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15584" documentId="11_FBFCA30F9FC5C801453446FD2A526391C86FB55C" xr6:coauthVersionLast="47" xr6:coauthVersionMax="47" xr10:uidLastSave="{CBABF408-4EF2-4FBE-810D-A4283B486EC0}"/>
  <bookViews>
    <workbookView xWindow="-110" yWindow="-110" windowWidth="38620" windowHeight="21100" tabRatio="719" firstSheet="12" activeTab="12" xr2:uid="{00000000-000D-0000-FFFF-FFFF00000000}"/>
  </bookViews>
  <sheets>
    <sheet name="customerData" sheetId="30" state="hidden" r:id="rId1"/>
    <sheet name="productData" sheetId="31" state="hidden" r:id="rId2"/>
    <sheet name="giftSetBillOfMaterials" sheetId="64" state="hidden" r:id="rId3"/>
    <sheet name="inventoryData" sheetId="40" state="hidden" r:id="rId4"/>
    <sheet name="dgnClasses" sheetId="68" state="hidden" r:id="rId5"/>
    <sheet name="dgnClassesProducts" sheetId="71" state="hidden" r:id="rId6"/>
    <sheet name="orderData" sheetId="35" state="hidden" r:id="rId7"/>
    <sheet name="orderItemData" sheetId="33" state="hidden" r:id="rId8"/>
    <sheet name="proformaModelFinal" sheetId="70" state="hidden" r:id="rId9"/>
    <sheet name="packingListModelFinal" sheetId="69" state="hidden" r:id="rId10"/>
    <sheet name="dgnModelFinal" sheetId="62" state="hidden" r:id="rId11"/>
    <sheet name="utility" sheetId="61" state="hidden" r:id="rId12"/>
    <sheet name="BHPC MANAGER" sheetId="37" r:id="rId13"/>
  </sheets>
  <definedNames>
    <definedName name="_xlnm._FilterDatabase" localSheetId="12" hidden="1">'BHPC MANAGER'!$BZ$7:$CT$110</definedName>
    <definedName name="_xlnm._FilterDatabase" localSheetId="0" hidden="1">'customerData'!$A$1:$T$2</definedName>
    <definedName name="_xlnm._FilterDatabase" localSheetId="1" hidden="1">productData!#REF!</definedName>
    <definedName name="_xlnm.Print_Area" localSheetId="10">dgnModelFinal!$A$1:$J$71</definedName>
    <definedName name="_xlnm.Print_Area" localSheetId="9">packingListModelFinal!$A$1:$M$160</definedName>
    <definedName name="_xlnm.Print_Area" localSheetId="8">proformaModelFinal!$A$1:$L$165</definedName>
    <definedName name="bhpcSKU" localSheetId="8">productData[sku]</definedName>
    <definedName name="BODYMIST">dgnClassesProducts!$D$2:$D$10</definedName>
    <definedName name="BODYMIST_200">dgnClassesProducts!$S$2:$S$5</definedName>
    <definedName name="BODYMIST_200_PESI">dgnClassesProducts!$T$2:$T$5</definedName>
    <definedName name="BODYMIST_250">dgnClassesProducts!$O$2:$O$6</definedName>
    <definedName name="BODYMIST_250_PESI">dgnClassesProducts!$P$2:$P$6</definedName>
    <definedName name="clientName">OFFSET('customerData'!#REF!,0,0,COUNTA('customerData'!$A$2:$A$2),1)</definedName>
    <definedName name="currencyFields">'BHPC MANAGER'!$CC$7:$CC$110,'BHPC MANAGER'!$CE$7:$CE$110,'BHPC MANAGER'!$CT$7:$CT$110,'BHPC MANAGER'!$DA$11,'BHPC MANAGER'!$DA$14:$DA$15</definedName>
    <definedName name="DEODORANT">dgnClassesProducts!$E$2:$E$58</definedName>
    <definedName name="DEODORANT_100">dgnClassesProducts!$I$2:$I$3</definedName>
    <definedName name="DEODORANT_100_PESI">dgnClassesProducts!$J$2:$J$3</definedName>
    <definedName name="DEODORANT_150">dgnClassesProducts!$M$2:$M$20</definedName>
    <definedName name="DEODORANT_150_PESI">dgnClassesProducts!$N$2:$N$20</definedName>
    <definedName name="DEODORANT_175">dgnClassesProducts!$I$2:$I$24</definedName>
    <definedName name="DEODORANT_175_PESI">dgnClassesProducts!$J$2:$J$24</definedName>
    <definedName name="DEODORANT_250">dgnClassesProducts!$M$2:$M$5</definedName>
    <definedName name="DEODORANT_250_PESI">dgnClassesProducts!$N$2:$N$5</definedName>
    <definedName name="DEODORANT_300">dgnClassesProducts!$Q$2:$Q$6</definedName>
    <definedName name="DEODORANT_300_PESI">dgnClassesProducts!$R$2:$R$6</definedName>
    <definedName name="DEODORANTPRESTIGE">dgnClassesProducts!$G$2:$G$5</definedName>
    <definedName name="DEODORANTPRESTIGE_250">dgnClassesProducts!$R$2:$R$5</definedName>
    <definedName name="DEODORANTPRESTIGE_250_PESI">dgnClassesProducts!$S$2:$S$5</definedName>
    <definedName name="DEODORANTPRESTIGE_300">dgnClassesProducts!$T$2:$T$5</definedName>
    <definedName name="DEODORANTPRESTIGE_300_PESI">dgnClassesProducts!$U$2:$U$5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OFFSET(utility!$D$2,0,0,COUNTA(utility!$D$2:$D$50),1)</definedName>
    <definedName name="PERFUME">dgnClassesProducts!$F$2:$F$82</definedName>
    <definedName name="PERFUME_100">dgnClassesProducts!$G$2:$G$42</definedName>
    <definedName name="PERFUME_100_PESI">dgnClassesProducts!$H$2:$H$42</definedName>
    <definedName name="PERFUME_50">dgnClassesProducts!$K$2:$K$34</definedName>
    <definedName name="PERFUME_50_PESI">dgnClassesProducts!$L$2:$L$34</definedName>
    <definedName name="preparingOrders">OFFSET('BHPC MANAGER'!$EO$10,0,0,COUNTA('BHPC MANAGER'!$EO$10:$EO$40)-COUNTBLANK('BHPC MANAGER'!$EO$10:$EO$40),1)</definedName>
    <definedName name="ss" localSheetId="8">productData[sku]</definedName>
    <definedName name="_xlnm.Print_Titles" localSheetId="8">proformaModelFinal!$1:$12</definedName>
    <definedName name="utility_bankAccount">OFFSET(utility!$E$2,0,0,COUNTA(utility!$E$2:$E$50),1)</definedName>
    <definedName name="utility_category">OFFSET(utility!$G$2,0,0,COUNTA(utility!$G$2:$G$50),1)</definedName>
    <definedName name="utility_currency">OFFSET(utility!$F$2,0,0,COUNTA(utility!$F$2:$F$50),1)</definedName>
    <definedName name="utility_payMethod">OFFSET(utility!$D$2,0,0,COUNTA(utility!$D$2:$D$50),1)</definedName>
    <definedName name="utility_um">OFFSET(utility!$H$2,0,0,COUNTA(utility!$H$2:$H$50),1)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0" i="37" l="1" a="1"/>
  <c r="L110" i="37" s="1"/>
  <c r="L109" i="37" a="1"/>
  <c r="L109" i="37" s="1"/>
  <c r="L108" i="37" a="1"/>
  <c r="L108" i="37" s="1"/>
  <c r="L107" i="37" a="1"/>
  <c r="L107" i="37" s="1"/>
  <c r="L106" i="37" a="1"/>
  <c r="L106" i="37" s="1"/>
  <c r="L105" i="37" a="1"/>
  <c r="L105" i="37" s="1"/>
  <c r="L104" i="37" a="1"/>
  <c r="L104" i="37" s="1"/>
  <c r="L103" i="37" a="1"/>
  <c r="L103" i="37" s="1"/>
  <c r="L102" i="37" a="1"/>
  <c r="L102" i="37" s="1"/>
  <c r="L101" i="37" a="1"/>
  <c r="L101" i="37" s="1"/>
  <c r="L100" i="37" a="1"/>
  <c r="L100" i="37" s="1"/>
  <c r="L99" i="37" a="1"/>
  <c r="L99" i="37" s="1"/>
  <c r="L98" i="37" a="1"/>
  <c r="L98" i="37" s="1"/>
  <c r="L97" i="37" a="1"/>
  <c r="L97" i="37" s="1"/>
  <c r="L96" i="37" a="1"/>
  <c r="L96" i="37" s="1"/>
  <c r="L95" i="37" a="1"/>
  <c r="L95" i="37" s="1"/>
  <c r="L94" i="37" a="1"/>
  <c r="L94" i="37" s="1"/>
  <c r="L93" i="37" a="1"/>
  <c r="L93" i="37" s="1"/>
  <c r="L92" i="37" a="1"/>
  <c r="L92" i="37" s="1"/>
  <c r="L91" i="37" a="1"/>
  <c r="L91" i="37" s="1"/>
  <c r="L90" i="37" a="1"/>
  <c r="L90" i="37" s="1"/>
  <c r="L89" i="37" a="1"/>
  <c r="L89" i="37" s="1"/>
  <c r="L88" i="37" a="1"/>
  <c r="L88" i="37" s="1"/>
  <c r="L87" i="37" a="1"/>
  <c r="L87" i="37" s="1"/>
  <c r="L86" i="37" a="1"/>
  <c r="L86" i="37" s="1"/>
  <c r="L85" i="37" a="1"/>
  <c r="L85" i="37" s="1"/>
  <c r="L84" i="37" a="1"/>
  <c r="L84" i="37" s="1"/>
  <c r="L83" i="37" a="1"/>
  <c r="L83" i="37" s="1"/>
  <c r="L82" i="37" a="1"/>
  <c r="L82" i="37" s="1"/>
  <c r="L81" i="37" a="1"/>
  <c r="L81" i="37" s="1"/>
  <c r="L80" i="37" a="1"/>
  <c r="L80" i="37" s="1"/>
  <c r="L79" i="37" a="1"/>
  <c r="L79" i="37" s="1"/>
  <c r="L78" i="37" a="1"/>
  <c r="L78" i="37" s="1"/>
  <c r="L77" i="37" a="1"/>
  <c r="L77" i="37" s="1"/>
  <c r="L76" i="37" a="1"/>
  <c r="L76" i="37" s="1"/>
  <c r="L75" i="37" a="1"/>
  <c r="L75" i="37" s="1"/>
  <c r="L74" i="37" a="1"/>
  <c r="L74" i="37" s="1"/>
  <c r="L73" i="37" a="1"/>
  <c r="L73" i="37" s="1"/>
  <c r="L72" i="37" a="1"/>
  <c r="L72" i="37" s="1"/>
  <c r="L71" i="37" a="1"/>
  <c r="L71" i="37" s="1"/>
  <c r="L70" i="37" a="1"/>
  <c r="L70" i="37" s="1"/>
  <c r="L69" i="37" a="1"/>
  <c r="L69" i="37" s="1"/>
  <c r="L68" i="37" a="1"/>
  <c r="L68" i="37" s="1"/>
  <c r="L67" i="37" a="1"/>
  <c r="L67" i="37" s="1"/>
  <c r="L66" i="37" a="1"/>
  <c r="L66" i="37" s="1"/>
  <c r="L65" i="37" a="1"/>
  <c r="L65" i="37" s="1"/>
  <c r="L64" i="37" a="1"/>
  <c r="L64" i="37" s="1"/>
  <c r="L63" i="37" a="1"/>
  <c r="L63" i="37" s="1"/>
  <c r="L62" i="37" a="1"/>
  <c r="L62" i="37" s="1"/>
  <c r="L61" i="37" a="1"/>
  <c r="L61" i="37" s="1"/>
  <c r="L60" i="37" a="1"/>
  <c r="L60" i="37" s="1"/>
  <c r="L59" i="37" a="1"/>
  <c r="L59" i="37" s="1"/>
  <c r="L58" i="37" a="1"/>
  <c r="L58" i="37" s="1"/>
  <c r="L57" i="37" a="1"/>
  <c r="L57" i="37" s="1"/>
  <c r="L56" i="37" a="1"/>
  <c r="L56" i="37" s="1"/>
  <c r="L55" i="37" a="1"/>
  <c r="L55" i="37" s="1"/>
  <c r="L54" i="37" a="1"/>
  <c r="L54" i="37" s="1"/>
  <c r="L53" i="37" a="1"/>
  <c r="L53" i="37" s="1"/>
  <c r="L52" i="37" a="1"/>
  <c r="L52" i="37" s="1"/>
  <c r="L51" i="37" a="1"/>
  <c r="L51" i="37" s="1"/>
  <c r="L50" i="37" a="1"/>
  <c r="L50" i="37" s="1"/>
  <c r="L49" i="37" a="1"/>
  <c r="L49" i="37" s="1"/>
  <c r="L48" i="37" a="1"/>
  <c r="L48" i="37" s="1"/>
  <c r="L47" i="37" a="1"/>
  <c r="L47" i="37" s="1"/>
  <c r="L46" i="37" a="1"/>
  <c r="L46" i="37" s="1"/>
  <c r="L45" i="37" a="1"/>
  <c r="L45" i="37" s="1"/>
  <c r="L44" i="37" a="1"/>
  <c r="L44" i="37" s="1"/>
  <c r="L43" i="37" a="1"/>
  <c r="L43" i="37" s="1"/>
  <c r="L42" i="37" a="1"/>
  <c r="L42" i="37" s="1"/>
  <c r="L41" i="37" a="1"/>
  <c r="L41" i="37" s="1"/>
  <c r="L40" i="37" a="1"/>
  <c r="L40" i="37" s="1"/>
  <c r="L39" i="37" a="1"/>
  <c r="L39" i="37" s="1"/>
  <c r="L38" i="37" a="1"/>
  <c r="L38" i="37" s="1"/>
  <c r="L37" i="37" a="1"/>
  <c r="L37" i="37" s="1"/>
  <c r="L36" i="37" a="1"/>
  <c r="L36" i="37" s="1"/>
  <c r="L35" i="37" a="1"/>
  <c r="L35" i="37" s="1"/>
  <c r="L34" i="37" a="1"/>
  <c r="L34" i="37" s="1"/>
  <c r="L33" i="37" a="1"/>
  <c r="L33" i="37" s="1"/>
  <c r="L32" i="37" a="1"/>
  <c r="L32" i="37" s="1"/>
  <c r="L31" i="37" a="1"/>
  <c r="L31" i="37" s="1"/>
  <c r="L30" i="37" a="1"/>
  <c r="L30" i="37" s="1"/>
  <c r="L29" i="37" a="1"/>
  <c r="L29" i="37" s="1"/>
  <c r="L28" i="37" a="1"/>
  <c r="L28" i="37" s="1"/>
  <c r="L27" i="37" a="1"/>
  <c r="L27" i="37" s="1"/>
  <c r="L26" i="37" a="1"/>
  <c r="L26" i="37" s="1"/>
  <c r="L25" i="37" a="1"/>
  <c r="L25" i="37" s="1"/>
  <c r="L24" i="37" a="1"/>
  <c r="L24" i="37" s="1"/>
  <c r="L23" i="37" a="1"/>
  <c r="L23" i="37" s="1"/>
  <c r="L22" i="37" a="1"/>
  <c r="L22" i="37" s="1"/>
  <c r="L21" i="37" a="1"/>
  <c r="L21" i="37" s="1"/>
  <c r="L20" i="37" a="1"/>
  <c r="L20" i="37" s="1"/>
  <c r="L19" i="37" a="1"/>
  <c r="L19" i="37" s="1"/>
  <c r="L18" i="37" a="1"/>
  <c r="L18" i="37" s="1"/>
  <c r="L17" i="37" a="1"/>
  <c r="L17" i="37" s="1"/>
  <c r="L16" i="37" a="1"/>
  <c r="L16" i="37" s="1"/>
  <c r="L15" i="37" a="1"/>
  <c r="L15" i="37" s="1"/>
  <c r="L14" i="37" a="1"/>
  <c r="L14" i="37" s="1"/>
  <c r="L13" i="37" a="1"/>
  <c r="L13" i="37" s="1"/>
  <c r="L12" i="37" a="1"/>
  <c r="L12" i="37" s="1"/>
  <c r="L11" i="37" a="1"/>
  <c r="L11" i="37" s="1"/>
  <c r="L10" i="37" a="1"/>
  <c r="L10" i="37" s="1"/>
  <c r="B6" i="37" s="1"/>
  <c r="L9" i="37" a="1"/>
  <c r="L9" i="37" s="1"/>
  <c r="L8" i="37" a="1"/>
  <c r="L8" i="37" s="1"/>
  <c r="M8" i="37" l="1" a="1"/>
  <c r="M8" i="37" s="1"/>
  <c r="I32" i="62" l="1" a="1"/>
  <c r="H32" i="62" a="1"/>
  <c r="G32" i="62" a="1"/>
  <c r="B32" i="62" a="1"/>
  <c r="B31" i="62" a="1"/>
  <c r="D25" i="70"/>
  <c r="D24" i="70"/>
  <c r="H14" i="70" a="1"/>
  <c r="H14" i="70" s="1"/>
  <c r="G14" i="70" a="1"/>
  <c r="G14" i="70" s="1"/>
  <c r="B14" i="70" a="1"/>
  <c r="B14" i="70" s="1"/>
  <c r="A14" i="70" a="1"/>
  <c r="A14" i="70" s="1"/>
  <c r="Z14" i="70" a="1"/>
  <c r="Z14" i="70" s="1"/>
  <c r="J14" i="70" s="1"/>
  <c r="L12" i="69" a="1"/>
  <c r="L12" i="69" s="1"/>
  <c r="G12" i="69" a="1"/>
  <c r="G12" i="69" s="1"/>
  <c r="I12" i="69" s="1"/>
  <c r="B12" i="69" a="1"/>
  <c r="B12" i="69" s="1"/>
  <c r="A12" i="69" a="1"/>
  <c r="A12" i="69" s="1"/>
  <c r="Z12" i="69" a="1"/>
  <c r="Z12" i="69" s="1"/>
  <c r="M12" i="69" s="1"/>
  <c r="W110" i="37" a="1"/>
  <c r="W110" i="37" s="1"/>
  <c r="V110" i="37" a="1"/>
  <c r="V110" i="37" s="1"/>
  <c r="U110" i="37" a="1"/>
  <c r="U110" i="37" s="1"/>
  <c r="T110" i="37" a="1"/>
  <c r="T110" i="37" s="1"/>
  <c r="S110" i="37" a="1"/>
  <c r="S110" i="37" s="1"/>
  <c r="R110" i="37" a="1"/>
  <c r="R110" i="37" s="1"/>
  <c r="Q110" i="37" a="1"/>
  <c r="Q110" i="37" s="1"/>
  <c r="P110" i="37" a="1"/>
  <c r="P110" i="37" s="1"/>
  <c r="O110" i="37" a="1"/>
  <c r="O110" i="37" s="1"/>
  <c r="N110" i="37" a="1"/>
  <c r="N110" i="37" s="1"/>
  <c r="M110" i="37" a="1"/>
  <c r="M110" i="37" s="1"/>
  <c r="W109" i="37" a="1"/>
  <c r="W109" i="37" s="1"/>
  <c r="V109" i="37" a="1"/>
  <c r="V109" i="37" s="1"/>
  <c r="U109" i="37" a="1"/>
  <c r="U109" i="37" s="1"/>
  <c r="T109" i="37" a="1"/>
  <c r="T109" i="37" s="1"/>
  <c r="S109" i="37" a="1"/>
  <c r="S109" i="37" s="1"/>
  <c r="R109" i="37" a="1"/>
  <c r="R109" i="37" s="1"/>
  <c r="Q109" i="37" a="1"/>
  <c r="Q109" i="37" s="1"/>
  <c r="P109" i="37" a="1"/>
  <c r="P109" i="37" s="1"/>
  <c r="O109" i="37" a="1"/>
  <c r="O109" i="37" s="1"/>
  <c r="N109" i="37" a="1"/>
  <c r="N109" i="37" s="1"/>
  <c r="M109" i="37" a="1"/>
  <c r="M109" i="37" s="1"/>
  <c r="W108" i="37" a="1"/>
  <c r="W108" i="37" s="1"/>
  <c r="V108" i="37" a="1"/>
  <c r="V108" i="37" s="1"/>
  <c r="U108" i="37" a="1"/>
  <c r="U108" i="37" s="1"/>
  <c r="T108" i="37" a="1"/>
  <c r="T108" i="37" s="1"/>
  <c r="S108" i="37" a="1"/>
  <c r="S108" i="37" s="1"/>
  <c r="R108" i="37" a="1"/>
  <c r="R108" i="37" s="1"/>
  <c r="Q108" i="37" a="1"/>
  <c r="Q108" i="37" s="1"/>
  <c r="P108" i="37" a="1"/>
  <c r="P108" i="37" s="1"/>
  <c r="O108" i="37" a="1"/>
  <c r="O108" i="37" s="1"/>
  <c r="N108" i="37" a="1"/>
  <c r="N108" i="37" s="1"/>
  <c r="M108" i="37" a="1"/>
  <c r="M108" i="37" s="1"/>
  <c r="W107" i="37" a="1"/>
  <c r="W107" i="37" s="1"/>
  <c r="V107" i="37" a="1"/>
  <c r="V107" i="37" s="1"/>
  <c r="U107" i="37" a="1"/>
  <c r="U107" i="37" s="1"/>
  <c r="T107" i="37" a="1"/>
  <c r="T107" i="37" s="1"/>
  <c r="S107" i="37" a="1"/>
  <c r="S107" i="37" s="1"/>
  <c r="R107" i="37" a="1"/>
  <c r="R107" i="37" s="1"/>
  <c r="Q107" i="37" a="1"/>
  <c r="Q107" i="37" s="1"/>
  <c r="P107" i="37" a="1"/>
  <c r="P107" i="37" s="1"/>
  <c r="O107" i="37" a="1"/>
  <c r="O107" i="37" s="1"/>
  <c r="N107" i="37" a="1"/>
  <c r="N107" i="37" s="1"/>
  <c r="M107" i="37" a="1"/>
  <c r="M107" i="37" s="1"/>
  <c r="W106" i="37" a="1"/>
  <c r="W106" i="37" s="1"/>
  <c r="V106" i="37" a="1"/>
  <c r="V106" i="37" s="1"/>
  <c r="U106" i="37" a="1"/>
  <c r="U106" i="37" s="1"/>
  <c r="T106" i="37" a="1"/>
  <c r="T106" i="37" s="1"/>
  <c r="S106" i="37" a="1"/>
  <c r="S106" i="37" s="1"/>
  <c r="R106" i="37" a="1"/>
  <c r="R106" i="37" s="1"/>
  <c r="Q106" i="37" a="1"/>
  <c r="Q106" i="37" s="1"/>
  <c r="P106" i="37" a="1"/>
  <c r="P106" i="37" s="1"/>
  <c r="O106" i="37" a="1"/>
  <c r="O106" i="37" s="1"/>
  <c r="N106" i="37" a="1"/>
  <c r="N106" i="37" s="1"/>
  <c r="M106" i="37" a="1"/>
  <c r="M106" i="37" s="1"/>
  <c r="W105" i="37" a="1"/>
  <c r="W105" i="37" s="1"/>
  <c r="V105" i="37" a="1"/>
  <c r="V105" i="37" s="1"/>
  <c r="U105" i="37" a="1"/>
  <c r="U105" i="37" s="1"/>
  <c r="T105" i="37" a="1"/>
  <c r="T105" i="37" s="1"/>
  <c r="S105" i="37" a="1"/>
  <c r="S105" i="37" s="1"/>
  <c r="R105" i="37" a="1"/>
  <c r="R105" i="37" s="1"/>
  <c r="Q105" i="37" a="1"/>
  <c r="Q105" i="37" s="1"/>
  <c r="P105" i="37" a="1"/>
  <c r="P105" i="37" s="1"/>
  <c r="O105" i="37" a="1"/>
  <c r="O105" i="37" s="1"/>
  <c r="N105" i="37" a="1"/>
  <c r="N105" i="37" s="1"/>
  <c r="M105" i="37" a="1"/>
  <c r="M105" i="37" s="1"/>
  <c r="W104" i="37" a="1"/>
  <c r="W104" i="37" s="1"/>
  <c r="V104" i="37" a="1"/>
  <c r="V104" i="37" s="1"/>
  <c r="U104" i="37" a="1"/>
  <c r="U104" i="37" s="1"/>
  <c r="T104" i="37" a="1"/>
  <c r="T104" i="37" s="1"/>
  <c r="S104" i="37" a="1"/>
  <c r="S104" i="37" s="1"/>
  <c r="R104" i="37" a="1"/>
  <c r="R104" i="37" s="1"/>
  <c r="Q104" i="37" a="1"/>
  <c r="Q104" i="37" s="1"/>
  <c r="P104" i="37" a="1"/>
  <c r="P104" i="37" s="1"/>
  <c r="O104" i="37" a="1"/>
  <c r="O104" i="37" s="1"/>
  <c r="N104" i="37" a="1"/>
  <c r="N104" i="37" s="1"/>
  <c r="M104" i="37" a="1"/>
  <c r="M104" i="37" s="1"/>
  <c r="W103" i="37" a="1"/>
  <c r="W103" i="37" s="1"/>
  <c r="V103" i="37" a="1"/>
  <c r="V103" i="37" s="1"/>
  <c r="U103" i="37" a="1"/>
  <c r="U103" i="37" s="1"/>
  <c r="T103" i="37" a="1"/>
  <c r="T103" i="37" s="1"/>
  <c r="S103" i="37" a="1"/>
  <c r="S103" i="37" s="1"/>
  <c r="R103" i="37" a="1"/>
  <c r="R103" i="37" s="1"/>
  <c r="Q103" i="37" a="1"/>
  <c r="Q103" i="37" s="1"/>
  <c r="P103" i="37" a="1"/>
  <c r="P103" i="37" s="1"/>
  <c r="O103" i="37" a="1"/>
  <c r="O103" i="37" s="1"/>
  <c r="N103" i="37" a="1"/>
  <c r="N103" i="37" s="1"/>
  <c r="M103" i="37" a="1"/>
  <c r="M103" i="37" s="1"/>
  <c r="W102" i="37" a="1"/>
  <c r="W102" i="37" s="1"/>
  <c r="V102" i="37" a="1"/>
  <c r="V102" i="37" s="1"/>
  <c r="U102" i="37" a="1"/>
  <c r="U102" i="37" s="1"/>
  <c r="T102" i="37" a="1"/>
  <c r="T102" i="37" s="1"/>
  <c r="S102" i="37" a="1"/>
  <c r="S102" i="37" s="1"/>
  <c r="R102" i="37" a="1"/>
  <c r="R102" i="37" s="1"/>
  <c r="Q102" i="37" a="1"/>
  <c r="Q102" i="37" s="1"/>
  <c r="P102" i="37" a="1"/>
  <c r="P102" i="37" s="1"/>
  <c r="O102" i="37" a="1"/>
  <c r="O102" i="37" s="1"/>
  <c r="N102" i="37" a="1"/>
  <c r="N102" i="37" s="1"/>
  <c r="M102" i="37" a="1"/>
  <c r="M102" i="37" s="1"/>
  <c r="W101" i="37" a="1"/>
  <c r="W101" i="37" s="1"/>
  <c r="V101" i="37" a="1"/>
  <c r="V101" i="37" s="1"/>
  <c r="U101" i="37" a="1"/>
  <c r="U101" i="37" s="1"/>
  <c r="T101" i="37" a="1"/>
  <c r="T101" i="37" s="1"/>
  <c r="S101" i="37" a="1"/>
  <c r="S101" i="37" s="1"/>
  <c r="R101" i="37" a="1"/>
  <c r="R101" i="37" s="1"/>
  <c r="Q101" i="37" a="1"/>
  <c r="Q101" i="37" s="1"/>
  <c r="P101" i="37" a="1"/>
  <c r="P101" i="37" s="1"/>
  <c r="O101" i="37" a="1"/>
  <c r="O101" i="37" s="1"/>
  <c r="N101" i="37" a="1"/>
  <c r="N101" i="37" s="1"/>
  <c r="M101" i="37" a="1"/>
  <c r="M101" i="37" s="1"/>
  <c r="W100" i="37" a="1"/>
  <c r="W100" i="37" s="1"/>
  <c r="V100" i="37" a="1"/>
  <c r="V100" i="37" s="1"/>
  <c r="U100" i="37" a="1"/>
  <c r="U100" i="37" s="1"/>
  <c r="T100" i="37" a="1"/>
  <c r="T100" i="37" s="1"/>
  <c r="S100" i="37" a="1"/>
  <c r="S100" i="37" s="1"/>
  <c r="R100" i="37" a="1"/>
  <c r="R100" i="37" s="1"/>
  <c r="Q100" i="37" a="1"/>
  <c r="Q100" i="37" s="1"/>
  <c r="P100" i="37" a="1"/>
  <c r="P100" i="37" s="1"/>
  <c r="O100" i="37" a="1"/>
  <c r="O100" i="37" s="1"/>
  <c r="N100" i="37" a="1"/>
  <c r="N100" i="37" s="1"/>
  <c r="M100" i="37" a="1"/>
  <c r="M100" i="37" s="1"/>
  <c r="W99" i="37" a="1"/>
  <c r="W99" i="37" s="1"/>
  <c r="V99" i="37" a="1"/>
  <c r="V99" i="37" s="1"/>
  <c r="U99" i="37" a="1"/>
  <c r="U99" i="37" s="1"/>
  <c r="T99" i="37" a="1"/>
  <c r="T99" i="37" s="1"/>
  <c r="S99" i="37" a="1"/>
  <c r="S99" i="37" s="1"/>
  <c r="R99" i="37" a="1"/>
  <c r="R99" i="37" s="1"/>
  <c r="Q99" i="37" a="1"/>
  <c r="Q99" i="37" s="1"/>
  <c r="P99" i="37" a="1"/>
  <c r="P99" i="37" s="1"/>
  <c r="O99" i="37" a="1"/>
  <c r="O99" i="37" s="1"/>
  <c r="N99" i="37" a="1"/>
  <c r="N99" i="37" s="1"/>
  <c r="M99" i="37" a="1"/>
  <c r="M99" i="37" s="1"/>
  <c r="W98" i="37" a="1"/>
  <c r="W98" i="37" s="1"/>
  <c r="V98" i="37" a="1"/>
  <c r="V98" i="37" s="1"/>
  <c r="U98" i="37" a="1"/>
  <c r="U98" i="37" s="1"/>
  <c r="T98" i="37" a="1"/>
  <c r="T98" i="37" s="1"/>
  <c r="S98" i="37" a="1"/>
  <c r="S98" i="37" s="1"/>
  <c r="R98" i="37" a="1"/>
  <c r="R98" i="37" s="1"/>
  <c r="Q98" i="37" a="1"/>
  <c r="Q98" i="37" s="1"/>
  <c r="P98" i="37" a="1"/>
  <c r="P98" i="37" s="1"/>
  <c r="O98" i="37" a="1"/>
  <c r="O98" i="37" s="1"/>
  <c r="N98" i="37" a="1"/>
  <c r="N98" i="37" s="1"/>
  <c r="M98" i="37" a="1"/>
  <c r="M98" i="37" s="1"/>
  <c r="W97" i="37" a="1"/>
  <c r="W97" i="37" s="1"/>
  <c r="V97" i="37" a="1"/>
  <c r="V97" i="37" s="1"/>
  <c r="U97" i="37" a="1"/>
  <c r="U97" i="37" s="1"/>
  <c r="T97" i="37" a="1"/>
  <c r="T97" i="37" s="1"/>
  <c r="S97" i="37" a="1"/>
  <c r="S97" i="37" s="1"/>
  <c r="R97" i="37" a="1"/>
  <c r="R97" i="37" s="1"/>
  <c r="Q97" i="37" a="1"/>
  <c r="Q97" i="37" s="1"/>
  <c r="P97" i="37" a="1"/>
  <c r="P97" i="37" s="1"/>
  <c r="O97" i="37" a="1"/>
  <c r="O97" i="37" s="1"/>
  <c r="N97" i="37" a="1"/>
  <c r="N97" i="37" s="1"/>
  <c r="M97" i="37" a="1"/>
  <c r="M97" i="37" s="1"/>
  <c r="W96" i="37" a="1"/>
  <c r="W96" i="37" s="1"/>
  <c r="V96" i="37" a="1"/>
  <c r="V96" i="37" s="1"/>
  <c r="U96" i="37" a="1"/>
  <c r="U96" i="37" s="1"/>
  <c r="T96" i="37" a="1"/>
  <c r="T96" i="37" s="1"/>
  <c r="S96" i="37" a="1"/>
  <c r="S96" i="37" s="1"/>
  <c r="R96" i="37" a="1"/>
  <c r="R96" i="37" s="1"/>
  <c r="Q96" i="37" a="1"/>
  <c r="Q96" i="37" s="1"/>
  <c r="P96" i="37" a="1"/>
  <c r="P96" i="37" s="1"/>
  <c r="O96" i="37" a="1"/>
  <c r="O96" i="37" s="1"/>
  <c r="N96" i="37" a="1"/>
  <c r="N96" i="37" s="1"/>
  <c r="M96" i="37" a="1"/>
  <c r="M96" i="37" s="1"/>
  <c r="W95" i="37" a="1"/>
  <c r="W95" i="37" s="1"/>
  <c r="V95" i="37" a="1"/>
  <c r="V95" i="37" s="1"/>
  <c r="U95" i="37" a="1"/>
  <c r="U95" i="37" s="1"/>
  <c r="T95" i="37" a="1"/>
  <c r="T95" i="37" s="1"/>
  <c r="S95" i="37" a="1"/>
  <c r="S95" i="37" s="1"/>
  <c r="R95" i="37" a="1"/>
  <c r="R95" i="37" s="1"/>
  <c r="Q95" i="37" a="1"/>
  <c r="Q95" i="37" s="1"/>
  <c r="P95" i="37" a="1"/>
  <c r="P95" i="37" s="1"/>
  <c r="O95" i="37" a="1"/>
  <c r="O95" i="37" s="1"/>
  <c r="N95" i="37" a="1"/>
  <c r="N95" i="37" s="1"/>
  <c r="M95" i="37" a="1"/>
  <c r="M95" i="37" s="1"/>
  <c r="W94" i="37" a="1"/>
  <c r="W94" i="37" s="1"/>
  <c r="V94" i="37" a="1"/>
  <c r="V94" i="37" s="1"/>
  <c r="U94" i="37" a="1"/>
  <c r="U94" i="37" s="1"/>
  <c r="T94" i="37" a="1"/>
  <c r="T94" i="37" s="1"/>
  <c r="S94" i="37" a="1"/>
  <c r="S94" i="37" s="1"/>
  <c r="R94" i="37" a="1"/>
  <c r="R94" i="37" s="1"/>
  <c r="Q94" i="37" a="1"/>
  <c r="Q94" i="37" s="1"/>
  <c r="P94" i="37" a="1"/>
  <c r="P94" i="37" s="1"/>
  <c r="O94" i="37" a="1"/>
  <c r="O94" i="37" s="1"/>
  <c r="N94" i="37" a="1"/>
  <c r="N94" i="37" s="1"/>
  <c r="M94" i="37" a="1"/>
  <c r="M94" i="37" s="1"/>
  <c r="W93" i="37" a="1"/>
  <c r="W93" i="37" s="1"/>
  <c r="V93" i="37" a="1"/>
  <c r="V93" i="37" s="1"/>
  <c r="U93" i="37" a="1"/>
  <c r="U93" i="37" s="1"/>
  <c r="T93" i="37" a="1"/>
  <c r="T93" i="37" s="1"/>
  <c r="S93" i="37" a="1"/>
  <c r="S93" i="37" s="1"/>
  <c r="R93" i="37" a="1"/>
  <c r="R93" i="37" s="1"/>
  <c r="Q93" i="37" a="1"/>
  <c r="Q93" i="37" s="1"/>
  <c r="P93" i="37" a="1"/>
  <c r="P93" i="37" s="1"/>
  <c r="O93" i="37" a="1"/>
  <c r="O93" i="37" s="1"/>
  <c r="N93" i="37" a="1"/>
  <c r="N93" i="37" s="1"/>
  <c r="M93" i="37" a="1"/>
  <c r="M93" i="37" s="1"/>
  <c r="W92" i="37" a="1"/>
  <c r="W92" i="37" s="1"/>
  <c r="V92" i="37" a="1"/>
  <c r="V92" i="37" s="1"/>
  <c r="U92" i="37" a="1"/>
  <c r="U92" i="37" s="1"/>
  <c r="T92" i="37" a="1"/>
  <c r="T92" i="37" s="1"/>
  <c r="S92" i="37" a="1"/>
  <c r="S92" i="37" s="1"/>
  <c r="R92" i="37" a="1"/>
  <c r="R92" i="37" s="1"/>
  <c r="Q92" i="37" a="1"/>
  <c r="Q92" i="37" s="1"/>
  <c r="P92" i="37" a="1"/>
  <c r="P92" i="37" s="1"/>
  <c r="O92" i="37" a="1"/>
  <c r="O92" i="37" s="1"/>
  <c r="N92" i="37" a="1"/>
  <c r="N92" i="37" s="1"/>
  <c r="M92" i="37" a="1"/>
  <c r="M92" i="37" s="1"/>
  <c r="W91" i="37" a="1"/>
  <c r="W91" i="37" s="1"/>
  <c r="V91" i="37" a="1"/>
  <c r="V91" i="37" s="1"/>
  <c r="U91" i="37" a="1"/>
  <c r="U91" i="37" s="1"/>
  <c r="T91" i="37" a="1"/>
  <c r="T91" i="37" s="1"/>
  <c r="S91" i="37" a="1"/>
  <c r="S91" i="37" s="1"/>
  <c r="R91" i="37" a="1"/>
  <c r="R91" i="37" s="1"/>
  <c r="Q91" i="37" a="1"/>
  <c r="Q91" i="37" s="1"/>
  <c r="P91" i="37" a="1"/>
  <c r="P91" i="37" s="1"/>
  <c r="O91" i="37" a="1"/>
  <c r="O91" i="37" s="1"/>
  <c r="N91" i="37" a="1"/>
  <c r="N91" i="37" s="1"/>
  <c r="M91" i="37" a="1"/>
  <c r="M91" i="37" s="1"/>
  <c r="W90" i="37" a="1"/>
  <c r="W90" i="37" s="1"/>
  <c r="V90" i="37" a="1"/>
  <c r="V90" i="37" s="1"/>
  <c r="U90" i="37" a="1"/>
  <c r="U90" i="37" s="1"/>
  <c r="T90" i="37" a="1"/>
  <c r="T90" i="37" s="1"/>
  <c r="S90" i="37" a="1"/>
  <c r="S90" i="37" s="1"/>
  <c r="R90" i="37" a="1"/>
  <c r="R90" i="37" s="1"/>
  <c r="Q90" i="37" a="1"/>
  <c r="Q90" i="37" s="1"/>
  <c r="P90" i="37" a="1"/>
  <c r="P90" i="37" s="1"/>
  <c r="O90" i="37" a="1"/>
  <c r="O90" i="37" s="1"/>
  <c r="N90" i="37" a="1"/>
  <c r="N90" i="37" s="1"/>
  <c r="M90" i="37" a="1"/>
  <c r="M90" i="37" s="1"/>
  <c r="W89" i="37" a="1"/>
  <c r="W89" i="37" s="1"/>
  <c r="V89" i="37" a="1"/>
  <c r="V89" i="37" s="1"/>
  <c r="U89" i="37" a="1"/>
  <c r="U89" i="37" s="1"/>
  <c r="T89" i="37" a="1"/>
  <c r="T89" i="37" s="1"/>
  <c r="S89" i="37" a="1"/>
  <c r="S89" i="37" s="1"/>
  <c r="R89" i="37" a="1"/>
  <c r="R89" i="37" s="1"/>
  <c r="Q89" i="37" a="1"/>
  <c r="Q89" i="37" s="1"/>
  <c r="P89" i="37" a="1"/>
  <c r="P89" i="37" s="1"/>
  <c r="O89" i="37" a="1"/>
  <c r="O89" i="37" s="1"/>
  <c r="N89" i="37" a="1"/>
  <c r="N89" i="37" s="1"/>
  <c r="M89" i="37" a="1"/>
  <c r="M89" i="37" s="1"/>
  <c r="W88" i="37" a="1"/>
  <c r="W88" i="37" s="1"/>
  <c r="V88" i="37" a="1"/>
  <c r="V88" i="37" s="1"/>
  <c r="U88" i="37" a="1"/>
  <c r="U88" i="37" s="1"/>
  <c r="T88" i="37" a="1"/>
  <c r="T88" i="37" s="1"/>
  <c r="S88" i="37" a="1"/>
  <c r="S88" i="37" s="1"/>
  <c r="R88" i="37" a="1"/>
  <c r="R88" i="37" s="1"/>
  <c r="Q88" i="37" a="1"/>
  <c r="Q88" i="37" s="1"/>
  <c r="P88" i="37" a="1"/>
  <c r="P88" i="37" s="1"/>
  <c r="O88" i="37" a="1"/>
  <c r="O88" i="37" s="1"/>
  <c r="N88" i="37" a="1"/>
  <c r="N88" i="37" s="1"/>
  <c r="M88" i="37" a="1"/>
  <c r="M88" i="37" s="1"/>
  <c r="W87" i="37" a="1"/>
  <c r="W87" i="37" s="1"/>
  <c r="V87" i="37" a="1"/>
  <c r="V87" i="37" s="1"/>
  <c r="U87" i="37" a="1"/>
  <c r="U87" i="37" s="1"/>
  <c r="T87" i="37" a="1"/>
  <c r="T87" i="37" s="1"/>
  <c r="S87" i="37" a="1"/>
  <c r="S87" i="37" s="1"/>
  <c r="R87" i="37" a="1"/>
  <c r="R87" i="37" s="1"/>
  <c r="Q87" i="37" a="1"/>
  <c r="Q87" i="37" s="1"/>
  <c r="P87" i="37" a="1"/>
  <c r="P87" i="37" s="1"/>
  <c r="O87" i="37" a="1"/>
  <c r="O87" i="37" s="1"/>
  <c r="N87" i="37" a="1"/>
  <c r="N87" i="37" s="1"/>
  <c r="M87" i="37" a="1"/>
  <c r="M87" i="37" s="1"/>
  <c r="W86" i="37" a="1"/>
  <c r="W86" i="37" s="1"/>
  <c r="V86" i="37" a="1"/>
  <c r="V86" i="37" s="1"/>
  <c r="U86" i="37" a="1"/>
  <c r="U86" i="37" s="1"/>
  <c r="T86" i="37" a="1"/>
  <c r="T86" i="37" s="1"/>
  <c r="S86" i="37" a="1"/>
  <c r="S86" i="37" s="1"/>
  <c r="R86" i="37" a="1"/>
  <c r="R86" i="37" s="1"/>
  <c r="Q86" i="37" a="1"/>
  <c r="Q86" i="37" s="1"/>
  <c r="P86" i="37" a="1"/>
  <c r="P86" i="37" s="1"/>
  <c r="O86" i="37" a="1"/>
  <c r="O86" i="37" s="1"/>
  <c r="N86" i="37" a="1"/>
  <c r="N86" i="37" s="1"/>
  <c r="M86" i="37" a="1"/>
  <c r="M86" i="37" s="1"/>
  <c r="W85" i="37" a="1"/>
  <c r="W85" i="37" s="1"/>
  <c r="V85" i="37" a="1"/>
  <c r="V85" i="37" s="1"/>
  <c r="U85" i="37" a="1"/>
  <c r="U85" i="37" s="1"/>
  <c r="T85" i="37" a="1"/>
  <c r="T85" i="37" s="1"/>
  <c r="S85" i="37" a="1"/>
  <c r="S85" i="37" s="1"/>
  <c r="R85" i="37" a="1"/>
  <c r="R85" i="37" s="1"/>
  <c r="Q85" i="37" a="1"/>
  <c r="Q85" i="37" s="1"/>
  <c r="P85" i="37" a="1"/>
  <c r="P85" i="37" s="1"/>
  <c r="O85" i="37" a="1"/>
  <c r="O85" i="37" s="1"/>
  <c r="N85" i="37" a="1"/>
  <c r="N85" i="37" s="1"/>
  <c r="M85" i="37" a="1"/>
  <c r="M85" i="37" s="1"/>
  <c r="W84" i="37" a="1"/>
  <c r="W84" i="37" s="1"/>
  <c r="V84" i="37" a="1"/>
  <c r="V84" i="37" s="1"/>
  <c r="U84" i="37" a="1"/>
  <c r="U84" i="37" s="1"/>
  <c r="T84" i="37" a="1"/>
  <c r="T84" i="37" s="1"/>
  <c r="S84" i="37" a="1"/>
  <c r="S84" i="37" s="1"/>
  <c r="R84" i="37" a="1"/>
  <c r="R84" i="37" s="1"/>
  <c r="Q84" i="37" a="1"/>
  <c r="Q84" i="37" s="1"/>
  <c r="P84" i="37" a="1"/>
  <c r="P84" i="37" s="1"/>
  <c r="O84" i="37" a="1"/>
  <c r="O84" i="37" s="1"/>
  <c r="N84" i="37" a="1"/>
  <c r="N84" i="37" s="1"/>
  <c r="M84" i="37" a="1"/>
  <c r="M84" i="37" s="1"/>
  <c r="W83" i="37" a="1"/>
  <c r="W83" i="37" s="1"/>
  <c r="V83" i="37" a="1"/>
  <c r="V83" i="37" s="1"/>
  <c r="U83" i="37" a="1"/>
  <c r="U83" i="37" s="1"/>
  <c r="T83" i="37" a="1"/>
  <c r="T83" i="37" s="1"/>
  <c r="S83" i="37" a="1"/>
  <c r="S83" i="37" s="1"/>
  <c r="R83" i="37" a="1"/>
  <c r="R83" i="37" s="1"/>
  <c r="Q83" i="37" a="1"/>
  <c r="Q83" i="37" s="1"/>
  <c r="P83" i="37" a="1"/>
  <c r="P83" i="37" s="1"/>
  <c r="O83" i="37" a="1"/>
  <c r="O83" i="37" s="1"/>
  <c r="N83" i="37" a="1"/>
  <c r="N83" i="37" s="1"/>
  <c r="M83" i="37" a="1"/>
  <c r="M83" i="37" s="1"/>
  <c r="W82" i="37" a="1"/>
  <c r="W82" i="37" s="1"/>
  <c r="V82" i="37" a="1"/>
  <c r="V82" i="37" s="1"/>
  <c r="U82" i="37" a="1"/>
  <c r="U82" i="37" s="1"/>
  <c r="T82" i="37" a="1"/>
  <c r="T82" i="37" s="1"/>
  <c r="S82" i="37" a="1"/>
  <c r="S82" i="37" s="1"/>
  <c r="R82" i="37" a="1"/>
  <c r="R82" i="37" s="1"/>
  <c r="Q82" i="37" a="1"/>
  <c r="Q82" i="37" s="1"/>
  <c r="P82" i="37" a="1"/>
  <c r="P82" i="37" s="1"/>
  <c r="O82" i="37" a="1"/>
  <c r="O82" i="37" s="1"/>
  <c r="N82" i="37" a="1"/>
  <c r="N82" i="37" s="1"/>
  <c r="M82" i="37" a="1"/>
  <c r="M82" i="37" s="1"/>
  <c r="W81" i="37" a="1"/>
  <c r="W81" i="37" s="1"/>
  <c r="V81" i="37" a="1"/>
  <c r="V81" i="37" s="1"/>
  <c r="U81" i="37" a="1"/>
  <c r="U81" i="37" s="1"/>
  <c r="T81" i="37" a="1"/>
  <c r="T81" i="37" s="1"/>
  <c r="S81" i="37" a="1"/>
  <c r="S81" i="37" s="1"/>
  <c r="R81" i="37" a="1"/>
  <c r="R81" i="37" s="1"/>
  <c r="Q81" i="37" a="1"/>
  <c r="Q81" i="37" s="1"/>
  <c r="P81" i="37" a="1"/>
  <c r="P81" i="37" s="1"/>
  <c r="O81" i="37" a="1"/>
  <c r="O81" i="37" s="1"/>
  <c r="N81" i="37" a="1"/>
  <c r="N81" i="37" s="1"/>
  <c r="M81" i="37" a="1"/>
  <c r="M81" i="37" s="1"/>
  <c r="W80" i="37" a="1"/>
  <c r="W80" i="37" s="1"/>
  <c r="V80" i="37" a="1"/>
  <c r="V80" i="37" s="1"/>
  <c r="U80" i="37" a="1"/>
  <c r="U80" i="37" s="1"/>
  <c r="T80" i="37" a="1"/>
  <c r="T80" i="37" s="1"/>
  <c r="S80" i="37" a="1"/>
  <c r="S80" i="37" s="1"/>
  <c r="R80" i="37" a="1"/>
  <c r="R80" i="37" s="1"/>
  <c r="Q80" i="37" a="1"/>
  <c r="Q80" i="37" s="1"/>
  <c r="P80" i="37" a="1"/>
  <c r="P80" i="37" s="1"/>
  <c r="O80" i="37" a="1"/>
  <c r="O80" i="37" s="1"/>
  <c r="N80" i="37" a="1"/>
  <c r="N80" i="37" s="1"/>
  <c r="M80" i="37" a="1"/>
  <c r="M80" i="37" s="1"/>
  <c r="W79" i="37" a="1"/>
  <c r="W79" i="37" s="1"/>
  <c r="V79" i="37" a="1"/>
  <c r="V79" i="37" s="1"/>
  <c r="U79" i="37" a="1"/>
  <c r="U79" i="37" s="1"/>
  <c r="T79" i="37" a="1"/>
  <c r="T79" i="37" s="1"/>
  <c r="S79" i="37" a="1"/>
  <c r="S79" i="37" s="1"/>
  <c r="R79" i="37" a="1"/>
  <c r="R79" i="37" s="1"/>
  <c r="Q79" i="37" a="1"/>
  <c r="Q79" i="37" s="1"/>
  <c r="P79" i="37" a="1"/>
  <c r="P79" i="37" s="1"/>
  <c r="O79" i="37" a="1"/>
  <c r="O79" i="37" s="1"/>
  <c r="N79" i="37" a="1"/>
  <c r="N79" i="37" s="1"/>
  <c r="M79" i="37" a="1"/>
  <c r="M79" i="37" s="1"/>
  <c r="W78" i="37" a="1"/>
  <c r="W78" i="37" s="1"/>
  <c r="V78" i="37" a="1"/>
  <c r="V78" i="37" s="1"/>
  <c r="U78" i="37" a="1"/>
  <c r="U78" i="37" s="1"/>
  <c r="T78" i="37" a="1"/>
  <c r="T78" i="37" s="1"/>
  <c r="S78" i="37" a="1"/>
  <c r="S78" i="37" s="1"/>
  <c r="R78" i="37" a="1"/>
  <c r="R78" i="37" s="1"/>
  <c r="Q78" i="37" a="1"/>
  <c r="Q78" i="37" s="1"/>
  <c r="P78" i="37" a="1"/>
  <c r="P78" i="37" s="1"/>
  <c r="O78" i="37" a="1"/>
  <c r="O78" i="37" s="1"/>
  <c r="N78" i="37" a="1"/>
  <c r="N78" i="37" s="1"/>
  <c r="M78" i="37" a="1"/>
  <c r="M78" i="37" s="1"/>
  <c r="W77" i="37" a="1"/>
  <c r="W77" i="37" s="1"/>
  <c r="V77" i="37" a="1"/>
  <c r="V77" i="37" s="1"/>
  <c r="U77" i="37" a="1"/>
  <c r="U77" i="37" s="1"/>
  <c r="T77" i="37" a="1"/>
  <c r="T77" i="37" s="1"/>
  <c r="S77" i="37" a="1"/>
  <c r="S77" i="37" s="1"/>
  <c r="R77" i="37" a="1"/>
  <c r="R77" i="37" s="1"/>
  <c r="Q77" i="37" a="1"/>
  <c r="Q77" i="37" s="1"/>
  <c r="P77" i="37" a="1"/>
  <c r="P77" i="37" s="1"/>
  <c r="O77" i="37" a="1"/>
  <c r="O77" i="37" s="1"/>
  <c r="N77" i="37" a="1"/>
  <c r="N77" i="37" s="1"/>
  <c r="M77" i="37" a="1"/>
  <c r="M77" i="37" s="1"/>
  <c r="W76" i="37" a="1"/>
  <c r="W76" i="37" s="1"/>
  <c r="V76" i="37" a="1"/>
  <c r="V76" i="37" s="1"/>
  <c r="U76" i="37" a="1"/>
  <c r="U76" i="37" s="1"/>
  <c r="T76" i="37" a="1"/>
  <c r="T76" i="37" s="1"/>
  <c r="S76" i="37" a="1"/>
  <c r="S76" i="37" s="1"/>
  <c r="R76" i="37" a="1"/>
  <c r="R76" i="37" s="1"/>
  <c r="Q76" i="37" a="1"/>
  <c r="Q76" i="37" s="1"/>
  <c r="P76" i="37" a="1"/>
  <c r="P76" i="37" s="1"/>
  <c r="O76" i="37" a="1"/>
  <c r="O76" i="37" s="1"/>
  <c r="N76" i="37" a="1"/>
  <c r="N76" i="37" s="1"/>
  <c r="M76" i="37" a="1"/>
  <c r="M76" i="37" s="1"/>
  <c r="W75" i="37" a="1"/>
  <c r="W75" i="37" s="1"/>
  <c r="V75" i="37" a="1"/>
  <c r="V75" i="37" s="1"/>
  <c r="U75" i="37" a="1"/>
  <c r="U75" i="37" s="1"/>
  <c r="T75" i="37" a="1"/>
  <c r="T75" i="37" s="1"/>
  <c r="S75" i="37" a="1"/>
  <c r="S75" i="37" s="1"/>
  <c r="R75" i="37" a="1"/>
  <c r="R75" i="37" s="1"/>
  <c r="Q75" i="37" a="1"/>
  <c r="Q75" i="37" s="1"/>
  <c r="P75" i="37" a="1"/>
  <c r="P75" i="37" s="1"/>
  <c r="O75" i="37" a="1"/>
  <c r="O75" i="37" s="1"/>
  <c r="N75" i="37" a="1"/>
  <c r="N75" i="37" s="1"/>
  <c r="M75" i="37" a="1"/>
  <c r="M75" i="37" s="1"/>
  <c r="W74" i="37" a="1"/>
  <c r="W74" i="37" s="1"/>
  <c r="V74" i="37" a="1"/>
  <c r="V74" i="37" s="1"/>
  <c r="U74" i="37" a="1"/>
  <c r="U74" i="37" s="1"/>
  <c r="T74" i="37" a="1"/>
  <c r="T74" i="37" s="1"/>
  <c r="S74" i="37" a="1"/>
  <c r="S74" i="37" s="1"/>
  <c r="R74" i="37" a="1"/>
  <c r="R74" i="37" s="1"/>
  <c r="Q74" i="37" a="1"/>
  <c r="Q74" i="37" s="1"/>
  <c r="P74" i="37" a="1"/>
  <c r="P74" i="37" s="1"/>
  <c r="O74" i="37" a="1"/>
  <c r="O74" i="37" s="1"/>
  <c r="N74" i="37" a="1"/>
  <c r="N74" i="37" s="1"/>
  <c r="M74" i="37" a="1"/>
  <c r="M74" i="37" s="1"/>
  <c r="W73" i="37" a="1"/>
  <c r="W73" i="37" s="1"/>
  <c r="V73" i="37" a="1"/>
  <c r="V73" i="37" s="1"/>
  <c r="U73" i="37" a="1"/>
  <c r="U73" i="37" s="1"/>
  <c r="T73" i="37" a="1"/>
  <c r="T73" i="37" s="1"/>
  <c r="S73" i="37" a="1"/>
  <c r="S73" i="37" s="1"/>
  <c r="R73" i="37" a="1"/>
  <c r="R73" i="37" s="1"/>
  <c r="Q73" i="37" a="1"/>
  <c r="Q73" i="37" s="1"/>
  <c r="P73" i="37" a="1"/>
  <c r="P73" i="37" s="1"/>
  <c r="O73" i="37" a="1"/>
  <c r="O73" i="37" s="1"/>
  <c r="N73" i="37" a="1"/>
  <c r="N73" i="37" s="1"/>
  <c r="M73" i="37" a="1"/>
  <c r="M73" i="37" s="1"/>
  <c r="W72" i="37" a="1"/>
  <c r="W72" i="37" s="1"/>
  <c r="V72" i="37" a="1"/>
  <c r="V72" i="37" s="1"/>
  <c r="U72" i="37" a="1"/>
  <c r="U72" i="37" s="1"/>
  <c r="T72" i="37" a="1"/>
  <c r="T72" i="37" s="1"/>
  <c r="S72" i="37" a="1"/>
  <c r="S72" i="37" s="1"/>
  <c r="R72" i="37" a="1"/>
  <c r="R72" i="37" s="1"/>
  <c r="Q72" i="37" a="1"/>
  <c r="Q72" i="37" s="1"/>
  <c r="P72" i="37" a="1"/>
  <c r="P72" i="37" s="1"/>
  <c r="O72" i="37" a="1"/>
  <c r="O72" i="37" s="1"/>
  <c r="N72" i="37" a="1"/>
  <c r="N72" i="37" s="1"/>
  <c r="M72" i="37" a="1"/>
  <c r="M72" i="37" s="1"/>
  <c r="W71" i="37" a="1"/>
  <c r="W71" i="37" s="1"/>
  <c r="V71" i="37" a="1"/>
  <c r="V71" i="37" s="1"/>
  <c r="U71" i="37" a="1"/>
  <c r="U71" i="37" s="1"/>
  <c r="T71" i="37" a="1"/>
  <c r="T71" i="37" s="1"/>
  <c r="S71" i="37" a="1"/>
  <c r="S71" i="37" s="1"/>
  <c r="R71" i="37" a="1"/>
  <c r="R71" i="37" s="1"/>
  <c r="Q71" i="37" a="1"/>
  <c r="Q71" i="37" s="1"/>
  <c r="P71" i="37" a="1"/>
  <c r="P71" i="37" s="1"/>
  <c r="O71" i="37" a="1"/>
  <c r="O71" i="37" s="1"/>
  <c r="N71" i="37" a="1"/>
  <c r="N71" i="37" s="1"/>
  <c r="M71" i="37" a="1"/>
  <c r="M71" i="37" s="1"/>
  <c r="W70" i="37" a="1"/>
  <c r="W70" i="37" s="1"/>
  <c r="V70" i="37" a="1"/>
  <c r="V70" i="37" s="1"/>
  <c r="U70" i="37" a="1"/>
  <c r="U70" i="37" s="1"/>
  <c r="T70" i="37" a="1"/>
  <c r="T70" i="37" s="1"/>
  <c r="S70" i="37" a="1"/>
  <c r="S70" i="37" s="1"/>
  <c r="R70" i="37" a="1"/>
  <c r="R70" i="37" s="1"/>
  <c r="Q70" i="37" a="1"/>
  <c r="Q70" i="37" s="1"/>
  <c r="P70" i="37" a="1"/>
  <c r="P70" i="37" s="1"/>
  <c r="O70" i="37" a="1"/>
  <c r="O70" i="37" s="1"/>
  <c r="N70" i="37" a="1"/>
  <c r="N70" i="37" s="1"/>
  <c r="M70" i="37" a="1"/>
  <c r="M70" i="37" s="1"/>
  <c r="W69" i="37" a="1"/>
  <c r="W69" i="37" s="1"/>
  <c r="V69" i="37" a="1"/>
  <c r="V69" i="37" s="1"/>
  <c r="U69" i="37" a="1"/>
  <c r="U69" i="37" s="1"/>
  <c r="T69" i="37" a="1"/>
  <c r="T69" i="37" s="1"/>
  <c r="S69" i="37" a="1"/>
  <c r="S69" i="37" s="1"/>
  <c r="R69" i="37" a="1"/>
  <c r="R69" i="37" s="1"/>
  <c r="Q69" i="37" a="1"/>
  <c r="Q69" i="37" s="1"/>
  <c r="P69" i="37" a="1"/>
  <c r="P69" i="37" s="1"/>
  <c r="O69" i="37" a="1"/>
  <c r="O69" i="37" s="1"/>
  <c r="N69" i="37" a="1"/>
  <c r="N69" i="37" s="1"/>
  <c r="M69" i="37" a="1"/>
  <c r="M69" i="37" s="1"/>
  <c r="W68" i="37" a="1"/>
  <c r="W68" i="37" s="1"/>
  <c r="V68" i="37" a="1"/>
  <c r="V68" i="37" s="1"/>
  <c r="U68" i="37" a="1"/>
  <c r="U68" i="37" s="1"/>
  <c r="T68" i="37" a="1"/>
  <c r="T68" i="37" s="1"/>
  <c r="S68" i="37" a="1"/>
  <c r="S68" i="37" s="1"/>
  <c r="R68" i="37" a="1"/>
  <c r="R68" i="37" s="1"/>
  <c r="Q68" i="37" a="1"/>
  <c r="Q68" i="37" s="1"/>
  <c r="P68" i="37" a="1"/>
  <c r="P68" i="37" s="1"/>
  <c r="O68" i="37" a="1"/>
  <c r="O68" i="37" s="1"/>
  <c r="N68" i="37" a="1"/>
  <c r="N68" i="37" s="1"/>
  <c r="M68" i="37" a="1"/>
  <c r="M68" i="37" s="1"/>
  <c r="W67" i="37" a="1"/>
  <c r="W67" i="37" s="1"/>
  <c r="V67" i="37" a="1"/>
  <c r="V67" i="37" s="1"/>
  <c r="U67" i="37" a="1"/>
  <c r="U67" i="37" s="1"/>
  <c r="T67" i="37" a="1"/>
  <c r="T67" i="37" s="1"/>
  <c r="S67" i="37" a="1"/>
  <c r="S67" i="37" s="1"/>
  <c r="R67" i="37" a="1"/>
  <c r="R67" i="37" s="1"/>
  <c r="Q67" i="37" a="1"/>
  <c r="Q67" i="37" s="1"/>
  <c r="P67" i="37" a="1"/>
  <c r="P67" i="37" s="1"/>
  <c r="O67" i="37" a="1"/>
  <c r="O67" i="37" s="1"/>
  <c r="N67" i="37" a="1"/>
  <c r="N67" i="37" s="1"/>
  <c r="M67" i="37" a="1"/>
  <c r="M67" i="37" s="1"/>
  <c r="W66" i="37" a="1"/>
  <c r="W66" i="37" s="1"/>
  <c r="V66" i="37" a="1"/>
  <c r="V66" i="37" s="1"/>
  <c r="U66" i="37" a="1"/>
  <c r="U66" i="37" s="1"/>
  <c r="T66" i="37" a="1"/>
  <c r="T66" i="37" s="1"/>
  <c r="S66" i="37" a="1"/>
  <c r="S66" i="37" s="1"/>
  <c r="R66" i="37" a="1"/>
  <c r="R66" i="37" s="1"/>
  <c r="Q66" i="37" a="1"/>
  <c r="Q66" i="37" s="1"/>
  <c r="P66" i="37" a="1"/>
  <c r="P66" i="37" s="1"/>
  <c r="O66" i="37" a="1"/>
  <c r="O66" i="37" s="1"/>
  <c r="N66" i="37" a="1"/>
  <c r="N66" i="37" s="1"/>
  <c r="M66" i="37" a="1"/>
  <c r="M66" i="37" s="1"/>
  <c r="W65" i="37" a="1"/>
  <c r="W65" i="37" s="1"/>
  <c r="V65" i="37" a="1"/>
  <c r="V65" i="37" s="1"/>
  <c r="U65" i="37" a="1"/>
  <c r="U65" i="37" s="1"/>
  <c r="T65" i="37" a="1"/>
  <c r="T65" i="37" s="1"/>
  <c r="S65" i="37" a="1"/>
  <c r="S65" i="37" s="1"/>
  <c r="R65" i="37" a="1"/>
  <c r="R65" i="37" s="1"/>
  <c r="Q65" i="37" a="1"/>
  <c r="Q65" i="37" s="1"/>
  <c r="P65" i="37" a="1"/>
  <c r="P65" i="37" s="1"/>
  <c r="O65" i="37" a="1"/>
  <c r="O65" i="37" s="1"/>
  <c r="N65" i="37" a="1"/>
  <c r="N65" i="37" s="1"/>
  <c r="M65" i="37" a="1"/>
  <c r="M65" i="37" s="1"/>
  <c r="W64" i="37" a="1"/>
  <c r="W64" i="37" s="1"/>
  <c r="V64" i="37" a="1"/>
  <c r="V64" i="37" s="1"/>
  <c r="U64" i="37" a="1"/>
  <c r="U64" i="37" s="1"/>
  <c r="T64" i="37" a="1"/>
  <c r="T64" i="37" s="1"/>
  <c r="S64" i="37" a="1"/>
  <c r="S64" i="37" s="1"/>
  <c r="R64" i="37" a="1"/>
  <c r="R64" i="37" s="1"/>
  <c r="Q64" i="37" a="1"/>
  <c r="Q64" i="37" s="1"/>
  <c r="P64" i="37" a="1"/>
  <c r="P64" i="37" s="1"/>
  <c r="O64" i="37" a="1"/>
  <c r="O64" i="37" s="1"/>
  <c r="N64" i="37" a="1"/>
  <c r="N64" i="37" s="1"/>
  <c r="M64" i="37" a="1"/>
  <c r="M64" i="37" s="1"/>
  <c r="W63" i="37" a="1"/>
  <c r="W63" i="37" s="1"/>
  <c r="V63" i="37" a="1"/>
  <c r="V63" i="37" s="1"/>
  <c r="U63" i="37" a="1"/>
  <c r="U63" i="37" s="1"/>
  <c r="T63" i="37" a="1"/>
  <c r="T63" i="37" s="1"/>
  <c r="S63" i="37" a="1"/>
  <c r="S63" i="37" s="1"/>
  <c r="R63" i="37" a="1"/>
  <c r="R63" i="37" s="1"/>
  <c r="Q63" i="37" a="1"/>
  <c r="Q63" i="37" s="1"/>
  <c r="P63" i="37" a="1"/>
  <c r="P63" i="37" s="1"/>
  <c r="O63" i="37" a="1"/>
  <c r="O63" i="37" s="1"/>
  <c r="N63" i="37" a="1"/>
  <c r="N63" i="37" s="1"/>
  <c r="M63" i="37" a="1"/>
  <c r="M63" i="37" s="1"/>
  <c r="W62" i="37" a="1"/>
  <c r="W62" i="37" s="1"/>
  <c r="V62" i="37" a="1"/>
  <c r="V62" i="37" s="1"/>
  <c r="U62" i="37" a="1"/>
  <c r="U62" i="37" s="1"/>
  <c r="T62" i="37" a="1"/>
  <c r="T62" i="37" s="1"/>
  <c r="S62" i="37" a="1"/>
  <c r="S62" i="37" s="1"/>
  <c r="R62" i="37" a="1"/>
  <c r="R62" i="37" s="1"/>
  <c r="Q62" i="37" a="1"/>
  <c r="Q62" i="37" s="1"/>
  <c r="P62" i="37" a="1"/>
  <c r="P62" i="37" s="1"/>
  <c r="O62" i="37" a="1"/>
  <c r="O62" i="37" s="1"/>
  <c r="N62" i="37" a="1"/>
  <c r="N62" i="37" s="1"/>
  <c r="M62" i="37" a="1"/>
  <c r="M62" i="37" s="1"/>
  <c r="W61" i="37" a="1"/>
  <c r="W61" i="37" s="1"/>
  <c r="V61" i="37" a="1"/>
  <c r="V61" i="37" s="1"/>
  <c r="U61" i="37" a="1"/>
  <c r="U61" i="37" s="1"/>
  <c r="T61" i="37" a="1"/>
  <c r="T61" i="37" s="1"/>
  <c r="S61" i="37" a="1"/>
  <c r="S61" i="37" s="1"/>
  <c r="R61" i="37" a="1"/>
  <c r="R61" i="37" s="1"/>
  <c r="Q61" i="37" a="1"/>
  <c r="Q61" i="37" s="1"/>
  <c r="P61" i="37" a="1"/>
  <c r="P61" i="37" s="1"/>
  <c r="O61" i="37" a="1"/>
  <c r="O61" i="37" s="1"/>
  <c r="N61" i="37" a="1"/>
  <c r="N61" i="37" s="1"/>
  <c r="M61" i="37" a="1"/>
  <c r="M61" i="37" s="1"/>
  <c r="W60" i="37" a="1"/>
  <c r="W60" i="37" s="1"/>
  <c r="V60" i="37" a="1"/>
  <c r="V60" i="37" s="1"/>
  <c r="U60" i="37" a="1"/>
  <c r="U60" i="37" s="1"/>
  <c r="T60" i="37" a="1"/>
  <c r="T60" i="37" s="1"/>
  <c r="S60" i="37" a="1"/>
  <c r="S60" i="37" s="1"/>
  <c r="R60" i="37" a="1"/>
  <c r="R60" i="37" s="1"/>
  <c r="Q60" i="37" a="1"/>
  <c r="Q60" i="37" s="1"/>
  <c r="P60" i="37" a="1"/>
  <c r="P60" i="37" s="1"/>
  <c r="O60" i="37" a="1"/>
  <c r="O60" i="37" s="1"/>
  <c r="N60" i="37" a="1"/>
  <c r="N60" i="37" s="1"/>
  <c r="M60" i="37" a="1"/>
  <c r="M60" i="37" s="1"/>
  <c r="W59" i="37" a="1"/>
  <c r="W59" i="37" s="1"/>
  <c r="V59" i="37" a="1"/>
  <c r="V59" i="37" s="1"/>
  <c r="U59" i="37" a="1"/>
  <c r="U59" i="37" s="1"/>
  <c r="T59" i="37" a="1"/>
  <c r="T59" i="37" s="1"/>
  <c r="S59" i="37" a="1"/>
  <c r="S59" i="37" s="1"/>
  <c r="R59" i="37" a="1"/>
  <c r="R59" i="37" s="1"/>
  <c r="Q59" i="37" a="1"/>
  <c r="Q59" i="37" s="1"/>
  <c r="P59" i="37" a="1"/>
  <c r="P59" i="37" s="1"/>
  <c r="O59" i="37" a="1"/>
  <c r="O59" i="37" s="1"/>
  <c r="N59" i="37" a="1"/>
  <c r="N59" i="37" s="1"/>
  <c r="M59" i="37" a="1"/>
  <c r="M59" i="37" s="1"/>
  <c r="W58" i="37" a="1"/>
  <c r="W58" i="37" s="1"/>
  <c r="V58" i="37" a="1"/>
  <c r="V58" i="37" s="1"/>
  <c r="U58" i="37" a="1"/>
  <c r="U58" i="37" s="1"/>
  <c r="T58" i="37" a="1"/>
  <c r="T58" i="37" s="1"/>
  <c r="S58" i="37" a="1"/>
  <c r="S58" i="37" s="1"/>
  <c r="R58" i="37" a="1"/>
  <c r="R58" i="37" s="1"/>
  <c r="Q58" i="37" a="1"/>
  <c r="Q58" i="37" s="1"/>
  <c r="P58" i="37" a="1"/>
  <c r="P58" i="37" s="1"/>
  <c r="O58" i="37" a="1"/>
  <c r="O58" i="37" s="1"/>
  <c r="N58" i="37" a="1"/>
  <c r="N58" i="37" s="1"/>
  <c r="M58" i="37" a="1"/>
  <c r="M58" i="37" s="1"/>
  <c r="W57" i="37" a="1"/>
  <c r="W57" i="37" s="1"/>
  <c r="V57" i="37" a="1"/>
  <c r="V57" i="37" s="1"/>
  <c r="U57" i="37" a="1"/>
  <c r="U57" i="37" s="1"/>
  <c r="T57" i="37" a="1"/>
  <c r="T57" i="37" s="1"/>
  <c r="S57" i="37" a="1"/>
  <c r="S57" i="37" s="1"/>
  <c r="R57" i="37" a="1"/>
  <c r="R57" i="37" s="1"/>
  <c r="Q57" i="37" a="1"/>
  <c r="Q57" i="37" s="1"/>
  <c r="P57" i="37" a="1"/>
  <c r="P57" i="37" s="1"/>
  <c r="O57" i="37" a="1"/>
  <c r="O57" i="37" s="1"/>
  <c r="N57" i="37" a="1"/>
  <c r="N57" i="37" s="1"/>
  <c r="M57" i="37" a="1"/>
  <c r="M57" i="37" s="1"/>
  <c r="W56" i="37" a="1"/>
  <c r="W56" i="37" s="1"/>
  <c r="V56" i="37" a="1"/>
  <c r="V56" i="37" s="1"/>
  <c r="U56" i="37" a="1"/>
  <c r="U56" i="37" s="1"/>
  <c r="T56" i="37" a="1"/>
  <c r="T56" i="37" s="1"/>
  <c r="S56" i="37" a="1"/>
  <c r="S56" i="37" s="1"/>
  <c r="R56" i="37" a="1"/>
  <c r="R56" i="37" s="1"/>
  <c r="Q56" i="37" a="1"/>
  <c r="Q56" i="37" s="1"/>
  <c r="P56" i="37" a="1"/>
  <c r="P56" i="37" s="1"/>
  <c r="O56" i="37" a="1"/>
  <c r="O56" i="37" s="1"/>
  <c r="N56" i="37" a="1"/>
  <c r="N56" i="37" s="1"/>
  <c r="M56" i="37" a="1"/>
  <c r="M56" i="37" s="1"/>
  <c r="W55" i="37" a="1"/>
  <c r="W55" i="37" s="1"/>
  <c r="V55" i="37" a="1"/>
  <c r="V55" i="37" s="1"/>
  <c r="U55" i="37" a="1"/>
  <c r="U55" i="37" s="1"/>
  <c r="T55" i="37" a="1"/>
  <c r="T55" i="37" s="1"/>
  <c r="S55" i="37" a="1"/>
  <c r="S55" i="37" s="1"/>
  <c r="R55" i="37" a="1"/>
  <c r="R55" i="37" s="1"/>
  <c r="Q55" i="37" a="1"/>
  <c r="Q55" i="37" s="1"/>
  <c r="P55" i="37" a="1"/>
  <c r="P55" i="37" s="1"/>
  <c r="O55" i="37" a="1"/>
  <c r="O55" i="37" s="1"/>
  <c r="N55" i="37" a="1"/>
  <c r="N55" i="37" s="1"/>
  <c r="M55" i="37" a="1"/>
  <c r="M55" i="37" s="1"/>
  <c r="W54" i="37" a="1"/>
  <c r="W54" i="37" s="1"/>
  <c r="V54" i="37" a="1"/>
  <c r="V54" i="37" s="1"/>
  <c r="U54" i="37" a="1"/>
  <c r="U54" i="37" s="1"/>
  <c r="T54" i="37" a="1"/>
  <c r="T54" i="37" s="1"/>
  <c r="S54" i="37" a="1"/>
  <c r="S54" i="37" s="1"/>
  <c r="R54" i="37" a="1"/>
  <c r="R54" i="37" s="1"/>
  <c r="Q54" i="37" a="1"/>
  <c r="Q54" i="37" s="1"/>
  <c r="P54" i="37" a="1"/>
  <c r="P54" i="37" s="1"/>
  <c r="O54" i="37" a="1"/>
  <c r="O54" i="37" s="1"/>
  <c r="N54" i="37" a="1"/>
  <c r="N54" i="37" s="1"/>
  <c r="M54" i="37" a="1"/>
  <c r="M54" i="37" s="1"/>
  <c r="W53" i="37" a="1"/>
  <c r="W53" i="37" s="1"/>
  <c r="V53" i="37" a="1"/>
  <c r="V53" i="37" s="1"/>
  <c r="U53" i="37" a="1"/>
  <c r="U53" i="37" s="1"/>
  <c r="T53" i="37" a="1"/>
  <c r="T53" i="37" s="1"/>
  <c r="S53" i="37" a="1"/>
  <c r="S53" i="37" s="1"/>
  <c r="R53" i="37" a="1"/>
  <c r="R53" i="37" s="1"/>
  <c r="Q53" i="37" a="1"/>
  <c r="Q53" i="37" s="1"/>
  <c r="P53" i="37" a="1"/>
  <c r="P53" i="37" s="1"/>
  <c r="O53" i="37" a="1"/>
  <c r="O53" i="37" s="1"/>
  <c r="N53" i="37" a="1"/>
  <c r="N53" i="37" s="1"/>
  <c r="M53" i="37" a="1"/>
  <c r="M53" i="37" s="1"/>
  <c r="W52" i="37" a="1"/>
  <c r="W52" i="37" s="1"/>
  <c r="V52" i="37" a="1"/>
  <c r="V52" i="37" s="1"/>
  <c r="U52" i="37" a="1"/>
  <c r="U52" i="37" s="1"/>
  <c r="T52" i="37" a="1"/>
  <c r="T52" i="37" s="1"/>
  <c r="S52" i="37" a="1"/>
  <c r="S52" i="37" s="1"/>
  <c r="R52" i="37" a="1"/>
  <c r="R52" i="37" s="1"/>
  <c r="Q52" i="37" a="1"/>
  <c r="Q52" i="37" s="1"/>
  <c r="P52" i="37" a="1"/>
  <c r="P52" i="37" s="1"/>
  <c r="O52" i="37" a="1"/>
  <c r="O52" i="37" s="1"/>
  <c r="N52" i="37" a="1"/>
  <c r="N52" i="37" s="1"/>
  <c r="M52" i="37" a="1"/>
  <c r="M52" i="37" s="1"/>
  <c r="W51" i="37" a="1"/>
  <c r="W51" i="37" s="1"/>
  <c r="V51" i="37" a="1"/>
  <c r="V51" i="37" s="1"/>
  <c r="U51" i="37" a="1"/>
  <c r="U51" i="37" s="1"/>
  <c r="T51" i="37" a="1"/>
  <c r="T51" i="37" s="1"/>
  <c r="S51" i="37" a="1"/>
  <c r="S51" i="37" s="1"/>
  <c r="R51" i="37" a="1"/>
  <c r="R51" i="37" s="1"/>
  <c r="Q51" i="37" a="1"/>
  <c r="Q51" i="37" s="1"/>
  <c r="P51" i="37" a="1"/>
  <c r="P51" i="37" s="1"/>
  <c r="O51" i="37" a="1"/>
  <c r="O51" i="37" s="1"/>
  <c r="N51" i="37" a="1"/>
  <c r="N51" i="37" s="1"/>
  <c r="M51" i="37" a="1"/>
  <c r="M51" i="37" s="1"/>
  <c r="W50" i="37" a="1"/>
  <c r="W50" i="37" s="1"/>
  <c r="V50" i="37" a="1"/>
  <c r="V50" i="37" s="1"/>
  <c r="U50" i="37" a="1"/>
  <c r="U50" i="37" s="1"/>
  <c r="T50" i="37" a="1"/>
  <c r="T50" i="37" s="1"/>
  <c r="S50" i="37" a="1"/>
  <c r="S50" i="37" s="1"/>
  <c r="R50" i="37" a="1"/>
  <c r="R50" i="37" s="1"/>
  <c r="Q50" i="37" a="1"/>
  <c r="Q50" i="37" s="1"/>
  <c r="P50" i="37" a="1"/>
  <c r="P50" i="37" s="1"/>
  <c r="O50" i="37" a="1"/>
  <c r="O50" i="37" s="1"/>
  <c r="N50" i="37" a="1"/>
  <c r="N50" i="37" s="1"/>
  <c r="M50" i="37" a="1"/>
  <c r="M50" i="37" s="1"/>
  <c r="W49" i="37" a="1"/>
  <c r="W49" i="37" s="1"/>
  <c r="V49" i="37" a="1"/>
  <c r="V49" i="37" s="1"/>
  <c r="U49" i="37" a="1"/>
  <c r="U49" i="37" s="1"/>
  <c r="T49" i="37" a="1"/>
  <c r="T49" i="37" s="1"/>
  <c r="S49" i="37" a="1"/>
  <c r="S49" i="37" s="1"/>
  <c r="R49" i="37" a="1"/>
  <c r="R49" i="37" s="1"/>
  <c r="Q49" i="37" a="1"/>
  <c r="Q49" i="37" s="1"/>
  <c r="P49" i="37" a="1"/>
  <c r="P49" i="37" s="1"/>
  <c r="O49" i="37" a="1"/>
  <c r="O49" i="37" s="1"/>
  <c r="N49" i="37" a="1"/>
  <c r="N49" i="37" s="1"/>
  <c r="M49" i="37" a="1"/>
  <c r="M49" i="37" s="1"/>
  <c r="W48" i="37" a="1"/>
  <c r="W48" i="37" s="1"/>
  <c r="V48" i="37" a="1"/>
  <c r="V48" i="37" s="1"/>
  <c r="U48" i="37" a="1"/>
  <c r="U48" i="37" s="1"/>
  <c r="T48" i="37" a="1"/>
  <c r="T48" i="37" s="1"/>
  <c r="S48" i="37" a="1"/>
  <c r="S48" i="37" s="1"/>
  <c r="R48" i="37" a="1"/>
  <c r="R48" i="37" s="1"/>
  <c r="Q48" i="37" a="1"/>
  <c r="Q48" i="37" s="1"/>
  <c r="P48" i="37" a="1"/>
  <c r="P48" i="37" s="1"/>
  <c r="O48" i="37" a="1"/>
  <c r="O48" i="37" s="1"/>
  <c r="N48" i="37" a="1"/>
  <c r="N48" i="37" s="1"/>
  <c r="M48" i="37" a="1"/>
  <c r="M48" i="37" s="1"/>
  <c r="W47" i="37" a="1"/>
  <c r="W47" i="37" s="1"/>
  <c r="V47" i="37" a="1"/>
  <c r="V47" i="37" s="1"/>
  <c r="U47" i="37" a="1"/>
  <c r="U47" i="37" s="1"/>
  <c r="T47" i="37" a="1"/>
  <c r="T47" i="37" s="1"/>
  <c r="S47" i="37" a="1"/>
  <c r="S47" i="37" s="1"/>
  <c r="R47" i="37" a="1"/>
  <c r="R47" i="37" s="1"/>
  <c r="Q47" i="37" a="1"/>
  <c r="Q47" i="37" s="1"/>
  <c r="P47" i="37" a="1"/>
  <c r="P47" i="37" s="1"/>
  <c r="O47" i="37" a="1"/>
  <c r="O47" i="37" s="1"/>
  <c r="N47" i="37" a="1"/>
  <c r="N47" i="37" s="1"/>
  <c r="M47" i="37" a="1"/>
  <c r="M47" i="37" s="1"/>
  <c r="W46" i="37" a="1"/>
  <c r="W46" i="37" s="1"/>
  <c r="V46" i="37" a="1"/>
  <c r="V46" i="37" s="1"/>
  <c r="U46" i="37" a="1"/>
  <c r="U46" i="37" s="1"/>
  <c r="T46" i="37" a="1"/>
  <c r="T46" i="37" s="1"/>
  <c r="S46" i="37" a="1"/>
  <c r="S46" i="37" s="1"/>
  <c r="R46" i="37" a="1"/>
  <c r="R46" i="37" s="1"/>
  <c r="Q46" i="37" a="1"/>
  <c r="Q46" i="37" s="1"/>
  <c r="P46" i="37" a="1"/>
  <c r="P46" i="37" s="1"/>
  <c r="O46" i="37" a="1"/>
  <c r="O46" i="37" s="1"/>
  <c r="N46" i="37" a="1"/>
  <c r="N46" i="37" s="1"/>
  <c r="M46" i="37" a="1"/>
  <c r="M46" i="37" s="1"/>
  <c r="W45" i="37" a="1"/>
  <c r="W45" i="37" s="1"/>
  <c r="V45" i="37" a="1"/>
  <c r="V45" i="37" s="1"/>
  <c r="U45" i="37" a="1"/>
  <c r="U45" i="37" s="1"/>
  <c r="T45" i="37" a="1"/>
  <c r="T45" i="37" s="1"/>
  <c r="S45" i="37" a="1"/>
  <c r="S45" i="37" s="1"/>
  <c r="R45" i="37" a="1"/>
  <c r="R45" i="37" s="1"/>
  <c r="Q45" i="37" a="1"/>
  <c r="Q45" i="37" s="1"/>
  <c r="P45" i="37" a="1"/>
  <c r="P45" i="37" s="1"/>
  <c r="O45" i="37" a="1"/>
  <c r="O45" i="37" s="1"/>
  <c r="N45" i="37" a="1"/>
  <c r="N45" i="37" s="1"/>
  <c r="M45" i="37" a="1"/>
  <c r="M45" i="37" s="1"/>
  <c r="W44" i="37" a="1"/>
  <c r="W44" i="37" s="1"/>
  <c r="V44" i="37" a="1"/>
  <c r="V44" i="37" s="1"/>
  <c r="U44" i="37" a="1"/>
  <c r="U44" i="37" s="1"/>
  <c r="T44" i="37" a="1"/>
  <c r="T44" i="37" s="1"/>
  <c r="S44" i="37" a="1"/>
  <c r="S44" i="37" s="1"/>
  <c r="R44" i="37" a="1"/>
  <c r="R44" i="37" s="1"/>
  <c r="Q44" i="37" a="1"/>
  <c r="Q44" i="37" s="1"/>
  <c r="P44" i="37" a="1"/>
  <c r="P44" i="37" s="1"/>
  <c r="O44" i="37" a="1"/>
  <c r="O44" i="37" s="1"/>
  <c r="N44" i="37" a="1"/>
  <c r="N44" i="37" s="1"/>
  <c r="M44" i="37" a="1"/>
  <c r="M44" i="37" s="1"/>
  <c r="W43" i="37" a="1"/>
  <c r="W43" i="37" s="1"/>
  <c r="V43" i="37" a="1"/>
  <c r="V43" i="37" s="1"/>
  <c r="U43" i="37" a="1"/>
  <c r="U43" i="37" s="1"/>
  <c r="T43" i="37" a="1"/>
  <c r="T43" i="37" s="1"/>
  <c r="S43" i="37" a="1"/>
  <c r="S43" i="37" s="1"/>
  <c r="R43" i="37" a="1"/>
  <c r="R43" i="37" s="1"/>
  <c r="Q43" i="37" a="1"/>
  <c r="Q43" i="37" s="1"/>
  <c r="P43" i="37" a="1"/>
  <c r="P43" i="37" s="1"/>
  <c r="O43" i="37" a="1"/>
  <c r="O43" i="37" s="1"/>
  <c r="N43" i="37" a="1"/>
  <c r="N43" i="37" s="1"/>
  <c r="M43" i="37" a="1"/>
  <c r="M43" i="37" s="1"/>
  <c r="W42" i="37" a="1"/>
  <c r="W42" i="37" s="1"/>
  <c r="V42" i="37" a="1"/>
  <c r="V42" i="37" s="1"/>
  <c r="U42" i="37" a="1"/>
  <c r="U42" i="37" s="1"/>
  <c r="T42" i="37" a="1"/>
  <c r="T42" i="37" s="1"/>
  <c r="S42" i="37" a="1"/>
  <c r="S42" i="37" s="1"/>
  <c r="R42" i="37" a="1"/>
  <c r="R42" i="37" s="1"/>
  <c r="Q42" i="37" a="1"/>
  <c r="Q42" i="37" s="1"/>
  <c r="P42" i="37" a="1"/>
  <c r="P42" i="37" s="1"/>
  <c r="O42" i="37" a="1"/>
  <c r="O42" i="37" s="1"/>
  <c r="N42" i="37" a="1"/>
  <c r="N42" i="37" s="1"/>
  <c r="M42" i="37" a="1"/>
  <c r="M42" i="37" s="1"/>
  <c r="W41" i="37" a="1"/>
  <c r="W41" i="37" s="1"/>
  <c r="V41" i="37" a="1"/>
  <c r="V41" i="37" s="1"/>
  <c r="U41" i="37" a="1"/>
  <c r="U41" i="37" s="1"/>
  <c r="T41" i="37" a="1"/>
  <c r="T41" i="37" s="1"/>
  <c r="S41" i="37" a="1"/>
  <c r="S41" i="37" s="1"/>
  <c r="R41" i="37" a="1"/>
  <c r="R41" i="37" s="1"/>
  <c r="Q41" i="37" a="1"/>
  <c r="Q41" i="37" s="1"/>
  <c r="P41" i="37" a="1"/>
  <c r="P41" i="37" s="1"/>
  <c r="O41" i="37" a="1"/>
  <c r="O41" i="37" s="1"/>
  <c r="N41" i="37" a="1"/>
  <c r="N41" i="37" s="1"/>
  <c r="M41" i="37" a="1"/>
  <c r="M41" i="37" s="1"/>
  <c r="W40" i="37" a="1"/>
  <c r="W40" i="37" s="1"/>
  <c r="V40" i="37" a="1"/>
  <c r="V40" i="37" s="1"/>
  <c r="U40" i="37" a="1"/>
  <c r="U40" i="37" s="1"/>
  <c r="T40" i="37" a="1"/>
  <c r="T40" i="37" s="1"/>
  <c r="S40" i="37" a="1"/>
  <c r="S40" i="37" s="1"/>
  <c r="R40" i="37" a="1"/>
  <c r="R40" i="37" s="1"/>
  <c r="Q40" i="37" a="1"/>
  <c r="Q40" i="37" s="1"/>
  <c r="P40" i="37" a="1"/>
  <c r="P40" i="37" s="1"/>
  <c r="O40" i="37" a="1"/>
  <c r="O40" i="37" s="1"/>
  <c r="N40" i="37" a="1"/>
  <c r="N40" i="37" s="1"/>
  <c r="M40" i="37" a="1"/>
  <c r="M40" i="37" s="1"/>
  <c r="W39" i="37" a="1"/>
  <c r="W39" i="37" s="1"/>
  <c r="V39" i="37" a="1"/>
  <c r="V39" i="37" s="1"/>
  <c r="U39" i="37" a="1"/>
  <c r="U39" i="37" s="1"/>
  <c r="T39" i="37" a="1"/>
  <c r="T39" i="37" s="1"/>
  <c r="S39" i="37" a="1"/>
  <c r="S39" i="37" s="1"/>
  <c r="R39" i="37" a="1"/>
  <c r="R39" i="37" s="1"/>
  <c r="Q39" i="37" a="1"/>
  <c r="Q39" i="37" s="1"/>
  <c r="P39" i="37" a="1"/>
  <c r="P39" i="37" s="1"/>
  <c r="O39" i="37" a="1"/>
  <c r="O39" i="37" s="1"/>
  <c r="N39" i="37" a="1"/>
  <c r="N39" i="37" s="1"/>
  <c r="M39" i="37" a="1"/>
  <c r="M39" i="37" s="1"/>
  <c r="W38" i="37" a="1"/>
  <c r="W38" i="37" s="1"/>
  <c r="V38" i="37" a="1"/>
  <c r="V38" i="37" s="1"/>
  <c r="U38" i="37" a="1"/>
  <c r="U38" i="37" s="1"/>
  <c r="T38" i="37" a="1"/>
  <c r="T38" i="37" s="1"/>
  <c r="S38" i="37" a="1"/>
  <c r="S38" i="37" s="1"/>
  <c r="R38" i="37" a="1"/>
  <c r="R38" i="37" s="1"/>
  <c r="Q38" i="37" a="1"/>
  <c r="Q38" i="37" s="1"/>
  <c r="P38" i="37" a="1"/>
  <c r="P38" i="37" s="1"/>
  <c r="O38" i="37" a="1"/>
  <c r="O38" i="37" s="1"/>
  <c r="N38" i="37" a="1"/>
  <c r="N38" i="37" s="1"/>
  <c r="M38" i="37" a="1"/>
  <c r="M38" i="37" s="1"/>
  <c r="W37" i="37" a="1"/>
  <c r="W37" i="37" s="1"/>
  <c r="V37" i="37" a="1"/>
  <c r="V37" i="37" s="1"/>
  <c r="U37" i="37" a="1"/>
  <c r="U37" i="37" s="1"/>
  <c r="T37" i="37" a="1"/>
  <c r="T37" i="37" s="1"/>
  <c r="S37" i="37" a="1"/>
  <c r="S37" i="37" s="1"/>
  <c r="R37" i="37" a="1"/>
  <c r="R37" i="37" s="1"/>
  <c r="Q37" i="37" a="1"/>
  <c r="Q37" i="37" s="1"/>
  <c r="P37" i="37" a="1"/>
  <c r="P37" i="37" s="1"/>
  <c r="O37" i="37" a="1"/>
  <c r="O37" i="37" s="1"/>
  <c r="N37" i="37" a="1"/>
  <c r="N37" i="37" s="1"/>
  <c r="M37" i="37" a="1"/>
  <c r="M37" i="37" s="1"/>
  <c r="W36" i="37" a="1"/>
  <c r="W36" i="37" s="1"/>
  <c r="V36" i="37" a="1"/>
  <c r="V36" i="37" s="1"/>
  <c r="U36" i="37" a="1"/>
  <c r="U36" i="37" s="1"/>
  <c r="T36" i="37" a="1"/>
  <c r="T36" i="37" s="1"/>
  <c r="S36" i="37" a="1"/>
  <c r="S36" i="37" s="1"/>
  <c r="R36" i="37" a="1"/>
  <c r="R36" i="37" s="1"/>
  <c r="Q36" i="37" a="1"/>
  <c r="Q36" i="37" s="1"/>
  <c r="P36" i="37" a="1"/>
  <c r="P36" i="37" s="1"/>
  <c r="O36" i="37" a="1"/>
  <c r="O36" i="37" s="1"/>
  <c r="N36" i="37" a="1"/>
  <c r="N36" i="37" s="1"/>
  <c r="M36" i="37" a="1"/>
  <c r="M36" i="37" s="1"/>
  <c r="W35" i="37" a="1"/>
  <c r="W35" i="37" s="1"/>
  <c r="V35" i="37" a="1"/>
  <c r="V35" i="37" s="1"/>
  <c r="U35" i="37" a="1"/>
  <c r="U35" i="37" s="1"/>
  <c r="T35" i="37" a="1"/>
  <c r="T35" i="37" s="1"/>
  <c r="S35" i="37" a="1"/>
  <c r="S35" i="37" s="1"/>
  <c r="R35" i="37" a="1"/>
  <c r="R35" i="37" s="1"/>
  <c r="Q35" i="37" a="1"/>
  <c r="Q35" i="37" s="1"/>
  <c r="P35" i="37" a="1"/>
  <c r="P35" i="37" s="1"/>
  <c r="O35" i="37" a="1"/>
  <c r="O35" i="37" s="1"/>
  <c r="N35" i="37" a="1"/>
  <c r="N35" i="37" s="1"/>
  <c r="M35" i="37" a="1"/>
  <c r="M35" i="37" s="1"/>
  <c r="W34" i="37" a="1"/>
  <c r="W34" i="37" s="1"/>
  <c r="V34" i="37" a="1"/>
  <c r="V34" i="37" s="1"/>
  <c r="U34" i="37" a="1"/>
  <c r="U34" i="37" s="1"/>
  <c r="T34" i="37" a="1"/>
  <c r="T34" i="37" s="1"/>
  <c r="S34" i="37" a="1"/>
  <c r="S34" i="37" s="1"/>
  <c r="R34" i="37" a="1"/>
  <c r="R34" i="37" s="1"/>
  <c r="Q34" i="37" a="1"/>
  <c r="Q34" i="37" s="1"/>
  <c r="P34" i="37" a="1"/>
  <c r="P34" i="37" s="1"/>
  <c r="O34" i="37" a="1"/>
  <c r="O34" i="37" s="1"/>
  <c r="N34" i="37" a="1"/>
  <c r="N34" i="37" s="1"/>
  <c r="M34" i="37" a="1"/>
  <c r="M34" i="37" s="1"/>
  <c r="W33" i="37" a="1"/>
  <c r="W33" i="37" s="1"/>
  <c r="V33" i="37" a="1"/>
  <c r="V33" i="37" s="1"/>
  <c r="U33" i="37" a="1"/>
  <c r="U33" i="37" s="1"/>
  <c r="T33" i="37" a="1"/>
  <c r="T33" i="37" s="1"/>
  <c r="S33" i="37" a="1"/>
  <c r="S33" i="37" s="1"/>
  <c r="R33" i="37" a="1"/>
  <c r="R33" i="37" s="1"/>
  <c r="Q33" i="37" a="1"/>
  <c r="Q33" i="37" s="1"/>
  <c r="P33" i="37" a="1"/>
  <c r="P33" i="37" s="1"/>
  <c r="O33" i="37" a="1"/>
  <c r="O33" i="37" s="1"/>
  <c r="N33" i="37" a="1"/>
  <c r="N33" i="37" s="1"/>
  <c r="M33" i="37" a="1"/>
  <c r="M33" i="37" s="1"/>
  <c r="W32" i="37" a="1"/>
  <c r="W32" i="37" s="1"/>
  <c r="V32" i="37" a="1"/>
  <c r="V32" i="37" s="1"/>
  <c r="U32" i="37" a="1"/>
  <c r="U32" i="37" s="1"/>
  <c r="T32" i="37" a="1"/>
  <c r="T32" i="37" s="1"/>
  <c r="S32" i="37" a="1"/>
  <c r="S32" i="37" s="1"/>
  <c r="R32" i="37" a="1"/>
  <c r="R32" i="37" s="1"/>
  <c r="Q32" i="37" a="1"/>
  <c r="Q32" i="37" s="1"/>
  <c r="P32" i="37" a="1"/>
  <c r="P32" i="37" s="1"/>
  <c r="O32" i="37" a="1"/>
  <c r="O32" i="37" s="1"/>
  <c r="N32" i="37" a="1"/>
  <c r="N32" i="37" s="1"/>
  <c r="M32" i="37" a="1"/>
  <c r="M32" i="37" s="1"/>
  <c r="W31" i="37" a="1"/>
  <c r="W31" i="37" s="1"/>
  <c r="V31" i="37" a="1"/>
  <c r="V31" i="37" s="1"/>
  <c r="U31" i="37" a="1"/>
  <c r="U31" i="37" s="1"/>
  <c r="T31" i="37" a="1"/>
  <c r="T31" i="37" s="1"/>
  <c r="S31" i="37" a="1"/>
  <c r="S31" i="37" s="1"/>
  <c r="R31" i="37" a="1"/>
  <c r="R31" i="37" s="1"/>
  <c r="Q31" i="37" a="1"/>
  <c r="Q31" i="37" s="1"/>
  <c r="P31" i="37" a="1"/>
  <c r="P31" i="37" s="1"/>
  <c r="O31" i="37" a="1"/>
  <c r="O31" i="37" s="1"/>
  <c r="N31" i="37" a="1"/>
  <c r="N31" i="37" s="1"/>
  <c r="M31" i="37" a="1"/>
  <c r="M31" i="37" s="1"/>
  <c r="W30" i="37" a="1"/>
  <c r="W30" i="37" s="1"/>
  <c r="V30" i="37" a="1"/>
  <c r="V30" i="37" s="1"/>
  <c r="U30" i="37" a="1"/>
  <c r="U30" i="37" s="1"/>
  <c r="T30" i="37" a="1"/>
  <c r="T30" i="37" s="1"/>
  <c r="S30" i="37" a="1"/>
  <c r="S30" i="37" s="1"/>
  <c r="R30" i="37" a="1"/>
  <c r="R30" i="37" s="1"/>
  <c r="Q30" i="37" a="1"/>
  <c r="Q30" i="37" s="1"/>
  <c r="P30" i="37" a="1"/>
  <c r="P30" i="37" s="1"/>
  <c r="O30" i="37" a="1"/>
  <c r="O30" i="37" s="1"/>
  <c r="N30" i="37" a="1"/>
  <c r="N30" i="37" s="1"/>
  <c r="M30" i="37" a="1"/>
  <c r="M30" i="37" s="1"/>
  <c r="W29" i="37" a="1"/>
  <c r="W29" i="37" s="1"/>
  <c r="V29" i="37" a="1"/>
  <c r="V29" i="37" s="1"/>
  <c r="U29" i="37" a="1"/>
  <c r="U29" i="37" s="1"/>
  <c r="T29" i="37" a="1"/>
  <c r="T29" i="37" s="1"/>
  <c r="S29" i="37" a="1"/>
  <c r="S29" i="37" s="1"/>
  <c r="R29" i="37" a="1"/>
  <c r="R29" i="37" s="1"/>
  <c r="Q29" i="37" a="1"/>
  <c r="Q29" i="37" s="1"/>
  <c r="P29" i="37" a="1"/>
  <c r="P29" i="37" s="1"/>
  <c r="O29" i="37" a="1"/>
  <c r="O29" i="37" s="1"/>
  <c r="N29" i="37" a="1"/>
  <c r="N29" i="37" s="1"/>
  <c r="M29" i="37" a="1"/>
  <c r="M29" i="37" s="1"/>
  <c r="W28" i="37" a="1"/>
  <c r="W28" i="37" s="1"/>
  <c r="V28" i="37" a="1"/>
  <c r="V28" i="37" s="1"/>
  <c r="U28" i="37" a="1"/>
  <c r="U28" i="37" s="1"/>
  <c r="T28" i="37" a="1"/>
  <c r="T28" i="37" s="1"/>
  <c r="S28" i="37" a="1"/>
  <c r="S28" i="37" s="1"/>
  <c r="R28" i="37" a="1"/>
  <c r="R28" i="37" s="1"/>
  <c r="Q28" i="37" a="1"/>
  <c r="Q28" i="37" s="1"/>
  <c r="P28" i="37" a="1"/>
  <c r="P28" i="37" s="1"/>
  <c r="O28" i="37" a="1"/>
  <c r="O28" i="37" s="1"/>
  <c r="N28" i="37" a="1"/>
  <c r="N28" i="37" s="1"/>
  <c r="M28" i="37" a="1"/>
  <c r="M28" i="37" s="1"/>
  <c r="W27" i="37" a="1"/>
  <c r="W27" i="37" s="1"/>
  <c r="V27" i="37" a="1"/>
  <c r="V27" i="37" s="1"/>
  <c r="U27" i="37" a="1"/>
  <c r="U27" i="37" s="1"/>
  <c r="T27" i="37" a="1"/>
  <c r="T27" i="37" s="1"/>
  <c r="S27" i="37" a="1"/>
  <c r="S27" i="37" s="1"/>
  <c r="R27" i="37" a="1"/>
  <c r="R27" i="37" s="1"/>
  <c r="Q27" i="37" a="1"/>
  <c r="Q27" i="37" s="1"/>
  <c r="P27" i="37" a="1"/>
  <c r="P27" i="37" s="1"/>
  <c r="O27" i="37" a="1"/>
  <c r="O27" i="37" s="1"/>
  <c r="N27" i="37" a="1"/>
  <c r="N27" i="37" s="1"/>
  <c r="M27" i="37" a="1"/>
  <c r="M27" i="37" s="1"/>
  <c r="W26" i="37" a="1"/>
  <c r="W26" i="37" s="1"/>
  <c r="V26" i="37" a="1"/>
  <c r="V26" i="37" s="1"/>
  <c r="U26" i="37" a="1"/>
  <c r="U26" i="37" s="1"/>
  <c r="T26" i="37" a="1"/>
  <c r="T26" i="37" s="1"/>
  <c r="S26" i="37" a="1"/>
  <c r="S26" i="37" s="1"/>
  <c r="R26" i="37" a="1"/>
  <c r="R26" i="37" s="1"/>
  <c r="Q26" i="37" a="1"/>
  <c r="Q26" i="37" s="1"/>
  <c r="P26" i="37" a="1"/>
  <c r="P26" i="37" s="1"/>
  <c r="O26" i="37" a="1"/>
  <c r="O26" i="37" s="1"/>
  <c r="N26" i="37" a="1"/>
  <c r="N26" i="37" s="1"/>
  <c r="M26" i="37" a="1"/>
  <c r="M26" i="37" s="1"/>
  <c r="W25" i="37" a="1"/>
  <c r="W25" i="37" s="1"/>
  <c r="V25" i="37" a="1"/>
  <c r="V25" i="37" s="1"/>
  <c r="U25" i="37" a="1"/>
  <c r="U25" i="37" s="1"/>
  <c r="T25" i="37" a="1"/>
  <c r="T25" i="37" s="1"/>
  <c r="S25" i="37" a="1"/>
  <c r="S25" i="37" s="1"/>
  <c r="R25" i="37" a="1"/>
  <c r="R25" i="37" s="1"/>
  <c r="Q25" i="37" a="1"/>
  <c r="Q25" i="37" s="1"/>
  <c r="P25" i="37" a="1"/>
  <c r="P25" i="37" s="1"/>
  <c r="O25" i="37" a="1"/>
  <c r="O25" i="37" s="1"/>
  <c r="N25" i="37" a="1"/>
  <c r="N25" i="37" s="1"/>
  <c r="M25" i="37" a="1"/>
  <c r="M25" i="37" s="1"/>
  <c r="W24" i="37" a="1"/>
  <c r="W24" i="37" s="1"/>
  <c r="V24" i="37" a="1"/>
  <c r="V24" i="37" s="1"/>
  <c r="U24" i="37" a="1"/>
  <c r="U24" i="37" s="1"/>
  <c r="T24" i="37" a="1"/>
  <c r="T24" i="37" s="1"/>
  <c r="S24" i="37" a="1"/>
  <c r="S24" i="37" s="1"/>
  <c r="R24" i="37" a="1"/>
  <c r="R24" i="37" s="1"/>
  <c r="Q24" i="37" a="1"/>
  <c r="Q24" i="37" s="1"/>
  <c r="P24" i="37" a="1"/>
  <c r="P24" i="37" s="1"/>
  <c r="O24" i="37" a="1"/>
  <c r="O24" i="37" s="1"/>
  <c r="N24" i="37" a="1"/>
  <c r="N24" i="37" s="1"/>
  <c r="M24" i="37" a="1"/>
  <c r="M24" i="37" s="1"/>
  <c r="W23" i="37" a="1"/>
  <c r="W23" i="37" s="1"/>
  <c r="V23" i="37" a="1"/>
  <c r="V23" i="37" s="1"/>
  <c r="U23" i="37" a="1"/>
  <c r="U23" i="37" s="1"/>
  <c r="T23" i="37" a="1"/>
  <c r="T23" i="37" s="1"/>
  <c r="S23" i="37" a="1"/>
  <c r="S23" i="37" s="1"/>
  <c r="R23" i="37" a="1"/>
  <c r="R23" i="37" s="1"/>
  <c r="Q23" i="37" a="1"/>
  <c r="Q23" i="37" s="1"/>
  <c r="P23" i="37" a="1"/>
  <c r="P23" i="37" s="1"/>
  <c r="O23" i="37" a="1"/>
  <c r="O23" i="37" s="1"/>
  <c r="N23" i="37" a="1"/>
  <c r="N23" i="37" s="1"/>
  <c r="M23" i="37" a="1"/>
  <c r="M23" i="37" s="1"/>
  <c r="W22" i="37" a="1"/>
  <c r="W22" i="37" s="1"/>
  <c r="V22" i="37" a="1"/>
  <c r="V22" i="37" s="1"/>
  <c r="U22" i="37" a="1"/>
  <c r="U22" i="37" s="1"/>
  <c r="T22" i="37" a="1"/>
  <c r="T22" i="37" s="1"/>
  <c r="S22" i="37" a="1"/>
  <c r="S22" i="37" s="1"/>
  <c r="R22" i="37" a="1"/>
  <c r="R22" i="37" s="1"/>
  <c r="Q22" i="37" a="1"/>
  <c r="Q22" i="37" s="1"/>
  <c r="P22" i="37" a="1"/>
  <c r="P22" i="37" s="1"/>
  <c r="O22" i="37" a="1"/>
  <c r="O22" i="37" s="1"/>
  <c r="N22" i="37" a="1"/>
  <c r="N22" i="37" s="1"/>
  <c r="M22" i="37" a="1"/>
  <c r="M22" i="37" s="1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M19" i="37" a="1"/>
  <c r="M19" i="37" s="1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N11" i="37" a="1"/>
  <c r="N11" i="37" s="1"/>
  <c r="M11" i="37" a="1"/>
  <c r="M11" i="37" s="1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B4" i="37" s="1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K14" i="70" l="1"/>
  <c r="B2" i="37"/>
  <c r="I14" i="70"/>
  <c r="J12" i="69"/>
  <c r="K12" i="69"/>
  <c r="H12" i="69"/>
  <c r="H17" i="70"/>
  <c r="H16" i="70"/>
  <c r="H15" i="70"/>
  <c r="G17" i="70"/>
  <c r="G16" i="70"/>
  <c r="G15" i="70"/>
  <c r="B17" i="70"/>
  <c r="B16" i="70"/>
  <c r="B15" i="70"/>
  <c r="A17" i="70"/>
  <c r="A16" i="70"/>
  <c r="A15" i="70"/>
  <c r="Z17" i="70"/>
  <c r="J17" i="70" s="1"/>
  <c r="Z16" i="70"/>
  <c r="J16" i="70" s="1"/>
  <c r="Z15" i="70"/>
  <c r="J15" i="70" s="1"/>
  <c r="L15" i="69"/>
  <c r="L14" i="69"/>
  <c r="L13" i="69"/>
  <c r="G15" i="69"/>
  <c r="G14" i="69"/>
  <c r="G13" i="69"/>
  <c r="B15" i="69"/>
  <c r="B14" i="69"/>
  <c r="B13" i="69"/>
  <c r="A15" i="69"/>
  <c r="A14" i="69"/>
  <c r="A13" i="69"/>
  <c r="Z15" i="69"/>
  <c r="M15" i="69" s="1"/>
  <c r="Z14" i="69"/>
  <c r="M14" i="69" s="1"/>
  <c r="Z13" i="69"/>
  <c r="M13" i="69" s="1"/>
  <c r="K16" i="70" l="1"/>
  <c r="I16" i="70"/>
  <c r="K17" i="70"/>
  <c r="I17" i="70"/>
  <c r="I15" i="70"/>
  <c r="K15" i="70"/>
  <c r="B32" i="62"/>
  <c r="J13" i="69"/>
  <c r="I13" i="69"/>
  <c r="H32" i="62" s="1"/>
  <c r="K13" i="69"/>
  <c r="H13" i="69"/>
  <c r="K14" i="69"/>
  <c r="J14" i="69"/>
  <c r="I14" i="69"/>
  <c r="H14" i="69"/>
  <c r="I15" i="69"/>
  <c r="H15" i="69"/>
  <c r="K15" i="69"/>
  <c r="J15" i="69"/>
  <c r="I32" i="62" s="1"/>
  <c r="CP110" i="37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60" i="37"/>
  <c r="CO60" i="37"/>
  <c r="CN60" i="37"/>
  <c r="CM60" i="37"/>
  <c r="CL60" i="37"/>
  <c r="CK60" i="37"/>
  <c r="CJ60" i="37"/>
  <c r="CI60" i="37"/>
  <c r="CH60" i="37"/>
  <c r="CG60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48" i="37"/>
  <c r="CO48" i="37"/>
  <c r="CN48" i="37"/>
  <c r="CM48" i="37"/>
  <c r="CL48" i="37"/>
  <c r="CK48" i="37"/>
  <c r="CJ48" i="37"/>
  <c r="CI48" i="37"/>
  <c r="CH48" i="37"/>
  <c r="CG48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37" i="37"/>
  <c r="CO37" i="37"/>
  <c r="CN37" i="37"/>
  <c r="CM37" i="37"/>
  <c r="CL37" i="37"/>
  <c r="CK37" i="37"/>
  <c r="CJ37" i="37"/>
  <c r="CI37" i="37"/>
  <c r="CH37" i="37"/>
  <c r="CG37" i="37"/>
  <c r="CP36" i="37"/>
  <c r="CO36" i="37"/>
  <c r="CN36" i="37"/>
  <c r="CM36" i="37"/>
  <c r="CL36" i="37"/>
  <c r="CK36" i="37"/>
  <c r="CJ36" i="37"/>
  <c r="CI36" i="37"/>
  <c r="CH36" i="37"/>
  <c r="CG36" i="37"/>
  <c r="CP35" i="37"/>
  <c r="CO35" i="37"/>
  <c r="CN35" i="37"/>
  <c r="CM35" i="37"/>
  <c r="CL35" i="37"/>
  <c r="CK35" i="37"/>
  <c r="CJ35" i="37"/>
  <c r="CI35" i="37"/>
  <c r="CH35" i="37"/>
  <c r="CG35" i="37"/>
  <c r="CP34" i="37"/>
  <c r="CO34" i="37"/>
  <c r="CN34" i="37"/>
  <c r="CM34" i="37"/>
  <c r="CL34" i="37"/>
  <c r="CK34" i="37"/>
  <c r="CJ34" i="37"/>
  <c r="CI34" i="37"/>
  <c r="CH34" i="37"/>
  <c r="CG34" i="37"/>
  <c r="CP33" i="37"/>
  <c r="CO33" i="37"/>
  <c r="CN33" i="37"/>
  <c r="CM33" i="37"/>
  <c r="CL33" i="37"/>
  <c r="CK33" i="37"/>
  <c r="CJ33" i="37"/>
  <c r="CI33" i="37"/>
  <c r="CH33" i="37"/>
  <c r="CG33" i="37"/>
  <c r="CP32" i="37"/>
  <c r="CO32" i="37"/>
  <c r="CN32" i="37"/>
  <c r="CM32" i="37"/>
  <c r="CL32" i="37"/>
  <c r="CK32" i="37"/>
  <c r="CJ32" i="37"/>
  <c r="CI32" i="37"/>
  <c r="CH32" i="37"/>
  <c r="CG32" i="37"/>
  <c r="CP31" i="37"/>
  <c r="CO31" i="37"/>
  <c r="CN31" i="37"/>
  <c r="CM31" i="37"/>
  <c r="CL31" i="37"/>
  <c r="CK31" i="37"/>
  <c r="CJ31" i="37"/>
  <c r="CI31" i="37"/>
  <c r="CH31" i="37"/>
  <c r="CG31" i="37"/>
  <c r="CP30" i="37"/>
  <c r="CO30" i="37"/>
  <c r="CN30" i="37"/>
  <c r="CM30" i="37"/>
  <c r="CL30" i="37"/>
  <c r="CK30" i="37"/>
  <c r="CJ30" i="37"/>
  <c r="CI30" i="37"/>
  <c r="CH30" i="37"/>
  <c r="CG30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27" i="37"/>
  <c r="CO27" i="37"/>
  <c r="CN27" i="37"/>
  <c r="CM27" i="37"/>
  <c r="CL27" i="37"/>
  <c r="CK27" i="37"/>
  <c r="CJ27" i="37"/>
  <c r="CI27" i="37"/>
  <c r="CH27" i="37"/>
  <c r="CG27" i="37"/>
  <c r="CP26" i="37"/>
  <c r="CO26" i="37"/>
  <c r="CN26" i="37"/>
  <c r="CM26" i="37"/>
  <c r="CL26" i="37"/>
  <c r="CK26" i="37"/>
  <c r="CJ26" i="37"/>
  <c r="CI26" i="37"/>
  <c r="CH26" i="37"/>
  <c r="CG26" i="37"/>
  <c r="CP25" i="37"/>
  <c r="CO25" i="37"/>
  <c r="CN25" i="37"/>
  <c r="CM25" i="37"/>
  <c r="CL25" i="37"/>
  <c r="CK25" i="37"/>
  <c r="CJ25" i="37"/>
  <c r="CI25" i="37"/>
  <c r="CH25" i="37"/>
  <c r="CG25" i="37"/>
  <c r="CP24" i="37"/>
  <c r="CO24" i="37"/>
  <c r="CN24" i="37"/>
  <c r="CM24" i="37"/>
  <c r="CL24" i="37"/>
  <c r="CK24" i="37"/>
  <c r="CJ24" i="37"/>
  <c r="CI24" i="37"/>
  <c r="CH24" i="37"/>
  <c r="CG24" i="37"/>
  <c r="CP23" i="37"/>
  <c r="CO23" i="37"/>
  <c r="CN23" i="37"/>
  <c r="CM23" i="37"/>
  <c r="CL23" i="37"/>
  <c r="CK23" i="37"/>
  <c r="CJ23" i="37"/>
  <c r="CI23" i="37"/>
  <c r="CH23" i="37"/>
  <c r="CG23" i="37"/>
  <c r="CP22" i="37"/>
  <c r="CO22" i="37"/>
  <c r="CN22" i="37"/>
  <c r="CM22" i="37"/>
  <c r="CL22" i="37"/>
  <c r="CK22" i="37"/>
  <c r="CJ22" i="37"/>
  <c r="CI22" i="37"/>
  <c r="CH22" i="37"/>
  <c r="CG22" i="37"/>
  <c r="CP21" i="37"/>
  <c r="CO21" i="37"/>
  <c r="CN21" i="37"/>
  <c r="CM21" i="37"/>
  <c r="CL21" i="37"/>
  <c r="CK21" i="37"/>
  <c r="CJ21" i="37"/>
  <c r="CI21" i="37"/>
  <c r="CH21" i="37"/>
  <c r="CG21" i="37"/>
  <c r="CP20" i="37"/>
  <c r="CO20" i="37"/>
  <c r="CN20" i="37"/>
  <c r="CM20" i="37"/>
  <c r="CL20" i="37"/>
  <c r="CK20" i="37"/>
  <c r="CJ20" i="37"/>
  <c r="CI20" i="37"/>
  <c r="CH20" i="37"/>
  <c r="CG20" i="37"/>
  <c r="CP19" i="37"/>
  <c r="CO19" i="37"/>
  <c r="CN19" i="37"/>
  <c r="CM19" i="37"/>
  <c r="CL19" i="37"/>
  <c r="CK19" i="37"/>
  <c r="CJ19" i="37"/>
  <c r="CI19" i="37"/>
  <c r="CH19" i="37"/>
  <c r="CG19" i="37"/>
  <c r="CP18" i="37"/>
  <c r="CO18" i="37"/>
  <c r="CN18" i="37"/>
  <c r="CM18" i="37"/>
  <c r="CL18" i="37"/>
  <c r="CK18" i="37"/>
  <c r="CJ18" i="37"/>
  <c r="CI18" i="37"/>
  <c r="CH18" i="37"/>
  <c r="CG18" i="37"/>
  <c r="CP17" i="37"/>
  <c r="CO17" i="37"/>
  <c r="CN17" i="37"/>
  <c r="CM17" i="37"/>
  <c r="CL17" i="37"/>
  <c r="CK17" i="37"/>
  <c r="CJ17" i="37"/>
  <c r="CI17" i="37"/>
  <c r="CH17" i="37"/>
  <c r="CG17" i="37"/>
  <c r="CP16" i="37"/>
  <c r="CO16" i="37"/>
  <c r="CN16" i="37"/>
  <c r="CM16" i="37"/>
  <c r="CL16" i="37"/>
  <c r="CK16" i="37"/>
  <c r="CJ16" i="37"/>
  <c r="CI16" i="37"/>
  <c r="CH16" i="37"/>
  <c r="CG16" i="37"/>
  <c r="CP11" i="37"/>
  <c r="CO11" i="37"/>
  <c r="CN11" i="37"/>
  <c r="CM11" i="37"/>
  <c r="CL11" i="37"/>
  <c r="CK11" i="37"/>
  <c r="CJ11" i="37"/>
  <c r="CI11" i="37"/>
  <c r="CH11" i="37"/>
  <c r="CG11" i="37"/>
  <c r="CP10" i="37"/>
  <c r="CO10" i="37"/>
  <c r="CN10" i="37"/>
  <c r="CM10" i="37"/>
  <c r="CL10" i="37"/>
  <c r="CK10" i="37"/>
  <c r="CJ10" i="37"/>
  <c r="CI10" i="37"/>
  <c r="CH10" i="37"/>
  <c r="CG10" i="37"/>
  <c r="CP9" i="37"/>
  <c r="CO9" i="37"/>
  <c r="CN9" i="37"/>
  <c r="CM9" i="37"/>
  <c r="CL9" i="37"/>
  <c r="CK9" i="37"/>
  <c r="CJ9" i="37"/>
  <c r="CI9" i="37"/>
  <c r="CH9" i="37"/>
  <c r="CG9" i="37"/>
  <c r="CP8" i="37"/>
  <c r="CO8" i="37"/>
  <c r="CN8" i="37"/>
  <c r="CM8" i="37"/>
  <c r="CL8" i="37"/>
  <c r="CK8" i="37"/>
  <c r="CJ8" i="37"/>
  <c r="CI8" i="37"/>
  <c r="CH8" i="37"/>
  <c r="CG8" i="37"/>
  <c r="CP15" i="37"/>
  <c r="CO15" i="37"/>
  <c r="CN15" i="37"/>
  <c r="CM15" i="37"/>
  <c r="CL15" i="37"/>
  <c r="CK15" i="37"/>
  <c r="CJ15" i="37"/>
  <c r="CI15" i="37"/>
  <c r="CH15" i="37"/>
  <c r="CG15" i="37"/>
  <c r="CP14" i="37"/>
  <c r="CO14" i="37"/>
  <c r="CN14" i="37"/>
  <c r="CM14" i="37"/>
  <c r="CL14" i="37"/>
  <c r="CK14" i="37"/>
  <c r="CJ14" i="37"/>
  <c r="CI14" i="37"/>
  <c r="CH14" i="37"/>
  <c r="CG14" i="37"/>
  <c r="CP13" i="37"/>
  <c r="CO13" i="37"/>
  <c r="CN13" i="37"/>
  <c r="CM13" i="37"/>
  <c r="CL13" i="37"/>
  <c r="CK13" i="37"/>
  <c r="CJ13" i="37"/>
  <c r="CI13" i="37"/>
  <c r="CH13" i="37"/>
  <c r="CG13" i="37"/>
  <c r="CU110" i="37"/>
  <c r="CT110" i="37"/>
  <c r="CS110" i="37"/>
  <c r="CR110" i="37"/>
  <c r="CU109" i="37"/>
  <c r="CT109" i="37"/>
  <c r="CS109" i="37"/>
  <c r="CR109" i="37"/>
  <c r="CU108" i="37"/>
  <c r="CT108" i="37"/>
  <c r="CS108" i="37"/>
  <c r="CR108" i="37"/>
  <c r="CU107" i="37"/>
  <c r="CT107" i="37"/>
  <c r="CS107" i="37"/>
  <c r="CR107" i="37"/>
  <c r="CU106" i="37"/>
  <c r="CT106" i="37"/>
  <c r="CS106" i="37"/>
  <c r="CR106" i="37"/>
  <c r="CU105" i="37"/>
  <c r="CT105" i="37"/>
  <c r="CS105" i="37"/>
  <c r="CR105" i="37"/>
  <c r="CU104" i="37"/>
  <c r="CT104" i="37"/>
  <c r="CS104" i="37"/>
  <c r="CR104" i="37"/>
  <c r="CU103" i="37"/>
  <c r="CT103" i="37"/>
  <c r="CS103" i="37"/>
  <c r="CR103" i="37"/>
  <c r="CU102" i="37"/>
  <c r="CT102" i="37"/>
  <c r="CS102" i="37"/>
  <c r="CR102" i="37"/>
  <c r="CU101" i="37"/>
  <c r="CT101" i="37"/>
  <c r="CS101" i="37"/>
  <c r="CR101" i="37"/>
  <c r="CU100" i="37"/>
  <c r="CT100" i="37"/>
  <c r="CS100" i="37"/>
  <c r="CR100" i="37"/>
  <c r="CU99" i="37"/>
  <c r="CT99" i="37"/>
  <c r="CS99" i="37"/>
  <c r="CR99" i="37"/>
  <c r="CU98" i="37"/>
  <c r="CT98" i="37"/>
  <c r="CS98" i="37"/>
  <c r="CR98" i="37"/>
  <c r="CU97" i="37"/>
  <c r="CT97" i="37"/>
  <c r="CS97" i="37"/>
  <c r="CR97" i="37"/>
  <c r="CU96" i="37"/>
  <c r="CT96" i="37"/>
  <c r="CS96" i="37"/>
  <c r="CR96" i="37"/>
  <c r="CU95" i="37"/>
  <c r="CT95" i="37"/>
  <c r="CS95" i="37"/>
  <c r="CR95" i="37"/>
  <c r="CU94" i="37"/>
  <c r="CT94" i="37"/>
  <c r="CS94" i="37"/>
  <c r="CR94" i="37"/>
  <c r="CU93" i="37"/>
  <c r="CT93" i="37"/>
  <c r="CS93" i="37"/>
  <c r="CR93" i="37"/>
  <c r="CU92" i="37"/>
  <c r="CT92" i="37"/>
  <c r="CS92" i="37"/>
  <c r="CR92" i="37"/>
  <c r="CU91" i="37"/>
  <c r="CT91" i="37"/>
  <c r="CS91" i="37"/>
  <c r="CR91" i="37"/>
  <c r="CU90" i="37"/>
  <c r="CT90" i="37"/>
  <c r="CS90" i="37"/>
  <c r="CR90" i="37"/>
  <c r="CU89" i="37"/>
  <c r="CT89" i="37"/>
  <c r="CS89" i="37"/>
  <c r="CR89" i="37"/>
  <c r="CU88" i="37"/>
  <c r="CT88" i="37"/>
  <c r="CS88" i="37"/>
  <c r="CR88" i="37"/>
  <c r="CU87" i="37"/>
  <c r="CT87" i="37"/>
  <c r="CS87" i="37"/>
  <c r="CR87" i="37"/>
  <c r="CU86" i="37"/>
  <c r="CT86" i="37"/>
  <c r="CS86" i="37"/>
  <c r="CR86" i="37"/>
  <c r="CU85" i="37"/>
  <c r="CT85" i="37"/>
  <c r="CS85" i="37"/>
  <c r="CR85" i="37"/>
  <c r="CU84" i="37"/>
  <c r="CT84" i="37"/>
  <c r="CS84" i="37"/>
  <c r="CR84" i="37"/>
  <c r="CU83" i="37"/>
  <c r="CT83" i="37"/>
  <c r="CS83" i="37"/>
  <c r="CR83" i="37"/>
  <c r="CU82" i="37"/>
  <c r="CT82" i="37"/>
  <c r="CS82" i="37"/>
  <c r="CR82" i="37"/>
  <c r="CU81" i="37"/>
  <c r="CT81" i="37"/>
  <c r="CS81" i="37"/>
  <c r="CR81" i="37"/>
  <c r="CU80" i="37"/>
  <c r="CT80" i="37"/>
  <c r="CS80" i="37"/>
  <c r="CR80" i="37"/>
  <c r="CU79" i="37"/>
  <c r="CT79" i="37"/>
  <c r="CS79" i="37"/>
  <c r="CR79" i="37"/>
  <c r="CU78" i="37"/>
  <c r="CT78" i="37"/>
  <c r="CS78" i="37"/>
  <c r="CR78" i="37"/>
  <c r="CU77" i="37"/>
  <c r="CT77" i="37"/>
  <c r="CS77" i="37"/>
  <c r="CR77" i="37"/>
  <c r="CU76" i="37"/>
  <c r="CT76" i="37"/>
  <c r="CS76" i="37"/>
  <c r="CR76" i="37"/>
  <c r="CU75" i="37"/>
  <c r="CT75" i="37"/>
  <c r="CS75" i="37"/>
  <c r="CR75" i="37"/>
  <c r="CU74" i="37"/>
  <c r="CT74" i="37"/>
  <c r="CS74" i="37"/>
  <c r="CR74" i="37"/>
  <c r="CU73" i="37"/>
  <c r="CT73" i="37"/>
  <c r="CS73" i="37"/>
  <c r="CR73" i="37"/>
  <c r="CU72" i="37"/>
  <c r="CT72" i="37"/>
  <c r="CS72" i="37"/>
  <c r="CR72" i="37"/>
  <c r="CU71" i="37"/>
  <c r="CT71" i="37"/>
  <c r="CS71" i="37"/>
  <c r="CR71" i="37"/>
  <c r="CU70" i="37"/>
  <c r="CT70" i="37"/>
  <c r="CS70" i="37"/>
  <c r="CR70" i="37"/>
  <c r="CU69" i="37"/>
  <c r="CT69" i="37"/>
  <c r="CS69" i="37"/>
  <c r="CR69" i="37"/>
  <c r="CU68" i="37"/>
  <c r="CT68" i="37"/>
  <c r="CS68" i="37"/>
  <c r="CR68" i="37"/>
  <c r="CU67" i="37"/>
  <c r="CT67" i="37"/>
  <c r="CS67" i="37"/>
  <c r="CR67" i="37"/>
  <c r="CU66" i="37"/>
  <c r="CT66" i="37"/>
  <c r="CS66" i="37"/>
  <c r="CR66" i="37"/>
  <c r="CU65" i="37"/>
  <c r="CT65" i="37"/>
  <c r="CS65" i="37"/>
  <c r="CR65" i="37"/>
  <c r="CU64" i="37"/>
  <c r="CT64" i="37"/>
  <c r="CS64" i="37"/>
  <c r="CR64" i="37"/>
  <c r="CU63" i="37"/>
  <c r="CT63" i="37"/>
  <c r="CS63" i="37"/>
  <c r="CR63" i="37"/>
  <c r="CU62" i="37"/>
  <c r="CT62" i="37"/>
  <c r="CS62" i="37"/>
  <c r="CR62" i="37"/>
  <c r="CU61" i="37"/>
  <c r="CT61" i="37"/>
  <c r="CS61" i="37"/>
  <c r="CR61" i="37"/>
  <c r="CU60" i="37"/>
  <c r="CT60" i="37"/>
  <c r="CS60" i="37"/>
  <c r="CR60" i="37"/>
  <c r="CU59" i="37"/>
  <c r="CT59" i="37"/>
  <c r="CS59" i="37"/>
  <c r="CR59" i="37"/>
  <c r="CU58" i="37"/>
  <c r="CT58" i="37"/>
  <c r="CS58" i="37"/>
  <c r="CR58" i="37"/>
  <c r="CU57" i="37"/>
  <c r="CT57" i="37"/>
  <c r="CS57" i="37"/>
  <c r="CR57" i="37"/>
  <c r="CU56" i="37"/>
  <c r="CT56" i="37"/>
  <c r="CS56" i="37"/>
  <c r="CR56" i="37"/>
  <c r="CU55" i="37"/>
  <c r="CT55" i="37"/>
  <c r="CS55" i="37"/>
  <c r="CR55" i="37"/>
  <c r="CU54" i="37"/>
  <c r="CT54" i="37"/>
  <c r="CS54" i="37"/>
  <c r="CR54" i="37"/>
  <c r="CU53" i="37"/>
  <c r="CT53" i="37"/>
  <c r="CS53" i="37"/>
  <c r="CR53" i="37"/>
  <c r="CU52" i="37"/>
  <c r="CT52" i="37"/>
  <c r="CS52" i="37"/>
  <c r="CR52" i="37"/>
  <c r="CU51" i="37"/>
  <c r="CT51" i="37"/>
  <c r="CS51" i="37"/>
  <c r="CR51" i="37"/>
  <c r="CU50" i="37"/>
  <c r="CT50" i="37"/>
  <c r="CS50" i="37"/>
  <c r="CR50" i="37"/>
  <c r="CU49" i="37"/>
  <c r="CT49" i="37"/>
  <c r="CS49" i="37"/>
  <c r="CR49" i="37"/>
  <c r="CU48" i="37"/>
  <c r="CT48" i="37"/>
  <c r="CS48" i="37"/>
  <c r="CR48" i="37"/>
  <c r="CU47" i="37"/>
  <c r="CT47" i="37"/>
  <c r="CS47" i="37"/>
  <c r="CR47" i="37"/>
  <c r="CU46" i="37"/>
  <c r="CT46" i="37"/>
  <c r="CS46" i="37"/>
  <c r="CR46" i="37"/>
  <c r="CU45" i="37"/>
  <c r="CT45" i="37"/>
  <c r="CS45" i="37"/>
  <c r="CR45" i="37"/>
  <c r="CU44" i="37"/>
  <c r="CT44" i="37"/>
  <c r="CS44" i="37"/>
  <c r="CR44" i="37"/>
  <c r="CU43" i="37"/>
  <c r="CT43" i="37"/>
  <c r="CS43" i="37"/>
  <c r="CR43" i="37"/>
  <c r="CU42" i="37"/>
  <c r="CT42" i="37"/>
  <c r="CS42" i="37"/>
  <c r="CR42" i="37"/>
  <c r="CU41" i="37"/>
  <c r="CT41" i="37"/>
  <c r="CS41" i="37"/>
  <c r="CR41" i="37"/>
  <c r="CU40" i="37"/>
  <c r="CT40" i="37"/>
  <c r="CS40" i="37"/>
  <c r="CR40" i="37"/>
  <c r="CU39" i="37"/>
  <c r="CT39" i="37"/>
  <c r="CS39" i="37"/>
  <c r="CR39" i="37"/>
  <c r="CU38" i="37"/>
  <c r="CT38" i="37"/>
  <c r="CS38" i="37"/>
  <c r="CR38" i="37"/>
  <c r="CU37" i="37"/>
  <c r="CT37" i="37"/>
  <c r="CS37" i="37"/>
  <c r="CR37" i="37"/>
  <c r="CU36" i="37"/>
  <c r="CT36" i="37"/>
  <c r="CS36" i="37"/>
  <c r="CR36" i="37"/>
  <c r="CU35" i="37"/>
  <c r="CT35" i="37"/>
  <c r="CS35" i="37"/>
  <c r="CR35" i="37"/>
  <c r="CU34" i="37"/>
  <c r="CT34" i="37"/>
  <c r="CS34" i="37"/>
  <c r="CR34" i="37"/>
  <c r="CU33" i="37"/>
  <c r="CT33" i="37"/>
  <c r="CS33" i="37"/>
  <c r="CR33" i="37"/>
  <c r="CU32" i="37"/>
  <c r="CT32" i="37"/>
  <c r="CS32" i="37"/>
  <c r="CR32" i="37"/>
  <c r="CT31" i="37"/>
  <c r="CT30" i="37"/>
  <c r="CT29" i="37"/>
  <c r="CT28" i="37"/>
  <c r="CT27" i="37"/>
  <c r="CT26" i="37"/>
  <c r="CT25" i="37"/>
  <c r="CT24" i="37"/>
  <c r="CT23" i="37"/>
  <c r="CT22" i="37"/>
  <c r="CT21" i="37"/>
  <c r="CT20" i="37"/>
  <c r="CT19" i="37"/>
  <c r="CT18" i="37"/>
  <c r="CT17" i="37"/>
  <c r="CT16" i="37"/>
  <c r="CT11" i="37"/>
  <c r="CT10" i="37"/>
  <c r="CT9" i="37"/>
  <c r="CT8" i="37"/>
  <c r="CT14" i="37"/>
  <c r="CT15" i="37"/>
  <c r="CT13" i="37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5" i="37"/>
  <c r="CA34" i="37"/>
  <c r="CA33" i="37"/>
  <c r="CA32" i="37"/>
  <c r="CA31" i="37"/>
  <c r="CA30" i="37"/>
  <c r="CA29" i="37"/>
  <c r="CA28" i="37"/>
  <c r="CA27" i="37"/>
  <c r="CA26" i="37"/>
  <c r="CA25" i="37"/>
  <c r="CA24" i="37"/>
  <c r="CA23" i="37"/>
  <c r="CA22" i="37"/>
  <c r="CA21" i="37"/>
  <c r="CA20" i="37"/>
  <c r="CA19" i="37"/>
  <c r="CA18" i="37"/>
  <c r="CA17" i="37"/>
  <c r="CA16" i="37"/>
  <c r="CA11" i="37"/>
  <c r="CA10" i="37"/>
  <c r="CA9" i="37"/>
  <c r="CA8" i="37"/>
  <c r="CA14" i="37"/>
  <c r="CA15" i="37"/>
  <c r="CA13" i="37"/>
  <c r="EF500" i="37" a="1"/>
  <c r="EF500" i="37" s="1"/>
  <c r="EE500" i="37" a="1"/>
  <c r="EE500" i="37" s="1"/>
  <c r="EF499" i="37" a="1"/>
  <c r="EF499" i="37" s="1"/>
  <c r="EE499" i="37" a="1"/>
  <c r="EE499" i="37" s="1"/>
  <c r="EF498" i="37" a="1"/>
  <c r="EF498" i="37" s="1"/>
  <c r="EE498" i="37" a="1"/>
  <c r="EE498" i="37" s="1"/>
  <c r="EF497" i="37" a="1"/>
  <c r="EF497" i="37" s="1"/>
  <c r="EE497" i="37" a="1"/>
  <c r="EE497" i="37" s="1"/>
  <c r="EF496" i="37" a="1"/>
  <c r="EF496" i="37" s="1"/>
  <c r="EE496" i="37" a="1"/>
  <c r="EE496" i="37" s="1"/>
  <c r="EF495" i="37" a="1"/>
  <c r="EF495" i="37" s="1"/>
  <c r="EE495" i="37" a="1"/>
  <c r="EE495" i="37" s="1"/>
  <c r="EF494" i="37" a="1"/>
  <c r="EF494" i="37" s="1"/>
  <c r="EE494" i="37" a="1"/>
  <c r="EE494" i="37" s="1"/>
  <c r="EF493" i="37" a="1"/>
  <c r="EF493" i="37" s="1"/>
  <c r="EE493" i="37" a="1"/>
  <c r="EE493" i="37" s="1"/>
  <c r="EF492" i="37" a="1"/>
  <c r="EF492" i="37" s="1"/>
  <c r="EE492" i="37" a="1"/>
  <c r="EE492" i="37" s="1"/>
  <c r="EI492" i="37" s="1"/>
  <c r="EF491" i="37" a="1"/>
  <c r="EF491" i="37" s="1"/>
  <c r="EE491" i="37" a="1"/>
  <c r="EE491" i="37" s="1"/>
  <c r="EK491" i="37" s="1"/>
  <c r="EF490" i="37" a="1"/>
  <c r="EF490" i="37" s="1"/>
  <c r="EE490" i="37" a="1"/>
  <c r="EE490" i="37" s="1"/>
  <c r="EF489" i="37" a="1"/>
  <c r="EF489" i="37" s="1"/>
  <c r="EE489" i="37" a="1"/>
  <c r="EE489" i="37" s="1"/>
  <c r="EK489" i="37" s="1"/>
  <c r="EF488" i="37" a="1"/>
  <c r="EF488" i="37" s="1"/>
  <c r="EE488" i="37" a="1"/>
  <c r="EE488" i="37" s="1"/>
  <c r="EF487" i="37" a="1"/>
  <c r="EF487" i="37" s="1"/>
  <c r="EE487" i="37" a="1"/>
  <c r="EE487" i="37" s="1"/>
  <c r="EF486" i="37" a="1"/>
  <c r="EF486" i="37" s="1"/>
  <c r="EE486" i="37" a="1"/>
  <c r="EE486" i="37" s="1"/>
  <c r="EF485" i="37" a="1"/>
  <c r="EF485" i="37" s="1"/>
  <c r="EE485" i="37" a="1"/>
  <c r="EE485" i="37" s="1"/>
  <c r="EF484" i="37" a="1"/>
  <c r="EF484" i="37" s="1"/>
  <c r="EE484" i="37" a="1"/>
  <c r="EE484" i="37" s="1"/>
  <c r="EF483" i="37" a="1"/>
  <c r="EF483" i="37" s="1"/>
  <c r="EE483" i="37" a="1"/>
  <c r="EE483" i="37" s="1"/>
  <c r="EF482" i="37" a="1"/>
  <c r="EF482" i="37" s="1"/>
  <c r="EE482" i="37" a="1"/>
  <c r="EE482" i="37" s="1"/>
  <c r="EI482" i="37" s="1"/>
  <c r="EF481" i="37" a="1"/>
  <c r="EF481" i="37" s="1"/>
  <c r="EE481" i="37" a="1"/>
  <c r="EE481" i="37" s="1"/>
  <c r="EF480" i="37" a="1"/>
  <c r="EF480" i="37" s="1"/>
  <c r="EE480" i="37" a="1"/>
  <c r="EE480" i="37" s="1"/>
  <c r="EF479" i="37" a="1"/>
  <c r="EF479" i="37" s="1"/>
  <c r="EE479" i="37" a="1"/>
  <c r="EE479" i="37" s="1"/>
  <c r="EK479" i="37" s="1"/>
  <c r="EF478" i="37" a="1"/>
  <c r="EF478" i="37" s="1"/>
  <c r="EE478" i="37" a="1"/>
  <c r="EE478" i="37" s="1"/>
  <c r="EF477" i="37" a="1"/>
  <c r="EF477" i="37" s="1"/>
  <c r="EE477" i="37" a="1"/>
  <c r="EE477" i="37" s="1"/>
  <c r="EK477" i="37" s="1"/>
  <c r="EF476" i="37" a="1"/>
  <c r="EF476" i="37" s="1"/>
  <c r="EE476" i="37" a="1"/>
  <c r="EE476" i="37" s="1"/>
  <c r="EF475" i="37" a="1"/>
  <c r="EF475" i="37" s="1"/>
  <c r="EE475" i="37" a="1"/>
  <c r="EE475" i="37" s="1"/>
  <c r="EF474" i="37" a="1"/>
  <c r="EF474" i="37" s="1"/>
  <c r="EE474" i="37" a="1"/>
  <c r="EE474" i="37" s="1"/>
  <c r="EF473" i="37" a="1"/>
  <c r="EF473" i="37" s="1"/>
  <c r="EE473" i="37" a="1"/>
  <c r="EE473" i="37" s="1"/>
  <c r="EF472" i="37" a="1"/>
  <c r="EF472" i="37" s="1"/>
  <c r="EE472" i="37" a="1"/>
  <c r="EE472" i="37" s="1"/>
  <c r="EF471" i="37" a="1"/>
  <c r="EF471" i="37" s="1"/>
  <c r="EE471" i="37" a="1"/>
  <c r="EE471" i="37" s="1"/>
  <c r="EF470" i="37" a="1"/>
  <c r="EF470" i="37" s="1"/>
  <c r="EE470" i="37" a="1"/>
  <c r="EE470" i="37" s="1"/>
  <c r="EI470" i="37" s="1"/>
  <c r="EF469" i="37" a="1"/>
  <c r="EF469" i="37" s="1"/>
  <c r="EE469" i="37" a="1"/>
  <c r="EE469" i="37" s="1"/>
  <c r="EF468" i="37" a="1"/>
  <c r="EF468" i="37" s="1"/>
  <c r="EE468" i="37" a="1"/>
  <c r="EE468" i="37" s="1"/>
  <c r="EF467" i="37" a="1"/>
  <c r="EF467" i="37" s="1"/>
  <c r="EE467" i="37" a="1"/>
  <c r="EE467" i="37" s="1"/>
  <c r="EK467" i="37" s="1"/>
  <c r="EF466" i="37" a="1"/>
  <c r="EF466" i="37" s="1"/>
  <c r="EE466" i="37" a="1"/>
  <c r="EE466" i="37" s="1"/>
  <c r="EF465" i="37" a="1"/>
  <c r="EF465" i="37" s="1"/>
  <c r="EE465" i="37" a="1"/>
  <c r="EE465" i="37" s="1"/>
  <c r="EK465" i="37" s="1"/>
  <c r="EF464" i="37" a="1"/>
  <c r="EF464" i="37" s="1"/>
  <c r="EE464" i="37" a="1"/>
  <c r="EE464" i="37" s="1"/>
  <c r="EF463" i="37" a="1"/>
  <c r="EF463" i="37" s="1"/>
  <c r="EE463" i="37" a="1"/>
  <c r="EE463" i="37" s="1"/>
  <c r="EF462" i="37" a="1"/>
  <c r="EF462" i="37" s="1"/>
  <c r="EE462" i="37" a="1"/>
  <c r="EE462" i="37" s="1"/>
  <c r="EF461" i="37" a="1"/>
  <c r="EF461" i="37" s="1"/>
  <c r="EE461" i="37" a="1"/>
  <c r="EE461" i="37" s="1"/>
  <c r="EF460" i="37" a="1"/>
  <c r="EF460" i="37" s="1"/>
  <c r="EE460" i="37" a="1"/>
  <c r="EE460" i="37" s="1"/>
  <c r="EF459" i="37" a="1"/>
  <c r="EF459" i="37" s="1"/>
  <c r="EE459" i="37" a="1"/>
  <c r="EE459" i="37" s="1"/>
  <c r="EI459" i="37" s="1"/>
  <c r="EF458" i="37" a="1"/>
  <c r="EF458" i="37" s="1"/>
  <c r="EE458" i="37" a="1"/>
  <c r="EE458" i="37" s="1"/>
  <c r="EF457" i="37" a="1"/>
  <c r="EF457" i="37" s="1"/>
  <c r="EE457" i="37" a="1"/>
  <c r="EE457" i="37" s="1"/>
  <c r="EF456" i="37" a="1"/>
  <c r="EF456" i="37" s="1"/>
  <c r="EE456" i="37" a="1"/>
  <c r="EE456" i="37" s="1"/>
  <c r="EF455" i="37" a="1"/>
  <c r="EF455" i="37" s="1"/>
  <c r="EE455" i="37" a="1"/>
  <c r="EE455" i="37" s="1"/>
  <c r="EK455" i="37" s="1"/>
  <c r="EF454" i="37" a="1"/>
  <c r="EF454" i="37" s="1"/>
  <c r="EE454" i="37" a="1"/>
  <c r="EE454" i="37" s="1"/>
  <c r="EF453" i="37" a="1"/>
  <c r="EF453" i="37" s="1"/>
  <c r="EE453" i="37" a="1"/>
  <c r="EE453" i="37" s="1"/>
  <c r="EK453" i="37" s="1"/>
  <c r="EF452" i="37" a="1"/>
  <c r="EF452" i="37" s="1"/>
  <c r="EE452" i="37" a="1"/>
  <c r="EE452" i="37" s="1"/>
  <c r="EF451" i="37" a="1"/>
  <c r="EF451" i="37" s="1"/>
  <c r="EE451" i="37" a="1"/>
  <c r="EE451" i="37" s="1"/>
  <c r="EF450" i="37" a="1"/>
  <c r="EF450" i="37" s="1"/>
  <c r="EE450" i="37" a="1"/>
  <c r="EE450" i="37" s="1"/>
  <c r="EF449" i="37" a="1"/>
  <c r="EF449" i="37" s="1"/>
  <c r="EE449" i="37" a="1"/>
  <c r="EE449" i="37" s="1"/>
  <c r="EF448" i="37" a="1"/>
  <c r="EF448" i="37" s="1"/>
  <c r="EE448" i="37" a="1"/>
  <c r="EE448" i="37" s="1"/>
  <c r="EF447" i="37" a="1"/>
  <c r="EF447" i="37" s="1"/>
  <c r="EE447" i="37" a="1"/>
  <c r="EE447" i="37" s="1"/>
  <c r="EI447" i="37" s="1"/>
  <c r="EF446" i="37" a="1"/>
  <c r="EF446" i="37" s="1"/>
  <c r="EE446" i="37" a="1"/>
  <c r="EE446" i="37" s="1"/>
  <c r="EF445" i="37" a="1"/>
  <c r="EF445" i="37" s="1"/>
  <c r="EE445" i="37" a="1"/>
  <c r="EE445" i="37" s="1"/>
  <c r="EI445" i="37" s="1"/>
  <c r="EF444" i="37" a="1"/>
  <c r="EF444" i="37" s="1"/>
  <c r="EE444" i="37" a="1"/>
  <c r="EE444" i="37" s="1"/>
  <c r="EF443" i="37" a="1"/>
  <c r="EF443" i="37" s="1"/>
  <c r="EE443" i="37" a="1"/>
  <c r="EE443" i="37" s="1"/>
  <c r="EK443" i="37" s="1"/>
  <c r="EF442" i="37" a="1"/>
  <c r="EF442" i="37" s="1"/>
  <c r="EE442" i="37" a="1"/>
  <c r="EE442" i="37" s="1"/>
  <c r="EG442" i="37" s="1"/>
  <c r="EF441" i="37" a="1"/>
  <c r="EF441" i="37" s="1"/>
  <c r="EE441" i="37" a="1"/>
  <c r="EE441" i="37" s="1"/>
  <c r="EK441" i="37" s="1"/>
  <c r="EF440" i="37" a="1"/>
  <c r="EF440" i="37" s="1"/>
  <c r="EE440" i="37" a="1"/>
  <c r="EE440" i="37" s="1"/>
  <c r="EK440" i="37" s="1"/>
  <c r="EF439" i="37" a="1"/>
  <c r="EF439" i="37" s="1"/>
  <c r="EE439" i="37" a="1"/>
  <c r="EE439" i="37" s="1"/>
  <c r="EF438" i="37" a="1"/>
  <c r="EF438" i="37" s="1"/>
  <c r="EE438" i="37" a="1"/>
  <c r="EE438" i="37" s="1"/>
  <c r="EF437" i="37" a="1"/>
  <c r="EF437" i="37" s="1"/>
  <c r="EE437" i="37" a="1"/>
  <c r="EE437" i="37" s="1"/>
  <c r="EF436" i="37" a="1"/>
  <c r="EF436" i="37" s="1"/>
  <c r="EE436" i="37" a="1"/>
  <c r="EE436" i="37" s="1"/>
  <c r="EF435" i="37" a="1"/>
  <c r="EF435" i="37" s="1"/>
  <c r="EE435" i="37" a="1"/>
  <c r="EE435" i="37" s="1"/>
  <c r="EF434" i="37" a="1"/>
  <c r="EF434" i="37" s="1"/>
  <c r="EE434" i="37" a="1"/>
  <c r="EE434" i="37" s="1"/>
  <c r="EF433" i="37" a="1"/>
  <c r="EF433" i="37" s="1"/>
  <c r="EE433" i="37" a="1"/>
  <c r="EE433" i="37" s="1"/>
  <c r="EF432" i="37" a="1"/>
  <c r="EF432" i="37" s="1"/>
  <c r="EE432" i="37" a="1"/>
  <c r="EE432" i="37" s="1"/>
  <c r="EF431" i="37" a="1"/>
  <c r="EF431" i="37" s="1"/>
  <c r="EE431" i="37" a="1"/>
  <c r="EE431" i="37" s="1"/>
  <c r="EK431" i="37" s="1"/>
  <c r="EF430" i="37" a="1"/>
  <c r="EF430" i="37" s="1"/>
  <c r="EE430" i="37" a="1"/>
  <c r="EE430" i="37" s="1"/>
  <c r="EF429" i="37" a="1"/>
  <c r="EF429" i="37" s="1"/>
  <c r="EE429" i="37" a="1"/>
  <c r="EE429" i="37" s="1"/>
  <c r="EK429" i="37" s="1"/>
  <c r="EF428" i="37" a="1"/>
  <c r="EF428" i="37" s="1"/>
  <c r="EE428" i="37" a="1"/>
  <c r="EE428" i="37" s="1"/>
  <c r="EF427" i="37" a="1"/>
  <c r="EF427" i="37" s="1"/>
  <c r="EE427" i="37" a="1"/>
  <c r="EE427" i="37" s="1"/>
  <c r="EF426" i="37" a="1"/>
  <c r="EF426" i="37" s="1"/>
  <c r="EE426" i="37" a="1"/>
  <c r="EE426" i="37" s="1"/>
  <c r="EF425" i="37" a="1"/>
  <c r="EF425" i="37" s="1"/>
  <c r="EE425" i="37" a="1"/>
  <c r="EE425" i="37" s="1"/>
  <c r="EF424" i="37" a="1"/>
  <c r="EF424" i="37" s="1"/>
  <c r="EE424" i="37" a="1"/>
  <c r="EE424" i="37" s="1"/>
  <c r="EF423" i="37" a="1"/>
  <c r="EF423" i="37" s="1"/>
  <c r="EE423" i="37" a="1"/>
  <c r="EE423" i="37" s="1"/>
  <c r="EF422" i="37" a="1"/>
  <c r="EF422" i="37" s="1"/>
  <c r="EE422" i="37" a="1"/>
  <c r="EE422" i="37" s="1"/>
  <c r="EF421" i="37" a="1"/>
  <c r="EF421" i="37" s="1"/>
  <c r="EE421" i="37" a="1"/>
  <c r="EE421" i="37" s="1"/>
  <c r="EI421" i="37" s="1"/>
  <c r="EF420" i="37" a="1"/>
  <c r="EF420" i="37" s="1"/>
  <c r="EE420" i="37" a="1"/>
  <c r="EE420" i="37" s="1"/>
  <c r="EF419" i="37" a="1"/>
  <c r="EF419" i="37" s="1"/>
  <c r="EE419" i="37" a="1"/>
  <c r="EE419" i="37" s="1"/>
  <c r="EK419" i="37" s="1"/>
  <c r="EF418" i="37" a="1"/>
  <c r="EF418" i="37" s="1"/>
  <c r="EE418" i="37" a="1"/>
  <c r="EE418" i="37" s="1"/>
  <c r="EF417" i="37" a="1"/>
  <c r="EF417" i="37" s="1"/>
  <c r="EE417" i="37" a="1"/>
  <c r="EE417" i="37" s="1"/>
  <c r="EK417" i="37" s="1"/>
  <c r="EF416" i="37" a="1"/>
  <c r="EF416" i="37" s="1"/>
  <c r="EE416" i="37" a="1"/>
  <c r="EE416" i="37" s="1"/>
  <c r="EF415" i="37" a="1"/>
  <c r="EF415" i="37" s="1"/>
  <c r="EE415" i="37" a="1"/>
  <c r="EE415" i="37" s="1"/>
  <c r="EF414" i="37" a="1"/>
  <c r="EF414" i="37" s="1"/>
  <c r="EE414" i="37" a="1"/>
  <c r="EE414" i="37" s="1"/>
  <c r="EF413" i="37" a="1"/>
  <c r="EF413" i="37" s="1"/>
  <c r="EE413" i="37" a="1"/>
  <c r="EE413" i="37" s="1"/>
  <c r="EF412" i="37" a="1"/>
  <c r="EF412" i="37" s="1"/>
  <c r="EE412" i="37" a="1"/>
  <c r="EE412" i="37" s="1"/>
  <c r="EF411" i="37" a="1"/>
  <c r="EF411" i="37" s="1"/>
  <c r="EE411" i="37" a="1"/>
  <c r="EE411" i="37" s="1"/>
  <c r="EF410" i="37" a="1"/>
  <c r="EF410" i="37" s="1"/>
  <c r="EE410" i="37" a="1"/>
  <c r="EE410" i="37" s="1"/>
  <c r="EF409" i="37" a="1"/>
  <c r="EF409" i="37" s="1"/>
  <c r="EE409" i="37" a="1"/>
  <c r="EE409" i="37" s="1"/>
  <c r="EF408" i="37" a="1"/>
  <c r="EF408" i="37" s="1"/>
  <c r="EE408" i="37" a="1"/>
  <c r="EE408" i="37" s="1"/>
  <c r="EF407" i="37" a="1"/>
  <c r="EF407" i="37" s="1"/>
  <c r="EE407" i="37" a="1"/>
  <c r="EE407" i="37" s="1"/>
  <c r="EF406" i="37" a="1"/>
  <c r="EF406" i="37" s="1"/>
  <c r="EE406" i="37" a="1"/>
  <c r="EE406" i="37" s="1"/>
  <c r="EF405" i="37" a="1"/>
  <c r="EF405" i="37" s="1"/>
  <c r="EE405" i="37" a="1"/>
  <c r="EE405" i="37" s="1"/>
  <c r="EK405" i="37" s="1"/>
  <c r="EF404" i="37" a="1"/>
  <c r="EF404" i="37" s="1"/>
  <c r="EE404" i="37" a="1"/>
  <c r="EE404" i="37" s="1"/>
  <c r="EF403" i="37" a="1"/>
  <c r="EF403" i="37" s="1"/>
  <c r="EE403" i="37" a="1"/>
  <c r="EE403" i="37" s="1"/>
  <c r="EF402" i="37" a="1"/>
  <c r="EF402" i="37" s="1"/>
  <c r="EE402" i="37" a="1"/>
  <c r="EE402" i="37" s="1"/>
  <c r="EF401" i="37" a="1"/>
  <c r="EF401" i="37" s="1"/>
  <c r="EE401" i="37" a="1"/>
  <c r="EE401" i="37" s="1"/>
  <c r="EF400" i="37" a="1"/>
  <c r="EF400" i="37" s="1"/>
  <c r="EE400" i="37" a="1"/>
  <c r="EE400" i="37" s="1"/>
  <c r="EF399" i="37" a="1"/>
  <c r="EF399" i="37" s="1"/>
  <c r="EE399" i="37" a="1"/>
  <c r="EE399" i="37" s="1"/>
  <c r="EF398" i="37" a="1"/>
  <c r="EF398" i="37" s="1"/>
  <c r="EE398" i="37" a="1"/>
  <c r="EE398" i="37" s="1"/>
  <c r="EF397" i="37" a="1"/>
  <c r="EF397" i="37" s="1"/>
  <c r="EE397" i="37" a="1"/>
  <c r="EE397" i="37" s="1"/>
  <c r="EI397" i="37" s="1"/>
  <c r="EF396" i="37" a="1"/>
  <c r="EF396" i="37" s="1"/>
  <c r="EE396" i="37" a="1"/>
  <c r="EE396" i="37" s="1"/>
  <c r="EF395" i="37" a="1"/>
  <c r="EF395" i="37" s="1"/>
  <c r="EE395" i="37" a="1"/>
  <c r="EE395" i="37" s="1"/>
  <c r="EF394" i="37" a="1"/>
  <c r="EF394" i="37" s="1"/>
  <c r="EE394" i="37" a="1"/>
  <c r="EE394" i="37" s="1"/>
  <c r="EF393" i="37" a="1"/>
  <c r="EF393" i="37" s="1"/>
  <c r="EE393" i="37" a="1"/>
  <c r="EE393" i="37" s="1"/>
  <c r="EK393" i="37" s="1"/>
  <c r="EF392" i="37" a="1"/>
  <c r="EF392" i="37" s="1"/>
  <c r="EE392" i="37" a="1"/>
  <c r="EE392" i="37" s="1"/>
  <c r="EF391" i="37" a="1"/>
  <c r="EF391" i="37" s="1"/>
  <c r="EE391" i="37" a="1"/>
  <c r="EE391" i="37" s="1"/>
  <c r="EI391" i="37" s="1"/>
  <c r="EF390" i="37" a="1"/>
  <c r="EF390" i="37" s="1"/>
  <c r="EE390" i="37" a="1"/>
  <c r="EE390" i="37" s="1"/>
  <c r="EF389" i="37" a="1"/>
  <c r="EF389" i="37" s="1"/>
  <c r="EE389" i="37" a="1"/>
  <c r="EE389" i="37" s="1"/>
  <c r="EF388" i="37" a="1"/>
  <c r="EF388" i="37" s="1"/>
  <c r="EE388" i="37" a="1"/>
  <c r="EE388" i="37" s="1"/>
  <c r="EF387" i="37" a="1"/>
  <c r="EF387" i="37" s="1"/>
  <c r="EE387" i="37" a="1"/>
  <c r="EE387" i="37" s="1"/>
  <c r="EF386" i="37" a="1"/>
  <c r="EF386" i="37" s="1"/>
  <c r="EE386" i="37" a="1"/>
  <c r="EE386" i="37" s="1"/>
  <c r="EG386" i="37" s="1"/>
  <c r="EF385" i="37" a="1"/>
  <c r="EF385" i="37" s="1"/>
  <c r="EE385" i="37" a="1"/>
  <c r="EE385" i="37" s="1"/>
  <c r="EI385" i="37" s="1"/>
  <c r="EF384" i="37" a="1"/>
  <c r="EF384" i="37" s="1"/>
  <c r="EE384" i="37" a="1"/>
  <c r="EE384" i="37" s="1"/>
  <c r="EF383" i="37" a="1"/>
  <c r="EF383" i="37" s="1"/>
  <c r="EE383" i="37" a="1"/>
  <c r="EE383" i="37" s="1"/>
  <c r="EF382" i="37" a="1"/>
  <c r="EF382" i="37" s="1"/>
  <c r="EE382" i="37" a="1"/>
  <c r="EE382" i="37" s="1"/>
  <c r="EG382" i="37" s="1"/>
  <c r="EF381" i="37" a="1"/>
  <c r="EF381" i="37" s="1"/>
  <c r="EE381" i="37" a="1"/>
  <c r="EE381" i="37" s="1"/>
  <c r="EK381" i="37" s="1"/>
  <c r="EF380" i="37" a="1"/>
  <c r="EF380" i="37" s="1"/>
  <c r="EE380" i="37" a="1"/>
  <c r="EE380" i="37" s="1"/>
  <c r="EK380" i="37" s="1"/>
  <c r="EF379" i="37" a="1"/>
  <c r="EF379" i="37" s="1"/>
  <c r="EE379" i="37" a="1"/>
  <c r="EE379" i="37" s="1"/>
  <c r="EF378" i="37" a="1"/>
  <c r="EF378" i="37" s="1"/>
  <c r="EE378" i="37" a="1"/>
  <c r="EE378" i="37" s="1"/>
  <c r="EF377" i="37" a="1"/>
  <c r="EF377" i="37" s="1"/>
  <c r="EE377" i="37" a="1"/>
  <c r="EE377" i="37" s="1"/>
  <c r="EF376" i="37" a="1"/>
  <c r="EF376" i="37" s="1"/>
  <c r="EE376" i="37" a="1"/>
  <c r="EE376" i="37" s="1"/>
  <c r="EF375" i="37" a="1"/>
  <c r="EF375" i="37" s="1"/>
  <c r="EE375" i="37" a="1"/>
  <c r="EE375" i="37" s="1"/>
  <c r="EI375" i="37" s="1"/>
  <c r="EF374" i="37" a="1"/>
  <c r="EF374" i="37" s="1"/>
  <c r="EE374" i="37" a="1"/>
  <c r="EE374" i="37" s="1"/>
  <c r="EF373" i="37" a="1"/>
  <c r="EF373" i="37" s="1"/>
  <c r="EE373" i="37" a="1"/>
  <c r="EE373" i="37" s="1"/>
  <c r="EF372" i="37" a="1"/>
  <c r="EF372" i="37" s="1"/>
  <c r="EE372" i="37" a="1"/>
  <c r="EE372" i="37" s="1"/>
  <c r="EF371" i="37" a="1"/>
  <c r="EF371" i="37" s="1"/>
  <c r="EE371" i="37" a="1"/>
  <c r="EE371" i="37" s="1"/>
  <c r="EF370" i="37" a="1"/>
  <c r="EF370" i="37" s="1"/>
  <c r="EE370" i="37" a="1"/>
  <c r="EE370" i="37" s="1"/>
  <c r="EF369" i="37" a="1"/>
  <c r="EF369" i="37" s="1"/>
  <c r="EE369" i="37" a="1"/>
  <c r="EE369" i="37" s="1"/>
  <c r="EK369" i="37" s="1"/>
  <c r="EF368" i="37" a="1"/>
  <c r="EF368" i="37" s="1"/>
  <c r="EE368" i="37" a="1"/>
  <c r="EE368" i="37" s="1"/>
  <c r="EF367" i="37" a="1"/>
  <c r="EF367" i="37" s="1"/>
  <c r="EE367" i="37" a="1"/>
  <c r="EE367" i="37" s="1"/>
  <c r="EI367" i="37" s="1"/>
  <c r="EF366" i="37" a="1"/>
  <c r="EF366" i="37" s="1"/>
  <c r="EE366" i="37" a="1"/>
  <c r="EE366" i="37" s="1"/>
  <c r="EF365" i="37" a="1"/>
  <c r="EF365" i="37" s="1"/>
  <c r="EE365" i="37" a="1"/>
  <c r="EE365" i="37" s="1"/>
  <c r="EF364" i="37" a="1"/>
  <c r="EF364" i="37" s="1"/>
  <c r="EE364" i="37" a="1"/>
  <c r="EE364" i="37" s="1"/>
  <c r="EF363" i="37" a="1"/>
  <c r="EF363" i="37" s="1"/>
  <c r="EE363" i="37" a="1"/>
  <c r="EE363" i="37" s="1"/>
  <c r="EF362" i="37" a="1"/>
  <c r="EF362" i="37" s="1"/>
  <c r="EE362" i="37" a="1"/>
  <c r="EE362" i="37" s="1"/>
  <c r="EF361" i="37" a="1"/>
  <c r="EF361" i="37" s="1"/>
  <c r="EE361" i="37" a="1"/>
  <c r="EE361" i="37" s="1"/>
  <c r="EI361" i="37" s="1"/>
  <c r="EF360" i="37" a="1"/>
  <c r="EF360" i="37" s="1"/>
  <c r="EE360" i="37" a="1"/>
  <c r="EE360" i="37" s="1"/>
  <c r="EF359" i="37" a="1"/>
  <c r="EF359" i="37" s="1"/>
  <c r="EE359" i="37" a="1"/>
  <c r="EE359" i="37" s="1"/>
  <c r="EF358" i="37" a="1"/>
  <c r="EF358" i="37" s="1"/>
  <c r="EE358" i="37" a="1"/>
  <c r="EE358" i="37" s="1"/>
  <c r="EF357" i="37" a="1"/>
  <c r="EF357" i="37" s="1"/>
  <c r="EE357" i="37" a="1"/>
  <c r="EE357" i="37" s="1"/>
  <c r="EK357" i="37" s="1"/>
  <c r="EF356" i="37" a="1"/>
  <c r="EF356" i="37" s="1"/>
  <c r="EE356" i="37" a="1"/>
  <c r="EE356" i="37" s="1"/>
  <c r="EF355" i="37" a="1"/>
  <c r="EF355" i="37" s="1"/>
  <c r="EE355" i="37" a="1"/>
  <c r="EE355" i="37" s="1"/>
  <c r="EF354" i="37" a="1"/>
  <c r="EF354" i="37" s="1"/>
  <c r="EE354" i="37" a="1"/>
  <c r="EE354" i="37" s="1"/>
  <c r="EF353" i="37" a="1"/>
  <c r="EF353" i="37" s="1"/>
  <c r="EE353" i="37" a="1"/>
  <c r="EE353" i="37" s="1"/>
  <c r="EF352" i="37" a="1"/>
  <c r="EF352" i="37" s="1"/>
  <c r="EE352" i="37" a="1"/>
  <c r="EE352" i="37" s="1"/>
  <c r="EF351" i="37" a="1"/>
  <c r="EF351" i="37" s="1"/>
  <c r="EE351" i="37" a="1"/>
  <c r="EE351" i="37" s="1"/>
  <c r="EK351" i="37" s="1"/>
  <c r="EF350" i="37" a="1"/>
  <c r="EF350" i="37" s="1"/>
  <c r="EE350" i="37" a="1"/>
  <c r="EE350" i="37" s="1"/>
  <c r="EG350" i="37" s="1"/>
  <c r="EF349" i="37" a="1"/>
  <c r="EF349" i="37" s="1"/>
  <c r="EE349" i="37" a="1"/>
  <c r="EE349" i="37" s="1"/>
  <c r="EF348" i="37" a="1"/>
  <c r="EF348" i="37" s="1"/>
  <c r="EE348" i="37" a="1"/>
  <c r="EE348" i="37" s="1"/>
  <c r="EF347" i="37" a="1"/>
  <c r="EF347" i="37" s="1"/>
  <c r="EE347" i="37" a="1"/>
  <c r="EE347" i="37" s="1"/>
  <c r="EF346" i="37" a="1"/>
  <c r="EF346" i="37" s="1"/>
  <c r="EE346" i="37" a="1"/>
  <c r="EE346" i="37" s="1"/>
  <c r="EI346" i="37" s="1"/>
  <c r="EF345" i="37" a="1"/>
  <c r="EF345" i="37" s="1"/>
  <c r="EE345" i="37" a="1"/>
  <c r="EE345" i="37" s="1"/>
  <c r="EF344" i="37" a="1"/>
  <c r="EF344" i="37" s="1"/>
  <c r="EE344" i="37" a="1"/>
  <c r="EE344" i="37" s="1"/>
  <c r="EG344" i="37" s="1"/>
  <c r="EF343" i="37" a="1"/>
  <c r="EF343" i="37" s="1"/>
  <c r="EE343" i="37" a="1"/>
  <c r="EE343" i="37" s="1"/>
  <c r="EF342" i="37" a="1"/>
  <c r="EF342" i="37" s="1"/>
  <c r="EE342" i="37" a="1"/>
  <c r="EE342" i="37" s="1"/>
  <c r="EF341" i="37" a="1"/>
  <c r="EF341" i="37" s="1"/>
  <c r="EE341" i="37" a="1"/>
  <c r="EE341" i="37" s="1"/>
  <c r="EI341" i="37" s="1"/>
  <c r="EF340" i="37" a="1"/>
  <c r="EF340" i="37" s="1"/>
  <c r="EE340" i="37" a="1"/>
  <c r="EE340" i="37" s="1"/>
  <c r="EF339" i="37" a="1"/>
  <c r="EF339" i="37" s="1"/>
  <c r="EE339" i="37" a="1"/>
  <c r="EE339" i="37" s="1"/>
  <c r="EF338" i="37" a="1"/>
  <c r="EF338" i="37" s="1"/>
  <c r="EE338" i="37" a="1"/>
  <c r="EE338" i="37" s="1"/>
  <c r="EF337" i="37" a="1"/>
  <c r="EF337" i="37" s="1"/>
  <c r="EE337" i="37" a="1"/>
  <c r="EE337" i="37" s="1"/>
  <c r="EI337" i="37" s="1"/>
  <c r="EF336" i="37" a="1"/>
  <c r="EF336" i="37" s="1"/>
  <c r="EE336" i="37" a="1"/>
  <c r="EE336" i="37" s="1"/>
  <c r="EF335" i="37" a="1"/>
  <c r="EF335" i="37" s="1"/>
  <c r="EE335" i="37" a="1"/>
  <c r="EE335" i="37" s="1"/>
  <c r="EF334" i="37" a="1"/>
  <c r="EF334" i="37" s="1"/>
  <c r="EE334" i="37" a="1"/>
  <c r="EE334" i="37" s="1"/>
  <c r="EF333" i="37" a="1"/>
  <c r="EF333" i="37" s="1"/>
  <c r="EE333" i="37" a="1"/>
  <c r="EE333" i="37" s="1"/>
  <c r="EF332" i="37" a="1"/>
  <c r="EF332" i="37" s="1"/>
  <c r="EE332" i="37" a="1"/>
  <c r="EE332" i="37" s="1"/>
  <c r="EG332" i="37" s="1"/>
  <c r="EF331" i="37" a="1"/>
  <c r="EF331" i="37" s="1"/>
  <c r="EE331" i="37" a="1"/>
  <c r="EE331" i="37" s="1"/>
  <c r="EF330" i="37" a="1"/>
  <c r="EF330" i="37" s="1"/>
  <c r="EE330" i="37" a="1"/>
  <c r="EE330" i="37" s="1"/>
  <c r="EF329" i="37" a="1"/>
  <c r="EF329" i="37" s="1"/>
  <c r="EE329" i="37" a="1"/>
  <c r="EE329" i="37" s="1"/>
  <c r="EF328" i="37" a="1"/>
  <c r="EF328" i="37" s="1"/>
  <c r="EE328" i="37" a="1"/>
  <c r="EE328" i="37" s="1"/>
  <c r="EF327" i="37" a="1"/>
  <c r="EF327" i="37" s="1"/>
  <c r="EE327" i="37" a="1"/>
  <c r="EE327" i="37" s="1"/>
  <c r="EF326" i="37" a="1"/>
  <c r="EF326" i="37" s="1"/>
  <c r="EE326" i="37" a="1"/>
  <c r="EE326" i="37" s="1"/>
  <c r="EG326" i="37" s="1"/>
  <c r="EF325" i="37" a="1"/>
  <c r="EF325" i="37" s="1"/>
  <c r="EE325" i="37" a="1"/>
  <c r="EE325" i="37" s="1"/>
  <c r="EF324" i="37" a="1"/>
  <c r="EF324" i="37" s="1"/>
  <c r="EE324" i="37" a="1"/>
  <c r="EE324" i="37" s="1"/>
  <c r="EI324" i="37" s="1"/>
  <c r="EF323" i="37" a="1"/>
  <c r="EF323" i="37" s="1"/>
  <c r="EE323" i="37" a="1"/>
  <c r="EE323" i="37" s="1"/>
  <c r="EF322" i="37" a="1"/>
  <c r="EF322" i="37" s="1"/>
  <c r="EE322" i="37" a="1"/>
  <c r="EE322" i="37" s="1"/>
  <c r="EF321" i="37" a="1"/>
  <c r="EF321" i="37" s="1"/>
  <c r="EE321" i="37" a="1"/>
  <c r="EE321" i="37" s="1"/>
  <c r="EF320" i="37" a="1"/>
  <c r="EF320" i="37" s="1"/>
  <c r="EE320" i="37" a="1"/>
  <c r="EE320" i="37" s="1"/>
  <c r="EG320" i="37" s="1"/>
  <c r="EF319" i="37" a="1"/>
  <c r="EF319" i="37" s="1"/>
  <c r="EE319" i="37" a="1"/>
  <c r="EE319" i="37" s="1"/>
  <c r="EF318" i="37" a="1"/>
  <c r="EF318" i="37" s="1"/>
  <c r="EE318" i="37" a="1"/>
  <c r="EE318" i="37" s="1"/>
  <c r="EG318" i="37" s="1"/>
  <c r="EF317" i="37" a="1"/>
  <c r="EF317" i="37" s="1"/>
  <c r="EE317" i="37" a="1"/>
  <c r="EE317" i="37" s="1"/>
  <c r="EK317" i="37" s="1"/>
  <c r="EF316" i="37" a="1"/>
  <c r="EF316" i="37" s="1"/>
  <c r="EE316" i="37" a="1"/>
  <c r="EE316" i="37" s="1"/>
  <c r="EI316" i="37" s="1"/>
  <c r="EF315" i="37" a="1"/>
  <c r="EF315" i="37" s="1"/>
  <c r="EE315" i="37" a="1"/>
  <c r="EE315" i="37" s="1"/>
  <c r="EI315" i="37" s="1"/>
  <c r="EF314" i="37" a="1"/>
  <c r="EF314" i="37" s="1"/>
  <c r="EE314" i="37" a="1"/>
  <c r="EE314" i="37" s="1"/>
  <c r="EF313" i="37" a="1"/>
  <c r="EF313" i="37" s="1"/>
  <c r="EE313" i="37" a="1"/>
  <c r="EE313" i="37" s="1"/>
  <c r="EF312" i="37" a="1"/>
  <c r="EF312" i="37" s="1"/>
  <c r="EE312" i="37" a="1"/>
  <c r="EE312" i="37" s="1"/>
  <c r="EI312" i="37" s="1"/>
  <c r="EF311" i="37" a="1"/>
  <c r="EF311" i="37" s="1"/>
  <c r="EE311" i="37" a="1"/>
  <c r="EE311" i="37" s="1"/>
  <c r="EI311" i="37" s="1"/>
  <c r="EF310" i="37" a="1"/>
  <c r="EF310" i="37" s="1"/>
  <c r="EE310" i="37" a="1"/>
  <c r="EE310" i="37" s="1"/>
  <c r="EK310" i="37" s="1"/>
  <c r="EF309" i="37" a="1"/>
  <c r="EF309" i="37" s="1"/>
  <c r="EE309" i="37" a="1"/>
  <c r="EE309" i="37" s="1"/>
  <c r="EK309" i="37" s="1"/>
  <c r="EF308" i="37" a="1"/>
  <c r="EF308" i="37" s="1"/>
  <c r="EE308" i="37" a="1"/>
  <c r="EE308" i="37" s="1"/>
  <c r="EG308" i="37" s="1"/>
  <c r="EF307" i="37" a="1"/>
  <c r="EF307" i="37" s="1"/>
  <c r="EE307" i="37" a="1"/>
  <c r="EE307" i="37" s="1"/>
  <c r="EK307" i="37" s="1"/>
  <c r="EF306" i="37" a="1"/>
  <c r="EF306" i="37" s="1"/>
  <c r="EE306" i="37" a="1"/>
  <c r="EE306" i="37" s="1"/>
  <c r="EF305" i="37" a="1"/>
  <c r="EF305" i="37" s="1"/>
  <c r="EE305" i="37" a="1"/>
  <c r="EE305" i="37" s="1"/>
  <c r="EK305" i="37" s="1"/>
  <c r="EF304" i="37" a="1"/>
  <c r="EF304" i="37" s="1"/>
  <c r="EE304" i="37" a="1"/>
  <c r="EE304" i="37" s="1"/>
  <c r="EI304" i="37" s="1"/>
  <c r="EF303" i="37" a="1"/>
  <c r="EF303" i="37" s="1"/>
  <c r="EE303" i="37" a="1"/>
  <c r="EE303" i="37" s="1"/>
  <c r="EF302" i="37" a="1"/>
  <c r="EF302" i="37" s="1"/>
  <c r="EE302" i="37" a="1"/>
  <c r="EE302" i="37" s="1"/>
  <c r="EI302" i="37" s="1"/>
  <c r="EF301" i="37" a="1"/>
  <c r="EF301" i="37" s="1"/>
  <c r="EE301" i="37" a="1"/>
  <c r="EE301" i="37" s="1"/>
  <c r="EF300" i="37" a="1"/>
  <c r="EF300" i="37" s="1"/>
  <c r="EE300" i="37" a="1"/>
  <c r="EE300" i="37" s="1"/>
  <c r="EK300" i="37" s="1"/>
  <c r="EF299" i="37" a="1"/>
  <c r="EF299" i="37" s="1"/>
  <c r="EE299" i="37" a="1"/>
  <c r="EE299" i="37" s="1"/>
  <c r="EK299" i="37" s="1"/>
  <c r="EF298" i="37" a="1"/>
  <c r="EF298" i="37" s="1"/>
  <c r="EE298" i="37" a="1"/>
  <c r="EE298" i="37" s="1"/>
  <c r="EF297" i="37" a="1"/>
  <c r="EF297" i="37" s="1"/>
  <c r="EE297" i="37" a="1"/>
  <c r="EE297" i="37" s="1"/>
  <c r="EF296" i="37" a="1"/>
  <c r="EF296" i="37" s="1"/>
  <c r="EE296" i="37" a="1"/>
  <c r="EE296" i="37" s="1"/>
  <c r="EF295" i="37" a="1"/>
  <c r="EF295" i="37" s="1"/>
  <c r="EE295" i="37" a="1"/>
  <c r="EE295" i="37" s="1"/>
  <c r="EF294" i="37" a="1"/>
  <c r="EF294" i="37" s="1"/>
  <c r="EE294" i="37" a="1"/>
  <c r="EE294" i="37" s="1"/>
  <c r="EF293" i="37" a="1"/>
  <c r="EF293" i="37" s="1"/>
  <c r="EE293" i="37" a="1"/>
  <c r="EE293" i="37" s="1"/>
  <c r="EF292" i="37" a="1"/>
  <c r="EF292" i="37" s="1"/>
  <c r="EE292" i="37" a="1"/>
  <c r="EE292" i="37" s="1"/>
  <c r="EG292" i="37" s="1"/>
  <c r="EF291" i="37" a="1"/>
  <c r="EF291" i="37" s="1"/>
  <c r="EE291" i="37" a="1"/>
  <c r="EE291" i="37" s="1"/>
  <c r="EF290" i="37" a="1"/>
  <c r="EF290" i="37" s="1"/>
  <c r="EE290" i="37" a="1"/>
  <c r="EE290" i="37" s="1"/>
  <c r="EK290" i="37" s="1"/>
  <c r="EF289" i="37" a="1"/>
  <c r="EF289" i="37" s="1"/>
  <c r="EE289" i="37" a="1"/>
  <c r="EE289" i="37" s="1"/>
  <c r="EF288" i="37" a="1"/>
  <c r="EF288" i="37" s="1"/>
  <c r="EE288" i="37" a="1"/>
  <c r="EE288" i="37" s="1"/>
  <c r="EK288" i="37" s="1"/>
  <c r="EF287" i="37" a="1"/>
  <c r="EF287" i="37" s="1"/>
  <c r="EE287" i="37" a="1"/>
  <c r="EE287" i="37" s="1"/>
  <c r="EK287" i="37" s="1"/>
  <c r="EF286" i="37" a="1"/>
  <c r="EF286" i="37" s="1"/>
  <c r="EE286" i="37" a="1"/>
  <c r="EE286" i="37" s="1"/>
  <c r="EF285" i="37" a="1"/>
  <c r="EF285" i="37" s="1"/>
  <c r="EE285" i="37" a="1"/>
  <c r="EE285" i="37" s="1"/>
  <c r="EF284" i="37" a="1"/>
  <c r="EF284" i="37" s="1"/>
  <c r="EE284" i="37" a="1"/>
  <c r="EE284" i="37" s="1"/>
  <c r="EF283" i="37" a="1"/>
  <c r="EF283" i="37" s="1"/>
  <c r="EE283" i="37" a="1"/>
  <c r="EE283" i="37" s="1"/>
  <c r="EF282" i="37" a="1"/>
  <c r="EF282" i="37" s="1"/>
  <c r="EE282" i="37" a="1"/>
  <c r="EE282" i="37" s="1"/>
  <c r="EG282" i="37" s="1"/>
  <c r="EF281" i="37" a="1"/>
  <c r="EF281" i="37" s="1"/>
  <c r="EE281" i="37" a="1"/>
  <c r="EE281" i="37" s="1"/>
  <c r="EF280" i="37" a="1"/>
  <c r="EF280" i="37" s="1"/>
  <c r="EE280" i="37" a="1"/>
  <c r="EE280" i="37" s="1"/>
  <c r="EF279" i="37" a="1"/>
  <c r="EF279" i="37" s="1"/>
  <c r="EE279" i="37" a="1"/>
  <c r="EE279" i="37" s="1"/>
  <c r="EF278" i="37" a="1"/>
  <c r="EF278" i="37" s="1"/>
  <c r="EE278" i="37" a="1"/>
  <c r="EE278" i="37" s="1"/>
  <c r="EK278" i="37" s="1"/>
  <c r="EF277" i="37" a="1"/>
  <c r="EF277" i="37" s="1"/>
  <c r="EE277" i="37" a="1"/>
  <c r="EE277" i="37" s="1"/>
  <c r="EF276" i="37" a="1"/>
  <c r="EF276" i="37" s="1"/>
  <c r="EE276" i="37" a="1"/>
  <c r="EE276" i="37" s="1"/>
  <c r="EF275" i="37" a="1"/>
  <c r="EF275" i="37" s="1"/>
  <c r="EE275" i="37" a="1"/>
  <c r="EE275" i="37" s="1"/>
  <c r="EK275" i="37" s="1"/>
  <c r="EF274" i="37" a="1"/>
  <c r="EF274" i="37" s="1"/>
  <c r="EE274" i="37" a="1"/>
  <c r="EE274" i="37" s="1"/>
  <c r="EF273" i="37" a="1"/>
  <c r="EF273" i="37" s="1"/>
  <c r="EE273" i="37" a="1"/>
  <c r="EE273" i="37" s="1"/>
  <c r="EI273" i="37" s="1"/>
  <c r="EF272" i="37" a="1"/>
  <c r="EF272" i="37" s="1"/>
  <c r="EE272" i="37" a="1"/>
  <c r="EE272" i="37" s="1"/>
  <c r="EF271" i="37" a="1"/>
  <c r="EF271" i="37" s="1"/>
  <c r="EE271" i="37" a="1"/>
  <c r="EE271" i="37" s="1"/>
  <c r="EF270" i="37" a="1"/>
  <c r="EF270" i="37" s="1"/>
  <c r="EE270" i="37" a="1"/>
  <c r="EE270" i="37" s="1"/>
  <c r="EF269" i="37" a="1"/>
  <c r="EF269" i="37" s="1"/>
  <c r="EE269" i="37" a="1"/>
  <c r="EE269" i="37" s="1"/>
  <c r="EF268" i="37" a="1"/>
  <c r="EF268" i="37" s="1"/>
  <c r="EE268" i="37" a="1"/>
  <c r="EE268" i="37" s="1"/>
  <c r="EF267" i="37" a="1"/>
  <c r="EF267" i="37" s="1"/>
  <c r="EE267" i="37" a="1"/>
  <c r="EE267" i="37" s="1"/>
  <c r="EF266" i="37" a="1"/>
  <c r="EF266" i="37" s="1"/>
  <c r="EE266" i="37" a="1"/>
  <c r="EE266" i="37" s="1"/>
  <c r="EF265" i="37" a="1"/>
  <c r="EF265" i="37" s="1"/>
  <c r="EE265" i="37" a="1"/>
  <c r="EE265" i="37" s="1"/>
  <c r="EF264" i="37" a="1"/>
  <c r="EF264" i="37" s="1"/>
  <c r="EE264" i="37" a="1"/>
  <c r="EE264" i="37" s="1"/>
  <c r="EF263" i="37" a="1"/>
  <c r="EF263" i="37" s="1"/>
  <c r="EE263" i="37" a="1"/>
  <c r="EE263" i="37" s="1"/>
  <c r="EK263" i="37" s="1"/>
  <c r="EF262" i="37" a="1"/>
  <c r="EF262" i="37" s="1"/>
  <c r="EE262" i="37" a="1"/>
  <c r="EE262" i="37" s="1"/>
  <c r="EF261" i="37" a="1"/>
  <c r="EF261" i="37" s="1"/>
  <c r="EE261" i="37" a="1"/>
  <c r="EE261" i="37" s="1"/>
  <c r="EF260" i="37" a="1"/>
  <c r="EF260" i="37" s="1"/>
  <c r="EE260" i="37" a="1"/>
  <c r="EE260" i="37" s="1"/>
  <c r="EF259" i="37" a="1"/>
  <c r="EF259" i="37" s="1"/>
  <c r="EE259" i="37" a="1"/>
  <c r="EE259" i="37" s="1"/>
  <c r="EF258" i="37" a="1"/>
  <c r="EF258" i="37" s="1"/>
  <c r="EE258" i="37" a="1"/>
  <c r="EE258" i="37" s="1"/>
  <c r="EG258" i="37" s="1"/>
  <c r="EF257" i="37" a="1"/>
  <c r="EF257" i="37" s="1"/>
  <c r="EE257" i="37" a="1"/>
  <c r="EE257" i="37" s="1"/>
  <c r="EF256" i="37" a="1"/>
  <c r="EF256" i="37" s="1"/>
  <c r="EE256" i="37" a="1"/>
  <c r="EE256" i="37" s="1"/>
  <c r="EG256" i="37" s="1"/>
  <c r="EF255" i="37" a="1"/>
  <c r="EF255" i="37" s="1"/>
  <c r="EE255" i="37" a="1"/>
  <c r="EE255" i="37" s="1"/>
  <c r="EF254" i="37" a="1"/>
  <c r="EF254" i="37" s="1"/>
  <c r="EE254" i="37" a="1"/>
  <c r="EE254" i="37" s="1"/>
  <c r="EF253" i="37" a="1"/>
  <c r="EF253" i="37" s="1"/>
  <c r="EE253" i="37" a="1"/>
  <c r="EE253" i="37" s="1"/>
  <c r="EF252" i="37" a="1"/>
  <c r="EF252" i="37" s="1"/>
  <c r="EE252" i="37" a="1"/>
  <c r="EE252" i="37" s="1"/>
  <c r="EF251" i="37" a="1"/>
  <c r="EF251" i="37" s="1"/>
  <c r="EE251" i="37" a="1"/>
  <c r="EE251" i="37" s="1"/>
  <c r="EG251" i="37" s="1"/>
  <c r="EF250" i="37" a="1"/>
  <c r="EF250" i="37" s="1"/>
  <c r="EE250" i="37" a="1"/>
  <c r="EE250" i="37" s="1"/>
  <c r="EF249" i="37" a="1"/>
  <c r="EF249" i="37" s="1"/>
  <c r="EE249" i="37" a="1"/>
  <c r="EE249" i="37" s="1"/>
  <c r="EG249" i="37" s="1"/>
  <c r="EF248" i="37" a="1"/>
  <c r="EF248" i="37" s="1"/>
  <c r="EE248" i="37" a="1"/>
  <c r="EE248" i="37" s="1"/>
  <c r="EF247" i="37" a="1"/>
  <c r="EF247" i="37" s="1"/>
  <c r="EE247" i="37" a="1"/>
  <c r="EE247" i="37" s="1"/>
  <c r="EF246" i="37" a="1"/>
  <c r="EF246" i="37" s="1"/>
  <c r="EE246" i="37" a="1"/>
  <c r="EE246" i="37" s="1"/>
  <c r="EG246" i="37" s="1"/>
  <c r="EF245" i="37" a="1"/>
  <c r="EF245" i="37" s="1"/>
  <c r="EE245" i="37" a="1"/>
  <c r="EE245" i="37" s="1"/>
  <c r="EF244" i="37" a="1"/>
  <c r="EF244" i="37" s="1"/>
  <c r="EE244" i="37" a="1"/>
  <c r="EE244" i="37" s="1"/>
  <c r="EG244" i="37" s="1"/>
  <c r="EF243" i="37" a="1"/>
  <c r="EF243" i="37" s="1"/>
  <c r="EE243" i="37" a="1"/>
  <c r="EE243" i="37" s="1"/>
  <c r="EF242" i="37" a="1"/>
  <c r="EF242" i="37" s="1"/>
  <c r="EE242" i="37" a="1"/>
  <c r="EE242" i="37" s="1"/>
  <c r="EF241" i="37" a="1"/>
  <c r="EF241" i="37" s="1"/>
  <c r="EE241" i="37" a="1"/>
  <c r="EE241" i="37" s="1"/>
  <c r="EF240" i="37" a="1"/>
  <c r="EF240" i="37" s="1"/>
  <c r="EE240" i="37" a="1"/>
  <c r="EE240" i="37" s="1"/>
  <c r="EF239" i="37" a="1"/>
  <c r="EF239" i="37" s="1"/>
  <c r="EE239" i="37" a="1"/>
  <c r="EE239" i="37" s="1"/>
  <c r="EF238" i="37" a="1"/>
  <c r="EF238" i="37" s="1"/>
  <c r="EE238" i="37" a="1"/>
  <c r="EE238" i="37" s="1"/>
  <c r="EF237" i="37" a="1"/>
  <c r="EF237" i="37" s="1"/>
  <c r="EE237" i="37" a="1"/>
  <c r="EE237" i="37" s="1"/>
  <c r="EG237" i="37" s="1"/>
  <c r="EF236" i="37" a="1"/>
  <c r="EF236" i="37" s="1"/>
  <c r="EE236" i="37" a="1"/>
  <c r="EE236" i="37" s="1"/>
  <c r="EF235" i="37" a="1"/>
  <c r="EF235" i="37" s="1"/>
  <c r="EE235" i="37" a="1"/>
  <c r="EE235" i="37" s="1"/>
  <c r="EF234" i="37" a="1"/>
  <c r="EF234" i="37" s="1"/>
  <c r="EE234" i="37" a="1"/>
  <c r="EE234" i="37" s="1"/>
  <c r="EF233" i="37" a="1"/>
  <c r="EF233" i="37" s="1"/>
  <c r="EE233" i="37" a="1"/>
  <c r="EE233" i="37" s="1"/>
  <c r="EF232" i="37" a="1"/>
  <c r="EF232" i="37" s="1"/>
  <c r="EE232" i="37" a="1"/>
  <c r="EE232" i="37" s="1"/>
  <c r="EG232" i="37" s="1"/>
  <c r="EF231" i="37" a="1"/>
  <c r="EF231" i="37" s="1"/>
  <c r="EE231" i="37" a="1"/>
  <c r="EE231" i="37" s="1"/>
  <c r="EF230" i="37" a="1"/>
  <c r="EF230" i="37" s="1"/>
  <c r="EE230" i="37" a="1"/>
  <c r="EE230" i="37" s="1"/>
  <c r="EF229" i="37" a="1"/>
  <c r="EF229" i="37" s="1"/>
  <c r="EE229" i="37" a="1"/>
  <c r="EE229" i="37" s="1"/>
  <c r="EF228" i="37" a="1"/>
  <c r="EF228" i="37" s="1"/>
  <c r="EE228" i="37" a="1"/>
  <c r="EE228" i="37" s="1"/>
  <c r="EF227" i="37" a="1"/>
  <c r="EF227" i="37" s="1"/>
  <c r="EE227" i="37" a="1"/>
  <c r="EE227" i="37" s="1"/>
  <c r="EF226" i="37" a="1"/>
  <c r="EF226" i="37" s="1"/>
  <c r="EE226" i="37" a="1"/>
  <c r="EE226" i="37" s="1"/>
  <c r="EF225" i="37" a="1"/>
  <c r="EF225" i="37" s="1"/>
  <c r="EE225" i="37" a="1"/>
  <c r="EE225" i="37" s="1"/>
  <c r="EF224" i="37" a="1"/>
  <c r="EF224" i="37" s="1"/>
  <c r="EE224" i="37" a="1"/>
  <c r="EE224" i="37" s="1"/>
  <c r="EF223" i="37" a="1"/>
  <c r="EF223" i="37" s="1"/>
  <c r="EE223" i="37" a="1"/>
  <c r="EE223" i="37" s="1"/>
  <c r="EF222" i="37" a="1"/>
  <c r="EF222" i="37" s="1"/>
  <c r="EE222" i="37" a="1"/>
  <c r="EE222" i="37" s="1"/>
  <c r="EG222" i="37" s="1"/>
  <c r="EF221" i="37" a="1"/>
  <c r="EF221" i="37" s="1"/>
  <c r="EE221" i="37" a="1"/>
  <c r="EE221" i="37" s="1"/>
  <c r="EF220" i="37" a="1"/>
  <c r="EF220" i="37" s="1"/>
  <c r="EE220" i="37" a="1"/>
  <c r="EE220" i="37" s="1"/>
  <c r="EG220" i="37" s="1"/>
  <c r="EF219" i="37" a="1"/>
  <c r="EF219" i="37" s="1"/>
  <c r="EE219" i="37" a="1"/>
  <c r="EE219" i="37" s="1"/>
  <c r="EF218" i="37" a="1"/>
  <c r="EF218" i="37" s="1"/>
  <c r="EE218" i="37" a="1"/>
  <c r="EE218" i="37" s="1"/>
  <c r="EF217" i="37" a="1"/>
  <c r="EF217" i="37" s="1"/>
  <c r="EE217" i="37" a="1"/>
  <c r="EE217" i="37" s="1"/>
  <c r="EF216" i="37" a="1"/>
  <c r="EF216" i="37" s="1"/>
  <c r="EE216" i="37" a="1"/>
  <c r="EE216" i="37" s="1"/>
  <c r="EF215" i="37" a="1"/>
  <c r="EF215" i="37" s="1"/>
  <c r="EE215" i="37" a="1"/>
  <c r="EE215" i="37" s="1"/>
  <c r="EF214" i="37" a="1"/>
  <c r="EF214" i="37" s="1"/>
  <c r="EE214" i="37" a="1"/>
  <c r="EE214" i="37" s="1"/>
  <c r="EF213" i="37" a="1"/>
  <c r="EF213" i="37" s="1"/>
  <c r="EE213" i="37" a="1"/>
  <c r="EE213" i="37" s="1"/>
  <c r="EF212" i="37" a="1"/>
  <c r="EF212" i="37" s="1"/>
  <c r="EE212" i="37" a="1"/>
  <c r="EE212" i="37" s="1"/>
  <c r="EF211" i="37" a="1"/>
  <c r="EF211" i="37" s="1"/>
  <c r="EE211" i="37" a="1"/>
  <c r="EE211" i="37" s="1"/>
  <c r="EF210" i="37" a="1"/>
  <c r="EF210" i="37" s="1"/>
  <c r="EE210" i="37" a="1"/>
  <c r="EE210" i="37" s="1"/>
  <c r="EG210" i="37" s="1"/>
  <c r="EF209" i="37" a="1"/>
  <c r="EF209" i="37" s="1"/>
  <c r="EE209" i="37" a="1"/>
  <c r="EE209" i="37" s="1"/>
  <c r="EG209" i="37" s="1"/>
  <c r="EF208" i="37" a="1"/>
  <c r="EF208" i="37" s="1"/>
  <c r="EE208" i="37" a="1"/>
  <c r="EE208" i="37" s="1"/>
  <c r="EG208" i="37" s="1"/>
  <c r="EF207" i="37" a="1"/>
  <c r="EF207" i="37" s="1"/>
  <c r="EE207" i="37" a="1"/>
  <c r="EE207" i="37" s="1"/>
  <c r="EF206" i="37" a="1"/>
  <c r="EF206" i="37" s="1"/>
  <c r="EE206" i="37" a="1"/>
  <c r="EE206" i="37" s="1"/>
  <c r="EF205" i="37" a="1"/>
  <c r="EF205" i="37" s="1"/>
  <c r="EE205" i="37" a="1"/>
  <c r="EE205" i="37" s="1"/>
  <c r="EF204" i="37" a="1"/>
  <c r="EF204" i="37" s="1"/>
  <c r="EE204" i="37" a="1"/>
  <c r="EE204" i="37" s="1"/>
  <c r="EF203" i="37" a="1"/>
  <c r="EF203" i="37" s="1"/>
  <c r="EE203" i="37" a="1"/>
  <c r="EE203" i="37" s="1"/>
  <c r="EF202" i="37" a="1"/>
  <c r="EF202" i="37" s="1"/>
  <c r="EE202" i="37" a="1"/>
  <c r="EE202" i="37" s="1"/>
  <c r="EF201" i="37" a="1"/>
  <c r="EF201" i="37" s="1"/>
  <c r="EE201" i="37" a="1"/>
  <c r="EE201" i="37" s="1"/>
  <c r="EF200" i="37" a="1"/>
  <c r="EF200" i="37" s="1"/>
  <c r="EE200" i="37" a="1"/>
  <c r="EE200" i="37" s="1"/>
  <c r="EF199" i="37" a="1"/>
  <c r="EF199" i="37" s="1"/>
  <c r="EE199" i="37" a="1"/>
  <c r="EE199" i="37" s="1"/>
  <c r="EF198" i="37" a="1"/>
  <c r="EF198" i="37" s="1"/>
  <c r="EE198" i="37" a="1"/>
  <c r="EE198" i="37" s="1"/>
  <c r="EF197" i="37" a="1"/>
  <c r="EF197" i="37" s="1"/>
  <c r="EE197" i="37" a="1"/>
  <c r="EE197" i="37" s="1"/>
  <c r="EF196" i="37" a="1"/>
  <c r="EF196" i="37" s="1"/>
  <c r="EE196" i="37" a="1"/>
  <c r="EE196" i="37" s="1"/>
  <c r="EG196" i="37" s="1"/>
  <c r="EF195" i="37" a="1"/>
  <c r="EF195" i="37" s="1"/>
  <c r="EE195" i="37" a="1"/>
  <c r="EE195" i="37" s="1"/>
  <c r="EF194" i="37" a="1"/>
  <c r="EF194" i="37" s="1"/>
  <c r="EE194" i="37" a="1"/>
  <c r="EE194" i="37" s="1"/>
  <c r="EF193" i="37" a="1"/>
  <c r="EF193" i="37" s="1"/>
  <c r="EE193" i="37" a="1"/>
  <c r="EE193" i="37" s="1"/>
  <c r="EF192" i="37" a="1"/>
  <c r="EF192" i="37" s="1"/>
  <c r="EE192" i="37" a="1"/>
  <c r="EE192" i="37" s="1"/>
  <c r="EF191" i="37" a="1"/>
  <c r="EF191" i="37" s="1"/>
  <c r="EE191" i="37" a="1"/>
  <c r="EE191" i="37" s="1"/>
  <c r="EF190" i="37" a="1"/>
  <c r="EF190" i="37" s="1"/>
  <c r="EE190" i="37" a="1"/>
  <c r="EE190" i="37" s="1"/>
  <c r="EF189" i="37" a="1"/>
  <c r="EF189" i="37" s="1"/>
  <c r="EE189" i="37" a="1"/>
  <c r="EE189" i="37" s="1"/>
  <c r="EF188" i="37" a="1"/>
  <c r="EF188" i="37" s="1"/>
  <c r="EE188" i="37" a="1"/>
  <c r="EE188" i="37" s="1"/>
  <c r="EF187" i="37" a="1"/>
  <c r="EF187" i="37" s="1"/>
  <c r="EE187" i="37" a="1"/>
  <c r="EE187" i="37" s="1"/>
  <c r="EF186" i="37" a="1"/>
  <c r="EF186" i="37" s="1"/>
  <c r="EE186" i="37" a="1"/>
  <c r="EE186" i="37" s="1"/>
  <c r="EG186" i="37" s="1"/>
  <c r="EF185" i="37" a="1"/>
  <c r="EF185" i="37" s="1"/>
  <c r="EE185" i="37" a="1"/>
  <c r="EE185" i="37" s="1"/>
  <c r="EF184" i="37" a="1"/>
  <c r="EF184" i="37" s="1"/>
  <c r="EE184" i="37" a="1"/>
  <c r="EE184" i="37" s="1"/>
  <c r="EF183" i="37" a="1"/>
  <c r="EF183" i="37" s="1"/>
  <c r="EE183" i="37" a="1"/>
  <c r="EE183" i="37" s="1"/>
  <c r="EF182" i="37" a="1"/>
  <c r="EF182" i="37" s="1"/>
  <c r="EE182" i="37" a="1"/>
  <c r="EE182" i="37" s="1"/>
  <c r="EF181" i="37" a="1"/>
  <c r="EF181" i="37" s="1"/>
  <c r="EE181" i="37" a="1"/>
  <c r="EE181" i="37" s="1"/>
  <c r="EF180" i="37" a="1"/>
  <c r="EF180" i="37" s="1"/>
  <c r="EE180" i="37" a="1"/>
  <c r="EE180" i="37" s="1"/>
  <c r="EF179" i="37" a="1"/>
  <c r="EF179" i="37" s="1"/>
  <c r="EE179" i="37" a="1"/>
  <c r="EE179" i="37" s="1"/>
  <c r="EF178" i="37" a="1"/>
  <c r="EF178" i="37" s="1"/>
  <c r="EE178" i="37" a="1"/>
  <c r="EE178" i="37" s="1"/>
  <c r="EF177" i="37" a="1"/>
  <c r="EF177" i="37" s="1"/>
  <c r="EE177" i="37" a="1"/>
  <c r="EE177" i="37" s="1"/>
  <c r="EF176" i="37" a="1"/>
  <c r="EF176" i="37" s="1"/>
  <c r="EE176" i="37" a="1"/>
  <c r="EE176" i="37" s="1"/>
  <c r="EF175" i="37" a="1"/>
  <c r="EF175" i="37" s="1"/>
  <c r="EE175" i="37" a="1"/>
  <c r="EE175" i="37" s="1"/>
  <c r="EF174" i="37" a="1"/>
  <c r="EF174" i="37" s="1"/>
  <c r="EE174" i="37" a="1"/>
  <c r="EE174" i="37" s="1"/>
  <c r="EF173" i="37" a="1"/>
  <c r="EF173" i="37" s="1"/>
  <c r="EE173" i="37" a="1"/>
  <c r="EE173" i="37" s="1"/>
  <c r="EF172" i="37" a="1"/>
  <c r="EF172" i="37" s="1"/>
  <c r="EE172" i="37" a="1"/>
  <c r="EE172" i="37" s="1"/>
  <c r="EG172" i="37" s="1"/>
  <c r="EF171" i="37" a="1"/>
  <c r="EF171" i="37" s="1"/>
  <c r="EE171" i="37" a="1"/>
  <c r="EE171" i="37" s="1"/>
  <c r="EF170" i="37" a="1"/>
  <c r="EF170" i="37" s="1"/>
  <c r="EE170" i="37" a="1"/>
  <c r="EE170" i="37" s="1"/>
  <c r="EG170" i="37" s="1"/>
  <c r="EF169" i="37" a="1"/>
  <c r="EF169" i="37" s="1"/>
  <c r="EE169" i="37" a="1"/>
  <c r="EE169" i="37" s="1"/>
  <c r="EF168" i="37" a="1"/>
  <c r="EF168" i="37" s="1"/>
  <c r="EE168" i="37" a="1"/>
  <c r="EE168" i="37" s="1"/>
  <c r="EF167" i="37" a="1"/>
  <c r="EF167" i="37" s="1"/>
  <c r="EE167" i="37" a="1"/>
  <c r="EE167" i="37" s="1"/>
  <c r="EG167" i="37" s="1"/>
  <c r="EF166" i="37" a="1"/>
  <c r="EF166" i="37" s="1"/>
  <c r="EE166" i="37" a="1"/>
  <c r="EE166" i="37" s="1"/>
  <c r="EF165" i="37" a="1"/>
  <c r="EF165" i="37" s="1"/>
  <c r="EE165" i="37" a="1"/>
  <c r="EE165" i="37" s="1"/>
  <c r="EG165" i="37" s="1"/>
  <c r="EF164" i="37" a="1"/>
  <c r="EF164" i="37" s="1"/>
  <c r="EE164" i="37" a="1"/>
  <c r="EE164" i="37" s="1"/>
  <c r="EF163" i="37" a="1"/>
  <c r="EF163" i="37" s="1"/>
  <c r="EE163" i="37" a="1"/>
  <c r="EE163" i="37" s="1"/>
  <c r="EF162" i="37" a="1"/>
  <c r="EF162" i="37" s="1"/>
  <c r="EE162" i="37" a="1"/>
  <c r="EE162" i="37" s="1"/>
  <c r="EG162" i="37" s="1"/>
  <c r="EF161" i="37" a="1"/>
  <c r="EF161" i="37" s="1"/>
  <c r="EE161" i="37" a="1"/>
  <c r="EE161" i="37" s="1"/>
  <c r="EF160" i="37" a="1"/>
  <c r="EF160" i="37" s="1"/>
  <c r="EE160" i="37" a="1"/>
  <c r="EE160" i="37" s="1"/>
  <c r="EG160" i="37" s="1"/>
  <c r="EF159" i="37" a="1"/>
  <c r="EF159" i="37" s="1"/>
  <c r="EE159" i="37" a="1"/>
  <c r="EE159" i="37" s="1"/>
  <c r="EF158" i="37" a="1"/>
  <c r="EF158" i="37" s="1"/>
  <c r="EE158" i="37" a="1"/>
  <c r="EE158" i="37" s="1"/>
  <c r="EF157" i="37" a="1"/>
  <c r="EF157" i="37" s="1"/>
  <c r="EE157" i="37" a="1"/>
  <c r="EE157" i="37" s="1"/>
  <c r="EF156" i="37" a="1"/>
  <c r="EF156" i="37" s="1"/>
  <c r="EE156" i="37" a="1"/>
  <c r="EE156" i="37" s="1"/>
  <c r="EF155" i="37" a="1"/>
  <c r="EF155" i="37" s="1"/>
  <c r="EE155" i="37" a="1"/>
  <c r="EE155" i="37" s="1"/>
  <c r="EF154" i="37" a="1"/>
  <c r="EF154" i="37" s="1"/>
  <c r="EE154" i="37" a="1"/>
  <c r="EE154" i="37" s="1"/>
  <c r="EF153" i="37" a="1"/>
  <c r="EF153" i="37" s="1"/>
  <c r="EE153" i="37" a="1"/>
  <c r="EE153" i="37" s="1"/>
  <c r="EG153" i="37" s="1"/>
  <c r="EF152" i="37" a="1"/>
  <c r="EF152" i="37" s="1"/>
  <c r="EE152" i="37" a="1"/>
  <c r="EE152" i="37" s="1"/>
  <c r="EF151" i="37" a="1"/>
  <c r="EF151" i="37" s="1"/>
  <c r="EE151" i="37" a="1"/>
  <c r="EE151" i="37" s="1"/>
  <c r="EG151" i="37" s="1"/>
  <c r="EF150" i="37" a="1"/>
  <c r="EF150" i="37" s="1"/>
  <c r="EE150" i="37" a="1"/>
  <c r="EE150" i="37" s="1"/>
  <c r="EG150" i="37" s="1"/>
  <c r="EF149" i="37" a="1"/>
  <c r="EF149" i="37" s="1"/>
  <c r="EE149" i="37" a="1"/>
  <c r="EE149" i="37" s="1"/>
  <c r="EG149" i="37" s="1"/>
  <c r="EF148" i="37" a="1"/>
  <c r="EF148" i="37" s="1"/>
  <c r="EE148" i="37" a="1"/>
  <c r="EE148" i="37" s="1"/>
  <c r="EF147" i="37" a="1"/>
  <c r="EF147" i="37" s="1"/>
  <c r="EE147" i="37" a="1"/>
  <c r="EE147" i="37" s="1"/>
  <c r="EF146" i="37" a="1"/>
  <c r="EF146" i="37" s="1"/>
  <c r="EE146" i="37" a="1"/>
  <c r="EE146" i="37" s="1"/>
  <c r="EF145" i="37" a="1"/>
  <c r="EF145" i="37" s="1"/>
  <c r="EE145" i="37" a="1"/>
  <c r="EE145" i="37" s="1"/>
  <c r="EF144" i="37" a="1"/>
  <c r="EF144" i="37" s="1"/>
  <c r="EE144" i="37" a="1"/>
  <c r="EE144" i="37" s="1"/>
  <c r="EF143" i="37" a="1"/>
  <c r="EF143" i="37" s="1"/>
  <c r="EE143" i="37" a="1"/>
  <c r="EE143" i="37" s="1"/>
  <c r="EF142" i="37" a="1"/>
  <c r="EF142" i="37" s="1"/>
  <c r="EE142" i="37" a="1"/>
  <c r="EE142" i="37" s="1"/>
  <c r="EG142" i="37" s="1"/>
  <c r="EF141" i="37" a="1"/>
  <c r="EF141" i="37" s="1"/>
  <c r="EE141" i="37" a="1"/>
  <c r="EE141" i="37" s="1"/>
  <c r="EG141" i="37" s="1"/>
  <c r="EF140" i="37" a="1"/>
  <c r="EF140" i="37" s="1"/>
  <c r="EE140" i="37" a="1"/>
  <c r="EE140" i="37" s="1"/>
  <c r="EF139" i="37" a="1"/>
  <c r="EF139" i="37" s="1"/>
  <c r="EE139" i="37" a="1"/>
  <c r="EE139" i="37" s="1"/>
  <c r="EF138" i="37" a="1"/>
  <c r="EF138" i="37" s="1"/>
  <c r="EE138" i="37" a="1"/>
  <c r="EE138" i="37" s="1"/>
  <c r="EG138" i="37" s="1"/>
  <c r="EF137" i="37" a="1"/>
  <c r="EF137" i="37" s="1"/>
  <c r="EE137" i="37" a="1"/>
  <c r="EE137" i="37" s="1"/>
  <c r="EF136" i="37" a="1"/>
  <c r="EF136" i="37" s="1"/>
  <c r="EE136" i="37" a="1"/>
  <c r="EE136" i="37" s="1"/>
  <c r="EG136" i="37" s="1"/>
  <c r="EF135" i="37" a="1"/>
  <c r="EF135" i="37" s="1"/>
  <c r="EE135" i="37" a="1"/>
  <c r="EE135" i="37" s="1"/>
  <c r="EF134" i="37" a="1"/>
  <c r="EF134" i="37" s="1"/>
  <c r="EE134" i="37" a="1"/>
  <c r="EE134" i="37" s="1"/>
  <c r="EF133" i="37" a="1"/>
  <c r="EF133" i="37" s="1"/>
  <c r="EE133" i="37" a="1"/>
  <c r="EE133" i="37" s="1"/>
  <c r="EG133" i="37" s="1"/>
  <c r="EF132" i="37" a="1"/>
  <c r="EF132" i="37" s="1"/>
  <c r="EE132" i="37" a="1"/>
  <c r="EE132" i="37" s="1"/>
  <c r="EG132" i="37" s="1"/>
  <c r="EF131" i="37" a="1"/>
  <c r="EF131" i="37" s="1"/>
  <c r="EE131" i="37" a="1"/>
  <c r="EE131" i="37" s="1"/>
  <c r="EF130" i="37" a="1"/>
  <c r="EF130" i="37" s="1"/>
  <c r="EE130" i="37" a="1"/>
  <c r="EE130" i="37" s="1"/>
  <c r="EG130" i="37" s="1"/>
  <c r="EF129" i="37" a="1"/>
  <c r="EF129" i="37" s="1"/>
  <c r="EE129" i="37" a="1"/>
  <c r="EE129" i="37" s="1"/>
  <c r="EF128" i="37" a="1"/>
  <c r="EF128" i="37" s="1"/>
  <c r="EE128" i="37" a="1"/>
  <c r="EE128" i="37" s="1"/>
  <c r="EF127" i="37" a="1"/>
  <c r="EF127" i="37" s="1"/>
  <c r="EE127" i="37" a="1"/>
  <c r="EE127" i="37" s="1"/>
  <c r="EF126" i="37" a="1"/>
  <c r="EF126" i="37" s="1"/>
  <c r="EE126" i="37" a="1"/>
  <c r="EE126" i="37" s="1"/>
  <c r="EF125" i="37" a="1"/>
  <c r="EF125" i="37" s="1"/>
  <c r="EE125" i="37" a="1"/>
  <c r="EE125" i="37" s="1"/>
  <c r="EF124" i="37" a="1"/>
  <c r="EF124" i="37" s="1"/>
  <c r="EE124" i="37" a="1"/>
  <c r="EE124" i="37" s="1"/>
  <c r="EF123" i="37" a="1"/>
  <c r="EF123" i="37" s="1"/>
  <c r="EE123" i="37" a="1"/>
  <c r="EE123" i="37" s="1"/>
  <c r="EF122" i="37" a="1"/>
  <c r="EF122" i="37" s="1"/>
  <c r="EE122" i="37" a="1"/>
  <c r="EE122" i="37" s="1"/>
  <c r="EF121" i="37" a="1"/>
  <c r="EF121" i="37" s="1"/>
  <c r="EE121" i="37" a="1"/>
  <c r="EE121" i="37" s="1"/>
  <c r="EF120" i="37" a="1"/>
  <c r="EF120" i="37" s="1"/>
  <c r="EE120" i="37" a="1"/>
  <c r="EE120" i="37" s="1"/>
  <c r="EF119" i="37" a="1"/>
  <c r="EF119" i="37" s="1"/>
  <c r="EE119" i="37" a="1"/>
  <c r="EE119" i="37" s="1"/>
  <c r="EG119" i="37" s="1"/>
  <c r="EF118" i="37" a="1"/>
  <c r="EF118" i="37" s="1"/>
  <c r="EE118" i="37" a="1"/>
  <c r="EE118" i="37" s="1"/>
  <c r="EG118" i="37" s="1"/>
  <c r="EF117" i="37" a="1"/>
  <c r="EF117" i="37" s="1"/>
  <c r="EE117" i="37" a="1"/>
  <c r="EE117" i="37" s="1"/>
  <c r="EG117" i="37" s="1"/>
  <c r="EF116" i="37" a="1"/>
  <c r="EF116" i="37" s="1"/>
  <c r="EE116" i="37" a="1"/>
  <c r="EE116" i="37" s="1"/>
  <c r="EF115" i="37" a="1"/>
  <c r="EF115" i="37" s="1"/>
  <c r="EE115" i="37" a="1"/>
  <c r="EE115" i="37" s="1"/>
  <c r="EF114" i="37" a="1"/>
  <c r="EF114" i="37" s="1"/>
  <c r="EE114" i="37" a="1"/>
  <c r="EE114" i="37" s="1"/>
  <c r="EF113" i="37" a="1"/>
  <c r="EF113" i="37" s="1"/>
  <c r="EE113" i="37" a="1"/>
  <c r="EE113" i="37" s="1"/>
  <c r="EF112" i="37" a="1"/>
  <c r="EF112" i="37" s="1"/>
  <c r="EE112" i="37" a="1"/>
  <c r="EE112" i="37" s="1"/>
  <c r="EF111" i="37" a="1"/>
  <c r="EF111" i="37" s="1"/>
  <c r="EE111" i="37" a="1"/>
  <c r="EE111" i="37" s="1"/>
  <c r="EF110" i="37" a="1"/>
  <c r="EF110" i="37" s="1"/>
  <c r="EE110" i="37" a="1"/>
  <c r="EE110" i="37" s="1"/>
  <c r="EF109" i="37" a="1"/>
  <c r="EF109" i="37" s="1"/>
  <c r="EE109" i="37" a="1"/>
  <c r="EE109" i="37" s="1"/>
  <c r="EF108" i="37" a="1"/>
  <c r="EF108" i="37" s="1"/>
  <c r="EE108" i="37" a="1"/>
  <c r="EE108" i="37" s="1"/>
  <c r="EF107" i="37" a="1"/>
  <c r="EF107" i="37" s="1"/>
  <c r="EE107" i="37" a="1"/>
  <c r="EE107" i="37" s="1"/>
  <c r="EG107" i="37" s="1"/>
  <c r="EF106" i="37" a="1"/>
  <c r="EF106" i="37" s="1"/>
  <c r="EE106" i="37" a="1"/>
  <c r="EE106" i="37" s="1"/>
  <c r="EG106" i="37" s="1"/>
  <c r="EF105" i="37" a="1"/>
  <c r="EF105" i="37" s="1"/>
  <c r="EE105" i="37" a="1"/>
  <c r="EE105" i="37" s="1"/>
  <c r="EF104" i="37" a="1"/>
  <c r="EF104" i="37" s="1"/>
  <c r="EE104" i="37" a="1"/>
  <c r="EE104" i="37" s="1"/>
  <c r="EF103" i="37" a="1"/>
  <c r="EF103" i="37" s="1"/>
  <c r="EE103" i="37" a="1"/>
  <c r="EE103" i="37" s="1"/>
  <c r="EF102" i="37" a="1"/>
  <c r="EF102" i="37" s="1"/>
  <c r="EE102" i="37" a="1"/>
  <c r="EE102" i="37" s="1"/>
  <c r="EF101" i="37" a="1"/>
  <c r="EF101" i="37" s="1"/>
  <c r="EE101" i="37" a="1"/>
  <c r="EE101" i="37" s="1"/>
  <c r="EF100" i="37" a="1"/>
  <c r="EF100" i="37" s="1"/>
  <c r="EE100" i="37" a="1"/>
  <c r="EE100" i="37" s="1"/>
  <c r="EF99" i="37" a="1"/>
  <c r="EF99" i="37" s="1"/>
  <c r="EE99" i="37" a="1"/>
  <c r="EE99" i="37" s="1"/>
  <c r="EF98" i="37" a="1"/>
  <c r="EF98" i="37" s="1"/>
  <c r="EE98" i="37" a="1"/>
  <c r="EE98" i="37" s="1"/>
  <c r="EF97" i="37" a="1"/>
  <c r="EF97" i="37" s="1"/>
  <c r="EE97" i="37" a="1"/>
  <c r="EE97" i="37" s="1"/>
  <c r="EF96" i="37" a="1"/>
  <c r="EF96" i="37" s="1"/>
  <c r="EE96" i="37" a="1"/>
  <c r="EE96" i="37" s="1"/>
  <c r="EF95" i="37" a="1"/>
  <c r="EF95" i="37" s="1"/>
  <c r="EE95" i="37" a="1"/>
  <c r="EE95" i="37" s="1"/>
  <c r="EG95" i="37" s="1"/>
  <c r="EF94" i="37" a="1"/>
  <c r="EF94" i="37" s="1"/>
  <c r="EE94" i="37" a="1"/>
  <c r="EE94" i="37" s="1"/>
  <c r="EF93" i="37" a="1"/>
  <c r="EF93" i="37" s="1"/>
  <c r="EE93" i="37" a="1"/>
  <c r="EE93" i="37" s="1"/>
  <c r="EF92" i="37" a="1"/>
  <c r="EF92" i="37" s="1"/>
  <c r="EE92" i="37" a="1"/>
  <c r="EE92" i="37" s="1"/>
  <c r="EF91" i="37" a="1"/>
  <c r="EF91" i="37" s="1"/>
  <c r="EE91" i="37" a="1"/>
  <c r="EE91" i="37" s="1"/>
  <c r="EF90" i="37" a="1"/>
  <c r="EF90" i="37" s="1"/>
  <c r="EE90" i="37" a="1"/>
  <c r="EE90" i="37" s="1"/>
  <c r="EF89" i="37" a="1"/>
  <c r="EF89" i="37" s="1"/>
  <c r="EE89" i="37" a="1"/>
  <c r="EE89" i="37" s="1"/>
  <c r="EF88" i="37" a="1"/>
  <c r="EF88" i="37" s="1"/>
  <c r="EE88" i="37" a="1"/>
  <c r="EE88" i="37" s="1"/>
  <c r="EF87" i="37" a="1"/>
  <c r="EF87" i="37" s="1"/>
  <c r="EE87" i="37" a="1"/>
  <c r="EE87" i="37" s="1"/>
  <c r="EF86" i="37" a="1"/>
  <c r="EF86" i="37" s="1"/>
  <c r="EE86" i="37" a="1"/>
  <c r="EE86" i="37" s="1"/>
  <c r="EF85" i="37" a="1"/>
  <c r="EF85" i="37" s="1"/>
  <c r="EE85" i="37" a="1"/>
  <c r="EE85" i="37" s="1"/>
  <c r="EF84" i="37" a="1"/>
  <c r="EF84" i="37" s="1"/>
  <c r="EE84" i="37" a="1"/>
  <c r="EE84" i="37" s="1"/>
  <c r="EF83" i="37" a="1"/>
  <c r="EF83" i="37" s="1"/>
  <c r="EE83" i="37" a="1"/>
  <c r="EE83" i="37" s="1"/>
  <c r="EG83" i="37" s="1"/>
  <c r="EF82" i="37" a="1"/>
  <c r="EF82" i="37" s="1"/>
  <c r="EE82" i="37" a="1"/>
  <c r="EE82" i="37" s="1"/>
  <c r="EG82" i="37" s="1"/>
  <c r="EF81" i="37" a="1"/>
  <c r="EF81" i="37" s="1"/>
  <c r="EE81" i="37" a="1"/>
  <c r="EE81" i="37" s="1"/>
  <c r="EF80" i="37" a="1"/>
  <c r="EF80" i="37" s="1"/>
  <c r="EE80" i="37" a="1"/>
  <c r="EE80" i="37" s="1"/>
  <c r="EF79" i="37" a="1"/>
  <c r="EF79" i="37" s="1"/>
  <c r="EE79" i="37" a="1"/>
  <c r="EE79" i="37" s="1"/>
  <c r="EF78" i="37" a="1"/>
  <c r="EF78" i="37" s="1"/>
  <c r="EE78" i="37" a="1"/>
  <c r="EE78" i="37" s="1"/>
  <c r="EF77" i="37" a="1"/>
  <c r="EF77" i="37" s="1"/>
  <c r="EE77" i="37" a="1"/>
  <c r="EE77" i="37" s="1"/>
  <c r="EF76" i="37" a="1"/>
  <c r="EF76" i="37" s="1"/>
  <c r="EE76" i="37" a="1"/>
  <c r="EE76" i="37" s="1"/>
  <c r="EF75" i="37" a="1"/>
  <c r="EF75" i="37" s="1"/>
  <c r="EE75" i="37" a="1"/>
  <c r="EE75" i="37" s="1"/>
  <c r="EF74" i="37" a="1"/>
  <c r="EF74" i="37" s="1"/>
  <c r="EE74" i="37" a="1"/>
  <c r="EE74" i="37" s="1"/>
  <c r="EF73" i="37" a="1"/>
  <c r="EF73" i="37" s="1"/>
  <c r="EE73" i="37" a="1"/>
  <c r="EE73" i="37" s="1"/>
  <c r="EF72" i="37" a="1"/>
  <c r="EF72" i="37" s="1"/>
  <c r="EE72" i="37" a="1"/>
  <c r="EE72" i="37" s="1"/>
  <c r="EF71" i="37" a="1"/>
  <c r="EF71" i="37" s="1"/>
  <c r="EE71" i="37" a="1"/>
  <c r="EE71" i="37" s="1"/>
  <c r="EG71" i="37" s="1"/>
  <c r="EF70" i="37" a="1"/>
  <c r="EF70" i="37" s="1"/>
  <c r="EE70" i="37" a="1"/>
  <c r="EE70" i="37" s="1"/>
  <c r="EG70" i="37" s="1"/>
  <c r="EF69" i="37" a="1"/>
  <c r="EF69" i="37" s="1"/>
  <c r="EE69" i="37" a="1"/>
  <c r="EE69" i="37" s="1"/>
  <c r="EF68" i="37" a="1"/>
  <c r="EF68" i="37" s="1"/>
  <c r="EE68" i="37" a="1"/>
  <c r="EE68" i="37" s="1"/>
  <c r="EF67" i="37" a="1"/>
  <c r="EF67" i="37" s="1"/>
  <c r="EE67" i="37" a="1"/>
  <c r="EE67" i="37" s="1"/>
  <c r="EF66" i="37" a="1"/>
  <c r="EF66" i="37" s="1"/>
  <c r="EE66" i="37" a="1"/>
  <c r="EE66" i="37" s="1"/>
  <c r="EF65" i="37" a="1"/>
  <c r="EF65" i="37" s="1"/>
  <c r="EE65" i="37" a="1"/>
  <c r="EE65" i="37" s="1"/>
  <c r="EF64" i="37" a="1"/>
  <c r="EF64" i="37" s="1"/>
  <c r="EE64" i="37" a="1"/>
  <c r="EE64" i="37" s="1"/>
  <c r="EF63" i="37" a="1"/>
  <c r="EF63" i="37" s="1"/>
  <c r="EE63" i="37" a="1"/>
  <c r="EE63" i="37" s="1"/>
  <c r="EF62" i="37" a="1"/>
  <c r="EF62" i="37" s="1"/>
  <c r="EE62" i="37" a="1"/>
  <c r="EE62" i="37" s="1"/>
  <c r="EF61" i="37" a="1"/>
  <c r="EF61" i="37" s="1"/>
  <c r="EE61" i="37" a="1"/>
  <c r="EE61" i="37" s="1"/>
  <c r="EF60" i="37" a="1"/>
  <c r="EF60" i="37" s="1"/>
  <c r="EE60" i="37" a="1"/>
  <c r="EE60" i="37" s="1"/>
  <c r="EF59" i="37" a="1"/>
  <c r="EF59" i="37" s="1"/>
  <c r="EE59" i="37" a="1"/>
  <c r="EE59" i="37" s="1"/>
  <c r="EG59" i="37" s="1"/>
  <c r="EF58" i="37" a="1"/>
  <c r="EF58" i="37" s="1"/>
  <c r="EE58" i="37" a="1"/>
  <c r="EE58" i="37" s="1"/>
  <c r="EF57" i="37" a="1"/>
  <c r="EF57" i="37" s="1"/>
  <c r="EE57" i="37" a="1"/>
  <c r="EE57" i="37" s="1"/>
  <c r="EF56" i="37" a="1"/>
  <c r="EF56" i="37" s="1"/>
  <c r="EE56" i="37" a="1"/>
  <c r="EE56" i="37" s="1"/>
  <c r="EF55" i="37" a="1"/>
  <c r="EF55" i="37" s="1"/>
  <c r="EE55" i="37" a="1"/>
  <c r="EE55" i="37" s="1"/>
  <c r="EF54" i="37" a="1"/>
  <c r="EF54" i="37" s="1"/>
  <c r="EE54" i="37" a="1"/>
  <c r="EE54" i="37" s="1"/>
  <c r="EF53" i="37" a="1"/>
  <c r="EF53" i="37" s="1"/>
  <c r="EE53" i="37" a="1"/>
  <c r="EE53" i="37" s="1"/>
  <c r="EF52" i="37" a="1"/>
  <c r="EF52" i="37" s="1"/>
  <c r="EE52" i="37" a="1"/>
  <c r="EE52" i="37" s="1"/>
  <c r="EF51" i="37" a="1"/>
  <c r="EF51" i="37" s="1"/>
  <c r="EE51" i="37" a="1"/>
  <c r="EE51" i="37" s="1"/>
  <c r="EF50" i="37" a="1"/>
  <c r="EF50" i="37" s="1"/>
  <c r="EE50" i="37" a="1"/>
  <c r="EE50" i="37" s="1"/>
  <c r="EG50" i="37" s="1"/>
  <c r="EF49" i="37" a="1"/>
  <c r="EF49" i="37" s="1"/>
  <c r="EE49" i="37" a="1"/>
  <c r="EE49" i="37" s="1"/>
  <c r="EF48" i="37" a="1"/>
  <c r="EF48" i="37" s="1"/>
  <c r="EE48" i="37" a="1"/>
  <c r="EE48" i="37" s="1"/>
  <c r="EF47" i="37" a="1"/>
  <c r="EF47" i="37" s="1"/>
  <c r="EE47" i="37" a="1"/>
  <c r="EE47" i="37" s="1"/>
  <c r="EG47" i="37" s="1"/>
  <c r="EF46" i="37" a="1"/>
  <c r="EF46" i="37" s="1"/>
  <c r="EE46" i="37" a="1"/>
  <c r="EE46" i="37" s="1"/>
  <c r="EG46" i="37" s="1"/>
  <c r="EF45" i="37" a="1"/>
  <c r="EF45" i="37" s="1"/>
  <c r="EE45" i="37" a="1"/>
  <c r="EE45" i="37" s="1"/>
  <c r="EF44" i="37" a="1"/>
  <c r="EF44" i="37" s="1"/>
  <c r="EE44" i="37" a="1"/>
  <c r="EE44" i="37" s="1"/>
  <c r="EF43" i="37" a="1"/>
  <c r="EF43" i="37" s="1"/>
  <c r="EE43" i="37" a="1"/>
  <c r="EE43" i="37" s="1"/>
  <c r="EF42" i="37" a="1"/>
  <c r="EF42" i="37" s="1"/>
  <c r="EE42" i="37" a="1"/>
  <c r="EE42" i="37" s="1"/>
  <c r="EF41" i="37" a="1"/>
  <c r="EF41" i="37" s="1"/>
  <c r="EE41" i="37" a="1"/>
  <c r="EE41" i="37" s="1"/>
  <c r="EF40" i="37" a="1"/>
  <c r="EF40" i="37" s="1"/>
  <c r="EE40" i="37" a="1"/>
  <c r="EE40" i="37" s="1"/>
  <c r="EF39" i="37" a="1"/>
  <c r="EF39" i="37" s="1"/>
  <c r="EE39" i="37" a="1"/>
  <c r="EE39" i="37" s="1"/>
  <c r="EF38" i="37" a="1"/>
  <c r="EF38" i="37" s="1"/>
  <c r="EE38" i="37" a="1"/>
  <c r="EE38" i="37" s="1"/>
  <c r="EF37" i="37" a="1"/>
  <c r="EF37" i="37" s="1"/>
  <c r="EE37" i="37" a="1"/>
  <c r="EE37" i="37" s="1"/>
  <c r="EF36" i="37" a="1"/>
  <c r="EF36" i="37" s="1"/>
  <c r="EE36" i="37" a="1"/>
  <c r="EE36" i="37" s="1"/>
  <c r="EF35" i="37" a="1"/>
  <c r="EF35" i="37" s="1"/>
  <c r="EE35" i="37" a="1"/>
  <c r="EE35" i="37" s="1"/>
  <c r="EG35" i="37" s="1"/>
  <c r="EF34" i="37" a="1"/>
  <c r="EF34" i="37" s="1"/>
  <c r="EE34" i="37" a="1"/>
  <c r="EE34" i="37" s="1"/>
  <c r="EF33" i="37" a="1"/>
  <c r="EF33" i="37" s="1"/>
  <c r="EE33" i="37" a="1"/>
  <c r="EE33" i="37" s="1"/>
  <c r="EF32" i="37" a="1"/>
  <c r="EF32" i="37" s="1"/>
  <c r="EE32" i="37" a="1"/>
  <c r="EE32" i="37" s="1"/>
  <c r="EF31" i="37" a="1"/>
  <c r="EF31" i="37" s="1"/>
  <c r="EE31" i="37" a="1"/>
  <c r="EE31" i="37" s="1"/>
  <c r="EF30" i="37" a="1"/>
  <c r="EF30" i="37" s="1"/>
  <c r="EE30" i="37" a="1"/>
  <c r="EE30" i="37" s="1"/>
  <c r="EG30" i="37" s="1"/>
  <c r="EF29" i="37" a="1"/>
  <c r="EF29" i="37" s="1"/>
  <c r="EE29" i="37" a="1"/>
  <c r="EE29" i="37" s="1"/>
  <c r="EF28" i="37" a="1"/>
  <c r="EF28" i="37" s="1"/>
  <c r="EE28" i="37" a="1"/>
  <c r="EE28" i="37" s="1"/>
  <c r="EG28" i="37" s="1"/>
  <c r="EF27" i="37" a="1"/>
  <c r="EF27" i="37" s="1"/>
  <c r="EE27" i="37" a="1"/>
  <c r="EE27" i="37" s="1"/>
  <c r="EF26" i="37" a="1"/>
  <c r="EF26" i="37" s="1"/>
  <c r="EE26" i="37" a="1"/>
  <c r="EE26" i="37" s="1"/>
  <c r="EF25" i="37" a="1"/>
  <c r="EF25" i="37" s="1"/>
  <c r="EE25" i="37" a="1"/>
  <c r="EE25" i="37" s="1"/>
  <c r="EF24" i="37" a="1"/>
  <c r="EF24" i="37" s="1"/>
  <c r="EE24" i="37" a="1"/>
  <c r="EE24" i="37" s="1"/>
  <c r="EF23" i="37" a="1"/>
  <c r="EF23" i="37" s="1"/>
  <c r="EE23" i="37" a="1"/>
  <c r="EE23" i="37" s="1"/>
  <c r="EF22" i="37" a="1"/>
  <c r="EF22" i="37" s="1"/>
  <c r="EE22" i="37" a="1"/>
  <c r="EE22" i="37" s="1"/>
  <c r="EG22" i="37" s="1"/>
  <c r="EF21" i="37" a="1"/>
  <c r="EF21" i="37" s="1"/>
  <c r="EE21" i="37" a="1"/>
  <c r="EE21" i="37" s="1"/>
  <c r="EF20" i="37" a="1"/>
  <c r="EF20" i="37" s="1"/>
  <c r="EE20" i="37" a="1"/>
  <c r="EE20" i="37" s="1"/>
  <c r="EF19" i="37" a="1"/>
  <c r="EF19" i="37" s="1"/>
  <c r="EE19" i="37" a="1"/>
  <c r="EE19" i="37" s="1"/>
  <c r="EG19" i="37" s="1"/>
  <c r="EF18" i="37" a="1"/>
  <c r="EF18" i="37" s="1"/>
  <c r="EE18" i="37" a="1"/>
  <c r="EE18" i="37" s="1"/>
  <c r="EF17" i="37" a="1"/>
  <c r="EF17" i="37" s="1"/>
  <c r="EE17" i="37" a="1"/>
  <c r="EE17" i="37" s="1"/>
  <c r="EF16" i="37" a="1"/>
  <c r="EF16" i="37" s="1"/>
  <c r="EE16" i="37" a="1"/>
  <c r="EE16" i="37" s="1"/>
  <c r="EG16" i="37" s="1"/>
  <c r="EF15" i="37" a="1"/>
  <c r="EF15" i="37" s="1"/>
  <c r="EE15" i="37" a="1"/>
  <c r="EE15" i="37" s="1"/>
  <c r="EF14" i="37" a="1"/>
  <c r="EF14" i="37" s="1"/>
  <c r="EE14" i="37" a="1"/>
  <c r="EE14" i="37" s="1"/>
  <c r="EG14" i="37" s="1"/>
  <c r="EF13" i="37" a="1"/>
  <c r="EF13" i="37" s="1"/>
  <c r="EE13" i="37" a="1"/>
  <c r="EE13" i="37" s="1"/>
  <c r="EG13" i="37" s="1"/>
  <c r="EF12" i="37" a="1"/>
  <c r="EF12" i="37" s="1"/>
  <c r="EE12" i="37" a="1"/>
  <c r="EE12" i="37" s="1"/>
  <c r="EF11" i="37" a="1"/>
  <c r="EF11" i="37" s="1"/>
  <c r="EE11" i="37" a="1"/>
  <c r="EE11" i="37" s="1"/>
  <c r="EF10" i="37" a="1"/>
  <c r="EF10" i="37" s="1"/>
  <c r="EE10" i="37" a="1"/>
  <c r="EE10" i="37" s="1"/>
  <c r="EF9" i="37" a="1"/>
  <c r="EF9" i="37" s="1"/>
  <c r="EE9" i="37" a="1"/>
  <c r="EE9" i="37" s="1"/>
  <c r="EF8" i="37" a="1"/>
  <c r="EF8" i="37" s="1"/>
  <c r="EE8" i="37" a="1"/>
  <c r="EE8" i="37" s="1"/>
  <c r="CY16" i="37"/>
  <c r="CY15" i="37"/>
  <c r="CY14" i="37"/>
  <c r="CY13" i="37"/>
  <c r="CY12" i="37"/>
  <c r="CY11" i="37"/>
  <c r="CY10" i="37"/>
  <c r="CT12" i="37"/>
  <c r="CP12" i="37"/>
  <c r="CO12" i="37"/>
  <c r="CN12" i="37"/>
  <c r="CM12" i="37"/>
  <c r="CL12" i="37"/>
  <c r="CK12" i="37"/>
  <c r="CJ12" i="37"/>
  <c r="CI12" i="37"/>
  <c r="CH12" i="37"/>
  <c r="CG12" i="37"/>
  <c r="CA12" i="37"/>
  <c r="G32" i="62" l="1"/>
  <c r="B31" i="62"/>
  <c r="EI435" i="37"/>
  <c r="EK435" i="37"/>
  <c r="EI310" i="37"/>
  <c r="EK482" i="37"/>
  <c r="EK273" i="37"/>
  <c r="EG263" i="37"/>
  <c r="EK316" i="37"/>
  <c r="EG309" i="37"/>
  <c r="EG317" i="37"/>
  <c r="EK375" i="37"/>
  <c r="EI309" i="37"/>
  <c r="EI256" i="37"/>
  <c r="EK256" i="37" s="1"/>
  <c r="EI251" i="37"/>
  <c r="EI136" i="37"/>
  <c r="EK136" i="37" s="1"/>
  <c r="EI162" i="37"/>
  <c r="EK162" i="37" s="1"/>
  <c r="EI165" i="37"/>
  <c r="EK165" i="37" s="1"/>
  <c r="EI19" i="37"/>
  <c r="EK19" i="37" s="1"/>
  <c r="EI160" i="37"/>
  <c r="EK160" i="37" s="1"/>
  <c r="EI220" i="37"/>
  <c r="EK220" i="37" s="1"/>
  <c r="EI138" i="37"/>
  <c r="EK138" i="37" s="1"/>
  <c r="EI244" i="37"/>
  <c r="EK244" i="37" s="1"/>
  <c r="EI232" i="37"/>
  <c r="EK232" i="37" s="1"/>
  <c r="EK264" i="37"/>
  <c r="EI264" i="37"/>
  <c r="EK327" i="37"/>
  <c r="EI327" i="37"/>
  <c r="EG327" i="37"/>
  <c r="EI349" i="37"/>
  <c r="EK349" i="37"/>
  <c r="EI454" i="37"/>
  <c r="EK454" i="37"/>
  <c r="EG454" i="37"/>
  <c r="EG280" i="37"/>
  <c r="EK280" i="37"/>
  <c r="EI280" i="37"/>
  <c r="EI295" i="37"/>
  <c r="EK295" i="37"/>
  <c r="EG295" i="37"/>
  <c r="EI481" i="37"/>
  <c r="EK481" i="37"/>
  <c r="EI360" i="37"/>
  <c r="EK360" i="37"/>
  <c r="EI396" i="37"/>
  <c r="EG396" i="37"/>
  <c r="EK396" i="37"/>
  <c r="EI420" i="37"/>
  <c r="EK420" i="37"/>
  <c r="EI444" i="37"/>
  <c r="EK444" i="37"/>
  <c r="EG466" i="37"/>
  <c r="EK466" i="37"/>
  <c r="EK339" i="37"/>
  <c r="EI339" i="37"/>
  <c r="EG339" i="37"/>
  <c r="EK276" i="37"/>
  <c r="EI276" i="37"/>
  <c r="EI372" i="37"/>
  <c r="EK372" i="37"/>
  <c r="EK411" i="37"/>
  <c r="EI411" i="37"/>
  <c r="EG411" i="37"/>
  <c r="EI471" i="37"/>
  <c r="EK471" i="37"/>
  <c r="EG471" i="37"/>
  <c r="EI493" i="37"/>
  <c r="EK493" i="37"/>
  <c r="EK266" i="37"/>
  <c r="EI266" i="37"/>
  <c r="EI456" i="37"/>
  <c r="EK456" i="37"/>
  <c r="EI373" i="37"/>
  <c r="EK373" i="37"/>
  <c r="EK387" i="37"/>
  <c r="EI387" i="37"/>
  <c r="EG387" i="37"/>
  <c r="EI494" i="37"/>
  <c r="EK494" i="37"/>
  <c r="EG494" i="37"/>
  <c r="EI336" i="37"/>
  <c r="EK336" i="37"/>
  <c r="EG336" i="37"/>
  <c r="EI457" i="37"/>
  <c r="EK457" i="37"/>
  <c r="EI483" i="37"/>
  <c r="EK483" i="37"/>
  <c r="EG483" i="37"/>
  <c r="EI325" i="37"/>
  <c r="EK325" i="37"/>
  <c r="EI432" i="37"/>
  <c r="EK432" i="37"/>
  <c r="EI495" i="37"/>
  <c r="EK495" i="37"/>
  <c r="EG495" i="37"/>
  <c r="EG268" i="37"/>
  <c r="EK268" i="37"/>
  <c r="EI268" i="37"/>
  <c r="EK363" i="37"/>
  <c r="EI363" i="37"/>
  <c r="EG363" i="37"/>
  <c r="EI408" i="37"/>
  <c r="EK408" i="37"/>
  <c r="EI458" i="37"/>
  <c r="EK458" i="37"/>
  <c r="EG458" i="37"/>
  <c r="EI468" i="37"/>
  <c r="EK468" i="37"/>
  <c r="EG399" i="37"/>
  <c r="EK399" i="37"/>
  <c r="EI399" i="37"/>
  <c r="EK423" i="37"/>
  <c r="EI423" i="37"/>
  <c r="EG423" i="37"/>
  <c r="EI433" i="37"/>
  <c r="EK433" i="37"/>
  <c r="EI384" i="37"/>
  <c r="EK384" i="37"/>
  <c r="EI409" i="37"/>
  <c r="EK409" i="37"/>
  <c r="EI469" i="37"/>
  <c r="EK469" i="37"/>
  <c r="EI480" i="37"/>
  <c r="EK480" i="37"/>
  <c r="EG129" i="37"/>
  <c r="EI129" i="37" s="1"/>
  <c r="EK129" i="37" s="1"/>
  <c r="EI151" i="37"/>
  <c r="EK151" i="37" s="1"/>
  <c r="EG275" i="37"/>
  <c r="EI299" i="37"/>
  <c r="EG302" i="37"/>
  <c r="EI308" i="37"/>
  <c r="EG324" i="37"/>
  <c r="EG351" i="37"/>
  <c r="EK492" i="37"/>
  <c r="EI275" i="37"/>
  <c r="EI278" i="37"/>
  <c r="EI292" i="37"/>
  <c r="EK302" i="37"/>
  <c r="EG305" i="37"/>
  <c r="EK324" i="37"/>
  <c r="EK337" i="37"/>
  <c r="EI351" i="37"/>
  <c r="EK292" i="37"/>
  <c r="EK315" i="37"/>
  <c r="EG435" i="37"/>
  <c r="EK445" i="37"/>
  <c r="EG459" i="37"/>
  <c r="EG470" i="37"/>
  <c r="EK421" i="37"/>
  <c r="EK459" i="37"/>
  <c r="EK470" i="37"/>
  <c r="EG177" i="37"/>
  <c r="EI177" i="37" s="1"/>
  <c r="EK177" i="37" s="1"/>
  <c r="EI287" i="37"/>
  <c r="EK312" i="37"/>
  <c r="EK332" i="37"/>
  <c r="EI208" i="37"/>
  <c r="EK208" i="37" s="1"/>
  <c r="EG273" i="37"/>
  <c r="EI290" i="37"/>
  <c r="EI300" i="37"/>
  <c r="EG316" i="37"/>
  <c r="EK346" i="37"/>
  <c r="EK397" i="37"/>
  <c r="EG482" i="37"/>
  <c r="EI117" i="37"/>
  <c r="EK117" i="37" s="1"/>
  <c r="EI320" i="37"/>
  <c r="EG375" i="37"/>
  <c r="EG447" i="37"/>
  <c r="EI13" i="37"/>
  <c r="EK13" i="37" s="1"/>
  <c r="EG105" i="37"/>
  <c r="EI105" i="37" s="1"/>
  <c r="EK105" i="37" s="1"/>
  <c r="EI288" i="37"/>
  <c r="EK304" i="37"/>
  <c r="EG307" i="37"/>
  <c r="EK320" i="37"/>
  <c r="EK361" i="37"/>
  <c r="EK385" i="37"/>
  <c r="EK447" i="37"/>
  <c r="EG11" i="37"/>
  <c r="EI11" i="37" s="1"/>
  <c r="EK11" i="37" s="1"/>
  <c r="EG10" i="37"/>
  <c r="EI10" i="37" s="1"/>
  <c r="EK10" i="37" s="1"/>
  <c r="EG12" i="37"/>
  <c r="EI12" i="37" s="1"/>
  <c r="EK12" i="37" s="1"/>
  <c r="EG15" i="37"/>
  <c r="EI15" i="37" s="1"/>
  <c r="EK15" i="37" s="1"/>
  <c r="EG27" i="37"/>
  <c r="EI27" i="37" s="1"/>
  <c r="EK27" i="37" s="1"/>
  <c r="EG121" i="37"/>
  <c r="EI121" i="37" s="1"/>
  <c r="EK121" i="37" s="1"/>
  <c r="EG104" i="37"/>
  <c r="EI104" i="37" s="1"/>
  <c r="EK104" i="37" s="1"/>
  <c r="EK279" i="37"/>
  <c r="EI279" i="37"/>
  <c r="EG279" i="37"/>
  <c r="EG51" i="37"/>
  <c r="EI51" i="37" s="1"/>
  <c r="EK51" i="37" s="1"/>
  <c r="EG61" i="37"/>
  <c r="EI61" i="37" s="1"/>
  <c r="EK61" i="37" s="1"/>
  <c r="EG76" i="37"/>
  <c r="EI76" i="37" s="1"/>
  <c r="EK76" i="37" s="1"/>
  <c r="EG87" i="37"/>
  <c r="EI87" i="37" s="1"/>
  <c r="EK87" i="37" s="1"/>
  <c r="EG97" i="37"/>
  <c r="EI97" i="37" s="1"/>
  <c r="EK97" i="37" s="1"/>
  <c r="EG115" i="37"/>
  <c r="EI115" i="37" s="1"/>
  <c r="EK115" i="37" s="1"/>
  <c r="EG122" i="37"/>
  <c r="EI122" i="37" s="1"/>
  <c r="EK122" i="37" s="1"/>
  <c r="EG197" i="37"/>
  <c r="EI197" i="37" s="1"/>
  <c r="EK197" i="37" s="1"/>
  <c r="EG255" i="37"/>
  <c r="EI255" i="37" s="1"/>
  <c r="EK255" i="37" s="1"/>
  <c r="EK303" i="37"/>
  <c r="EI303" i="37"/>
  <c r="EG303" i="37"/>
  <c r="EG190" i="37"/>
  <c r="EI190" i="37" s="1"/>
  <c r="EK190" i="37" s="1"/>
  <c r="EK272" i="37"/>
  <c r="EI272" i="37"/>
  <c r="EG272" i="37"/>
  <c r="EG135" i="37"/>
  <c r="EI135" i="37" s="1"/>
  <c r="EK135" i="37" s="1"/>
  <c r="EG145" i="37"/>
  <c r="EI145" i="37" s="1"/>
  <c r="EK145" i="37" s="1"/>
  <c r="EI322" i="37"/>
  <c r="EK322" i="37"/>
  <c r="EG322" i="37"/>
  <c r="EI28" i="37"/>
  <c r="EK28" i="37" s="1"/>
  <c r="EG31" i="37"/>
  <c r="EI31" i="37" s="1"/>
  <c r="EK31" i="37" s="1"/>
  <c r="EG37" i="37"/>
  <c r="EI37" i="37" s="1"/>
  <c r="EK37" i="37" s="1"/>
  <c r="EG44" i="37"/>
  <c r="EI44" i="37" s="1"/>
  <c r="EK44" i="37" s="1"/>
  <c r="EI47" i="37"/>
  <c r="EK47" i="37" s="1"/>
  <c r="EG112" i="37"/>
  <c r="EI112" i="37" s="1"/>
  <c r="EK112" i="37" s="1"/>
  <c r="EI118" i="37"/>
  <c r="EK118" i="37" s="1"/>
  <c r="EG126" i="37"/>
  <c r="EI126" i="37" s="1"/>
  <c r="EK126" i="37" s="1"/>
  <c r="EI142" i="37"/>
  <c r="EK142" i="37" s="1"/>
  <c r="EG146" i="37"/>
  <c r="EI146" i="37" s="1"/>
  <c r="EK146" i="37" s="1"/>
  <c r="EG159" i="37"/>
  <c r="EI159" i="37" s="1"/>
  <c r="EK159" i="37" s="1"/>
  <c r="EG166" i="37"/>
  <c r="EI166" i="37" s="1"/>
  <c r="EK166" i="37" s="1"/>
  <c r="EG86" i="37"/>
  <c r="EI86" i="37" s="1"/>
  <c r="EK86" i="37" s="1"/>
  <c r="EG62" i="37"/>
  <c r="EI62" i="37" s="1"/>
  <c r="EK62" i="37" s="1"/>
  <c r="EG72" i="37"/>
  <c r="EI72" i="37" s="1"/>
  <c r="EK72" i="37" s="1"/>
  <c r="EG98" i="37"/>
  <c r="EI98" i="37" s="1"/>
  <c r="EK98" i="37" s="1"/>
  <c r="EG123" i="37"/>
  <c r="EI123" i="37" s="1"/>
  <c r="EK123" i="37" s="1"/>
  <c r="EG156" i="37"/>
  <c r="EI156" i="37" s="1"/>
  <c r="EK156" i="37" s="1"/>
  <c r="EG169" i="37"/>
  <c r="EI169" i="37" s="1"/>
  <c r="EK169" i="37" s="1"/>
  <c r="EG206" i="37"/>
  <c r="EI206" i="37" s="1"/>
  <c r="EK206" i="37" s="1"/>
  <c r="EG29" i="37"/>
  <c r="EI29" i="37" s="1"/>
  <c r="EK29" i="37" s="1"/>
  <c r="EG55" i="37"/>
  <c r="EI55" i="37" s="1"/>
  <c r="EK55" i="37" s="1"/>
  <c r="EG66" i="37"/>
  <c r="EI66" i="37" s="1"/>
  <c r="EK66" i="37" s="1"/>
  <c r="EG80" i="37"/>
  <c r="EI80" i="37" s="1"/>
  <c r="EK80" i="37" s="1"/>
  <c r="EG139" i="37"/>
  <c r="EI297" i="37"/>
  <c r="EK297" i="37"/>
  <c r="EG297" i="37"/>
  <c r="EG20" i="37"/>
  <c r="EI20" i="37" s="1"/>
  <c r="EK20" i="37" s="1"/>
  <c r="EG26" i="37"/>
  <c r="EI26" i="37" s="1"/>
  <c r="EK26" i="37" s="1"/>
  <c r="EG34" i="37"/>
  <c r="EI34" i="37" s="1"/>
  <c r="EK34" i="37" s="1"/>
  <c r="EG38" i="37"/>
  <c r="EI38" i="37" s="1"/>
  <c r="EK38" i="37" s="1"/>
  <c r="EG42" i="37"/>
  <c r="EI42" i="37" s="1"/>
  <c r="EK42" i="37" s="1"/>
  <c r="EG48" i="37"/>
  <c r="EI48" i="37" s="1"/>
  <c r="EK48" i="37" s="1"/>
  <c r="EG52" i="37"/>
  <c r="EI52" i="37" s="1"/>
  <c r="EK52" i="37" s="1"/>
  <c r="EG63" i="37"/>
  <c r="EI63" i="37" s="1"/>
  <c r="EK63" i="37" s="1"/>
  <c r="EG73" i="37"/>
  <c r="EI73" i="37" s="1"/>
  <c r="EK73" i="37" s="1"/>
  <c r="EG88" i="37"/>
  <c r="EG99" i="37"/>
  <c r="EI99" i="37" s="1"/>
  <c r="EK99" i="37" s="1"/>
  <c r="EG116" i="37"/>
  <c r="EI116" i="37" s="1"/>
  <c r="EK116" i="37" s="1"/>
  <c r="EG147" i="37"/>
  <c r="EI147" i="37" s="1"/>
  <c r="EK147" i="37" s="1"/>
  <c r="EI150" i="37"/>
  <c r="EK150" i="37" s="1"/>
  <c r="EG163" i="37"/>
  <c r="EI163" i="37" s="1"/>
  <c r="EK163" i="37" s="1"/>
  <c r="EG221" i="37"/>
  <c r="EI221" i="37" s="1"/>
  <c r="EK221" i="37" s="1"/>
  <c r="EK291" i="37"/>
  <c r="EI291" i="37"/>
  <c r="EG291" i="37"/>
  <c r="EK294" i="37"/>
  <c r="EI294" i="37"/>
  <c r="EG294" i="37"/>
  <c r="EI22" i="37"/>
  <c r="EK22" i="37" s="1"/>
  <c r="EG91" i="37"/>
  <c r="EI91" i="37" s="1"/>
  <c r="EK91" i="37" s="1"/>
  <c r="EG102" i="37"/>
  <c r="EI102" i="37" s="1"/>
  <c r="EK102" i="37" s="1"/>
  <c r="EG108" i="37"/>
  <c r="EI108" i="37" s="1"/>
  <c r="EK108" i="37" s="1"/>
  <c r="EG198" i="37"/>
  <c r="EI198" i="37" s="1"/>
  <c r="EK198" i="37" s="1"/>
  <c r="EG18" i="37"/>
  <c r="EI18" i="37" s="1"/>
  <c r="EK18" i="37" s="1"/>
  <c r="EG23" i="37"/>
  <c r="EI23" i="37" s="1"/>
  <c r="EK23" i="37" s="1"/>
  <c r="EG39" i="37"/>
  <c r="EI39" i="37" s="1"/>
  <c r="EK39" i="37" s="1"/>
  <c r="EG58" i="37"/>
  <c r="EI58" i="37" s="1"/>
  <c r="EK58" i="37" s="1"/>
  <c r="EG94" i="37"/>
  <c r="EI94" i="37" s="1"/>
  <c r="EK94" i="37" s="1"/>
  <c r="EG109" i="37"/>
  <c r="EI109" i="37" s="1"/>
  <c r="EK109" i="37" s="1"/>
  <c r="EG127" i="37"/>
  <c r="EI127" i="37" s="1"/>
  <c r="EK127" i="37" s="1"/>
  <c r="EG137" i="37"/>
  <c r="EI137" i="37" s="1"/>
  <c r="EK137" i="37" s="1"/>
  <c r="EI139" i="37"/>
  <c r="EK139" i="37" s="1"/>
  <c r="EG203" i="37"/>
  <c r="EI203" i="37" s="1"/>
  <c r="EK203" i="37" s="1"/>
  <c r="EI14" i="37"/>
  <c r="EK14" i="37" s="1"/>
  <c r="EI30" i="37"/>
  <c r="EK30" i="37" s="1"/>
  <c r="EI35" i="37"/>
  <c r="EK35" i="37" s="1"/>
  <c r="EG74" i="37"/>
  <c r="EI74" i="37" s="1"/>
  <c r="EK74" i="37" s="1"/>
  <c r="EG84" i="37"/>
  <c r="EI84" i="37" s="1"/>
  <c r="EK84" i="37" s="1"/>
  <c r="EI88" i="37"/>
  <c r="EK88" i="37" s="1"/>
  <c r="EG124" i="37"/>
  <c r="EI124" i="37" s="1"/>
  <c r="EK124" i="37" s="1"/>
  <c r="EI130" i="37"/>
  <c r="EK130" i="37" s="1"/>
  <c r="EG140" i="37"/>
  <c r="EI140" i="37" s="1"/>
  <c r="EK140" i="37" s="1"/>
  <c r="EG181" i="37"/>
  <c r="EI181" i="37" s="1"/>
  <c r="EK181" i="37" s="1"/>
  <c r="EG207" i="37"/>
  <c r="EI207" i="37" s="1"/>
  <c r="EK207" i="37" s="1"/>
  <c r="EG226" i="37"/>
  <c r="EI226" i="37" s="1"/>
  <c r="EK226" i="37" s="1"/>
  <c r="EG234" i="37"/>
  <c r="EI234" i="37" s="1"/>
  <c r="EK234" i="37" s="1"/>
  <c r="EI314" i="37"/>
  <c r="EK314" i="37"/>
  <c r="EG314" i="37"/>
  <c r="EG60" i="37"/>
  <c r="EI60" i="37" s="1"/>
  <c r="EK60" i="37" s="1"/>
  <c r="EG96" i="37"/>
  <c r="EI96" i="37" s="1"/>
  <c r="EK96" i="37" s="1"/>
  <c r="EG155" i="37"/>
  <c r="EI155" i="37" s="1"/>
  <c r="EK155" i="37" s="1"/>
  <c r="EI16" i="37"/>
  <c r="EK16" i="37" s="1"/>
  <c r="EG24" i="37"/>
  <c r="EI24" i="37" s="1"/>
  <c r="EK24" i="37" s="1"/>
  <c r="EG32" i="37"/>
  <c r="EI32" i="37" s="1"/>
  <c r="EK32" i="37" s="1"/>
  <c r="EG49" i="37"/>
  <c r="EI49" i="37" s="1"/>
  <c r="EK49" i="37" s="1"/>
  <c r="EG56" i="37"/>
  <c r="EI56" i="37" s="1"/>
  <c r="EK56" i="37" s="1"/>
  <c r="EG67" i="37"/>
  <c r="EI67" i="37" s="1"/>
  <c r="EK67" i="37" s="1"/>
  <c r="EI70" i="37"/>
  <c r="EK70" i="37" s="1"/>
  <c r="EG78" i="37"/>
  <c r="EI78" i="37" s="1"/>
  <c r="EK78" i="37" s="1"/>
  <c r="EG92" i="37"/>
  <c r="EI92" i="37" s="1"/>
  <c r="EK92" i="37" s="1"/>
  <c r="EG103" i="37"/>
  <c r="EI103" i="37" s="1"/>
  <c r="EK103" i="37" s="1"/>
  <c r="EG110" i="37"/>
  <c r="EI110" i="37" s="1"/>
  <c r="EK110" i="37" s="1"/>
  <c r="EG164" i="37"/>
  <c r="EI164" i="37" s="1"/>
  <c r="EK164" i="37" s="1"/>
  <c r="EG178" i="37"/>
  <c r="EI178" i="37" s="1"/>
  <c r="EK178" i="37" s="1"/>
  <c r="EI285" i="37"/>
  <c r="EK285" i="37"/>
  <c r="EG285" i="37"/>
  <c r="EG17" i="37"/>
  <c r="EI17" i="37" s="1"/>
  <c r="EK17" i="37" s="1"/>
  <c r="EG25" i="37"/>
  <c r="EI25" i="37" s="1"/>
  <c r="EK25" i="37" s="1"/>
  <c r="EG54" i="37"/>
  <c r="EI54" i="37" s="1"/>
  <c r="EK54" i="37" s="1"/>
  <c r="EG68" i="37"/>
  <c r="EI68" i="37" s="1"/>
  <c r="EK68" i="37" s="1"/>
  <c r="EG79" i="37"/>
  <c r="EI79" i="37" s="1"/>
  <c r="EK79" i="37" s="1"/>
  <c r="EI82" i="37"/>
  <c r="EK82" i="37" s="1"/>
  <c r="EG90" i="37"/>
  <c r="EI90" i="37" s="1"/>
  <c r="EK90" i="37" s="1"/>
  <c r="EG9" i="37"/>
  <c r="EI9" i="37" s="1"/>
  <c r="EK9" i="37" s="1"/>
  <c r="EG43" i="37"/>
  <c r="EI43" i="37" s="1"/>
  <c r="EK43" i="37" s="1"/>
  <c r="EG64" i="37"/>
  <c r="EI64" i="37" s="1"/>
  <c r="EK64" i="37" s="1"/>
  <c r="EG75" i="37"/>
  <c r="EI75" i="37" s="1"/>
  <c r="EK75" i="37" s="1"/>
  <c r="EG85" i="37"/>
  <c r="EI85" i="37" s="1"/>
  <c r="EK85" i="37" s="1"/>
  <c r="EG100" i="37"/>
  <c r="EI100" i="37" s="1"/>
  <c r="EK100" i="37" s="1"/>
  <c r="EI106" i="37"/>
  <c r="EK106" i="37" s="1"/>
  <c r="EG114" i="37"/>
  <c r="EI114" i="37" s="1"/>
  <c r="EK114" i="37" s="1"/>
  <c r="EG120" i="37"/>
  <c r="EI120" i="37" s="1"/>
  <c r="EK120" i="37" s="1"/>
  <c r="EG134" i="37"/>
  <c r="EI134" i="37" s="1"/>
  <c r="EK134" i="37" s="1"/>
  <c r="EG144" i="37"/>
  <c r="EI144" i="37" s="1"/>
  <c r="EK144" i="37" s="1"/>
  <c r="EG161" i="37"/>
  <c r="EI161" i="37" s="1"/>
  <c r="EK161" i="37" s="1"/>
  <c r="EK331" i="37"/>
  <c r="EG331" i="37"/>
  <c r="EI331" i="37"/>
  <c r="EG179" i="37"/>
  <c r="EI179" i="37" s="1"/>
  <c r="EK179" i="37" s="1"/>
  <c r="EK377" i="37"/>
  <c r="EI377" i="37"/>
  <c r="EG377" i="37"/>
  <c r="EK439" i="37"/>
  <c r="EI439" i="37"/>
  <c r="EG439" i="37"/>
  <c r="EK474" i="37"/>
  <c r="EI474" i="37"/>
  <c r="EG474" i="37"/>
  <c r="EG36" i="37"/>
  <c r="EI36" i="37" s="1"/>
  <c r="EK36" i="37" s="1"/>
  <c r="EG40" i="37"/>
  <c r="EI40" i="37" s="1"/>
  <c r="EK40" i="37" s="1"/>
  <c r="EI46" i="37"/>
  <c r="EK46" i="37" s="1"/>
  <c r="EI50" i="37"/>
  <c r="EK50" i="37" s="1"/>
  <c r="EG111" i="37"/>
  <c r="EI111" i="37" s="1"/>
  <c r="EK111" i="37" s="1"/>
  <c r="EG128" i="37"/>
  <c r="EI128" i="37" s="1"/>
  <c r="EK128" i="37" s="1"/>
  <c r="EG131" i="37"/>
  <c r="EI131" i="37" s="1"/>
  <c r="EK131" i="37" s="1"/>
  <c r="EG158" i="37"/>
  <c r="EI158" i="37" s="1"/>
  <c r="EK158" i="37" s="1"/>
  <c r="EG182" i="37"/>
  <c r="EI182" i="37" s="1"/>
  <c r="EK182" i="37" s="1"/>
  <c r="EG231" i="37"/>
  <c r="EI231" i="37" s="1"/>
  <c r="EK231" i="37" s="1"/>
  <c r="EG243" i="37"/>
  <c r="EI243" i="37" s="1"/>
  <c r="EK243" i="37" s="1"/>
  <c r="EI59" i="37"/>
  <c r="EK59" i="37" s="1"/>
  <c r="EI71" i="37"/>
  <c r="EK71" i="37" s="1"/>
  <c r="EI83" i="37"/>
  <c r="EK83" i="37" s="1"/>
  <c r="EI95" i="37"/>
  <c r="EK95" i="37" s="1"/>
  <c r="EI107" i="37"/>
  <c r="EK107" i="37" s="1"/>
  <c r="EI119" i="37"/>
  <c r="EK119" i="37" s="1"/>
  <c r="EI133" i="37"/>
  <c r="EK133" i="37" s="1"/>
  <c r="EI153" i="37"/>
  <c r="EK153" i="37" s="1"/>
  <c r="EI167" i="37"/>
  <c r="EK167" i="37" s="1"/>
  <c r="EG215" i="37"/>
  <c r="EI215" i="37" s="1"/>
  <c r="EK215" i="37" s="1"/>
  <c r="EG241" i="37"/>
  <c r="EI241" i="37" s="1"/>
  <c r="EK241" i="37" s="1"/>
  <c r="EG247" i="37"/>
  <c r="EI247" i="37" s="1"/>
  <c r="EK247" i="37" s="1"/>
  <c r="EK269" i="37"/>
  <c r="EI269" i="37"/>
  <c r="EG269" i="37"/>
  <c r="EK319" i="37"/>
  <c r="EG319" i="37"/>
  <c r="EI319" i="37"/>
  <c r="EK450" i="37"/>
  <c r="EI450" i="37"/>
  <c r="EG450" i="37"/>
  <c r="EK485" i="37"/>
  <c r="EI485" i="37"/>
  <c r="EG485" i="37"/>
  <c r="EG490" i="37"/>
  <c r="EK490" i="37"/>
  <c r="EI490" i="37"/>
  <c r="EG157" i="37"/>
  <c r="EI157" i="37" s="1"/>
  <c r="EK157" i="37" s="1"/>
  <c r="EI186" i="37"/>
  <c r="EK186" i="37" s="1"/>
  <c r="EG200" i="37"/>
  <c r="EI200" i="37" s="1"/>
  <c r="EK200" i="37" s="1"/>
  <c r="EI209" i="37"/>
  <c r="EK209" i="37" s="1"/>
  <c r="EG212" i="37"/>
  <c r="EI212" i="37" s="1"/>
  <c r="EK212" i="37" s="1"/>
  <c r="EG238" i="37"/>
  <c r="EI238" i="37" s="1"/>
  <c r="EK238" i="37" s="1"/>
  <c r="EK251" i="37"/>
  <c r="EG260" i="37"/>
  <c r="EI260" i="37" s="1"/>
  <c r="EK260" i="37" s="1"/>
  <c r="EI263" i="37"/>
  <c r="EK282" i="37"/>
  <c r="EI282" i="37"/>
  <c r="EK371" i="37"/>
  <c r="EI371" i="37"/>
  <c r="EG371" i="37"/>
  <c r="EK374" i="37"/>
  <c r="EI374" i="37"/>
  <c r="EG374" i="37"/>
  <c r="EG189" i="37"/>
  <c r="EI189" i="37" s="1"/>
  <c r="EK189" i="37" s="1"/>
  <c r="EG195" i="37"/>
  <c r="EI195" i="37" s="1"/>
  <c r="EK195" i="37" s="1"/>
  <c r="EI222" i="37"/>
  <c r="EK222" i="37" s="1"/>
  <c r="EG225" i="37"/>
  <c r="EI225" i="37" s="1"/>
  <c r="EK225" i="37" s="1"/>
  <c r="EG257" i="37"/>
  <c r="EI257" i="37" s="1"/>
  <c r="EK257" i="37" s="1"/>
  <c r="EK289" i="37"/>
  <c r="EI289" i="37"/>
  <c r="EG289" i="37"/>
  <c r="EI301" i="37"/>
  <c r="EK301" i="37"/>
  <c r="EG301" i="37"/>
  <c r="EK422" i="37"/>
  <c r="EI422" i="37"/>
  <c r="EG422" i="37"/>
  <c r="EG148" i="37"/>
  <c r="EI148" i="37" s="1"/>
  <c r="EK148" i="37" s="1"/>
  <c r="EG168" i="37"/>
  <c r="EI168" i="37" s="1"/>
  <c r="EK168" i="37" s="1"/>
  <c r="EG174" i="37"/>
  <c r="EI174" i="37" s="1"/>
  <c r="EK174" i="37" s="1"/>
  <c r="EG219" i="37"/>
  <c r="EI219" i="37" s="1"/>
  <c r="EK219" i="37" s="1"/>
  <c r="EG229" i="37"/>
  <c r="EI229" i="37" s="1"/>
  <c r="EK229" i="37" s="1"/>
  <c r="EG235" i="37"/>
  <c r="EI235" i="37" s="1"/>
  <c r="EK235" i="37" s="1"/>
  <c r="EK270" i="37"/>
  <c r="EI270" i="37"/>
  <c r="EK286" i="37"/>
  <c r="EI286" i="37"/>
  <c r="EG286" i="37"/>
  <c r="EK298" i="37"/>
  <c r="EI298" i="37"/>
  <c r="EG298" i="37"/>
  <c r="EK343" i="37"/>
  <c r="EG343" i="37"/>
  <c r="EI343" i="37"/>
  <c r="EK364" i="37"/>
  <c r="EI364" i="37"/>
  <c r="EG364" i="37"/>
  <c r="EI368" i="37"/>
  <c r="EG368" i="37"/>
  <c r="EK368" i="37"/>
  <c r="EG248" i="37"/>
  <c r="EI248" i="37" s="1"/>
  <c r="EK248" i="37" s="1"/>
  <c r="EK267" i="37"/>
  <c r="EI267" i="37"/>
  <c r="EG267" i="37"/>
  <c r="EK358" i="37"/>
  <c r="EI358" i="37"/>
  <c r="EG358" i="37"/>
  <c r="EI416" i="37"/>
  <c r="EG416" i="37"/>
  <c r="EK416" i="37"/>
  <c r="EG41" i="37"/>
  <c r="EI41" i="37" s="1"/>
  <c r="EK41" i="37" s="1"/>
  <c r="EG53" i="37"/>
  <c r="EI53" i="37" s="1"/>
  <c r="EK53" i="37" s="1"/>
  <c r="EG65" i="37"/>
  <c r="EI65" i="37" s="1"/>
  <c r="EK65" i="37" s="1"/>
  <c r="EG77" i="37"/>
  <c r="EI77" i="37" s="1"/>
  <c r="EK77" i="37" s="1"/>
  <c r="EG89" i="37"/>
  <c r="EI89" i="37" s="1"/>
  <c r="EK89" i="37" s="1"/>
  <c r="EG101" i="37"/>
  <c r="EI101" i="37" s="1"/>
  <c r="EK101" i="37" s="1"/>
  <c r="EG113" i="37"/>
  <c r="EI113" i="37" s="1"/>
  <c r="EK113" i="37" s="1"/>
  <c r="EG125" i="37"/>
  <c r="EI125" i="37" s="1"/>
  <c r="EK125" i="37" s="1"/>
  <c r="EI132" i="37"/>
  <c r="EK132" i="37" s="1"/>
  <c r="EI141" i="37"/>
  <c r="EK141" i="37" s="1"/>
  <c r="EG143" i="37"/>
  <c r="EI143" i="37" s="1"/>
  <c r="EK143" i="37" s="1"/>
  <c r="EG152" i="37"/>
  <c r="EI152" i="37" s="1"/>
  <c r="EK152" i="37" s="1"/>
  <c r="EI170" i="37"/>
  <c r="EK170" i="37" s="1"/>
  <c r="EI172" i="37"/>
  <c r="EK172" i="37" s="1"/>
  <c r="EG184" i="37"/>
  <c r="EI184" i="37" s="1"/>
  <c r="EK184" i="37" s="1"/>
  <c r="EG193" i="37"/>
  <c r="EI193" i="37" s="1"/>
  <c r="EK193" i="37" s="1"/>
  <c r="EG201" i="37"/>
  <c r="EI201" i="37" s="1"/>
  <c r="EK201" i="37" s="1"/>
  <c r="EI210" i="37"/>
  <c r="EK210" i="37" s="1"/>
  <c r="EG213" i="37"/>
  <c r="EI213" i="37" s="1"/>
  <c r="EK213" i="37" s="1"/>
  <c r="EG245" i="37"/>
  <c r="EI245" i="37" s="1"/>
  <c r="EK245" i="37" s="1"/>
  <c r="EI258" i="37"/>
  <c r="EK258" i="37" s="1"/>
  <c r="EG261" i="37"/>
  <c r="EI261" i="37" s="1"/>
  <c r="EK261" i="37" s="1"/>
  <c r="EK274" i="37"/>
  <c r="EI274" i="37"/>
  <c r="EG274" i="37"/>
  <c r="EK277" i="37"/>
  <c r="EI277" i="37"/>
  <c r="EG277" i="37"/>
  <c r="EI283" i="37"/>
  <c r="EG283" i="37"/>
  <c r="EK406" i="37"/>
  <c r="EI406" i="37"/>
  <c r="EG406" i="37"/>
  <c r="EG154" i="37"/>
  <c r="EI154" i="37" s="1"/>
  <c r="EK154" i="37" s="1"/>
  <c r="EG217" i="37"/>
  <c r="EI217" i="37" s="1"/>
  <c r="EK217" i="37" s="1"/>
  <c r="EG223" i="37"/>
  <c r="EI223" i="37" s="1"/>
  <c r="EK223" i="37" s="1"/>
  <c r="EG239" i="37"/>
  <c r="EI239" i="37" s="1"/>
  <c r="EK239" i="37" s="1"/>
  <c r="EI249" i="37"/>
  <c r="EK249" i="37" s="1"/>
  <c r="EG270" i="37"/>
  <c r="EI149" i="37"/>
  <c r="EK149" i="37" s="1"/>
  <c r="EG175" i="37"/>
  <c r="EI175" i="37" s="1"/>
  <c r="EK175" i="37" s="1"/>
  <c r="EG187" i="37"/>
  <c r="EI187" i="37" s="1"/>
  <c r="EK187" i="37" s="1"/>
  <c r="EG202" i="37"/>
  <c r="EI202" i="37" s="1"/>
  <c r="EK202" i="37" s="1"/>
  <c r="EG205" i="37"/>
  <c r="EI205" i="37" s="1"/>
  <c r="EK205" i="37" s="1"/>
  <c r="EG214" i="37"/>
  <c r="EI214" i="37" s="1"/>
  <c r="EK214" i="37" s="1"/>
  <c r="EG236" i="37"/>
  <c r="EI236" i="37" s="1"/>
  <c r="EK236" i="37" s="1"/>
  <c r="EK262" i="37"/>
  <c r="EI262" i="37"/>
  <c r="EG262" i="37"/>
  <c r="EK265" i="37"/>
  <c r="EI265" i="37"/>
  <c r="EG265" i="37"/>
  <c r="EI271" i="37"/>
  <c r="EG271" i="37"/>
  <c r="EK283" i="37"/>
  <c r="EG287" i="37"/>
  <c r="EK293" i="37"/>
  <c r="EI293" i="37"/>
  <c r="EG293" i="37"/>
  <c r="EG299" i="37"/>
  <c r="EI334" i="37"/>
  <c r="EK334" i="37"/>
  <c r="EG334" i="37"/>
  <c r="EK355" i="37"/>
  <c r="EG355" i="37"/>
  <c r="EI355" i="37"/>
  <c r="EG233" i="37"/>
  <c r="EI233" i="37" s="1"/>
  <c r="EK233" i="37" s="1"/>
  <c r="EI246" i="37"/>
  <c r="EK246" i="37" s="1"/>
  <c r="EK403" i="37"/>
  <c r="EG403" i="37"/>
  <c r="EI403" i="37"/>
  <c r="EG33" i="37"/>
  <c r="EI33" i="37" s="1"/>
  <c r="EK33" i="37" s="1"/>
  <c r="EG45" i="37"/>
  <c r="EI45" i="37" s="1"/>
  <c r="EK45" i="37" s="1"/>
  <c r="EG57" i="37"/>
  <c r="EI57" i="37" s="1"/>
  <c r="EK57" i="37" s="1"/>
  <c r="EG69" i="37"/>
  <c r="EI69" i="37" s="1"/>
  <c r="EK69" i="37" s="1"/>
  <c r="EG81" i="37"/>
  <c r="EI81" i="37" s="1"/>
  <c r="EK81" i="37" s="1"/>
  <c r="EG93" i="37"/>
  <c r="EI93" i="37" s="1"/>
  <c r="EK93" i="37" s="1"/>
  <c r="EG173" i="37"/>
  <c r="EI173" i="37" s="1"/>
  <c r="EK173" i="37" s="1"/>
  <c r="EG194" i="37"/>
  <c r="EI194" i="37" s="1"/>
  <c r="EK194" i="37" s="1"/>
  <c r="EI196" i="37"/>
  <c r="EK196" i="37" s="1"/>
  <c r="EG211" i="37"/>
  <c r="EI211" i="37" s="1"/>
  <c r="EK211" i="37" s="1"/>
  <c r="EG227" i="37"/>
  <c r="EI227" i="37" s="1"/>
  <c r="EK227" i="37" s="1"/>
  <c r="EI237" i="37"/>
  <c r="EK237" i="37" s="1"/>
  <c r="EG253" i="37"/>
  <c r="EI253" i="37" s="1"/>
  <c r="EK253" i="37" s="1"/>
  <c r="EG259" i="37"/>
  <c r="EI259" i="37" s="1"/>
  <c r="EK259" i="37" s="1"/>
  <c r="EK271" i="37"/>
  <c r="EK284" i="37"/>
  <c r="EI284" i="37"/>
  <c r="EG284" i="37"/>
  <c r="EK296" i="37"/>
  <c r="EI296" i="37"/>
  <c r="EG296" i="37"/>
  <c r="EI348" i="37"/>
  <c r="EK348" i="37"/>
  <c r="EG348" i="37"/>
  <c r="EG21" i="37"/>
  <c r="EI21" i="37" s="1"/>
  <c r="EK21" i="37" s="1"/>
  <c r="EG171" i="37"/>
  <c r="EI171" i="37" s="1"/>
  <c r="EK171" i="37" s="1"/>
  <c r="EG176" i="37"/>
  <c r="EI176" i="37" s="1"/>
  <c r="EK176" i="37" s="1"/>
  <c r="EG183" i="37"/>
  <c r="EI183" i="37" s="1"/>
  <c r="EK183" i="37" s="1"/>
  <c r="EG185" i="37"/>
  <c r="EI185" i="37" s="1"/>
  <c r="EK185" i="37" s="1"/>
  <c r="EG188" i="37"/>
  <c r="EI188" i="37" s="1"/>
  <c r="EK188" i="37" s="1"/>
  <c r="EG191" i="37"/>
  <c r="EI191" i="37" s="1"/>
  <c r="EK191" i="37" s="1"/>
  <c r="EG199" i="37"/>
  <c r="EI199" i="37" s="1"/>
  <c r="EK199" i="37" s="1"/>
  <c r="EG224" i="37"/>
  <c r="EI224" i="37" s="1"/>
  <c r="EK224" i="37" s="1"/>
  <c r="EG250" i="37"/>
  <c r="EI250" i="37" s="1"/>
  <c r="EK250" i="37" s="1"/>
  <c r="EK281" i="37"/>
  <c r="EI281" i="37"/>
  <c r="EG281" i="37"/>
  <c r="EK390" i="37"/>
  <c r="EI390" i="37"/>
  <c r="EG390" i="37"/>
  <c r="EI307" i="37"/>
  <c r="EK394" i="37"/>
  <c r="EI394" i="37"/>
  <c r="EK412" i="37"/>
  <c r="EI412" i="37"/>
  <c r="EG412" i="37"/>
  <c r="EK426" i="37"/>
  <c r="EI426" i="37"/>
  <c r="EG426" i="37"/>
  <c r="EK446" i="37"/>
  <c r="EI446" i="37"/>
  <c r="EG446" i="37"/>
  <c r="EK475" i="37"/>
  <c r="EI475" i="37"/>
  <c r="EG475" i="37"/>
  <c r="EK496" i="37"/>
  <c r="EI496" i="37"/>
  <c r="EG496" i="37"/>
  <c r="EI305" i="37"/>
  <c r="EK365" i="37"/>
  <c r="EI365" i="37"/>
  <c r="EG365" i="37"/>
  <c r="EK378" i="37"/>
  <c r="EI378" i="37"/>
  <c r="EG378" i="37"/>
  <c r="EK391" i="37"/>
  <c r="EG391" i="37"/>
  <c r="EK430" i="37"/>
  <c r="EI430" i="37"/>
  <c r="EI440" i="37"/>
  <c r="EG440" i="37"/>
  <c r="EK451" i="37"/>
  <c r="EI451" i="37"/>
  <c r="EG451" i="37"/>
  <c r="EK460" i="37"/>
  <c r="EI460" i="37"/>
  <c r="EG460" i="37"/>
  <c r="EK486" i="37"/>
  <c r="EI486" i="37"/>
  <c r="EG486" i="37"/>
  <c r="EK328" i="37"/>
  <c r="EI328" i="37"/>
  <c r="EG328" i="37"/>
  <c r="EK413" i="37"/>
  <c r="EI413" i="37"/>
  <c r="EG413" i="37"/>
  <c r="EK436" i="37"/>
  <c r="EI436" i="37"/>
  <c r="EG436" i="37"/>
  <c r="EK476" i="37"/>
  <c r="EI476" i="37"/>
  <c r="EG476" i="37"/>
  <c r="EK497" i="37"/>
  <c r="EI497" i="37"/>
  <c r="EG497" i="37"/>
  <c r="EG310" i="37"/>
  <c r="EG312" i="37"/>
  <c r="EK340" i="37"/>
  <c r="EI340" i="37"/>
  <c r="EG340" i="37"/>
  <c r="EG346" i="37"/>
  <c r="EK352" i="37"/>
  <c r="EI352" i="37"/>
  <c r="EG352" i="37"/>
  <c r="EI356" i="37"/>
  <c r="EG356" i="37"/>
  <c r="EK359" i="37"/>
  <c r="EI359" i="37"/>
  <c r="EG359" i="37"/>
  <c r="EK362" i="37"/>
  <c r="EI362" i="37"/>
  <c r="EK382" i="37"/>
  <c r="EI382" i="37"/>
  <c r="EG394" i="37"/>
  <c r="EK400" i="37"/>
  <c r="EI400" i="37"/>
  <c r="EG400" i="37"/>
  <c r="EI404" i="37"/>
  <c r="EG404" i="37"/>
  <c r="EK407" i="37"/>
  <c r="EI407" i="37"/>
  <c r="EG407" i="37"/>
  <c r="EK410" i="37"/>
  <c r="EI410" i="37"/>
  <c r="EK427" i="37"/>
  <c r="EI427" i="37"/>
  <c r="EG427" i="37"/>
  <c r="EK452" i="37"/>
  <c r="EI452" i="37"/>
  <c r="EG452" i="37"/>
  <c r="EK461" i="37"/>
  <c r="EI461" i="37"/>
  <c r="EG461" i="37"/>
  <c r="EK487" i="37"/>
  <c r="EI487" i="37"/>
  <c r="EG487" i="37"/>
  <c r="EK306" i="37"/>
  <c r="EI306" i="37"/>
  <c r="EK323" i="37"/>
  <c r="EI323" i="37"/>
  <c r="EG323" i="37"/>
  <c r="EK329" i="37"/>
  <c r="EG329" i="37"/>
  <c r="EK366" i="37"/>
  <c r="EI366" i="37"/>
  <c r="EG366" i="37"/>
  <c r="EK379" i="37"/>
  <c r="EG379" i="37"/>
  <c r="EG430" i="37"/>
  <c r="EK437" i="37"/>
  <c r="EI437" i="37"/>
  <c r="EG437" i="37"/>
  <c r="EK498" i="37"/>
  <c r="EI498" i="37"/>
  <c r="EG498" i="37"/>
  <c r="EG180" i="37"/>
  <c r="EI180" i="37" s="1"/>
  <c r="EK180" i="37" s="1"/>
  <c r="EG192" i="37"/>
  <c r="EI192" i="37" s="1"/>
  <c r="EK192" i="37" s="1"/>
  <c r="EG204" i="37"/>
  <c r="EI204" i="37" s="1"/>
  <c r="EK204" i="37" s="1"/>
  <c r="EG216" i="37"/>
  <c r="EI216" i="37" s="1"/>
  <c r="EK216" i="37" s="1"/>
  <c r="EG228" i="37"/>
  <c r="EI228" i="37" s="1"/>
  <c r="EK228" i="37" s="1"/>
  <c r="EG240" i="37"/>
  <c r="EI240" i="37" s="1"/>
  <c r="EK240" i="37" s="1"/>
  <c r="EG252" i="37"/>
  <c r="EI252" i="37" s="1"/>
  <c r="EK252" i="37" s="1"/>
  <c r="EG264" i="37"/>
  <c r="EG276" i="37"/>
  <c r="EG288" i="37"/>
  <c r="EG300" i="37"/>
  <c r="EK308" i="37"/>
  <c r="EI317" i="37"/>
  <c r="EK326" i="37"/>
  <c r="EI326" i="37"/>
  <c r="EI332" i="37"/>
  <c r="EK335" i="37"/>
  <c r="EI335" i="37"/>
  <c r="EG335" i="37"/>
  <c r="EK341" i="37"/>
  <c r="EG341" i="37"/>
  <c r="EK353" i="37"/>
  <c r="EI353" i="37"/>
  <c r="EG353" i="37"/>
  <c r="EK356" i="37"/>
  <c r="EG362" i="37"/>
  <c r="EK388" i="37"/>
  <c r="EI388" i="37"/>
  <c r="EG388" i="37"/>
  <c r="EI392" i="37"/>
  <c r="EG392" i="37"/>
  <c r="EK395" i="37"/>
  <c r="EI395" i="37"/>
  <c r="EG395" i="37"/>
  <c r="EK401" i="37"/>
  <c r="EI401" i="37"/>
  <c r="EG401" i="37"/>
  <c r="EK404" i="37"/>
  <c r="EG410" i="37"/>
  <c r="EK414" i="37"/>
  <c r="EI414" i="37"/>
  <c r="EG414" i="37"/>
  <c r="EK462" i="37"/>
  <c r="EI462" i="37"/>
  <c r="EG462" i="37"/>
  <c r="EK488" i="37"/>
  <c r="EI488" i="37"/>
  <c r="EG488" i="37"/>
  <c r="EG306" i="37"/>
  <c r="EI313" i="37"/>
  <c r="EG313" i="37"/>
  <c r="EG315" i="37"/>
  <c r="EK318" i="37"/>
  <c r="EI318" i="37"/>
  <c r="EK338" i="37"/>
  <c r="EI338" i="37"/>
  <c r="EI344" i="37"/>
  <c r="EK347" i="37"/>
  <c r="EI347" i="37"/>
  <c r="EG347" i="37"/>
  <c r="EK370" i="37"/>
  <c r="EI370" i="37"/>
  <c r="EK398" i="37"/>
  <c r="EI398" i="37"/>
  <c r="EK418" i="37"/>
  <c r="EI418" i="37"/>
  <c r="EI428" i="37"/>
  <c r="EG428" i="37"/>
  <c r="EK434" i="37"/>
  <c r="EI434" i="37"/>
  <c r="EG434" i="37"/>
  <c r="EK472" i="37"/>
  <c r="EI472" i="37"/>
  <c r="EG472" i="37"/>
  <c r="EK499" i="37"/>
  <c r="EI499" i="37"/>
  <c r="EG499" i="37"/>
  <c r="EG218" i="37"/>
  <c r="EI218" i="37" s="1"/>
  <c r="EK218" i="37" s="1"/>
  <c r="EG230" i="37"/>
  <c r="EI230" i="37" s="1"/>
  <c r="EK230" i="37" s="1"/>
  <c r="EG242" i="37"/>
  <c r="EI242" i="37" s="1"/>
  <c r="EK242" i="37" s="1"/>
  <c r="EG254" i="37"/>
  <c r="EI254" i="37" s="1"/>
  <c r="EK254" i="37" s="1"/>
  <c r="EG266" i="37"/>
  <c r="EG278" i="37"/>
  <c r="EG290" i="37"/>
  <c r="EG304" i="37"/>
  <c r="EK311" i="37"/>
  <c r="EG311" i="37"/>
  <c r="EK321" i="37"/>
  <c r="EI321" i="37"/>
  <c r="EG321" i="37"/>
  <c r="EI329" i="37"/>
  <c r="EK344" i="37"/>
  <c r="EK350" i="37"/>
  <c r="EI350" i="37"/>
  <c r="EK367" i="37"/>
  <c r="EG367" i="37"/>
  <c r="EI379" i="37"/>
  <c r="EK389" i="37"/>
  <c r="EI389" i="37"/>
  <c r="EG389" i="37"/>
  <c r="EK392" i="37"/>
  <c r="EK424" i="37"/>
  <c r="EI424" i="37"/>
  <c r="EG424" i="37"/>
  <c r="EK438" i="37"/>
  <c r="EI438" i="37"/>
  <c r="EG438" i="37"/>
  <c r="EK448" i="37"/>
  <c r="EI448" i="37"/>
  <c r="EG448" i="37"/>
  <c r="EK463" i="37"/>
  <c r="EI463" i="37"/>
  <c r="EG463" i="37"/>
  <c r="EK330" i="37"/>
  <c r="EI330" i="37"/>
  <c r="EG330" i="37"/>
  <c r="EK333" i="37"/>
  <c r="EI333" i="37"/>
  <c r="EG333" i="37"/>
  <c r="EG338" i="37"/>
  <c r="EK354" i="37"/>
  <c r="EI354" i="37"/>
  <c r="EG354" i="37"/>
  <c r="EK376" i="37"/>
  <c r="EI376" i="37"/>
  <c r="EG376" i="37"/>
  <c r="EI380" i="37"/>
  <c r="EG380" i="37"/>
  <c r="EK383" i="37"/>
  <c r="EI383" i="37"/>
  <c r="EG383" i="37"/>
  <c r="EK386" i="37"/>
  <c r="EI386" i="37"/>
  <c r="EG398" i="37"/>
  <c r="EK402" i="37"/>
  <c r="EI402" i="37"/>
  <c r="EG402" i="37"/>
  <c r="EK415" i="37"/>
  <c r="EI415" i="37"/>
  <c r="EG415" i="37"/>
  <c r="EK428" i="37"/>
  <c r="EK442" i="37"/>
  <c r="EI442" i="37"/>
  <c r="EK473" i="37"/>
  <c r="EI473" i="37"/>
  <c r="EG473" i="37"/>
  <c r="EG478" i="37"/>
  <c r="EK478" i="37"/>
  <c r="EI478" i="37"/>
  <c r="EK500" i="37"/>
  <c r="EI500" i="37"/>
  <c r="EG500" i="37"/>
  <c r="EK313" i="37"/>
  <c r="EK342" i="37"/>
  <c r="EI342" i="37"/>
  <c r="EG342" i="37"/>
  <c r="EK345" i="37"/>
  <c r="EI345" i="37"/>
  <c r="EG345" i="37"/>
  <c r="EG370" i="37"/>
  <c r="EG418" i="37"/>
  <c r="EK425" i="37"/>
  <c r="EI425" i="37"/>
  <c r="EG425" i="37"/>
  <c r="EK449" i="37"/>
  <c r="EI449" i="37"/>
  <c r="EG449" i="37"/>
  <c r="EK464" i="37"/>
  <c r="EI464" i="37"/>
  <c r="EG464" i="37"/>
  <c r="EK484" i="37"/>
  <c r="EI484" i="37"/>
  <c r="EG484" i="37"/>
  <c r="EI466" i="37"/>
  <c r="EG360" i="37"/>
  <c r="EG372" i="37"/>
  <c r="EG384" i="37"/>
  <c r="EG408" i="37"/>
  <c r="EG420" i="37"/>
  <c r="EG432" i="37"/>
  <c r="EG444" i="37"/>
  <c r="EG456" i="37"/>
  <c r="EG468" i="37"/>
  <c r="EG480" i="37"/>
  <c r="EG492" i="37"/>
  <c r="EG357" i="37"/>
  <c r="EG369" i="37"/>
  <c r="EG381" i="37"/>
  <c r="EG393" i="37"/>
  <c r="EG405" i="37"/>
  <c r="EG417" i="37"/>
  <c r="EG429" i="37"/>
  <c r="EG441" i="37"/>
  <c r="EG453" i="37"/>
  <c r="EG465" i="37"/>
  <c r="EG477" i="37"/>
  <c r="EG489" i="37"/>
  <c r="EI357" i="37"/>
  <c r="EI369" i="37"/>
  <c r="EI381" i="37"/>
  <c r="EI393" i="37"/>
  <c r="EI405" i="37"/>
  <c r="EI417" i="37"/>
  <c r="EI429" i="37"/>
  <c r="EI441" i="37"/>
  <c r="EI453" i="37"/>
  <c r="EI465" i="37"/>
  <c r="EI477" i="37"/>
  <c r="EI489" i="37"/>
  <c r="EG419" i="37"/>
  <c r="EG431" i="37"/>
  <c r="EG443" i="37"/>
  <c r="EG455" i="37"/>
  <c r="EG467" i="37"/>
  <c r="EG479" i="37"/>
  <c r="EG491" i="37"/>
  <c r="EI419" i="37"/>
  <c r="EI431" i="37"/>
  <c r="EI443" i="37"/>
  <c r="EI455" i="37"/>
  <c r="EI467" i="37"/>
  <c r="EI479" i="37"/>
  <c r="EI491" i="37"/>
  <c r="EG325" i="37"/>
  <c r="EG337" i="37"/>
  <c r="EG349" i="37"/>
  <c r="EG361" i="37"/>
  <c r="EG373" i="37"/>
  <c r="EG385" i="37"/>
  <c r="EG397" i="37"/>
  <c r="EG409" i="37"/>
  <c r="EG421" i="37"/>
  <c r="EG433" i="37"/>
  <c r="EG445" i="37"/>
  <c r="EG457" i="37"/>
  <c r="EG469" i="37"/>
  <c r="EG481" i="37"/>
  <c r="EG493" i="37"/>
  <c r="EG8" i="37"/>
  <c r="EI8" i="37" s="1"/>
  <c r="EK8" i="37" s="1"/>
  <c r="B6" i="61" l="1"/>
  <c r="B5" i="61"/>
  <c r="B4" i="61"/>
  <c r="B3" i="61"/>
  <c r="B2" i="61"/>
  <c r="EK5" i="37" l="1"/>
  <c r="F154" i="70" l="1"/>
  <c r="H156" i="70" s="1"/>
  <c r="A154" i="69" l="1"/>
  <c r="H152" i="70" l="1"/>
  <c r="H158" i="70" s="1"/>
  <c r="C156" i="69"/>
  <c r="A156" i="69"/>
  <c r="D21" i="70" s="1"/>
  <c r="C154" i="69"/>
  <c r="D23" i="70" s="1"/>
  <c r="D154" i="70" l="1"/>
  <c r="H154" i="70"/>
  <c r="E156" i="69"/>
  <c r="D22" i="70" s="1"/>
  <c r="AZ1" i="30" l="1"/>
  <c r="CY24" i="37" l="1"/>
  <c r="CY25" i="37" l="1"/>
  <c r="CY22" i="37"/>
  <c r="CY23" i="37"/>
  <c r="G55" i="62" l="1"/>
  <c r="I55" i="62" l="1"/>
  <c r="H55" i="62" l="1"/>
  <c r="EO41" i="37" l="1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G16" i="37" l="1"/>
  <c r="G10" i="37"/>
  <c r="BX9" i="37"/>
  <c r="G14" i="37"/>
  <c r="CY17" i="37" l="1"/>
  <c r="DB110" i="37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G12" i="37" l="1"/>
  <c r="B7" i="37"/>
  <c r="AV1" i="35" l="1"/>
  <c r="BX11" i="37" l="1"/>
  <c r="CY32" i="37" s="1"/>
  <c r="CY29" i="37" l="1"/>
  <c r="CY31" i="37"/>
  <c r="CY30" i="37"/>
  <c r="BX13" i="37"/>
  <c r="BX15" i="37"/>
  <c r="AA32" i="37" a="1"/>
  <c r="AA32" i="37" s="1"/>
  <c r="X32" i="37" a="1"/>
  <c r="X32" i="37" s="1"/>
  <c r="Z32" i="37" a="1"/>
  <c r="Z32" i="37" s="1"/>
  <c r="CU8" i="37" l="1"/>
  <c r="CR31" i="37"/>
  <c r="CS31" i="37" s="1"/>
  <c r="CR28" i="37"/>
  <c r="CS28" i="37" s="1"/>
  <c r="CR25" i="37"/>
  <c r="CS25" i="37" s="1"/>
  <c r="CR22" i="37"/>
  <c r="CS22" i="37" s="1"/>
  <c r="CR19" i="37"/>
  <c r="CS19" i="37" s="1"/>
  <c r="CU30" i="37"/>
  <c r="CU27" i="37"/>
  <c r="CU24" i="37"/>
  <c r="CU21" i="37"/>
  <c r="CU18" i="37"/>
  <c r="CR30" i="37"/>
  <c r="CS30" i="37" s="1"/>
  <c r="CR27" i="37"/>
  <c r="CS27" i="37" s="1"/>
  <c r="CR24" i="37"/>
  <c r="CS24" i="37" s="1"/>
  <c r="CR21" i="37"/>
  <c r="CS21" i="37" s="1"/>
  <c r="CR18" i="37"/>
  <c r="CS18" i="37" s="1"/>
  <c r="CU29" i="37"/>
  <c r="CU26" i="37"/>
  <c r="CU23" i="37"/>
  <c r="CU20" i="37"/>
  <c r="CU17" i="37"/>
  <c r="CR17" i="37"/>
  <c r="CS17" i="37" s="1"/>
  <c r="CR29" i="37"/>
  <c r="CS29" i="37" s="1"/>
  <c r="CR26" i="37"/>
  <c r="CS26" i="37" s="1"/>
  <c r="CR23" i="37"/>
  <c r="CS23" i="37" s="1"/>
  <c r="CR20" i="37"/>
  <c r="CS20" i="37" s="1"/>
  <c r="CU31" i="37"/>
  <c r="CU28" i="37"/>
  <c r="CU25" i="37"/>
  <c r="CU22" i="37"/>
  <c r="CU19" i="37"/>
  <c r="CU13" i="37"/>
  <c r="CU9" i="37"/>
  <c r="CU10" i="37"/>
  <c r="CU11" i="37"/>
  <c r="CU12" i="37"/>
  <c r="CR12" i="37"/>
  <c r="CS12" i="37" s="1"/>
  <c r="CR11" i="37"/>
  <c r="CS11" i="37" s="1"/>
  <c r="CR13" i="37"/>
  <c r="CS13" i="37" s="1"/>
  <c r="CR10" i="37"/>
  <c r="CS10" i="37" s="1"/>
  <c r="CR9" i="37"/>
  <c r="CS9" i="37" s="1"/>
  <c r="CR8" i="37"/>
  <c r="CS8" i="37" s="1"/>
  <c r="CR14" i="37"/>
  <c r="CS14" i="37" s="1"/>
  <c r="CR16" i="37"/>
  <c r="CS16" i="37" s="1"/>
  <c r="CR15" i="37"/>
  <c r="CS15" i="37" s="1"/>
  <c r="CU15" i="37"/>
  <c r="CU14" i="37"/>
  <c r="CU16" i="37"/>
  <c r="AA1" i="33"/>
  <c r="CY1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6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7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7" authorId="1" shapeId="0" xr:uid="{00000000-0006-0000-0C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7" authorId="1" shapeId="0" xr:uid="{00000000-0006-0000-0C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7" authorId="1" shapeId="0" xr:uid="{00000000-0006-0000-0C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</commentList>
</comments>
</file>

<file path=xl/sharedStrings.xml><?xml version="1.0" encoding="utf-8"?>
<sst xmlns="http://schemas.openxmlformats.org/spreadsheetml/2006/main" count="1322" uniqueCount="536">
  <si>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</si>
  <si>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</si>
  <si>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</si>
  <si>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</si>
  <si>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</si>
  <si>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</si>
  <si>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</si>
  <si>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</si>
  <si>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</si>
  <si>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</si>
  <si>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</si>
  <si>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</si>
  <si>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</si>
  <si>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</si>
  <si>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</si>
  <si>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</si>
  <si>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</si>
  <si>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DEODORANT</t>
  </si>
  <si>
    <t>BODYMIST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</si>
  <si>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</si>
  <si>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</si>
  <si>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</si>
  <si>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</si>
  <si>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</si>
  <si>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</si>
  <si>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</si>
  <si>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</si>
  <si>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</si>
  <si>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</si>
  <si>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</si>
  <si>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</si>
  <si>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</si>
  <si>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</si>
  <si>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</si>
  <si>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</si>
  <si>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</si>
  <si>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</si>
  <si>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</si>
  <si>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EUR</t>
  </si>
  <si>
    <t>USD</t>
  </si>
  <si>
    <t>"BANCO BPM" - IBAN: IT 98 R 05034 10500 000000000813 - (BIC)  SWIFT: BAPPIT22</t>
  </si>
  <si>
    <t>ITALY</t>
  </si>
  <si>
    <t>"INTESA SANPAOLO SPA" - IBAN: IT15 I030 6949 1101 0000 0009 776 - (BIC)  SWIFT: BCITITMM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</si>
  <si>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</si>
  <si>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</si>
  <si>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</si>
  <si>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</si>
  <si>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</si>
  <si>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</si>
  <si>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</si>
  <si>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</si>
  <si>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</si>
  <si>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</si>
  <si>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</si>
  <si>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</si>
  <si>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</si>
  <si>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</si>
  <si>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</si>
  <si>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</si>
  <si>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</si>
  <si>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</si>
  <si>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</si>
  <si>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</si>
  <si>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</si>
  <si>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</si>
  <si>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</si>
  <si>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</si>
  <si>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</si>
  <si>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</si>
  <si>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</si>
  <si>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</si>
  <si>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</si>
  <si>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</si>
  <si>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</si>
  <si>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</si>
  <si>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</si>
  <si>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</si>
  <si>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</si>
  <si>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</si>
  <si>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</si>
  <si>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</si>
  <si>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</si>
  <si>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</si>
  <si>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</si>
  <si>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</si>
  <si>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</si>
  <si>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</si>
  <si>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</si>
  <si>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</si>
  <si>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</si>
  <si>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</si>
  <si>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</si>
  <si>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</si>
  <si>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</si>
  <si>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</si>
  <si>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</si>
  <si>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</si>
  <si>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</si>
  <si>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</si>
  <si>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</si>
  <si>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</si>
  <si>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</si>
  <si>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</si>
  <si>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</si>
  <si>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</si>
  <si>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</si>
  <si>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</si>
  <si>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</si>
  <si>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</si>
  <si>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</si>
  <si>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</si>
  <si>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</si>
  <si>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</si>
  <si>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</si>
  <si>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</si>
  <si>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</si>
  <si>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</si>
  <si>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</si>
  <si>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</si>
  <si>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</si>
  <si>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</si>
  <si>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</si>
  <si>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</si>
  <si>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</si>
  <si>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</si>
  <si>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</si>
  <si>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</si>
  <si>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</si>
  <si>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</si>
  <si>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</si>
  <si>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</si>
  <si>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</si>
  <si>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</si>
  <si>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</si>
  <si>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</si>
  <si>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</si>
  <si>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</si>
  <si>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</si>
  <si>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</si>
  <si>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</si>
  <si>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</si>
  <si>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</si>
  <si>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</si>
  <si>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</si>
  <si>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</si>
  <si>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</si>
  <si>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</si>
  <si>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</si>
  <si>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</si>
  <si>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</si>
  <si>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</si>
  <si>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</si>
  <si>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</si>
  <si>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</si>
  <si>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</si>
  <si>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</si>
  <si>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</si>
  <si>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</si>
  <si>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</si>
  <si>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</si>
  <si>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</si>
  <si>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</si>
  <si>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</si>
  <si>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</si>
  <si>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</si>
  <si>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</si>
  <si>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</si>
  <si>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</si>
  <si>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</si>
  <si>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</si>
  <si>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</si>
  <si>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</si>
  <si>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</si>
  <si>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</si>
  <si>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</si>
  <si>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</si>
  <si>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</si>
  <si>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</si>
  <si>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</si>
  <si>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</si>
  <si>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</si>
  <si>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</si>
  <si>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</si>
  <si>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</si>
  <si>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</si>
  <si>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</si>
  <si>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</si>
  <si>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</si>
  <si>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</si>
  <si>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</si>
  <si>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</si>
  <si>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</si>
  <si>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</si>
  <si>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</si>
  <si>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</si>
  <si>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</si>
  <si>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</si>
  <si>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</si>
  <si>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</si>
  <si>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</si>
  <si>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</si>
  <si>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</si>
  <si>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tot units</t>
  </si>
  <si>
    <t>tot disc units</t>
  </si>
  <si>
    <t>tot FOC</t>
  </si>
  <si>
    <t>Payment Type:</t>
  </si>
  <si>
    <t>Logistic Sum Up</t>
  </si>
  <si>
    <t>tot cartons</t>
  </si>
  <si>
    <t>net weight</t>
  </si>
  <si>
    <t>gross weight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</si>
  <si>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</si>
  <si>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</si>
  <si>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</si>
  <si>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</si>
  <si>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</si>
  <si>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</si>
  <si>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</si>
  <si>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</si>
  <si>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</si>
  <si>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</si>
  <si>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Customer Details</t>
  </si>
  <si>
    <t>GBP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</si>
  <si>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</si>
  <si>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</si>
  <si>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</si>
  <si>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</si>
  <si>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</si>
  <si>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</si>
  <si>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</si>
  <si>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</si>
  <si>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Filter By Order Type</t>
  </si>
  <si>
    <t>vessel_name</t>
  </si>
  <si>
    <t>container_no</t>
  </si>
  <si>
    <t>container_type</t>
  </si>
  <si>
    <t>seal_no</t>
  </si>
  <si>
    <t>Order Type</t>
  </si>
  <si>
    <t>Filter By Sex</t>
  </si>
  <si>
    <t>Flter By Size</t>
  </si>
  <si>
    <t>Warehouse Stock</t>
  </si>
  <si>
    <t>SKU</t>
  </si>
  <si>
    <t>"BANCO DESIO" - IBAN NO.   : IT 59 M 03440 49110 000047251833 - SWIFT CODE   : BDBDIT22</t>
  </si>
  <si>
    <t/>
  </si>
  <si>
    <t>60 DAYS DATE OF INVOICE</t>
  </si>
  <si>
    <t>cts_disc</t>
  </si>
  <si>
    <t>PC</t>
  </si>
  <si>
    <t>box_per_europallet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</si>
  <si>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</si>
  <si>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</si>
  <si>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</si>
  <si>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</si>
  <si>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</si>
  <si>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</si>
  <si>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</si>
  <si>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30 DAYS DATE OF INVOICE</t>
  </si>
  <si>
    <t>Filter By Invoice Year</t>
  </si>
  <si>
    <t>AGAINST SHIPPING DOCS</t>
  </si>
  <si>
    <t>120 DAYS DATE OF INVOICE</t>
  </si>
  <si>
    <t>90 DAYS DATE OF INVOICE</t>
  </si>
  <si>
    <t>pickup_date</t>
  </si>
  <si>
    <t>Product Category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</si>
  <si>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</si>
  <si>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</si>
  <si>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</si>
  <si>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</si>
  <si>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</si>
  <si>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</si>
  <si>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</si>
  <si>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</si>
  <si>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</si>
  <si>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</si>
  <si>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</si>
  <si>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</si>
  <si>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</si>
  <si>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</si>
  <si>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box_per_eurolayer</t>
  </si>
  <si>
    <t>layer_per_europallet</t>
  </si>
  <si>
    <t>BOX</t>
  </si>
  <si>
    <t>TRAY</t>
  </si>
  <si>
    <t>DESCRIPTION</t>
  </si>
  <si>
    <t>HS CODE</t>
  </si>
  <si>
    <t>EAN CODE</t>
  </si>
  <si>
    <t>NET 
WEIGHT</t>
  </si>
  <si>
    <t>GROSS 
WEIGHT</t>
  </si>
  <si>
    <t>50% AGAINST PROFORMA - 50% BEFORE COLLECTION</t>
  </si>
  <si>
    <t>place_discharge</t>
  </si>
  <si>
    <t>Total Net (kg)</t>
  </si>
  <si>
    <t>other_cost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</si>
  <si>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</si>
  <si>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</si>
  <si>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</si>
  <si>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</si>
  <si>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</si>
  <si>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</si>
  <si>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</si>
  <si>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Order Status</t>
  </si>
  <si>
    <t>lock_goods</t>
  </si>
  <si>
    <t>ACTUAL 
STOCK</t>
  </si>
  <si>
    <t>LOCKED 
STOCK</t>
  </si>
  <si>
    <t>AVAILABLE 
STOCK</t>
  </si>
  <si>
    <t>availability</t>
  </si>
  <si>
    <t>Warehouse</t>
  </si>
  <si>
    <t>Goods Produced</t>
  </si>
  <si>
    <t>Production No</t>
  </si>
  <si>
    <t>Goods Locked</t>
  </si>
  <si>
    <t>tot invoice</t>
  </si>
  <si>
    <t>tot cost</t>
  </si>
  <si>
    <t>SKU GEKO</t>
  </si>
  <si>
    <t>sku_geko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</si>
  <si>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</si>
  <si>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</si>
  <si>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</si>
  <si>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</si>
  <si>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</si>
  <si>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</si>
  <si>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</si>
  <si>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L</t>
  </si>
  <si>
    <t>Prodotto sfuso (loose) ossia non inscatolato</t>
  </si>
  <si>
    <t>Pallets Movimantation</t>
  </si>
  <si>
    <t>Invoices by Country</t>
  </si>
  <si>
    <t>Currency</t>
  </si>
  <si>
    <t>INITIAL 
STOCK</t>
  </si>
  <si>
    <t>Made in Spain (se omessa il country di origine è quello standard)</t>
  </si>
  <si>
    <t>Filter By Customer</t>
  </si>
  <si>
    <t>opt_hscode</t>
  </si>
  <si>
    <t>opt_focvalue</t>
  </si>
  <si>
    <t>opt_focdiscount</t>
  </si>
  <si>
    <t>opt_eori</t>
  </si>
  <si>
    <t>opt_ean</t>
  </si>
  <si>
    <t>opt_deliveryaddress</t>
  </si>
  <si>
    <t>50% IN ADVANCE - 50% AT 90 DAYS</t>
  </si>
  <si>
    <t>opt_origin</t>
  </si>
  <si>
    <t>destination</t>
  </si>
  <si>
    <t>place_of_loading</t>
  </si>
  <si>
    <t>place_loading</t>
  </si>
  <si>
    <t>custom_docs</t>
  </si>
  <si>
    <t>opt_loadingaddress</t>
  </si>
  <si>
    <t>Stock Situation at Specific Date</t>
  </si>
  <si>
    <t>Date</t>
  </si>
  <si>
    <t>VESSEL NAME</t>
  </si>
  <si>
    <t>risk_class</t>
  </si>
  <si>
    <t>length</t>
  </si>
  <si>
    <t>is_dangerous_good</t>
  </si>
  <si>
    <t>LIMITED QUANTITY</t>
  </si>
  <si>
    <t>UN 1950 AEROSOLS, CLASS 2.1, II</t>
  </si>
  <si>
    <t>MASTER_CARTON</t>
  </si>
  <si>
    <t>3RD_ELEM</t>
  </si>
  <si>
    <t>riskClassName</t>
  </si>
  <si>
    <t>classDesc1</t>
  </si>
  <si>
    <t>classDesc2</t>
  </si>
  <si>
    <t>classBoxType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</si>
  <si>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</si>
  <si>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</si>
  <si>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</si>
  <si>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</si>
  <si>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</si>
  <si>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</si>
  <si>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</si>
  <si>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</si>
  <si>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</si>
  <si>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</si>
  <si>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size2</t>
  </si>
  <si>
    <t>size3</t>
  </si>
  <si>
    <t>size4</t>
  </si>
  <si>
    <t>CLASSE / SIZE</t>
  </si>
  <si>
    <t>CONTEGGIO SKU</t>
  </si>
  <si>
    <t>OVERPACK USED</t>
  </si>
  <si>
    <t>Signature and stamp of declarant</t>
  </si>
  <si>
    <t>logistic_name</t>
  </si>
  <si>
    <t>VOLUME</t>
  </si>
  <si>
    <t>SelectedProductRow</t>
  </si>
  <si>
    <t>Stock by Categories</t>
  </si>
  <si>
    <t>MASSTIGE</t>
  </si>
  <si>
    <t>GIFTSET</t>
  </si>
  <si>
    <t>PRESTIGE</t>
  </si>
  <si>
    <t>TESTER</t>
  </si>
  <si>
    <t>PACKING MATERIAL</t>
  </si>
  <si>
    <t>CLOTHING</t>
  </si>
  <si>
    <t>SUNGLASSES</t>
  </si>
  <si>
    <t>ROLL-ON</t>
  </si>
  <si>
    <t>BY ROAD</t>
  </si>
  <si>
    <t>Order Details</t>
  </si>
  <si>
    <t>BOTTLE</t>
  </si>
  <si>
    <t>CAN</t>
  </si>
  <si>
    <t>CT</t>
  </si>
  <si>
    <t>GIFT</t>
  </si>
  <si>
    <t>CURRENCIES</t>
  </si>
  <si>
    <t>PAYMENT METHODS</t>
  </si>
  <si>
    <t>CATEGORIES</t>
  </si>
  <si>
    <t>CATEGORY</t>
  </si>
  <si>
    <t>COUNTER</t>
  </si>
  <si>
    <t>MISCELLANEUS</t>
  </si>
  <si>
    <t>1ST_ELEM</t>
  </si>
  <si>
    <t>2ND_ELEM</t>
  </si>
  <si>
    <t>4TH_ELEM</t>
  </si>
  <si>
    <t>size1</t>
  </si>
  <si>
    <t>P06000</t>
  </si>
  <si>
    <t>PERFUME - 100</t>
  </si>
  <si>
    <t>PERFUME - 100 - PESI</t>
  </si>
  <si>
    <t>P06001</t>
  </si>
  <si>
    <t>DATA INVENTARIO:</t>
  </si>
  <si>
    <t>P05008</t>
  </si>
  <si>
    <t>P05008FL</t>
  </si>
  <si>
    <t>P05008L</t>
  </si>
  <si>
    <t>P05009</t>
  </si>
  <si>
    <t>P05009L</t>
  </si>
  <si>
    <t>P05010</t>
  </si>
  <si>
    <t>P05010L</t>
  </si>
  <si>
    <t>P05011</t>
  </si>
  <si>
    <t>P05011L</t>
  </si>
  <si>
    <t>P05028</t>
  </si>
  <si>
    <t>P05028L</t>
  </si>
  <si>
    <t>P05029</t>
  </si>
  <si>
    <t>P05029L</t>
  </si>
  <si>
    <t>P05030</t>
  </si>
  <si>
    <t>P05030L</t>
  </si>
  <si>
    <t>P05031</t>
  </si>
  <si>
    <t>P05031L</t>
  </si>
  <si>
    <t>P05004</t>
  </si>
  <si>
    <t>P05005</t>
  </si>
  <si>
    <t>P05006</t>
  </si>
  <si>
    <t>P05007</t>
  </si>
  <si>
    <t>P05050</t>
  </si>
  <si>
    <t>P05051</t>
  </si>
  <si>
    <t>P05052</t>
  </si>
  <si>
    <t>P05053</t>
  </si>
  <si>
    <t>P06002</t>
  </si>
  <si>
    <t>P06002I</t>
  </si>
  <si>
    <t>P06003</t>
  </si>
  <si>
    <t>P06004</t>
  </si>
  <si>
    <t>P06004I</t>
  </si>
  <si>
    <t>P06005</t>
  </si>
  <si>
    <t>P06006</t>
  </si>
  <si>
    <t>P06006I</t>
  </si>
  <si>
    <t>P06007</t>
  </si>
  <si>
    <t>P06020</t>
  </si>
  <si>
    <t>P06021</t>
  </si>
  <si>
    <t>P06023</t>
  </si>
  <si>
    <t>P06022</t>
  </si>
  <si>
    <t>PT6000</t>
  </si>
  <si>
    <t>PT6003</t>
  </si>
  <si>
    <t>PT6004</t>
  </si>
  <si>
    <t>PT6005</t>
  </si>
  <si>
    <t>PT6006</t>
  </si>
  <si>
    <t>PT6007</t>
  </si>
  <si>
    <t>PT6020</t>
  </si>
  <si>
    <t>PT6021</t>
  </si>
  <si>
    <t>PBM001</t>
  </si>
  <si>
    <t>PBM002</t>
  </si>
  <si>
    <t>PBM008</t>
  </si>
  <si>
    <t>PBM009</t>
  </si>
  <si>
    <t>P05024</t>
  </si>
  <si>
    <t>P05025</t>
  </si>
  <si>
    <t>P05026</t>
  </si>
  <si>
    <t>P05027</t>
  </si>
  <si>
    <t>P05000</t>
  </si>
  <si>
    <t>P05001</t>
  </si>
  <si>
    <t>P05002</t>
  </si>
  <si>
    <t>P05003</t>
  </si>
  <si>
    <t>P06008</t>
  </si>
  <si>
    <t>P06009</t>
  </si>
  <si>
    <t>P06010</t>
  </si>
  <si>
    <t>P06011</t>
  </si>
  <si>
    <t>P06012</t>
  </si>
  <si>
    <t>P06013</t>
  </si>
  <si>
    <t>P06014</t>
  </si>
  <si>
    <t>P06015</t>
  </si>
  <si>
    <t>GS5008</t>
  </si>
  <si>
    <t>GS5009</t>
  </si>
  <si>
    <t>GS5010</t>
  </si>
  <si>
    <t>GS5011</t>
  </si>
  <si>
    <t>GS5028</t>
  </si>
  <si>
    <t>GS5029</t>
  </si>
  <si>
    <t>GS5030</t>
  </si>
  <si>
    <t>GS5031</t>
  </si>
  <si>
    <t>GS7020</t>
  </si>
  <si>
    <t>GS7021</t>
  </si>
  <si>
    <t>GS7022</t>
  </si>
  <si>
    <t>GS7023</t>
  </si>
  <si>
    <t>GS7024</t>
  </si>
  <si>
    <t>GS7025</t>
  </si>
  <si>
    <t>GS7026</t>
  </si>
  <si>
    <t>GS7027</t>
  </si>
  <si>
    <t>GS5004</t>
  </si>
  <si>
    <t>GS5005</t>
  </si>
  <si>
    <t>GS5006</t>
  </si>
  <si>
    <t>GS5007</t>
  </si>
  <si>
    <t>GS5050</t>
  </si>
  <si>
    <t>GS5051</t>
  </si>
  <si>
    <t>GS5052</t>
  </si>
  <si>
    <t>GS5053</t>
  </si>
  <si>
    <t>GSELE3</t>
  </si>
  <si>
    <t>GSTRO3</t>
  </si>
  <si>
    <t>GSTM12</t>
  </si>
  <si>
    <t>GSTM18</t>
  </si>
  <si>
    <t>GSTM19</t>
  </si>
  <si>
    <t>GSTM28</t>
  </si>
  <si>
    <t>GSTM29</t>
  </si>
  <si>
    <t>GSTM89</t>
  </si>
  <si>
    <t>GSTW18</t>
  </si>
  <si>
    <t>GSTW19</t>
  </si>
  <si>
    <t>GSTW89</t>
  </si>
  <si>
    <t>GSSP4M</t>
  </si>
  <si>
    <t>VENTIMIGLIA - ITALY</t>
  </si>
  <si>
    <t>EXW VENTIMIGLIA - ITALY</t>
  </si>
  <si>
    <t>GEORGIA</t>
  </si>
  <si>
    <t xml:space="preserve">ACADEMY GROUP LLC </t>
  </si>
  <si>
    <t>87 E, AKAKI TSERETELI AVE</t>
  </si>
  <si>
    <t>0119 TBILISI, GEORGIA</t>
  </si>
  <si>
    <t>VAKE DISTRICT,1</t>
  </si>
  <si>
    <t>CHAVCHAVADZE AVE N 78</t>
  </si>
  <si>
    <t>TBILISI 0179, GEORGIA</t>
  </si>
  <si>
    <t>053</t>
  </si>
  <si>
    <t>NON IMPONIBILE ART.8</t>
  </si>
  <si>
    <t>PRSOUD</t>
  </si>
  <si>
    <t>PRSTRO</t>
  </si>
  <si>
    <t>PRSTIT</t>
  </si>
  <si>
    <t>PRSMYS</t>
  </si>
  <si>
    <t>PRSPAS</t>
  </si>
  <si>
    <t>LOADED REFERENCE:</t>
  </si>
  <si>
    <t>DEODORANT - 175</t>
  </si>
  <si>
    <t>DEODORANT - 175 - PESI</t>
  </si>
  <si>
    <t>PERFUME - 50</t>
  </si>
  <si>
    <t>PERFUME - 50 - PESI</t>
  </si>
  <si>
    <t>DEODORANT - 150</t>
  </si>
  <si>
    <t>DEODORANT - 150 - PESI</t>
  </si>
  <si>
    <t>BODYMIST - 250</t>
  </si>
  <si>
    <t>BODYMIST - 250 - PESI</t>
  </si>
  <si>
    <t>DEODORANT - 300</t>
  </si>
  <si>
    <t>DEODORANT - 300 - PESI</t>
  </si>
  <si>
    <t>BODYMIST - 200</t>
  </si>
  <si>
    <t>BODYMIST - 200 - PESI</t>
  </si>
  <si>
    <t>VENTIMIGLIA, 07/12/2024</t>
  </si>
  <si>
    <t>Descending</t>
  </si>
  <si>
    <t>x___(h)</t>
  </si>
  <si>
    <t>BEVERLY HILLS POLO CLUB DEOS</t>
  </si>
  <si>
    <t>NET MOVEMENTS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</si>
</sst>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5" formatCode="#,##0.000\ &quot;€&quot;"/>
    <numFmt numFmtId="186" formatCode="&quot;€&quot;#,##0.00"/>
    <numFmt numFmtId="187" formatCode="_-[$€-130000]* #,##0.00_-;\-[$€-130000]* #,##0.00_-;_-[$€-130000]* &quot;-&quot;??_-;_-@_-"/>
    <numFmt numFmtId="188" formatCode="m/d/yyyy"/>
    <numFmt numFmtId="189" formatCode="_-[$£-809]* #,##0.00_-;\-[$£-809]* #,##0.00_-;_-[$£-809]* &quot;-&quot;??_-;_-@_-"/>
    <numFmt numFmtId="190" formatCode="_-[$€-410]* #,##0.00_-;\-[$€-410]* #,##0.00_-;_-[$€-410]* &quot;-&quot;??_-;_-@_-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9"/>
      <color indexed="57"/>
      <name val="Tahoma"/>
      <family val="2"/>
    </font>
    <font>
      <b/>
      <sz val="10"/>
      <name val="Arial"/>
      <family val="2"/>
    </font>
    <font>
      <sz val="8"/>
      <color theme="1"/>
      <name val="Calibri"/>
      <scheme val="minor"/>
    </font>
    <font>
      <sz val="10"/>
      <name val="Arial"/>
    </font>
    <font>
      <sz val="11"/>
      <color theme="1"/>
      <name val="Calibri"/>
      <scheme val="minor"/>
    </font>
    <font>
      <sz val="11"/>
      <name val="Calibri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7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7" fontId="15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0" fontId="15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7" fillId="0" borderId="0"/>
    <xf numFmtId="9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4" fillId="0" borderId="0"/>
    <xf numFmtId="165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730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3" borderId="0" xfId="0" applyFill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3" borderId="0" xfId="0" applyFill="1"/>
    <xf numFmtId="0" fontId="0" fillId="34" borderId="32" xfId="0" applyFill="1" applyBorder="1"/>
    <xf numFmtId="0" fontId="0" fillId="34" borderId="33" xfId="0" applyFill="1" applyBorder="1"/>
    <xf numFmtId="0" fontId="0" fillId="34" borderId="0" xfId="0" applyFill="1"/>
    <xf numFmtId="0" fontId="0" fillId="34" borderId="35" xfId="0" applyFill="1" applyBorder="1"/>
    <xf numFmtId="0" fontId="0" fillId="34" borderId="37" xfId="0" applyFill="1" applyBorder="1"/>
    <xf numFmtId="0" fontId="0" fillId="34" borderId="38" xfId="0" applyFill="1" applyBorder="1"/>
    <xf numFmtId="0" fontId="0" fillId="34" borderId="34" xfId="0" applyFill="1" applyBorder="1" applyAlignment="1">
      <alignment horizontal="right"/>
    </xf>
    <xf numFmtId="0" fontId="0" fillId="34" borderId="36" xfId="0" applyFill="1" applyBorder="1" applyAlignment="1">
      <alignment horizontal="right"/>
    </xf>
    <xf numFmtId="0" fontId="0" fillId="34" borderId="0" xfId="0" applyFill="1" applyAlignment="1">
      <alignment horizontal="right"/>
    </xf>
    <xf numFmtId="0" fontId="40" fillId="34" borderId="31" xfId="0" applyFont="1" applyFill="1" applyBorder="1"/>
    <xf numFmtId="0" fontId="40" fillId="34" borderId="34" xfId="0" applyFont="1" applyFill="1" applyBorder="1" applyAlignment="1">
      <alignment horizontal="right"/>
    </xf>
    <xf numFmtId="0" fontId="40" fillId="34" borderId="34" xfId="0" applyFont="1" applyFill="1" applyBorder="1" applyAlignment="1">
      <alignment vertical="center"/>
    </xf>
    <xf numFmtId="0" fontId="40" fillId="34" borderId="34" xfId="0" applyFont="1" applyFill="1" applyBorder="1" applyAlignment="1">
      <alignment vertical="top" wrapText="1"/>
    </xf>
    <xf numFmtId="0" fontId="39" fillId="34" borderId="34" xfId="0" applyFont="1" applyFill="1" applyBorder="1" applyAlignment="1">
      <alignment horizontal="right"/>
    </xf>
    <xf numFmtId="0" fontId="39" fillId="34" borderId="36" xfId="0" applyFont="1" applyFill="1" applyBorder="1"/>
    <xf numFmtId="0" fontId="0" fillId="34" borderId="32" xfId="0" applyFill="1" applyBorder="1" applyAlignment="1">
      <alignment horizontal="left"/>
    </xf>
    <xf numFmtId="0" fontId="0" fillId="34" borderId="0" xfId="0" applyFill="1" applyAlignment="1">
      <alignment horizontal="left"/>
    </xf>
    <xf numFmtId="170" fontId="2" fillId="34" borderId="41" xfId="0" applyNumberFormat="1" applyFont="1" applyFill="1" applyBorder="1" applyAlignment="1">
      <alignment horizontal="center" vertical="center"/>
    </xf>
    <xf numFmtId="0" fontId="0" fillId="34" borderId="36" xfId="0" applyFill="1" applyBorder="1"/>
    <xf numFmtId="0" fontId="0" fillId="34" borderId="31" xfId="0" applyFill="1" applyBorder="1"/>
    <xf numFmtId="1" fontId="0" fillId="0" borderId="0" xfId="0" applyNumberFormat="1"/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4" borderId="37" xfId="0" applyFill="1" applyBorder="1" applyAlignment="1">
      <alignment horizontal="right"/>
    </xf>
    <xf numFmtId="0" fontId="0" fillId="34" borderId="0" xfId="0" applyFill="1" applyAlignment="1">
      <alignment horizontal="right" vertical="center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5" xfId="2" applyFont="1" applyBorder="1" applyAlignment="1">
      <alignment horizontal="center" vertical="center" wrapText="1"/>
    </xf>
    <xf numFmtId="0" fontId="22" fillId="0" borderId="45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3" borderId="0" xfId="0" applyNumberFormat="1" applyFill="1" applyAlignment="1">
      <alignment horizontal="center"/>
    </xf>
    <xf numFmtId="0" fontId="0" fillId="35" borderId="29" xfId="0" applyFill="1" applyBorder="1" applyProtection="1">
      <protection locked="0"/>
    </xf>
    <xf numFmtId="14" fontId="0" fillId="35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5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14" fontId="45" fillId="0" borderId="0" xfId="0" applyNumberFormat="1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6" fillId="0" borderId="14" xfId="2" applyFont="1" applyBorder="1" applyAlignment="1">
      <alignment horizontal="left" vertical="center"/>
    </xf>
    <xf numFmtId="0" fontId="36" fillId="0" borderId="0" xfId="2" applyFont="1" applyAlignment="1">
      <alignment horizontal="right" vertical="center"/>
    </xf>
    <xf numFmtId="0" fontId="36" fillId="0" borderId="26" xfId="2" applyFont="1" applyBorder="1" applyAlignment="1">
      <alignment horizontal="center" vertical="center"/>
    </xf>
    <xf numFmtId="1" fontId="36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6" fillId="0" borderId="18" xfId="2" applyFont="1" applyBorder="1" applyAlignment="1">
      <alignment vertical="center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6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4" borderId="0" xfId="0" applyNumberFormat="1" applyFill="1" applyAlignment="1">
      <alignment horizontal="right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6" fillId="0" borderId="25" xfId="2" applyNumberFormat="1" applyFont="1" applyBorder="1" applyAlignment="1">
      <alignment horizontal="center" vertical="center" wrapText="1"/>
    </xf>
    <xf numFmtId="1" fontId="57" fillId="0" borderId="26" xfId="0" applyNumberFormat="1" applyFont="1" applyBorder="1" applyAlignment="1">
      <alignment horizontal="center"/>
    </xf>
    <xf numFmtId="1" fontId="36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4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0" xfId="0" applyFill="1" applyAlignment="1">
      <alignment horizontal="center"/>
    </xf>
    <xf numFmtId="0" fontId="38" fillId="18" borderId="0" xfId="0" applyFont="1" applyFill="1"/>
    <xf numFmtId="0" fontId="43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1" fontId="0" fillId="18" borderId="29" xfId="0" applyNumberFormat="1" applyFill="1" applyBorder="1" applyAlignment="1">
      <alignment horizontal="center"/>
    </xf>
    <xf numFmtId="0" fontId="0" fillId="18" borderId="40" xfId="0" applyFill="1" applyBorder="1"/>
    <xf numFmtId="0" fontId="0" fillId="18" borderId="0" xfId="0" applyFill="1" applyAlignment="1">
      <alignment horizontal="right"/>
    </xf>
    <xf numFmtId="0" fontId="42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1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6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 vertical="center"/>
      <protection locked="0" hidden="1"/>
    </xf>
    <xf numFmtId="166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85" fontId="2" fillId="0" borderId="0" xfId="0" applyNumberFormat="1" applyFont="1" applyAlignment="1">
      <alignment horizontal="center" vertical="center" wrapText="1"/>
    </xf>
    <xf numFmtId="185" fontId="0" fillId="0" borderId="0" xfId="0" applyNumberFormat="1" applyAlignment="1">
      <alignment horizontal="center" vertical="center"/>
    </xf>
    <xf numFmtId="185" fontId="0" fillId="0" borderId="0" xfId="0" applyNumberFormat="1"/>
    <xf numFmtId="0" fontId="0" fillId="35" borderId="54" xfId="0" applyFill="1" applyBorder="1" applyAlignment="1" applyProtection="1">
      <alignment horizontal="center" vertical="center"/>
      <protection locked="0" hidden="1"/>
    </xf>
    <xf numFmtId="0" fontId="1" fillId="34" borderId="55" xfId="0" applyFont="1" applyFill="1" applyBorder="1" applyProtection="1">
      <protection locked="0" hidden="1"/>
    </xf>
    <xf numFmtId="3" fontId="24" fillId="35" borderId="56" xfId="2" applyNumberFormat="1" applyFont="1" applyFill="1" applyBorder="1" applyAlignment="1" applyProtection="1">
      <alignment horizontal="center" vertical="center"/>
      <protection locked="0" hidden="1"/>
    </xf>
    <xf numFmtId="3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55" xfId="0" applyNumberFormat="1" applyFont="1" applyFill="1" applyBorder="1" applyAlignment="1" applyProtection="1">
      <alignment horizontal="center"/>
      <protection locked="0" hidden="1"/>
    </xf>
    <xf numFmtId="1" fontId="1" fillId="34" borderId="56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5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48" xfId="0" applyNumberFormat="1" applyFont="1" applyFill="1" applyBorder="1" applyAlignment="1" applyProtection="1">
      <alignment horizontal="center"/>
      <protection locked="0" hidden="1"/>
    </xf>
    <xf numFmtId="1" fontId="1" fillId="35" borderId="48" xfId="0" applyNumberFormat="1" applyFont="1" applyFill="1" applyBorder="1" applyAlignment="1" applyProtection="1">
      <alignment horizontal="center"/>
      <protection locked="0" hidden="1"/>
    </xf>
    <xf numFmtId="0" fontId="24" fillId="35" borderId="54" xfId="2" applyFont="1" applyFill="1" applyBorder="1" applyAlignment="1" applyProtection="1">
      <alignment horizontal="center" vertical="center"/>
      <protection locked="0" hidden="1"/>
    </xf>
    <xf numFmtId="0" fontId="0" fillId="34" borderId="55" xfId="0" applyFill="1" applyBorder="1" applyProtection="1">
      <protection locked="0" hidden="1"/>
    </xf>
    <xf numFmtId="0" fontId="1" fillId="35" borderId="54" xfId="0" applyFont="1" applyFill="1" applyBorder="1" applyAlignment="1" applyProtection="1">
      <alignment horizontal="center" vertical="center"/>
      <protection locked="0" hidden="1"/>
    </xf>
    <xf numFmtId="0" fontId="1" fillId="35" borderId="58" xfId="0" applyFont="1" applyFill="1" applyBorder="1" applyAlignment="1" applyProtection="1">
      <alignment horizontal="center" vertical="center"/>
      <protection locked="0" hidden="1"/>
    </xf>
    <xf numFmtId="0" fontId="1" fillId="34" borderId="59" xfId="0" applyFont="1" applyFill="1" applyBorder="1" applyProtection="1">
      <protection locked="0" hidden="1"/>
    </xf>
    <xf numFmtId="3" fontId="1" fillId="35" borderId="60" xfId="0" applyNumberFormat="1" applyFont="1" applyFill="1" applyBorder="1" applyAlignment="1" applyProtection="1">
      <alignment horizontal="center"/>
      <protection locked="0" hidden="1"/>
    </xf>
    <xf numFmtId="1" fontId="1" fillId="34" borderId="60" xfId="0" applyNumberFormat="1" applyFont="1" applyFill="1" applyBorder="1" applyAlignment="1" applyProtection="1">
      <alignment horizontal="right"/>
      <protection locked="0" hidden="1"/>
    </xf>
    <xf numFmtId="1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4" xfId="0" applyNumberFormat="1" applyFont="1" applyFill="1" applyBorder="1" applyAlignment="1" applyProtection="1">
      <alignment horizontal="right"/>
      <protection locked="0" hidden="1"/>
    </xf>
    <xf numFmtId="1" fontId="1" fillId="34" borderId="63" xfId="0" applyNumberFormat="1" applyFont="1" applyFill="1" applyBorder="1" applyAlignment="1" applyProtection="1">
      <alignment horizontal="right"/>
      <protection locked="0" hidden="1"/>
    </xf>
    <xf numFmtId="3" fontId="1" fillId="35" borderId="65" xfId="0" applyNumberFormat="1" applyFont="1" applyFill="1" applyBorder="1" applyAlignment="1" applyProtection="1">
      <alignment horizontal="center"/>
      <protection locked="0" hidden="1"/>
    </xf>
    <xf numFmtId="1" fontId="1" fillId="34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0" fontId="0" fillId="36" borderId="31" xfId="0" applyFill="1" applyBorder="1" applyAlignment="1">
      <alignment horizontal="center" vertical="center"/>
    </xf>
    <xf numFmtId="0" fontId="0" fillId="36" borderId="69" xfId="0" applyFill="1" applyBorder="1" applyAlignment="1">
      <alignment horizontal="center"/>
    </xf>
    <xf numFmtId="1" fontId="0" fillId="36" borderId="31" xfId="0" applyNumberFormat="1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1" fontId="0" fillId="36" borderId="70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 vertical="center"/>
    </xf>
    <xf numFmtId="0" fontId="0" fillId="37" borderId="72" xfId="0" applyFill="1" applyBorder="1" applyAlignment="1">
      <alignment horizontal="center"/>
    </xf>
    <xf numFmtId="1" fontId="0" fillId="37" borderId="71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/>
    </xf>
    <xf numFmtId="1" fontId="0" fillId="37" borderId="73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 vertical="center"/>
    </xf>
    <xf numFmtId="0" fontId="0" fillId="36" borderId="72" xfId="0" applyFill="1" applyBorder="1" applyAlignment="1">
      <alignment horizontal="center"/>
    </xf>
    <xf numFmtId="1" fontId="0" fillId="36" borderId="71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/>
    </xf>
    <xf numFmtId="1" fontId="0" fillId="36" borderId="73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 vertical="center"/>
    </xf>
    <xf numFmtId="0" fontId="0" fillId="36" borderId="75" xfId="0" applyFill="1" applyBorder="1" applyAlignment="1">
      <alignment horizontal="center"/>
    </xf>
    <xf numFmtId="1" fontId="0" fillId="36" borderId="74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/>
    </xf>
    <xf numFmtId="1" fontId="0" fillId="36" borderId="76" xfId="0" applyNumberFormat="1" applyFill="1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4" borderId="68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61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5" borderId="24" xfId="0" applyNumberFormat="1" applyFont="1" applyFill="1" applyBorder="1" applyAlignment="1" applyProtection="1">
      <alignment horizontal="center"/>
      <protection locked="0" hidden="1"/>
    </xf>
    <xf numFmtId="166" fontId="0" fillId="0" borderId="0" xfId="351" applyFont="1" applyAlignment="1">
      <alignment horizontal="center"/>
    </xf>
    <xf numFmtId="186" fontId="0" fillId="0" borderId="0" xfId="0" applyNumberFormat="1"/>
    <xf numFmtId="0" fontId="24" fillId="35" borderId="66" xfId="2" applyFont="1" applyFill="1" applyBorder="1" applyAlignment="1" applyProtection="1">
      <alignment horizontal="center" vertical="center"/>
      <protection locked="0" hidden="1"/>
    </xf>
    <xf numFmtId="1" fontId="1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61" xfId="0" applyNumberFormat="1" applyFont="1" applyFill="1" applyBorder="1" applyAlignment="1" applyProtection="1">
      <alignment horizontal="right"/>
      <protection locked="0" hidden="1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0" fillId="18" borderId="0" xfId="0" applyFill="1" applyAlignment="1" applyProtection="1">
      <alignment vertical="center"/>
      <protection locked="0"/>
    </xf>
    <xf numFmtId="0" fontId="47" fillId="0" borderId="0" xfId="0" applyFont="1" applyAlignment="1">
      <alignment horizontal="left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7" fontId="24" fillId="34" borderId="48" xfId="351" applyNumberFormat="1" applyFont="1" applyFill="1" applyBorder="1" applyAlignment="1" applyProtection="1">
      <alignment horizontal="right" vertical="center"/>
      <protection locked="0" hidden="1"/>
    </xf>
    <xf numFmtId="187" fontId="1" fillId="34" borderId="48" xfId="351" applyNumberFormat="1" applyFont="1" applyFill="1" applyBorder="1" applyAlignment="1" applyProtection="1">
      <alignment horizontal="right"/>
      <protection locked="0" hidden="1"/>
    </xf>
    <xf numFmtId="187" fontId="1" fillId="34" borderId="56" xfId="351" applyNumberFormat="1" applyFont="1" applyFill="1" applyBorder="1" applyAlignment="1" applyProtection="1">
      <alignment horizontal="right"/>
      <protection locked="0" hidden="1"/>
    </xf>
    <xf numFmtId="187" fontId="1" fillId="34" borderId="60" xfId="351" applyNumberFormat="1" applyFont="1" applyFill="1" applyBorder="1" applyAlignment="1" applyProtection="1">
      <alignment horizontal="right"/>
      <protection locked="0" hidden="1"/>
    </xf>
    <xf numFmtId="187" fontId="1" fillId="34" borderId="64" xfId="351" applyNumberFormat="1" applyFont="1" applyFill="1" applyBorder="1" applyAlignment="1" applyProtection="1">
      <alignment horizontal="right"/>
      <protection locked="0" hidden="1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14" fontId="0" fillId="0" borderId="0" xfId="0" applyNumberFormat="1" applyAlignment="1">
      <alignment horizontal="center" vertical="center"/>
    </xf>
    <xf numFmtId="3" fontId="1" fillId="35" borderId="59" xfId="0" applyNumberFormat="1" applyFont="1" applyFill="1" applyBorder="1" applyAlignment="1" applyProtection="1">
      <alignment horizont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7" fontId="1" fillId="0" borderId="26" xfId="351" applyNumberFormat="1" applyFont="1" applyBorder="1" applyAlignment="1">
      <alignment horizontal="center"/>
    </xf>
    <xf numFmtId="14" fontId="2" fillId="18" borderId="0" xfId="0" applyNumberFormat="1" applyFont="1" applyFill="1" applyAlignment="1">
      <alignment horizontal="center"/>
    </xf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61" fillId="0" borderId="0" xfId="2" applyFont="1" applyAlignment="1">
      <alignment horizontal="center" vertical="top" wrapText="1"/>
    </xf>
    <xf numFmtId="49" fontId="0" fillId="0" borderId="0" xfId="0" applyNumberFormat="1"/>
    <xf numFmtId="0" fontId="61" fillId="0" borderId="0" xfId="0" applyFont="1" applyAlignment="1">
      <alignment horizontal="center" vertical="top" wrapText="1"/>
    </xf>
    <xf numFmtId="0" fontId="36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49" fillId="18" borderId="31" xfId="0" applyFont="1" applyFill="1" applyBorder="1" applyAlignment="1">
      <alignment horizontal="right"/>
    </xf>
    <xf numFmtId="14" fontId="49" fillId="18" borderId="33" xfId="0" applyNumberFormat="1" applyFont="1" applyFill="1" applyBorder="1" applyAlignment="1">
      <alignment horizontal="center" vertical="center"/>
    </xf>
    <xf numFmtId="0" fontId="24" fillId="0" borderId="0" xfId="2" applyFont="1" applyAlignment="1">
      <alignment horizontal="right" vertical="center"/>
    </xf>
    <xf numFmtId="3" fontId="36" fillId="0" borderId="21" xfId="2" applyNumberFormat="1" applyFont="1" applyBorder="1" applyAlignment="1">
      <alignment horizontal="left" vertical="center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63" xfId="0" applyNumberFormat="1" applyFont="1" applyFill="1" applyBorder="1" applyAlignment="1" applyProtection="1">
      <alignment horizontal="center"/>
      <protection locked="0" hidden="1"/>
    </xf>
    <xf numFmtId="189" fontId="1" fillId="0" borderId="26" xfId="351" applyNumberFormat="1" applyFont="1" applyBorder="1" applyAlignment="1">
      <alignment horizontal="center"/>
    </xf>
    <xf numFmtId="189" fontId="2" fillId="0" borderId="0" xfId="0" applyNumberFormat="1" applyFont="1" applyAlignment="1">
      <alignment horizontal="left"/>
    </xf>
    <xf numFmtId="0" fontId="0" fillId="35" borderId="66" xfId="0" applyFill="1" applyBorder="1" applyAlignment="1" applyProtection="1">
      <alignment horizontal="center" vertical="center"/>
      <protection locked="0" hidden="1"/>
    </xf>
    <xf numFmtId="190" fontId="24" fillId="35" borderId="57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57" xfId="351" applyNumberFormat="1" applyFont="1" applyFill="1" applyBorder="1" applyAlignment="1" applyProtection="1">
      <alignment horizontal="center"/>
      <protection locked="0" hidden="1"/>
    </xf>
    <xf numFmtId="190" fontId="1" fillId="35" borderId="68" xfId="351" applyNumberFormat="1" applyFont="1" applyFill="1" applyBorder="1" applyAlignment="1" applyProtection="1">
      <alignment horizontal="center"/>
      <protection locked="0" hidden="1"/>
    </xf>
    <xf numFmtId="190" fontId="24" fillId="35" borderId="68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61" xfId="351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Protection="1">
      <protection locked="0" hidden="1"/>
    </xf>
    <xf numFmtId="190" fontId="1" fillId="35" borderId="22" xfId="0" applyNumberFormat="1" applyFont="1" applyFill="1" applyBorder="1" applyAlignment="1" applyProtection="1">
      <alignment horizontal="center"/>
      <protection locked="0" hidden="1"/>
    </xf>
    <xf numFmtId="190" fontId="1" fillId="35" borderId="57" xfId="0" applyNumberFormat="1" applyFont="1" applyFill="1" applyBorder="1" applyProtection="1">
      <protection locked="0" hidden="1"/>
    </xf>
    <xf numFmtId="190" fontId="1" fillId="35" borderId="61" xfId="0" applyNumberFormat="1" applyFont="1" applyFill="1" applyBorder="1" applyProtection="1">
      <protection locked="0" hidden="1"/>
    </xf>
    <xf numFmtId="190" fontId="1" fillId="34" borderId="57" xfId="0" applyNumberFormat="1" applyFont="1" applyFill="1" applyBorder="1" applyAlignment="1" applyProtection="1">
      <alignment horizontal="right" vertical="center"/>
      <protection locked="0" hidden="1"/>
    </xf>
    <xf numFmtId="190" fontId="1" fillId="34" borderId="61" xfId="0" applyNumberFormat="1" applyFont="1" applyFill="1" applyBorder="1" applyAlignment="1" applyProtection="1">
      <alignment horizontal="right" vertical="center"/>
      <protection locked="0" hidden="1"/>
    </xf>
    <xf numFmtId="0" fontId="24" fillId="18" borderId="49" xfId="0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 vertical="center"/>
    </xf>
    <xf numFmtId="1" fontId="0" fillId="18" borderId="0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0" xfId="0" applyFont="1" applyFill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0" fillId="18" borderId="0" xfId="0" applyNumberFormat="1" applyFill="1" applyAlignment="1" applyProtection="1">
      <alignment horizontal="center"/>
      <protection locked="0"/>
    </xf>
    <xf numFmtId="14" fontId="2" fillId="18" borderId="0" xfId="0" applyNumberFormat="1" applyFont="1" applyFill="1" applyAlignment="1" applyProtection="1">
      <alignment horizontal="center"/>
      <protection locked="0"/>
    </xf>
    <xf numFmtId="176" fontId="0" fillId="18" borderId="0" xfId="0" applyNumberFormat="1" applyFill="1" applyAlignment="1">
      <alignment horizontal="left"/>
    </xf>
    <xf numFmtId="176" fontId="0" fillId="18" borderId="0" xfId="0" applyNumberFormat="1" applyFill="1" applyAlignment="1" applyProtection="1">
      <alignment horizontal="center" vertical="center"/>
      <protection locked="0"/>
    </xf>
    <xf numFmtId="0" fontId="0" fillId="18" borderId="0" xfId="0" applyFill="1" applyAlignment="1">
      <alignment vertical="center"/>
    </xf>
    <xf numFmtId="181" fontId="0" fillId="18" borderId="0" xfId="0" applyNumberFormat="1" applyFill="1" applyAlignment="1" applyProtection="1">
      <alignment horizontal="center"/>
      <protection locked="0"/>
    </xf>
    <xf numFmtId="14" fontId="24" fillId="18" borderId="0" xfId="0" applyNumberFormat="1" applyFont="1" applyFill="1" applyProtection="1">
      <protection locked="0"/>
    </xf>
    <xf numFmtId="0" fontId="0" fillId="18" borderId="0" xfId="0" applyFill="1" applyAlignment="1" applyProtection="1">
      <alignment horizontal="center" vertical="center"/>
      <protection hidden="1"/>
    </xf>
    <xf numFmtId="176" fontId="0" fillId="18" borderId="0" xfId="0" applyNumberFormat="1" applyFill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0" fillId="18" borderId="0" xfId="0" applyFill="1" applyAlignment="1" applyProtection="1">
      <alignment horizontal="center" vertical="center"/>
      <protection locked="0"/>
    </xf>
    <xf numFmtId="0" fontId="39" fillId="18" borderId="0" xfId="0" applyFont="1" applyFill="1" applyAlignment="1">
      <alignment horizontal="right"/>
    </xf>
    <xf numFmtId="0" fontId="36" fillId="18" borderId="0" xfId="0" applyFont="1" applyFill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0" xfId="0" applyFont="1" applyFill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right" vertical="center" shrinkToFit="1"/>
    </xf>
    <xf numFmtId="0" fontId="24" fillId="18" borderId="0" xfId="0" applyFont="1" applyFill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0" xfId="0" applyFont="1" applyFill="1" applyAlignment="1" applyProtection="1">
      <alignment horizontal="center" vertical="center"/>
      <protection locked="0"/>
    </xf>
    <xf numFmtId="177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vertical="center"/>
    </xf>
    <xf numFmtId="180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horizontal="left" vertical="center"/>
    </xf>
    <xf numFmtId="0" fontId="36" fillId="18" borderId="0" xfId="0" applyFont="1" applyFill="1" applyProtection="1">
      <protection locked="0" hidden="1"/>
    </xf>
    <xf numFmtId="14" fontId="24" fillId="18" borderId="0" xfId="0" applyNumberFormat="1" applyFont="1" applyFill="1" applyAlignment="1" applyProtection="1">
      <alignment horizontal="center"/>
      <protection locked="0"/>
    </xf>
    <xf numFmtId="182" fontId="0" fillId="18" borderId="0" xfId="0" applyNumberFormat="1" applyFill="1" applyAlignment="1" applyProtection="1">
      <alignment horizontal="right"/>
      <protection locked="0" hidden="1"/>
    </xf>
    <xf numFmtId="0" fontId="24" fillId="18" borderId="0" xfId="0" applyFont="1" applyFill="1" applyProtection="1">
      <protection locked="0" hidden="1"/>
    </xf>
    <xf numFmtId="0" fontId="2" fillId="18" borderId="29" xfId="0" applyFont="1" applyFill="1" applyBorder="1" applyAlignment="1" applyProtection="1">
      <alignment horizontal="center" vertical="center" shrinkToFit="1"/>
      <protection hidden="1"/>
    </xf>
    <xf numFmtId="0" fontId="36" fillId="0" borderId="29" xfId="0" applyFont="1" applyBorder="1" applyAlignment="1">
      <alignment vertical="center"/>
    </xf>
    <xf numFmtId="3" fontId="36" fillId="0" borderId="29" xfId="0" applyNumberFormat="1" applyFont="1" applyBorder="1" applyAlignment="1">
      <alignment vertical="center"/>
    </xf>
    <xf numFmtId="190" fontId="36" fillId="0" borderId="29" xfId="0" applyNumberFormat="1" applyFont="1" applyBorder="1"/>
    <xf numFmtId="187" fontId="36" fillId="0" borderId="29" xfId="0" applyNumberFormat="1" applyFont="1" applyBorder="1"/>
    <xf numFmtId="0" fontId="24" fillId="34" borderId="0" xfId="0" applyFont="1" applyFill="1" applyAlignment="1">
      <alignment horizontal="right"/>
    </xf>
    <xf numFmtId="0" fontId="36" fillId="0" borderId="29" xfId="0" applyFont="1" applyBorder="1" applyAlignment="1">
      <alignment horizontal="center" vertical="center"/>
    </xf>
    <xf numFmtId="3" fontId="2" fillId="0" borderId="29" xfId="0" applyNumberFormat="1" applyFont="1" applyBorder="1" applyAlignment="1">
      <alignment horizontal="right"/>
    </xf>
    <xf numFmtId="1" fontId="1" fillId="35" borderId="60" xfId="0" applyNumberFormat="1" applyFont="1" applyFill="1" applyBorder="1" applyAlignment="1" applyProtection="1">
      <alignment horizontal="center"/>
      <protection locked="0" hidden="1"/>
    </xf>
    <xf numFmtId="0" fontId="36" fillId="34" borderId="39" xfId="2" applyFont="1" applyFill="1" applyBorder="1" applyAlignment="1" applyProtection="1">
      <alignment horizontal="center" vertical="center"/>
      <protection locked="0" hidden="1"/>
    </xf>
    <xf numFmtId="187" fontId="2" fillId="34" borderId="40" xfId="351" applyNumberFormat="1" applyFont="1" applyFill="1" applyBorder="1" applyAlignment="1" applyProtection="1">
      <alignment horizontal="center"/>
      <protection locked="0" hidden="1"/>
    </xf>
    <xf numFmtId="190" fontId="2" fillId="34" borderId="41" xfId="0" applyNumberFormat="1" applyFont="1" applyFill="1" applyBorder="1" applyAlignment="1" applyProtection="1">
      <alignment horizontal="center" vertical="center"/>
      <protection locked="0" hidden="1"/>
    </xf>
    <xf numFmtId="3" fontId="1" fillId="35" borderId="67" xfId="0" applyNumberFormat="1" applyFont="1" applyFill="1" applyBorder="1" applyAlignment="1" applyProtection="1">
      <alignment horizontal="center"/>
      <protection locked="0" hidden="1"/>
    </xf>
    <xf numFmtId="1" fontId="1" fillId="34" borderId="68" xfId="0" applyNumberFormat="1" applyFont="1" applyFill="1" applyBorder="1" applyAlignment="1" applyProtection="1">
      <alignment horizontal="center" vertical="center"/>
      <protection locked="0" hidden="1"/>
    </xf>
    <xf numFmtId="0" fontId="36" fillId="18" borderId="31" xfId="0" applyFont="1" applyFill="1" applyBorder="1" applyAlignment="1">
      <alignment horizontal="right"/>
    </xf>
    <xf numFmtId="0" fontId="36" fillId="18" borderId="3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18" borderId="40" xfId="0" applyFill="1" applyBorder="1" applyAlignment="1">
      <alignment horizontal="left"/>
    </xf>
    <xf numFmtId="0" fontId="36" fillId="18" borderId="40" xfId="0" applyFont="1" applyFill="1" applyBorder="1" applyAlignment="1">
      <alignment horizontal="left" vertical="top"/>
    </xf>
    <xf numFmtId="0" fontId="16" fillId="0" borderId="31" xfId="2" applyFont="1" applyBorder="1" applyAlignment="1">
      <alignment horizontal="right" vertical="center" wrapText="1"/>
    </xf>
    <xf numFmtId="0" fontId="2" fillId="0" borderId="34" xfId="0" applyFont="1" applyBorder="1" applyAlignment="1">
      <alignment horizontal="right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8" xfId="0" applyBorder="1"/>
    <xf numFmtId="0" fontId="16" fillId="0" borderId="32" xfId="2" applyFont="1" applyBorder="1" applyAlignment="1">
      <alignment horizontal="center" vertical="center" wrapText="1"/>
    </xf>
    <xf numFmtId="0" fontId="0" fillId="0" borderId="37" xfId="0" applyBorder="1"/>
    <xf numFmtId="0" fontId="0" fillId="0" borderId="31" xfId="0" applyBorder="1"/>
    <xf numFmtId="0" fontId="0" fillId="0" borderId="32" xfId="0" applyBorder="1" applyAlignment="1">
      <alignment horizontal="center"/>
    </xf>
    <xf numFmtId="0" fontId="2" fillId="0" borderId="32" xfId="0" applyFont="1" applyBorder="1" applyAlignment="1">
      <alignment horizontal="right"/>
    </xf>
    <xf numFmtId="0" fontId="0" fillId="0" borderId="33" xfId="0" applyBorder="1"/>
    <xf numFmtId="0" fontId="0" fillId="0" borderId="37" xfId="0" applyBorder="1" applyAlignment="1">
      <alignment horizontal="center"/>
    </xf>
    <xf numFmtId="0" fontId="2" fillId="0" borderId="37" xfId="0" applyFont="1" applyBorder="1" applyAlignment="1">
      <alignment horizontal="right"/>
    </xf>
    <xf numFmtId="0" fontId="0" fillId="36" borderId="69" xfId="0" applyFill="1" applyBorder="1" applyAlignment="1">
      <alignment horizontal="left"/>
    </xf>
    <xf numFmtId="0" fontId="0" fillId="37" borderId="72" xfId="0" applyFill="1" applyBorder="1" applyAlignment="1">
      <alignment horizontal="left"/>
    </xf>
    <xf numFmtId="0" fontId="0" fillId="36" borderId="72" xfId="0" applyFill="1" applyBorder="1" applyAlignment="1">
      <alignment horizontal="left"/>
    </xf>
    <xf numFmtId="0" fontId="0" fillId="36" borderId="75" xfId="0" applyFill="1" applyBorder="1" applyAlignment="1">
      <alignment horizontal="left"/>
    </xf>
    <xf numFmtId="0" fontId="15" fillId="0" borderId="0" xfId="2" applyAlignment="1">
      <alignment horizontal="left"/>
    </xf>
    <xf numFmtId="0" fontId="63" fillId="0" borderId="0" xfId="2" applyFont="1" applyAlignment="1">
      <alignment horizontal="center" vertical="center"/>
    </xf>
    <xf numFmtId="1" fontId="63" fillId="0" borderId="0" xfId="2" applyNumberFormat="1" applyFont="1" applyAlignment="1">
      <alignment horizontal="center" vertical="center"/>
    </xf>
    <xf numFmtId="49" fontId="63" fillId="0" borderId="0" xfId="2" applyNumberFormat="1" applyFont="1" applyAlignment="1">
      <alignment horizontal="center" vertical="center"/>
    </xf>
    <xf numFmtId="0" fontId="63" fillId="0" borderId="0" xfId="2" applyFont="1" applyAlignment="1">
      <alignment horizontal="left"/>
    </xf>
    <xf numFmtId="0" fontId="63" fillId="0" borderId="0" xfId="2" applyFont="1" applyAlignment="1">
      <alignment horizontal="center"/>
    </xf>
    <xf numFmtId="0" fontId="63" fillId="0" borderId="0" xfId="0" applyFont="1" applyAlignment="1">
      <alignment horizontal="center"/>
    </xf>
    <xf numFmtId="2" fontId="63" fillId="0" borderId="0" xfId="2" applyNumberFormat="1" applyFont="1" applyAlignment="1">
      <alignment horizontal="center" vertical="center"/>
    </xf>
    <xf numFmtId="166" fontId="64" fillId="0" borderId="0" xfId="351" applyFont="1" applyAlignment="1">
      <alignment horizontal="center"/>
    </xf>
    <xf numFmtId="0" fontId="65" fillId="0" borderId="0" xfId="0" applyFont="1" applyAlignment="1">
      <alignment horizontal="left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left" vertical="center"/>
    </xf>
    <xf numFmtId="0" fontId="62" fillId="0" borderId="0" xfId="0" applyFont="1" applyAlignment="1">
      <alignment horizontal="left"/>
    </xf>
    <xf numFmtId="0" fontId="64" fillId="0" borderId="0" xfId="0" applyFont="1" applyAlignment="1">
      <alignment horizontal="center"/>
    </xf>
    <xf numFmtId="0" fontId="0" fillId="36" borderId="34" xfId="0" applyFill="1" applyBorder="1" applyAlignment="1">
      <alignment horizontal="center" vertical="center"/>
    </xf>
    <xf numFmtId="0" fontId="0" fillId="36" borderId="14" xfId="0" applyFill="1" applyBorder="1" applyAlignment="1">
      <alignment horizontal="left"/>
    </xf>
    <xf numFmtId="0" fontId="0" fillId="36" borderId="14" xfId="0" applyFill="1" applyBorder="1" applyAlignment="1">
      <alignment horizontal="center"/>
    </xf>
    <xf numFmtId="1" fontId="0" fillId="36" borderId="34" xfId="0" applyNumberFormat="1" applyFill="1" applyBorder="1" applyAlignment="1">
      <alignment horizontal="center"/>
    </xf>
    <xf numFmtId="0" fontId="0" fillId="36" borderId="34" xfId="0" applyFill="1" applyBorder="1" applyAlignment="1">
      <alignment horizontal="center"/>
    </xf>
    <xf numFmtId="1" fontId="0" fillId="36" borderId="77" xfId="0" applyNumberFormat="1" applyFill="1" applyBorder="1" applyAlignment="1">
      <alignment horizontal="center"/>
    </xf>
    <xf numFmtId="188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 shrinkToFit="1"/>
    </xf>
    <xf numFmtId="170" fontId="47" fillId="0" borderId="0" xfId="0" applyNumberFormat="1" applyFont="1" applyAlignment="1">
      <alignment horizontal="center" vertical="center"/>
    </xf>
    <xf numFmtId="170" fontId="58" fillId="0" borderId="0" xfId="0" applyNumberFormat="1" applyFont="1" applyAlignment="1">
      <alignment horizontal="left" vertical="center" wrapText="1"/>
    </xf>
    <xf numFmtId="170" fontId="47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vertical="center"/>
    </xf>
    <xf numFmtId="170" fontId="58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14" fontId="47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3" fontId="1" fillId="35" borderId="24" xfId="0" applyNumberFormat="1" applyFont="1" applyFill="1" applyBorder="1" applyAlignment="1" applyProtection="1">
      <alignment horizontal="center"/>
      <protection locked="0" hidden="1"/>
    </xf>
    <xf numFmtId="190" fontId="24" fillId="0" borderId="25" xfId="351" applyNumberFormat="1" applyFont="1" applyBorder="1" applyAlignment="1">
      <alignment horizontal="center" vertical="center" wrapText="1"/>
    </xf>
    <xf numFmtId="190" fontId="1" fillId="0" borderId="26" xfId="351" applyNumberFormat="1" applyFont="1" applyBorder="1" applyAlignment="1">
      <alignment horizontal="center"/>
    </xf>
    <xf numFmtId="190" fontId="24" fillId="35" borderId="68" xfId="351" applyNumberFormat="1" applyFont="1" applyFill="1" applyBorder="1" applyAlignment="1" applyProtection="1">
      <alignment horizontal="center"/>
      <protection locked="0" hidden="1"/>
    </xf>
    <xf numFmtId="0" fontId="2" fillId="34" borderId="78" xfId="0" applyFont="1" applyFill="1" applyBorder="1" applyAlignment="1">
      <alignment horizontal="center"/>
    </xf>
    <xf numFmtId="0" fontId="2" fillId="34" borderId="32" xfId="0" applyFont="1" applyFill="1" applyBorder="1" applyAlignment="1">
      <alignment horizontal="center"/>
    </xf>
    <xf numFmtId="14" fontId="2" fillId="34" borderId="32" xfId="0" applyNumberFormat="1" applyFont="1" applyFill="1" applyBorder="1" applyAlignment="1">
      <alignment horizontal="center"/>
    </xf>
    <xf numFmtId="0" fontId="2" fillId="34" borderId="33" xfId="0" applyFont="1" applyFill="1" applyBorder="1" applyAlignment="1">
      <alignment horizontal="center"/>
    </xf>
    <xf numFmtId="14" fontId="24" fillId="0" borderId="15" xfId="0" applyNumberFormat="1" applyFont="1" applyBorder="1" applyAlignment="1" applyProtection="1">
      <alignment horizontal="center"/>
      <protection locked="0" hidden="1"/>
    </xf>
    <xf numFmtId="0" fontId="0" fillId="0" borderId="14" xfId="0" applyBorder="1"/>
    <xf numFmtId="0" fontId="0" fillId="18" borderId="14" xfId="0" applyFill="1" applyBorder="1" applyAlignment="1">
      <alignment horizontal="left" vertical="center"/>
    </xf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79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90" fontId="17" fillId="0" borderId="22" xfId="351" applyNumberFormat="1" applyFont="1" applyFill="1" applyBorder="1" applyAlignment="1" applyProtection="1">
      <alignment horizontal="right" vertical="center"/>
    </xf>
    <xf numFmtId="166" fontId="17" fillId="0" borderId="23" xfId="351" applyFont="1" applyFill="1" applyBorder="1" applyAlignment="1" applyProtection="1">
      <alignment horizontal="right" vertical="center"/>
    </xf>
    <xf numFmtId="166" fontId="17" fillId="0" borderId="24" xfId="35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90" fontId="17" fillId="0" borderId="14" xfId="351" applyNumberFormat="1" applyFont="1" applyFill="1" applyBorder="1" applyAlignment="1" applyProtection="1">
      <alignment horizontal="center" vertical="center"/>
    </xf>
    <xf numFmtId="166" fontId="17" fillId="0" borderId="21" xfId="351" applyFont="1" applyFill="1" applyBorder="1" applyAlignment="1" applyProtection="1">
      <alignment horizontal="center" vertical="center"/>
    </xf>
    <xf numFmtId="166" fontId="17" fillId="0" borderId="14" xfId="351" applyFont="1" applyFill="1" applyBorder="1" applyAlignment="1" applyProtection="1">
      <alignment horizontal="center" vertical="center"/>
    </xf>
    <xf numFmtId="166" fontId="17" fillId="0" borderId="22" xfId="351" applyFont="1" applyFill="1" applyBorder="1" applyAlignment="1" applyProtection="1">
      <alignment horizontal="center" vertical="center"/>
    </xf>
    <xf numFmtId="166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90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3" fillId="0" borderId="19" xfId="2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3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4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7" xfId="2" applyFont="1" applyBorder="1" applyAlignment="1">
      <alignment horizontal="center" vertical="center" wrapText="1"/>
    </xf>
    <xf numFmtId="0" fontId="53" fillId="0" borderId="48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36" fillId="34" borderId="32" xfId="0" applyFont="1" applyFill="1" applyBorder="1" applyAlignment="1">
      <alignment horizontal="center" vertical="center" wrapText="1"/>
    </xf>
    <xf numFmtId="0" fontId="36" fillId="34" borderId="37" xfId="0" applyFont="1" applyFill="1" applyBorder="1" applyAlignment="1">
      <alignment horizontal="center" vertical="center" wrapText="1"/>
    </xf>
    <xf numFmtId="0" fontId="36" fillId="34" borderId="33" xfId="0" applyFont="1" applyFill="1" applyBorder="1" applyAlignment="1">
      <alignment horizontal="center" vertical="center" wrapText="1"/>
    </xf>
    <xf numFmtId="0" fontId="36" fillId="34" borderId="38" xfId="0" applyFont="1" applyFill="1" applyBorder="1" applyAlignment="1">
      <alignment horizontal="center" vertical="center" wrapText="1"/>
    </xf>
    <xf numFmtId="0" fontId="48" fillId="18" borderId="0" xfId="0" applyFont="1" applyFill="1" applyAlignment="1" applyProtection="1">
      <alignment horizontal="justify" vertical="top" wrapText="1"/>
      <protection locked="0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6" fillId="34" borderId="32" xfId="0" applyFont="1" applyFill="1" applyBorder="1" applyAlignment="1">
      <alignment horizontal="center" vertical="center"/>
    </xf>
    <xf numFmtId="0" fontId="36" fillId="34" borderId="37" xfId="0" applyFont="1" applyFill="1" applyBorder="1" applyAlignment="1">
      <alignment horizontal="center" vertical="center"/>
    </xf>
    <xf numFmtId="0" fontId="36" fillId="34" borderId="31" xfId="0" applyFont="1" applyFill="1" applyBorder="1" applyAlignment="1">
      <alignment horizontal="center" vertical="center"/>
    </xf>
    <xf numFmtId="0" fontId="36" fillId="34" borderId="36" xfId="0" applyFont="1" applyFill="1" applyBorder="1" applyAlignment="1">
      <alignment horizontal="center" vertical="center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left" shrinkToFit="1"/>
      <protection locked="0" hidden="1"/>
    </xf>
    <xf numFmtId="0" fontId="2" fillId="18" borderId="0" xfId="0" applyFont="1" applyFill="1" applyAlignment="1" applyProtection="1">
      <alignment horizontal="left" vertical="center"/>
      <protection locked="0" hidden="1"/>
    </xf>
    <xf numFmtId="0" fontId="46" fillId="18" borderId="0" xfId="0" applyFont="1" applyFill="1" applyAlignment="1" applyProtection="1">
      <alignment horizontal="left" vertical="top" wrapText="1"/>
      <protection locked="0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36" fillId="18" borderId="0" xfId="0" applyFont="1" applyFill="1" applyAlignment="1" applyProtection="1">
      <alignment horizontal="left" vertical="top" wrapText="1"/>
      <protection locked="0"/>
    </xf>
    <xf numFmtId="176" fontId="41" fillId="18" borderId="0" xfId="0" applyNumberFormat="1" applyFont="1" applyFill="1" applyAlignment="1">
      <alignment horizontal="center" vertical="center"/>
    </xf>
    <xf numFmtId="49" fontId="0" fillId="18" borderId="0" xfId="0" applyNumberFormat="1" applyFill="1" applyAlignment="1">
      <alignment horizontal="right" vertical="center" wrapText="1"/>
    </xf>
    <xf numFmtId="14" fontId="24" fillId="18" borderId="0" xfId="0" applyNumberFormat="1" applyFont="1" applyFill="1" applyAlignment="1" applyProtection="1">
      <alignment horizontal="center"/>
      <protection locked="0"/>
    </xf>
    <xf numFmtId="0" fontId="0" fillId="18" borderId="0" xfId="0" applyFill="1" applyAlignment="1">
      <alignment horizont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39"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ont>
        <color theme="0"/>
      </font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5"/>
      </font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85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1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numFmt numFmtId="30" formatCode="@"/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9242"/>
      <color rgb="FFFF6161"/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6350</xdr:rowOff>
        </xdr:from>
        <xdr:to>
          <xdr:col>4</xdr:col>
          <xdr:colOff>273050</xdr:colOff>
          <xdr:row>12</xdr:row>
          <xdr:rowOff>254000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260350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311150</xdr:colOff>
          <xdr:row>25</xdr:row>
          <xdr:rowOff>31750</xdr:rowOff>
        </xdr:from>
        <xdr:to>
          <xdr:col>5</xdr:col>
          <xdr:colOff>520700</xdr:colOff>
          <xdr:row>25</xdr:row>
          <xdr:rowOff>215900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863600</xdr:colOff>
          <xdr:row>25</xdr:row>
          <xdr:rowOff>12700</xdr:rowOff>
        </xdr:from>
        <xdr:to>
          <xdr:col>7</xdr:col>
          <xdr:colOff>0</xdr:colOff>
          <xdr:row>25</xdr:row>
          <xdr:rowOff>234950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25</xdr:row>
          <xdr:rowOff>12700</xdr:rowOff>
        </xdr:from>
        <xdr:to>
          <xdr:col>8</xdr:col>
          <xdr:colOff>6350</xdr:colOff>
          <xdr:row>26</xdr:row>
          <xdr:rowOff>6350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A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933450</xdr:colOff>
          <xdr:row>25</xdr:row>
          <xdr:rowOff>0</xdr:rowOff>
        </xdr:from>
        <xdr:to>
          <xdr:col>9</xdr:col>
          <xdr:colOff>31750</xdr:colOff>
          <xdr:row>26</xdr:row>
          <xdr:rowOff>6350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A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create_report_focSentReceived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create_report_palletMovimantation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create_report_invoicesByCountry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20</xdr:row>
      <xdr:rowOff>146050</xdr:rowOff>
    </xdr:from>
    <xdr:to>
      <xdr:col>163</xdr:col>
      <xdr:colOff>901700</xdr:colOff>
      <xdr:row>24</xdr:row>
      <xdr:rowOff>19050</xdr:rowOff>
    </xdr:to>
    <xdr:sp macro="" textlink="">
      <xdr:nvSpPr>
        <xdr:cNvPr id="11" name="create_report_stockByCategories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22825" y="2432050"/>
          <a:ext cx="18129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131</xdr:col>
      <xdr:colOff>101600</xdr:colOff>
      <xdr:row>15</xdr:row>
      <xdr:rowOff>95250</xdr:rowOff>
    </xdr:from>
    <xdr:to>
      <xdr:col>133</xdr:col>
      <xdr:colOff>120650</xdr:colOff>
      <xdr:row>29</xdr:row>
      <xdr:rowOff>184150</xdr:rowOff>
    </xdr:to>
    <xdr:grpSp>
      <xdr:nvGrpSpPr>
        <xdr:cNvPr id="21677" name="control_panel_warehouse">
          <a:extLst>
            <a:ext uri="{FF2B5EF4-FFF2-40B4-BE49-F238E27FC236}">
              <a16:creationId xmlns:a16="http://schemas.microsoft.com/office/drawing/2014/main" id="{00000000-0008-0000-0C00-0000AD540000}"/>
            </a:ext>
          </a:extLst>
        </xdr:cNvPr>
        <xdr:cNvGrpSpPr/>
      </xdr:nvGrpSpPr>
      <xdr:grpSpPr>
        <a:xfrm>
          <a:off x="107734100" y="3028950"/>
          <a:ext cx="1784350" cy="2755900"/>
          <a:chOff x="108204000" y="5289550"/>
          <a:chExt cx="1790700" cy="2755900"/>
        </a:xfrm>
      </xdr:grpSpPr>
      <xdr:sp macro="[0]!calculateWarehouseValues" textlink="">
        <xdr:nvSpPr>
          <xdr:cNvPr id="21661" name="showOrderSheet">
            <a:extLst>
              <a:ext uri="{FF2B5EF4-FFF2-40B4-BE49-F238E27FC236}">
                <a16:creationId xmlns:a16="http://schemas.microsoft.com/office/drawing/2014/main" id="{00000000-0008-0000-0C00-00009D540000}"/>
              </a:ext>
            </a:extLst>
          </xdr:cNvPr>
          <xdr:cNvSpPr/>
        </xdr:nvSpPr>
        <xdr:spPr>
          <a:xfrm>
            <a:off x="108343350" y="68008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STOCK</a:t>
            </a:r>
          </a:p>
        </xdr:txBody>
      </xdr:sp>
      <xdr:sp macro="[0]!productUsrFormLauncher" textlink="">
        <xdr:nvSpPr>
          <xdr:cNvPr id="21662" name="showOrderSheet">
            <a:extLst>
              <a:ext uri="{FF2B5EF4-FFF2-40B4-BE49-F238E27FC236}">
                <a16:creationId xmlns:a16="http://schemas.microsoft.com/office/drawing/2014/main" id="{00000000-0008-0000-0C00-00009E540000}"/>
              </a:ext>
            </a:extLst>
          </xdr:cNvPr>
          <xdr:cNvSpPr/>
        </xdr:nvSpPr>
        <xdr:spPr>
          <a:xfrm>
            <a:off x="108343350" y="718819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PRODUCT MANAGER</a:t>
            </a:r>
          </a:p>
        </xdr:txBody>
      </xdr:sp>
      <xdr:sp macro="" textlink="">
        <xdr:nvSpPr>
          <xdr:cNvPr id="21667" name="Rettangolo con angoli arrotondati 21666">
            <a:extLst>
              <a:ext uri="{FF2B5EF4-FFF2-40B4-BE49-F238E27FC236}">
                <a16:creationId xmlns:a16="http://schemas.microsoft.com/office/drawing/2014/main" id="{00000000-0008-0000-0C00-0000A3540000}"/>
              </a:ext>
            </a:extLst>
          </xdr:cNvPr>
          <xdr:cNvSpPr/>
        </xdr:nvSpPr>
        <xdr:spPr>
          <a:xfrm>
            <a:off x="108204000" y="5289550"/>
            <a:ext cx="1790700" cy="27559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[0]!showInventorySheet" textlink="">
        <xdr:nvSpPr>
          <xdr:cNvPr id="21671" name="showOrderSheet">
            <a:extLst>
              <a:ext uri="{FF2B5EF4-FFF2-40B4-BE49-F238E27FC236}">
                <a16:creationId xmlns:a16="http://schemas.microsoft.com/office/drawing/2014/main" id="{00000000-0008-0000-0C00-0000A7540000}"/>
              </a:ext>
            </a:extLst>
          </xdr:cNvPr>
          <xdr:cNvSpPr/>
        </xdr:nvSpPr>
        <xdr:spPr>
          <a:xfrm>
            <a:off x="108343350" y="75755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LAST INVENTORY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21673" name="Rettangolo con angoli arrotondati 21672">
            <a:extLst>
              <a:ext uri="{FF2B5EF4-FFF2-40B4-BE49-F238E27FC236}">
                <a16:creationId xmlns:a16="http://schemas.microsoft.com/office/drawing/2014/main" id="{00000000-0008-0000-0C00-0000A9540000}"/>
              </a:ext>
            </a:extLst>
          </xdr:cNvPr>
          <xdr:cNvSpPr/>
        </xdr:nvSpPr>
        <xdr:spPr>
          <a:xfrm>
            <a:off x="108281183" y="5664200"/>
            <a:ext cx="1636334" cy="7493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MISCELLANEUS</a:t>
            </a:r>
          </a:p>
        </xdr:txBody>
      </xdr:sp>
      <xdr:sp macro="[0]!noFilterWarehouse" textlink="">
        <xdr:nvSpPr>
          <xdr:cNvPr id="21674" name="showOrderSheet">
            <a:extLst>
              <a:ext uri="{FF2B5EF4-FFF2-40B4-BE49-F238E27FC236}">
                <a16:creationId xmlns:a16="http://schemas.microsoft.com/office/drawing/2014/main" id="{00000000-0008-0000-0C00-0000AA540000}"/>
              </a:ext>
            </a:extLst>
          </xdr:cNvPr>
          <xdr:cNvSpPr/>
        </xdr:nvSpPr>
        <xdr:spPr>
          <a:xfrm>
            <a:off x="108343350" y="60007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CLEAR FILTERS</a:t>
            </a:r>
          </a:p>
        </xdr:txBody>
      </xdr:sp>
      <xdr:sp macro="" textlink="">
        <xdr:nvSpPr>
          <xdr:cNvPr id="21668" name="Rettangolo con angoli arrotondati 21667">
            <a:extLst>
              <a:ext uri="{FF2B5EF4-FFF2-40B4-BE49-F238E27FC236}">
                <a16:creationId xmlns:a16="http://schemas.microsoft.com/office/drawing/2014/main" id="{00000000-0008-0000-0C00-0000A4540000}"/>
              </a:ext>
            </a:extLst>
          </xdr:cNvPr>
          <xdr:cNvSpPr/>
        </xdr:nvSpPr>
        <xdr:spPr>
          <a:xfrm>
            <a:off x="108293883" y="6470650"/>
            <a:ext cx="1636334" cy="15049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WAREHOUSE</a:t>
            </a:r>
          </a:p>
        </xdr:txBody>
      </xdr:sp>
    </xdr:grpSp>
    <xdr:clientData/>
  </xdr:twoCellAnchor>
  <xdr:twoCellAnchor>
    <xdr:from>
      <xdr:col>74</xdr:col>
      <xdr:colOff>95250</xdr:colOff>
      <xdr:row>15</xdr:row>
      <xdr:rowOff>95250</xdr:rowOff>
    </xdr:from>
    <xdr:to>
      <xdr:col>76</xdr:col>
      <xdr:colOff>41050</xdr:colOff>
      <xdr:row>37</xdr:row>
      <xdr:rowOff>123825</xdr:rowOff>
    </xdr:to>
    <xdr:grpSp>
      <xdr:nvGrpSpPr>
        <xdr:cNvPr id="72" name="control_panel_basket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61239400" y="3028950"/>
          <a:ext cx="1800000" cy="4219575"/>
          <a:chOff x="95250" y="2717800"/>
          <a:chExt cx="1800000" cy="4219575"/>
        </a:xfrm>
      </xdr:grpSpPr>
      <xdr:sp macro="" textlink="">
        <xdr:nvSpPr>
          <xdr:cNvPr id="76" name="Rettangolo con angoli arrotondati 21646">
            <a:extLst>
              <a:ext uri="{FF2B5EF4-FFF2-40B4-BE49-F238E27FC236}">
                <a16:creationId xmlns:a16="http://schemas.microsoft.com/office/drawing/2014/main" id="{00000000-0008-0000-0C00-00008F540000}"/>
              </a:ext>
            </a:extLst>
          </xdr:cNvPr>
          <xdr:cNvSpPr/>
        </xdr:nvSpPr>
        <xdr:spPr>
          <a:xfrm>
            <a:off x="95250" y="2717800"/>
            <a:ext cx="1800000" cy="4219575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grpSp>
        <xdr:nvGrpSpPr>
          <xdr:cNvPr id="84" name="Gruppo 4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GrpSpPr/>
        </xdr:nvGrpSpPr>
        <xdr:grpSpPr>
          <a:xfrm>
            <a:off x="184338" y="4588557"/>
            <a:ext cx="1621828" cy="709612"/>
            <a:chOff x="184338" y="4588557"/>
            <a:chExt cx="1621828" cy="709612"/>
          </a:xfrm>
        </xdr:grpSpPr>
        <xdr:sp macro="" textlink="">
          <xdr:nvSpPr>
            <xdr:cNvPr id="85" name="Rettangolo con angoli arrotondati 21649">
              <a:extLst>
                <a:ext uri="{FF2B5EF4-FFF2-40B4-BE49-F238E27FC236}">
                  <a16:creationId xmlns:a16="http://schemas.microsoft.com/office/drawing/2014/main" id="{00000000-0008-0000-0C00-000092540000}"/>
                </a:ext>
              </a:extLst>
            </xdr:cNvPr>
            <xdr:cNvSpPr/>
          </xdr:nvSpPr>
          <xdr:spPr>
            <a:xfrm>
              <a:off x="184338" y="4588557"/>
              <a:ext cx="1621828" cy="709612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DOCUMENT</a:t>
              </a:r>
            </a:p>
          </xdr:txBody>
        </xdr:sp>
        <xdr:sp macro="[0]!printUsrFormLauncher" textlink="">
          <xdr:nvSpPr>
            <xdr:cNvPr id="88" name="printDocument">
              <a:extLst>
                <a:ext uri="{FF2B5EF4-FFF2-40B4-BE49-F238E27FC236}">
                  <a16:creationId xmlns:a16="http://schemas.microsoft.com/office/drawing/2014/main" id="{00000000-0008-0000-0C00-00008E540000}"/>
                </a:ext>
              </a:extLst>
            </xdr:cNvPr>
            <xdr:cNvSpPr/>
          </xdr:nvSpPr>
          <xdr:spPr>
            <a:xfrm>
              <a:off x="268755" y="4895416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PRINT DOCUMENTS</a:t>
              </a:r>
            </a:p>
          </xdr:txBody>
        </xdr:sp>
      </xdr:grpSp>
      <xdr:grpSp>
        <xdr:nvGrpSpPr>
          <xdr:cNvPr id="89" name="Gruppo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GrpSpPr/>
        </xdr:nvGrpSpPr>
        <xdr:grpSpPr>
          <a:xfrm>
            <a:off x="184338" y="5362096"/>
            <a:ext cx="1621828" cy="1495938"/>
            <a:chOff x="184338" y="5362096"/>
            <a:chExt cx="1621828" cy="1495938"/>
          </a:xfrm>
        </xdr:grpSpPr>
        <xdr:sp macro="" textlink="">
          <xdr:nvSpPr>
            <xdr:cNvPr id="93" name="Rettangolo con angoli arrotondati 21653">
              <a:extLst>
                <a:ext uri="{FF2B5EF4-FFF2-40B4-BE49-F238E27FC236}">
                  <a16:creationId xmlns:a16="http://schemas.microsoft.com/office/drawing/2014/main" id="{00000000-0008-0000-0C00-000096540000}"/>
                </a:ext>
              </a:extLst>
            </xdr:cNvPr>
            <xdr:cNvSpPr/>
          </xdr:nvSpPr>
          <xdr:spPr>
            <a:xfrm>
              <a:off x="184338" y="5362096"/>
              <a:ext cx="1621828" cy="1495938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PRODUCTION</a:t>
              </a:r>
            </a:p>
          </xdr:txBody>
        </xdr:sp>
        <xdr:sp macro="[0]!callProductionTrue" textlink="">
          <xdr:nvSpPr>
            <xdr:cNvPr id="94" name="prodPreview">
              <a:extLst>
                <a:ext uri="{FF2B5EF4-FFF2-40B4-BE49-F238E27FC236}">
                  <a16:creationId xmlns:a16="http://schemas.microsoft.com/office/drawing/2014/main" id="{00000000-0008-0000-0C00-000097540000}"/>
                </a:ext>
              </a:extLst>
            </xdr:cNvPr>
            <xdr:cNvSpPr/>
          </xdr:nvSpPr>
          <xdr:spPr>
            <a:xfrm>
              <a:off x="262462" y="5688134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PROD.</a:t>
              </a:r>
              <a:r>
                <a:rPr lang="it-IT" sz="1100" b="1" baseline="0">
                  <a:solidFill>
                    <a:schemeClr val="bg1"/>
                  </a:solidFill>
                </a:rPr>
                <a:t> </a:t>
              </a:r>
              <a:r>
                <a:rPr lang="it-IT" sz="1100" b="1">
                  <a:solidFill>
                    <a:schemeClr val="bg1"/>
                  </a:solidFill>
                </a:rPr>
                <a:t>PREVIEW</a:t>
              </a:r>
            </a:p>
          </xdr:txBody>
        </xdr:sp>
        <xdr:sp macro="[0]!callProductionFalse" textlink="">
          <xdr:nvSpPr>
            <xdr:cNvPr id="96" name="production">
              <a:extLst>
                <a:ext uri="{FF2B5EF4-FFF2-40B4-BE49-F238E27FC236}">
                  <a16:creationId xmlns:a16="http://schemas.microsoft.com/office/drawing/2014/main" id="{00000000-0008-0000-0C00-000099540000}"/>
                </a:ext>
              </a:extLst>
            </xdr:cNvPr>
            <xdr:cNvSpPr/>
          </xdr:nvSpPr>
          <xdr:spPr>
            <a:xfrm>
              <a:off x="262462" y="6068512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PRODUCTION</a:t>
              </a:r>
            </a:p>
          </xdr:txBody>
        </xdr:sp>
        <xdr:sp macro="[0]!calculateWarehouseValuesFromBasket" textlink="">
          <xdr:nvSpPr>
            <xdr:cNvPr id="97" name="updateStock">
              <a:extLst>
                <a:ext uri="{FF2B5EF4-FFF2-40B4-BE49-F238E27FC236}">
                  <a16:creationId xmlns:a16="http://schemas.microsoft.com/office/drawing/2014/main" id="{00000000-0008-0000-0C00-00009A540000}"/>
                </a:ext>
              </a:extLst>
            </xdr:cNvPr>
            <xdr:cNvSpPr/>
          </xdr:nvSpPr>
          <xdr:spPr>
            <a:xfrm>
              <a:off x="262462" y="6448890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STOCK</a:t>
              </a:r>
            </a:p>
          </xdr:txBody>
        </xdr:sp>
      </xdr:grpSp>
      <xdr:grpSp>
        <xdr:nvGrpSpPr>
          <xdr:cNvPr id="100" name="Gruppo 48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GrpSpPr/>
        </xdr:nvGrpSpPr>
        <xdr:grpSpPr>
          <a:xfrm>
            <a:off x="184338" y="3050231"/>
            <a:ext cx="1621828" cy="1463973"/>
            <a:chOff x="184338" y="3050231"/>
            <a:chExt cx="1621828" cy="1463973"/>
          </a:xfrm>
        </xdr:grpSpPr>
        <xdr:sp macro="" textlink="">
          <xdr:nvSpPr>
            <xdr:cNvPr id="105" name="Rettangolo con angoli arrotondati 21647">
              <a:extLst>
                <a:ext uri="{FF2B5EF4-FFF2-40B4-BE49-F238E27FC236}">
                  <a16:creationId xmlns:a16="http://schemas.microsoft.com/office/drawing/2014/main" id="{00000000-0008-0000-0C00-000090540000}"/>
                </a:ext>
              </a:extLst>
            </xdr:cNvPr>
            <xdr:cNvSpPr/>
          </xdr:nvSpPr>
          <xdr:spPr>
            <a:xfrm>
              <a:off x="184338" y="3050231"/>
              <a:ext cx="1621828" cy="1463973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BASKET</a:t>
              </a:r>
            </a:p>
          </xdr:txBody>
        </xdr:sp>
        <xdr:sp macro="[0]!emptyOrderContent" textlink="">
          <xdr:nvSpPr>
            <xdr:cNvPr id="107" name="emptyBasket">
              <a:extLst>
                <a:ext uri="{FF2B5EF4-FFF2-40B4-BE49-F238E27FC236}">
                  <a16:creationId xmlns:a16="http://schemas.microsoft.com/office/drawing/2014/main" id="{00000000-0008-0000-0C00-000093540000}"/>
                </a:ext>
              </a:extLst>
            </xdr:cNvPr>
            <xdr:cNvSpPr/>
          </xdr:nvSpPr>
          <xdr:spPr>
            <a:xfrm>
              <a:off x="268755" y="374066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EMPTY BASKET</a:t>
              </a:r>
            </a:p>
          </xdr:txBody>
        </xdr:sp>
        <xdr:grpSp>
          <xdr:nvGrpSpPr>
            <xdr:cNvPr id="108" name="Gruppo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GrpSpPr/>
          </xdr:nvGrpSpPr>
          <xdr:grpSpPr>
            <a:xfrm>
              <a:off x="268755" y="4117844"/>
              <a:ext cx="1452991" cy="317125"/>
              <a:chOff x="268755" y="4117844"/>
              <a:chExt cx="1452991" cy="317125"/>
            </a:xfrm>
          </xdr:grpSpPr>
          <xdr:sp macro="[0]!fakeDeleteProductFromCart" textlink="">
            <xdr:nvSpPr>
              <xdr:cNvPr id="115" name="deleteItem">
                <a:extLst>
                  <a:ext uri="{FF2B5EF4-FFF2-40B4-BE49-F238E27FC236}">
                    <a16:creationId xmlns:a16="http://schemas.microsoft.com/office/drawing/2014/main" id="{00000000-0008-0000-0C00-00009454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  <xdr:sp macro="[0]!deleteProductFromCart" textlink="">
            <xdr:nvSpPr>
              <xdr:cNvPr id="117" name="deleteItemRed" hidden="1">
                <a:extLst>
                  <a:ext uri="{FF2B5EF4-FFF2-40B4-BE49-F238E27FC236}">
                    <a16:creationId xmlns:a16="http://schemas.microsoft.com/office/drawing/2014/main" id="{00000000-0008-0000-0C00-00002400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rgbClr val="C00000"/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</xdr:grpSp>
        <xdr:sp macro="[0]!updateOrderContent" textlink="">
          <xdr:nvSpPr>
            <xdr:cNvPr id="121" name="updateBasket">
              <a:extLst>
                <a:ext uri="{FF2B5EF4-FFF2-40B4-BE49-F238E27FC236}">
                  <a16:creationId xmlns:a16="http://schemas.microsoft.com/office/drawing/2014/main" id="{00000000-0008-0000-0C00-0000AE540000}"/>
                </a:ext>
              </a:extLst>
            </xdr:cNvPr>
            <xdr:cNvSpPr/>
          </xdr:nvSpPr>
          <xdr:spPr>
            <a:xfrm>
              <a:off x="268755" y="336348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rgbClr val="00B050"/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BASKET</a:t>
              </a:r>
            </a:p>
          </xdr:txBody>
        </xdr:sp>
      </xdr:grpSp>
    </xdr:grpSp>
    <xdr:clientData/>
  </xdr:twoCellAnchor>
  <xdr:twoCellAnchor>
    <xdr:from>
      <xdr:col>2</xdr:col>
      <xdr:colOff>95250</xdr:colOff>
      <xdr:row>15</xdr:row>
      <xdr:rowOff>95250</xdr:rowOff>
    </xdr:from>
    <xdr:to>
      <xdr:col>4</xdr:col>
      <xdr:colOff>72800</xdr:colOff>
      <xdr:row>35</xdr:row>
      <xdr:rowOff>137250</xdr:rowOff>
    </xdr:to>
    <xdr:grpSp>
      <xdr:nvGrpSpPr>
        <xdr:cNvPr id="127" name="control_panel_home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pSpPr/>
      </xdr:nvGrpSpPr>
      <xdr:grpSpPr>
        <a:xfrm>
          <a:off x="95250" y="3028950"/>
          <a:ext cx="1793650" cy="3852000"/>
          <a:chOff x="57150" y="5829300"/>
          <a:chExt cx="1917700" cy="3854450"/>
        </a:xfrm>
      </xdr:grpSpPr>
      <xdr:sp macro="[0]!newCustomerUsrFormLauncher" textlink="">
        <xdr:nvSpPr>
          <xdr:cNvPr id="45" name="showOrderSheet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42000" y="64897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CUSTOMER</a:t>
            </a:r>
          </a:p>
        </xdr:txBody>
      </xdr:sp>
      <xdr:sp macro="[0]!editCustomerUsrFormLauncher" textlink="">
        <xdr:nvSpPr>
          <xdr:cNvPr id="47" name="showOrderSheet">
            <a:extLst>
              <a:ext uri="{FF2B5EF4-FFF2-40B4-BE49-F238E27FC236}">
                <a16:creationId xmlns:a16="http://schemas.microsoft.com/office/drawing/2014/main" id="{00000000-0008-0000-0C00-00002F000000}"/>
              </a:ext>
            </a:extLst>
          </xdr:cNvPr>
          <xdr:cNvSpPr/>
        </xdr:nvSpPr>
        <xdr:spPr>
          <a:xfrm>
            <a:off x="242000" y="68770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</a:t>
            </a:r>
          </a:p>
        </xdr:txBody>
      </xdr:sp>
      <xdr:sp macro="[0]!editUsrFormLauncher" textlink="">
        <xdr:nvSpPr>
          <xdr:cNvPr id="63" name="showOrderSheet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42000" y="8026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ORDER</a:t>
            </a:r>
          </a:p>
        </xdr:txBody>
      </xdr:sp>
      <xdr:sp macro="[0]!neworderUsrFormLauncher" textlink="">
        <xdr:nvSpPr>
          <xdr:cNvPr id="67" name="showOrderSheet">
            <a:extLst>
              <a:ext uri="{FF2B5EF4-FFF2-40B4-BE49-F238E27FC236}">
                <a16:creationId xmlns:a16="http://schemas.microsoft.com/office/drawing/2014/main" id="{00000000-0008-0000-0C00-000043000000}"/>
              </a:ext>
            </a:extLst>
          </xdr:cNvPr>
          <xdr:cNvSpPr/>
        </xdr:nvSpPr>
        <xdr:spPr>
          <a:xfrm>
            <a:off x="242000" y="7645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8" name="showOrderSheet">
            <a:extLst>
              <a:ext uri="{FF2B5EF4-FFF2-40B4-BE49-F238E27FC236}">
                <a16:creationId xmlns:a16="http://schemas.microsoft.com/office/drawing/2014/main" id="{00000000-0008-0000-0C00-000044000000}"/>
              </a:ext>
            </a:extLst>
          </xdr:cNvPr>
          <xdr:cNvSpPr/>
        </xdr:nvSpPr>
        <xdr:spPr>
          <a:xfrm>
            <a:off x="242000" y="8407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73" name="showOrderSheet">
            <a:extLst>
              <a:ext uri="{FF2B5EF4-FFF2-40B4-BE49-F238E27FC236}">
                <a16:creationId xmlns:a16="http://schemas.microsoft.com/office/drawing/2014/main" id="{00000000-0008-0000-0C00-000049000000}"/>
              </a:ext>
            </a:extLst>
          </xdr:cNvPr>
          <xdr:cNvSpPr/>
        </xdr:nvSpPr>
        <xdr:spPr>
          <a:xfrm>
            <a:off x="242000" y="91757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DOCUMENTS</a:t>
            </a:r>
          </a:p>
        </xdr:txBody>
      </xdr:sp>
      <xdr:sp macro="" textlink="">
        <xdr:nvSpPr>
          <xdr:cNvPr id="87" name="Rettangolo con angoli arrotondati 86">
            <a:extLst>
              <a:ext uri="{FF2B5EF4-FFF2-40B4-BE49-F238E27FC236}">
                <a16:creationId xmlns:a16="http://schemas.microsoft.com/office/drawing/2014/main" id="{00000000-0008-0000-0C00-000057000000}"/>
              </a:ext>
            </a:extLst>
          </xdr:cNvPr>
          <xdr:cNvSpPr/>
        </xdr:nvSpPr>
        <xdr:spPr>
          <a:xfrm>
            <a:off x="57150" y="5829300"/>
            <a:ext cx="1917700" cy="3854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" textlink="">
        <xdr:nvSpPr>
          <xdr:cNvPr id="126" name="Rettangolo con angoli arrotondati 125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/>
        </xdr:nvSpPr>
        <xdr:spPr>
          <a:xfrm>
            <a:off x="152062" y="6159500"/>
            <a:ext cx="1727877" cy="1092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CUSTOMER</a:t>
            </a:r>
          </a:p>
        </xdr:txBody>
      </xdr:sp>
      <xdr:sp macro="" textlink="">
        <xdr:nvSpPr>
          <xdr:cNvPr id="123" name="Rettangolo con angoli arrotondati 122">
            <a:extLst>
              <a:ext uri="{FF2B5EF4-FFF2-40B4-BE49-F238E27FC236}">
                <a16:creationId xmlns:a16="http://schemas.microsoft.com/office/drawing/2014/main" id="{00000000-0008-0000-0C00-00007B000000}"/>
              </a:ext>
            </a:extLst>
          </xdr:cNvPr>
          <xdr:cNvSpPr/>
        </xdr:nvSpPr>
        <xdr:spPr>
          <a:xfrm>
            <a:off x="152062" y="7327900"/>
            <a:ext cx="1727877" cy="1473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ORDER</a:t>
            </a:r>
          </a:p>
        </xdr:txBody>
      </xdr:sp>
      <xdr:sp macro="" textlink="">
        <xdr:nvSpPr>
          <xdr:cNvPr id="120" name="Rettangolo con angoli arrotondati 119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SpPr/>
        </xdr:nvSpPr>
        <xdr:spPr>
          <a:xfrm>
            <a:off x="152062" y="8870950"/>
            <a:ext cx="1727877" cy="7048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DOCUMENTS</a:t>
            </a:r>
          </a:p>
        </xdr:txBody>
      </xdr:sp>
    </xdr:grpSp>
    <xdr:clientData/>
  </xdr:twoCellAnchor>
  <xdr:twoCellAnchor>
    <xdr:from>
      <xdr:col>17</xdr:col>
      <xdr:colOff>561975</xdr:colOff>
      <xdr:row>0</xdr:row>
      <xdr:rowOff>19050</xdr:rowOff>
    </xdr:from>
    <xdr:to>
      <xdr:col>22</xdr:col>
      <xdr:colOff>752475</xdr:colOff>
      <xdr:row>5</xdr:row>
      <xdr:rowOff>142876</xdr:rowOff>
    </xdr:to>
    <xdr:grpSp>
      <xdr:nvGrpSpPr>
        <xdr:cNvPr id="118" name="filtri_rapidi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11141075" y="19050"/>
          <a:ext cx="5130800" cy="1152526"/>
          <a:chOff x="10658475" y="19050"/>
          <a:chExt cx="4914900" cy="1114426"/>
        </a:xfrm>
      </xdr:grpSpPr>
      <xdr:sp macro="" textlink="">
        <xdr:nvSpPr>
          <xdr:cNvPr id="102" name="rettangolo_filtri">
            <a:extLst>
              <a:ext uri="{FF2B5EF4-FFF2-40B4-BE49-F238E27FC236}">
                <a16:creationId xmlns:a16="http://schemas.microsoft.com/office/drawing/2014/main" id="{00000000-0008-0000-0C00-000066000000}"/>
              </a:ext>
            </a:extLst>
          </xdr:cNvPr>
          <xdr:cNvSpPr/>
        </xdr:nvSpPr>
        <xdr:spPr>
          <a:xfrm>
            <a:off x="10658475" y="19050"/>
            <a:ext cx="4914900" cy="111442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it-IT" sz="1100"/>
          </a:p>
        </xdr:txBody>
      </xdr:sp>
      <xdr:sp macro="[0]!noFilter" textlink="">
        <xdr:nvSpPr>
          <xdr:cNvPr id="66" name="clearFiltersBtn">
            <a:extLst>
              <a:ext uri="{FF2B5EF4-FFF2-40B4-BE49-F238E27FC236}">
                <a16:creationId xmlns:a16="http://schemas.microsoft.com/office/drawing/2014/main" id="{00000000-0008-0000-0C00-000042000000}"/>
              </a:ext>
            </a:extLst>
          </xdr:cNvPr>
          <xdr:cNvSpPr/>
        </xdr:nvSpPr>
        <xdr:spPr>
          <a:xfrm>
            <a:off x="10716998" y="73420"/>
            <a:ext cx="1444491" cy="486000"/>
          </a:xfrm>
          <a:prstGeom prst="roundRect">
            <a:avLst/>
          </a:prstGeom>
          <a:solidFill>
            <a:srgbClr val="C00000"/>
          </a:solidFill>
          <a:ln w="28575">
            <a:solidFill>
              <a:srgbClr val="FF616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400" b="1">
                <a:solidFill>
                  <a:schemeClr val="bg1"/>
                </a:solidFill>
              </a:rPr>
              <a:t>CLEAR  FILTERS</a:t>
            </a:r>
          </a:p>
        </xdr:txBody>
      </xdr:sp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C00-000051000000}"/>
              </a:ext>
            </a:extLst>
          </xdr:cNvPr>
          <xdr:cNvSpPr/>
        </xdr:nvSpPr>
        <xdr:spPr>
          <a:xfrm>
            <a:off x="12230056" y="73420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FATTURATE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C00-000056000000}"/>
              </a:ext>
            </a:extLst>
          </xdr:cNvPr>
          <xdr:cNvSpPr/>
        </xdr:nvSpPr>
        <xdr:spPr>
          <a:xfrm>
            <a:off x="12230056" y="33906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PREPARAZIONE</a:t>
            </a: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C00-00005B000000}"/>
              </a:ext>
            </a:extLst>
          </xdr:cNvPr>
          <xdr:cNvSpPr/>
        </xdr:nvSpPr>
        <xdr:spPr>
          <a:xfrm>
            <a:off x="12230056" y="604714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STAND BY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C00-000065000000}"/>
              </a:ext>
            </a:extLst>
          </xdr:cNvPr>
          <xdr:cNvSpPr/>
        </xdr:nvSpPr>
        <xdr:spPr>
          <a:xfrm>
            <a:off x="10716998" y="604714"/>
            <a:ext cx="1444489" cy="198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28575"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CAMPIONATURE</a:t>
            </a:r>
            <a:endParaRPr lang="it-IT" sz="800" b="1">
              <a:solidFill>
                <a:schemeClr val="bg1"/>
              </a:solidFill>
            </a:endParaRP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C00-00006E000000}"/>
              </a:ext>
            </a:extLst>
          </xdr:cNvPr>
          <xdr:cNvSpPr/>
        </xdr:nvSpPr>
        <xdr:spPr>
          <a:xfrm>
            <a:off x="13815422" y="860837"/>
            <a:ext cx="64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NO YEAR</a:t>
            </a:r>
          </a:p>
        </xdr:txBody>
      </xdr:sp>
      <xdr:sp macro="[0]!filtroAnnoPrecedente" textlink="#REF!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C00-00006F000000}"/>
              </a:ext>
            </a:extLst>
          </xdr:cNvPr>
          <xdr:cNvSpPr/>
        </xdr:nvSpPr>
        <xdr:spPr>
          <a:xfrm>
            <a:off x="14501735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900" b="1">
              <a:solidFill>
                <a:schemeClr val="bg1"/>
              </a:solidFill>
            </a:endParaRPr>
          </a:p>
        </xdr:txBody>
      </xdr:sp>
      <xdr:sp macro="[0]!filtroAnnoInCorso" textlink="#REF!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C00-000070000000}"/>
              </a:ext>
            </a:extLst>
          </xdr:cNvPr>
          <xdr:cNvSpPr/>
        </xdr:nvSpPr>
        <xdr:spPr>
          <a:xfrm>
            <a:off x="15024572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500" b="1">
              <a:solidFill>
                <a:schemeClr val="bg1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C00-00006A000000}"/>
              </a:ext>
            </a:extLst>
          </xdr:cNvPr>
          <xdr:cNvSpPr/>
        </xdr:nvSpPr>
        <xdr:spPr>
          <a:xfrm>
            <a:off x="13815422" y="594444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ATTESA</a:t>
            </a: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C00-00006D000000}"/>
              </a:ext>
            </a:extLst>
          </xdr:cNvPr>
          <xdr:cNvSpPr/>
        </xdr:nvSpPr>
        <xdr:spPr>
          <a:xfrm>
            <a:off x="13815422" y="333932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TRANSITO</a:t>
            </a: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C00-000071000000}"/>
              </a:ext>
            </a:extLst>
          </xdr:cNvPr>
          <xdr:cNvSpPr/>
        </xdr:nvSpPr>
        <xdr:spPr>
          <a:xfrm>
            <a:off x="13815422" y="73420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CONSEGNATE</a:t>
            </a:r>
          </a:p>
        </xdr:txBody>
      </xdr:sp>
      <xdr:sp macro="[0]!filtro9" textlink="">
        <xdr:nvSpPr>
          <xdr:cNvPr id="7" name="onlyProduction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10716998" y="860837"/>
            <a:ext cx="1444489" cy="198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PRODUZIONI</a:t>
            </a:r>
          </a:p>
        </xdr:txBody>
      </xdr:sp>
      <xdr:sp macro="[0]!filtro10" textlink="">
        <xdr:nvSpPr>
          <xdr:cNvPr id="9" name="allReady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12230056" y="86083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rgbClr val="33CC33"/>
                </a:solidFill>
              </a:rPr>
              <a:t>VENDITE PRONTE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6350</xdr:rowOff>
    </xdr:from>
    <xdr:to>
      <xdr:col>17</xdr:col>
      <xdr:colOff>365126</xdr:colOff>
      <xdr:row>3</xdr:row>
      <xdr:rowOff>141854</xdr:rowOff>
    </xdr:to>
    <xdr:grpSp>
      <xdr:nvGrpSpPr>
        <xdr:cNvPr id="21681" name="intestazione">
          <a:extLst>
            <a:ext uri="{FF2B5EF4-FFF2-40B4-BE49-F238E27FC236}">
              <a16:creationId xmlns:a16="http://schemas.microsoft.com/office/drawing/2014/main" id="{00000000-0008-0000-0C00-0000B1540000}"/>
            </a:ext>
          </a:extLst>
        </xdr:cNvPr>
        <xdr:cNvGrpSpPr/>
      </xdr:nvGrpSpPr>
      <xdr:grpSpPr>
        <a:xfrm>
          <a:off x="0" y="6350"/>
          <a:ext cx="10944226" cy="783204"/>
          <a:chOff x="0" y="6350"/>
          <a:chExt cx="10898591" cy="795904"/>
        </a:xfrm>
      </xdr:grpSpPr>
      <xdr:pic macro="[0]!reloadHome">
        <xdr:nvPicPr>
          <xdr:cNvPr id="103" name="logoCoppoListone" descr="Immagine che contiene testo, Carattere, Elementi grafici, logo&#10;&#10;Descrizione generata automaticamente">
            <a:extLst>
              <a:ext uri="{FF2B5EF4-FFF2-40B4-BE49-F238E27FC236}">
                <a16:creationId xmlns:a16="http://schemas.microsoft.com/office/drawing/2014/main" id="{00000000-0008-0000-0C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6350"/>
            <a:ext cx="2273081" cy="795904"/>
          </a:xfrm>
          <a:prstGeom prst="rect">
            <a:avLst/>
          </a:prstGeom>
        </xdr:spPr>
      </xdr:pic>
      <xdr:grpSp>
        <xdr:nvGrpSpPr>
          <xdr:cNvPr id="95" name="main_menu">
            <a:extLst>
              <a:ext uri="{FF2B5EF4-FFF2-40B4-BE49-F238E27FC236}">
                <a16:creationId xmlns:a16="http://schemas.microsoft.com/office/drawing/2014/main" id="{00000000-0008-0000-0C00-00005F000000}"/>
              </a:ext>
            </a:extLst>
          </xdr:cNvPr>
          <xdr:cNvGrpSpPr/>
        </xdr:nvGrpSpPr>
        <xdr:grpSpPr>
          <a:xfrm>
            <a:off x="2344544" y="66675"/>
            <a:ext cx="8554047" cy="396000"/>
            <a:chOff x="2380214" y="73025"/>
            <a:chExt cx="8683895" cy="383528"/>
          </a:xfrm>
        </xdr:grpSpPr>
        <xdr:sp macro="[0]!showClientTab" textlink="">
          <xdr:nvSpPr>
            <xdr:cNvPr id="6" name="home" hidden="1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2000" b="1"/>
            </a:p>
          </xdr:txBody>
        </xdr:sp>
        <xdr:sp macro="" textlink="">
          <xdr:nvSpPr>
            <xdr:cNvPr id="13" name="homePressed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1600" b="1"/>
            </a:p>
          </xdr:txBody>
        </xdr:sp>
        <xdr:sp macro="[0]!showProdTab" textlink="">
          <xdr:nvSpPr>
            <xdr:cNvPr id="21" name="basket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" textlink="">
          <xdr:nvSpPr>
            <xdr:cNvPr id="22" name="basketPressed" hidden="1">
              <a:extLst>
                <a:ext uri="{FF2B5EF4-FFF2-40B4-BE49-F238E27FC236}">
                  <a16:creationId xmlns:a16="http://schemas.microsoft.com/office/drawing/2014/main" id="{00000000-0008-0000-0C00-000016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[0]!showWarehouseTab" textlink="">
          <xdr:nvSpPr>
            <xdr:cNvPr id="30" name="warehouse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WAREHOUSE</a:t>
              </a:r>
              <a:endParaRPr lang="it-IT" sz="1400" b="1"/>
            </a:p>
          </xdr:txBody>
        </xdr:sp>
        <xdr:sp macro="" textlink="">
          <xdr:nvSpPr>
            <xdr:cNvPr id="83" name="warehousePressed" hidden="1">
              <a:extLst>
                <a:ext uri="{FF2B5EF4-FFF2-40B4-BE49-F238E27FC236}">
                  <a16:creationId xmlns:a16="http://schemas.microsoft.com/office/drawing/2014/main" id="{00000000-0008-0000-0C00-000053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WAREHOUSE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[0]!showAdminTab" textlink="">
          <xdr:nvSpPr>
            <xdr:cNvPr id="90" name="admin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ADMIN</a:t>
              </a:r>
              <a:endParaRPr lang="it-IT" sz="1200" b="1"/>
            </a:p>
          </xdr:txBody>
        </xdr:sp>
        <xdr:sp macro="" textlink="">
          <xdr:nvSpPr>
            <xdr:cNvPr id="82" name="adminPressed" hidden="1">
              <a:extLst>
                <a:ext uri="{FF2B5EF4-FFF2-40B4-BE49-F238E27FC236}">
                  <a16:creationId xmlns:a16="http://schemas.microsoft.com/office/drawing/2014/main" id="{00000000-0008-0000-0C00-000052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ADMIN</a:t>
              </a:r>
            </a:p>
          </xdr:txBody>
        </xdr:sp>
        <xdr:sp macro="[0]!showReportingTab" textlink="">
          <xdr:nvSpPr>
            <xdr:cNvPr id="92" name="reporting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REPORTING</a:t>
              </a:r>
              <a:endParaRPr lang="it-IT" sz="1200" b="1"/>
            </a:p>
          </xdr:txBody>
        </xdr:sp>
        <xdr:sp macro="" textlink="">
          <xdr:nvSpPr>
            <xdr:cNvPr id="98" name="reportingPressed" hidden="1">
              <a:extLst>
                <a:ext uri="{FF2B5EF4-FFF2-40B4-BE49-F238E27FC236}">
                  <a16:creationId xmlns:a16="http://schemas.microsoft.com/office/drawing/2014/main" id="{00000000-0008-0000-0C00-000062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REPORTING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31</xdr:row>
      <xdr:rowOff>88900</xdr:rowOff>
    </xdr:to>
    <xdr:grpSp>
      <xdr:nvGrpSpPr>
        <xdr:cNvPr id="34" name="datasetMenu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/>
      </xdr:nvGrpSpPr>
      <xdr:grpSpPr>
        <a:xfrm>
          <a:off x="478650300" y="1835150"/>
          <a:ext cx="2501900" cy="4235450"/>
          <a:chOff x="2393950" y="1524000"/>
          <a:chExt cx="2501900" cy="423545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/>
        </xdr:nvSpPr>
        <xdr:spPr>
          <a:xfrm>
            <a:off x="2393950" y="1524000"/>
            <a:ext cx="2501900" cy="4235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00000000-0008-0000-0C00-000089540000}"/>
              </a:ext>
            </a:extLst>
          </xdr:cNvPr>
          <xdr:cNvGrpSpPr/>
        </xdr:nvGrpSpPr>
        <xdr:grpSpPr>
          <a:xfrm>
            <a:off x="2511425" y="18542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C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C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ITEM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00000000-0008-0000-0C00-000085540000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0000000-0008-0000-0C00-00008A540000}"/>
              </a:ext>
            </a:extLst>
          </xdr:cNvPr>
          <xdr:cNvGrpSpPr/>
        </xdr:nvGrpSpPr>
        <xdr:grpSpPr>
          <a:xfrm>
            <a:off x="2511425" y="49593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00000000-0008-0000-0C00-000087540000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33" name="Gruppo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GrpSpPr/>
        </xdr:nvGrpSpPr>
        <xdr:grpSpPr>
          <a:xfrm>
            <a:off x="2511425" y="3022600"/>
            <a:ext cx="2254250" cy="1860550"/>
            <a:chOff x="2517775" y="3022600"/>
            <a:chExt cx="2254250" cy="18605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C00-000050000000}"/>
                </a:ext>
              </a:extLst>
            </xdr:cNvPr>
            <xdr:cNvSpPr/>
          </xdr:nvSpPr>
          <xdr:spPr>
            <a:xfrm>
              <a:off x="2618900" y="332513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2618900" y="3706741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00000000-0008-0000-0C00-000081540000}"/>
                </a:ext>
              </a:extLst>
            </xdr:cNvPr>
            <xdr:cNvSpPr/>
          </xdr:nvSpPr>
          <xdr:spPr>
            <a:xfrm>
              <a:off x="2517775" y="3022600"/>
              <a:ext cx="2254250" cy="1860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  <xdr:sp macro="[0]!showBillOfMat" textlink="">
          <xdr:nvSpPr>
            <xdr:cNvPr id="25" name="showSalesSheet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SpPr/>
          </xdr:nvSpPr>
          <xdr:spPr>
            <a:xfrm>
              <a:off x="2618900" y="4088347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BILL OF MATERIALS</a:t>
              </a:r>
            </a:p>
          </xdr:txBody>
        </xdr:sp>
        <xdr:sp macro="[0]!showDgnClasses" textlink="">
          <xdr:nvSpPr>
            <xdr:cNvPr id="28" name="showSalesSheet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:cNvPr>
            <xdr:cNvSpPr/>
          </xdr:nvSpPr>
          <xdr:spPr>
            <a:xfrm>
              <a:off x="2618900" y="446995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DGN CLASSES</a:t>
              </a:r>
            </a:p>
          </xdr:txBody>
        </xdr:sp>
      </xdr:grpSp>
    </xdr:grp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43</xdr:row>
      <xdr:rowOff>165100</xdr:rowOff>
    </xdr:to>
    <xdr:grpSp>
      <xdr:nvGrpSpPr>
        <xdr:cNvPr id="15" name="importExportMenu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481272850" y="1835150"/>
          <a:ext cx="2501900" cy="6597650"/>
          <a:chOff x="5016500" y="1524000"/>
          <a:chExt cx="2501900" cy="6597650"/>
        </a:xfrm>
      </xdr:grpSpPr>
      <xdr:sp macro="" textlink="">
        <xdr:nvSpPr>
          <xdr:cNvPr id="24" name="Rettangolo con angoli arrotondati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5016500" y="1524000"/>
            <a:ext cx="2501900" cy="65976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IMPORT</a:t>
            </a:r>
            <a:r>
              <a:rPr lang="it-IT" sz="1400" b="1" baseline="0">
                <a:solidFill>
                  <a:schemeClr val="accent5">
                    <a:lumMod val="75000"/>
                  </a:schemeClr>
                </a:solidFill>
              </a:rPr>
              <a:t> - EXPORT</a:t>
            </a:r>
            <a:endParaRPr lang="it-IT" sz="1400" b="1">
              <a:solidFill>
                <a:schemeClr val="accent5">
                  <a:lumMod val="75000"/>
                </a:schemeClr>
              </a:solidFill>
            </a:endParaRPr>
          </a:p>
        </xdr:txBody>
      </xdr:sp>
      <xdr:grpSp>
        <xdr:nvGrpSpPr>
          <xdr:cNvPr id="41" name="Gruppo 40">
            <a:extLst>
              <a:ext uri="{FF2B5EF4-FFF2-40B4-BE49-F238E27FC236}">
                <a16:creationId xmlns:a16="http://schemas.microsoft.com/office/drawing/2014/main" id="{00000000-0008-0000-0C00-000029000000}"/>
              </a:ext>
            </a:extLst>
          </xdr:cNvPr>
          <xdr:cNvGrpSpPr/>
        </xdr:nvGrpSpPr>
        <xdr:grpSpPr>
          <a:xfrm>
            <a:off x="5140325" y="1854200"/>
            <a:ext cx="2254250" cy="1492250"/>
            <a:chOff x="5140325" y="1854200"/>
            <a:chExt cx="2254250" cy="1492250"/>
          </a:xfrm>
        </xdr:grpSpPr>
        <xdr:sp macro="[0]!deleteDatabase" textlink="">
          <xdr:nvSpPr>
            <xdr:cNvPr id="27" name="editClient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SpPr/>
          </xdr:nvSpPr>
          <xdr:spPr>
            <a:xfrm>
              <a:off x="5250393" y="295275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ORDERS DATABASE</a:t>
              </a:r>
            </a:p>
          </xdr:txBody>
        </xdr:sp>
        <xdr:sp macro="[0]!exportDatabaseOrders" textlink="">
          <xdr:nvSpPr>
            <xdr:cNvPr id="29" name="editClient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/>
          </xdr:nvSpPr>
          <xdr:spPr>
            <a:xfrm>
              <a:off x="5250393" y="217170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ORDERS DATABASE</a:t>
              </a:r>
            </a:p>
          </xdr:txBody>
        </xdr:sp>
        <xdr:sp macro="[0]!importDatabaseOrders" textlink="">
          <xdr:nvSpPr>
            <xdr:cNvPr id="31" name="editClient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:cNvPr>
            <xdr:cNvSpPr/>
          </xdr:nvSpPr>
          <xdr:spPr>
            <a:xfrm>
              <a:off x="5250393" y="255905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ORDERS DATABASE</a:t>
              </a:r>
            </a:p>
          </xdr:txBody>
        </xdr:sp>
        <xdr:sp macro="" textlink="">
          <xdr:nvSpPr>
            <xdr:cNvPr id="51" name="Rettangolo con angoli arrotondati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:cNvPr>
            <xdr:cNvSpPr/>
          </xdr:nvSpPr>
          <xdr:spPr>
            <a:xfrm>
              <a:off x="5140325" y="1854200"/>
              <a:ext cx="2254250" cy="14922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75" name="Gruppo 74">
            <a:extLst>
              <a:ext uri="{FF2B5EF4-FFF2-40B4-BE49-F238E27FC236}">
                <a16:creationId xmlns:a16="http://schemas.microsoft.com/office/drawing/2014/main" id="{00000000-0008-0000-0C00-00004B000000}"/>
              </a:ext>
            </a:extLst>
          </xdr:cNvPr>
          <xdr:cNvGrpSpPr/>
        </xdr:nvGrpSpPr>
        <xdr:grpSpPr>
          <a:xfrm>
            <a:off x="5140325" y="3409950"/>
            <a:ext cx="2254250" cy="1098550"/>
            <a:chOff x="2660650" y="5454650"/>
            <a:chExt cx="2254250" cy="1098550"/>
          </a:xfrm>
        </xdr:grpSpPr>
        <xdr:sp macro="[0]!exportDatabaseProduct" textlink="">
          <xdr:nvSpPr>
            <xdr:cNvPr id="40" name="editClient">
              <a:extLst>
                <a:ext uri="{FF2B5EF4-FFF2-40B4-BE49-F238E27FC236}">
                  <a16:creationId xmlns:a16="http://schemas.microsoft.com/office/drawing/2014/main" id="{00000000-0008-0000-0C00-000028000000}"/>
                </a:ext>
              </a:extLst>
            </xdr:cNvPr>
            <xdr:cNvSpPr/>
          </xdr:nvSpPr>
          <xdr:spPr>
            <a:xfrm>
              <a:off x="2787714" y="577215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PRODUCT DATA</a:t>
              </a:r>
            </a:p>
          </xdr:txBody>
        </xdr:sp>
        <xdr:sp macro="[0]!importDatabaseProduct" textlink="">
          <xdr:nvSpPr>
            <xdr:cNvPr id="43" name="editClient">
              <a:extLst>
                <a:ext uri="{FF2B5EF4-FFF2-40B4-BE49-F238E27FC236}">
                  <a16:creationId xmlns:a16="http://schemas.microsoft.com/office/drawing/2014/main" id="{00000000-0008-0000-0C00-00002B000000}"/>
                </a:ext>
              </a:extLst>
            </xdr:cNvPr>
            <xdr:cNvSpPr/>
          </xdr:nvSpPr>
          <xdr:spPr>
            <a:xfrm>
              <a:off x="2787714" y="615950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PRODUCT DATA</a:t>
              </a:r>
            </a:p>
          </xdr:txBody>
        </xdr:sp>
        <xdr:sp macro="" textlink="">
          <xdr:nvSpPr>
            <xdr:cNvPr id="74" name="Rettangolo con angoli arrotondati 73">
              <a:extLst>
                <a:ext uri="{FF2B5EF4-FFF2-40B4-BE49-F238E27FC236}">
                  <a16:creationId xmlns:a16="http://schemas.microsoft.com/office/drawing/2014/main" id="{00000000-0008-0000-0C00-00004A000000}"/>
                </a:ext>
              </a:extLst>
            </xdr:cNvPr>
            <xdr:cNvSpPr/>
          </xdr:nvSpPr>
          <xdr:spPr>
            <a:xfrm>
              <a:off x="2660650" y="54546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116" name="Gruppo 115">
            <a:extLst>
              <a:ext uri="{FF2B5EF4-FFF2-40B4-BE49-F238E27FC236}">
                <a16:creationId xmlns:a16="http://schemas.microsoft.com/office/drawing/2014/main" id="{00000000-0008-0000-0C00-000074000000}"/>
              </a:ext>
            </a:extLst>
          </xdr:cNvPr>
          <xdr:cNvGrpSpPr/>
        </xdr:nvGrpSpPr>
        <xdr:grpSpPr>
          <a:xfrm>
            <a:off x="5140325" y="4572000"/>
            <a:ext cx="2254250" cy="1098550"/>
            <a:chOff x="10086975" y="5467350"/>
            <a:chExt cx="2254250" cy="1098550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GrpSpPr/>
          </xdr:nvGrpSpPr>
          <xdr:grpSpPr>
            <a:xfrm>
              <a:off x="10196039" y="5778500"/>
              <a:ext cx="2052000" cy="702347"/>
              <a:chOff x="9067214" y="2533650"/>
              <a:chExt cx="2052000" cy="702347"/>
            </a:xfrm>
          </xdr:grpSpPr>
          <xdr:sp macro="[0]!exportDatabaseClient" textlink="">
            <xdr:nvSpPr>
              <xdr:cNvPr id="35" name="editClient">
                <a:extLst>
                  <a:ext uri="{FF2B5EF4-FFF2-40B4-BE49-F238E27FC236}">
                    <a16:creationId xmlns:a16="http://schemas.microsoft.com/office/drawing/2014/main" id="{00000000-0008-0000-0C00-000023000000}"/>
                  </a:ext>
                </a:extLst>
              </xdr:cNvPr>
              <xdr:cNvSpPr/>
            </xdr:nvSpPr>
            <xdr:spPr>
              <a:xfrm>
                <a:off x="9067214" y="253365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EXPORT CLIENT DATABASE</a:t>
                </a:r>
              </a:p>
            </xdr:txBody>
          </xdr:sp>
          <xdr:sp macro="[0]!importDatabaseClient" textlink="">
            <xdr:nvSpPr>
              <xdr:cNvPr id="37" name="editClient">
                <a:extLst>
                  <a:ext uri="{FF2B5EF4-FFF2-40B4-BE49-F238E27FC236}">
                    <a16:creationId xmlns:a16="http://schemas.microsoft.com/office/drawing/2014/main" id="{00000000-0008-0000-0C00-000025000000}"/>
                  </a:ext>
                </a:extLst>
              </xdr:cNvPr>
              <xdr:cNvSpPr/>
            </xdr:nvSpPr>
            <xdr:spPr>
              <a:xfrm>
                <a:off x="9067214" y="292100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IMPORT CLIENT DATABASE</a:t>
                </a:r>
              </a:p>
            </xdr:txBody>
          </xdr:sp>
        </xdr:grpSp>
        <xdr:sp macro="" textlink="">
          <xdr:nvSpPr>
            <xdr:cNvPr id="114" name="Rettangolo con angoli arrotondati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/>
          </xdr:nvSpPr>
          <xdr:spPr>
            <a:xfrm>
              <a:off x="10086975" y="54673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14" name="Gruppo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GrpSpPr/>
        </xdr:nvGrpSpPr>
        <xdr:grpSpPr>
          <a:xfrm>
            <a:off x="5140325" y="5727700"/>
            <a:ext cx="2254250" cy="1098550"/>
            <a:chOff x="5140325" y="5727700"/>
            <a:chExt cx="2254250" cy="1098550"/>
          </a:xfrm>
        </xdr:grpSpPr>
        <xdr:sp macro="" textlink="">
          <xdr:nvSpPr>
            <xdr:cNvPr id="18" name="editClient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/>
          </xdr:nvSpPr>
          <xdr:spPr>
            <a:xfrm>
              <a:off x="5241450" y="603885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</a:t>
              </a:r>
              <a:r>
                <a:rPr lang="it-IT" sz="1100" b="1" baseline="0">
                  <a:solidFill>
                    <a:schemeClr val="bg1"/>
                  </a:solidFill>
                </a:rPr>
                <a:t> RISK CLASS</a:t>
              </a:r>
              <a:r>
                <a:rPr lang="it-IT" sz="1100" b="1">
                  <a:solidFill>
                    <a:schemeClr val="bg1"/>
                  </a:solidFill>
                </a:rPr>
                <a:t> DATA</a:t>
              </a:r>
            </a:p>
          </xdr:txBody>
        </xdr:sp>
        <xdr:sp macro="" textlink="">
          <xdr:nvSpPr>
            <xdr:cNvPr id="19" name="editClient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/>
          </xdr:nvSpPr>
          <xdr:spPr>
            <a:xfrm>
              <a:off x="5241450" y="64262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RISK CLASS DATA</a:t>
              </a:r>
            </a:p>
          </xdr:txBody>
        </xdr:sp>
        <xdr:sp macro="" textlink="">
          <xdr:nvSpPr>
            <xdr:cNvPr id="16" name="Rettangolo con angoli arrotondati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/>
          </xdr:nvSpPr>
          <xdr:spPr>
            <a:xfrm>
              <a:off x="5140325" y="572770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DANGEROUS GOODS</a:t>
              </a:r>
            </a:p>
          </xdr:txBody>
        </xdr:sp>
      </xdr:grpSp>
      <xdr:grpSp>
        <xdr:nvGrpSpPr>
          <xdr:cNvPr id="12" name="Gruppo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GrpSpPr/>
        </xdr:nvGrpSpPr>
        <xdr:grpSpPr>
          <a:xfrm>
            <a:off x="5239571" y="6940550"/>
            <a:ext cx="2052000" cy="1083347"/>
            <a:chOff x="5239571" y="6940550"/>
            <a:chExt cx="2052000" cy="1083347"/>
          </a:xfrm>
        </xdr:grpSpPr>
        <xdr:sp macro="[0]!exportFullData" textlink="">
          <xdr:nvSpPr>
            <xdr:cNvPr id="32" name="editClient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:cNvPr>
            <xdr:cNvSpPr/>
          </xdr:nvSpPr>
          <xdr:spPr>
            <a:xfrm>
              <a:off x="5239571" y="694055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FULL DATA</a:t>
              </a:r>
            </a:p>
          </xdr:txBody>
        </xdr:sp>
        <xdr:sp macro="[0]!importFullData" textlink="">
          <xdr:nvSpPr>
            <xdr:cNvPr id="8" name="editClient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5239571" y="732790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FULL DATA</a:t>
              </a:r>
            </a:p>
          </xdr:txBody>
        </xdr:sp>
        <xdr:sp macro="[0]!deleteFullData" textlink="">
          <xdr:nvSpPr>
            <xdr:cNvPr id="39" name="editClient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/>
          </xdr:nvSpPr>
          <xdr:spPr>
            <a:xfrm>
              <a:off x="5240575" y="770890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WHOLE DATABASE</a:t>
              </a:r>
            </a:p>
          </xdr:txBody>
        </xdr:sp>
      </xdr:grpSp>
    </xdr:grpSp>
    <xdr:clientData/>
  </xdr:twoCellAnchor>
  <xdr:twoCellAnchor>
    <xdr:from>
      <xdr:col>75</xdr:col>
      <xdr:colOff>19050</xdr:colOff>
      <xdr:row>38</xdr:row>
      <xdr:rowOff>82550</xdr:rowOff>
    </xdr:from>
    <xdr:to>
      <xdr:col>75</xdr:col>
      <xdr:colOff>1651000</xdr:colOff>
      <xdr:row>47</xdr:row>
      <xdr:rowOff>10423</xdr:rowOff>
    </xdr:to>
    <xdr:sp macro="" textlink="">
      <xdr:nvSpPr>
        <xdr:cNvPr id="2" name="textBox_basket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39700" y="7086600"/>
          <a:ext cx="16319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it-IT" sz="1100" b="1" kern="1200">
              <a:solidFill>
                <a:sysClr val="windowText" lastClr="000000"/>
              </a:solidFill>
            </a:rPr>
            <a:t>QUANDO MODIFICHI IL CONTENUTO DI UN ORDINE RICORDATI DI REGISTRARE LE MODIFICHE SCHIACCIANDO SU UPDATE BASKET O QUESTE VERRANNO PERSE!</a:t>
          </a:r>
        </a:p>
      </xdr:txBody>
    </xdr:sp>
    <xdr:clientData/>
  </xdr:twoCellAnchor>
  <xdr:twoCellAnchor>
    <xdr:from>
      <xdr:col>131</xdr:col>
      <xdr:colOff>127000</xdr:colOff>
      <xdr:row>30</xdr:row>
      <xdr:rowOff>165100</xdr:rowOff>
    </xdr:from>
    <xdr:to>
      <xdr:col>133</xdr:col>
      <xdr:colOff>136525</xdr:colOff>
      <xdr:row>39</xdr:row>
      <xdr:rowOff>92973</xdr:rowOff>
    </xdr:to>
    <xdr:sp macro="" textlink="">
      <xdr:nvSpPr>
        <xdr:cNvPr id="42" name="textBox_warehouse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27000" y="5645150"/>
          <a:ext cx="16954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it-IT" sz="1100" b="1" kern="1200"/>
            <a:t>AD OGNI CAMBIO FILTRO LO STOCK VERRA' RICALCOLATO. L'OPERAZIONE POTREBBE RICHIEDERE QUALCHE SECONDO. E' CONSIGLIABILE SALVARE PRIMA DI ESEGUIRE L'OPERAZIONE.</a:t>
          </a:r>
        </a:p>
      </xdr:txBody>
    </xdr:sp>
    <xdr:clientData/>
  </xdr:twoCellAnchor>
  <xdr:twoCellAnchor>
    <xdr:from>
      <xdr:col>689</xdr:col>
      <xdr:colOff>393700</xdr:colOff>
      <xdr:row>9</xdr:row>
      <xdr:rowOff>50800</xdr:rowOff>
    </xdr:from>
    <xdr:to>
      <xdr:col>693</xdr:col>
      <xdr:colOff>330200</xdr:colOff>
      <xdr:row>27</xdr:row>
      <xdr:rowOff>63500</xdr:rowOff>
    </xdr:to>
    <xdr:grpSp>
      <xdr:nvGrpSpPr>
        <xdr:cNvPr id="53" name="otherMenu">
          <a:extLst>
            <a:ext uri="{FF2B5EF4-FFF2-40B4-BE49-F238E27FC236}">
              <a16:creationId xmlns:a16="http://schemas.microsoft.com/office/drawing/2014/main" id="{20E2CC9A-4328-A912-831F-F4222B89BFB9}"/>
            </a:ext>
          </a:extLst>
        </xdr:cNvPr>
        <xdr:cNvGrpSpPr/>
      </xdr:nvGrpSpPr>
      <xdr:grpSpPr>
        <a:xfrm>
          <a:off x="483920800" y="1841500"/>
          <a:ext cx="2501900" cy="3441700"/>
          <a:chOff x="7664450" y="1841500"/>
          <a:chExt cx="2501900" cy="3441700"/>
        </a:xfrm>
      </xdr:grpSpPr>
      <xdr:sp macro="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7664450" y="18415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OTHER</a:t>
            </a:r>
          </a:p>
        </xdr:txBody>
      </xdr:sp>
      <xdr:grpSp>
        <xdr:nvGrpSpPr>
          <xdr:cNvPr id="5" name="Gruppo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GrpSpPr/>
        </xdr:nvGrpSpPr>
        <xdr:grpSpPr>
          <a:xfrm>
            <a:off x="7788275" y="2171700"/>
            <a:ext cx="2254250" cy="1485900"/>
            <a:chOff x="2962275" y="1841500"/>
            <a:chExt cx="2254250" cy="1485900"/>
          </a:xfrm>
        </xdr:grpSpPr>
        <xdr:sp macro="[0]!showUtilitySheet" textlink="">
          <xdr:nvSpPr>
            <xdr:cNvPr id="20" name="showOrderSheet">
              <a:extLst>
                <a:ext uri="{FF2B5EF4-FFF2-40B4-BE49-F238E27FC236}">
                  <a16:creationId xmlns:a16="http://schemas.microsoft.com/office/drawing/2014/main" id="{00000000-0008-0000-0C00-000014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SHOW UTILITY DATA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6" name="Rettangolo con angoli arrotondati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:cNvPr>
            <xdr:cNvSpPr/>
          </xdr:nvSpPr>
          <xdr:spPr>
            <a:xfrm>
              <a:off x="2962275" y="184150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UTILITIES</a:t>
              </a:r>
            </a:p>
          </xdr:txBody>
        </xdr:sp>
      </xdr:grpSp>
      <xdr:grpSp>
        <xdr:nvGrpSpPr>
          <xdr:cNvPr id="52" name="Gruppo 51">
            <a:extLst>
              <a:ext uri="{FF2B5EF4-FFF2-40B4-BE49-F238E27FC236}">
                <a16:creationId xmlns:a16="http://schemas.microsoft.com/office/drawing/2014/main" id="{37D85444-E407-A45A-71AF-A35F83165968}"/>
              </a:ext>
            </a:extLst>
          </xdr:cNvPr>
          <xdr:cNvGrpSpPr/>
        </xdr:nvGrpSpPr>
        <xdr:grpSpPr>
          <a:xfrm>
            <a:off x="7788275" y="3727450"/>
            <a:ext cx="2254250" cy="1485900"/>
            <a:chOff x="13147675" y="3879850"/>
            <a:chExt cx="2254250" cy="1485900"/>
          </a:xfrm>
        </xdr:grpSpPr>
        <xdr:sp macro="[0]!protectionSwitcher" textlink="">
          <xdr:nvSpPr>
            <xdr:cNvPr id="48" name="applyProtection" hidden="1">
              <a:extLst>
                <a:ext uri="{FF2B5EF4-FFF2-40B4-BE49-F238E27FC236}">
                  <a16:creationId xmlns:a16="http://schemas.microsoft.com/office/drawing/2014/main" id="{B8F8B4FF-F00E-FB52-ACA4-C9FB30A0FB04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APPLY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9" name="protectionBox">
              <a:extLst>
                <a:ext uri="{FF2B5EF4-FFF2-40B4-BE49-F238E27FC236}">
                  <a16:creationId xmlns:a16="http://schemas.microsoft.com/office/drawing/2014/main" id="{7385F6D6-B96F-E300-CDF9-4CA8E48A55D5}"/>
                </a:ext>
              </a:extLst>
            </xdr:cNvPr>
            <xdr:cNvSpPr/>
          </xdr:nvSpPr>
          <xdr:spPr>
            <a:xfrm>
              <a:off x="13147675" y="387985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WORKBOOK PROTECTION</a:t>
              </a:r>
            </a:p>
          </xdr:txBody>
        </xdr:sp>
        <xdr:sp macro="[0]!protectionSwitcher" textlink="">
          <xdr:nvSpPr>
            <xdr:cNvPr id="50" name="removeProtection">
              <a:extLst>
                <a:ext uri="{FF2B5EF4-FFF2-40B4-BE49-F238E27FC236}">
                  <a16:creationId xmlns:a16="http://schemas.microsoft.com/office/drawing/2014/main" id="{88ABC8E7-C923-05D5-DCBE-7FFC24DE21AE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REMOVE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ustomerData" displayName="customerData" ref="A1:AE2" insertRow="1" totalsRowShown="0" headerRowDxfId="238" dataDxfId="237">
  <autoFilter ref="A1:AE2" xr:uid="{00000000-0009-0000-0100-000005000000}"/>
  <sortState xmlns:xlrd2="http://schemas.microsoft.com/office/spreadsheetml/2017/richdata2" ref="A2:AE2">
    <sortCondition ref="A1:A2"/>
  </sortState>
  <tableColumns count="31">
    <tableColumn id="1" xr3:uid="{00000000-0010-0000-0000-000001000000}" name="cod_cliente" dataDxfId="236"/>
    <tableColumn id="2" xr3:uid="{00000000-0010-0000-0000-000002000000}" name="country" dataDxfId="235"/>
    <tableColumn id="3" xr3:uid="{00000000-0010-0000-0000-000003000000}" name="payment_account" dataDxfId="234"/>
    <tableColumn id="4" xr3:uid="{00000000-0010-0000-0000-000004000000}" name="company_name1" dataDxfId="233"/>
    <tableColumn id="5" xr3:uid="{00000000-0010-0000-0000-000005000000}" name="company_name2" dataDxfId="232"/>
    <tableColumn id="6" xr3:uid="{00000000-0010-0000-0000-000006000000}" name="logistic_name" dataDxfId="231"/>
    <tableColumn id="7" xr3:uid="{00000000-0010-0000-0000-000007000000}" name="logistic_address1" dataDxfId="230"/>
    <tableColumn id="8" xr3:uid="{00000000-0010-0000-0000-000008000000}" name="logistic_address2" dataDxfId="229"/>
    <tableColumn id="18" xr3:uid="{00000000-0010-0000-0000-000012000000}" name="logistic_address3" dataDxfId="228"/>
    <tableColumn id="31" xr3:uid="{00000000-0010-0000-0000-00001F000000}" name="logistic_address4" dataDxfId="227"/>
    <tableColumn id="19" xr3:uid="{00000000-0010-0000-0000-000013000000}" name="place_of_discharge" dataDxfId="226"/>
    <tableColumn id="15" xr3:uid="{00000000-0010-0000-0000-00000F000000}" name="hq_address1" dataDxfId="225"/>
    <tableColumn id="16" xr3:uid="{00000000-0010-0000-0000-000010000000}" name="hq_address2" dataDxfId="224"/>
    <tableColumn id="17" xr3:uid="{00000000-0010-0000-0000-000011000000}" name="hq_address3" dataDxfId="223"/>
    <tableColumn id="9" xr3:uid="{00000000-0010-0000-0000-000009000000}" name="vat_no" dataDxfId="222"/>
    <tableColumn id="10" xr3:uid="{00000000-0010-0000-0000-00000A000000}" name="payment_method" dataDxfId="221"/>
    <tableColumn id="11" xr3:uid="{00000000-0010-0000-0000-00000B000000}" name="incoterms" dataDxfId="220"/>
    <tableColumn id="12" xr3:uid="{00000000-0010-0000-0000-00000C000000}" name="currency" dataDxfId="219"/>
    <tableColumn id="13" xr3:uid="{00000000-0010-0000-0000-00000D000000}" name="vat_code" dataDxfId="218"/>
    <tableColumn id="14" xr3:uid="{00000000-0010-0000-0000-00000E000000}" name="legal_references" dataDxfId="217"/>
    <tableColumn id="20" xr3:uid="{00000000-0010-0000-0000-000014000000}" name="notes" dataDxfId="216"/>
    <tableColumn id="21" xr3:uid="{00000000-0010-0000-0000-000015000000}" name="opt_ean" dataDxfId="215"/>
    <tableColumn id="22" xr3:uid="{00000000-0010-0000-0000-000016000000}" name="opt_eori" dataDxfId="214"/>
    <tableColumn id="25" xr3:uid="{00000000-0010-0000-0000-000019000000}" name="opt_hscode" dataDxfId="213"/>
    <tableColumn id="23" xr3:uid="{00000000-0010-0000-0000-000017000000}" name="opt_focvalue" dataDxfId="212"/>
    <tableColumn id="24" xr3:uid="{00000000-0010-0000-0000-000018000000}" name="opt_focdiscount" dataDxfId="211"/>
    <tableColumn id="26" xr3:uid="{00000000-0010-0000-0000-00001A000000}" name="opt_deliveryaddress" dataDxfId="210"/>
    <tableColumn id="27" xr3:uid="{00000000-0010-0000-0000-00001B000000}" name="opt_origin" dataDxfId="209"/>
    <tableColumn id="28" xr3:uid="{00000000-0010-0000-0000-00001C000000}" name="destination" dataDxfId="208"/>
    <tableColumn id="29" xr3:uid="{00000000-0010-0000-0000-00001D000000}" name="place_of_loading" dataDxfId="207"/>
    <tableColumn id="30" xr3:uid="{00000000-0010-0000-0000-00001E000000}" name="opt_loadingaddress" dataDxfId="20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ductData" displayName="productData" ref="A1:AJ2" insertRow="1" totalsRowShown="0" headerRowDxfId="205" dataDxfId="204">
  <autoFilter ref="A1:AJ2" xr:uid="{00000000-0009-0000-0100-000001000000}"/>
  <sortState xmlns:xlrd2="http://schemas.microsoft.com/office/spreadsheetml/2017/richdata2" ref="A2:AJ2">
    <sortCondition ref="A1:A2"/>
  </sortState>
  <tableColumns count="36">
    <tableColumn id="1" xr3:uid="{00000000-0010-0000-0100-000001000000}" name="sku" dataDxfId="203"/>
    <tableColumn id="2" xr3:uid="{00000000-0010-0000-0100-000002000000}" name="category" dataDxfId="202"/>
    <tableColumn id="4" xr3:uid="{00000000-0010-0000-0100-000004000000}" name="sex" dataDxfId="201"/>
    <tableColumn id="5" xr3:uid="{00000000-0010-0000-0100-000005000000}" name="ean" dataDxfId="200"/>
    <tableColumn id="6" xr3:uid="{00000000-0010-0000-0100-000006000000}" name="hs_code" dataDxfId="199"/>
    <tableColumn id="7" xr3:uid="{00000000-0010-0000-0100-000007000000}" name="description" dataDxfId="198"/>
    <tableColumn id="8" xr3:uid="{00000000-0010-0000-0100-000008000000}" name="unit" dataDxfId="197"/>
    <tableColumn id="9" xr3:uid="{00000000-0010-0000-0100-000009000000}" name="units_per_carton" dataDxfId="196"/>
    <tableColumn id="10" xr3:uid="{00000000-0010-0000-0100-00000A000000}" name="box_per_europallet" dataDxfId="195"/>
    <tableColumn id="13" xr3:uid="{00000000-0010-0000-0100-00000D000000}" name="box_per_pallet" dataDxfId="194" dataCellStyle="Normale 2"/>
    <tableColumn id="39" xr3:uid="{00000000-0010-0000-0100-000027000000}" name="layer_per_europallet" dataDxfId="193" dataCellStyle="Normale 2"/>
    <tableColumn id="12" xr3:uid="{00000000-0010-0000-0100-00000C000000}" name="layers_per_pallet" dataDxfId="192" dataCellStyle="Normale 2"/>
    <tableColumn id="38" xr3:uid="{00000000-0010-0000-0100-000026000000}" name="box_per_eurolayer" dataDxfId="191" dataCellStyle="Normale 2"/>
    <tableColumn id="11" xr3:uid="{00000000-0010-0000-0100-00000B000000}" name="box_per_layer" dataDxfId="190"/>
    <tableColumn id="14" xr3:uid="{00000000-0010-0000-0100-00000E000000}" name="length" dataDxfId="189"/>
    <tableColumn id="15" xr3:uid="{00000000-0010-0000-0100-00000F000000}" name="width" dataDxfId="188"/>
    <tableColumn id="16" xr3:uid="{00000000-0010-0000-0100-000010000000}" name="height" dataDxfId="187"/>
    <tableColumn id="17" xr3:uid="{00000000-0010-0000-0100-000011000000}" name="net_weight" dataDxfId="186"/>
    <tableColumn id="18" xr3:uid="{00000000-0010-0000-0100-000012000000}" name="gross_weight" dataDxfId="185"/>
    <tableColumn id="26" xr3:uid="{00000000-0010-0000-0100-00001A000000}" name="country_of_origin" dataDxfId="184"/>
    <tableColumn id="27" xr3:uid="{00000000-0010-0000-0100-00001B000000}" name="sku_geko" dataDxfId="183"/>
    <tableColumn id="28" xr3:uid="{00000000-0010-0000-0100-00001C000000}" name="is_dangerous_good" dataDxfId="182"/>
    <tableColumn id="31" xr3:uid="{00000000-0010-0000-0100-00001F000000}" name="no_of_products" dataDxfId="181" dataCellStyle="Normale 2"/>
    <tableColumn id="32" xr3:uid="{00000000-0010-0000-0100-000020000000}" name="no_of_dang_products" dataDxfId="180" dataCellStyle="Normale 2"/>
    <tableColumn id="3" xr3:uid="{00000000-0010-0000-0100-000003000000}" name="risk_class" dataDxfId="179"/>
    <tableColumn id="19" xr3:uid="{00000000-0010-0000-0100-000013000000}" name="size1" dataDxfId="178" dataCellStyle="Normale 2"/>
    <tableColumn id="24" xr3:uid="{00000000-0010-0000-0100-000018000000}" name="dgn_weight_p1" dataDxfId="177" dataCellStyle="Normale 2"/>
    <tableColumn id="21" xr3:uid="{00000000-0010-0000-0100-000015000000}" name="risk_class2" dataDxfId="176"/>
    <tableColumn id="20" xr3:uid="{00000000-0010-0000-0100-000014000000}" name="size2" dataDxfId="175" dataCellStyle="Normale 2"/>
    <tableColumn id="25" xr3:uid="{00000000-0010-0000-0100-000019000000}" name="dgn_weight_p2" dataDxfId="174" dataCellStyle="Normale 2"/>
    <tableColumn id="22" xr3:uid="{00000000-0010-0000-0100-000016000000}" name="risk_class3" dataDxfId="173"/>
    <tableColumn id="33" xr3:uid="{00000000-0010-0000-0100-000021000000}" name="size3" dataDxfId="172" dataCellStyle="Normale 2"/>
    <tableColumn id="29" xr3:uid="{00000000-0010-0000-0100-00001D000000}" name="dgn_weight_p3" dataDxfId="171" dataCellStyle="Normale 2"/>
    <tableColumn id="23" xr3:uid="{00000000-0010-0000-0100-000017000000}" name="risk_class4" dataDxfId="170"/>
    <tableColumn id="34" xr3:uid="{00000000-0010-0000-0100-000022000000}" name="size4" dataDxfId="169" dataCellStyle="Normale 2"/>
    <tableColumn id="30" xr3:uid="{00000000-0010-0000-0100-00001E000000}" name="dgn_weight_p4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iftsets_components" displayName="giftsets_components" ref="A1:I2" insertRow="1" totalsRowShown="0" headerRowDxfId="167" dataDxfId="166">
  <autoFilter ref="A1:I2" xr:uid="{00000000-0009-0000-0100-000009000000}"/>
  <sortState xmlns:xlrd2="http://schemas.microsoft.com/office/spreadsheetml/2017/richdata2" ref="A2:I2">
    <sortCondition ref="B2"/>
  </sortState>
  <tableColumns count="9">
    <tableColumn id="1" xr3:uid="{00000000-0010-0000-0200-000001000000}" name="SKU" dataDxfId="165"/>
    <tableColumn id="2" xr3:uid="{00000000-0010-0000-0200-000002000000}" name="DESCRIPTION" dataDxfId="164"/>
    <tableColumn id="3" xr3:uid="{00000000-0010-0000-0200-000003000000}" name="1ST_ELEM" dataDxfId="163"/>
    <tableColumn id="4" xr3:uid="{00000000-0010-0000-0200-000004000000}" name="2ND_ELEM" dataDxfId="162"/>
    <tableColumn id="5" xr3:uid="{00000000-0010-0000-0200-000005000000}" name="3RD_ELEM" dataDxfId="161"/>
    <tableColumn id="9" xr3:uid="{00000000-0010-0000-0200-000009000000}" name="4TH_ELEM" dataDxfId="160"/>
    <tableColumn id="6" xr3:uid="{00000000-0010-0000-0200-000006000000}" name="BOX" dataDxfId="159"/>
    <tableColumn id="7" xr3:uid="{00000000-0010-0000-0200-000007000000}" name="TRAY" dataDxfId="158"/>
    <tableColumn id="8" xr3:uid="{00000000-0010-0000-0200-000008000000}" name="MASTER_CARTON" dataDxfId="15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inventory" displayName="inventory" ref="A1:F2" insertRow="1" totalsRowShown="0" headerRowDxfId="156">
  <autoFilter ref="A1:F2" xr:uid="{00000000-0009-0000-0100-000007000000}"/>
  <sortState xmlns:xlrd2="http://schemas.microsoft.com/office/spreadsheetml/2017/richdata2" ref="A2:F2">
    <sortCondition ref="A1:A2"/>
  </sortState>
  <tableColumns count="6">
    <tableColumn id="1" xr3:uid="{00000000-0010-0000-0300-000001000000}" name="SKU" dataDxfId="155"/>
    <tableColumn id="6" xr3:uid="{00000000-0010-0000-0300-000006000000}" name="SKU GEKO" dataDxfId="154"/>
    <tableColumn id="2" xr3:uid="{00000000-0010-0000-0300-000002000000}" name="DESCRIZIONE"/>
    <tableColumn id="3" xr3:uid="{00000000-0010-0000-0300-000003000000}" name="U.M." dataDxfId="153"/>
    <tableColumn id="4" xr3:uid="{00000000-0010-0000-0300-000004000000}" name="ESISTENZA" dataDxfId="152"/>
    <tableColumn id="5" xr3:uid="{00000000-0010-0000-0300-000005000000}" name="COSTO UNITARIO" dataDxfId="151" dataCellStyle="Valut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dgnClasses" displayName="dgnClasses" ref="A1:D2" insertRow="1" totalsRowShown="0" headerRowDxfId="150">
  <autoFilter ref="A1:D2" xr:uid="{00000000-0009-0000-0100-000008000000}"/>
  <sortState xmlns:xlrd2="http://schemas.microsoft.com/office/spreadsheetml/2017/richdata2" ref="A2:D2">
    <sortCondition ref="A2"/>
  </sortState>
  <tableColumns count="4">
    <tableColumn id="1" xr3:uid="{00000000-0010-0000-0400-000001000000}" name="riskClassName" dataDxfId="149"/>
    <tableColumn id="2" xr3:uid="{00000000-0010-0000-0400-000002000000}" name="classDesc1" dataDxfId="148"/>
    <tableColumn id="3" xr3:uid="{00000000-0010-0000-0400-000003000000}" name="classDesc2" dataDxfId="147"/>
    <tableColumn id="4" xr3:uid="{00000000-0010-0000-0400-000004000000}" name="classBoxType" dataDxfId="14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Data" displayName="orderData" ref="A1:AU2" insertRow="1" totalsRowShown="0" headerRowDxfId="145" dataDxfId="144">
  <autoFilter ref="A1:AU2" xr:uid="{00000000-0009-0000-0100-000003000000}"/>
  <sortState xmlns:xlrd2="http://schemas.microsoft.com/office/spreadsheetml/2017/richdata2" ref="A2:AU2">
    <sortCondition descending="1" ref="B1:B2"/>
  </sortState>
  <tableColumns count="47">
    <tableColumn id="1" xr3:uid="{00000000-0010-0000-0500-000001000000}" name="order_no" dataDxfId="143"/>
    <tableColumn id="2" xr3:uid="{00000000-0010-0000-0500-000002000000}" name="order_date" dataDxfId="142"/>
    <tableColumn id="3" xr3:uid="{00000000-0010-0000-0500-000003000000}" name="customer" dataDxfId="141"/>
    <tableColumn id="4" xr3:uid="{00000000-0010-0000-0500-000004000000}" name="currency" dataDxfId="140"/>
    <tableColumn id="5" xr3:uid="{00000000-0010-0000-0500-000005000000}" name="exchange_rate" dataDxfId="139"/>
    <tableColumn id="6" xr3:uid="{00000000-0010-0000-0500-000006000000}" name="carton_no" dataDxfId="138"/>
    <tableColumn id="7" xr3:uid="{00000000-0010-0000-0500-000007000000}" name="incoterms" dataDxfId="137"/>
    <tableColumn id="8" xr3:uid="{00000000-0010-0000-0500-000008000000}" name="pallet_type" dataDxfId="136"/>
    <tableColumn id="9" xr3:uid="{00000000-0010-0000-0500-000009000000}" name="pallet_no" dataDxfId="135"/>
    <tableColumn id="30" xr3:uid="{00000000-0010-0000-0500-00001E000000}" name="max_height" dataDxfId="134"/>
    <tableColumn id="31" xr3:uid="{00000000-0010-0000-0500-00001F000000}" name="place_loading" dataDxfId="133"/>
    <tableColumn id="24" xr3:uid="{00000000-0010-0000-0500-000018000000}" name="net_weight" dataDxfId="132"/>
    <tableColumn id="23" xr3:uid="{00000000-0010-0000-0500-000017000000}" name="gross_weight" dataDxfId="131"/>
    <tableColumn id="10" xr3:uid="{00000000-0010-0000-0500-00000A000000}" name="cbm" dataDxfId="130"/>
    <tableColumn id="11" xr3:uid="{00000000-0010-0000-0500-00000B000000}" name="carrier_name" dataDxfId="129"/>
    <tableColumn id="12" xr3:uid="{00000000-0010-0000-0500-00000C000000}" name="carrier_cost" dataDxfId="128"/>
    <tableColumn id="25" xr3:uid="{00000000-0010-0000-0500-000019000000}" name="other_cost" dataDxfId="127"/>
    <tableColumn id="13" xr3:uid="{00000000-0010-0000-0500-00000D000000}" name="status" dataDxfId="126"/>
    <tableColumn id="14" xr3:uid="{00000000-0010-0000-0500-00000E000000}" name="place_discharge" dataDxfId="125"/>
    <tableColumn id="15" xr3:uid="{00000000-0010-0000-0500-00000F000000}" name="invoice_no" dataDxfId="124"/>
    <tableColumn id="16" xr3:uid="{00000000-0010-0000-0500-000010000000}" name="invoice_date" dataDxfId="123"/>
    <tableColumn id="37" xr3:uid="{00000000-0010-0000-0500-000025000000}" name="order_type" dataDxfId="122"/>
    <tableColumn id="17" xr3:uid="{00000000-0010-0000-0500-000011000000}" name="payment_type" dataDxfId="121"/>
    <tableColumn id="18" xr3:uid="{00000000-0010-0000-0500-000012000000}" name="payment_date" dataDxfId="120"/>
    <tableColumn id="19" xr3:uid="{00000000-0010-0000-0500-000013000000}" name="payed" dataDxfId="119"/>
    <tableColumn id="20" xr3:uid="{00000000-0010-0000-0500-000014000000}" name="cost_of_goods" dataDxfId="118"/>
    <tableColumn id="21" xr3:uid="{00000000-0010-0000-0500-000015000000}" name="inv_amount" dataDxfId="117"/>
    <tableColumn id="22" xr3:uid="{00000000-0010-0000-0500-000016000000}" name="profit" dataDxfId="116"/>
    <tableColumn id="26" xr3:uid="{00000000-0010-0000-0500-00001A000000}" name="labor_hours" dataDxfId="115"/>
    <tableColumn id="27" xr3:uid="{00000000-0010-0000-0500-00001B000000}" name="labor_cost" dataDxfId="114"/>
    <tableColumn id="28" xr3:uid="{00000000-0010-0000-0500-00001C000000}" name="production_no" dataDxfId="113"/>
    <tableColumn id="29" xr3:uid="{00000000-0010-0000-0500-00001D000000}" name="produced" dataDxfId="112"/>
    <tableColumn id="32" xr3:uid="{00000000-0010-0000-0500-000020000000}" name="lock_goods" dataDxfId="111"/>
    <tableColumn id="33" xr3:uid="{00000000-0010-0000-0500-000021000000}" name="destination" dataDxfId="110"/>
    <tableColumn id="34" xr3:uid="{00000000-0010-0000-0500-000022000000}" name="order_notes" dataDxfId="109"/>
    <tableColumn id="35" xr3:uid="{00000000-0010-0000-0500-000023000000}" name="shipping_method" dataDxfId="108"/>
    <tableColumn id="36" xr3:uid="{00000000-0010-0000-0500-000024000000}" name="accountable" dataDxfId="107"/>
    <tableColumn id="38" xr3:uid="{00000000-0010-0000-0500-000026000000}" name="vessel_name" dataDxfId="106"/>
    <tableColumn id="39" xr3:uid="{00000000-0010-0000-0500-000027000000}" name="container_no" dataDxfId="105"/>
    <tableColumn id="40" xr3:uid="{00000000-0010-0000-0500-000028000000}" name="container_type" dataDxfId="104"/>
    <tableColumn id="41" xr3:uid="{00000000-0010-0000-0500-000029000000}" name="seal_no" dataDxfId="103"/>
    <tableColumn id="42" xr3:uid="{00000000-0010-0000-0500-00002A000000}" name="pickup_date" dataDxfId="102"/>
    <tableColumn id="43" xr3:uid="{00000000-0010-0000-0500-00002B000000}" name="shipping_address1" dataDxfId="101"/>
    <tableColumn id="44" xr3:uid="{00000000-0010-0000-0500-00002C000000}" name="shipping_address2" dataDxfId="100"/>
    <tableColumn id="45" xr3:uid="{00000000-0010-0000-0500-00002D000000}" name="shipping_address3" dataDxfId="99"/>
    <tableColumn id="46" xr3:uid="{00000000-0010-0000-0500-00002E000000}" name="shipping_address4" dataDxfId="98"/>
    <tableColumn id="47" xr3:uid="{00000000-0010-0000-0500-00002F000000}" name="custom_docs" dataDxfId="97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orderItemData" displayName="orderItemData" ref="A1:W2" insertRow="1" totalsRowShown="0" headerRowDxfId="96" dataDxfId="95">
  <autoFilter ref="A1:W2" xr:uid="{00000000-0009-0000-0100-000004000000}"/>
  <tableColumns count="23">
    <tableColumn id="1" xr3:uid="{00000000-0010-0000-0600-000001000000}" name="order_no" dataDxfId="94"/>
    <tableColumn id="4" xr3:uid="{00000000-0010-0000-0600-000004000000}" name="sku" dataDxfId="93"/>
    <tableColumn id="7" xr3:uid="{00000000-0010-0000-0600-000007000000}" name="description" dataDxfId="92"/>
    <tableColumn id="5" xr3:uid="{00000000-0010-0000-0600-000005000000}" name="qty" dataDxfId="91"/>
    <tableColumn id="6" xr3:uid="{00000000-0010-0000-0600-000006000000}" name="price" dataDxfId="90"/>
    <tableColumn id="3" xr3:uid="{00000000-0010-0000-0600-000003000000}" name="disc_qty" dataDxfId="89"/>
    <tableColumn id="8" xr3:uid="{00000000-0010-0000-0600-000008000000}" name="disc_price" dataDxfId="88"/>
    <tableColumn id="11" xr3:uid="{00000000-0010-0000-0600-00000B000000}" name="foc_qty" dataDxfId="87"/>
    <tableColumn id="10" xr3:uid="{00000000-0010-0000-0600-00000A000000}" name="cts" dataDxfId="86"/>
    <tableColumn id="17" xr3:uid="{00000000-0010-0000-0600-000011000000}" name="cts_disc" dataDxfId="85"/>
    <tableColumn id="2" xr3:uid="{00000000-0010-0000-0600-000002000000}" name="cts_foc" dataDxfId="84"/>
    <tableColumn id="9" xr3:uid="{00000000-0010-0000-0600-000009000000}" name="net_weight" dataDxfId="83"/>
    <tableColumn id="12" xr3:uid="{00000000-0010-0000-0600-00000C000000}" name="gross_weight" dataDxfId="82"/>
    <tableColumn id="13" xr3:uid="{00000000-0010-0000-0600-00000D000000}" name="cbm" dataDxfId="81"/>
    <tableColumn id="14" xr3:uid="{00000000-0010-0000-0600-00000E000000}" name="category" dataDxfId="80"/>
    <tableColumn id="15" xr3:uid="{00000000-0010-0000-0600-00000F000000}" name="size" dataDxfId="79"/>
    <tableColumn id="16" xr3:uid="{00000000-0010-0000-0600-000010000000}" name="hs_code" dataDxfId="78"/>
    <tableColumn id="23" xr3:uid="{00000000-0010-0000-0600-000017000000}" name="sku_geko" dataDxfId="77"/>
    <tableColumn id="22" xr3:uid="{00000000-0010-0000-0600-000016000000}" name="qty_to_produce" dataDxfId="76"/>
    <tableColumn id="18" xr3:uid="{00000000-0010-0000-0600-000012000000}" name="cost_price" dataDxfId="75"/>
    <tableColumn id="20" xr3:uid="{00000000-0010-0000-0600-000014000000}" name="cost" dataDxfId="74"/>
    <tableColumn id="21" xr3:uid="{00000000-0010-0000-0600-000015000000}" name="tot_invoice" dataDxfId="73"/>
    <tableColumn id="19" xr3:uid="{00000000-0010-0000-0600-000013000000}" name="order_type" dataDxfId="7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AZ18"/>
  <sheetViews>
    <sheetView workbookViewId="0">
      <pane xSplit="1" ySplit="1" topLeftCell="B2" activePane="bottomRight" state="frozen"/>
      <selection sqref="A1:AJ5"/>
      <selection pane="topRight" sqref="A1:AJ5"/>
      <selection pane="bottomLeft" sqref="A1:AJ5"/>
      <selection pane="bottomRight" activeCell="C25" sqref="C25"/>
    </sheetView>
  </sheetViews>
  <sheetFormatPr defaultColWidth="8.7265625" defaultRowHeight="14.5" x14ac:dyDescent="0.35"/>
  <cols>
    <col min="1" max="1" width="31.1796875" style="52" bestFit="1" customWidth="1"/>
    <col min="2" max="2" width="17" style="1" bestFit="1" customWidth="1"/>
    <col min="3" max="3" width="105.7265625" style="52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1" width="38.26953125" customWidth="1"/>
    <col min="12" max="12" width="46.26953125" style="62" bestFit="1" customWidth="1"/>
    <col min="13" max="13" width="33" style="62" bestFit="1" customWidth="1"/>
    <col min="14" max="14" width="39.54296875" style="62" bestFit="1" customWidth="1"/>
    <col min="15" max="15" width="28.26953125" bestFit="1" customWidth="1"/>
    <col min="16" max="16" width="57.81640625" style="1" bestFit="1" customWidth="1"/>
    <col min="17" max="17" width="55.81640625" customWidth="1"/>
    <col min="18" max="18" width="12" style="1" bestFit="1" customWidth="1"/>
    <col min="19" max="19" width="13.54296875" style="53" bestFit="1" customWidth="1"/>
    <col min="20" max="20" width="31.7265625" style="1" customWidth="1"/>
    <col min="21" max="21" width="34.54296875" style="380" customWidth="1"/>
    <col min="22" max="26" width="16.1796875" style="203" customWidth="1"/>
    <col min="27" max="27" width="24.26953125" bestFit="1" customWidth="1"/>
    <col min="28" max="28" width="16.54296875" customWidth="1"/>
    <col min="29" max="29" width="18" customWidth="1"/>
    <col min="30" max="30" width="23.54296875" customWidth="1"/>
    <col min="31" max="31" width="23.54296875" bestFit="1" customWidth="1"/>
  </cols>
  <sheetData>
    <row r="1" spans="1:52" s="4" customFormat="1" x14ac:dyDescent="0.3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367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225</v>
      </c>
      <c r="L1" s="4" t="s">
        <v>28</v>
      </c>
      <c r="M1" s="4" t="s">
        <v>29</v>
      </c>
      <c r="N1" s="4" t="s">
        <v>30</v>
      </c>
      <c r="O1" s="4" t="s">
        <v>31</v>
      </c>
      <c r="P1" s="4" t="s">
        <v>32</v>
      </c>
      <c r="Q1" s="4" t="s">
        <v>33</v>
      </c>
      <c r="R1" s="4" t="s">
        <v>34</v>
      </c>
      <c r="S1" s="51" t="s">
        <v>35</v>
      </c>
      <c r="T1" s="4" t="s">
        <v>36</v>
      </c>
      <c r="U1" s="4" t="s">
        <v>37</v>
      </c>
      <c r="V1" s="4" t="s">
        <v>327</v>
      </c>
      <c r="W1" s="4" t="s">
        <v>326</v>
      </c>
      <c r="X1" s="4" t="s">
        <v>323</v>
      </c>
      <c r="Y1" s="4" t="s">
        <v>324</v>
      </c>
      <c r="Z1" s="4" t="s">
        <v>325</v>
      </c>
      <c r="AA1" s="4" t="s">
        <v>328</v>
      </c>
      <c r="AB1" s="4" t="s">
        <v>330</v>
      </c>
      <c r="AC1" s="4" t="s">
        <v>331</v>
      </c>
      <c r="AD1" s="4" t="s">
        <v>332</v>
      </c>
      <c r="AE1" s="4" t="s">
        <v>335</v>
      </c>
      <c r="AZ1" s="4">
        <f>COUNTA(A:A)</f>
        <v>1</v>
      </c>
    </row>
    <row r="2" spans="1:52" x14ac:dyDescent="0.35">
      <c r="D2" s="3"/>
      <c r="E2" s="3"/>
      <c r="F2" s="3"/>
      <c r="G2" s="52"/>
      <c r="H2" s="513"/>
      <c r="I2" s="514"/>
      <c r="J2" s="514"/>
      <c r="K2" s="514"/>
      <c r="L2" s="515"/>
      <c r="M2" s="515"/>
      <c r="N2" s="515"/>
      <c r="O2" s="514"/>
      <c r="Q2" s="3"/>
      <c r="U2" s="516"/>
      <c r="V2" s="3"/>
      <c r="W2" s="3"/>
      <c r="X2" s="3"/>
      <c r="Y2" s="3"/>
      <c r="Z2" s="3"/>
      <c r="AA2" s="3"/>
      <c r="AB2" s="3"/>
      <c r="AC2" s="1"/>
      <c r="AD2" s="1"/>
      <c r="AE2" s="1"/>
    </row>
    <row r="3" spans="1:52" x14ac:dyDescent="0.35">
      <c r="H3" s="137"/>
      <c r="I3" s="137"/>
      <c r="J3" s="137"/>
      <c r="K3" s="137"/>
      <c r="L3" s="138"/>
      <c r="M3" s="138"/>
      <c r="N3" s="138"/>
      <c r="O3" s="137"/>
    </row>
    <row r="4" spans="1:52" x14ac:dyDescent="0.35">
      <c r="H4" s="137"/>
      <c r="I4" s="137"/>
      <c r="J4" s="137"/>
      <c r="K4" s="137"/>
      <c r="L4" s="138"/>
      <c r="M4" s="138"/>
      <c r="N4" s="138"/>
      <c r="O4" s="137"/>
    </row>
    <row r="5" spans="1:52" x14ac:dyDescent="0.35">
      <c r="A5"/>
      <c r="B5"/>
      <c r="C5"/>
      <c r="L5"/>
      <c r="M5"/>
      <c r="N5"/>
      <c r="P5"/>
      <c r="R5"/>
      <c r="S5"/>
      <c r="T5"/>
    </row>
    <row r="6" spans="1:52" x14ac:dyDescent="0.35">
      <c r="H6" s="137"/>
      <c r="I6" s="137"/>
      <c r="J6" s="137"/>
      <c r="K6" s="137"/>
      <c r="L6" s="138"/>
      <c r="M6" s="138"/>
      <c r="N6" s="138"/>
      <c r="O6" s="137"/>
    </row>
    <row r="7" spans="1:52" x14ac:dyDescent="0.35">
      <c r="H7" s="137"/>
      <c r="I7" s="137"/>
      <c r="J7" s="137"/>
      <c r="K7" s="137"/>
      <c r="L7" s="138"/>
      <c r="M7" s="138"/>
      <c r="N7" s="138"/>
      <c r="O7" s="137"/>
    </row>
    <row r="8" spans="1:52" x14ac:dyDescent="0.35">
      <c r="H8" s="137"/>
      <c r="I8" s="137"/>
      <c r="J8" s="137"/>
      <c r="K8" s="137"/>
      <c r="L8" s="138"/>
      <c r="M8" s="138"/>
      <c r="N8" s="138"/>
      <c r="O8" s="137"/>
    </row>
    <row r="9" spans="1:52" x14ac:dyDescent="0.35">
      <c r="H9" s="137"/>
      <c r="I9" s="137"/>
      <c r="J9" s="137"/>
      <c r="K9" s="137"/>
      <c r="L9" s="138"/>
      <c r="M9" s="138"/>
      <c r="N9" s="138"/>
      <c r="O9" s="137"/>
    </row>
    <row r="10" spans="1:52" x14ac:dyDescent="0.35">
      <c r="H10" s="137"/>
      <c r="I10" s="137"/>
      <c r="J10" s="137"/>
      <c r="K10" s="137"/>
      <c r="L10" s="138"/>
      <c r="M10" s="138"/>
      <c r="N10" s="138"/>
      <c r="O10" s="137"/>
    </row>
    <row r="11" spans="1:52" x14ac:dyDescent="0.35">
      <c r="H11" s="137"/>
      <c r="I11" s="137"/>
      <c r="J11" s="137"/>
      <c r="K11" s="137"/>
      <c r="L11" s="138"/>
      <c r="M11" s="138"/>
      <c r="N11" s="138"/>
      <c r="O11" s="137"/>
    </row>
    <row r="12" spans="1:52" x14ac:dyDescent="0.35">
      <c r="H12" s="137"/>
      <c r="I12" s="137"/>
      <c r="J12" s="137"/>
      <c r="K12" s="137"/>
      <c r="L12" s="138"/>
      <c r="M12" s="138"/>
      <c r="N12" s="138"/>
      <c r="O12" s="137"/>
    </row>
    <row r="13" spans="1:52" x14ac:dyDescent="0.35">
      <c r="H13" s="137"/>
      <c r="I13" s="137"/>
      <c r="J13" s="137"/>
      <c r="K13" s="137"/>
      <c r="L13" s="138"/>
      <c r="M13" s="138"/>
      <c r="N13" s="138"/>
      <c r="O13" s="137"/>
    </row>
    <row r="14" spans="1:52" x14ac:dyDescent="0.35">
      <c r="H14" s="137"/>
      <c r="I14" s="137"/>
      <c r="J14" s="137"/>
      <c r="K14" s="137"/>
      <c r="L14" s="138"/>
      <c r="M14" s="138"/>
      <c r="N14" s="138"/>
      <c r="O14" s="137"/>
    </row>
    <row r="15" spans="1:52" x14ac:dyDescent="0.35">
      <c r="H15" s="137"/>
      <c r="I15" s="137"/>
      <c r="J15" s="137"/>
      <c r="K15" s="137"/>
      <c r="L15" s="138"/>
      <c r="M15" s="138"/>
      <c r="N15" s="138"/>
      <c r="O15" s="137"/>
    </row>
    <row r="16" spans="1:52" x14ac:dyDescent="0.35">
      <c r="H16" s="137"/>
      <c r="I16" s="137"/>
      <c r="J16" s="137"/>
      <c r="K16" s="137"/>
      <c r="L16" s="138"/>
      <c r="M16" s="138"/>
      <c r="N16" s="138"/>
      <c r="O16" s="137"/>
    </row>
    <row r="17" spans="8:15" x14ac:dyDescent="0.35">
      <c r="H17" s="137"/>
      <c r="I17" s="137"/>
      <c r="J17" s="137"/>
      <c r="K17" s="137"/>
      <c r="L17" s="138"/>
      <c r="M17" s="138"/>
      <c r="N17" s="138"/>
      <c r="O17" s="137"/>
    </row>
    <row r="18" spans="8:15" x14ac:dyDescent="0.35">
      <c r="H18" s="137"/>
      <c r="I18" s="137"/>
      <c r="J18" s="137"/>
      <c r="K18" s="137"/>
      <c r="L18" s="138"/>
      <c r="M18" s="138"/>
      <c r="N18" s="138"/>
      <c r="O18" s="13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BL2"/>
  <sheetViews>
    <sheetView zoomScale="90" zoomScaleNormal="90" workbookViewId="0">
      <pane ySplit="1" topLeftCell="A2" activePane="bottomLeft" state="frozen"/>
      <selection sqref="A1:AJ5"/>
      <selection pane="bottomLeft" activeCell="A2" sqref="A2:AJ255"/>
    </sheetView>
  </sheetViews>
  <sheetFormatPr defaultColWidth="9.1796875" defaultRowHeight="14.5" x14ac:dyDescent="0.35"/>
  <cols>
    <col min="1" max="1" width="9.26953125" style="56" bestFit="1" customWidth="1"/>
    <col min="2" max="2" width="18.54296875" style="56" bestFit="1" customWidth="1"/>
    <col min="3" max="3" width="8.453125" style="56" bestFit="1" customWidth="1"/>
    <col min="4" max="4" width="15.81640625" style="56" customWidth="1"/>
    <col min="5" max="5" width="19.7265625" style="221" bestFit="1" customWidth="1"/>
    <col min="6" max="6" width="34.81640625" style="504" customWidth="1"/>
    <col min="7" max="7" width="8.7265625" style="55" bestFit="1" customWidth="1"/>
    <col min="8" max="10" width="15.453125" style="56" customWidth="1"/>
    <col min="11" max="11" width="15.81640625" style="56" bestFit="1" customWidth="1"/>
    <col min="12" max="13" width="15.453125" style="56" customWidth="1"/>
    <col min="14" max="14" width="16.1796875" style="56" customWidth="1"/>
    <col min="18" max="18" width="13" style="55" bestFit="1" customWidth="1"/>
    <col min="19" max="19" width="15.1796875" style="55" customWidth="1"/>
    <col min="21" max="21" width="19.54296875" style="54" customWidth="1"/>
    <col min="22" max="22" width="12.453125" style="186" customWidth="1"/>
    <col min="23" max="25" width="21.54296875" style="55" customWidth="1"/>
    <col min="26" max="26" width="16.453125" style="55" customWidth="1"/>
    <col min="27" max="27" width="15.81640625" style="55" customWidth="1"/>
    <col min="28" max="32" width="18.1796875" style="54" customWidth="1"/>
    <col min="33" max="33" width="17" customWidth="1"/>
    <col min="34" max="35" width="18.1796875" style="54" customWidth="1"/>
    <col min="36" max="36" width="24.453125" customWidth="1"/>
    <col min="38" max="40" width="18.1796875" style="54" customWidth="1"/>
    <col min="41" max="63" width="9.1796875" style="54"/>
    <col min="65" max="16384" width="9.1796875" style="54"/>
  </cols>
  <sheetData>
    <row r="1" spans="1:64" s="57" customFormat="1" ht="28.5" customHeight="1" x14ac:dyDescent="0.35">
      <c r="A1" s="57" t="s">
        <v>0</v>
      </c>
      <c r="B1" s="57" t="s">
        <v>1</v>
      </c>
      <c r="C1" s="57" t="s">
        <v>2</v>
      </c>
      <c r="D1" s="57" t="s">
        <v>3</v>
      </c>
      <c r="E1" s="225" t="s">
        <v>4</v>
      </c>
      <c r="F1" s="57" t="s">
        <v>5</v>
      </c>
      <c r="G1" s="57" t="s">
        <v>6</v>
      </c>
      <c r="H1" s="57" t="s">
        <v>7</v>
      </c>
      <c r="I1" s="57" t="s">
        <v>245</v>
      </c>
      <c r="J1" s="57" t="s">
        <v>8</v>
      </c>
      <c r="K1" s="57" t="s">
        <v>275</v>
      </c>
      <c r="L1" s="57" t="s">
        <v>10</v>
      </c>
      <c r="M1" s="57" t="s">
        <v>274</v>
      </c>
      <c r="N1" s="57" t="s">
        <v>9</v>
      </c>
      <c r="O1" s="57" t="s">
        <v>340</v>
      </c>
      <c r="P1" s="57" t="s">
        <v>11</v>
      </c>
      <c r="Q1" s="57" t="s">
        <v>12</v>
      </c>
      <c r="R1" s="57" t="s">
        <v>13</v>
      </c>
      <c r="S1" s="57" t="s">
        <v>14</v>
      </c>
      <c r="T1" s="57" t="s">
        <v>15</v>
      </c>
      <c r="U1" s="57" t="s">
        <v>307</v>
      </c>
      <c r="V1" s="399" t="s">
        <v>341</v>
      </c>
      <c r="W1" s="399" t="s">
        <v>358</v>
      </c>
      <c r="X1" s="399" t="s">
        <v>359</v>
      </c>
      <c r="Y1" s="401" t="s">
        <v>339</v>
      </c>
      <c r="Z1" s="57" t="s">
        <v>394</v>
      </c>
      <c r="AA1" s="399" t="s">
        <v>354</v>
      </c>
      <c r="AB1" s="399" t="s">
        <v>351</v>
      </c>
      <c r="AC1" s="399" t="s">
        <v>360</v>
      </c>
      <c r="AD1" s="399" t="s">
        <v>355</v>
      </c>
      <c r="AE1" s="399" t="s">
        <v>352</v>
      </c>
      <c r="AF1" s="399" t="s">
        <v>361</v>
      </c>
      <c r="AG1" s="399" t="s">
        <v>356</v>
      </c>
      <c r="AH1" s="399" t="s">
        <v>353</v>
      </c>
      <c r="AI1" s="399" t="s">
        <v>362</v>
      </c>
      <c r="AJ1" s="399" t="s">
        <v>357</v>
      </c>
    </row>
    <row r="2" spans="1:64" x14ac:dyDescent="0.35">
      <c r="A2" s="505"/>
      <c r="B2" s="505"/>
      <c r="C2" s="505"/>
      <c r="D2" s="506"/>
      <c r="E2" s="507"/>
      <c r="F2" s="508"/>
      <c r="G2" s="509"/>
      <c r="H2" s="505"/>
      <c r="I2" s="505"/>
      <c r="J2" s="505"/>
      <c r="L2" s="505"/>
      <c r="N2" s="505"/>
      <c r="O2" s="510"/>
      <c r="P2" s="510"/>
      <c r="Q2" s="510"/>
      <c r="R2" s="509"/>
      <c r="S2" s="509"/>
      <c r="T2" s="510"/>
      <c r="U2" s="509"/>
      <c r="V2" s="511"/>
      <c r="W2" s="509"/>
      <c r="X2" s="509"/>
      <c r="Y2" s="509"/>
      <c r="Z2" s="509"/>
      <c r="AA2" s="509"/>
      <c r="AB2" s="509"/>
      <c r="AC2" s="509"/>
      <c r="AD2" s="509"/>
      <c r="AE2" s="509"/>
      <c r="AF2" s="509"/>
      <c r="AG2" s="509"/>
      <c r="AH2" s="509"/>
      <c r="AI2" s="509"/>
      <c r="AJ2" s="510"/>
      <c r="AK2" s="54"/>
      <c r="BE2"/>
      <c r="BL2" s="54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Z46"/>
  <sheetViews>
    <sheetView workbookViewId="0">
      <pane ySplit="1" topLeftCell="A2" activePane="bottomLeft" state="frozen"/>
      <selection activeCell="F30" sqref="F30"/>
      <selection pane="bottomLeft" activeCell="A2" sqref="A2:I42"/>
    </sheetView>
  </sheetViews>
  <sheetFormatPr defaultRowHeight="14.5" x14ac:dyDescent="0.35"/>
  <cols>
    <col min="1" max="1" width="17.54296875" style="1" bestFit="1" customWidth="1"/>
    <col min="2" max="2" width="56.7265625" bestFit="1" customWidth="1"/>
    <col min="3" max="8" width="11" style="1" customWidth="1"/>
    <col min="9" max="9" width="20" bestFit="1" customWidth="1"/>
    <col min="10" max="11" width="17.54296875" style="398" customWidth="1"/>
    <col min="12" max="25" width="9" customWidth="1"/>
    <col min="26" max="26" width="9.453125" customWidth="1"/>
  </cols>
  <sheetData>
    <row r="1" spans="1:26" s="58" customFormat="1" ht="32.25" customHeight="1" x14ac:dyDescent="0.35">
      <c r="A1" s="58" t="s">
        <v>239</v>
      </c>
      <c r="B1" s="58" t="s">
        <v>278</v>
      </c>
      <c r="C1" s="58" t="s">
        <v>391</v>
      </c>
      <c r="D1" s="58" t="s">
        <v>392</v>
      </c>
      <c r="E1" s="58" t="s">
        <v>345</v>
      </c>
      <c r="F1" s="58" t="s">
        <v>393</v>
      </c>
      <c r="G1" s="58" t="s">
        <v>276</v>
      </c>
      <c r="H1" s="58" t="s">
        <v>277</v>
      </c>
      <c r="I1" s="58" t="s">
        <v>344</v>
      </c>
    </row>
    <row r="2" spans="1:26" x14ac:dyDescent="0.35">
      <c r="B2" s="1"/>
      <c r="F2" s="517"/>
      <c r="I2" s="1"/>
      <c r="J2"/>
      <c r="K2"/>
    </row>
    <row r="3" spans="1:26" x14ac:dyDescent="0.35">
      <c r="B3" s="1"/>
      <c r="J3"/>
      <c r="K3"/>
    </row>
    <row r="4" spans="1:26" x14ac:dyDescent="0.35">
      <c r="J4"/>
      <c r="K4"/>
    </row>
    <row r="5" spans="1:26" x14ac:dyDescent="0.35">
      <c r="J5"/>
      <c r="K5"/>
    </row>
    <row r="6" spans="1:26" x14ac:dyDescent="0.35">
      <c r="J6"/>
      <c r="K6"/>
    </row>
    <row r="7" spans="1:26" x14ac:dyDescent="0.35">
      <c r="J7"/>
      <c r="K7"/>
    </row>
    <row r="8" spans="1:26" x14ac:dyDescent="0.35">
      <c r="J8"/>
      <c r="K8"/>
    </row>
    <row r="9" spans="1:26" x14ac:dyDescent="0.35">
      <c r="J9"/>
      <c r="K9"/>
    </row>
    <row r="10" spans="1:26" x14ac:dyDescent="0.35">
      <c r="J10"/>
      <c r="K10"/>
    </row>
    <row r="11" spans="1:26" x14ac:dyDescent="0.35">
      <c r="J11"/>
      <c r="K11"/>
    </row>
    <row r="12" spans="1:26" x14ac:dyDescent="0.35">
      <c r="J12" s="397"/>
      <c r="K12" s="397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J13" s="397"/>
      <c r="K13" s="39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J14" s="397"/>
      <c r="K14" s="39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J15" s="397"/>
      <c r="K15" s="39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J16" s="397"/>
      <c r="K16" s="397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0:26" x14ac:dyDescent="0.35">
      <c r="J17" s="397"/>
      <c r="K17" s="397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0:26" x14ac:dyDescent="0.35">
      <c r="J18" s="397"/>
      <c r="K18" s="397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0:26" x14ac:dyDescent="0.35">
      <c r="J19" s="397"/>
      <c r="K19" s="397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0:26" x14ac:dyDescent="0.35">
      <c r="J20" s="397"/>
      <c r="K20" s="397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0:26" x14ac:dyDescent="0.35">
      <c r="J21" s="397"/>
      <c r="K21" s="397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0:26" x14ac:dyDescent="0.35">
      <c r="J22" s="397"/>
      <c r="K22" s="397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0:26" x14ac:dyDescent="0.35">
      <c r="J23" s="397"/>
      <c r="K23" s="397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0:26" x14ac:dyDescent="0.35">
      <c r="J24" s="397"/>
      <c r="K24" s="397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0:26" x14ac:dyDescent="0.35">
      <c r="J25" s="397"/>
      <c r="K25" s="397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0:26" x14ac:dyDescent="0.35">
      <c r="J26" s="397"/>
      <c r="K26" s="397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0:26" x14ac:dyDescent="0.35">
      <c r="J27" s="397"/>
      <c r="K27" s="397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0:26" x14ac:dyDescent="0.35">
      <c r="J28" s="397"/>
      <c r="K28" s="397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0:26" x14ac:dyDescent="0.35">
      <c r="J29" s="397"/>
      <c r="K29" s="397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0:26" x14ac:dyDescent="0.35">
      <c r="J30" s="397"/>
      <c r="K30" s="397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0:26" x14ac:dyDescent="0.35">
      <c r="J31" s="397"/>
      <c r="K31" s="397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0:26" x14ac:dyDescent="0.35">
      <c r="J32" s="397"/>
      <c r="K32" s="397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0:26" x14ac:dyDescent="0.35">
      <c r="J33" s="397"/>
      <c r="K33" s="397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0:26" x14ac:dyDescent="0.35">
      <c r="J34" s="397"/>
      <c r="K34" s="397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0:26" x14ac:dyDescent="0.35">
      <c r="J35" s="397"/>
      <c r="K35" s="397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0:26" x14ac:dyDescent="0.35">
      <c r="J36" s="397"/>
      <c r="K36" s="397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0:26" x14ac:dyDescent="0.35">
      <c r="J37" s="397"/>
      <c r="K37" s="397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0:26" x14ac:dyDescent="0.35">
      <c r="J38" s="397"/>
      <c r="K38" s="397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0:26" x14ac:dyDescent="0.35">
      <c r="J39" s="397"/>
      <c r="K39" s="397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0:26" x14ac:dyDescent="0.35">
      <c r="J40" s="397"/>
      <c r="K40" s="397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0:26" x14ac:dyDescent="0.35">
      <c r="J41" s="397"/>
      <c r="K41" s="397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0:26" x14ac:dyDescent="0.35"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0:26" x14ac:dyDescent="0.35">
      <c r="J43" s="397"/>
      <c r="K43" s="397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0:26" x14ac:dyDescent="0.35">
      <c r="J44" s="397"/>
      <c r="K44" s="397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0:26" x14ac:dyDescent="0.35">
      <c r="J45" s="397"/>
      <c r="K45" s="397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0:26" x14ac:dyDescent="0.35">
      <c r="J46" s="397"/>
      <c r="K46" s="397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sortState xmlns:xlrd2="http://schemas.microsoft.com/office/spreadsheetml/2017/richdata2" ref="K2:K11">
    <sortCondition ref="K2:K11"/>
  </sortState>
  <phoneticPr fontId="5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zoomScale="90" zoomScaleNormal="90" workbookViewId="0">
      <selection activeCell="E2" sqref="E2:E26"/>
    </sheetView>
  </sheetViews>
  <sheetFormatPr defaultRowHeight="14.5" x14ac:dyDescent="0.35"/>
  <cols>
    <col min="1" max="1" width="20" style="1" bestFit="1" customWidth="1"/>
    <col min="2" max="2" width="18.453125" style="1" bestFit="1" customWidth="1"/>
    <col min="3" max="3" width="68.1796875" bestFit="1" customWidth="1"/>
    <col min="4" max="4" width="8.7265625" style="1" bestFit="1" customWidth="1"/>
    <col min="5" max="5" width="12.453125" style="1" customWidth="1"/>
    <col min="6" max="6" width="18.26953125" style="362" customWidth="1"/>
    <col min="9" max="9" width="9.81640625" bestFit="1" customWidth="1"/>
    <col min="10" max="10" width="61.7265625" bestFit="1" customWidth="1"/>
    <col min="11" max="11" width="10.26953125" bestFit="1" customWidth="1"/>
    <col min="12" max="12" width="16.26953125" bestFit="1" customWidth="1"/>
    <col min="14" max="14" width="15.453125" bestFit="1" customWidth="1"/>
  </cols>
  <sheetData>
    <row r="1" spans="1:14" s="1" customFormat="1" x14ac:dyDescent="0.35">
      <c r="A1" s="1" t="s">
        <v>239</v>
      </c>
      <c r="B1" s="1" t="s">
        <v>306</v>
      </c>
      <c r="C1" s="1" t="s">
        <v>73</v>
      </c>
      <c r="D1" s="1" t="s">
        <v>74</v>
      </c>
      <c r="E1" s="96" t="s">
        <v>75</v>
      </c>
      <c r="F1" s="362" t="s">
        <v>76</v>
      </c>
      <c r="I1" s="378" t="s">
        <v>311</v>
      </c>
      <c r="J1"/>
      <c r="K1"/>
      <c r="L1" s="91"/>
      <c r="M1" s="363"/>
      <c r="N1" s="363"/>
    </row>
    <row r="2" spans="1:14" x14ac:dyDescent="0.35">
      <c r="C2" s="1"/>
      <c r="E2" s="96"/>
      <c r="F2" s="512"/>
      <c r="I2" t="s">
        <v>312</v>
      </c>
      <c r="J2" t="s">
        <v>313</v>
      </c>
      <c r="L2" s="91"/>
      <c r="M2" s="363"/>
      <c r="N2" s="363"/>
    </row>
    <row r="3" spans="1:14" x14ac:dyDescent="0.35">
      <c r="E3" s="96"/>
      <c r="I3" t="s">
        <v>314</v>
      </c>
      <c r="J3" t="s">
        <v>321</v>
      </c>
      <c r="L3" s="91"/>
      <c r="M3" s="363"/>
      <c r="N3" s="363"/>
    </row>
    <row r="4" spans="1:14" x14ac:dyDescent="0.35">
      <c r="A4"/>
      <c r="B4"/>
      <c r="D4"/>
      <c r="E4"/>
      <c r="I4" t="s">
        <v>315</v>
      </c>
      <c r="J4" t="s">
        <v>316</v>
      </c>
      <c r="L4" s="91"/>
      <c r="M4" s="363"/>
      <c r="N4" s="363"/>
    </row>
    <row r="5" spans="1:14" x14ac:dyDescent="0.35">
      <c r="A5"/>
      <c r="B5"/>
      <c r="D5"/>
      <c r="E5"/>
      <c r="L5" s="91"/>
      <c r="M5" s="363"/>
      <c r="N5" s="363"/>
    </row>
    <row r="6" spans="1:14" x14ac:dyDescent="0.35">
      <c r="A6"/>
      <c r="B6"/>
      <c r="D6"/>
      <c r="E6"/>
      <c r="L6" s="91"/>
      <c r="M6" s="363"/>
      <c r="N6" s="363"/>
    </row>
    <row r="7" spans="1:14" x14ac:dyDescent="0.35">
      <c r="A7"/>
      <c r="B7"/>
      <c r="D7"/>
      <c r="E7"/>
      <c r="L7" s="91"/>
      <c r="M7" s="363"/>
      <c r="N7" s="363"/>
    </row>
    <row r="8" spans="1:14" x14ac:dyDescent="0.35">
      <c r="A8"/>
      <c r="B8"/>
      <c r="D8"/>
      <c r="E8"/>
      <c r="L8" s="91"/>
      <c r="M8" s="363"/>
      <c r="N8" s="363"/>
    </row>
    <row r="9" spans="1:14" x14ac:dyDescent="0.35">
      <c r="A9"/>
      <c r="B9"/>
      <c r="D9"/>
      <c r="E9"/>
      <c r="L9" s="91"/>
      <c r="M9" s="363"/>
      <c r="N9" s="363"/>
    </row>
    <row r="10" spans="1:14" x14ac:dyDescent="0.35">
      <c r="A10"/>
      <c r="B10"/>
      <c r="D10"/>
      <c r="E10"/>
      <c r="L10" s="91"/>
      <c r="M10" s="363"/>
      <c r="N10" s="363"/>
    </row>
    <row r="11" spans="1:14" x14ac:dyDescent="0.35">
      <c r="A11"/>
      <c r="B11"/>
      <c r="D11"/>
      <c r="E11"/>
      <c r="L11" s="91"/>
      <c r="M11" s="363"/>
      <c r="N11" s="363"/>
    </row>
    <row r="12" spans="1:14" x14ac:dyDescent="0.35">
      <c r="A12"/>
      <c r="B12"/>
      <c r="D12"/>
      <c r="E12"/>
      <c r="L12" s="91"/>
      <c r="M12" s="363"/>
      <c r="N12" s="363"/>
    </row>
    <row r="13" spans="1:14" x14ac:dyDescent="0.35">
      <c r="A13"/>
      <c r="B13"/>
      <c r="D13"/>
      <c r="E13"/>
      <c r="L13" s="91"/>
      <c r="M13" s="363"/>
      <c r="N13" s="363"/>
    </row>
    <row r="14" spans="1:14" x14ac:dyDescent="0.35">
      <c r="A14"/>
      <c r="B14"/>
      <c r="D14"/>
      <c r="E14"/>
      <c r="L14" s="91"/>
      <c r="M14" s="363"/>
      <c r="N14" s="363"/>
    </row>
    <row r="15" spans="1:14" x14ac:dyDescent="0.35">
      <c r="A15"/>
      <c r="B15"/>
      <c r="D15"/>
      <c r="E15"/>
      <c r="L15" s="91"/>
      <c r="M15" s="363"/>
      <c r="N15" s="363"/>
    </row>
    <row r="16" spans="1:14" x14ac:dyDescent="0.35">
      <c r="A16"/>
      <c r="B16"/>
      <c r="D16"/>
      <c r="E16"/>
      <c r="L16" s="91"/>
      <c r="M16" s="363"/>
      <c r="N16" s="363"/>
    </row>
    <row r="17" spans="1:14" x14ac:dyDescent="0.35">
      <c r="A17"/>
      <c r="B17"/>
      <c r="D17"/>
      <c r="E17"/>
      <c r="L17" s="91"/>
      <c r="M17" s="363"/>
      <c r="N17" s="363"/>
    </row>
    <row r="18" spans="1:14" x14ac:dyDescent="0.35">
      <c r="A18"/>
      <c r="B18"/>
      <c r="D18"/>
      <c r="E18"/>
      <c r="L18" s="91"/>
      <c r="M18" s="363"/>
      <c r="N18" s="363"/>
    </row>
    <row r="19" spans="1:14" x14ac:dyDescent="0.35">
      <c r="A19"/>
      <c r="B19"/>
      <c r="D19"/>
      <c r="E19"/>
      <c r="L19" s="91"/>
      <c r="M19" s="363"/>
      <c r="N19" s="363"/>
    </row>
    <row r="20" spans="1:14" x14ac:dyDescent="0.35">
      <c r="A20"/>
      <c r="B20"/>
      <c r="D20"/>
      <c r="E20"/>
      <c r="L20" s="91"/>
      <c r="M20" s="363"/>
      <c r="N20" s="363"/>
    </row>
    <row r="21" spans="1:14" x14ac:dyDescent="0.35">
      <c r="A21"/>
      <c r="B21"/>
      <c r="D21"/>
      <c r="E21"/>
      <c r="L21" s="91"/>
      <c r="M21" s="363"/>
      <c r="N21" s="363"/>
    </row>
    <row r="22" spans="1:14" x14ac:dyDescent="0.35">
      <c r="A22"/>
      <c r="B22"/>
      <c r="D22"/>
      <c r="E22"/>
      <c r="L22" s="91"/>
      <c r="M22" s="363"/>
      <c r="N22" s="363"/>
    </row>
    <row r="23" spans="1:14" x14ac:dyDescent="0.35">
      <c r="A23"/>
      <c r="B23"/>
      <c r="D23"/>
      <c r="E23"/>
      <c r="L23" s="91"/>
      <c r="M23" s="363"/>
      <c r="N23" s="363"/>
    </row>
    <row r="24" spans="1:14" x14ac:dyDescent="0.35">
      <c r="A24"/>
      <c r="B24"/>
      <c r="D24"/>
      <c r="E24"/>
      <c r="L24" s="91"/>
      <c r="M24" s="363"/>
      <c r="N24" s="363"/>
    </row>
    <row r="25" spans="1:14" x14ac:dyDescent="0.35">
      <c r="L25" s="91"/>
      <c r="M25" s="363"/>
      <c r="N25" s="363"/>
    </row>
    <row r="26" spans="1:14" x14ac:dyDescent="0.35">
      <c r="L26" s="91"/>
      <c r="M26" s="363"/>
      <c r="N26" s="363"/>
    </row>
    <row r="27" spans="1:14" x14ac:dyDescent="0.35">
      <c r="L27" s="91"/>
      <c r="M27" s="363"/>
      <c r="N27" s="363"/>
    </row>
    <row r="28" spans="1:14" x14ac:dyDescent="0.35">
      <c r="L28" s="91"/>
      <c r="M28" s="363"/>
      <c r="N28" s="363"/>
    </row>
    <row r="29" spans="1:14" x14ac:dyDescent="0.35">
      <c r="L29" s="91"/>
      <c r="M29" s="363"/>
      <c r="N29" s="363"/>
    </row>
    <row r="30" spans="1:14" x14ac:dyDescent="0.35">
      <c r="L30" s="91"/>
      <c r="M30" s="363"/>
      <c r="N30" s="363"/>
    </row>
    <row r="31" spans="1:14" x14ac:dyDescent="0.35">
      <c r="L31" s="91"/>
      <c r="M31" s="363"/>
      <c r="N31" s="363"/>
    </row>
    <row r="32" spans="1:14" x14ac:dyDescent="0.35">
      <c r="L32" s="91"/>
      <c r="M32" s="363"/>
      <c r="N32" s="363"/>
    </row>
    <row r="33" spans="12:14" x14ac:dyDescent="0.35">
      <c r="L33" s="91"/>
      <c r="M33" s="363"/>
      <c r="N33" s="363"/>
    </row>
    <row r="34" spans="12:14" x14ac:dyDescent="0.35">
      <c r="L34" s="91"/>
      <c r="M34" s="363"/>
      <c r="N34" s="363"/>
    </row>
    <row r="35" spans="12:14" x14ac:dyDescent="0.35">
      <c r="L35" s="91"/>
      <c r="M35" s="363"/>
      <c r="N35" s="363"/>
    </row>
    <row r="36" spans="12:14" x14ac:dyDescent="0.35">
      <c r="L36" s="91"/>
      <c r="M36" s="363"/>
      <c r="N36" s="363"/>
    </row>
    <row r="37" spans="12:14" x14ac:dyDescent="0.35">
      <c r="L37" s="91"/>
      <c r="M37" s="363"/>
      <c r="N37" s="363"/>
    </row>
    <row r="38" spans="12:14" x14ac:dyDescent="0.35">
      <c r="L38" s="91"/>
      <c r="M38" s="363"/>
      <c r="N38" s="363"/>
    </row>
    <row r="39" spans="12:14" x14ac:dyDescent="0.35">
      <c r="L39" s="91"/>
      <c r="M39" s="363"/>
      <c r="N39" s="363"/>
    </row>
    <row r="40" spans="12:14" x14ac:dyDescent="0.35">
      <c r="L40" s="91"/>
      <c r="M40" s="363"/>
      <c r="N40" s="363"/>
    </row>
    <row r="41" spans="12:14" x14ac:dyDescent="0.35">
      <c r="L41" s="91"/>
      <c r="M41" s="363"/>
      <c r="N41" s="363"/>
    </row>
    <row r="42" spans="12:14" x14ac:dyDescent="0.35">
      <c r="L42" s="91"/>
      <c r="M42" s="363"/>
      <c r="N42" s="363"/>
    </row>
    <row r="43" spans="12:14" x14ac:dyDescent="0.35">
      <c r="L43" s="91"/>
      <c r="M43" s="363"/>
      <c r="N43" s="363"/>
    </row>
    <row r="44" spans="12:14" x14ac:dyDescent="0.35">
      <c r="L44" s="91"/>
      <c r="M44" s="363"/>
      <c r="N44" s="363"/>
    </row>
    <row r="45" spans="12:14" x14ac:dyDescent="0.35">
      <c r="L45" s="91"/>
      <c r="M45" s="363"/>
      <c r="N45" s="363"/>
    </row>
    <row r="46" spans="12:14" x14ac:dyDescent="0.35">
      <c r="L46" s="91"/>
      <c r="M46" s="363"/>
      <c r="N46" s="363"/>
    </row>
    <row r="47" spans="12:14" x14ac:dyDescent="0.35">
      <c r="L47" s="91"/>
      <c r="M47" s="363"/>
      <c r="N47" s="363"/>
    </row>
    <row r="48" spans="12:14" x14ac:dyDescent="0.35">
      <c r="L48" s="91"/>
      <c r="M48" s="363"/>
      <c r="N48" s="363"/>
    </row>
    <row r="49" spans="12:14" x14ac:dyDescent="0.35">
      <c r="L49" s="91"/>
      <c r="M49" s="363"/>
      <c r="N49" s="363"/>
    </row>
    <row r="50" spans="12:14" x14ac:dyDescent="0.35">
      <c r="L50" s="91"/>
      <c r="M50" s="363"/>
      <c r="N50" s="363"/>
    </row>
    <row r="51" spans="12:14" x14ac:dyDescent="0.35">
      <c r="L51" s="91"/>
      <c r="M51" s="363"/>
      <c r="N51" s="363"/>
    </row>
    <row r="52" spans="12:14" x14ac:dyDescent="0.35">
      <c r="L52" s="91"/>
      <c r="M52" s="363"/>
      <c r="N52" s="363"/>
    </row>
    <row r="53" spans="12:14" x14ac:dyDescent="0.35">
      <c r="L53" s="91"/>
      <c r="M53" s="363"/>
      <c r="N53" s="363"/>
    </row>
    <row r="54" spans="12:14" x14ac:dyDescent="0.35">
      <c r="L54" s="91"/>
      <c r="M54" s="363"/>
      <c r="N54" s="363"/>
    </row>
    <row r="55" spans="12:14" x14ac:dyDescent="0.35">
      <c r="L55" s="91"/>
      <c r="M55" s="363"/>
      <c r="N55" s="363"/>
    </row>
    <row r="56" spans="12:14" x14ac:dyDescent="0.35">
      <c r="L56" s="91"/>
      <c r="M56" s="363"/>
      <c r="N56" s="363"/>
    </row>
    <row r="57" spans="12:14" x14ac:dyDescent="0.35">
      <c r="L57" s="91"/>
      <c r="M57" s="363"/>
      <c r="N57" s="363"/>
    </row>
    <row r="58" spans="12:14" x14ac:dyDescent="0.35">
      <c r="L58" s="91"/>
      <c r="M58" s="363"/>
      <c r="N58" s="363"/>
    </row>
    <row r="59" spans="12:14" x14ac:dyDescent="0.35">
      <c r="L59" s="91"/>
      <c r="M59" s="363"/>
      <c r="N59" s="363"/>
    </row>
    <row r="60" spans="12:14" x14ac:dyDescent="0.35">
      <c r="L60" s="91"/>
      <c r="M60" s="363"/>
      <c r="N60" s="363"/>
    </row>
    <row r="61" spans="12:14" x14ac:dyDescent="0.35">
      <c r="L61" s="91"/>
      <c r="M61" s="363"/>
      <c r="N61" s="363"/>
    </row>
    <row r="62" spans="12:14" x14ac:dyDescent="0.35">
      <c r="L62" s="91"/>
      <c r="M62" s="363"/>
      <c r="N62" s="363"/>
    </row>
    <row r="63" spans="12:14" x14ac:dyDescent="0.35">
      <c r="L63" s="91"/>
      <c r="M63" s="363"/>
      <c r="N63" s="363"/>
    </row>
    <row r="64" spans="12:14" x14ac:dyDescent="0.35">
      <c r="L64" s="91"/>
      <c r="M64" s="363"/>
      <c r="N64" s="363"/>
    </row>
    <row r="65" spans="12:14" x14ac:dyDescent="0.35">
      <c r="L65" s="91"/>
      <c r="M65" s="363"/>
      <c r="N65" s="363"/>
    </row>
    <row r="66" spans="12:14" x14ac:dyDescent="0.35">
      <c r="L66" s="91"/>
      <c r="M66" s="363"/>
      <c r="N66" s="363"/>
    </row>
    <row r="67" spans="12:14" x14ac:dyDescent="0.35">
      <c r="L67" s="91"/>
      <c r="M67" s="363"/>
      <c r="N67" s="363"/>
    </row>
    <row r="68" spans="12:14" x14ac:dyDescent="0.35">
      <c r="L68" s="91"/>
      <c r="M68" s="363"/>
      <c r="N68" s="363"/>
    </row>
    <row r="69" spans="12:14" x14ac:dyDescent="0.35">
      <c r="L69" s="91"/>
      <c r="M69" s="363"/>
      <c r="N69" s="363"/>
    </row>
    <row r="70" spans="12:14" x14ac:dyDescent="0.35">
      <c r="L70" s="91"/>
      <c r="M70" s="363"/>
      <c r="N70" s="363"/>
    </row>
    <row r="71" spans="12:14" x14ac:dyDescent="0.35">
      <c r="L71" s="91"/>
      <c r="M71" s="363"/>
      <c r="N71" s="363"/>
    </row>
    <row r="72" spans="12:14" x14ac:dyDescent="0.35">
      <c r="L72" s="91"/>
      <c r="M72" s="363"/>
      <c r="N72" s="363"/>
    </row>
    <row r="73" spans="12:14" x14ac:dyDescent="0.35">
      <c r="L73" s="91"/>
      <c r="M73" s="363"/>
      <c r="N73" s="363"/>
    </row>
    <row r="74" spans="12:14" x14ac:dyDescent="0.35">
      <c r="L74" s="91"/>
      <c r="M74" s="363"/>
      <c r="N74" s="363"/>
    </row>
    <row r="75" spans="12:14" x14ac:dyDescent="0.35">
      <c r="L75" s="91"/>
      <c r="M75" s="363"/>
      <c r="N75" s="363"/>
    </row>
    <row r="76" spans="12:14" x14ac:dyDescent="0.35">
      <c r="L76" s="91"/>
      <c r="M76" s="363"/>
      <c r="N76" s="363"/>
    </row>
    <row r="77" spans="12:14" x14ac:dyDescent="0.35">
      <c r="L77" s="91"/>
      <c r="M77" s="363"/>
      <c r="N77" s="363"/>
    </row>
    <row r="78" spans="12:14" x14ac:dyDescent="0.35">
      <c r="L78" s="91"/>
      <c r="M78" s="363"/>
      <c r="N78" s="363"/>
    </row>
    <row r="79" spans="12:14" x14ac:dyDescent="0.35">
      <c r="L79" s="91"/>
      <c r="M79" s="363"/>
      <c r="N79" s="363"/>
    </row>
    <row r="80" spans="12:14" x14ac:dyDescent="0.35">
      <c r="L80" s="91"/>
      <c r="M80" s="363"/>
      <c r="N80" s="363"/>
    </row>
    <row r="81" spans="12:14" x14ac:dyDescent="0.35">
      <c r="L81" s="91"/>
      <c r="M81" s="363"/>
      <c r="N81" s="363"/>
    </row>
    <row r="82" spans="12:14" x14ac:dyDescent="0.35">
      <c r="L82" s="91"/>
      <c r="M82" s="363"/>
      <c r="N82" s="363"/>
    </row>
    <row r="83" spans="12:14" x14ac:dyDescent="0.35">
      <c r="L83" s="91"/>
      <c r="M83" s="363"/>
      <c r="N83" s="363"/>
    </row>
    <row r="84" spans="12:14" x14ac:dyDescent="0.35">
      <c r="L84" s="91"/>
      <c r="M84" s="363"/>
      <c r="N84" s="363"/>
    </row>
    <row r="85" spans="12:14" x14ac:dyDescent="0.35">
      <c r="L85" s="91"/>
      <c r="M85" s="363"/>
      <c r="N85" s="363"/>
    </row>
    <row r="86" spans="12:14" x14ac:dyDescent="0.35">
      <c r="L86" s="91"/>
      <c r="M86" s="363"/>
      <c r="N86" s="363"/>
    </row>
    <row r="87" spans="12:14" x14ac:dyDescent="0.35">
      <c r="L87" s="91"/>
      <c r="M87" s="363"/>
      <c r="N87" s="363"/>
    </row>
    <row r="88" spans="12:14" x14ac:dyDescent="0.35">
      <c r="L88" s="91"/>
      <c r="M88" s="363"/>
      <c r="N88" s="363"/>
    </row>
    <row r="89" spans="12:14" x14ac:dyDescent="0.35">
      <c r="L89" s="91"/>
      <c r="M89" s="363"/>
      <c r="N89" s="363"/>
    </row>
    <row r="90" spans="12:14" x14ac:dyDescent="0.35">
      <c r="L90" s="91"/>
      <c r="M90" s="363"/>
      <c r="N90" s="363"/>
    </row>
    <row r="91" spans="12:14" x14ac:dyDescent="0.35">
      <c r="L91" s="91"/>
      <c r="M91" s="363"/>
      <c r="N91" s="363"/>
    </row>
    <row r="92" spans="12:14" x14ac:dyDescent="0.35">
      <c r="L92" s="91"/>
      <c r="M92" s="363"/>
      <c r="N92" s="363"/>
    </row>
    <row r="93" spans="12:14" x14ac:dyDescent="0.35">
      <c r="L93" s="91"/>
      <c r="M93" s="363"/>
      <c r="N93" s="363"/>
    </row>
    <row r="94" spans="12:14" x14ac:dyDescent="0.35">
      <c r="L94" s="91"/>
      <c r="M94" s="363"/>
      <c r="N94" s="363"/>
    </row>
    <row r="95" spans="12:14" x14ac:dyDescent="0.35">
      <c r="L95" s="91"/>
      <c r="M95" s="363"/>
      <c r="N95" s="363"/>
    </row>
    <row r="96" spans="12:14" x14ac:dyDescent="0.35">
      <c r="L96" s="91"/>
      <c r="M96" s="363"/>
      <c r="N96" s="363"/>
    </row>
    <row r="97" spans="12:14" x14ac:dyDescent="0.35">
      <c r="L97" s="91"/>
      <c r="M97" s="363"/>
      <c r="N97" s="363"/>
    </row>
    <row r="98" spans="12:14" x14ac:dyDescent="0.35">
      <c r="L98" s="91"/>
      <c r="M98" s="363"/>
      <c r="N98" s="363"/>
    </row>
    <row r="99" spans="12:14" x14ac:dyDescent="0.35">
      <c r="L99" s="91"/>
      <c r="M99" s="363"/>
      <c r="N99" s="363"/>
    </row>
    <row r="100" spans="12:14" x14ac:dyDescent="0.35">
      <c r="L100" s="91"/>
      <c r="M100" s="363"/>
      <c r="N100" s="363"/>
    </row>
    <row r="101" spans="12:14" x14ac:dyDescent="0.35">
      <c r="L101" s="91"/>
      <c r="M101" s="363"/>
      <c r="N101" s="363"/>
    </row>
    <row r="102" spans="12:14" x14ac:dyDescent="0.35">
      <c r="L102" s="91"/>
      <c r="M102" s="363"/>
      <c r="N102" s="363"/>
    </row>
    <row r="103" spans="12:14" x14ac:dyDescent="0.35">
      <c r="L103" s="91"/>
      <c r="M103" s="363"/>
      <c r="N103" s="363"/>
    </row>
    <row r="104" spans="12:14" x14ac:dyDescent="0.35">
      <c r="L104" s="91"/>
      <c r="M104" s="363"/>
      <c r="N104" s="363"/>
    </row>
    <row r="105" spans="12:14" x14ac:dyDescent="0.35">
      <c r="L105" s="91"/>
      <c r="M105" s="363"/>
      <c r="N105" s="363"/>
    </row>
    <row r="106" spans="12:14" x14ac:dyDescent="0.35">
      <c r="L106" s="91"/>
      <c r="M106" s="363"/>
      <c r="N106" s="363"/>
    </row>
    <row r="107" spans="12:14" x14ac:dyDescent="0.35">
      <c r="L107" s="91"/>
      <c r="M107" s="363"/>
      <c r="N107" s="363"/>
    </row>
    <row r="108" spans="12:14" x14ac:dyDescent="0.35">
      <c r="L108" s="91"/>
      <c r="M108" s="363"/>
      <c r="N108" s="363"/>
    </row>
    <row r="109" spans="12:14" x14ac:dyDescent="0.35">
      <c r="L109" s="91"/>
      <c r="M109" s="363"/>
      <c r="N109" s="363"/>
    </row>
    <row r="110" spans="12:14" x14ac:dyDescent="0.35">
      <c r="L110" s="91"/>
      <c r="M110" s="363"/>
      <c r="N110" s="363"/>
    </row>
    <row r="111" spans="12:14" x14ac:dyDescent="0.35">
      <c r="L111" s="91"/>
      <c r="M111" s="363"/>
      <c r="N111" s="363"/>
    </row>
    <row r="112" spans="12:14" x14ac:dyDescent="0.35">
      <c r="L112" s="91"/>
      <c r="M112" s="363"/>
      <c r="N112" s="363"/>
    </row>
    <row r="113" spans="12:14" x14ac:dyDescent="0.35">
      <c r="L113" s="91"/>
      <c r="M113" s="363"/>
      <c r="N113" s="363"/>
    </row>
    <row r="114" spans="12:14" x14ac:dyDescent="0.35">
      <c r="L114" s="91"/>
      <c r="M114" s="363"/>
      <c r="N114" s="363"/>
    </row>
    <row r="115" spans="12:14" x14ac:dyDescent="0.35">
      <c r="L115" s="91"/>
      <c r="M115" s="363"/>
      <c r="N115" s="363"/>
    </row>
    <row r="116" spans="12:14" x14ac:dyDescent="0.35">
      <c r="L116" s="91"/>
      <c r="M116" s="363"/>
      <c r="N116" s="363"/>
    </row>
    <row r="117" spans="12:14" x14ac:dyDescent="0.35">
      <c r="L117" s="91"/>
      <c r="M117" s="363"/>
      <c r="N117" s="363"/>
    </row>
    <row r="118" spans="12:14" x14ac:dyDescent="0.35">
      <c r="L118" s="91"/>
      <c r="M118" s="363"/>
      <c r="N118" s="363"/>
    </row>
    <row r="119" spans="12:14" x14ac:dyDescent="0.35">
      <c r="L119" s="91"/>
      <c r="M119" s="363"/>
      <c r="N119" s="363"/>
    </row>
    <row r="120" spans="12:14" x14ac:dyDescent="0.35">
      <c r="L120" s="91"/>
      <c r="M120" s="363"/>
      <c r="N120" s="363"/>
    </row>
    <row r="121" spans="12:14" x14ac:dyDescent="0.35">
      <c r="L121" s="91"/>
      <c r="M121" s="363"/>
      <c r="N121" s="363"/>
    </row>
    <row r="122" spans="12:14" x14ac:dyDescent="0.35">
      <c r="L122" s="91"/>
      <c r="M122" s="363"/>
      <c r="N122" s="363"/>
    </row>
    <row r="123" spans="12:14" x14ac:dyDescent="0.35">
      <c r="L123" s="91"/>
      <c r="M123" s="363"/>
      <c r="N123" s="363"/>
    </row>
    <row r="124" spans="12:14" x14ac:dyDescent="0.35">
      <c r="L124" s="91"/>
      <c r="M124" s="363"/>
      <c r="N124" s="363"/>
    </row>
    <row r="125" spans="12:14" x14ac:dyDescent="0.35">
      <c r="L125" s="91"/>
      <c r="M125" s="363"/>
      <c r="N125" s="363"/>
    </row>
    <row r="126" spans="12:14" x14ac:dyDescent="0.35">
      <c r="L126" s="91"/>
      <c r="M126" s="363"/>
      <c r="N126" s="363"/>
    </row>
    <row r="127" spans="12:14" x14ac:dyDescent="0.35">
      <c r="L127" s="91"/>
      <c r="M127" s="363"/>
      <c r="N127" s="363"/>
    </row>
    <row r="128" spans="12:14" x14ac:dyDescent="0.35">
      <c r="L128" s="91"/>
      <c r="M128" s="363"/>
      <c r="N128" s="363"/>
    </row>
    <row r="129" spans="12:14" x14ac:dyDescent="0.35">
      <c r="L129" s="91"/>
      <c r="M129" s="363"/>
      <c r="N129" s="363"/>
    </row>
    <row r="130" spans="12:14" x14ac:dyDescent="0.35">
      <c r="L130" s="91"/>
      <c r="M130" s="363"/>
      <c r="N130" s="363"/>
    </row>
    <row r="131" spans="12:14" x14ac:dyDescent="0.35">
      <c r="L131" s="91"/>
      <c r="M131" s="363"/>
      <c r="N131" s="363"/>
    </row>
    <row r="132" spans="12:14" x14ac:dyDescent="0.35">
      <c r="L132" s="91"/>
      <c r="M132" s="363"/>
      <c r="N132" s="363"/>
    </row>
    <row r="133" spans="12:14" x14ac:dyDescent="0.35">
      <c r="L133" s="91"/>
      <c r="M133" s="363"/>
      <c r="N133" s="363"/>
    </row>
    <row r="134" spans="12:14" x14ac:dyDescent="0.35">
      <c r="L134" s="91"/>
      <c r="M134" s="363"/>
      <c r="N134" s="363"/>
    </row>
    <row r="135" spans="12:14" x14ac:dyDescent="0.35">
      <c r="L135" s="91"/>
      <c r="M135" s="363"/>
      <c r="N135" s="363"/>
    </row>
    <row r="136" spans="12:14" x14ac:dyDescent="0.35">
      <c r="L136" s="91"/>
      <c r="M136" s="363"/>
      <c r="N136" s="363"/>
    </row>
    <row r="137" spans="12:14" x14ac:dyDescent="0.35">
      <c r="L137" s="91"/>
      <c r="M137" s="363"/>
      <c r="N137" s="363"/>
    </row>
    <row r="138" spans="12:14" x14ac:dyDescent="0.35">
      <c r="L138" s="91"/>
      <c r="M138" s="363"/>
      <c r="N138" s="363"/>
    </row>
    <row r="139" spans="12:14" x14ac:dyDescent="0.35">
      <c r="L139" s="91"/>
      <c r="M139" s="363"/>
      <c r="N139" s="363"/>
    </row>
    <row r="140" spans="12:14" x14ac:dyDescent="0.35">
      <c r="L140" s="91"/>
      <c r="M140" s="363"/>
      <c r="N140" s="363"/>
    </row>
    <row r="141" spans="12:14" x14ac:dyDescent="0.35">
      <c r="L141" s="91"/>
      <c r="M141" s="363"/>
      <c r="N141" s="363"/>
    </row>
    <row r="142" spans="12:14" x14ac:dyDescent="0.35">
      <c r="L142" s="91"/>
      <c r="M142" s="363"/>
      <c r="N142" s="363"/>
    </row>
    <row r="143" spans="12:14" x14ac:dyDescent="0.35">
      <c r="L143" s="91"/>
      <c r="M143" s="363"/>
      <c r="N143" s="363"/>
    </row>
    <row r="144" spans="12:14" x14ac:dyDescent="0.35">
      <c r="L144" s="91"/>
      <c r="M144" s="363"/>
      <c r="N144" s="363"/>
    </row>
    <row r="145" spans="12:14" x14ac:dyDescent="0.35">
      <c r="L145" s="91"/>
      <c r="M145" s="363"/>
      <c r="N145" s="363"/>
    </row>
    <row r="146" spans="12:14" x14ac:dyDescent="0.35">
      <c r="L146" s="91"/>
      <c r="M146" s="363"/>
      <c r="N146" s="363"/>
    </row>
    <row r="147" spans="12:14" x14ac:dyDescent="0.35">
      <c r="L147" s="91"/>
      <c r="M147" s="363"/>
      <c r="N147" s="363"/>
    </row>
    <row r="148" spans="12:14" x14ac:dyDescent="0.35">
      <c r="L148" s="91"/>
      <c r="M148" s="363"/>
      <c r="N148" s="363"/>
    </row>
    <row r="149" spans="12:14" x14ac:dyDescent="0.35">
      <c r="L149" s="91"/>
      <c r="M149" s="363"/>
      <c r="N149" s="363"/>
    </row>
    <row r="150" spans="12:14" x14ac:dyDescent="0.35">
      <c r="L150" s="91"/>
      <c r="M150" s="363"/>
      <c r="N150" s="363"/>
    </row>
    <row r="151" spans="12:14" x14ac:dyDescent="0.35">
      <c r="L151" s="91"/>
      <c r="M151" s="363"/>
      <c r="N151" s="363"/>
    </row>
    <row r="152" spans="12:14" x14ac:dyDescent="0.35">
      <c r="L152" s="91"/>
      <c r="M152" s="363"/>
      <c r="N152" s="363"/>
    </row>
    <row r="153" spans="12:14" x14ac:dyDescent="0.35">
      <c r="L153" s="91"/>
      <c r="M153" s="363"/>
      <c r="N153" s="363"/>
    </row>
    <row r="154" spans="12:14" x14ac:dyDescent="0.35">
      <c r="L154" s="91"/>
      <c r="M154" s="363"/>
      <c r="N154" s="363"/>
    </row>
    <row r="155" spans="12:14" x14ac:dyDescent="0.35">
      <c r="L155" s="91"/>
      <c r="M155" s="363"/>
      <c r="N155" s="363"/>
    </row>
    <row r="156" spans="12:14" x14ac:dyDescent="0.35">
      <c r="L156" s="91"/>
      <c r="M156" s="363"/>
      <c r="N156" s="363"/>
    </row>
    <row r="157" spans="12:14" x14ac:dyDescent="0.35">
      <c r="L157" s="91"/>
      <c r="M157" s="363"/>
      <c r="N157" s="363"/>
    </row>
    <row r="158" spans="12:14" x14ac:dyDescent="0.35">
      <c r="L158" s="91"/>
      <c r="M158" s="363"/>
      <c r="N158" s="363"/>
    </row>
    <row r="159" spans="12:14" x14ac:dyDescent="0.35">
      <c r="L159" s="91"/>
      <c r="M159" s="363"/>
      <c r="N159" s="363"/>
    </row>
    <row r="160" spans="12:14" x14ac:dyDescent="0.35">
      <c r="L160" s="91"/>
      <c r="M160" s="363"/>
      <c r="N160" s="363"/>
    </row>
    <row r="161" spans="12:14" x14ac:dyDescent="0.35">
      <c r="L161" s="91"/>
      <c r="M161" s="363"/>
      <c r="N161" s="363"/>
    </row>
    <row r="162" spans="12:14" x14ac:dyDescent="0.35">
      <c r="L162" s="91"/>
      <c r="M162" s="363"/>
      <c r="N162" s="363"/>
    </row>
    <row r="163" spans="12:14" x14ac:dyDescent="0.35">
      <c r="L163" s="91"/>
      <c r="M163" s="363"/>
      <c r="N163" s="363"/>
    </row>
    <row r="164" spans="12:14" x14ac:dyDescent="0.35">
      <c r="L164" s="91"/>
      <c r="M164" s="363"/>
      <c r="N164" s="363"/>
    </row>
    <row r="165" spans="12:14" x14ac:dyDescent="0.35">
      <c r="L165" s="91"/>
      <c r="M165" s="363"/>
      <c r="N165" s="363"/>
    </row>
    <row r="166" spans="12:14" x14ac:dyDescent="0.35">
      <c r="L166" s="91"/>
      <c r="M166" s="363"/>
      <c r="N166" s="363"/>
    </row>
    <row r="167" spans="12:14" x14ac:dyDescent="0.35">
      <c r="L167" s="91"/>
      <c r="M167" s="363"/>
      <c r="N167" s="363"/>
    </row>
    <row r="168" spans="12:14" x14ac:dyDescent="0.35">
      <c r="L168" s="91"/>
      <c r="M168" s="363"/>
      <c r="N168" s="363"/>
    </row>
    <row r="169" spans="12:14" x14ac:dyDescent="0.35">
      <c r="L169" s="91"/>
      <c r="M169" s="363"/>
      <c r="N169" s="363"/>
    </row>
    <row r="170" spans="12:14" x14ac:dyDescent="0.35">
      <c r="L170" s="91"/>
      <c r="M170" s="363"/>
      <c r="N170" s="363"/>
    </row>
    <row r="171" spans="12:14" x14ac:dyDescent="0.35">
      <c r="L171" s="91"/>
      <c r="M171" s="363"/>
      <c r="N171" s="363"/>
    </row>
    <row r="172" spans="12:14" x14ac:dyDescent="0.35">
      <c r="L172" s="91"/>
      <c r="M172" s="363"/>
      <c r="N172" s="363"/>
    </row>
    <row r="173" spans="12:14" x14ac:dyDescent="0.35">
      <c r="L173" s="91"/>
      <c r="M173" s="363"/>
      <c r="N173" s="363"/>
    </row>
    <row r="174" spans="12:14" x14ac:dyDescent="0.35">
      <c r="L174" s="91"/>
      <c r="M174" s="363"/>
      <c r="N174" s="363"/>
    </row>
    <row r="175" spans="12:14" x14ac:dyDescent="0.35">
      <c r="L175" s="91"/>
      <c r="M175" s="363"/>
      <c r="N175" s="363"/>
    </row>
    <row r="176" spans="12:14" x14ac:dyDescent="0.35">
      <c r="L176" s="91"/>
      <c r="M176" s="363"/>
      <c r="N176" s="363"/>
    </row>
    <row r="177" spans="12:14" x14ac:dyDescent="0.35">
      <c r="L177" s="91"/>
      <c r="M177" s="363"/>
      <c r="N177" s="363"/>
    </row>
    <row r="178" spans="12:14" x14ac:dyDescent="0.35">
      <c r="L178" s="91"/>
      <c r="M178" s="363"/>
      <c r="N178" s="363"/>
    </row>
    <row r="179" spans="12:14" x14ac:dyDescent="0.35">
      <c r="L179" s="91"/>
      <c r="M179" s="363"/>
      <c r="N179" s="363"/>
    </row>
    <row r="180" spans="12:14" x14ac:dyDescent="0.35">
      <c r="L180" s="91"/>
      <c r="M180" s="363"/>
      <c r="N180" s="363"/>
    </row>
    <row r="181" spans="12:14" x14ac:dyDescent="0.35">
      <c r="L181" s="91"/>
      <c r="M181" s="363"/>
      <c r="N181" s="363"/>
    </row>
    <row r="182" spans="12:14" x14ac:dyDescent="0.35">
      <c r="L182" s="91"/>
      <c r="M182" s="363"/>
      <c r="N182" s="363"/>
    </row>
    <row r="183" spans="12:14" x14ac:dyDescent="0.35">
      <c r="L183" s="91"/>
      <c r="M183" s="363"/>
      <c r="N183" s="363"/>
    </row>
    <row r="184" spans="12:14" x14ac:dyDescent="0.35">
      <c r="L184" s="91"/>
      <c r="M184" s="363"/>
      <c r="N184" s="363"/>
    </row>
    <row r="185" spans="12:14" x14ac:dyDescent="0.35">
      <c r="L185" s="91"/>
      <c r="M185" s="363"/>
      <c r="N185" s="363"/>
    </row>
    <row r="186" spans="12:14" x14ac:dyDescent="0.35">
      <c r="L186" s="91"/>
      <c r="M186" s="363"/>
      <c r="N186" s="363"/>
    </row>
    <row r="187" spans="12:14" x14ac:dyDescent="0.35">
      <c r="L187" s="91"/>
      <c r="M187" s="363"/>
      <c r="N187" s="363"/>
    </row>
    <row r="188" spans="12:14" x14ac:dyDescent="0.35">
      <c r="L188" s="91"/>
      <c r="M188" s="363"/>
      <c r="N188" s="363"/>
    </row>
    <row r="189" spans="12:14" x14ac:dyDescent="0.35">
      <c r="L189" s="91"/>
      <c r="M189" s="363"/>
      <c r="N189" s="363"/>
    </row>
    <row r="190" spans="12:14" x14ac:dyDescent="0.35">
      <c r="L190" s="91"/>
      <c r="M190" s="363"/>
      <c r="N190" s="363"/>
    </row>
    <row r="191" spans="12:14" x14ac:dyDescent="0.35">
      <c r="L191" s="91"/>
      <c r="M191" s="363"/>
      <c r="N191" s="363"/>
    </row>
    <row r="192" spans="12:14" x14ac:dyDescent="0.35">
      <c r="L192" s="91"/>
      <c r="M192" s="363"/>
      <c r="N192" s="363"/>
    </row>
    <row r="193" spans="12:14" x14ac:dyDescent="0.35">
      <c r="L193" s="91"/>
      <c r="M193" s="363"/>
      <c r="N193" s="363"/>
    </row>
    <row r="194" spans="12:14" x14ac:dyDescent="0.35">
      <c r="L194" s="91"/>
      <c r="M194" s="363"/>
      <c r="N194" s="363"/>
    </row>
    <row r="195" spans="12:14" x14ac:dyDescent="0.35">
      <c r="L195" s="91"/>
      <c r="M195" s="363"/>
      <c r="N195" s="363"/>
    </row>
    <row r="196" spans="12:14" x14ac:dyDescent="0.35">
      <c r="L196" s="91"/>
      <c r="M196" s="363"/>
      <c r="N196" s="363"/>
    </row>
    <row r="197" spans="12:14" x14ac:dyDescent="0.35">
      <c r="L197" s="91"/>
      <c r="M197" s="363"/>
      <c r="N197" s="363"/>
    </row>
    <row r="198" spans="12:14" x14ac:dyDescent="0.35">
      <c r="L198" s="91"/>
      <c r="M198" s="363"/>
      <c r="N198" s="363"/>
    </row>
    <row r="199" spans="12:14" x14ac:dyDescent="0.35">
      <c r="L199" s="91"/>
      <c r="M199" s="363"/>
      <c r="N199" s="363"/>
    </row>
    <row r="200" spans="12:14" x14ac:dyDescent="0.35">
      <c r="L200" s="91"/>
      <c r="M200" s="363"/>
      <c r="N200" s="363"/>
    </row>
    <row r="201" spans="12:14" x14ac:dyDescent="0.35">
      <c r="L201" s="91"/>
      <c r="M201" s="363"/>
      <c r="N201" s="363"/>
    </row>
    <row r="202" spans="12:14" x14ac:dyDescent="0.35">
      <c r="L202" s="91"/>
      <c r="M202" s="363"/>
      <c r="N202" s="363"/>
    </row>
    <row r="203" spans="12:14" x14ac:dyDescent="0.35">
      <c r="L203" s="91"/>
      <c r="M203" s="363"/>
      <c r="N203" s="363"/>
    </row>
    <row r="204" spans="12:14" x14ac:dyDescent="0.35">
      <c r="L204" s="91"/>
      <c r="M204" s="363"/>
      <c r="N204" s="363"/>
    </row>
    <row r="205" spans="12:14" x14ac:dyDescent="0.35">
      <c r="L205" s="91"/>
      <c r="M205" s="363"/>
      <c r="N205" s="363"/>
    </row>
    <row r="206" spans="12:14" x14ac:dyDescent="0.35">
      <c r="L206" s="91"/>
      <c r="M206" s="363"/>
      <c r="N206" s="363"/>
    </row>
    <row r="207" spans="12:14" x14ac:dyDescent="0.35">
      <c r="L207" s="91"/>
      <c r="M207" s="363"/>
      <c r="N207" s="363"/>
    </row>
    <row r="208" spans="12:14" x14ac:dyDescent="0.35">
      <c r="L208" s="91"/>
      <c r="M208" s="363"/>
      <c r="N208" s="363"/>
    </row>
    <row r="209" spans="12:14" x14ac:dyDescent="0.35">
      <c r="L209" s="91"/>
      <c r="M209" s="363"/>
      <c r="N209" s="363"/>
    </row>
    <row r="210" spans="12:14" x14ac:dyDescent="0.35">
      <c r="L210" s="91"/>
      <c r="M210" s="363"/>
      <c r="N210" s="363"/>
    </row>
    <row r="211" spans="12:14" x14ac:dyDescent="0.35">
      <c r="L211" s="91"/>
      <c r="M211" s="363"/>
      <c r="N211" s="363"/>
    </row>
    <row r="212" spans="12:14" x14ac:dyDescent="0.35">
      <c r="L212" s="91"/>
      <c r="M212" s="363"/>
      <c r="N212" s="363"/>
    </row>
    <row r="213" spans="12:14" x14ac:dyDescent="0.35">
      <c r="L213" s="91"/>
      <c r="M213" s="363"/>
      <c r="N213" s="363"/>
    </row>
    <row r="214" spans="12:14" x14ac:dyDescent="0.35">
      <c r="L214" s="91"/>
      <c r="M214" s="363"/>
      <c r="N214" s="363"/>
    </row>
    <row r="215" spans="12:14" x14ac:dyDescent="0.35">
      <c r="L215" s="91"/>
      <c r="M215" s="363"/>
      <c r="N215" s="363"/>
    </row>
    <row r="216" spans="12:14" x14ac:dyDescent="0.35">
      <c r="L216" s="91"/>
      <c r="M216" s="363"/>
      <c r="N216" s="363"/>
    </row>
    <row r="217" spans="12:14" x14ac:dyDescent="0.35">
      <c r="L217" s="91"/>
      <c r="M217" s="363"/>
      <c r="N217" s="363"/>
    </row>
    <row r="218" spans="12:14" x14ac:dyDescent="0.35">
      <c r="L218" s="91"/>
      <c r="M218" s="363"/>
      <c r="N218" s="363"/>
    </row>
    <row r="219" spans="12:14" x14ac:dyDescent="0.35">
      <c r="L219" s="91"/>
      <c r="M219" s="363"/>
      <c r="N219" s="363"/>
    </row>
    <row r="220" spans="12:14" x14ac:dyDescent="0.35">
      <c r="L220" s="91"/>
      <c r="M220" s="363"/>
      <c r="N220" s="363"/>
    </row>
    <row r="221" spans="12:14" x14ac:dyDescent="0.35">
      <c r="L221" s="91"/>
      <c r="M221" s="363"/>
      <c r="N221" s="363"/>
    </row>
    <row r="222" spans="12:14" x14ac:dyDescent="0.35">
      <c r="L222" s="91"/>
      <c r="M222" s="363"/>
      <c r="N222" s="363"/>
    </row>
    <row r="223" spans="12:14" x14ac:dyDescent="0.35">
      <c r="L223" s="91"/>
      <c r="M223" s="363"/>
      <c r="N223" s="363"/>
    </row>
    <row r="224" spans="12:14" x14ac:dyDescent="0.35">
      <c r="L224" s="91"/>
      <c r="M224" s="363"/>
      <c r="N224" s="363"/>
    </row>
    <row r="225" spans="12:14" x14ac:dyDescent="0.35">
      <c r="L225" s="91"/>
      <c r="M225" s="363"/>
      <c r="N225" s="363"/>
    </row>
    <row r="226" spans="12:14" x14ac:dyDescent="0.35">
      <c r="L226" s="91"/>
      <c r="M226" s="363"/>
      <c r="N226" s="363"/>
    </row>
    <row r="227" spans="12:14" x14ac:dyDescent="0.35">
      <c r="L227" s="91"/>
      <c r="M227" s="363"/>
      <c r="N227" s="363"/>
    </row>
    <row r="228" spans="12:14" x14ac:dyDescent="0.35">
      <c r="L228" s="91"/>
      <c r="M228" s="363"/>
      <c r="N228" s="363"/>
    </row>
    <row r="229" spans="12:14" x14ac:dyDescent="0.35">
      <c r="L229" s="91"/>
      <c r="M229" s="363"/>
      <c r="N229" s="363"/>
    </row>
    <row r="230" spans="12:14" x14ac:dyDescent="0.35">
      <c r="L230" s="91"/>
      <c r="M230" s="363"/>
      <c r="N230" s="363"/>
    </row>
    <row r="231" spans="12:14" x14ac:dyDescent="0.35">
      <c r="L231" s="91"/>
      <c r="M231" s="363"/>
      <c r="N231" s="363"/>
    </row>
    <row r="232" spans="12:14" x14ac:dyDescent="0.35">
      <c r="L232" s="91"/>
      <c r="M232" s="363"/>
      <c r="N232" s="363"/>
    </row>
    <row r="233" spans="12:14" x14ac:dyDescent="0.35">
      <c r="L233" s="91"/>
      <c r="M233" s="363"/>
      <c r="N233" s="363"/>
    </row>
    <row r="234" spans="12:14" x14ac:dyDescent="0.35">
      <c r="L234" s="91"/>
      <c r="M234" s="363"/>
      <c r="N234" s="363"/>
    </row>
    <row r="235" spans="12:14" x14ac:dyDescent="0.35">
      <c r="L235" s="91"/>
      <c r="M235" s="363"/>
      <c r="N235" s="363"/>
    </row>
    <row r="236" spans="12:14" x14ac:dyDescent="0.35">
      <c r="L236" s="91"/>
      <c r="M236" s="363"/>
      <c r="N236" s="363"/>
    </row>
    <row r="237" spans="12:14" x14ac:dyDescent="0.35">
      <c r="L237" s="91"/>
      <c r="M237" s="363"/>
      <c r="N237" s="363"/>
    </row>
    <row r="238" spans="12:14" x14ac:dyDescent="0.35">
      <c r="L238" s="91"/>
      <c r="M238" s="363"/>
      <c r="N238" s="363"/>
    </row>
    <row r="239" spans="12:14" x14ac:dyDescent="0.35">
      <c r="L239" s="91"/>
      <c r="M239" s="363"/>
      <c r="N239" s="363"/>
    </row>
    <row r="240" spans="12:14" x14ac:dyDescent="0.35">
      <c r="L240" s="91"/>
      <c r="M240" s="363"/>
      <c r="N240" s="363"/>
    </row>
    <row r="241" spans="12:14" x14ac:dyDescent="0.35">
      <c r="L241" s="91"/>
      <c r="M241" s="363"/>
      <c r="N241" s="363"/>
    </row>
    <row r="242" spans="12:14" x14ac:dyDescent="0.35">
      <c r="L242" s="91"/>
      <c r="M242" s="363"/>
      <c r="N242" s="363"/>
    </row>
    <row r="243" spans="12:14" x14ac:dyDescent="0.35">
      <c r="L243" s="91"/>
      <c r="M243" s="363"/>
      <c r="N243" s="363"/>
    </row>
    <row r="244" spans="12:14" x14ac:dyDescent="0.35">
      <c r="L244" s="91"/>
      <c r="M244" s="363"/>
      <c r="N244" s="363"/>
    </row>
    <row r="245" spans="12:14" x14ac:dyDescent="0.35">
      <c r="L245" s="91"/>
      <c r="M245" s="363"/>
      <c r="N245" s="363"/>
    </row>
    <row r="246" spans="12:14" x14ac:dyDescent="0.35">
      <c r="L246" s="91"/>
      <c r="M246" s="363"/>
      <c r="N246" s="363"/>
    </row>
    <row r="247" spans="12:14" x14ac:dyDescent="0.35">
      <c r="L247" s="91"/>
      <c r="M247" s="363"/>
      <c r="N247" s="363"/>
    </row>
    <row r="248" spans="12:14" x14ac:dyDescent="0.35">
      <c r="L248" s="91"/>
      <c r="M248" s="363"/>
      <c r="N248" s="363"/>
    </row>
    <row r="249" spans="12:14" x14ac:dyDescent="0.35">
      <c r="L249" s="91"/>
      <c r="M249" s="363"/>
      <c r="N249" s="363"/>
    </row>
    <row r="250" spans="12:14" x14ac:dyDescent="0.35">
      <c r="L250" s="91"/>
      <c r="M250" s="363"/>
      <c r="N250" s="363"/>
    </row>
    <row r="251" spans="12:14" x14ac:dyDescent="0.35">
      <c r="L251" s="91"/>
      <c r="M251" s="363"/>
      <c r="N251" s="363"/>
    </row>
    <row r="252" spans="12:14" x14ac:dyDescent="0.35">
      <c r="L252" s="91"/>
      <c r="M252" s="363"/>
      <c r="N252" s="363"/>
    </row>
    <row r="253" spans="12:14" x14ac:dyDescent="0.35">
      <c r="L253" s="91"/>
      <c r="M253" s="363"/>
      <c r="N253" s="363"/>
    </row>
    <row r="254" spans="12:14" x14ac:dyDescent="0.35">
      <c r="L254" s="91"/>
      <c r="M254" s="363"/>
      <c r="N254" s="363"/>
    </row>
    <row r="255" spans="12:14" x14ac:dyDescent="0.35">
      <c r="L255" s="91"/>
      <c r="M255" s="363"/>
      <c r="N255" s="363"/>
    </row>
    <row r="256" spans="12:14" x14ac:dyDescent="0.35">
      <c r="L256" s="91"/>
      <c r="M256" s="363"/>
      <c r="N256" s="363"/>
    </row>
    <row r="257" spans="12:14" x14ac:dyDescent="0.35">
      <c r="L257" s="91"/>
      <c r="M257" s="363"/>
      <c r="N257" s="363"/>
    </row>
    <row r="258" spans="12:14" x14ac:dyDescent="0.35">
      <c r="L258" s="91"/>
      <c r="M258" s="363"/>
      <c r="N258" s="363"/>
    </row>
    <row r="259" spans="12:14" x14ac:dyDescent="0.35">
      <c r="L259" s="91"/>
      <c r="M259" s="363"/>
      <c r="N259" s="363"/>
    </row>
    <row r="260" spans="12:14" x14ac:dyDescent="0.35">
      <c r="L260" s="91"/>
      <c r="M260" s="363"/>
      <c r="N260" s="363"/>
    </row>
    <row r="261" spans="12:14" x14ac:dyDescent="0.35">
      <c r="L261" s="91"/>
      <c r="M261" s="363"/>
      <c r="N261" s="363"/>
    </row>
    <row r="262" spans="12:14" x14ac:dyDescent="0.35">
      <c r="L262" s="91"/>
      <c r="M262" s="363"/>
      <c r="N262" s="363"/>
    </row>
    <row r="263" spans="12:14" x14ac:dyDescent="0.35">
      <c r="L263" s="91"/>
      <c r="M263" s="363"/>
      <c r="N263" s="363"/>
    </row>
    <row r="264" spans="12:14" x14ac:dyDescent="0.35">
      <c r="L264" s="91"/>
      <c r="M264" s="363"/>
      <c r="N264" s="363"/>
    </row>
    <row r="265" spans="12:14" x14ac:dyDescent="0.35">
      <c r="L265" s="91"/>
      <c r="M265" s="363"/>
      <c r="N265" s="363"/>
    </row>
    <row r="266" spans="12:14" x14ac:dyDescent="0.35">
      <c r="L266" s="91"/>
      <c r="M266" s="363"/>
      <c r="N266" s="363"/>
    </row>
    <row r="267" spans="12:14" x14ac:dyDescent="0.35">
      <c r="L267" s="91"/>
      <c r="M267" s="363"/>
      <c r="N267" s="363"/>
    </row>
    <row r="268" spans="12:14" x14ac:dyDescent="0.35">
      <c r="L268" s="91"/>
      <c r="M268" s="363"/>
      <c r="N268" s="363"/>
    </row>
    <row r="269" spans="12:14" x14ac:dyDescent="0.35">
      <c r="L269" s="91"/>
      <c r="M269" s="363"/>
      <c r="N269" s="363"/>
    </row>
    <row r="270" spans="12:14" x14ac:dyDescent="0.35">
      <c r="L270" s="91"/>
      <c r="M270" s="363"/>
      <c r="N270" s="363"/>
    </row>
    <row r="271" spans="12:14" x14ac:dyDescent="0.35">
      <c r="L271" s="91"/>
      <c r="M271" s="363"/>
      <c r="N271" s="363"/>
    </row>
    <row r="272" spans="12:14" x14ac:dyDescent="0.35">
      <c r="L272" s="91"/>
      <c r="M272" s="363"/>
      <c r="N272" s="363"/>
    </row>
    <row r="273" spans="12:14" x14ac:dyDescent="0.35">
      <c r="L273" s="91"/>
      <c r="M273" s="363"/>
      <c r="N273" s="363"/>
    </row>
    <row r="274" spans="12:14" x14ac:dyDescent="0.35">
      <c r="L274" s="91"/>
      <c r="M274" s="363"/>
      <c r="N274" s="363"/>
    </row>
    <row r="275" spans="12:14" x14ac:dyDescent="0.35">
      <c r="L275" s="91"/>
      <c r="M275" s="363"/>
      <c r="N275" s="363"/>
    </row>
    <row r="276" spans="12:14" x14ac:dyDescent="0.35">
      <c r="L276" s="91"/>
      <c r="M276" s="363"/>
      <c r="N276" s="363"/>
    </row>
    <row r="277" spans="12:14" x14ac:dyDescent="0.35">
      <c r="L277" s="91"/>
      <c r="M277" s="363"/>
      <c r="N277" s="363"/>
    </row>
    <row r="278" spans="12:14" x14ac:dyDescent="0.35">
      <c r="L278" s="91"/>
      <c r="M278" s="363"/>
      <c r="N278" s="363"/>
    </row>
    <row r="279" spans="12:14" x14ac:dyDescent="0.35">
      <c r="L279" s="91"/>
      <c r="M279" s="363"/>
      <c r="N279" s="363"/>
    </row>
    <row r="280" spans="12:14" x14ac:dyDescent="0.35">
      <c r="L280" s="91"/>
      <c r="M280" s="363"/>
      <c r="N280" s="363"/>
    </row>
    <row r="281" spans="12:14" x14ac:dyDescent="0.35">
      <c r="L281" s="91"/>
      <c r="M281" s="363"/>
      <c r="N281" s="363"/>
    </row>
    <row r="282" spans="12:14" x14ac:dyDescent="0.35">
      <c r="L282" s="91"/>
      <c r="M282" s="363"/>
      <c r="N282" s="363"/>
    </row>
    <row r="283" spans="12:14" x14ac:dyDescent="0.35">
      <c r="L283" s="91"/>
      <c r="M283" s="363"/>
      <c r="N283" s="363"/>
    </row>
    <row r="284" spans="12:14" x14ac:dyDescent="0.35">
      <c r="L284" s="91"/>
      <c r="M284" s="363"/>
      <c r="N284" s="363"/>
    </row>
    <row r="285" spans="12:14" x14ac:dyDescent="0.35">
      <c r="L285" s="91"/>
      <c r="M285" s="363"/>
      <c r="N285" s="363"/>
    </row>
    <row r="286" spans="12:14" x14ac:dyDescent="0.35">
      <c r="L286" s="91"/>
      <c r="M286" s="363"/>
      <c r="N286" s="363"/>
    </row>
    <row r="287" spans="12:14" x14ac:dyDescent="0.35">
      <c r="L287" s="91"/>
      <c r="M287" s="363"/>
      <c r="N287" s="363"/>
    </row>
    <row r="288" spans="12:14" x14ac:dyDescent="0.35">
      <c r="L288" s="91"/>
      <c r="M288" s="363"/>
      <c r="N288" s="363"/>
    </row>
    <row r="289" spans="12:14" x14ac:dyDescent="0.35">
      <c r="L289" s="91"/>
      <c r="M289" s="363"/>
      <c r="N289" s="363"/>
    </row>
    <row r="290" spans="12:14" x14ac:dyDescent="0.35">
      <c r="L290" s="91"/>
      <c r="M290" s="363"/>
      <c r="N290" s="363"/>
    </row>
    <row r="291" spans="12:14" x14ac:dyDescent="0.35">
      <c r="L291" s="91"/>
      <c r="M291" s="363"/>
      <c r="N291" s="363"/>
    </row>
    <row r="292" spans="12:14" x14ac:dyDescent="0.35">
      <c r="L292" s="91"/>
      <c r="M292" s="363"/>
      <c r="N292" s="363"/>
    </row>
    <row r="293" spans="12:14" x14ac:dyDescent="0.35">
      <c r="L293" s="91"/>
      <c r="M293" s="363"/>
      <c r="N293" s="363"/>
    </row>
    <row r="294" spans="12:14" x14ac:dyDescent="0.35">
      <c r="L294" s="91"/>
      <c r="M294" s="363"/>
      <c r="N294" s="363"/>
    </row>
    <row r="295" spans="12:14" x14ac:dyDescent="0.35">
      <c r="L295" s="91"/>
      <c r="M295" s="363"/>
      <c r="N295" s="363"/>
    </row>
    <row r="296" spans="12:14" x14ac:dyDescent="0.35">
      <c r="L296" s="91"/>
      <c r="M296" s="363"/>
      <c r="N296" s="363"/>
    </row>
    <row r="297" spans="12:14" x14ac:dyDescent="0.35">
      <c r="L297" s="91"/>
      <c r="M297" s="363"/>
      <c r="N297" s="363"/>
    </row>
    <row r="298" spans="12:14" x14ac:dyDescent="0.35">
      <c r="L298" s="91"/>
      <c r="M298" s="363"/>
      <c r="N298" s="363"/>
    </row>
    <row r="299" spans="12:14" x14ac:dyDescent="0.35">
      <c r="L299" s="91"/>
      <c r="M299" s="363"/>
      <c r="N299" s="363"/>
    </row>
    <row r="300" spans="12:14" x14ac:dyDescent="0.35">
      <c r="L300" s="91"/>
      <c r="M300" s="363"/>
      <c r="N300" s="363"/>
    </row>
    <row r="301" spans="12:14" x14ac:dyDescent="0.35">
      <c r="L301" s="91"/>
      <c r="M301" s="363"/>
      <c r="N301" s="363"/>
    </row>
    <row r="302" spans="12:14" x14ac:dyDescent="0.35">
      <c r="L302" s="91"/>
      <c r="M302" s="363"/>
      <c r="N302" s="363"/>
    </row>
    <row r="303" spans="12:14" x14ac:dyDescent="0.35">
      <c r="L303" s="91"/>
      <c r="M303" s="363"/>
      <c r="N303" s="363"/>
    </row>
    <row r="304" spans="12:14" x14ac:dyDescent="0.35">
      <c r="L304" s="91"/>
      <c r="M304" s="363"/>
      <c r="N304" s="363"/>
    </row>
    <row r="305" spans="12:14" x14ac:dyDescent="0.35">
      <c r="L305" s="91"/>
      <c r="M305" s="363"/>
      <c r="N305" s="363"/>
    </row>
    <row r="306" spans="12:14" x14ac:dyDescent="0.35">
      <c r="L306" s="91"/>
      <c r="M306" s="363"/>
      <c r="N306" s="363"/>
    </row>
    <row r="307" spans="12:14" x14ac:dyDescent="0.35">
      <c r="L307" s="91"/>
      <c r="M307" s="363"/>
      <c r="N307" s="363"/>
    </row>
    <row r="308" spans="12:14" x14ac:dyDescent="0.35">
      <c r="L308" s="91"/>
      <c r="M308" s="363"/>
      <c r="N308" s="363"/>
    </row>
    <row r="309" spans="12:14" x14ac:dyDescent="0.35">
      <c r="L309" s="91"/>
      <c r="M309" s="363"/>
      <c r="N309" s="363"/>
    </row>
    <row r="310" spans="12:14" x14ac:dyDescent="0.35">
      <c r="L310" s="91"/>
      <c r="M310" s="363"/>
      <c r="N310" s="363"/>
    </row>
    <row r="311" spans="12:14" x14ac:dyDescent="0.35">
      <c r="L311" s="91"/>
      <c r="M311" s="363"/>
      <c r="N311" s="363"/>
    </row>
    <row r="312" spans="12:14" x14ac:dyDescent="0.35">
      <c r="L312" s="91"/>
      <c r="M312" s="363"/>
      <c r="N312" s="363"/>
    </row>
    <row r="313" spans="12:14" x14ac:dyDescent="0.35">
      <c r="L313" s="91"/>
      <c r="M313" s="363"/>
      <c r="N313" s="363"/>
    </row>
  </sheetData>
  <conditionalFormatting sqref="A3:A1048576 A1">
    <cfRule type="duplicateValues" dxfId="71" priority="8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2"/>
  <sheetViews>
    <sheetView workbookViewId="0">
      <selection activeCell="A2" sqref="A2:D4"/>
    </sheetView>
  </sheetViews>
  <sheetFormatPr defaultRowHeight="14.5" x14ac:dyDescent="0.35"/>
  <cols>
    <col min="1" max="1" width="28.54296875" style="400" customWidth="1"/>
    <col min="2" max="2" width="59.1796875" customWidth="1"/>
    <col min="3" max="3" width="43.1796875" customWidth="1"/>
    <col min="4" max="4" width="31.453125" customWidth="1"/>
  </cols>
  <sheetData>
    <row r="1" spans="1:4" s="1" customFormat="1" x14ac:dyDescent="0.35">
      <c r="A1" s="400" t="s">
        <v>346</v>
      </c>
      <c r="B1" s="400" t="s">
        <v>347</v>
      </c>
      <c r="C1" s="400" t="s">
        <v>348</v>
      </c>
      <c r="D1" s="400" t="s">
        <v>349</v>
      </c>
    </row>
    <row r="2" spans="1:4" x14ac:dyDescent="0.35">
      <c r="B2" s="400"/>
      <c r="C2" s="400"/>
      <c r="D2" s="400"/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4"/>
  <dimension ref="A1:T82"/>
  <sheetViews>
    <sheetView workbookViewId="0">
      <selection activeCell="J4" sqref="J4"/>
    </sheetView>
  </sheetViews>
  <sheetFormatPr defaultColWidth="8.7265625" defaultRowHeight="14.5" x14ac:dyDescent="0.35"/>
  <cols>
    <col min="1" max="1" width="26" style="52" bestFit="1" customWidth="1"/>
    <col min="2" max="2" width="14.81640625" bestFit="1" customWidth="1"/>
    <col min="3" max="3" width="8.7265625" customWidth="1"/>
    <col min="4" max="4" width="13.26953125" style="1" customWidth="1"/>
    <col min="5" max="5" width="12.26953125" style="1" bestFit="1" customWidth="1"/>
    <col min="6" max="6" width="11.54296875" style="1" bestFit="1" customWidth="1"/>
    <col min="7" max="7" width="15.54296875" style="1" bestFit="1" customWidth="1"/>
    <col min="8" max="8" width="21" style="1" bestFit="1" customWidth="1"/>
    <col min="9" max="9" width="17" style="1" bestFit="1" customWidth="1"/>
    <col min="10" max="10" width="22.54296875" style="1" bestFit="1" customWidth="1"/>
    <col min="11" max="11" width="17" style="1" bestFit="1" customWidth="1"/>
    <col min="12" max="12" width="22.54296875" style="1" bestFit="1" customWidth="1"/>
    <col min="13" max="13" width="17" style="1" bestFit="1" customWidth="1"/>
    <col min="14" max="14" width="22.54296875" style="1" bestFit="1" customWidth="1"/>
    <col min="15" max="15" width="17" style="1" bestFit="1" customWidth="1"/>
    <col min="16" max="16" width="22.54296875" style="1" bestFit="1" customWidth="1"/>
    <col min="17" max="17" width="16.26953125" style="1" bestFit="1" customWidth="1"/>
    <col min="18" max="18" width="21.54296875" style="1" bestFit="1" customWidth="1"/>
    <col min="19" max="19" width="16.26953125" style="1" bestFit="1" customWidth="1"/>
    <col min="20" max="20" width="21.54296875" style="1" bestFit="1" customWidth="1"/>
    <col min="21" max="22" width="8.81640625" style="1" customWidth="1"/>
    <col min="23" max="16384" width="8.7265625" style="1"/>
  </cols>
  <sheetData>
    <row r="1" spans="1:20" s="483" customFormat="1" x14ac:dyDescent="0.35">
      <c r="A1" s="104" t="s">
        <v>363</v>
      </c>
      <c r="B1" s="378" t="s">
        <v>364</v>
      </c>
      <c r="C1" s="378"/>
      <c r="D1" s="483" t="s">
        <v>18</v>
      </c>
      <c r="E1" s="483" t="s">
        <v>17</v>
      </c>
      <c r="F1" s="483" t="s">
        <v>350</v>
      </c>
      <c r="G1" s="483" t="s">
        <v>396</v>
      </c>
      <c r="H1" s="483" t="s">
        <v>397</v>
      </c>
      <c r="I1" s="483" t="s">
        <v>519</v>
      </c>
      <c r="J1" s="483" t="s">
        <v>520</v>
      </c>
      <c r="K1" s="483" t="s">
        <v>521</v>
      </c>
      <c r="L1" s="483" t="s">
        <v>522</v>
      </c>
      <c r="M1" s="483" t="s">
        <v>523</v>
      </c>
      <c r="N1" s="483" t="s">
        <v>524</v>
      </c>
      <c r="O1" s="483" t="s">
        <v>525</v>
      </c>
      <c r="P1" s="483" t="s">
        <v>526</v>
      </c>
      <c r="Q1" s="483" t="s">
        <v>527</v>
      </c>
      <c r="R1" s="483" t="s">
        <v>528</v>
      </c>
      <c r="S1" s="483" t="s">
        <v>529</v>
      </c>
      <c r="T1" s="483" t="s">
        <v>530</v>
      </c>
    </row>
    <row r="2" spans="1:20" x14ac:dyDescent="0.35">
      <c r="A2" s="52" t="s">
        <v>396</v>
      </c>
      <c r="B2">
        <v>41</v>
      </c>
      <c r="C2" s="3"/>
      <c r="D2" s="1" t="s">
        <v>490</v>
      </c>
      <c r="E2" s="1" t="s">
        <v>482</v>
      </c>
      <c r="F2" s="1" t="s">
        <v>482</v>
      </c>
      <c r="G2" s="1" t="s">
        <v>482</v>
      </c>
      <c r="H2" s="1">
        <v>0.55000000000000004</v>
      </c>
      <c r="I2" s="1" t="s">
        <v>482</v>
      </c>
      <c r="J2" s="1">
        <v>0.45</v>
      </c>
      <c r="K2" s="1" t="s">
        <v>466</v>
      </c>
      <c r="L2" s="1">
        <v>0.55000000000000004</v>
      </c>
      <c r="M2" s="1" t="s">
        <v>470</v>
      </c>
      <c r="N2" s="1">
        <v>0.45</v>
      </c>
      <c r="O2" s="1" t="s">
        <v>490</v>
      </c>
      <c r="P2" s="1">
        <v>0.4</v>
      </c>
      <c r="Q2" s="1" t="s">
        <v>491</v>
      </c>
      <c r="R2" s="1">
        <v>0.4</v>
      </c>
      <c r="S2" s="1" t="s">
        <v>446</v>
      </c>
      <c r="T2" s="1">
        <v>1</v>
      </c>
    </row>
    <row r="3" spans="1:20" x14ac:dyDescent="0.35">
      <c r="A3" s="52" t="s">
        <v>519</v>
      </c>
      <c r="B3">
        <v>23</v>
      </c>
      <c r="C3" s="3"/>
      <c r="D3" s="1" t="s">
        <v>458</v>
      </c>
      <c r="E3" s="1" t="s">
        <v>483</v>
      </c>
      <c r="F3" s="1" t="s">
        <v>483</v>
      </c>
      <c r="G3" s="1" t="s">
        <v>483</v>
      </c>
      <c r="H3" s="1">
        <v>0.55000000000000004</v>
      </c>
      <c r="I3" s="1" t="s">
        <v>483</v>
      </c>
      <c r="J3" s="1">
        <v>0.45</v>
      </c>
      <c r="K3" s="1" t="s">
        <v>467</v>
      </c>
      <c r="L3" s="1">
        <v>0.55000000000000004</v>
      </c>
      <c r="M3" s="1" t="s">
        <v>471</v>
      </c>
      <c r="N3" s="1">
        <v>0.45</v>
      </c>
      <c r="O3" s="1" t="s">
        <v>458</v>
      </c>
      <c r="P3" s="1">
        <v>1</v>
      </c>
      <c r="Q3" s="1" t="s">
        <v>462</v>
      </c>
      <c r="R3" s="1">
        <v>1</v>
      </c>
      <c r="S3" s="1" t="s">
        <v>447</v>
      </c>
      <c r="T3" s="1">
        <v>1</v>
      </c>
    </row>
    <row r="4" spans="1:20" x14ac:dyDescent="0.35">
      <c r="A4" s="52" t="s">
        <v>521</v>
      </c>
      <c r="B4">
        <v>33</v>
      </c>
      <c r="C4" s="3"/>
      <c r="D4" s="1" t="s">
        <v>459</v>
      </c>
      <c r="E4" s="1" t="s">
        <v>484</v>
      </c>
      <c r="F4" s="1" t="s">
        <v>484</v>
      </c>
      <c r="G4" s="1" t="s">
        <v>484</v>
      </c>
      <c r="H4" s="1">
        <v>0.55000000000000004</v>
      </c>
      <c r="I4" s="1" t="s">
        <v>484</v>
      </c>
      <c r="J4" s="1">
        <v>0.45</v>
      </c>
      <c r="K4" s="1" t="s">
        <v>468</v>
      </c>
      <c r="L4" s="1">
        <v>0.55000000000000004</v>
      </c>
      <c r="M4" s="1" t="s">
        <v>472</v>
      </c>
      <c r="N4" s="1">
        <v>0.45</v>
      </c>
      <c r="O4" s="1" t="s">
        <v>459</v>
      </c>
      <c r="P4" s="1">
        <v>1</v>
      </c>
      <c r="Q4" s="1" t="s">
        <v>463</v>
      </c>
      <c r="R4" s="1">
        <v>1</v>
      </c>
      <c r="S4" s="1" t="s">
        <v>448</v>
      </c>
      <c r="T4" s="1">
        <v>1</v>
      </c>
    </row>
    <row r="5" spans="1:20" x14ac:dyDescent="0.35">
      <c r="A5" s="52" t="s">
        <v>523</v>
      </c>
      <c r="B5">
        <v>19</v>
      </c>
      <c r="C5" s="3"/>
      <c r="D5" s="1" t="s">
        <v>460</v>
      </c>
      <c r="E5" s="1" t="s">
        <v>485</v>
      </c>
      <c r="F5" s="1" t="s">
        <v>485</v>
      </c>
      <c r="G5" s="1" t="s">
        <v>485</v>
      </c>
      <c r="H5" s="1">
        <v>0.55000000000000004</v>
      </c>
      <c r="I5" s="1" t="s">
        <v>485</v>
      </c>
      <c r="J5" s="1">
        <v>0.45</v>
      </c>
      <c r="K5" s="1" t="s">
        <v>469</v>
      </c>
      <c r="L5" s="1">
        <v>0.55000000000000004</v>
      </c>
      <c r="M5" s="1" t="s">
        <v>473</v>
      </c>
      <c r="N5" s="1">
        <v>0.45</v>
      </c>
      <c r="O5" s="1" t="s">
        <v>460</v>
      </c>
      <c r="P5" s="1">
        <v>1</v>
      </c>
      <c r="Q5" s="1" t="s">
        <v>464</v>
      </c>
      <c r="R5" s="1">
        <v>1</v>
      </c>
      <c r="S5" s="1" t="s">
        <v>449</v>
      </c>
      <c r="T5" s="1">
        <v>1</v>
      </c>
    </row>
    <row r="6" spans="1:20" x14ac:dyDescent="0.35">
      <c r="A6" s="52" t="s">
        <v>525</v>
      </c>
      <c r="B6">
        <v>5</v>
      </c>
      <c r="C6" s="3"/>
      <c r="D6" s="1" t="s">
        <v>461</v>
      </c>
      <c r="E6" s="1" t="s">
        <v>466</v>
      </c>
      <c r="F6" s="1" t="s">
        <v>466</v>
      </c>
      <c r="G6" s="1" t="s">
        <v>486</v>
      </c>
      <c r="H6" s="1">
        <v>0.55000000000000004</v>
      </c>
      <c r="I6" s="1" t="s">
        <v>466</v>
      </c>
      <c r="J6" s="1">
        <v>0.45</v>
      </c>
      <c r="K6" s="1" t="s">
        <v>470</v>
      </c>
      <c r="L6" s="1">
        <v>0.55000000000000004</v>
      </c>
      <c r="M6" s="1" t="s">
        <v>486</v>
      </c>
      <c r="N6" s="1">
        <v>0.45</v>
      </c>
      <c r="O6" s="1" t="s">
        <v>461</v>
      </c>
      <c r="P6" s="1">
        <v>1</v>
      </c>
      <c r="Q6" s="1" t="s">
        <v>465</v>
      </c>
      <c r="R6" s="1">
        <v>1</v>
      </c>
    </row>
    <row r="7" spans="1:20" x14ac:dyDescent="0.35">
      <c r="A7" s="52" t="s">
        <v>527</v>
      </c>
      <c r="B7">
        <v>5</v>
      </c>
      <c r="C7" s="3"/>
      <c r="D7" s="1" t="s">
        <v>446</v>
      </c>
      <c r="E7" s="1" t="s">
        <v>467</v>
      </c>
      <c r="F7" s="1" t="s">
        <v>467</v>
      </c>
      <c r="G7" s="1" t="s">
        <v>487</v>
      </c>
      <c r="H7" s="1">
        <v>0.55000000000000004</v>
      </c>
      <c r="I7" s="1" t="s">
        <v>467</v>
      </c>
      <c r="J7" s="1">
        <v>0.45</v>
      </c>
      <c r="K7" s="1" t="s">
        <v>471</v>
      </c>
      <c r="L7" s="1">
        <v>0.55000000000000004</v>
      </c>
      <c r="M7" s="1" t="s">
        <v>487</v>
      </c>
      <c r="N7" s="1">
        <v>0.45</v>
      </c>
    </row>
    <row r="8" spans="1:20" x14ac:dyDescent="0.35">
      <c r="A8" s="52" t="s">
        <v>529</v>
      </c>
      <c r="B8">
        <v>4</v>
      </c>
      <c r="C8" s="3"/>
      <c r="D8" s="1" t="s">
        <v>447</v>
      </c>
      <c r="E8" s="1" t="s">
        <v>468</v>
      </c>
      <c r="F8" s="1" t="s">
        <v>468</v>
      </c>
      <c r="G8" s="1" t="s">
        <v>488</v>
      </c>
      <c r="H8" s="1">
        <v>0.55000000000000004</v>
      </c>
      <c r="I8" s="1" t="s">
        <v>468</v>
      </c>
      <c r="J8" s="1">
        <v>0.45</v>
      </c>
      <c r="K8" s="1" t="s">
        <v>472</v>
      </c>
      <c r="L8" s="1">
        <v>0.55000000000000004</v>
      </c>
      <c r="M8" s="1" t="s">
        <v>488</v>
      </c>
      <c r="N8" s="1">
        <v>0.45</v>
      </c>
    </row>
    <row r="9" spans="1:20" x14ac:dyDescent="0.35">
      <c r="A9" s="403"/>
      <c r="C9" s="3"/>
      <c r="D9" s="1" t="s">
        <v>448</v>
      </c>
      <c r="E9" s="1" t="s">
        <v>469</v>
      </c>
      <c r="F9" s="1" t="s">
        <v>469</v>
      </c>
      <c r="G9" s="1" t="s">
        <v>489</v>
      </c>
      <c r="H9" s="1">
        <v>0.55000000000000004</v>
      </c>
      <c r="I9" s="1" t="s">
        <v>469</v>
      </c>
      <c r="J9" s="1">
        <v>0.45</v>
      </c>
      <c r="K9" s="1" t="s">
        <v>473</v>
      </c>
      <c r="L9" s="1">
        <v>0.55000000000000004</v>
      </c>
      <c r="M9" s="1" t="s">
        <v>489</v>
      </c>
      <c r="N9" s="1">
        <v>0.45</v>
      </c>
    </row>
    <row r="10" spans="1:20" x14ac:dyDescent="0.35">
      <c r="A10" s="403"/>
      <c r="C10" s="3"/>
      <c r="D10" s="1" t="s">
        <v>449</v>
      </c>
      <c r="E10" s="1" t="s">
        <v>470</v>
      </c>
      <c r="F10" s="1" t="s">
        <v>470</v>
      </c>
      <c r="G10" s="1" t="s">
        <v>490</v>
      </c>
      <c r="H10" s="1">
        <v>0.6</v>
      </c>
      <c r="I10" s="1" t="s">
        <v>474</v>
      </c>
      <c r="J10" s="1">
        <v>0.45</v>
      </c>
      <c r="K10" s="1" t="s">
        <v>474</v>
      </c>
      <c r="L10" s="1">
        <v>0.55000000000000004</v>
      </c>
      <c r="M10" s="1" t="s">
        <v>478</v>
      </c>
      <c r="N10" s="1">
        <v>0.45</v>
      </c>
    </row>
    <row r="11" spans="1:20" x14ac:dyDescent="0.35">
      <c r="A11" s="403"/>
      <c r="C11" s="3"/>
      <c r="E11" s="1" t="s">
        <v>471</v>
      </c>
      <c r="F11" s="1" t="s">
        <v>471</v>
      </c>
      <c r="G11" s="1" t="s">
        <v>491</v>
      </c>
      <c r="H11" s="1">
        <v>0.6</v>
      </c>
      <c r="I11" s="1" t="s">
        <v>475</v>
      </c>
      <c r="J11" s="1">
        <v>0.45</v>
      </c>
      <c r="K11" s="1" t="s">
        <v>475</v>
      </c>
      <c r="L11" s="1">
        <v>0.55000000000000004</v>
      </c>
      <c r="M11" s="1" t="s">
        <v>479</v>
      </c>
      <c r="N11" s="1">
        <v>0.45</v>
      </c>
    </row>
    <row r="12" spans="1:20" x14ac:dyDescent="0.35">
      <c r="A12" s="403"/>
      <c r="C12" s="3"/>
      <c r="E12" s="1" t="s">
        <v>472</v>
      </c>
      <c r="F12" s="1" t="s">
        <v>472</v>
      </c>
      <c r="G12" s="1" t="s">
        <v>417</v>
      </c>
      <c r="H12" s="1">
        <v>1</v>
      </c>
      <c r="I12" s="1" t="s">
        <v>476</v>
      </c>
      <c r="J12" s="1">
        <v>0.45</v>
      </c>
      <c r="K12" s="1" t="s">
        <v>476</v>
      </c>
      <c r="L12" s="1">
        <v>0.55000000000000004</v>
      </c>
      <c r="M12" s="1" t="s">
        <v>480</v>
      </c>
      <c r="N12" s="1">
        <v>0.45</v>
      </c>
    </row>
    <row r="13" spans="1:20" x14ac:dyDescent="0.35">
      <c r="C13" s="3"/>
      <c r="E13" s="1" t="s">
        <v>473</v>
      </c>
      <c r="F13" s="1" t="s">
        <v>473</v>
      </c>
      <c r="G13" s="1" t="s">
        <v>418</v>
      </c>
      <c r="H13" s="1">
        <v>1</v>
      </c>
      <c r="I13" s="1" t="s">
        <v>477</v>
      </c>
      <c r="J13" s="1">
        <v>0.45</v>
      </c>
      <c r="K13" s="1" t="s">
        <v>477</v>
      </c>
      <c r="L13" s="1">
        <v>0.55000000000000004</v>
      </c>
      <c r="M13" s="1" t="s">
        <v>481</v>
      </c>
      <c r="N13" s="1">
        <v>0.45</v>
      </c>
    </row>
    <row r="14" spans="1:20" x14ac:dyDescent="0.35">
      <c r="A14" s="404"/>
      <c r="C14" s="3"/>
      <c r="E14" s="1" t="s">
        <v>486</v>
      </c>
      <c r="F14" s="1" t="s">
        <v>486</v>
      </c>
      <c r="G14" s="1" t="s">
        <v>419</v>
      </c>
      <c r="H14" s="1">
        <v>1</v>
      </c>
      <c r="I14" s="1" t="s">
        <v>501</v>
      </c>
      <c r="J14" s="1">
        <v>0.25</v>
      </c>
      <c r="K14" s="1" t="s">
        <v>478</v>
      </c>
      <c r="L14" s="1">
        <v>0.55000000000000004</v>
      </c>
      <c r="M14" s="1" t="s">
        <v>498</v>
      </c>
      <c r="N14" s="1">
        <v>0.5</v>
      </c>
    </row>
    <row r="15" spans="1:20" x14ac:dyDescent="0.35">
      <c r="A15" s="404"/>
      <c r="C15" s="3"/>
      <c r="E15" s="1" t="s">
        <v>487</v>
      </c>
      <c r="F15" s="1" t="s">
        <v>487</v>
      </c>
      <c r="G15" s="1" t="s">
        <v>420</v>
      </c>
      <c r="H15" s="1">
        <v>1</v>
      </c>
      <c r="I15" s="1" t="s">
        <v>492</v>
      </c>
      <c r="J15" s="1">
        <v>0.5</v>
      </c>
      <c r="K15" s="1" t="s">
        <v>479</v>
      </c>
      <c r="L15" s="1">
        <v>0.55000000000000004</v>
      </c>
      <c r="M15" s="1" t="s">
        <v>499</v>
      </c>
      <c r="N15" s="1">
        <v>0.5</v>
      </c>
    </row>
    <row r="16" spans="1:20" x14ac:dyDescent="0.35">
      <c r="A16" s="403"/>
      <c r="C16" s="3"/>
      <c r="E16" s="1" t="s">
        <v>488</v>
      </c>
      <c r="F16" s="1" t="s">
        <v>488</v>
      </c>
      <c r="G16" s="1" t="s">
        <v>421</v>
      </c>
      <c r="H16" s="1">
        <v>1</v>
      </c>
      <c r="I16" s="1" t="s">
        <v>493</v>
      </c>
      <c r="J16" s="1">
        <v>0.5</v>
      </c>
      <c r="K16" s="1" t="s">
        <v>480</v>
      </c>
      <c r="L16" s="1">
        <v>0.55000000000000004</v>
      </c>
      <c r="M16" s="1" t="s">
        <v>500</v>
      </c>
      <c r="N16" s="1">
        <v>0.5</v>
      </c>
    </row>
    <row r="17" spans="1:14" x14ac:dyDescent="0.35">
      <c r="A17" s="403"/>
      <c r="C17" s="3"/>
      <c r="E17" s="1" t="s">
        <v>489</v>
      </c>
      <c r="F17" s="1" t="s">
        <v>489</v>
      </c>
      <c r="G17" s="1" t="s">
        <v>422</v>
      </c>
      <c r="H17" s="1">
        <v>1</v>
      </c>
      <c r="I17" s="1" t="s">
        <v>494</v>
      </c>
      <c r="J17" s="1">
        <v>0.5</v>
      </c>
      <c r="K17" s="1" t="s">
        <v>481</v>
      </c>
      <c r="L17" s="1">
        <v>0.55000000000000004</v>
      </c>
      <c r="M17" s="1" t="s">
        <v>450</v>
      </c>
      <c r="N17" s="1">
        <v>1</v>
      </c>
    </row>
    <row r="18" spans="1:14" x14ac:dyDescent="0.35">
      <c r="A18" s="403"/>
      <c r="C18" s="3"/>
      <c r="E18" s="1" t="s">
        <v>474</v>
      </c>
      <c r="F18" s="1" t="s">
        <v>474</v>
      </c>
      <c r="G18" s="1" t="s">
        <v>423</v>
      </c>
      <c r="H18" s="1">
        <v>1</v>
      </c>
      <c r="I18" s="1" t="s">
        <v>495</v>
      </c>
      <c r="J18" s="1">
        <v>0.45</v>
      </c>
      <c r="K18" s="1" t="s">
        <v>400</v>
      </c>
      <c r="L18" s="1">
        <v>1</v>
      </c>
      <c r="M18" s="1" t="s">
        <v>451</v>
      </c>
      <c r="N18" s="1">
        <v>1</v>
      </c>
    </row>
    <row r="19" spans="1:14" x14ac:dyDescent="0.35">
      <c r="A19" s="403"/>
      <c r="C19" s="3"/>
      <c r="E19" s="1" t="s">
        <v>475</v>
      </c>
      <c r="F19" s="1" t="s">
        <v>475</v>
      </c>
      <c r="G19" s="1" t="s">
        <v>424</v>
      </c>
      <c r="H19" s="1">
        <v>1</v>
      </c>
      <c r="I19" s="1" t="s">
        <v>496</v>
      </c>
      <c r="J19" s="1">
        <v>0.45</v>
      </c>
      <c r="K19" s="1" t="s">
        <v>401</v>
      </c>
      <c r="L19" s="1">
        <v>1</v>
      </c>
      <c r="M19" s="1" t="s">
        <v>452</v>
      </c>
      <c r="N19" s="1">
        <v>1</v>
      </c>
    </row>
    <row r="20" spans="1:14" x14ac:dyDescent="0.35">
      <c r="A20" s="403"/>
      <c r="C20" s="3"/>
      <c r="E20" s="1" t="s">
        <v>476</v>
      </c>
      <c r="F20" s="1" t="s">
        <v>476</v>
      </c>
      <c r="G20" s="1" t="s">
        <v>395</v>
      </c>
      <c r="H20" s="1">
        <v>1</v>
      </c>
      <c r="I20" s="1" t="s">
        <v>497</v>
      </c>
      <c r="J20" s="1">
        <v>0.55000000000000004</v>
      </c>
      <c r="K20" s="1" t="s">
        <v>402</v>
      </c>
      <c r="L20" s="1">
        <v>1</v>
      </c>
      <c r="M20" s="1" t="s">
        <v>453</v>
      </c>
      <c r="N20" s="1">
        <v>1</v>
      </c>
    </row>
    <row r="21" spans="1:14" x14ac:dyDescent="0.35">
      <c r="A21" s="403"/>
      <c r="C21" s="3"/>
      <c r="E21" s="1" t="s">
        <v>477</v>
      </c>
      <c r="F21" s="1" t="s">
        <v>477</v>
      </c>
      <c r="G21" s="1" t="s">
        <v>398</v>
      </c>
      <c r="H21" s="1">
        <v>1</v>
      </c>
      <c r="I21" s="1" t="s">
        <v>454</v>
      </c>
      <c r="J21" s="1">
        <v>1</v>
      </c>
      <c r="K21" s="1" t="s">
        <v>403</v>
      </c>
      <c r="L21" s="1">
        <v>1</v>
      </c>
    </row>
    <row r="22" spans="1:14" x14ac:dyDescent="0.35">
      <c r="A22" s="403"/>
      <c r="C22" s="3"/>
      <c r="E22" s="1" t="s">
        <v>478</v>
      </c>
      <c r="F22" s="1" t="s">
        <v>478</v>
      </c>
      <c r="G22" s="1" t="s">
        <v>425</v>
      </c>
      <c r="H22" s="1">
        <v>1</v>
      </c>
      <c r="I22" s="1" t="s">
        <v>455</v>
      </c>
      <c r="J22" s="1">
        <v>1</v>
      </c>
      <c r="K22" s="1" t="s">
        <v>404</v>
      </c>
      <c r="L22" s="1">
        <v>1</v>
      </c>
    </row>
    <row r="23" spans="1:14" x14ac:dyDescent="0.35">
      <c r="A23" s="403"/>
      <c r="C23" s="3"/>
      <c r="E23" s="1" t="s">
        <v>479</v>
      </c>
      <c r="F23" s="1" t="s">
        <v>479</v>
      </c>
      <c r="G23" s="1" t="s">
        <v>426</v>
      </c>
      <c r="H23" s="1">
        <v>1</v>
      </c>
      <c r="I23" s="1" t="s">
        <v>456</v>
      </c>
      <c r="J23" s="1">
        <v>1</v>
      </c>
      <c r="K23" s="1" t="s">
        <v>405</v>
      </c>
      <c r="L23" s="1">
        <v>1</v>
      </c>
    </row>
    <row r="24" spans="1:14" x14ac:dyDescent="0.35">
      <c r="A24" s="403"/>
      <c r="C24" s="3"/>
      <c r="E24" s="1" t="s">
        <v>480</v>
      </c>
      <c r="F24" s="1" t="s">
        <v>480</v>
      </c>
      <c r="G24" s="1" t="s">
        <v>427</v>
      </c>
      <c r="H24" s="1">
        <v>1</v>
      </c>
      <c r="I24" s="1" t="s">
        <v>457</v>
      </c>
      <c r="J24" s="1">
        <v>1</v>
      </c>
      <c r="K24" s="1" t="s">
        <v>406</v>
      </c>
      <c r="L24" s="1">
        <v>1</v>
      </c>
    </row>
    <row r="25" spans="1:14" x14ac:dyDescent="0.35">
      <c r="A25" s="403"/>
      <c r="C25" s="3"/>
      <c r="E25" s="1" t="s">
        <v>481</v>
      </c>
      <c r="F25" s="1" t="s">
        <v>481</v>
      </c>
      <c r="G25" s="1" t="s">
        <v>428</v>
      </c>
      <c r="H25" s="1">
        <v>1</v>
      </c>
      <c r="K25" s="1" t="s">
        <v>407</v>
      </c>
      <c r="L25" s="1">
        <v>1</v>
      </c>
    </row>
    <row r="26" spans="1:14" x14ac:dyDescent="0.35">
      <c r="A26" s="403"/>
      <c r="C26" s="3"/>
      <c r="E26" s="1" t="s">
        <v>501</v>
      </c>
      <c r="F26" s="1" t="s">
        <v>490</v>
      </c>
      <c r="G26" s="1" t="s">
        <v>429</v>
      </c>
      <c r="H26" s="1">
        <v>1</v>
      </c>
      <c r="K26" s="1" t="s">
        <v>408</v>
      </c>
      <c r="L26" s="1">
        <v>1</v>
      </c>
    </row>
    <row r="27" spans="1:14" x14ac:dyDescent="0.35">
      <c r="A27" s="403"/>
      <c r="C27" s="3"/>
      <c r="E27" s="1" t="s">
        <v>501</v>
      </c>
      <c r="F27" s="1" t="s">
        <v>495</v>
      </c>
      <c r="G27" s="1" t="s">
        <v>430</v>
      </c>
      <c r="H27" s="1">
        <v>1</v>
      </c>
      <c r="K27" s="1" t="s">
        <v>409</v>
      </c>
      <c r="L27" s="1">
        <v>1</v>
      </c>
    </row>
    <row r="28" spans="1:14" x14ac:dyDescent="0.35">
      <c r="A28" s="403"/>
      <c r="C28" s="3"/>
      <c r="E28" s="1" t="s">
        <v>501</v>
      </c>
      <c r="F28" s="1" t="s">
        <v>496</v>
      </c>
      <c r="G28" s="1" t="s">
        <v>431</v>
      </c>
      <c r="H28" s="1">
        <v>1</v>
      </c>
      <c r="K28" s="1" t="s">
        <v>410</v>
      </c>
      <c r="L28" s="1">
        <v>1</v>
      </c>
    </row>
    <row r="29" spans="1:14" x14ac:dyDescent="0.35">
      <c r="A29" s="403"/>
      <c r="C29" s="3"/>
      <c r="E29" s="1" t="s">
        <v>501</v>
      </c>
      <c r="F29" s="1" t="s">
        <v>491</v>
      </c>
      <c r="G29" s="1" t="s">
        <v>432</v>
      </c>
      <c r="H29" s="1">
        <v>1</v>
      </c>
      <c r="K29" s="1" t="s">
        <v>411</v>
      </c>
      <c r="L29" s="1">
        <v>1</v>
      </c>
    </row>
    <row r="30" spans="1:14" x14ac:dyDescent="0.35">
      <c r="C30" s="3"/>
      <c r="E30" s="1" t="s">
        <v>492</v>
      </c>
      <c r="F30" s="1" t="s">
        <v>417</v>
      </c>
      <c r="G30" s="1" t="s">
        <v>433</v>
      </c>
      <c r="H30" s="1">
        <v>1</v>
      </c>
      <c r="K30" s="1" t="s">
        <v>412</v>
      </c>
      <c r="L30" s="1">
        <v>1</v>
      </c>
    </row>
    <row r="31" spans="1:14" x14ac:dyDescent="0.35">
      <c r="C31" s="3"/>
      <c r="E31" s="1" t="s">
        <v>492</v>
      </c>
      <c r="F31" s="1" t="s">
        <v>418</v>
      </c>
      <c r="G31" s="1" t="s">
        <v>434</v>
      </c>
      <c r="H31" s="1">
        <v>1</v>
      </c>
      <c r="K31" s="1" t="s">
        <v>413</v>
      </c>
      <c r="L31" s="1">
        <v>1</v>
      </c>
    </row>
    <row r="32" spans="1:14" x14ac:dyDescent="0.35">
      <c r="C32" s="3"/>
      <c r="E32" s="1" t="s">
        <v>493</v>
      </c>
      <c r="F32" s="1" t="s">
        <v>419</v>
      </c>
      <c r="G32" s="1" t="s">
        <v>435</v>
      </c>
      <c r="H32" s="1">
        <v>1</v>
      </c>
      <c r="K32" s="1" t="s">
        <v>414</v>
      </c>
      <c r="L32" s="1">
        <v>1</v>
      </c>
    </row>
    <row r="33" spans="3:12" x14ac:dyDescent="0.35">
      <c r="C33" s="3"/>
      <c r="E33" s="1" t="s">
        <v>493</v>
      </c>
      <c r="F33" s="1" t="s">
        <v>420</v>
      </c>
      <c r="G33" s="1" t="s">
        <v>437</v>
      </c>
      <c r="H33" s="1">
        <v>1</v>
      </c>
      <c r="K33" s="1" t="s">
        <v>415</v>
      </c>
      <c r="L33" s="1">
        <v>1</v>
      </c>
    </row>
    <row r="34" spans="3:12" x14ac:dyDescent="0.35">
      <c r="C34" s="3"/>
      <c r="E34" s="1" t="s">
        <v>494</v>
      </c>
      <c r="F34" s="1" t="s">
        <v>400</v>
      </c>
      <c r="G34" s="1" t="s">
        <v>436</v>
      </c>
      <c r="H34" s="1">
        <v>1</v>
      </c>
      <c r="K34" s="1" t="s">
        <v>416</v>
      </c>
      <c r="L34" s="1">
        <v>1</v>
      </c>
    </row>
    <row r="35" spans="3:12" x14ac:dyDescent="0.35">
      <c r="C35" s="3"/>
      <c r="E35" s="1" t="s">
        <v>494</v>
      </c>
      <c r="F35" s="1" t="s">
        <v>401</v>
      </c>
      <c r="G35" s="1" t="s">
        <v>438</v>
      </c>
      <c r="H35" s="1">
        <v>1</v>
      </c>
    </row>
    <row r="36" spans="3:12" x14ac:dyDescent="0.35">
      <c r="C36" s="3"/>
      <c r="E36" s="1" t="s">
        <v>495</v>
      </c>
      <c r="F36" s="1" t="s">
        <v>402</v>
      </c>
      <c r="G36" s="1" t="s">
        <v>439</v>
      </c>
      <c r="H36" s="1">
        <v>1</v>
      </c>
    </row>
    <row r="37" spans="3:12" x14ac:dyDescent="0.35">
      <c r="C37" s="3"/>
      <c r="E37" s="1" t="s">
        <v>496</v>
      </c>
      <c r="F37" s="1" t="s">
        <v>403</v>
      </c>
      <c r="G37" s="1" t="s">
        <v>440</v>
      </c>
      <c r="H37" s="1">
        <v>1</v>
      </c>
    </row>
    <row r="38" spans="3:12" x14ac:dyDescent="0.35">
      <c r="C38" s="3"/>
      <c r="E38" s="1" t="s">
        <v>497</v>
      </c>
      <c r="F38" s="1" t="s">
        <v>404</v>
      </c>
      <c r="G38" s="1" t="s">
        <v>441</v>
      </c>
      <c r="H38" s="1">
        <v>1</v>
      </c>
    </row>
    <row r="39" spans="3:12" x14ac:dyDescent="0.35">
      <c r="C39" s="3"/>
      <c r="E39" s="1" t="s">
        <v>497</v>
      </c>
      <c r="F39" s="1" t="s">
        <v>405</v>
      </c>
      <c r="G39" s="1" t="s">
        <v>442</v>
      </c>
      <c r="H39" s="1">
        <v>1</v>
      </c>
    </row>
    <row r="40" spans="3:12" x14ac:dyDescent="0.35">
      <c r="C40" s="3"/>
      <c r="E40" s="1" t="s">
        <v>491</v>
      </c>
      <c r="F40" s="1" t="s">
        <v>406</v>
      </c>
      <c r="G40" s="1" t="s">
        <v>443</v>
      </c>
      <c r="H40" s="1">
        <v>1</v>
      </c>
    </row>
    <row r="41" spans="3:12" x14ac:dyDescent="0.35">
      <c r="C41" s="3"/>
      <c r="E41" s="1" t="s">
        <v>498</v>
      </c>
      <c r="F41" s="1" t="s">
        <v>407</v>
      </c>
      <c r="G41" s="1" t="s">
        <v>444</v>
      </c>
      <c r="H41" s="1">
        <v>1</v>
      </c>
    </row>
    <row r="42" spans="3:12" x14ac:dyDescent="0.35">
      <c r="C42" s="3"/>
      <c r="E42" s="1" t="s">
        <v>498</v>
      </c>
      <c r="F42" s="1" t="s">
        <v>408</v>
      </c>
      <c r="G42" s="1" t="s">
        <v>445</v>
      </c>
      <c r="H42" s="1">
        <v>1</v>
      </c>
    </row>
    <row r="43" spans="3:12" x14ac:dyDescent="0.35">
      <c r="C43" s="3"/>
      <c r="E43" s="1" t="s">
        <v>499</v>
      </c>
      <c r="F43" s="1" t="s">
        <v>409</v>
      </c>
    </row>
    <row r="44" spans="3:12" x14ac:dyDescent="0.35">
      <c r="C44" s="3"/>
      <c r="E44" s="1" t="s">
        <v>499</v>
      </c>
      <c r="F44" s="1" t="s">
        <v>410</v>
      </c>
    </row>
    <row r="45" spans="3:12" x14ac:dyDescent="0.35">
      <c r="C45" s="3"/>
      <c r="E45" s="1" t="s">
        <v>500</v>
      </c>
      <c r="F45" s="1" t="s">
        <v>411</v>
      </c>
    </row>
    <row r="46" spans="3:12" x14ac:dyDescent="0.35">
      <c r="C46" s="3"/>
      <c r="E46" s="1" t="s">
        <v>500</v>
      </c>
      <c r="F46" s="1" t="s">
        <v>412</v>
      </c>
    </row>
    <row r="47" spans="3:12" x14ac:dyDescent="0.35">
      <c r="C47" s="3"/>
      <c r="E47" s="1" t="s">
        <v>454</v>
      </c>
      <c r="F47" s="1" t="s">
        <v>413</v>
      </c>
    </row>
    <row r="48" spans="3:12" x14ac:dyDescent="0.35">
      <c r="C48" s="3"/>
      <c r="E48" s="1" t="s">
        <v>455</v>
      </c>
      <c r="F48" s="1" t="s">
        <v>414</v>
      </c>
    </row>
    <row r="49" spans="3:6" x14ac:dyDescent="0.35">
      <c r="C49" s="3"/>
      <c r="E49" s="1" t="s">
        <v>456</v>
      </c>
      <c r="F49" s="1" t="s">
        <v>415</v>
      </c>
    </row>
    <row r="50" spans="3:6" x14ac:dyDescent="0.35">
      <c r="C50" s="3"/>
      <c r="E50" s="1" t="s">
        <v>457</v>
      </c>
      <c r="F50" s="1" t="s">
        <v>416</v>
      </c>
    </row>
    <row r="51" spans="3:6" x14ac:dyDescent="0.35">
      <c r="C51" s="3"/>
      <c r="E51" s="1" t="s">
        <v>450</v>
      </c>
      <c r="F51" s="1" t="s">
        <v>421</v>
      </c>
    </row>
    <row r="52" spans="3:6" x14ac:dyDescent="0.35">
      <c r="C52" s="3"/>
      <c r="E52" s="1" t="s">
        <v>451</v>
      </c>
      <c r="F52" s="1" t="s">
        <v>422</v>
      </c>
    </row>
    <row r="53" spans="3:6" x14ac:dyDescent="0.35">
      <c r="C53" s="3"/>
      <c r="E53" s="1" t="s">
        <v>452</v>
      </c>
      <c r="F53" s="1" t="s">
        <v>423</v>
      </c>
    </row>
    <row r="54" spans="3:6" x14ac:dyDescent="0.35">
      <c r="C54" s="3"/>
      <c r="E54" s="1" t="s">
        <v>453</v>
      </c>
      <c r="F54" s="1" t="s">
        <v>424</v>
      </c>
    </row>
    <row r="55" spans="3:6" x14ac:dyDescent="0.35">
      <c r="C55" s="3"/>
      <c r="E55" s="1" t="s">
        <v>462</v>
      </c>
      <c r="F55" s="1" t="s">
        <v>395</v>
      </c>
    </row>
    <row r="56" spans="3:6" x14ac:dyDescent="0.35">
      <c r="C56" s="3"/>
      <c r="E56" s="1" t="s">
        <v>463</v>
      </c>
      <c r="F56" s="1" t="s">
        <v>398</v>
      </c>
    </row>
    <row r="57" spans="3:6" x14ac:dyDescent="0.35">
      <c r="C57" s="3"/>
      <c r="E57" s="1" t="s">
        <v>464</v>
      </c>
      <c r="F57" s="1" t="s">
        <v>425</v>
      </c>
    </row>
    <row r="58" spans="3:6" x14ac:dyDescent="0.35">
      <c r="C58" s="202"/>
      <c r="E58" s="1" t="s">
        <v>465</v>
      </c>
      <c r="F58" s="1" t="s">
        <v>426</v>
      </c>
    </row>
    <row r="59" spans="3:6" x14ac:dyDescent="0.35">
      <c r="C59" s="202"/>
      <c r="F59" s="1" t="s">
        <v>427</v>
      </c>
    </row>
    <row r="60" spans="3:6" x14ac:dyDescent="0.35">
      <c r="C60" s="202"/>
      <c r="F60" s="1" t="s">
        <v>428</v>
      </c>
    </row>
    <row r="61" spans="3:6" x14ac:dyDescent="0.35">
      <c r="C61" s="202"/>
      <c r="F61" s="1" t="s">
        <v>429</v>
      </c>
    </row>
    <row r="62" spans="3:6" x14ac:dyDescent="0.35">
      <c r="C62" s="202"/>
      <c r="F62" s="1" t="s">
        <v>430</v>
      </c>
    </row>
    <row r="63" spans="3:6" x14ac:dyDescent="0.35">
      <c r="C63" s="202"/>
      <c r="F63" s="1" t="s">
        <v>431</v>
      </c>
    </row>
    <row r="64" spans="3:6" x14ac:dyDescent="0.35">
      <c r="C64" s="202"/>
      <c r="F64" s="1" t="s">
        <v>432</v>
      </c>
    </row>
    <row r="65" spans="3:6" x14ac:dyDescent="0.35">
      <c r="C65" s="202"/>
      <c r="F65" s="1" t="s">
        <v>433</v>
      </c>
    </row>
    <row r="66" spans="3:6" x14ac:dyDescent="0.35">
      <c r="C66" s="3"/>
      <c r="F66" s="1" t="s">
        <v>434</v>
      </c>
    </row>
    <row r="67" spans="3:6" x14ac:dyDescent="0.35">
      <c r="C67" s="3"/>
      <c r="F67" s="1" t="s">
        <v>435</v>
      </c>
    </row>
    <row r="68" spans="3:6" x14ac:dyDescent="0.35">
      <c r="C68" s="3"/>
      <c r="F68" s="1" t="s">
        <v>437</v>
      </c>
    </row>
    <row r="69" spans="3:6" x14ac:dyDescent="0.35">
      <c r="C69" s="3"/>
      <c r="F69" s="1" t="s">
        <v>436</v>
      </c>
    </row>
    <row r="70" spans="3:6" x14ac:dyDescent="0.35">
      <c r="C70" s="3"/>
      <c r="F70" s="1" t="s">
        <v>516</v>
      </c>
    </row>
    <row r="71" spans="3:6" x14ac:dyDescent="0.35">
      <c r="C71" s="3"/>
      <c r="F71" s="1" t="s">
        <v>513</v>
      </c>
    </row>
    <row r="72" spans="3:6" x14ac:dyDescent="0.35">
      <c r="C72" s="3"/>
      <c r="F72" s="1" t="s">
        <v>517</v>
      </c>
    </row>
    <row r="73" spans="3:6" x14ac:dyDescent="0.35">
      <c r="C73" s="3"/>
      <c r="F73" s="1" t="s">
        <v>515</v>
      </c>
    </row>
    <row r="74" spans="3:6" x14ac:dyDescent="0.35">
      <c r="F74" s="1" t="s">
        <v>514</v>
      </c>
    </row>
    <row r="75" spans="3:6" x14ac:dyDescent="0.35">
      <c r="C75" s="202"/>
      <c r="F75" s="1" t="s">
        <v>438</v>
      </c>
    </row>
    <row r="76" spans="3:6" x14ac:dyDescent="0.35">
      <c r="F76" s="1" t="s">
        <v>439</v>
      </c>
    </row>
    <row r="77" spans="3:6" x14ac:dyDescent="0.35">
      <c r="F77" s="1" t="s">
        <v>440</v>
      </c>
    </row>
    <row r="78" spans="3:6" x14ac:dyDescent="0.35">
      <c r="F78" s="1" t="s">
        <v>441</v>
      </c>
    </row>
    <row r="79" spans="3:6" x14ac:dyDescent="0.35">
      <c r="F79" s="1" t="s">
        <v>442</v>
      </c>
    </row>
    <row r="80" spans="3:6" x14ac:dyDescent="0.35">
      <c r="F80" s="1" t="s">
        <v>443</v>
      </c>
    </row>
    <row r="81" spans="6:6" x14ac:dyDescent="0.35">
      <c r="F81" s="1" t="s">
        <v>444</v>
      </c>
    </row>
    <row r="82" spans="6:6" x14ac:dyDescent="0.35">
      <c r="F82" s="1" t="s">
        <v>445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2"/>
  <sheetViews>
    <sheetView workbookViewId="0">
      <pane ySplit="1" topLeftCell="A2" activePane="bottomLeft" state="frozen"/>
      <selection sqref="A1:AU2"/>
      <selection pane="bottomLeft" activeCell="A2" sqref="A2:AU5"/>
    </sheetView>
  </sheetViews>
  <sheetFormatPr defaultColWidth="9.1796875" defaultRowHeight="14.5" x14ac:dyDescent="0.35"/>
  <cols>
    <col min="1" max="1" width="14.26953125" style="3" customWidth="1"/>
    <col min="2" max="2" width="14.26953125" style="390" customWidth="1"/>
    <col min="3" max="3" width="32.26953125" style="3" customWidth="1"/>
    <col min="4" max="4" width="14.26953125" style="3" customWidth="1"/>
    <col min="5" max="5" width="15.81640625" style="134" customWidth="1"/>
    <col min="6" max="6" width="14" style="3" bestFit="1" customWidth="1"/>
    <col min="7" max="7" width="63.453125" style="3" customWidth="1"/>
    <col min="8" max="8" width="14.26953125" style="6" customWidth="1"/>
    <col min="9" max="9" width="14.26953125" style="2" customWidth="1"/>
    <col min="10" max="10" width="14.26953125" style="95" customWidth="1"/>
    <col min="11" max="11" width="33.453125" style="95" customWidth="1"/>
    <col min="12" max="13" width="14.26953125" style="95" customWidth="1"/>
    <col min="14" max="14" width="11.54296875" style="525" customWidth="1"/>
    <col min="15" max="15" width="34.453125" style="3" customWidth="1"/>
    <col min="16" max="16" width="14.26953125" style="6" customWidth="1"/>
    <col min="17" max="17" width="16" style="6" customWidth="1"/>
    <col min="18" max="18" width="22" style="3" bestFit="1" customWidth="1"/>
    <col min="19" max="19" width="33.453125" style="3" customWidth="1"/>
    <col min="20" max="20" width="12.1796875" style="203" customWidth="1"/>
    <col min="21" max="21" width="14.26953125" style="390" customWidth="1"/>
    <col min="22" max="22" width="14.26953125" style="3" customWidth="1"/>
    <col min="23" max="23" width="54.81640625" style="3" bestFit="1" customWidth="1"/>
    <col min="24" max="27" width="15.81640625" style="3" customWidth="1"/>
    <col min="28" max="28" width="14.26953125" style="6" customWidth="1"/>
    <col min="29" max="29" width="21.453125" style="529" customWidth="1"/>
    <col min="30" max="30" width="20.81640625" style="6" customWidth="1"/>
    <col min="31" max="31" width="25.453125" style="529" customWidth="1"/>
    <col min="32" max="32" width="21.1796875" style="6" customWidth="1"/>
    <col min="33" max="33" width="21.1796875" style="3" customWidth="1"/>
    <col min="34" max="34" width="21.7265625" style="526" customWidth="1"/>
    <col min="35" max="35" width="58.26953125" style="530" customWidth="1"/>
    <col min="36" max="36" width="20.1796875" style="6" bestFit="1" customWidth="1"/>
    <col min="37" max="37" width="12.7265625" style="203" customWidth="1"/>
    <col min="38" max="38" width="18" style="6" customWidth="1"/>
    <col min="39" max="39" width="18" style="203" customWidth="1"/>
    <col min="40" max="41" width="18" style="3" customWidth="1"/>
    <col min="42" max="42" width="14.81640625" style="531" customWidth="1"/>
    <col min="43" max="43" width="20.81640625" style="532" customWidth="1"/>
    <col min="44" max="46" width="20.81640625" style="533" customWidth="1"/>
    <col min="47" max="47" width="27.453125" style="3" customWidth="1"/>
    <col min="48" max="16384" width="9.1796875" style="203"/>
  </cols>
  <sheetData>
    <row r="1" spans="1:48" s="59" customFormat="1" ht="42" customHeight="1" x14ac:dyDescent="0.35">
      <c r="A1" s="59" t="s">
        <v>44</v>
      </c>
      <c r="B1" s="69" t="s">
        <v>50</v>
      </c>
      <c r="C1" s="59" t="s">
        <v>51</v>
      </c>
      <c r="D1" s="59" t="s">
        <v>34</v>
      </c>
      <c r="E1" s="133" t="s">
        <v>52</v>
      </c>
      <c r="F1" s="59" t="s">
        <v>53</v>
      </c>
      <c r="G1" s="59" t="s">
        <v>33</v>
      </c>
      <c r="H1" s="59" t="s">
        <v>54</v>
      </c>
      <c r="I1" s="93" t="s">
        <v>55</v>
      </c>
      <c r="J1" s="92" t="s">
        <v>266</v>
      </c>
      <c r="K1" s="92" t="s">
        <v>333</v>
      </c>
      <c r="L1" s="92" t="s">
        <v>13</v>
      </c>
      <c r="M1" s="92" t="s">
        <v>14</v>
      </c>
      <c r="N1" s="59" t="s">
        <v>16</v>
      </c>
      <c r="O1" s="59" t="s">
        <v>56</v>
      </c>
      <c r="P1" s="61" t="s">
        <v>57</v>
      </c>
      <c r="Q1" s="61" t="s">
        <v>286</v>
      </c>
      <c r="R1" s="59" t="s">
        <v>58</v>
      </c>
      <c r="S1" s="59" t="s">
        <v>284</v>
      </c>
      <c r="T1" s="59" t="s">
        <v>59</v>
      </c>
      <c r="U1" s="69" t="s">
        <v>60</v>
      </c>
      <c r="V1" s="59" t="s">
        <v>228</v>
      </c>
      <c r="W1" s="59" t="s">
        <v>61</v>
      </c>
      <c r="X1" s="59" t="s">
        <v>62</v>
      </c>
      <c r="Y1" s="59" t="s">
        <v>63</v>
      </c>
      <c r="Z1" s="59" t="s">
        <v>64</v>
      </c>
      <c r="AA1" s="61" t="s">
        <v>246</v>
      </c>
      <c r="AB1" s="59" t="s">
        <v>65</v>
      </c>
      <c r="AC1" s="93" t="s">
        <v>267</v>
      </c>
      <c r="AD1" s="59" t="s">
        <v>268</v>
      </c>
      <c r="AE1" s="93" t="s">
        <v>293</v>
      </c>
      <c r="AF1" s="59" t="s">
        <v>292</v>
      </c>
      <c r="AG1" s="59" t="s">
        <v>295</v>
      </c>
      <c r="AH1" s="4" t="s">
        <v>331</v>
      </c>
      <c r="AI1" s="4" t="s">
        <v>66</v>
      </c>
      <c r="AJ1" s="59" t="s">
        <v>67</v>
      </c>
      <c r="AK1" s="59" t="s">
        <v>68</v>
      </c>
      <c r="AL1" s="135" t="s">
        <v>231</v>
      </c>
      <c r="AM1" s="136" t="s">
        <v>232</v>
      </c>
      <c r="AN1" s="136" t="s">
        <v>233</v>
      </c>
      <c r="AO1" s="136" t="s">
        <v>234</v>
      </c>
      <c r="AP1" s="69" t="s">
        <v>258</v>
      </c>
      <c r="AQ1" s="59" t="s">
        <v>287</v>
      </c>
      <c r="AR1" s="59" t="s">
        <v>288</v>
      </c>
      <c r="AS1" s="59" t="s">
        <v>289</v>
      </c>
      <c r="AT1" s="59" t="s">
        <v>290</v>
      </c>
      <c r="AU1" s="59" t="s">
        <v>334</v>
      </c>
      <c r="AV1" s="59">
        <f>COUNTA(orderData[order_no])+2</f>
        <v>2</v>
      </c>
    </row>
    <row r="2" spans="1:48" x14ac:dyDescent="0.35">
      <c r="B2" s="524"/>
      <c r="R2" s="6"/>
      <c r="S2" s="6"/>
      <c r="T2" s="3"/>
      <c r="U2" s="524"/>
      <c r="V2" s="524"/>
      <c r="X2" s="524"/>
      <c r="Z2" s="6"/>
      <c r="AA2" s="6"/>
      <c r="AC2" s="2"/>
      <c r="AE2" s="2"/>
      <c r="AI2" s="527"/>
      <c r="AK2" s="6"/>
      <c r="AM2" s="6"/>
      <c r="AN2" s="6"/>
      <c r="AO2" s="6"/>
      <c r="AP2" s="524"/>
      <c r="AQ2" s="528"/>
      <c r="AR2" s="528"/>
      <c r="AS2" s="528"/>
      <c r="AT2" s="528"/>
      <c r="AU2" s="526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63"/>
  <sheetViews>
    <sheetView zoomScaleNormal="100" workbookViewId="0">
      <pane ySplit="1" topLeftCell="A2" activePane="bottomLeft" state="frozen"/>
      <selection sqref="A1:AU2"/>
      <selection pane="bottomLeft" activeCell="C24" sqref="C24:C43"/>
    </sheetView>
  </sheetViews>
  <sheetFormatPr defaultRowHeight="14.5" x14ac:dyDescent="0.35"/>
  <cols>
    <col min="1" max="1" width="11.54296875" style="2" customWidth="1"/>
    <col min="2" max="2" width="11.54296875" style="98" customWidth="1"/>
    <col min="3" max="3" width="57.1796875" style="99" bestFit="1" customWidth="1"/>
    <col min="4" max="4" width="11.54296875" style="227" customWidth="1"/>
    <col min="5" max="5" width="10.453125" customWidth="1"/>
    <col min="6" max="6" width="11.54296875" style="2" customWidth="1"/>
    <col min="7" max="7" width="11.54296875" style="50" customWidth="1"/>
    <col min="8" max="8" width="14.7265625" style="94" customWidth="1"/>
    <col min="9" max="10" width="14.7265625" style="2" customWidth="1"/>
    <col min="11" max="11" width="11.54296875" style="2" customWidth="1"/>
    <col min="12" max="12" width="11.54296875" style="95" customWidth="1"/>
    <col min="13" max="13" width="14.54296875" style="103" customWidth="1"/>
    <col min="14" max="14" width="14.54296875" style="224" customWidth="1"/>
    <col min="15" max="15" width="14.54296875" style="96" customWidth="1"/>
    <col min="16" max="18" width="14.54296875" style="91" customWidth="1"/>
    <col min="19" max="19" width="19.54296875" style="91" bestFit="1" customWidth="1"/>
    <col min="20" max="20" width="13.1796875" style="303" bestFit="1" customWidth="1"/>
    <col min="21" max="21" width="12.54296875" style="60" bestFit="1" customWidth="1"/>
    <col min="22" max="22" width="12.1796875" style="60" customWidth="1"/>
    <col min="23" max="23" width="15.453125" bestFit="1" customWidth="1"/>
  </cols>
  <sheetData>
    <row r="1" spans="1:27" s="58" customFormat="1" ht="42" customHeight="1" x14ac:dyDescent="0.35">
      <c r="A1" s="93" t="s">
        <v>44</v>
      </c>
      <c r="B1" s="97" t="s">
        <v>0</v>
      </c>
      <c r="C1" s="97" t="s">
        <v>5</v>
      </c>
      <c r="D1" s="226" t="s">
        <v>45</v>
      </c>
      <c r="E1" s="61" t="s">
        <v>247</v>
      </c>
      <c r="F1" s="93" t="s">
        <v>46</v>
      </c>
      <c r="G1" s="61" t="s">
        <v>47</v>
      </c>
      <c r="H1" s="93" t="s">
        <v>48</v>
      </c>
      <c r="I1" s="93" t="s">
        <v>195</v>
      </c>
      <c r="J1" s="93" t="s">
        <v>243</v>
      </c>
      <c r="K1" s="93" t="s">
        <v>196</v>
      </c>
      <c r="L1" s="92" t="s">
        <v>13</v>
      </c>
      <c r="M1" s="92" t="s">
        <v>14</v>
      </c>
      <c r="N1" s="222" t="s">
        <v>16</v>
      </c>
      <c r="O1" s="93" t="s">
        <v>1</v>
      </c>
      <c r="P1" s="93" t="s">
        <v>43</v>
      </c>
      <c r="Q1" s="93" t="s">
        <v>4</v>
      </c>
      <c r="R1" s="93" t="s">
        <v>307</v>
      </c>
      <c r="S1" s="93" t="s">
        <v>291</v>
      </c>
      <c r="T1" s="301" t="s">
        <v>49</v>
      </c>
      <c r="U1" s="61" t="s">
        <v>248</v>
      </c>
      <c r="V1" s="61" t="s">
        <v>249</v>
      </c>
      <c r="W1" s="59" t="s">
        <v>228</v>
      </c>
      <c r="AA1" s="59">
        <f>SUBTOTAL(3,A:A)-1</f>
        <v>0</v>
      </c>
    </row>
    <row r="2" spans="1:27" x14ac:dyDescent="0.35">
      <c r="D2" s="2"/>
      <c r="E2" s="50"/>
      <c r="F2" s="94"/>
      <c r="H2" s="2"/>
      <c r="L2" s="2"/>
      <c r="M2" s="2"/>
      <c r="N2" s="223"/>
      <c r="O2" s="2"/>
      <c r="P2" s="2"/>
      <c r="Q2" s="2"/>
      <c r="R2" s="2"/>
      <c r="S2" s="2"/>
      <c r="T2" s="2"/>
      <c r="U2" s="302"/>
      <c r="V2" s="6"/>
      <c r="W2" s="6"/>
    </row>
    <row r="3" spans="1:27" x14ac:dyDescent="0.35">
      <c r="D3" s="2"/>
      <c r="E3" s="50"/>
      <c r="F3" s="94"/>
      <c r="H3" s="2"/>
      <c r="L3" s="2"/>
      <c r="M3" s="2"/>
      <c r="N3" s="223"/>
      <c r="O3" s="2"/>
      <c r="P3" s="2"/>
      <c r="Q3" s="2"/>
      <c r="R3" s="2"/>
      <c r="S3" s="2"/>
      <c r="T3" s="2"/>
      <c r="U3" s="302"/>
      <c r="V3" s="6"/>
      <c r="W3" s="6"/>
    </row>
    <row r="4" spans="1:27" x14ac:dyDescent="0.35">
      <c r="D4" s="2"/>
      <c r="E4" s="50"/>
      <c r="F4" s="94"/>
      <c r="H4" s="2"/>
      <c r="L4" s="2"/>
      <c r="M4" s="2"/>
      <c r="N4" s="223"/>
      <c r="O4" s="2"/>
      <c r="P4" s="2"/>
      <c r="Q4" s="2"/>
      <c r="R4" s="2"/>
      <c r="S4" s="2"/>
      <c r="T4" s="2"/>
      <c r="U4" s="302"/>
      <c r="V4" s="6"/>
      <c r="W4" s="6"/>
    </row>
    <row r="5" spans="1:27" x14ac:dyDescent="0.35">
      <c r="D5" s="2"/>
      <c r="E5" s="50"/>
      <c r="F5" s="94"/>
      <c r="H5" s="2"/>
      <c r="L5" s="2"/>
      <c r="M5" s="2"/>
      <c r="N5" s="223"/>
      <c r="O5" s="2"/>
      <c r="P5" s="2"/>
      <c r="Q5" s="2"/>
      <c r="R5" s="2"/>
      <c r="S5" s="2"/>
      <c r="T5" s="2"/>
      <c r="U5" s="302"/>
      <c r="V5" s="6"/>
      <c r="W5" s="6"/>
    </row>
    <row r="6" spans="1:27" x14ac:dyDescent="0.35">
      <c r="D6" s="2"/>
      <c r="E6" s="50"/>
      <c r="F6" s="94"/>
      <c r="H6" s="2"/>
      <c r="L6" s="2"/>
      <c r="M6" s="2"/>
      <c r="N6" s="223"/>
      <c r="O6" s="2"/>
      <c r="P6" s="2"/>
      <c r="Q6" s="2"/>
      <c r="R6" s="2"/>
      <c r="S6" s="2"/>
      <c r="T6" s="2"/>
      <c r="U6" s="302"/>
      <c r="V6" s="6"/>
      <c r="W6" s="6"/>
    </row>
    <row r="7" spans="1:27" x14ac:dyDescent="0.35">
      <c r="D7" s="2"/>
      <c r="E7" s="50"/>
      <c r="F7" s="94"/>
      <c r="H7" s="2"/>
      <c r="L7" s="2"/>
      <c r="M7" s="2"/>
      <c r="N7" s="223"/>
      <c r="O7" s="2"/>
      <c r="P7" s="2"/>
      <c r="Q7" s="2"/>
      <c r="R7" s="2"/>
      <c r="S7" s="2"/>
      <c r="T7" s="2"/>
      <c r="U7" s="302"/>
      <c r="V7" s="6"/>
      <c r="W7" s="6"/>
    </row>
    <row r="8" spans="1:27" x14ac:dyDescent="0.35">
      <c r="D8" s="2"/>
      <c r="E8" s="50"/>
      <c r="F8" s="94"/>
      <c r="H8" s="2"/>
      <c r="L8" s="2"/>
      <c r="M8" s="2"/>
      <c r="N8" s="223"/>
      <c r="O8" s="2"/>
      <c r="P8" s="2"/>
      <c r="Q8" s="2"/>
      <c r="R8" s="2"/>
      <c r="S8" s="2"/>
      <c r="T8" s="2"/>
      <c r="U8" s="302"/>
      <c r="V8" s="6"/>
      <c r="W8" s="6"/>
    </row>
    <row r="9" spans="1:27" x14ac:dyDescent="0.35">
      <c r="D9" s="2"/>
      <c r="E9" s="50"/>
      <c r="F9" s="94"/>
      <c r="H9" s="2"/>
      <c r="L9" s="2"/>
      <c r="M9" s="2"/>
      <c r="N9" s="223"/>
      <c r="O9" s="2"/>
      <c r="P9" s="2"/>
      <c r="Q9" s="2"/>
      <c r="R9" s="2"/>
      <c r="S9" s="2"/>
      <c r="T9" s="2"/>
      <c r="U9" s="302"/>
      <c r="V9" s="6"/>
      <c r="W9" s="6"/>
    </row>
    <row r="10" spans="1:27" x14ac:dyDescent="0.35">
      <c r="D10" s="2"/>
      <c r="E10" s="50"/>
      <c r="F10" s="94"/>
      <c r="H10" s="2"/>
      <c r="L10" s="2"/>
      <c r="M10" s="2"/>
      <c r="N10" s="223"/>
      <c r="O10" s="2"/>
      <c r="P10" s="2"/>
      <c r="Q10" s="2"/>
      <c r="R10" s="2"/>
      <c r="S10" s="2"/>
      <c r="T10" s="2"/>
      <c r="U10" s="302"/>
      <c r="V10" s="6"/>
      <c r="W10" s="6"/>
    </row>
    <row r="11" spans="1:27" x14ac:dyDescent="0.35">
      <c r="D11" s="2"/>
      <c r="E11" s="50"/>
      <c r="F11" s="94"/>
      <c r="H11" s="2"/>
      <c r="L11" s="2"/>
      <c r="M11" s="2"/>
      <c r="N11" s="223"/>
      <c r="O11" s="2"/>
      <c r="P11" s="2"/>
      <c r="Q11" s="2"/>
      <c r="R11" s="2"/>
      <c r="S11" s="2"/>
      <c r="T11" s="2"/>
      <c r="U11" s="302"/>
      <c r="V11" s="6"/>
      <c r="W11" s="6"/>
    </row>
    <row r="12" spans="1:27" x14ac:dyDescent="0.35">
      <c r="D12" s="2"/>
      <c r="E12" s="50"/>
      <c r="F12" s="94"/>
      <c r="H12" s="2"/>
      <c r="L12" s="2"/>
      <c r="M12" s="2"/>
      <c r="N12" s="223"/>
      <c r="O12" s="2"/>
      <c r="P12" s="2"/>
      <c r="Q12" s="2"/>
      <c r="R12" s="2"/>
      <c r="S12" s="2"/>
      <c r="T12" s="2"/>
      <c r="U12" s="302"/>
      <c r="V12" s="6"/>
      <c r="W12" s="6"/>
    </row>
    <row r="13" spans="1:27" x14ac:dyDescent="0.35">
      <c r="D13" s="2"/>
      <c r="E13" s="50"/>
      <c r="F13" s="94"/>
      <c r="H13" s="2"/>
      <c r="L13" s="2"/>
      <c r="M13" s="2"/>
      <c r="N13" s="223"/>
      <c r="O13" s="2"/>
      <c r="P13" s="2"/>
      <c r="Q13" s="2"/>
      <c r="R13" s="2"/>
      <c r="S13" s="2"/>
      <c r="T13" s="2"/>
      <c r="U13" s="302"/>
      <c r="V13" s="6"/>
      <c r="W13" s="6"/>
    </row>
    <row r="14" spans="1:27" x14ac:dyDescent="0.35">
      <c r="D14" s="2"/>
      <c r="E14" s="50"/>
      <c r="F14" s="94"/>
      <c r="H14" s="2"/>
      <c r="L14" s="2"/>
      <c r="M14" s="2"/>
      <c r="N14" s="223"/>
      <c r="O14" s="2"/>
      <c r="P14" s="2"/>
      <c r="Q14" s="2"/>
      <c r="R14" s="2"/>
      <c r="S14" s="2"/>
      <c r="T14" s="2"/>
      <c r="U14" s="302"/>
      <c r="V14" s="6"/>
      <c r="W14" s="6"/>
    </row>
    <row r="15" spans="1:27" x14ac:dyDescent="0.35">
      <c r="D15" s="2"/>
      <c r="E15" s="50"/>
      <c r="F15" s="94"/>
      <c r="H15" s="2"/>
      <c r="L15" s="2"/>
      <c r="M15" s="2"/>
      <c r="N15" s="223"/>
      <c r="O15" s="2"/>
      <c r="P15" s="2"/>
      <c r="Q15" s="2"/>
      <c r="R15" s="2"/>
      <c r="S15" s="2"/>
      <c r="T15" s="2"/>
      <c r="U15" s="302"/>
      <c r="V15" s="6"/>
      <c r="W15" s="6"/>
    </row>
    <row r="16" spans="1:27" x14ac:dyDescent="0.35">
      <c r="D16" s="2"/>
      <c r="E16" s="50"/>
      <c r="F16" s="94"/>
      <c r="H16" s="2"/>
      <c r="L16" s="2"/>
      <c r="M16" s="2"/>
      <c r="N16" s="223"/>
      <c r="O16" s="2"/>
      <c r="P16" s="2"/>
      <c r="Q16" s="2"/>
      <c r="R16" s="2"/>
      <c r="S16" s="2"/>
      <c r="T16" s="2"/>
      <c r="U16" s="302"/>
      <c r="V16" s="6"/>
      <c r="W16" s="6"/>
    </row>
    <row r="17" spans="4:23" x14ac:dyDescent="0.35">
      <c r="D17" s="2"/>
      <c r="E17" s="50"/>
      <c r="F17" s="94"/>
      <c r="H17" s="2"/>
      <c r="L17" s="2"/>
      <c r="M17" s="2"/>
      <c r="N17" s="223"/>
      <c r="O17" s="2"/>
      <c r="P17" s="2"/>
      <c r="Q17" s="2"/>
      <c r="R17" s="2"/>
      <c r="S17" s="2"/>
      <c r="T17" s="2"/>
      <c r="U17" s="302"/>
      <c r="V17" s="6"/>
      <c r="W17" s="6"/>
    </row>
    <row r="18" spans="4:23" x14ac:dyDescent="0.35">
      <c r="D18" s="2"/>
      <c r="E18" s="50"/>
      <c r="F18" s="94"/>
      <c r="H18" s="2"/>
      <c r="L18" s="2"/>
      <c r="M18" s="2"/>
      <c r="N18" s="223"/>
      <c r="O18" s="2"/>
      <c r="P18" s="2"/>
      <c r="Q18" s="2"/>
      <c r="R18" s="2"/>
      <c r="S18" s="2"/>
      <c r="T18" s="2"/>
      <c r="U18" s="302"/>
      <c r="V18" s="6"/>
      <c r="W18" s="6"/>
    </row>
    <row r="19" spans="4:23" x14ac:dyDescent="0.35">
      <c r="D19" s="2"/>
      <c r="E19" s="50"/>
      <c r="F19" s="94"/>
      <c r="H19" s="2"/>
      <c r="L19" s="2"/>
      <c r="M19" s="2"/>
      <c r="N19" s="223"/>
      <c r="O19" s="2"/>
      <c r="P19" s="2"/>
      <c r="Q19" s="2"/>
      <c r="R19" s="2"/>
      <c r="S19" s="2"/>
      <c r="T19" s="2"/>
      <c r="U19" s="302"/>
      <c r="V19" s="6"/>
      <c r="W19" s="6"/>
    </row>
    <row r="20" spans="4:23" x14ac:dyDescent="0.35">
      <c r="D20" s="2"/>
      <c r="E20" s="50"/>
      <c r="F20" s="94"/>
      <c r="H20" s="2"/>
      <c r="L20" s="2"/>
      <c r="M20" s="2"/>
      <c r="N20" s="223"/>
      <c r="O20" s="2"/>
      <c r="P20" s="2"/>
      <c r="Q20" s="2"/>
      <c r="R20" s="2"/>
      <c r="S20" s="2"/>
      <c r="T20" s="2"/>
      <c r="U20" s="302"/>
      <c r="V20" s="6"/>
      <c r="W20" s="6"/>
    </row>
    <row r="21" spans="4:23" x14ac:dyDescent="0.35">
      <c r="D21" s="2"/>
      <c r="E21" s="50"/>
      <c r="F21" s="94"/>
      <c r="H21" s="2"/>
      <c r="L21" s="2"/>
      <c r="M21" s="2"/>
      <c r="N21" s="223"/>
      <c r="O21" s="2"/>
      <c r="P21" s="2"/>
      <c r="Q21" s="2"/>
      <c r="R21" s="2"/>
      <c r="S21" s="2"/>
      <c r="T21" s="2"/>
      <c r="U21" s="302"/>
      <c r="V21" s="6"/>
      <c r="W21" s="6"/>
    </row>
    <row r="22" spans="4:23" x14ac:dyDescent="0.35">
      <c r="D22" s="2"/>
      <c r="E22" s="50"/>
      <c r="F22" s="94"/>
      <c r="H22" s="2"/>
      <c r="L22" s="2"/>
      <c r="M22" s="2"/>
      <c r="N22" s="223"/>
      <c r="O22" s="2"/>
      <c r="P22" s="2"/>
      <c r="Q22" s="2"/>
      <c r="R22" s="2"/>
      <c r="S22" s="2"/>
      <c r="T22" s="2"/>
      <c r="U22" s="302"/>
      <c r="V22" s="6"/>
      <c r="W22" s="6"/>
    </row>
    <row r="23" spans="4:23" x14ac:dyDescent="0.35">
      <c r="D23" s="2"/>
      <c r="E23" s="50"/>
      <c r="F23" s="94"/>
      <c r="H23" s="2"/>
      <c r="L23" s="2"/>
      <c r="M23" s="2"/>
      <c r="N23" s="223"/>
      <c r="O23" s="2"/>
      <c r="P23" s="2"/>
      <c r="Q23" s="2"/>
      <c r="R23" s="2"/>
      <c r="S23" s="2"/>
      <c r="T23" s="2"/>
      <c r="U23" s="302"/>
      <c r="V23" s="6"/>
      <c r="W23" s="6"/>
    </row>
    <row r="24" spans="4:23" x14ac:dyDescent="0.35">
      <c r="D24" s="2"/>
      <c r="E24" s="50"/>
      <c r="F24" s="94"/>
      <c r="H24" s="2"/>
      <c r="L24" s="2"/>
      <c r="M24" s="2"/>
      <c r="N24" s="223"/>
      <c r="O24" s="2"/>
      <c r="P24" s="2"/>
      <c r="Q24" s="2"/>
      <c r="R24" s="2"/>
      <c r="S24" s="2"/>
      <c r="T24" s="2"/>
      <c r="U24" s="302"/>
      <c r="V24" s="6"/>
      <c r="W24" s="6"/>
    </row>
    <row r="25" spans="4:23" x14ac:dyDescent="0.35">
      <c r="D25" s="2"/>
      <c r="E25" s="50"/>
      <c r="F25" s="94"/>
      <c r="H25" s="2"/>
      <c r="L25" s="2"/>
      <c r="M25" s="2"/>
      <c r="N25" s="223"/>
      <c r="O25" s="2"/>
      <c r="P25" s="2"/>
      <c r="Q25" s="2"/>
      <c r="R25" s="2"/>
      <c r="S25" s="2"/>
      <c r="T25" s="2"/>
      <c r="U25" s="302"/>
      <c r="V25" s="6"/>
      <c r="W25" s="6"/>
    </row>
    <row r="26" spans="4:23" x14ac:dyDescent="0.35">
      <c r="D26" s="2"/>
      <c r="E26" s="50"/>
      <c r="F26" s="94"/>
      <c r="H26" s="2"/>
      <c r="L26" s="2"/>
      <c r="M26" s="2"/>
      <c r="N26" s="223"/>
      <c r="O26" s="2"/>
      <c r="P26" s="2"/>
      <c r="Q26" s="2"/>
      <c r="R26" s="2"/>
      <c r="S26" s="2"/>
      <c r="T26" s="2"/>
      <c r="U26" s="302"/>
      <c r="V26" s="6"/>
      <c r="W26" s="6"/>
    </row>
    <row r="27" spans="4:23" x14ac:dyDescent="0.35">
      <c r="D27" s="2"/>
      <c r="E27" s="50"/>
      <c r="F27" s="94"/>
      <c r="H27" s="2"/>
      <c r="L27" s="2"/>
      <c r="M27" s="2"/>
      <c r="N27" s="223"/>
      <c r="O27" s="2"/>
      <c r="P27" s="2"/>
      <c r="Q27" s="2"/>
      <c r="R27" s="2"/>
      <c r="S27" s="2"/>
      <c r="T27" s="2"/>
      <c r="U27" s="302"/>
      <c r="V27" s="6"/>
      <c r="W27" s="6"/>
    </row>
    <row r="28" spans="4:23" x14ac:dyDescent="0.35">
      <c r="D28" s="2"/>
      <c r="E28" s="50"/>
      <c r="F28" s="94"/>
      <c r="H28" s="2"/>
      <c r="L28" s="2"/>
      <c r="M28" s="2"/>
      <c r="N28" s="223"/>
      <c r="O28" s="2"/>
      <c r="P28" s="2"/>
      <c r="Q28" s="2"/>
      <c r="R28" s="2"/>
      <c r="S28" s="2"/>
      <c r="T28" s="2"/>
      <c r="U28" s="302"/>
      <c r="V28" s="6"/>
      <c r="W28" s="6"/>
    </row>
    <row r="29" spans="4:23" x14ac:dyDescent="0.35">
      <c r="D29" s="2"/>
      <c r="E29" s="50"/>
      <c r="F29" s="94"/>
      <c r="H29" s="2"/>
      <c r="L29" s="2"/>
      <c r="M29" s="2"/>
      <c r="N29" s="223"/>
      <c r="O29" s="2"/>
      <c r="P29" s="2"/>
      <c r="Q29" s="2"/>
      <c r="R29" s="2"/>
      <c r="S29" s="2"/>
      <c r="T29" s="2"/>
      <c r="U29" s="302"/>
      <c r="V29" s="6"/>
      <c r="W29" s="6"/>
    </row>
    <row r="30" spans="4:23" x14ac:dyDescent="0.35">
      <c r="D30" s="2"/>
      <c r="E30" s="50"/>
      <c r="F30" s="94"/>
      <c r="H30" s="2"/>
      <c r="L30" s="2"/>
      <c r="M30" s="2"/>
      <c r="N30" s="223"/>
      <c r="O30" s="2"/>
      <c r="P30" s="2"/>
      <c r="Q30" s="2"/>
      <c r="R30" s="2"/>
      <c r="S30" s="2"/>
      <c r="T30" s="2"/>
      <c r="U30" s="302"/>
      <c r="V30" s="6"/>
      <c r="W30" s="6"/>
    </row>
    <row r="31" spans="4:23" x14ac:dyDescent="0.35">
      <c r="D31" s="2"/>
      <c r="E31" s="50"/>
      <c r="F31" s="94"/>
      <c r="H31" s="2"/>
      <c r="L31" s="2"/>
      <c r="M31" s="2"/>
      <c r="N31" s="223"/>
      <c r="O31" s="2"/>
      <c r="P31" s="2"/>
      <c r="Q31" s="2"/>
      <c r="R31" s="2"/>
      <c r="S31" s="2"/>
      <c r="T31" s="2"/>
      <c r="U31" s="302"/>
      <c r="V31" s="6"/>
      <c r="W31" s="6"/>
    </row>
    <row r="32" spans="4:23" x14ac:dyDescent="0.35">
      <c r="D32" s="2"/>
      <c r="E32" s="50"/>
      <c r="F32" s="94"/>
      <c r="H32" s="2"/>
      <c r="L32" s="2"/>
      <c r="M32" s="2"/>
      <c r="N32" s="223"/>
      <c r="O32" s="2"/>
      <c r="P32" s="2"/>
      <c r="Q32" s="2"/>
      <c r="R32" s="2"/>
      <c r="S32" s="2"/>
      <c r="T32" s="2"/>
      <c r="U32" s="302"/>
      <c r="V32" s="6"/>
      <c r="W32" s="6"/>
    </row>
    <row r="33" spans="4:23" x14ac:dyDescent="0.35">
      <c r="D33" s="2"/>
      <c r="E33" s="50"/>
      <c r="F33" s="94"/>
      <c r="H33" s="2"/>
      <c r="L33" s="2"/>
      <c r="M33" s="2"/>
      <c r="N33" s="223"/>
      <c r="O33" s="2"/>
      <c r="P33" s="2"/>
      <c r="Q33" s="2"/>
      <c r="R33" s="2"/>
      <c r="S33" s="2"/>
      <c r="T33" s="2"/>
      <c r="U33" s="302"/>
      <c r="V33" s="6"/>
      <c r="W33" s="6"/>
    </row>
    <row r="34" spans="4:23" x14ac:dyDescent="0.35">
      <c r="D34" s="2"/>
      <c r="E34" s="50"/>
      <c r="F34" s="94"/>
      <c r="H34" s="2"/>
      <c r="L34" s="2"/>
      <c r="M34" s="2"/>
      <c r="N34" s="223"/>
      <c r="O34" s="2"/>
      <c r="P34" s="2"/>
      <c r="Q34" s="2"/>
      <c r="R34" s="2"/>
      <c r="S34" s="2"/>
      <c r="T34" s="2"/>
      <c r="U34" s="302"/>
      <c r="V34" s="6"/>
      <c r="W34" s="6"/>
    </row>
    <row r="35" spans="4:23" x14ac:dyDescent="0.35">
      <c r="D35" s="2"/>
      <c r="E35" s="50"/>
      <c r="F35" s="94"/>
      <c r="H35" s="2"/>
      <c r="L35" s="2"/>
      <c r="M35" s="2"/>
      <c r="N35" s="223"/>
      <c r="O35" s="2"/>
      <c r="P35" s="2"/>
      <c r="Q35" s="2"/>
      <c r="R35" s="2"/>
      <c r="S35" s="2"/>
      <c r="T35" s="2"/>
      <c r="U35" s="302"/>
      <c r="V35" s="6"/>
      <c r="W35" s="6"/>
    </row>
    <row r="36" spans="4:23" x14ac:dyDescent="0.35">
      <c r="D36" s="2"/>
      <c r="E36" s="50"/>
      <c r="F36" s="94"/>
      <c r="H36" s="2"/>
      <c r="L36" s="2"/>
      <c r="M36" s="2"/>
      <c r="N36" s="223"/>
      <c r="O36" s="2"/>
      <c r="P36" s="2"/>
      <c r="Q36" s="2"/>
      <c r="R36" s="2"/>
      <c r="S36" s="2"/>
      <c r="T36" s="2"/>
      <c r="U36" s="302"/>
      <c r="V36" s="6"/>
      <c r="W36" s="6"/>
    </row>
    <row r="37" spans="4:23" x14ac:dyDescent="0.35">
      <c r="D37" s="2"/>
      <c r="E37" s="50"/>
      <c r="F37" s="94"/>
      <c r="H37" s="2"/>
      <c r="L37" s="2"/>
      <c r="M37" s="2"/>
      <c r="N37" s="223"/>
      <c r="O37" s="2"/>
      <c r="P37" s="2"/>
      <c r="Q37" s="2"/>
      <c r="R37" s="2"/>
      <c r="S37" s="2"/>
      <c r="T37" s="2"/>
      <c r="U37" s="302"/>
      <c r="V37" s="6"/>
      <c r="W37" s="6"/>
    </row>
    <row r="38" spans="4:23" x14ac:dyDescent="0.35">
      <c r="D38" s="2"/>
      <c r="E38" s="50"/>
      <c r="F38" s="94"/>
      <c r="H38" s="2"/>
      <c r="L38" s="2"/>
      <c r="M38" s="2"/>
      <c r="N38" s="223"/>
      <c r="O38" s="2"/>
      <c r="P38" s="2"/>
      <c r="Q38" s="2"/>
      <c r="R38" s="2"/>
      <c r="S38" s="2"/>
      <c r="T38" s="2"/>
      <c r="U38" s="302"/>
      <c r="V38" s="6"/>
      <c r="W38" s="6"/>
    </row>
    <row r="39" spans="4:23" x14ac:dyDescent="0.35">
      <c r="D39" s="2"/>
      <c r="E39" s="50"/>
      <c r="F39" s="94"/>
      <c r="H39" s="2"/>
      <c r="L39" s="2"/>
      <c r="M39" s="2"/>
      <c r="N39" s="223"/>
      <c r="O39" s="2"/>
      <c r="P39" s="2"/>
      <c r="Q39" s="2"/>
      <c r="R39" s="2"/>
      <c r="S39" s="2"/>
      <c r="T39" s="2"/>
      <c r="U39" s="302"/>
      <c r="V39" s="6"/>
      <c r="W39" s="6"/>
    </row>
    <row r="40" spans="4:23" x14ac:dyDescent="0.35">
      <c r="D40" s="2"/>
      <c r="E40" s="50"/>
      <c r="F40" s="94"/>
      <c r="H40" s="2"/>
      <c r="L40" s="2"/>
      <c r="M40" s="2"/>
      <c r="N40" s="223"/>
      <c r="O40" s="2"/>
      <c r="P40" s="2"/>
      <c r="Q40" s="2"/>
      <c r="R40" s="2"/>
      <c r="S40" s="2"/>
      <c r="T40" s="2"/>
      <c r="U40" s="302"/>
      <c r="V40" s="6"/>
      <c r="W40" s="6"/>
    </row>
    <row r="41" spans="4:23" x14ac:dyDescent="0.35">
      <c r="D41" s="2"/>
      <c r="E41" s="50"/>
      <c r="F41" s="94"/>
      <c r="H41" s="2"/>
      <c r="L41" s="2"/>
      <c r="M41" s="2"/>
      <c r="N41" s="223"/>
      <c r="O41" s="2"/>
      <c r="P41" s="2"/>
      <c r="Q41" s="2"/>
      <c r="R41" s="2"/>
      <c r="S41" s="2"/>
      <c r="T41" s="2"/>
      <c r="U41" s="302"/>
      <c r="V41" s="6"/>
      <c r="W41" s="6"/>
    </row>
    <row r="42" spans="4:23" x14ac:dyDescent="0.35">
      <c r="D42" s="2"/>
      <c r="E42" s="50"/>
      <c r="F42" s="94"/>
      <c r="H42" s="2"/>
      <c r="L42" s="2"/>
      <c r="M42" s="2"/>
      <c r="N42" s="223"/>
      <c r="O42" s="2"/>
      <c r="P42" s="2"/>
      <c r="Q42" s="2"/>
      <c r="R42" s="2"/>
      <c r="S42" s="2"/>
      <c r="T42" s="2"/>
      <c r="U42" s="302"/>
      <c r="V42" s="6"/>
      <c r="W42" s="6"/>
    </row>
    <row r="43" spans="4:23" x14ac:dyDescent="0.35">
      <c r="D43" s="2"/>
      <c r="E43" s="50"/>
      <c r="F43" s="94"/>
      <c r="H43" s="2"/>
      <c r="L43" s="2"/>
      <c r="M43" s="2"/>
      <c r="N43" s="223"/>
      <c r="O43" s="2"/>
      <c r="P43" s="2"/>
      <c r="Q43" s="2"/>
      <c r="R43" s="2"/>
      <c r="S43" s="2"/>
      <c r="T43" s="2"/>
      <c r="U43" s="302"/>
      <c r="V43" s="6"/>
      <c r="W43" s="6"/>
    </row>
    <row r="44" spans="4:23" x14ac:dyDescent="0.35">
      <c r="D44" s="2"/>
      <c r="E44" s="50"/>
      <c r="F44" s="94"/>
      <c r="H44" s="2"/>
      <c r="L44" s="2"/>
      <c r="M44" s="2"/>
      <c r="N44" s="223"/>
      <c r="O44" s="2"/>
      <c r="P44" s="2"/>
      <c r="Q44" s="2"/>
      <c r="R44" s="2"/>
      <c r="S44" s="2"/>
      <c r="T44" s="2"/>
      <c r="U44" s="302"/>
      <c r="V44" s="6"/>
      <c r="W44" s="6"/>
    </row>
    <row r="45" spans="4:23" x14ac:dyDescent="0.35">
      <c r="D45" s="2"/>
      <c r="E45" s="50"/>
      <c r="F45" s="94"/>
      <c r="H45" s="2"/>
      <c r="L45" s="2"/>
      <c r="M45" s="2"/>
      <c r="N45" s="223"/>
      <c r="O45" s="2"/>
      <c r="P45" s="2"/>
      <c r="Q45" s="2"/>
      <c r="R45" s="2"/>
      <c r="S45" s="2"/>
      <c r="T45" s="2"/>
      <c r="U45" s="302"/>
      <c r="V45" s="6"/>
      <c r="W45" s="6"/>
    </row>
    <row r="46" spans="4:23" x14ac:dyDescent="0.35">
      <c r="D46" s="2"/>
      <c r="E46" s="50"/>
      <c r="F46" s="94"/>
      <c r="H46" s="2"/>
      <c r="L46" s="2"/>
      <c r="M46" s="2"/>
      <c r="N46" s="223"/>
      <c r="O46" s="2"/>
      <c r="P46" s="2"/>
      <c r="Q46" s="2"/>
      <c r="R46" s="2"/>
      <c r="S46" s="2"/>
      <c r="T46" s="2"/>
      <c r="U46" s="302"/>
      <c r="V46" s="6"/>
      <c r="W46" s="6"/>
    </row>
    <row r="47" spans="4:23" x14ac:dyDescent="0.35">
      <c r="D47" s="2"/>
      <c r="E47" s="50"/>
      <c r="F47" s="94"/>
      <c r="H47" s="2"/>
      <c r="L47" s="2"/>
      <c r="M47" s="2"/>
      <c r="N47" s="223"/>
      <c r="O47" s="2"/>
      <c r="P47" s="2"/>
      <c r="Q47" s="2"/>
      <c r="R47" s="2"/>
      <c r="S47" s="2"/>
      <c r="T47" s="2"/>
      <c r="U47" s="302"/>
      <c r="V47" s="6"/>
      <c r="W47" s="6"/>
    </row>
    <row r="48" spans="4:23" x14ac:dyDescent="0.35">
      <c r="D48" s="2"/>
      <c r="E48" s="50"/>
      <c r="F48" s="94"/>
      <c r="H48" s="2"/>
      <c r="L48" s="2"/>
      <c r="M48" s="2"/>
      <c r="N48" s="223"/>
      <c r="O48" s="2"/>
      <c r="P48" s="2"/>
      <c r="Q48" s="2"/>
      <c r="R48" s="2"/>
      <c r="S48" s="2"/>
      <c r="T48" s="2"/>
      <c r="U48" s="302"/>
      <c r="V48" s="6"/>
      <c r="W48" s="6"/>
    </row>
    <row r="49" spans="4:23" x14ac:dyDescent="0.35">
      <c r="D49" s="2"/>
      <c r="E49" s="50"/>
      <c r="F49" s="94"/>
      <c r="H49" s="2"/>
      <c r="L49" s="2"/>
      <c r="M49" s="2"/>
      <c r="N49" s="223"/>
      <c r="O49" s="2"/>
      <c r="P49" s="2"/>
      <c r="Q49" s="2"/>
      <c r="R49" s="2"/>
      <c r="S49" s="2"/>
      <c r="T49" s="2"/>
      <c r="U49" s="302"/>
      <c r="V49" s="6"/>
      <c r="W49" s="6"/>
    </row>
    <row r="50" spans="4:23" x14ac:dyDescent="0.35">
      <c r="D50" s="2"/>
      <c r="E50" s="50"/>
      <c r="F50" s="94"/>
      <c r="H50" s="2"/>
      <c r="L50" s="2"/>
      <c r="M50" s="2"/>
      <c r="N50" s="223"/>
      <c r="O50" s="2"/>
      <c r="P50" s="2"/>
      <c r="Q50" s="2"/>
      <c r="R50" s="2"/>
      <c r="S50" s="2"/>
      <c r="T50" s="2"/>
      <c r="U50" s="302"/>
      <c r="V50" s="6"/>
      <c r="W50" s="6"/>
    </row>
    <row r="51" spans="4:23" x14ac:dyDescent="0.35">
      <c r="D51" s="2"/>
      <c r="E51" s="50"/>
      <c r="F51" s="94"/>
      <c r="H51" s="2"/>
      <c r="L51" s="2"/>
      <c r="M51" s="2"/>
      <c r="N51" s="223"/>
      <c r="O51" s="2"/>
      <c r="P51" s="2"/>
      <c r="Q51" s="2"/>
      <c r="R51" s="2"/>
      <c r="S51" s="2"/>
      <c r="T51" s="2"/>
      <c r="U51" s="302"/>
      <c r="V51" s="6"/>
      <c r="W51" s="6"/>
    </row>
    <row r="52" spans="4:23" x14ac:dyDescent="0.35">
      <c r="D52" s="2"/>
      <c r="E52" s="50"/>
      <c r="F52" s="94"/>
      <c r="H52" s="2"/>
      <c r="L52" s="2"/>
      <c r="M52" s="2"/>
      <c r="N52" s="223"/>
      <c r="O52" s="2"/>
      <c r="P52" s="2"/>
      <c r="Q52" s="2"/>
      <c r="R52" s="2"/>
      <c r="S52" s="2"/>
      <c r="T52" s="2"/>
      <c r="U52" s="302"/>
      <c r="V52" s="6"/>
      <c r="W52" s="6"/>
    </row>
    <row r="53" spans="4:23" x14ac:dyDescent="0.35">
      <c r="D53" s="2"/>
      <c r="E53" s="50"/>
      <c r="F53" s="94"/>
      <c r="H53" s="2"/>
      <c r="L53" s="2"/>
      <c r="M53" s="2"/>
      <c r="N53" s="223"/>
      <c r="O53" s="2"/>
      <c r="P53" s="2"/>
      <c r="Q53" s="2"/>
      <c r="R53" s="2"/>
      <c r="S53" s="2"/>
      <c r="T53" s="2"/>
      <c r="U53" s="302"/>
      <c r="V53" s="6"/>
      <c r="W53" s="6"/>
    </row>
    <row r="54" spans="4:23" x14ac:dyDescent="0.35">
      <c r="D54" s="2"/>
      <c r="E54" s="50"/>
      <c r="F54" s="94"/>
      <c r="H54" s="2"/>
      <c r="L54" s="2"/>
      <c r="M54" s="2"/>
      <c r="N54" s="223"/>
      <c r="O54" s="2"/>
      <c r="P54" s="2"/>
      <c r="Q54" s="2"/>
      <c r="R54" s="2"/>
      <c r="S54" s="2"/>
      <c r="T54" s="2"/>
      <c r="U54" s="302"/>
      <c r="V54" s="6"/>
      <c r="W54" s="6"/>
    </row>
    <row r="55" spans="4:23" x14ac:dyDescent="0.35">
      <c r="D55" s="2"/>
      <c r="E55" s="50"/>
      <c r="F55" s="94"/>
      <c r="H55" s="2"/>
      <c r="L55" s="2"/>
      <c r="M55" s="2"/>
      <c r="N55" s="223"/>
      <c r="O55" s="2"/>
      <c r="P55" s="2"/>
      <c r="Q55" s="2"/>
      <c r="R55" s="2"/>
      <c r="S55" s="2"/>
      <c r="T55" s="2"/>
      <c r="U55" s="302"/>
      <c r="V55" s="6"/>
      <c r="W55" s="6"/>
    </row>
    <row r="56" spans="4:23" x14ac:dyDescent="0.35">
      <c r="D56" s="2"/>
      <c r="E56" s="50"/>
      <c r="F56" s="94"/>
      <c r="H56" s="2"/>
      <c r="L56" s="2"/>
      <c r="M56" s="2"/>
      <c r="N56" s="223"/>
      <c r="O56" s="2"/>
      <c r="P56" s="2"/>
      <c r="Q56" s="2"/>
      <c r="R56" s="2"/>
      <c r="S56" s="2"/>
      <c r="T56" s="2"/>
      <c r="U56" s="302"/>
      <c r="V56" s="6"/>
      <c r="W56" s="6"/>
    </row>
    <row r="57" spans="4:23" x14ac:dyDescent="0.35">
      <c r="D57" s="2"/>
      <c r="E57" s="50"/>
      <c r="F57" s="94"/>
      <c r="H57" s="2"/>
      <c r="L57" s="2"/>
      <c r="M57" s="2"/>
      <c r="N57" s="223"/>
      <c r="O57" s="2"/>
      <c r="P57" s="2"/>
      <c r="Q57" s="2"/>
      <c r="R57" s="2"/>
      <c r="S57" s="2"/>
      <c r="T57" s="2"/>
      <c r="U57" s="302"/>
      <c r="V57" s="6"/>
      <c r="W57" s="6"/>
    </row>
    <row r="58" spans="4:23" x14ac:dyDescent="0.35">
      <c r="D58" s="2"/>
      <c r="E58" s="50"/>
      <c r="F58" s="94"/>
      <c r="H58" s="2"/>
      <c r="L58" s="2"/>
      <c r="M58" s="2"/>
      <c r="N58" s="223"/>
      <c r="O58" s="2"/>
      <c r="P58" s="2"/>
      <c r="Q58" s="2"/>
      <c r="R58" s="2"/>
      <c r="S58" s="2"/>
      <c r="T58" s="2"/>
      <c r="U58" s="302"/>
      <c r="V58" s="6"/>
      <c r="W58" s="6"/>
    </row>
    <row r="59" spans="4:23" x14ac:dyDescent="0.35">
      <c r="D59" s="2"/>
      <c r="E59" s="50"/>
      <c r="F59" s="94"/>
      <c r="H59" s="2"/>
      <c r="L59" s="2"/>
      <c r="M59" s="2"/>
      <c r="N59" s="223"/>
      <c r="O59" s="2"/>
      <c r="P59" s="2"/>
      <c r="Q59" s="2"/>
      <c r="R59" s="2"/>
      <c r="S59" s="2"/>
      <c r="T59" s="2"/>
      <c r="U59" s="302"/>
      <c r="V59" s="6"/>
      <c r="W59" s="6"/>
    </row>
    <row r="60" spans="4:23" x14ac:dyDescent="0.35">
      <c r="D60" s="2"/>
      <c r="E60" s="50"/>
      <c r="F60" s="94"/>
      <c r="H60" s="2"/>
      <c r="L60" s="2"/>
      <c r="M60" s="2"/>
      <c r="N60" s="223"/>
      <c r="O60" s="2"/>
      <c r="P60" s="2"/>
      <c r="Q60" s="2"/>
      <c r="R60" s="2"/>
      <c r="S60" s="2"/>
      <c r="T60" s="2"/>
      <c r="U60" s="302"/>
      <c r="V60" s="6"/>
      <c r="W60" s="6"/>
    </row>
    <row r="61" spans="4:23" x14ac:dyDescent="0.35">
      <c r="D61" s="2"/>
      <c r="E61" s="50"/>
      <c r="F61" s="94"/>
      <c r="H61" s="2"/>
      <c r="L61" s="2"/>
      <c r="M61" s="2"/>
      <c r="N61" s="223"/>
      <c r="O61" s="2"/>
      <c r="P61" s="2"/>
      <c r="Q61" s="2"/>
      <c r="R61" s="2"/>
      <c r="S61" s="2"/>
      <c r="T61" s="2"/>
      <c r="U61" s="302"/>
      <c r="V61" s="6"/>
      <c r="W61" s="6"/>
    </row>
    <row r="62" spans="4:23" x14ac:dyDescent="0.35">
      <c r="D62" s="2"/>
      <c r="E62" s="50"/>
      <c r="F62" s="94"/>
      <c r="H62" s="2"/>
      <c r="L62" s="2"/>
      <c r="M62" s="2"/>
      <c r="N62" s="223"/>
      <c r="O62" s="2"/>
      <c r="P62" s="2"/>
      <c r="Q62" s="2"/>
      <c r="R62" s="2"/>
      <c r="S62" s="2"/>
      <c r="T62" s="2"/>
      <c r="U62" s="302"/>
      <c r="V62" s="6"/>
      <c r="W62" s="6"/>
    </row>
    <row r="63" spans="4:23" x14ac:dyDescent="0.35">
      <c r="D63" s="2"/>
      <c r="E63" s="50"/>
      <c r="F63" s="94"/>
      <c r="H63" s="2"/>
      <c r="L63" s="2"/>
      <c r="M63" s="2"/>
      <c r="N63" s="223"/>
      <c r="O63" s="2"/>
      <c r="P63" s="2"/>
      <c r="Q63" s="2"/>
      <c r="R63" s="2"/>
      <c r="S63" s="2"/>
      <c r="T63" s="2"/>
      <c r="U63" s="302"/>
      <c r="V63" s="6"/>
      <c r="W63" s="6"/>
    </row>
  </sheetData>
  <sortState xmlns:xlrd2="http://schemas.microsoft.com/office/spreadsheetml/2017/richdata2" ref="A2:W2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zoomScaleNormal="100" zoomScaleSheetLayoutView="100" workbookViewId="0">
      <selection activeCell="A14" sqref="A14"/>
    </sheetView>
  </sheetViews>
  <sheetFormatPr defaultColWidth="8.7265625" defaultRowHeight="12.5" x14ac:dyDescent="0.35"/>
  <cols>
    <col min="1" max="1" width="8.453125" style="106" customWidth="1"/>
    <col min="2" max="2" width="17.81640625" style="106" customWidth="1"/>
    <col min="3" max="3" width="12.7265625" style="106" customWidth="1"/>
    <col min="4" max="4" width="6.26953125" style="107" customWidth="1"/>
    <col min="5" max="5" width="15.453125" style="106" customWidth="1"/>
    <col min="6" max="6" width="3.453125" style="108" customWidth="1"/>
    <col min="7" max="7" width="7.81640625" style="106" customWidth="1"/>
    <col min="8" max="8" width="9" style="106" customWidth="1"/>
    <col min="9" max="9" width="7.81640625" style="108" customWidth="1"/>
    <col min="10" max="10" width="14.1796875" style="108" bestFit="1" customWidth="1"/>
    <col min="11" max="11" width="12" style="106" customWidth="1"/>
    <col min="12" max="12" width="4.1796875" style="106" customWidth="1"/>
    <col min="13" max="16384" width="8.7265625" style="106"/>
  </cols>
  <sheetData>
    <row r="1" spans="1:26" ht="14.15" customHeight="1" x14ac:dyDescent="0.35">
      <c r="A1" s="193"/>
      <c r="B1" s="193"/>
      <c r="G1" s="109"/>
      <c r="H1" s="213"/>
      <c r="I1" s="214"/>
      <c r="J1" s="214"/>
      <c r="K1" s="214"/>
      <c r="L1" s="105"/>
    </row>
    <row r="2" spans="1:26" ht="14.15" customHeight="1" x14ac:dyDescent="0.35">
      <c r="G2" s="109"/>
      <c r="H2" s="110" t="s">
        <v>505</v>
      </c>
      <c r="I2" s="111"/>
      <c r="J2" s="111"/>
      <c r="K2" s="111"/>
      <c r="L2" s="109"/>
      <c r="Q2" s="111"/>
    </row>
    <row r="3" spans="1:26" ht="14.15" customHeight="1" x14ac:dyDescent="0.35">
      <c r="G3" s="109"/>
      <c r="H3" s="112" t="s">
        <v>508</v>
      </c>
      <c r="I3" s="106"/>
      <c r="J3" s="106"/>
      <c r="K3" s="111"/>
      <c r="L3" s="109"/>
      <c r="Q3" s="111"/>
    </row>
    <row r="4" spans="1:26" ht="14.15" customHeight="1" x14ac:dyDescent="0.35">
      <c r="G4" s="109"/>
      <c r="H4" s="112" t="s">
        <v>509</v>
      </c>
      <c r="I4" s="106"/>
      <c r="J4" s="106"/>
      <c r="K4" s="111"/>
      <c r="L4" s="109"/>
      <c r="Q4" s="111"/>
    </row>
    <row r="5" spans="1:26" ht="14.15" customHeight="1" x14ac:dyDescent="0.35">
      <c r="G5" s="109"/>
      <c r="H5" s="112" t="s">
        <v>510</v>
      </c>
      <c r="I5" s="106"/>
      <c r="J5" s="106"/>
      <c r="K5" s="111"/>
      <c r="L5" s="109"/>
      <c r="O5" s="111"/>
    </row>
    <row r="6" spans="1:26" ht="14.15" customHeight="1" x14ac:dyDescent="0.35">
      <c r="C6" s="107"/>
      <c r="D6" s="229"/>
      <c r="G6" s="109"/>
      <c r="H6" s="112"/>
      <c r="K6" s="111"/>
      <c r="L6" s="109"/>
    </row>
    <row r="7" spans="1:26" ht="14.15" customHeight="1" x14ac:dyDescent="0.35">
      <c r="A7" s="113"/>
      <c r="B7" s="113"/>
      <c r="C7" s="114"/>
      <c r="D7" s="230"/>
      <c r="E7" s="113"/>
      <c r="F7" s="115"/>
      <c r="G7" s="116"/>
      <c r="H7" s="117"/>
      <c r="I7" s="115"/>
      <c r="J7" s="115"/>
      <c r="K7" s="113"/>
      <c r="L7" s="116"/>
    </row>
    <row r="8" spans="1:26" x14ac:dyDescent="0.35">
      <c r="A8" s="592" t="s">
        <v>77</v>
      </c>
      <c r="B8" s="552"/>
      <c r="C8" s="584" t="s">
        <v>78</v>
      </c>
      <c r="D8" s="593"/>
      <c r="E8" s="592" t="s">
        <v>79</v>
      </c>
      <c r="F8" s="552"/>
      <c r="G8" s="592" t="s">
        <v>80</v>
      </c>
      <c r="H8" s="550"/>
      <c r="I8" s="550"/>
      <c r="J8" s="126"/>
      <c r="K8" s="584" t="s">
        <v>81</v>
      </c>
      <c r="L8" s="585"/>
    </row>
    <row r="9" spans="1:26" ht="14.5" customHeight="1" x14ac:dyDescent="0.35">
      <c r="A9" s="594" t="s">
        <v>82</v>
      </c>
      <c r="B9" s="595"/>
      <c r="C9" s="596">
        <v>45633</v>
      </c>
      <c r="D9" s="597"/>
      <c r="E9" s="594"/>
      <c r="F9" s="595"/>
      <c r="G9" s="598" t="s">
        <v>271</v>
      </c>
      <c r="H9" s="599"/>
      <c r="I9" s="599"/>
      <c r="J9" s="600"/>
      <c r="K9" s="594" t="s">
        <v>38</v>
      </c>
      <c r="L9" s="595"/>
    </row>
    <row r="10" spans="1:26" x14ac:dyDescent="0.35">
      <c r="A10" s="584" t="s">
        <v>83</v>
      </c>
      <c r="B10" s="586"/>
      <c r="C10" s="586"/>
      <c r="D10" s="587"/>
      <c r="E10" s="587"/>
      <c r="F10" s="586"/>
      <c r="G10" s="586"/>
      <c r="H10" s="586"/>
      <c r="I10" s="586"/>
      <c r="J10" s="586"/>
      <c r="K10" s="586"/>
      <c r="L10" s="585"/>
    </row>
    <row r="11" spans="1:26" ht="14" x14ac:dyDescent="0.35">
      <c r="A11" s="139" t="s">
        <v>40</v>
      </c>
      <c r="B11" s="113"/>
      <c r="C11" s="114"/>
      <c r="D11" s="113"/>
      <c r="E11" s="230"/>
      <c r="F11" s="113"/>
      <c r="G11" s="113"/>
      <c r="H11" s="113"/>
      <c r="I11" s="113"/>
      <c r="J11" s="113"/>
      <c r="K11" s="113"/>
      <c r="L11" s="116"/>
    </row>
    <row r="12" spans="1:26" ht="31.5" customHeight="1" x14ac:dyDescent="0.35">
      <c r="A12" s="121" t="s">
        <v>84</v>
      </c>
      <c r="B12" s="588" t="s">
        <v>85</v>
      </c>
      <c r="C12" s="589"/>
      <c r="D12" s="589"/>
      <c r="E12" s="590"/>
      <c r="F12" s="122" t="s">
        <v>86</v>
      </c>
      <c r="G12" s="121" t="s">
        <v>87</v>
      </c>
      <c r="H12" s="121" t="s">
        <v>88</v>
      </c>
      <c r="I12" s="121" t="s">
        <v>89</v>
      </c>
      <c r="J12" s="121" t="s">
        <v>280</v>
      </c>
      <c r="K12" s="121" t="s">
        <v>90</v>
      </c>
      <c r="L12" s="121" t="s">
        <v>91</v>
      </c>
    </row>
    <row r="13" spans="1:26" ht="13" customHeight="1" x14ac:dyDescent="0.35">
      <c r="A13" s="207"/>
      <c r="B13" s="185" t="s">
        <v>534</v>
      </c>
      <c r="C13" s="208"/>
      <c r="D13" s="208"/>
      <c r="E13" s="209"/>
      <c r="F13" s="210"/>
      <c r="G13" s="359"/>
      <c r="H13" s="535"/>
      <c r="I13" s="359"/>
      <c r="J13" s="232"/>
      <c r="K13" s="535"/>
      <c r="L13" s="239"/>
      <c r="O13" s="111"/>
    </row>
    <row r="14" spans="1:26" ht="14.5" x14ac:dyDescent="0.35">
      <c r="A14" s="204">
        <f t="array" ref="A14:A17">INDEX(orderItemData[sku_geko], SMALL(IF((orderItemData[qty]&lt;&gt;0)*(orderItemData[order_no]=3), ROW(orderItemData[qty])-MIN(ROW(orderItemData[qty]))+1), ROW(A1:A4)))</f>
        <v>0</v>
      </c>
      <c r="B14" s="543">
        <f t="array" ref="B14:B17">INDEX(orderItemData[description], SMALL(IF((orderItemData[qty]&lt;&gt;0)*(orderItemData[order_no]=3), ROW(orderItemData[qty])-MIN(ROW(orderItemData[qty]))+1), ROW(A1:A4)))</f>
        <v>0</v>
      </c>
      <c r="C14" s="217"/>
      <c r="D14" s="104"/>
      <c r="E14" s="205"/>
      <c r="F14" s="206" t="s">
        <v>244</v>
      </c>
      <c r="G14" s="360">
        <f t="array" ref="G14:G17">INDEX(orderItemData[qty], SMALL(IF((orderItemData[qty]&lt;&gt;0)*(orderItemData[order_no]=3), ROW(orderItemData[qty])-MIN(ROW(orderItemData[qty]))+1), ROW(A1:A4)))</f>
        <v>0</v>
      </c>
      <c r="H14" s="536">
        <f t="array" ref="H14:H17">INDEX(orderItemData[price], SMALL(IF((orderItemData[qty]&lt;&gt;0)*(orderItemData[order_no]=3), ROW(orderItemData[qty])-MIN(ROW(orderItemData[qty]))+1), ROW(A1:A4)))</f>
        <v>0</v>
      </c>
      <c r="I14" s="360">
        <f>CEILING(G14/48,1)</f>
        <v>0</v>
      </c>
      <c r="J14" s="233" t="e">
        <f>INDEX(productData[ean],MATCH(Z14,productData[sku],0))</f>
        <v>#N/A</v>
      </c>
      <c r="K14" s="536">
        <f t="shared" ref="K14:K17" si="0">G14*H14</f>
        <v>0</v>
      </c>
      <c r="L14" s="228" t="s">
        <v>511</v>
      </c>
      <c r="O14" s="108"/>
      <c r="T14" s="56"/>
      <c r="U14" s="56"/>
      <c r="V14" s="125"/>
      <c r="W14" s="56"/>
      <c r="X14" s="125"/>
      <c r="Y14" s="56"/>
      <c r="Z14" s="106">
        <f t="array" ref="Z14:Z17">INDEX(orderItemData[sku], SMALL(IF((orderItemData[qty]&lt;&gt;0)*(orderItemData[order_no]=3), ROW(orderItemData[qty])-MIN(ROW(orderItemData[qty]))+1), ROW(A1:A4)))</f>
        <v>0</v>
      </c>
    </row>
    <row r="15" spans="1:26" ht="14.5" x14ac:dyDescent="0.35">
      <c r="A15" s="204" t="e">
        <v>#NUM!</v>
      </c>
      <c r="B15" s="543" t="e">
        <v>#NUM!</v>
      </c>
      <c r="C15" s="217"/>
      <c r="D15" s="104"/>
      <c r="E15" s="205"/>
      <c r="F15" s="206" t="s">
        <v>244</v>
      </c>
      <c r="G15" s="360" t="e">
        <v>#NUM!</v>
      </c>
      <c r="H15" s="536" t="e">
        <v>#NUM!</v>
      </c>
      <c r="I15" s="360" t="e">
        <f>CEILING(G15/48,1)</f>
        <v>#NUM!</v>
      </c>
      <c r="J15" s="233" t="e">
        <f>INDEX(productData[ean],MATCH(Z15,productData[sku],0))</f>
        <v>#NUM!</v>
      </c>
      <c r="K15" s="536" t="e">
        <f t="shared" si="0"/>
        <v>#NUM!</v>
      </c>
      <c r="L15" s="228" t="s">
        <v>511</v>
      </c>
      <c r="O15" s="108"/>
      <c r="T15" s="56"/>
      <c r="U15" s="56"/>
      <c r="V15" s="125"/>
      <c r="W15" s="56"/>
      <c r="X15" s="125"/>
      <c r="Y15" s="56"/>
      <c r="Z15" s="106" t="e">
        <v>#NUM!</v>
      </c>
    </row>
    <row r="16" spans="1:26" ht="14.5" x14ac:dyDescent="0.35">
      <c r="A16" s="204" t="e">
        <v>#NUM!</v>
      </c>
      <c r="B16" s="543" t="e">
        <v>#NUM!</v>
      </c>
      <c r="C16" s="217"/>
      <c r="D16" s="104"/>
      <c r="E16" s="205"/>
      <c r="F16" s="206" t="s">
        <v>244</v>
      </c>
      <c r="G16" s="360" t="e">
        <v>#NUM!</v>
      </c>
      <c r="H16" s="536" t="e">
        <v>#NUM!</v>
      </c>
      <c r="I16" s="360" t="e">
        <f>CEILING(G16/48,1)</f>
        <v>#NUM!</v>
      </c>
      <c r="J16" s="233" t="e">
        <f>INDEX(productData[ean],MATCH(Z16,productData[sku],0))</f>
        <v>#NUM!</v>
      </c>
      <c r="K16" s="536" t="e">
        <f t="shared" si="0"/>
        <v>#NUM!</v>
      </c>
      <c r="L16" s="228" t="s">
        <v>511</v>
      </c>
      <c r="O16" s="108"/>
      <c r="T16" s="56"/>
      <c r="U16" s="56"/>
      <c r="V16" s="125"/>
      <c r="W16" s="56"/>
      <c r="X16" s="125"/>
      <c r="Y16" s="56"/>
      <c r="Z16" s="106" t="e">
        <v>#NUM!</v>
      </c>
    </row>
    <row r="17" spans="1:26" ht="14.5" x14ac:dyDescent="0.35">
      <c r="A17" s="204" t="e">
        <v>#NUM!</v>
      </c>
      <c r="B17" s="543" t="e">
        <v>#NUM!</v>
      </c>
      <c r="C17" s="217"/>
      <c r="D17" s="104"/>
      <c r="E17" s="205"/>
      <c r="F17" s="206" t="s">
        <v>244</v>
      </c>
      <c r="G17" s="360" t="e">
        <v>#NUM!</v>
      </c>
      <c r="H17" s="536" t="e">
        <v>#NUM!</v>
      </c>
      <c r="I17" s="360" t="e">
        <f>CEILING(G17/48,1)</f>
        <v>#NUM!</v>
      </c>
      <c r="J17" s="233" t="e">
        <f>INDEX(productData[ean],MATCH(Z17,productData[sku],0))</f>
        <v>#NUM!</v>
      </c>
      <c r="K17" s="536" t="e">
        <f t="shared" si="0"/>
        <v>#NUM!</v>
      </c>
      <c r="L17" s="228" t="s">
        <v>511</v>
      </c>
      <c r="O17" s="108"/>
      <c r="T17" s="56"/>
      <c r="U17" s="56"/>
      <c r="V17" s="125"/>
      <c r="W17" s="56"/>
      <c r="X17" s="125"/>
      <c r="Y17" s="56"/>
      <c r="Z17" s="106" t="e">
        <v>#NUM!</v>
      </c>
    </row>
    <row r="18" spans="1:26" ht="14.5" x14ac:dyDescent="0.35">
      <c r="A18" s="204"/>
      <c r="B18" s="543"/>
      <c r="C18" s="217"/>
      <c r="D18" s="104"/>
      <c r="E18" s="205"/>
      <c r="F18" s="206"/>
      <c r="G18" s="360"/>
      <c r="H18" s="536"/>
      <c r="I18" s="360"/>
      <c r="J18" s="233"/>
      <c r="K18" s="536"/>
      <c r="L18" s="228"/>
      <c r="O18" s="108"/>
      <c r="T18" s="56"/>
      <c r="U18" s="56"/>
      <c r="V18" s="125"/>
      <c r="W18" s="56"/>
      <c r="X18" s="125"/>
      <c r="Y18" s="56"/>
    </row>
    <row r="19" spans="1:26" ht="14.5" x14ac:dyDescent="0.35">
      <c r="A19" s="204"/>
      <c r="B19" s="543"/>
      <c r="C19" s="217"/>
      <c r="D19" s="104"/>
      <c r="E19" s="205"/>
      <c r="F19" s="206"/>
      <c r="G19" s="360"/>
      <c r="H19" s="536"/>
      <c r="I19" s="360"/>
      <c r="J19" s="233"/>
      <c r="K19" s="536"/>
      <c r="L19" s="228"/>
      <c r="O19" s="108"/>
      <c r="T19" s="56"/>
      <c r="U19" s="56"/>
      <c r="V19" s="125"/>
      <c r="W19" s="56"/>
      <c r="X19" s="125"/>
      <c r="Y19" s="56"/>
    </row>
    <row r="20" spans="1:26" ht="14.5" x14ac:dyDescent="0.35">
      <c r="A20" s="204"/>
      <c r="B20" s="543"/>
      <c r="C20" s="217"/>
      <c r="D20" s="231"/>
      <c r="E20" s="205"/>
      <c r="F20" s="206"/>
      <c r="G20" s="360"/>
      <c r="H20" s="536"/>
      <c r="I20" s="360"/>
      <c r="J20" s="233"/>
      <c r="K20" s="536"/>
      <c r="L20" s="228"/>
      <c r="O20" s="108"/>
      <c r="T20" s="56"/>
      <c r="U20" s="56"/>
      <c r="V20" s="125"/>
      <c r="W20" s="56"/>
      <c r="X20" s="125"/>
      <c r="Y20" s="56"/>
    </row>
    <row r="21" spans="1:26" ht="14.5" x14ac:dyDescent="0.35">
      <c r="A21" s="204"/>
      <c r="B21" s="543"/>
      <c r="C21" s="217" t="s">
        <v>262</v>
      </c>
      <c r="D21" s="104" t="e">
        <f>CONCATENATE(packingListModelFinal!$A$156," Kg.")</f>
        <v>#NUM!</v>
      </c>
      <c r="E21" s="205"/>
      <c r="F21" s="206"/>
      <c r="G21" s="360"/>
      <c r="H21" s="536"/>
      <c r="I21" s="360"/>
      <c r="J21" s="233"/>
      <c r="K21" s="536"/>
      <c r="L21" s="228"/>
      <c r="O21" s="108"/>
      <c r="T21" s="56"/>
      <c r="U21" s="56"/>
      <c r="V21" s="125"/>
      <c r="W21" s="56"/>
      <c r="X21" s="125"/>
      <c r="Y21" s="56"/>
    </row>
    <row r="22" spans="1:26" ht="14.5" x14ac:dyDescent="0.35">
      <c r="A22" s="204"/>
      <c r="B22" s="543"/>
      <c r="C22" s="217" t="s">
        <v>263</v>
      </c>
      <c r="D22" s="104" t="e">
        <f>CONCATENATE(packingListModelFinal!$E$156," Kg.")</f>
        <v>#NUM!</v>
      </c>
      <c r="E22" s="205"/>
      <c r="F22" s="206"/>
      <c r="G22" s="360"/>
      <c r="H22" s="536"/>
      <c r="I22" s="360"/>
      <c r="J22" s="233"/>
      <c r="K22" s="536"/>
      <c r="L22" s="228"/>
      <c r="O22" s="108"/>
      <c r="T22" s="56"/>
      <c r="U22" s="56"/>
      <c r="V22" s="125"/>
      <c r="W22" s="56"/>
      <c r="X22" s="125"/>
      <c r="Y22" s="56"/>
    </row>
    <row r="23" spans="1:26" ht="14.5" x14ac:dyDescent="0.35">
      <c r="A23" s="204"/>
      <c r="B23" s="543"/>
      <c r="C23" s="217" t="s">
        <v>264</v>
      </c>
      <c r="D23" s="231" t="e">
        <f>packingListModelFinal!$C$154</f>
        <v>#NUM!</v>
      </c>
      <c r="E23" s="205"/>
      <c r="F23" s="206"/>
      <c r="G23" s="360"/>
      <c r="H23" s="536"/>
      <c r="I23" s="360"/>
      <c r="J23" s="233"/>
      <c r="K23" s="536"/>
      <c r="L23" s="228"/>
      <c r="O23" s="108"/>
      <c r="T23" s="56"/>
      <c r="U23" s="56"/>
      <c r="V23" s="125"/>
      <c r="W23" s="56"/>
      <c r="X23" s="125"/>
      <c r="Y23" s="56"/>
    </row>
    <row r="24" spans="1:26" ht="14.5" x14ac:dyDescent="0.35">
      <c r="A24" s="204"/>
      <c r="B24" s="543"/>
      <c r="C24" s="217" t="s">
        <v>265</v>
      </c>
      <c r="D24" s="231">
        <f>packingListModelFinal!$E$154</f>
        <v>0</v>
      </c>
      <c r="E24" s="205"/>
      <c r="F24" s="206"/>
      <c r="G24" s="360"/>
      <c r="H24" s="536"/>
      <c r="I24" s="360"/>
      <c r="J24" s="233"/>
      <c r="K24" s="536"/>
      <c r="L24" s="228"/>
      <c r="O24" s="108"/>
      <c r="T24" s="56"/>
      <c r="U24" s="56"/>
      <c r="V24" s="125"/>
      <c r="W24" s="56"/>
      <c r="X24" s="125"/>
      <c r="Y24" s="56"/>
    </row>
    <row r="25" spans="1:26" ht="14.5" x14ac:dyDescent="0.35">
      <c r="A25" s="204"/>
      <c r="B25" s="543"/>
      <c r="C25" s="217" t="s">
        <v>261</v>
      </c>
      <c r="D25" s="104" t="str">
        <f>packingListModelFinal!$G$154</f>
        <v>x___(h)</v>
      </c>
      <c r="E25" s="205"/>
      <c r="F25" s="206"/>
      <c r="G25" s="360"/>
      <c r="H25" s="536"/>
      <c r="I25" s="360"/>
      <c r="J25" s="233"/>
      <c r="K25" s="536"/>
      <c r="L25" s="228"/>
      <c r="O25" s="108"/>
      <c r="T25" s="56"/>
      <c r="U25" s="56"/>
      <c r="V25" s="125"/>
      <c r="W25" s="56"/>
      <c r="X25" s="125"/>
      <c r="Y25" s="56"/>
    </row>
    <row r="26" spans="1:26" ht="14.5" x14ac:dyDescent="0.35">
      <c r="A26" s="204"/>
      <c r="B26" s="543"/>
      <c r="C26" s="217"/>
      <c r="D26" s="231"/>
      <c r="E26" s="205"/>
      <c r="F26" s="206"/>
      <c r="G26" s="360"/>
      <c r="H26" s="536"/>
      <c r="I26" s="360"/>
      <c r="J26" s="233"/>
      <c r="K26" s="536"/>
      <c r="L26" s="228"/>
      <c r="O26" s="108"/>
      <c r="T26" s="56"/>
      <c r="U26" s="56"/>
      <c r="V26" s="125"/>
      <c r="W26" s="56"/>
      <c r="X26" s="125"/>
      <c r="Y26" s="56"/>
    </row>
    <row r="27" spans="1:26" ht="14.5" x14ac:dyDescent="0.35">
      <c r="A27" s="204"/>
      <c r="B27" s="543"/>
      <c r="C27" s="217"/>
      <c r="D27" s="231"/>
      <c r="E27" s="205"/>
      <c r="F27" s="206"/>
      <c r="G27" s="360"/>
      <c r="H27" s="536"/>
      <c r="I27" s="360"/>
      <c r="J27" s="233"/>
      <c r="K27" s="536"/>
      <c r="L27" s="228"/>
      <c r="O27" s="108"/>
      <c r="T27" s="56"/>
      <c r="U27" s="56"/>
      <c r="V27" s="125"/>
      <c r="W27" s="56"/>
      <c r="X27" s="125"/>
      <c r="Y27" s="56"/>
    </row>
    <row r="28" spans="1:26" ht="14.5" x14ac:dyDescent="0.35">
      <c r="A28" s="204"/>
      <c r="B28" s="543"/>
      <c r="C28" s="217"/>
      <c r="D28" s="231"/>
      <c r="E28" s="205"/>
      <c r="F28" s="206"/>
      <c r="G28" s="360"/>
      <c r="H28" s="536"/>
      <c r="I28" s="360"/>
      <c r="J28" s="233"/>
      <c r="K28" s="536"/>
      <c r="L28" s="228"/>
      <c r="O28" s="108"/>
      <c r="T28" s="56"/>
      <c r="U28" s="56"/>
      <c r="V28" s="125"/>
      <c r="W28" s="56"/>
      <c r="X28" s="125"/>
      <c r="Y28" s="56"/>
    </row>
    <row r="29" spans="1:26" ht="14.5" x14ac:dyDescent="0.35">
      <c r="A29" s="204"/>
      <c r="B29" s="543"/>
      <c r="C29" s="217"/>
      <c r="D29" s="231"/>
      <c r="E29" s="205"/>
      <c r="F29" s="206"/>
      <c r="G29" s="360"/>
      <c r="H29" s="536"/>
      <c r="I29" s="360"/>
      <c r="J29" s="233"/>
      <c r="K29" s="536"/>
      <c r="L29" s="228"/>
      <c r="O29" s="108"/>
      <c r="T29" s="56"/>
      <c r="U29" s="56"/>
      <c r="V29" s="125"/>
      <c r="W29" s="56"/>
      <c r="X29" s="125"/>
      <c r="Y29" s="56"/>
    </row>
    <row r="30" spans="1:26" ht="14.5" x14ac:dyDescent="0.35">
      <c r="A30" s="204"/>
      <c r="B30" s="543"/>
      <c r="C30" s="217"/>
      <c r="D30" s="231"/>
      <c r="E30" s="205"/>
      <c r="F30" s="206"/>
      <c r="G30" s="360"/>
      <c r="H30" s="536"/>
      <c r="I30" s="360"/>
      <c r="J30" s="233"/>
      <c r="K30" s="536"/>
      <c r="L30" s="228"/>
      <c r="O30" s="108"/>
      <c r="T30" s="56"/>
      <c r="U30" s="56"/>
      <c r="V30" s="125"/>
      <c r="W30" s="56"/>
      <c r="X30" s="125"/>
      <c r="Y30" s="56"/>
    </row>
    <row r="31" spans="1:26" ht="14.5" x14ac:dyDescent="0.35">
      <c r="A31" s="204"/>
      <c r="B31" s="543"/>
      <c r="C31" s="217"/>
      <c r="D31" s="104"/>
      <c r="E31" s="205"/>
      <c r="F31" s="206"/>
      <c r="G31" s="360"/>
      <c r="H31" s="536"/>
      <c r="I31" s="360"/>
      <c r="J31" s="233"/>
      <c r="K31" s="536"/>
      <c r="L31" s="228"/>
      <c r="O31" s="108"/>
      <c r="T31" s="56"/>
      <c r="U31" s="56"/>
      <c r="V31" s="125"/>
      <c r="W31" s="56"/>
      <c r="X31" s="125"/>
      <c r="Y31" s="56"/>
    </row>
    <row r="32" spans="1:26" ht="14.5" x14ac:dyDescent="0.35">
      <c r="A32" s="204"/>
      <c r="B32" s="543"/>
      <c r="C32" s="217"/>
      <c r="D32" s="231"/>
      <c r="E32" s="205"/>
      <c r="F32" s="206"/>
      <c r="G32" s="360"/>
      <c r="H32" s="536"/>
      <c r="I32" s="360"/>
      <c r="J32" s="233"/>
      <c r="K32" s="536"/>
      <c r="L32" s="228"/>
      <c r="O32" s="108"/>
      <c r="T32" s="56"/>
      <c r="U32" s="56"/>
      <c r="V32" s="125"/>
      <c r="W32" s="56"/>
      <c r="X32" s="125"/>
      <c r="Y32" s="56"/>
    </row>
    <row r="33" spans="1:25" ht="14.5" x14ac:dyDescent="0.35">
      <c r="A33" s="204"/>
      <c r="B33" s="543"/>
      <c r="C33" s="217"/>
      <c r="D33" s="104"/>
      <c r="E33" s="205"/>
      <c r="F33" s="206"/>
      <c r="G33" s="360"/>
      <c r="H33" s="536"/>
      <c r="I33" s="360"/>
      <c r="J33" s="233"/>
      <c r="K33" s="536"/>
      <c r="L33" s="228"/>
      <c r="O33" s="108"/>
      <c r="T33" s="56"/>
      <c r="U33" s="56"/>
      <c r="V33" s="125"/>
      <c r="W33" s="56"/>
      <c r="X33" s="125"/>
      <c r="Y33" s="56"/>
    </row>
    <row r="34" spans="1:25" ht="14.5" x14ac:dyDescent="0.35">
      <c r="A34" s="204"/>
      <c r="B34" s="543"/>
      <c r="C34" s="217"/>
      <c r="D34" s="231"/>
      <c r="E34" s="205"/>
      <c r="F34" s="206"/>
      <c r="G34" s="360"/>
      <c r="H34" s="536"/>
      <c r="I34" s="360"/>
      <c r="J34" s="233"/>
      <c r="K34" s="536"/>
      <c r="L34" s="228"/>
      <c r="O34" s="108"/>
      <c r="T34" s="56"/>
      <c r="U34" s="56"/>
      <c r="V34" s="125"/>
      <c r="W34" s="56"/>
      <c r="X34" s="125"/>
      <c r="Y34" s="56"/>
    </row>
    <row r="35" spans="1:25" ht="14.5" x14ac:dyDescent="0.35">
      <c r="A35" s="204"/>
      <c r="B35" s="543"/>
      <c r="C35" s="217"/>
      <c r="D35" s="231"/>
      <c r="E35" s="205"/>
      <c r="F35" s="206"/>
      <c r="G35" s="360"/>
      <c r="H35" s="536"/>
      <c r="I35" s="360"/>
      <c r="J35" s="233"/>
      <c r="K35" s="536"/>
      <c r="L35" s="228"/>
      <c r="O35" s="108"/>
      <c r="T35" s="56"/>
      <c r="U35" s="56"/>
      <c r="V35" s="125"/>
      <c r="W35" s="56"/>
      <c r="X35" s="125"/>
      <c r="Y35" s="56"/>
    </row>
    <row r="36" spans="1:25" ht="14.5" x14ac:dyDescent="0.35">
      <c r="A36" s="204"/>
      <c r="B36" s="543"/>
      <c r="C36" s="217"/>
      <c r="D36" s="231"/>
      <c r="E36" s="205"/>
      <c r="F36" s="206"/>
      <c r="G36" s="360"/>
      <c r="H36" s="536"/>
      <c r="I36" s="360"/>
      <c r="J36" s="233"/>
      <c r="K36" s="536"/>
      <c r="L36" s="228"/>
      <c r="O36" s="108"/>
      <c r="T36" s="56"/>
      <c r="U36" s="56"/>
      <c r="V36" s="125"/>
      <c r="W36" s="56"/>
      <c r="X36" s="125"/>
      <c r="Y36" s="56"/>
    </row>
    <row r="37" spans="1:25" ht="14.5" x14ac:dyDescent="0.35">
      <c r="A37" s="204"/>
      <c r="B37" s="543"/>
      <c r="C37" s="217"/>
      <c r="D37" s="231"/>
      <c r="E37" s="205"/>
      <c r="F37" s="206"/>
      <c r="G37" s="360"/>
      <c r="H37" s="536"/>
      <c r="I37" s="360"/>
      <c r="J37" s="233"/>
      <c r="K37" s="536"/>
      <c r="L37" s="228"/>
      <c r="O37" s="108"/>
      <c r="T37" s="56"/>
      <c r="U37" s="56"/>
      <c r="V37" s="125"/>
      <c r="W37" s="56"/>
      <c r="X37" s="125"/>
      <c r="Y37" s="56"/>
    </row>
    <row r="38" spans="1:25" ht="14.5" x14ac:dyDescent="0.35">
      <c r="A38" s="204"/>
      <c r="B38" s="543"/>
      <c r="C38" s="217"/>
      <c r="D38" s="104"/>
      <c r="E38" s="205"/>
      <c r="F38" s="206"/>
      <c r="G38" s="360"/>
      <c r="H38" s="536"/>
      <c r="I38" s="360"/>
      <c r="J38" s="233"/>
      <c r="K38" s="536"/>
      <c r="L38" s="228"/>
      <c r="O38" s="108"/>
      <c r="T38" s="56"/>
      <c r="U38" s="56"/>
      <c r="V38" s="125"/>
      <c r="W38" s="56"/>
      <c r="X38" s="125"/>
      <c r="Y38" s="56"/>
    </row>
    <row r="39" spans="1:25" ht="14.5" x14ac:dyDescent="0.35">
      <c r="A39" s="204"/>
      <c r="B39" s="543"/>
      <c r="C39" s="217"/>
      <c r="D39" s="231"/>
      <c r="E39" s="205"/>
      <c r="F39" s="206"/>
      <c r="G39" s="360"/>
      <c r="H39" s="536"/>
      <c r="I39" s="360"/>
      <c r="J39" s="233"/>
      <c r="K39" s="536"/>
      <c r="L39" s="228"/>
      <c r="O39" s="108"/>
      <c r="T39" s="56"/>
      <c r="U39" s="56"/>
      <c r="V39" s="125"/>
      <c r="W39" s="56"/>
      <c r="X39" s="125"/>
      <c r="Y39" s="56"/>
    </row>
    <row r="40" spans="1:25" ht="14.5" x14ac:dyDescent="0.35">
      <c r="A40" s="204"/>
      <c r="B40" s="543"/>
      <c r="C40" s="217"/>
      <c r="D40" s="104"/>
      <c r="E40" s="205"/>
      <c r="F40" s="206"/>
      <c r="G40" s="360"/>
      <c r="H40" s="536"/>
      <c r="I40" s="360"/>
      <c r="J40" s="233"/>
      <c r="K40" s="536"/>
      <c r="L40" s="228"/>
      <c r="O40" s="108"/>
      <c r="T40" s="56"/>
      <c r="U40" s="56"/>
      <c r="V40" s="125"/>
      <c r="W40" s="56"/>
      <c r="X40" s="125"/>
      <c r="Y40" s="56"/>
    </row>
    <row r="41" spans="1:25" ht="14.5" x14ac:dyDescent="0.35">
      <c r="A41" s="204"/>
      <c r="B41" s="543"/>
      <c r="C41" s="217"/>
      <c r="D41" s="231"/>
      <c r="E41" s="205"/>
      <c r="F41" s="206"/>
      <c r="G41" s="360"/>
      <c r="H41" s="536"/>
      <c r="I41" s="360"/>
      <c r="J41" s="233"/>
      <c r="K41" s="536"/>
      <c r="L41" s="228"/>
      <c r="O41" s="108"/>
      <c r="T41" s="56"/>
      <c r="U41" s="56"/>
      <c r="V41" s="125"/>
      <c r="W41" s="56"/>
      <c r="X41" s="125"/>
      <c r="Y41" s="56"/>
    </row>
    <row r="42" spans="1:25" ht="14.5" x14ac:dyDescent="0.35">
      <c r="A42" s="204"/>
      <c r="B42" s="543"/>
      <c r="C42" s="217"/>
      <c r="D42" s="104"/>
      <c r="E42" s="205"/>
      <c r="F42" s="206"/>
      <c r="G42" s="360"/>
      <c r="H42" s="536"/>
      <c r="I42" s="360"/>
      <c r="J42" s="233"/>
      <c r="K42" s="536"/>
      <c r="L42" s="228"/>
      <c r="O42" s="108"/>
      <c r="T42" s="56"/>
      <c r="U42" s="56"/>
      <c r="V42" s="125"/>
      <c r="W42" s="56"/>
      <c r="X42" s="125"/>
      <c r="Y42" s="56"/>
    </row>
    <row r="43" spans="1:25" ht="14.5" x14ac:dyDescent="0.35">
      <c r="A43" s="204"/>
      <c r="B43" s="543"/>
      <c r="C43" s="217"/>
      <c r="D43" s="104"/>
      <c r="E43" s="205"/>
      <c r="F43" s="206"/>
      <c r="G43" s="360"/>
      <c r="H43" s="536"/>
      <c r="I43" s="360"/>
      <c r="J43" s="233"/>
      <c r="K43" s="536"/>
      <c r="L43" s="228"/>
      <c r="O43" s="108"/>
      <c r="T43" s="56"/>
      <c r="U43" s="56"/>
      <c r="V43" s="125"/>
      <c r="W43" s="56"/>
      <c r="X43" s="125"/>
      <c r="Y43" s="56"/>
    </row>
    <row r="44" spans="1:25" ht="14.5" x14ac:dyDescent="0.35">
      <c r="A44" s="204"/>
      <c r="B44" s="543"/>
      <c r="C44" s="217"/>
      <c r="D44" s="231"/>
      <c r="E44" s="205"/>
      <c r="F44" s="206"/>
      <c r="G44" s="360"/>
      <c r="H44" s="536"/>
      <c r="I44" s="360"/>
      <c r="J44" s="233"/>
      <c r="K44" s="536"/>
      <c r="L44" s="228"/>
      <c r="O44" s="108"/>
      <c r="T44" s="56"/>
      <c r="U44" s="56"/>
      <c r="V44" s="125"/>
      <c r="W44" s="56"/>
      <c r="X44" s="125"/>
      <c r="Y44" s="56"/>
    </row>
    <row r="45" spans="1:25" ht="14.5" x14ac:dyDescent="0.35">
      <c r="A45" s="204"/>
      <c r="B45" s="543"/>
      <c r="C45" s="217"/>
      <c r="D45" s="231"/>
      <c r="E45" s="205"/>
      <c r="F45" s="206"/>
      <c r="G45" s="360"/>
      <c r="H45" s="536"/>
      <c r="I45" s="360"/>
      <c r="J45" s="233"/>
      <c r="K45" s="536"/>
      <c r="L45" s="228"/>
      <c r="O45" s="108"/>
      <c r="T45" s="56"/>
      <c r="U45" s="56"/>
      <c r="V45" s="125"/>
      <c r="W45" s="56"/>
      <c r="X45" s="125"/>
      <c r="Y45" s="56"/>
    </row>
    <row r="46" spans="1:25" ht="14.5" x14ac:dyDescent="0.35">
      <c r="A46" s="204"/>
      <c r="B46" s="543"/>
      <c r="C46" s="217"/>
      <c r="D46" s="231"/>
      <c r="E46" s="205"/>
      <c r="F46" s="206"/>
      <c r="G46" s="360"/>
      <c r="H46" s="536"/>
      <c r="I46" s="360"/>
      <c r="J46" s="233"/>
      <c r="K46" s="536"/>
      <c r="L46" s="228"/>
      <c r="O46" s="108"/>
      <c r="T46" s="56"/>
      <c r="U46" s="56"/>
      <c r="V46" s="125"/>
      <c r="W46" s="56"/>
      <c r="X46" s="125"/>
      <c r="Y46" s="56"/>
    </row>
    <row r="47" spans="1:25" ht="14.5" x14ac:dyDescent="0.35">
      <c r="A47" s="204"/>
      <c r="B47" s="543"/>
      <c r="C47" s="217"/>
      <c r="D47" s="231"/>
      <c r="E47" s="205"/>
      <c r="F47" s="206"/>
      <c r="G47" s="360"/>
      <c r="H47" s="536"/>
      <c r="I47" s="360"/>
      <c r="J47" s="233"/>
      <c r="K47" s="536"/>
      <c r="L47" s="228"/>
      <c r="O47" s="108"/>
      <c r="T47" s="56"/>
      <c r="U47" s="56"/>
      <c r="V47" s="125"/>
      <c r="W47" s="56"/>
      <c r="X47" s="125"/>
      <c r="Y47" s="56"/>
    </row>
    <row r="48" spans="1:25" ht="14.5" x14ac:dyDescent="0.35">
      <c r="A48" s="204"/>
      <c r="B48" s="543"/>
      <c r="C48" s="217"/>
      <c r="D48" s="104"/>
      <c r="E48" s="205"/>
      <c r="F48" s="206"/>
      <c r="G48" s="360"/>
      <c r="H48" s="536"/>
      <c r="I48" s="360"/>
      <c r="J48" s="233"/>
      <c r="K48" s="536"/>
      <c r="L48" s="228"/>
      <c r="O48" s="108"/>
      <c r="T48" s="56"/>
      <c r="U48" s="56"/>
      <c r="V48" s="125"/>
      <c r="W48" s="56"/>
      <c r="X48" s="125"/>
      <c r="Y48" s="56"/>
    </row>
    <row r="49" spans="1:25" ht="14.5" x14ac:dyDescent="0.35">
      <c r="A49" s="204"/>
      <c r="B49" s="543"/>
      <c r="C49" s="217"/>
      <c r="D49" s="231"/>
      <c r="E49" s="205"/>
      <c r="F49" s="206"/>
      <c r="G49" s="360"/>
      <c r="H49" s="536"/>
      <c r="I49" s="360"/>
      <c r="J49" s="233"/>
      <c r="K49" s="536"/>
      <c r="L49" s="228"/>
      <c r="O49" s="108"/>
      <c r="T49" s="56"/>
      <c r="U49" s="56"/>
      <c r="V49" s="125"/>
      <c r="W49" s="56"/>
      <c r="X49" s="125"/>
      <c r="Y49" s="56"/>
    </row>
    <row r="50" spans="1:25" ht="14.5" x14ac:dyDescent="0.35">
      <c r="A50" s="204"/>
      <c r="B50" s="543"/>
      <c r="C50" s="217"/>
      <c r="D50" s="104"/>
      <c r="E50" s="205"/>
      <c r="F50" s="206"/>
      <c r="G50" s="360"/>
      <c r="H50" s="536"/>
      <c r="I50" s="360"/>
      <c r="J50" s="233"/>
      <c r="K50" s="536"/>
      <c r="L50" s="228"/>
      <c r="O50" s="108"/>
      <c r="T50" s="56"/>
      <c r="U50" s="56"/>
      <c r="V50" s="125"/>
      <c r="W50" s="56"/>
      <c r="X50" s="125"/>
      <c r="Y50" s="56"/>
    </row>
    <row r="51" spans="1:25" ht="14.5" x14ac:dyDescent="0.35">
      <c r="A51" s="204"/>
      <c r="B51" s="543"/>
      <c r="C51" s="217"/>
      <c r="D51" s="231"/>
      <c r="E51" s="205"/>
      <c r="F51" s="206"/>
      <c r="G51" s="360"/>
      <c r="H51" s="394"/>
      <c r="I51" s="360"/>
      <c r="J51" s="233"/>
      <c r="K51" s="394"/>
      <c r="L51" s="228"/>
      <c r="O51" s="108"/>
      <c r="T51" s="56"/>
      <c r="U51" s="56"/>
      <c r="V51" s="125"/>
      <c r="W51" s="56"/>
      <c r="X51" s="125"/>
      <c r="Y51" s="56"/>
    </row>
    <row r="52" spans="1:25" ht="14.5" x14ac:dyDescent="0.35">
      <c r="A52" s="204"/>
      <c r="B52" s="543"/>
      <c r="C52" s="217"/>
      <c r="D52" s="231"/>
      <c r="E52" s="205"/>
      <c r="F52" s="206"/>
      <c r="G52" s="360"/>
      <c r="H52" s="417"/>
      <c r="I52" s="360"/>
      <c r="J52" s="233"/>
      <c r="K52" s="394"/>
      <c r="L52" s="228"/>
      <c r="O52" s="108"/>
      <c r="T52" s="56"/>
      <c r="U52" s="56"/>
      <c r="V52" s="125"/>
      <c r="W52" s="56"/>
      <c r="X52" s="125"/>
      <c r="Y52" s="56"/>
    </row>
    <row r="53" spans="1:25" ht="14.5" x14ac:dyDescent="0.35">
      <c r="A53" s="204"/>
      <c r="B53" s="543"/>
      <c r="C53" s="217"/>
      <c r="D53" s="104"/>
      <c r="E53" s="205"/>
      <c r="F53" s="206"/>
      <c r="G53" s="360"/>
      <c r="H53" s="394"/>
      <c r="I53" s="360"/>
      <c r="J53" s="233"/>
      <c r="K53" s="394"/>
      <c r="L53" s="228"/>
      <c r="O53" s="108"/>
      <c r="T53" s="56"/>
      <c r="U53" s="56"/>
      <c r="V53" s="125"/>
      <c r="W53" s="56"/>
      <c r="X53" s="125"/>
      <c r="Y53" s="56"/>
    </row>
    <row r="54" spans="1:25" ht="14.5" x14ac:dyDescent="0.35">
      <c r="A54" s="204"/>
      <c r="B54" s="543"/>
      <c r="C54" s="217"/>
      <c r="D54" s="418"/>
      <c r="E54" s="205"/>
      <c r="F54" s="206"/>
      <c r="G54" s="360"/>
      <c r="H54" s="417"/>
      <c r="I54" s="360"/>
      <c r="J54" s="233"/>
      <c r="K54" s="394"/>
      <c r="L54" s="228"/>
      <c r="O54" s="108"/>
      <c r="T54" s="56"/>
      <c r="U54" s="56"/>
      <c r="V54" s="125"/>
      <c r="W54" s="56"/>
      <c r="X54" s="125"/>
      <c r="Y54" s="56"/>
    </row>
    <row r="55" spans="1:25" ht="14.5" x14ac:dyDescent="0.35">
      <c r="A55" s="204"/>
      <c r="B55" s="543"/>
      <c r="C55" s="217"/>
      <c r="D55" s="104"/>
      <c r="E55" s="205"/>
      <c r="F55" s="206"/>
      <c r="G55" s="360"/>
      <c r="H55" s="394"/>
      <c r="I55" s="360"/>
      <c r="J55" s="233"/>
      <c r="K55" s="394"/>
      <c r="L55" s="228"/>
      <c r="O55" s="108"/>
      <c r="T55" s="56"/>
      <c r="U55" s="56"/>
      <c r="V55" s="125"/>
      <c r="W55" s="56"/>
      <c r="X55" s="125"/>
      <c r="Y55" s="56"/>
    </row>
    <row r="56" spans="1:25" ht="14.5" x14ac:dyDescent="0.35">
      <c r="A56" s="204"/>
      <c r="B56" s="543"/>
      <c r="C56" s="217"/>
      <c r="D56" s="104"/>
      <c r="E56" s="205"/>
      <c r="F56" s="206"/>
      <c r="G56" s="360"/>
      <c r="H56" s="417"/>
      <c r="I56" s="360"/>
      <c r="J56" s="233"/>
      <c r="K56" s="394"/>
      <c r="L56" s="228"/>
      <c r="O56" s="108"/>
      <c r="T56" s="56"/>
      <c r="U56" s="56"/>
      <c r="V56" s="125"/>
      <c r="W56" s="56"/>
      <c r="X56" s="125"/>
      <c r="Y56" s="56"/>
    </row>
    <row r="57" spans="1:25" ht="14.5" x14ac:dyDescent="0.35">
      <c r="A57" s="204"/>
      <c r="B57" s="543"/>
      <c r="C57" s="217"/>
      <c r="D57" s="104"/>
      <c r="E57" s="205"/>
      <c r="F57" s="206"/>
      <c r="G57" s="360"/>
      <c r="H57" s="394"/>
      <c r="I57" s="360"/>
      <c r="J57" s="233"/>
      <c r="K57" s="394"/>
      <c r="L57" s="228"/>
      <c r="O57" s="108"/>
      <c r="T57" s="56"/>
      <c r="U57" s="56"/>
      <c r="V57" s="125"/>
      <c r="W57" s="56"/>
      <c r="X57" s="125"/>
      <c r="Y57" s="56"/>
    </row>
    <row r="58" spans="1:25" ht="14.5" x14ac:dyDescent="0.35">
      <c r="A58" s="204"/>
      <c r="B58" s="543"/>
      <c r="C58" s="217"/>
      <c r="D58" s="104"/>
      <c r="E58" s="205"/>
      <c r="F58" s="206"/>
      <c r="G58" s="360"/>
      <c r="H58" s="417"/>
      <c r="I58" s="360"/>
      <c r="J58" s="233"/>
      <c r="K58" s="394"/>
      <c r="L58" s="228"/>
      <c r="O58" s="108"/>
      <c r="T58" s="56"/>
      <c r="U58" s="56"/>
      <c r="V58" s="125"/>
      <c r="W58" s="56"/>
      <c r="X58" s="125"/>
      <c r="Y58" s="56"/>
    </row>
    <row r="59" spans="1:25" ht="14.5" x14ac:dyDescent="0.35">
      <c r="A59" s="204"/>
      <c r="B59" s="543"/>
      <c r="C59" s="217"/>
      <c r="D59" s="104"/>
      <c r="E59" s="205"/>
      <c r="F59" s="206"/>
      <c r="G59" s="360"/>
      <c r="H59" s="394"/>
      <c r="I59" s="360"/>
      <c r="J59" s="233"/>
      <c r="K59" s="394"/>
      <c r="L59" s="228"/>
      <c r="O59" s="108"/>
      <c r="T59" s="56"/>
      <c r="U59" s="56"/>
      <c r="V59" s="125"/>
      <c r="W59" s="56"/>
      <c r="X59" s="125"/>
      <c r="Y59" s="56"/>
    </row>
    <row r="60" spans="1:25" ht="14.5" x14ac:dyDescent="0.35">
      <c r="A60" s="204"/>
      <c r="B60" s="543"/>
      <c r="C60" s="217"/>
      <c r="D60" s="104"/>
      <c r="E60" s="205"/>
      <c r="F60" s="206"/>
      <c r="G60" s="360"/>
      <c r="H60" s="394"/>
      <c r="I60" s="360"/>
      <c r="J60" s="233"/>
      <c r="K60" s="394"/>
      <c r="L60" s="228"/>
      <c r="O60" s="108"/>
      <c r="T60" s="56"/>
      <c r="U60" s="56"/>
      <c r="V60" s="125"/>
      <c r="W60" s="56"/>
      <c r="X60" s="125"/>
      <c r="Y60" s="56"/>
    </row>
    <row r="61" spans="1:25" ht="14.5" x14ac:dyDescent="0.35">
      <c r="A61" s="204"/>
      <c r="B61" s="543"/>
      <c r="C61" s="217"/>
      <c r="D61" s="231"/>
      <c r="E61" s="205"/>
      <c r="F61" s="206"/>
      <c r="G61" s="360"/>
      <c r="H61" s="394"/>
      <c r="I61" s="360"/>
      <c r="J61" s="233"/>
      <c r="K61" s="394"/>
      <c r="L61" s="228"/>
      <c r="O61" s="108"/>
      <c r="T61" s="56"/>
      <c r="U61" s="56"/>
      <c r="V61" s="125"/>
      <c r="W61" s="56"/>
      <c r="X61" s="125"/>
      <c r="Y61" s="56"/>
    </row>
    <row r="62" spans="1:25" ht="14.5" x14ac:dyDescent="0.35">
      <c r="A62" s="204"/>
      <c r="B62" s="543"/>
      <c r="C62" s="217"/>
      <c r="D62" s="104"/>
      <c r="E62" s="205"/>
      <c r="F62" s="206"/>
      <c r="G62" s="360"/>
      <c r="H62" s="394"/>
      <c r="I62" s="360"/>
      <c r="J62" s="233"/>
      <c r="K62" s="394"/>
      <c r="L62" s="228"/>
      <c r="O62" s="108"/>
      <c r="T62" s="56"/>
      <c r="U62" s="56"/>
      <c r="V62" s="125"/>
      <c r="W62" s="56"/>
      <c r="X62" s="125"/>
      <c r="Y62" s="56"/>
    </row>
    <row r="63" spans="1:25" ht="14.5" x14ac:dyDescent="0.35">
      <c r="A63" s="204"/>
      <c r="B63" s="543"/>
      <c r="C63" s="217"/>
      <c r="D63" s="104"/>
      <c r="E63" s="205"/>
      <c r="F63" s="206"/>
      <c r="G63" s="360"/>
      <c r="H63" s="394"/>
      <c r="I63" s="360"/>
      <c r="J63" s="233"/>
      <c r="K63" s="394"/>
      <c r="L63" s="228"/>
      <c r="O63" s="108"/>
      <c r="T63" s="56"/>
      <c r="U63" s="56"/>
      <c r="V63" s="125"/>
      <c r="W63" s="56"/>
      <c r="X63" s="125"/>
      <c r="Y63" s="56"/>
    </row>
    <row r="64" spans="1:25" ht="14.5" x14ac:dyDescent="0.35">
      <c r="A64" s="204"/>
      <c r="B64" s="543"/>
      <c r="C64" s="217"/>
      <c r="D64" s="104"/>
      <c r="E64" s="205"/>
      <c r="F64" s="206"/>
      <c r="G64" s="360"/>
      <c r="H64" s="394"/>
      <c r="I64" s="360"/>
      <c r="J64" s="233"/>
      <c r="K64" s="394"/>
      <c r="L64" s="228"/>
      <c r="O64" s="108"/>
      <c r="T64" s="56"/>
      <c r="U64" s="56"/>
      <c r="V64" s="125"/>
      <c r="W64" s="56"/>
      <c r="X64" s="125"/>
      <c r="Y64" s="56"/>
    </row>
    <row r="65" spans="1:25" ht="14.5" x14ac:dyDescent="0.35">
      <c r="A65" s="204"/>
      <c r="B65" s="543"/>
      <c r="C65" s="217"/>
      <c r="D65" s="104"/>
      <c r="E65" s="205"/>
      <c r="F65" s="206"/>
      <c r="G65" s="360"/>
      <c r="H65" s="394"/>
      <c r="I65" s="360"/>
      <c r="J65" s="233"/>
      <c r="K65" s="394"/>
      <c r="L65" s="228"/>
      <c r="O65" s="108"/>
      <c r="T65" s="56"/>
      <c r="U65" s="56"/>
      <c r="V65" s="125"/>
      <c r="W65" s="56"/>
      <c r="X65" s="125"/>
      <c r="Y65" s="56"/>
    </row>
    <row r="66" spans="1:25" ht="14.5" x14ac:dyDescent="0.35">
      <c r="A66" s="204"/>
      <c r="B66" s="543"/>
      <c r="C66" s="217"/>
      <c r="D66" s="104"/>
      <c r="E66" s="205"/>
      <c r="F66" s="206"/>
      <c r="G66" s="360"/>
      <c r="H66" s="394"/>
      <c r="I66" s="360"/>
      <c r="J66" s="233"/>
      <c r="K66" s="394"/>
      <c r="L66" s="228"/>
      <c r="O66" s="108"/>
      <c r="T66" s="56"/>
      <c r="U66" s="56"/>
      <c r="V66" s="125"/>
      <c r="W66" s="56"/>
      <c r="X66" s="125"/>
      <c r="Y66" s="56"/>
    </row>
    <row r="67" spans="1:25" ht="14.5" x14ac:dyDescent="0.35">
      <c r="A67" s="204"/>
      <c r="B67" s="543"/>
      <c r="C67" s="217"/>
      <c r="D67" s="104"/>
      <c r="E67" s="205"/>
      <c r="F67" s="206"/>
      <c r="G67" s="360"/>
      <c r="H67" s="394"/>
      <c r="I67" s="360"/>
      <c r="J67" s="233"/>
      <c r="K67" s="394"/>
      <c r="L67" s="228"/>
      <c r="O67" s="108"/>
      <c r="T67" s="56"/>
      <c r="U67" s="56"/>
      <c r="V67" s="125"/>
      <c r="W67" s="56"/>
      <c r="X67" s="125"/>
      <c r="Y67" s="56"/>
    </row>
    <row r="68" spans="1:25" ht="14.5" x14ac:dyDescent="0.35">
      <c r="A68" s="204"/>
      <c r="B68" s="543"/>
      <c r="C68" s="217"/>
      <c r="D68" s="104"/>
      <c r="E68" s="205"/>
      <c r="F68" s="206"/>
      <c r="G68" s="360"/>
      <c r="H68" s="394"/>
      <c r="I68" s="360"/>
      <c r="J68" s="233"/>
      <c r="K68" s="394"/>
      <c r="L68" s="228"/>
      <c r="O68" s="108"/>
      <c r="T68" s="56"/>
      <c r="U68" s="56"/>
      <c r="V68" s="125"/>
      <c r="W68" s="56"/>
      <c r="X68" s="125"/>
      <c r="Y68" s="56"/>
    </row>
    <row r="69" spans="1:25" ht="14.5" x14ac:dyDescent="0.35">
      <c r="A69" s="204"/>
      <c r="B69" s="543"/>
      <c r="C69" s="217"/>
      <c r="D69" s="104"/>
      <c r="E69" s="205"/>
      <c r="F69" s="206"/>
      <c r="G69" s="360"/>
      <c r="H69" s="394"/>
      <c r="I69" s="360"/>
      <c r="J69" s="233"/>
      <c r="K69" s="394"/>
      <c r="L69" s="228"/>
      <c r="O69" s="108"/>
      <c r="T69" s="56"/>
      <c r="U69" s="56"/>
      <c r="V69" s="125"/>
      <c r="W69" s="56"/>
      <c r="X69" s="125"/>
      <c r="Y69" s="56"/>
    </row>
    <row r="70" spans="1:25" ht="14.5" x14ac:dyDescent="0.35">
      <c r="A70" s="204"/>
      <c r="B70" s="543"/>
      <c r="C70" s="217"/>
      <c r="D70" s="104"/>
      <c r="E70" s="205"/>
      <c r="F70" s="206"/>
      <c r="G70" s="360"/>
      <c r="H70" s="394"/>
      <c r="I70" s="360"/>
      <c r="J70" s="233"/>
      <c r="K70" s="394"/>
      <c r="L70" s="228"/>
      <c r="O70" s="108"/>
      <c r="T70" s="56"/>
      <c r="U70" s="56"/>
      <c r="V70" s="125"/>
      <c r="W70" s="56"/>
      <c r="X70" s="125"/>
      <c r="Y70" s="56"/>
    </row>
    <row r="71" spans="1:25" ht="14.5" x14ac:dyDescent="0.35">
      <c r="A71" s="204"/>
      <c r="B71" s="543"/>
      <c r="C71" s="217"/>
      <c r="D71" s="104"/>
      <c r="E71" s="205"/>
      <c r="F71" s="206"/>
      <c r="G71" s="360"/>
      <c r="H71" s="394"/>
      <c r="I71" s="360"/>
      <c r="J71" s="233"/>
      <c r="K71" s="394"/>
      <c r="L71" s="228"/>
      <c r="O71" s="108"/>
      <c r="T71" s="56"/>
      <c r="U71" s="56"/>
      <c r="V71" s="125"/>
      <c r="W71" s="56"/>
      <c r="X71" s="125"/>
      <c r="Y71" s="56"/>
    </row>
    <row r="72" spans="1:25" ht="14.5" x14ac:dyDescent="0.35">
      <c r="A72" s="204"/>
      <c r="B72" s="543"/>
      <c r="C72" s="217"/>
      <c r="D72" s="104"/>
      <c r="E72" s="205"/>
      <c r="F72" s="206"/>
      <c r="G72" s="360"/>
      <c r="H72" s="394"/>
      <c r="I72" s="360"/>
      <c r="J72" s="233"/>
      <c r="K72" s="394"/>
      <c r="L72" s="228"/>
      <c r="O72" s="108"/>
      <c r="T72" s="56"/>
      <c r="U72" s="56"/>
      <c r="V72" s="125"/>
      <c r="W72" s="56"/>
      <c r="X72" s="125"/>
      <c r="Y72" s="56"/>
    </row>
    <row r="73" spans="1:25" ht="14.5" x14ac:dyDescent="0.35">
      <c r="A73" s="204"/>
      <c r="B73" s="543"/>
      <c r="C73" s="217"/>
      <c r="D73" s="104"/>
      <c r="E73" s="205"/>
      <c r="F73" s="206"/>
      <c r="G73" s="360"/>
      <c r="H73" s="394"/>
      <c r="I73" s="360"/>
      <c r="J73" s="233"/>
      <c r="K73" s="394"/>
      <c r="L73" s="228"/>
      <c r="O73" s="108"/>
      <c r="T73" s="56"/>
      <c r="U73" s="56"/>
      <c r="V73" s="125"/>
      <c r="W73" s="56"/>
      <c r="X73" s="125"/>
      <c r="Y73" s="56"/>
    </row>
    <row r="74" spans="1:25" ht="14.5" x14ac:dyDescent="0.35">
      <c r="A74" s="204"/>
      <c r="B74" s="543"/>
      <c r="C74" s="217"/>
      <c r="D74" s="104"/>
      <c r="E74" s="205"/>
      <c r="F74" s="206"/>
      <c r="G74" s="360"/>
      <c r="H74" s="394"/>
      <c r="I74" s="360"/>
      <c r="J74" s="233"/>
      <c r="K74" s="394"/>
      <c r="L74" s="228"/>
      <c r="O74" s="108"/>
      <c r="T74" s="56"/>
      <c r="U74" s="56"/>
      <c r="V74" s="125"/>
      <c r="W74" s="56"/>
      <c r="X74" s="125"/>
      <c r="Y74" s="56"/>
    </row>
    <row r="75" spans="1:25" ht="14.5" x14ac:dyDescent="0.35">
      <c r="A75" s="204"/>
      <c r="B75" s="543"/>
      <c r="C75" s="217"/>
      <c r="D75" s="104"/>
      <c r="E75" s="205"/>
      <c r="F75" s="206"/>
      <c r="G75" s="360"/>
      <c r="H75" s="394"/>
      <c r="I75" s="360"/>
      <c r="J75" s="233"/>
      <c r="K75" s="394"/>
      <c r="L75" s="228"/>
      <c r="O75" s="108"/>
      <c r="T75" s="56"/>
      <c r="U75" s="56"/>
      <c r="V75" s="125"/>
      <c r="W75" s="56"/>
      <c r="X75" s="125"/>
      <c r="Y75" s="56"/>
    </row>
    <row r="76" spans="1:25" ht="14.5" x14ac:dyDescent="0.35">
      <c r="A76" s="204"/>
      <c r="B76" s="543"/>
      <c r="C76" s="217"/>
      <c r="D76" s="104"/>
      <c r="E76" s="205"/>
      <c r="F76" s="206"/>
      <c r="G76" s="360"/>
      <c r="H76" s="394"/>
      <c r="I76" s="360"/>
      <c r="J76" s="233"/>
      <c r="K76" s="394"/>
      <c r="L76" s="228"/>
      <c r="O76" s="108"/>
      <c r="T76" s="56"/>
      <c r="U76" s="56"/>
      <c r="V76" s="125"/>
      <c r="W76" s="56"/>
      <c r="X76" s="125"/>
      <c r="Y76" s="56"/>
    </row>
    <row r="77" spans="1:25" ht="14.5" x14ac:dyDescent="0.35">
      <c r="A77" s="204"/>
      <c r="B77" s="543"/>
      <c r="C77" s="217"/>
      <c r="D77" s="104"/>
      <c r="E77" s="205"/>
      <c r="F77" s="206"/>
      <c r="G77" s="360"/>
      <c r="H77" s="394"/>
      <c r="I77" s="360"/>
      <c r="J77" s="233"/>
      <c r="K77" s="394"/>
      <c r="L77" s="228"/>
      <c r="O77" s="108"/>
      <c r="T77" s="56"/>
      <c r="U77" s="56"/>
      <c r="V77" s="125"/>
      <c r="W77" s="56"/>
      <c r="X77" s="125"/>
      <c r="Y77" s="56"/>
    </row>
    <row r="78" spans="1:25" ht="14.5" x14ac:dyDescent="0.35">
      <c r="A78" s="204"/>
      <c r="B78" s="543"/>
      <c r="C78" s="217"/>
      <c r="D78" s="104"/>
      <c r="E78" s="205"/>
      <c r="F78" s="206"/>
      <c r="G78" s="360"/>
      <c r="H78" s="394"/>
      <c r="I78" s="360"/>
      <c r="J78" s="233"/>
      <c r="K78" s="394"/>
      <c r="L78" s="228"/>
      <c r="O78" s="108"/>
      <c r="T78" s="56"/>
      <c r="U78" s="56"/>
      <c r="V78" s="125"/>
      <c r="W78" s="56"/>
      <c r="X78" s="125"/>
      <c r="Y78" s="56"/>
    </row>
    <row r="79" spans="1:25" ht="14.5" x14ac:dyDescent="0.35">
      <c r="A79" s="204"/>
      <c r="B79" s="543"/>
      <c r="C79" s="217"/>
      <c r="D79" s="104"/>
      <c r="E79" s="205"/>
      <c r="F79" s="206"/>
      <c r="G79" s="360"/>
      <c r="H79" s="394"/>
      <c r="I79" s="360"/>
      <c r="J79" s="233"/>
      <c r="K79" s="394"/>
      <c r="L79" s="228"/>
      <c r="O79" s="108"/>
      <c r="T79" s="56"/>
      <c r="U79" s="56"/>
      <c r="V79" s="125"/>
      <c r="W79" s="56"/>
      <c r="X79" s="125"/>
      <c r="Y79" s="56"/>
    </row>
    <row r="80" spans="1:25" ht="14.5" x14ac:dyDescent="0.35">
      <c r="A80" s="204"/>
      <c r="B80" s="543"/>
      <c r="C80" s="217"/>
      <c r="D80" s="104"/>
      <c r="E80" s="205"/>
      <c r="F80" s="206"/>
      <c r="G80" s="360"/>
      <c r="H80" s="394"/>
      <c r="I80" s="360"/>
      <c r="J80" s="233"/>
      <c r="K80" s="394"/>
      <c r="L80" s="228"/>
      <c r="O80" s="108"/>
      <c r="T80" s="56"/>
      <c r="U80" s="56"/>
      <c r="V80" s="125"/>
      <c r="W80" s="56"/>
      <c r="X80" s="125"/>
      <c r="Y80" s="56"/>
    </row>
    <row r="81" spans="1:25" ht="14.5" x14ac:dyDescent="0.35">
      <c r="A81" s="204"/>
      <c r="B81" s="543"/>
      <c r="C81" s="217"/>
      <c r="D81" s="104"/>
      <c r="E81" s="205"/>
      <c r="F81" s="206"/>
      <c r="G81" s="360"/>
      <c r="H81" s="394"/>
      <c r="I81" s="360"/>
      <c r="J81" s="233"/>
      <c r="K81" s="394"/>
      <c r="L81" s="228"/>
      <c r="O81" s="108"/>
      <c r="T81" s="56"/>
      <c r="U81" s="56"/>
      <c r="V81" s="125"/>
      <c r="W81" s="56"/>
      <c r="X81" s="125"/>
      <c r="Y81" s="56"/>
    </row>
    <row r="82" spans="1:25" ht="14.5" x14ac:dyDescent="0.35">
      <c r="A82" s="204"/>
      <c r="B82" s="543"/>
      <c r="C82" s="217"/>
      <c r="D82" s="104"/>
      <c r="E82" s="205"/>
      <c r="F82" s="206"/>
      <c r="G82" s="360"/>
      <c r="H82" s="394"/>
      <c r="I82" s="360"/>
      <c r="J82" s="233"/>
      <c r="K82" s="394"/>
      <c r="L82" s="228"/>
      <c r="O82" s="108"/>
      <c r="T82" s="56"/>
      <c r="U82" s="56"/>
      <c r="V82" s="125"/>
      <c r="W82" s="56"/>
      <c r="X82" s="125"/>
      <c r="Y82" s="56"/>
    </row>
    <row r="83" spans="1:25" ht="14.5" x14ac:dyDescent="0.35">
      <c r="A83" s="204"/>
      <c r="B83" s="543"/>
      <c r="C83" s="217"/>
      <c r="D83" s="104"/>
      <c r="E83" s="205"/>
      <c r="F83" s="206"/>
      <c r="G83" s="360"/>
      <c r="H83" s="394"/>
      <c r="I83" s="360"/>
      <c r="J83" s="233"/>
      <c r="K83" s="394"/>
      <c r="L83" s="228"/>
      <c r="O83" s="108"/>
      <c r="T83" s="56"/>
      <c r="U83" s="56"/>
      <c r="V83" s="125"/>
      <c r="W83" s="56"/>
      <c r="X83" s="125"/>
      <c r="Y83" s="56"/>
    </row>
    <row r="84" spans="1:25" ht="14.5" x14ac:dyDescent="0.35">
      <c r="A84" s="204"/>
      <c r="B84" s="543"/>
      <c r="C84" s="217"/>
      <c r="D84" s="104"/>
      <c r="E84" s="205"/>
      <c r="F84" s="206"/>
      <c r="G84" s="360"/>
      <c r="H84" s="394"/>
      <c r="I84" s="360"/>
      <c r="J84" s="233"/>
      <c r="K84" s="394"/>
      <c r="L84" s="228"/>
      <c r="O84" s="108"/>
      <c r="T84" s="56"/>
      <c r="U84" s="56"/>
      <c r="V84" s="125"/>
      <c r="W84" s="56"/>
      <c r="X84" s="125"/>
      <c r="Y84" s="56"/>
    </row>
    <row r="85" spans="1:25" ht="14.5" x14ac:dyDescent="0.35">
      <c r="A85" s="204"/>
      <c r="B85" s="543"/>
      <c r="C85" s="217"/>
      <c r="D85" s="104"/>
      <c r="E85" s="205"/>
      <c r="F85" s="206"/>
      <c r="G85" s="360"/>
      <c r="H85" s="394"/>
      <c r="I85" s="360"/>
      <c r="J85" s="233"/>
      <c r="K85" s="394"/>
      <c r="L85" s="228"/>
      <c r="O85" s="108"/>
      <c r="T85" s="56"/>
      <c r="U85" s="56"/>
      <c r="V85" s="125"/>
      <c r="W85" s="56"/>
      <c r="X85" s="125"/>
      <c r="Y85" s="56"/>
    </row>
    <row r="86" spans="1:25" ht="14.5" x14ac:dyDescent="0.35">
      <c r="A86" s="204"/>
      <c r="B86" s="543"/>
      <c r="C86" s="217"/>
      <c r="D86" s="104"/>
      <c r="E86" s="205"/>
      <c r="F86" s="206"/>
      <c r="G86" s="360"/>
      <c r="H86" s="394"/>
      <c r="I86" s="360"/>
      <c r="J86" s="233"/>
      <c r="K86" s="394"/>
      <c r="L86" s="228"/>
      <c r="O86" s="108"/>
      <c r="T86" s="56"/>
      <c r="U86" s="56"/>
      <c r="V86" s="125"/>
      <c r="W86" s="56"/>
      <c r="X86" s="125"/>
      <c r="Y86" s="56"/>
    </row>
    <row r="87" spans="1:25" ht="14.5" x14ac:dyDescent="0.35">
      <c r="A87" s="204"/>
      <c r="B87" s="543"/>
      <c r="C87" s="217"/>
      <c r="D87" s="104"/>
      <c r="E87" s="205"/>
      <c r="F87" s="206"/>
      <c r="G87" s="360"/>
      <c r="H87" s="394"/>
      <c r="I87" s="360"/>
      <c r="J87" s="233"/>
      <c r="K87" s="394"/>
      <c r="L87" s="228"/>
      <c r="O87" s="108"/>
      <c r="T87" s="56"/>
      <c r="U87" s="56"/>
      <c r="V87" s="125"/>
      <c r="W87" s="56"/>
      <c r="X87" s="125"/>
      <c r="Y87" s="56"/>
    </row>
    <row r="88" spans="1:25" ht="14.5" x14ac:dyDescent="0.35">
      <c r="A88" s="204"/>
      <c r="B88" s="543"/>
      <c r="C88" s="217"/>
      <c r="D88" s="104"/>
      <c r="E88" s="205"/>
      <c r="F88" s="206"/>
      <c r="G88" s="360"/>
      <c r="H88" s="394"/>
      <c r="I88" s="360"/>
      <c r="J88" s="233"/>
      <c r="K88" s="394"/>
      <c r="L88" s="228"/>
      <c r="O88" s="108"/>
      <c r="T88" s="56"/>
      <c r="U88" s="56"/>
      <c r="V88" s="125"/>
      <c r="W88" s="56"/>
      <c r="X88" s="125"/>
      <c r="Y88" s="56"/>
    </row>
    <row r="89" spans="1:25" ht="14.5" x14ac:dyDescent="0.35">
      <c r="A89" s="204"/>
      <c r="B89" s="543"/>
      <c r="C89" s="217"/>
      <c r="D89" s="104"/>
      <c r="E89" s="205"/>
      <c r="F89" s="206"/>
      <c r="G89" s="360"/>
      <c r="H89" s="394"/>
      <c r="I89" s="360"/>
      <c r="J89" s="233"/>
      <c r="K89" s="394"/>
      <c r="L89" s="228"/>
      <c r="O89" s="108"/>
      <c r="T89" s="56"/>
      <c r="U89" s="56"/>
      <c r="V89" s="125"/>
      <c r="W89" s="56"/>
      <c r="X89" s="125"/>
      <c r="Y89" s="56"/>
    </row>
    <row r="90" spans="1:25" ht="14.5" x14ac:dyDescent="0.35">
      <c r="A90" s="204"/>
      <c r="B90" s="543"/>
      <c r="C90" s="217"/>
      <c r="D90" s="104"/>
      <c r="E90" s="205"/>
      <c r="F90" s="206"/>
      <c r="G90" s="360"/>
      <c r="H90" s="394"/>
      <c r="I90" s="360"/>
      <c r="J90" s="233"/>
      <c r="K90" s="394"/>
      <c r="L90" s="228"/>
      <c r="O90" s="108"/>
      <c r="T90" s="56"/>
      <c r="U90" s="56"/>
      <c r="V90" s="125"/>
      <c r="W90" s="56"/>
      <c r="X90" s="125"/>
      <c r="Y90" s="56"/>
    </row>
    <row r="91" spans="1:25" ht="14.5" x14ac:dyDescent="0.35">
      <c r="A91" s="204"/>
      <c r="B91" s="543"/>
      <c r="C91" s="217"/>
      <c r="D91" s="104"/>
      <c r="E91" s="205"/>
      <c r="F91" s="206"/>
      <c r="G91" s="360"/>
      <c r="H91" s="394"/>
      <c r="I91" s="360"/>
      <c r="J91" s="233"/>
      <c r="K91" s="394"/>
      <c r="L91" s="228"/>
      <c r="O91" s="108"/>
      <c r="T91" s="56"/>
      <c r="U91" s="56"/>
      <c r="V91" s="125"/>
      <c r="W91" s="56"/>
      <c r="X91" s="125"/>
      <c r="Y91" s="56"/>
    </row>
    <row r="92" spans="1:25" ht="14.5" x14ac:dyDescent="0.35">
      <c r="A92" s="204"/>
      <c r="B92" s="543"/>
      <c r="C92" s="217"/>
      <c r="D92" s="104"/>
      <c r="E92" s="205"/>
      <c r="F92" s="206"/>
      <c r="G92" s="360"/>
      <c r="H92" s="394"/>
      <c r="I92" s="360"/>
      <c r="J92" s="233"/>
      <c r="K92" s="394"/>
      <c r="L92" s="228"/>
      <c r="O92" s="108"/>
      <c r="T92" s="56"/>
      <c r="U92" s="56"/>
      <c r="V92" s="125"/>
      <c r="W92" s="56"/>
      <c r="X92" s="125"/>
      <c r="Y92" s="56"/>
    </row>
    <row r="93" spans="1:25" ht="14.5" x14ac:dyDescent="0.35">
      <c r="A93" s="204"/>
      <c r="B93" s="543"/>
      <c r="C93" s="217"/>
      <c r="D93" s="104"/>
      <c r="E93" s="205"/>
      <c r="F93" s="206"/>
      <c r="G93" s="360"/>
      <c r="H93" s="394"/>
      <c r="I93" s="360"/>
      <c r="J93" s="233"/>
      <c r="K93" s="394"/>
      <c r="L93" s="228"/>
      <c r="O93" s="108"/>
      <c r="T93" s="56"/>
      <c r="U93" s="56"/>
      <c r="V93" s="125"/>
      <c r="W93" s="56"/>
      <c r="X93" s="125"/>
      <c r="Y93" s="56"/>
    </row>
    <row r="94" spans="1:25" ht="14.5" x14ac:dyDescent="0.35">
      <c r="A94" s="204"/>
      <c r="B94" s="543"/>
      <c r="C94" s="217"/>
      <c r="D94" s="104"/>
      <c r="E94" s="205"/>
      <c r="F94" s="206"/>
      <c r="G94" s="360"/>
      <c r="H94" s="394"/>
      <c r="I94" s="360"/>
      <c r="J94" s="233"/>
      <c r="K94" s="394"/>
      <c r="L94" s="228"/>
      <c r="O94" s="108"/>
      <c r="T94" s="56"/>
      <c r="U94" s="56"/>
      <c r="V94" s="125"/>
      <c r="W94" s="56"/>
      <c r="X94" s="125"/>
      <c r="Y94" s="56"/>
    </row>
    <row r="95" spans="1:25" ht="14.5" x14ac:dyDescent="0.35">
      <c r="A95" s="204"/>
      <c r="B95" s="543"/>
      <c r="C95" s="217"/>
      <c r="D95" s="104"/>
      <c r="E95" s="205"/>
      <c r="F95" s="206"/>
      <c r="G95" s="360"/>
      <c r="H95" s="394"/>
      <c r="I95" s="360"/>
      <c r="J95" s="233"/>
      <c r="K95" s="394"/>
      <c r="L95" s="228"/>
      <c r="O95" s="108"/>
      <c r="T95" s="56"/>
      <c r="U95" s="56"/>
      <c r="V95" s="125"/>
      <c r="W95" s="56"/>
      <c r="X95" s="125"/>
      <c r="Y95" s="56"/>
    </row>
    <row r="96" spans="1:25" ht="14.5" x14ac:dyDescent="0.35">
      <c r="A96" s="204"/>
      <c r="B96" s="543"/>
      <c r="C96" s="217"/>
      <c r="D96" s="104"/>
      <c r="E96" s="205"/>
      <c r="F96" s="206"/>
      <c r="G96" s="360"/>
      <c r="H96" s="394"/>
      <c r="I96" s="360"/>
      <c r="J96" s="233"/>
      <c r="K96" s="394"/>
      <c r="L96" s="228"/>
      <c r="O96" s="108"/>
      <c r="T96" s="56"/>
      <c r="U96" s="56"/>
      <c r="V96" s="125"/>
      <c r="W96" s="56"/>
      <c r="X96" s="125"/>
      <c r="Y96" s="56"/>
    </row>
    <row r="97" spans="1:25" ht="14.5" x14ac:dyDescent="0.35">
      <c r="A97" s="204"/>
      <c r="B97" s="543"/>
      <c r="C97" s="217"/>
      <c r="D97" s="104"/>
      <c r="E97" s="205"/>
      <c r="F97" s="206"/>
      <c r="G97" s="360"/>
      <c r="H97" s="394"/>
      <c r="I97" s="360"/>
      <c r="J97" s="233"/>
      <c r="K97" s="394"/>
      <c r="L97" s="228"/>
      <c r="O97" s="108"/>
      <c r="T97" s="56"/>
      <c r="U97" s="56"/>
      <c r="V97" s="125"/>
      <c r="W97" s="56"/>
      <c r="X97" s="125"/>
      <c r="Y97" s="56"/>
    </row>
    <row r="98" spans="1:25" ht="14.5" x14ac:dyDescent="0.35">
      <c r="A98" s="204"/>
      <c r="B98" s="543"/>
      <c r="C98" s="217"/>
      <c r="D98" s="104"/>
      <c r="E98" s="205"/>
      <c r="F98" s="206"/>
      <c r="G98" s="360"/>
      <c r="H98" s="394"/>
      <c r="I98" s="360"/>
      <c r="J98" s="233"/>
      <c r="K98" s="394"/>
      <c r="L98" s="228"/>
      <c r="O98" s="108"/>
      <c r="T98" s="56"/>
      <c r="U98" s="56"/>
      <c r="V98" s="125"/>
      <c r="W98" s="56"/>
      <c r="X98" s="125"/>
      <c r="Y98" s="56"/>
    </row>
    <row r="99" spans="1:25" ht="14.5" x14ac:dyDescent="0.35">
      <c r="A99" s="204"/>
      <c r="B99" s="543"/>
      <c r="C99" s="217"/>
      <c r="D99" s="231"/>
      <c r="E99" s="205"/>
      <c r="F99" s="206"/>
      <c r="G99" s="360"/>
      <c r="H99" s="394"/>
      <c r="I99" s="360"/>
      <c r="J99" s="233"/>
      <c r="K99" s="394"/>
      <c r="L99" s="228"/>
      <c r="O99" s="108"/>
      <c r="T99" s="56"/>
      <c r="U99" s="56"/>
      <c r="V99" s="125"/>
      <c r="W99" s="56"/>
      <c r="X99" s="125"/>
      <c r="Y99" s="56"/>
    </row>
    <row r="100" spans="1:25" ht="14.5" x14ac:dyDescent="0.35">
      <c r="A100" s="204"/>
      <c r="B100" s="543"/>
      <c r="C100" s="217"/>
      <c r="D100" s="104"/>
      <c r="E100" s="205"/>
      <c r="F100" s="206"/>
      <c r="G100" s="360"/>
      <c r="H100" s="394"/>
      <c r="I100" s="360"/>
      <c r="J100" s="233"/>
      <c r="K100" s="394"/>
      <c r="L100" s="228"/>
      <c r="O100" s="108"/>
      <c r="T100" s="56"/>
      <c r="U100" s="56"/>
      <c r="V100" s="125"/>
      <c r="W100" s="56"/>
      <c r="X100" s="125"/>
      <c r="Y100" s="56"/>
    </row>
    <row r="101" spans="1:25" ht="14.5" x14ac:dyDescent="0.35">
      <c r="A101" s="204"/>
      <c r="B101" s="543"/>
      <c r="C101" s="217"/>
      <c r="D101" s="104"/>
      <c r="E101" s="205"/>
      <c r="F101" s="206"/>
      <c r="G101" s="360"/>
      <c r="H101" s="394"/>
      <c r="I101" s="360"/>
      <c r="J101" s="233"/>
      <c r="K101" s="394"/>
      <c r="L101" s="228"/>
      <c r="O101" s="111"/>
    </row>
    <row r="102" spans="1:25" ht="14.5" x14ac:dyDescent="0.35">
      <c r="A102" s="204"/>
      <c r="B102" s="543"/>
      <c r="C102" s="217"/>
      <c r="D102" s="231"/>
      <c r="E102" s="205"/>
      <c r="F102" s="206"/>
      <c r="G102" s="360"/>
      <c r="H102" s="394"/>
      <c r="I102" s="360"/>
      <c r="J102" s="233"/>
      <c r="K102" s="394"/>
      <c r="L102" s="228"/>
      <c r="O102" s="108"/>
      <c r="U102" s="56"/>
      <c r="V102" s="125"/>
      <c r="W102" s="56"/>
      <c r="X102" s="125"/>
      <c r="Y102" s="56"/>
    </row>
    <row r="103" spans="1:25" ht="14.5" x14ac:dyDescent="0.35">
      <c r="A103" s="204"/>
      <c r="B103" s="543"/>
      <c r="C103" s="217"/>
      <c r="D103" s="231"/>
      <c r="E103" s="205"/>
      <c r="F103" s="206"/>
      <c r="G103" s="360"/>
      <c r="H103" s="394"/>
      <c r="I103" s="360"/>
      <c r="J103" s="233"/>
      <c r="K103" s="394"/>
      <c r="L103" s="228"/>
      <c r="O103" s="111"/>
    </row>
    <row r="104" spans="1:25" ht="14.5" x14ac:dyDescent="0.35">
      <c r="A104" s="204"/>
      <c r="B104" s="543"/>
      <c r="C104" s="217"/>
      <c r="D104" s="104"/>
      <c r="E104" s="205"/>
      <c r="F104" s="206"/>
      <c r="G104" s="360"/>
      <c r="H104" s="394"/>
      <c r="I104" s="360"/>
      <c r="J104" s="233"/>
      <c r="K104" s="394"/>
      <c r="L104" s="228"/>
      <c r="O104" s="108"/>
      <c r="U104" s="56"/>
      <c r="V104" s="125"/>
      <c r="W104" s="56"/>
      <c r="X104" s="125"/>
      <c r="Y104" s="56"/>
    </row>
    <row r="105" spans="1:25" ht="14.5" x14ac:dyDescent="0.35">
      <c r="A105" s="204"/>
      <c r="B105" s="543"/>
      <c r="C105" s="217"/>
      <c r="D105" s="218"/>
      <c r="E105" s="205"/>
      <c r="F105" s="206"/>
      <c r="G105" s="360"/>
      <c r="H105" s="394"/>
      <c r="I105" s="360"/>
      <c r="J105" s="233"/>
      <c r="K105" s="394"/>
      <c r="L105" s="228"/>
    </row>
    <row r="106" spans="1:25" ht="14.5" x14ac:dyDescent="0.35">
      <c r="A106" s="204"/>
      <c r="B106" s="543"/>
      <c r="C106" s="217"/>
      <c r="D106" s="218"/>
      <c r="E106" s="205"/>
      <c r="F106" s="206"/>
      <c r="G106" s="360"/>
      <c r="H106" s="394"/>
      <c r="I106" s="360"/>
      <c r="J106" s="233"/>
      <c r="K106" s="394"/>
      <c r="L106" s="228"/>
    </row>
    <row r="107" spans="1:25" ht="14.5" x14ac:dyDescent="0.35">
      <c r="A107" s="204"/>
      <c r="B107" s="543"/>
      <c r="C107" s="217"/>
      <c r="D107" s="231"/>
      <c r="E107" s="205"/>
      <c r="F107" s="206"/>
      <c r="G107" s="360"/>
      <c r="H107" s="394"/>
      <c r="I107" s="360"/>
      <c r="J107" s="233"/>
      <c r="K107" s="394"/>
      <c r="L107" s="228"/>
    </row>
    <row r="108" spans="1:25" ht="14.5" x14ac:dyDescent="0.35">
      <c r="A108" s="204"/>
      <c r="B108" s="543"/>
      <c r="C108" s="217"/>
      <c r="D108" s="218"/>
      <c r="E108" s="205"/>
      <c r="F108" s="206"/>
      <c r="G108" s="360"/>
      <c r="H108" s="394"/>
      <c r="I108" s="360"/>
      <c r="J108" s="233"/>
      <c r="K108" s="394"/>
      <c r="L108" s="228"/>
    </row>
    <row r="109" spans="1:25" ht="14.5" x14ac:dyDescent="0.35">
      <c r="A109" s="204"/>
      <c r="B109" s="543"/>
      <c r="C109" s="217"/>
      <c r="D109" s="231"/>
      <c r="E109" s="205"/>
      <c r="F109" s="206"/>
      <c r="G109" s="360"/>
      <c r="H109" s="394"/>
      <c r="I109" s="360"/>
      <c r="J109" s="233"/>
      <c r="K109" s="394"/>
      <c r="L109" s="228"/>
    </row>
    <row r="110" spans="1:25" ht="14.5" x14ac:dyDescent="0.35">
      <c r="A110" s="204"/>
      <c r="B110" s="543"/>
      <c r="C110" s="217"/>
      <c r="D110" s="218"/>
      <c r="E110" s="205"/>
      <c r="F110" s="206"/>
      <c r="G110" s="360"/>
      <c r="H110" s="394"/>
      <c r="I110" s="360"/>
      <c r="J110" s="233"/>
      <c r="K110" s="394"/>
      <c r="L110" s="228"/>
    </row>
    <row r="111" spans="1:25" ht="14.5" x14ac:dyDescent="0.35">
      <c r="A111" s="204"/>
      <c r="B111" s="543"/>
      <c r="C111" s="217"/>
      <c r="D111" s="104"/>
      <c r="E111" s="205"/>
      <c r="F111" s="206"/>
      <c r="G111" s="360"/>
      <c r="H111" s="394"/>
      <c r="I111" s="360"/>
      <c r="J111" s="233"/>
      <c r="K111" s="394"/>
      <c r="L111" s="228"/>
    </row>
    <row r="112" spans="1:25" ht="14.5" x14ac:dyDescent="0.35">
      <c r="A112" s="204"/>
      <c r="B112" s="543"/>
      <c r="C112" s="217"/>
      <c r="D112" s="218"/>
      <c r="E112" s="205"/>
      <c r="F112" s="206"/>
      <c r="G112" s="360"/>
      <c r="H112" s="394"/>
      <c r="I112" s="360"/>
      <c r="J112" s="233"/>
      <c r="K112" s="394"/>
      <c r="L112" s="228"/>
    </row>
    <row r="113" spans="1:12" ht="14.5" x14ac:dyDescent="0.35">
      <c r="A113" s="204"/>
      <c r="B113" s="543"/>
      <c r="C113" s="217"/>
      <c r="D113" s="104"/>
      <c r="E113" s="205"/>
      <c r="F113" s="206"/>
      <c r="G113" s="360"/>
      <c r="H113" s="394"/>
      <c r="I113" s="360"/>
      <c r="J113" s="233"/>
      <c r="K113" s="394"/>
      <c r="L113" s="228"/>
    </row>
    <row r="114" spans="1:12" ht="14.5" x14ac:dyDescent="0.35">
      <c r="A114" s="204"/>
      <c r="B114" s="543"/>
      <c r="C114" s="217"/>
      <c r="D114" s="231"/>
      <c r="E114" s="205"/>
      <c r="F114" s="206"/>
      <c r="G114" s="360"/>
      <c r="H114" s="394"/>
      <c r="I114" s="360"/>
      <c r="J114" s="233"/>
      <c r="K114" s="394"/>
      <c r="L114" s="228"/>
    </row>
    <row r="115" spans="1:12" ht="14.5" x14ac:dyDescent="0.35">
      <c r="A115" s="204"/>
      <c r="B115" s="543"/>
      <c r="C115" s="217"/>
      <c r="D115" s="104"/>
      <c r="E115" s="205"/>
      <c r="F115" s="206"/>
      <c r="G115" s="360"/>
      <c r="H115" s="394"/>
      <c r="I115" s="360"/>
      <c r="J115" s="233"/>
      <c r="K115" s="394"/>
      <c r="L115" s="228"/>
    </row>
    <row r="116" spans="1:12" ht="14.5" x14ac:dyDescent="0.35">
      <c r="A116" s="204"/>
      <c r="B116" s="543"/>
      <c r="C116" s="217"/>
      <c r="D116" s="104"/>
      <c r="E116" s="205"/>
      <c r="F116" s="206"/>
      <c r="G116" s="360"/>
      <c r="H116" s="394"/>
      <c r="I116" s="360"/>
      <c r="J116" s="233"/>
      <c r="K116" s="394"/>
      <c r="L116" s="228"/>
    </row>
    <row r="117" spans="1:12" ht="14.5" x14ac:dyDescent="0.35">
      <c r="A117" s="204"/>
      <c r="B117" s="543"/>
      <c r="C117" s="217"/>
      <c r="D117" s="104"/>
      <c r="E117" s="205"/>
      <c r="F117" s="206"/>
      <c r="G117" s="360"/>
      <c r="H117" s="394"/>
      <c r="I117" s="360"/>
      <c r="J117" s="233"/>
      <c r="K117" s="394"/>
      <c r="L117" s="228"/>
    </row>
    <row r="118" spans="1:12" ht="14.5" x14ac:dyDescent="0.35">
      <c r="A118" s="204"/>
      <c r="B118" s="543"/>
      <c r="C118" s="217"/>
      <c r="D118" s="104"/>
      <c r="E118" s="205"/>
      <c r="F118" s="206"/>
      <c r="G118" s="360"/>
      <c r="H118" s="394"/>
      <c r="I118" s="360"/>
      <c r="J118" s="233"/>
      <c r="K118" s="394"/>
      <c r="L118" s="228"/>
    </row>
    <row r="119" spans="1:12" ht="14.5" x14ac:dyDescent="0.35">
      <c r="A119" s="204"/>
      <c r="B119" s="543"/>
      <c r="C119" s="217"/>
      <c r="D119" s="104"/>
      <c r="E119" s="205"/>
      <c r="F119" s="206"/>
      <c r="G119" s="360"/>
      <c r="H119" s="394"/>
      <c r="I119" s="360"/>
      <c r="J119" s="233"/>
      <c r="K119" s="394"/>
      <c r="L119" s="228"/>
    </row>
    <row r="120" spans="1:12" ht="14.5" x14ac:dyDescent="0.35">
      <c r="A120" s="204"/>
      <c r="B120" s="543"/>
      <c r="C120" s="217"/>
      <c r="D120" s="104"/>
      <c r="E120" s="205"/>
      <c r="F120" s="206"/>
      <c r="G120" s="360"/>
      <c r="H120" s="394"/>
      <c r="I120" s="360"/>
      <c r="J120" s="233"/>
      <c r="K120" s="394"/>
      <c r="L120" s="228"/>
    </row>
    <row r="121" spans="1:12" ht="14.5" x14ac:dyDescent="0.35">
      <c r="A121" s="204"/>
      <c r="B121" s="543"/>
      <c r="C121" s="217"/>
      <c r="D121" s="104"/>
      <c r="E121" s="205"/>
      <c r="F121" s="206"/>
      <c r="G121" s="360"/>
      <c r="H121" s="394"/>
      <c r="I121" s="360"/>
      <c r="J121" s="233"/>
      <c r="K121" s="394"/>
      <c r="L121" s="228"/>
    </row>
    <row r="122" spans="1:12" ht="14.5" x14ac:dyDescent="0.35">
      <c r="A122" s="204"/>
      <c r="B122" s="543"/>
      <c r="C122" s="217"/>
      <c r="D122" s="104"/>
      <c r="E122" s="205"/>
      <c r="F122" s="206"/>
      <c r="G122" s="360"/>
      <c r="H122" s="394"/>
      <c r="I122" s="360"/>
      <c r="J122" s="233"/>
      <c r="K122" s="394"/>
      <c r="L122" s="228"/>
    </row>
    <row r="123" spans="1:12" ht="14.5" x14ac:dyDescent="0.35">
      <c r="A123" s="204"/>
      <c r="B123" s="543"/>
      <c r="C123" s="217"/>
      <c r="D123" s="104"/>
      <c r="E123" s="205"/>
      <c r="F123" s="206"/>
      <c r="G123" s="360"/>
      <c r="H123" s="394"/>
      <c r="I123" s="360"/>
      <c r="J123" s="233"/>
      <c r="K123" s="394"/>
      <c r="L123" s="228"/>
    </row>
    <row r="124" spans="1:12" ht="14.5" x14ac:dyDescent="0.35">
      <c r="A124" s="204"/>
      <c r="B124" s="543"/>
      <c r="C124" s="217"/>
      <c r="D124" s="104"/>
      <c r="E124" s="205"/>
      <c r="F124" s="206"/>
      <c r="G124" s="360"/>
      <c r="H124" s="394"/>
      <c r="I124" s="360"/>
      <c r="J124" s="233"/>
      <c r="K124" s="394"/>
      <c r="L124" s="228"/>
    </row>
    <row r="125" spans="1:12" ht="14.5" x14ac:dyDescent="0.35">
      <c r="A125" s="204"/>
      <c r="B125" s="543"/>
      <c r="C125" s="217"/>
      <c r="D125" s="104"/>
      <c r="E125" s="205"/>
      <c r="F125" s="206"/>
      <c r="G125" s="360"/>
      <c r="H125" s="394"/>
      <c r="I125" s="360"/>
      <c r="J125" s="233"/>
      <c r="K125" s="394"/>
      <c r="L125" s="228"/>
    </row>
    <row r="126" spans="1:12" ht="14.5" x14ac:dyDescent="0.35">
      <c r="A126" s="204"/>
      <c r="B126" s="543"/>
      <c r="C126" s="217"/>
      <c r="D126" s="104"/>
      <c r="E126" s="205"/>
      <c r="F126" s="206"/>
      <c r="G126" s="360"/>
      <c r="H126" s="394"/>
      <c r="I126" s="360"/>
      <c r="J126" s="233"/>
      <c r="K126" s="394"/>
      <c r="L126" s="228"/>
    </row>
    <row r="127" spans="1:12" ht="14.5" x14ac:dyDescent="0.35">
      <c r="A127" s="204"/>
      <c r="B127" s="543"/>
      <c r="C127" s="217"/>
      <c r="D127" s="104"/>
      <c r="E127" s="205"/>
      <c r="F127" s="206"/>
      <c r="G127" s="360"/>
      <c r="H127" s="394"/>
      <c r="I127" s="360"/>
      <c r="J127" s="233"/>
      <c r="K127" s="394"/>
      <c r="L127" s="228"/>
    </row>
    <row r="128" spans="1:12" ht="14.5" x14ac:dyDescent="0.35">
      <c r="A128" s="204"/>
      <c r="B128" s="543"/>
      <c r="C128" s="217"/>
      <c r="D128" s="104"/>
      <c r="E128" s="205"/>
      <c r="F128" s="206"/>
      <c r="G128" s="360"/>
      <c r="H128" s="394"/>
      <c r="I128" s="360"/>
      <c r="J128" s="233"/>
      <c r="K128" s="394"/>
      <c r="L128" s="228"/>
    </row>
    <row r="129" spans="1:12" ht="14.5" x14ac:dyDescent="0.35">
      <c r="A129" s="204"/>
      <c r="B129" s="543"/>
      <c r="C129" s="217"/>
      <c r="D129" s="104"/>
      <c r="E129" s="205"/>
      <c r="F129" s="206"/>
      <c r="G129" s="360"/>
      <c r="H129" s="394"/>
      <c r="I129" s="360"/>
      <c r="J129" s="233"/>
      <c r="K129" s="394"/>
      <c r="L129" s="228"/>
    </row>
    <row r="130" spans="1:12" ht="14.5" x14ac:dyDescent="0.35">
      <c r="A130" s="204"/>
      <c r="B130" s="543"/>
      <c r="C130" s="217"/>
      <c r="D130" s="104"/>
      <c r="E130" s="205"/>
      <c r="F130" s="206"/>
      <c r="G130" s="360"/>
      <c r="H130" s="394"/>
      <c r="I130" s="360"/>
      <c r="J130" s="233"/>
      <c r="K130" s="394"/>
      <c r="L130" s="228"/>
    </row>
    <row r="131" spans="1:12" ht="14.5" x14ac:dyDescent="0.35">
      <c r="A131" s="204"/>
      <c r="B131" s="543"/>
      <c r="C131" s="217"/>
      <c r="D131" s="104"/>
      <c r="E131" s="205"/>
      <c r="F131" s="206"/>
      <c r="G131" s="360"/>
      <c r="H131" s="394"/>
      <c r="I131" s="360"/>
      <c r="J131" s="233"/>
      <c r="K131" s="394"/>
      <c r="L131" s="228"/>
    </row>
    <row r="132" spans="1:12" ht="14.5" x14ac:dyDescent="0.35">
      <c r="A132" s="204"/>
      <c r="B132" s="543"/>
      <c r="C132" s="217"/>
      <c r="D132" s="218"/>
      <c r="E132" s="205"/>
      <c r="F132" s="206"/>
      <c r="G132" s="360"/>
      <c r="H132" s="394"/>
      <c r="I132" s="360"/>
      <c r="J132" s="233"/>
      <c r="K132" s="394"/>
      <c r="L132" s="228"/>
    </row>
    <row r="133" spans="1:12" ht="14.5" x14ac:dyDescent="0.35">
      <c r="A133" s="204"/>
      <c r="B133" s="543"/>
      <c r="C133" s="217"/>
      <c r="D133" s="218"/>
      <c r="E133" s="205"/>
      <c r="F133" s="206"/>
      <c r="G133" s="360"/>
      <c r="H133" s="394"/>
      <c r="I133" s="360"/>
      <c r="J133" s="233"/>
      <c r="K133" s="394"/>
      <c r="L133" s="228"/>
    </row>
    <row r="134" spans="1:12" ht="14.5" x14ac:dyDescent="0.35">
      <c r="A134" s="204"/>
      <c r="B134" s="543"/>
      <c r="C134" s="217"/>
      <c r="D134" s="231"/>
      <c r="E134" s="205"/>
      <c r="F134" s="206"/>
      <c r="G134" s="360"/>
      <c r="H134" s="394"/>
      <c r="I134" s="360"/>
      <c r="J134" s="233"/>
      <c r="K134" s="394"/>
      <c r="L134" s="228"/>
    </row>
    <row r="135" spans="1:12" ht="14.5" x14ac:dyDescent="0.35">
      <c r="A135" s="204"/>
      <c r="B135" s="544"/>
      <c r="C135" s="217"/>
      <c r="D135" s="218"/>
      <c r="E135" s="205"/>
      <c r="F135" s="206"/>
      <c r="G135" s="360"/>
      <c r="H135" s="394"/>
      <c r="I135" s="360"/>
      <c r="J135" s="233"/>
      <c r="K135" s="394"/>
      <c r="L135" s="228"/>
    </row>
    <row r="136" spans="1:12" ht="14.5" x14ac:dyDescent="0.35">
      <c r="A136" s="204"/>
      <c r="B136" s="544"/>
      <c r="C136" s="217"/>
      <c r="D136" s="218"/>
      <c r="E136" s="205"/>
      <c r="F136" s="206"/>
      <c r="G136" s="360"/>
      <c r="H136" s="394"/>
      <c r="I136" s="360"/>
      <c r="J136" s="233"/>
      <c r="K136" s="394"/>
      <c r="L136" s="228"/>
    </row>
    <row r="137" spans="1:12" ht="14.5" x14ac:dyDescent="0.35">
      <c r="A137" s="204"/>
      <c r="B137" s="544"/>
      <c r="C137" s="217"/>
      <c r="D137" s="231"/>
      <c r="E137" s="205"/>
      <c r="F137" s="206"/>
      <c r="G137" s="360"/>
      <c r="H137" s="394"/>
      <c r="I137" s="360"/>
      <c r="J137" s="233"/>
      <c r="K137" s="394"/>
      <c r="L137" s="228"/>
    </row>
    <row r="138" spans="1:12" ht="14.5" x14ac:dyDescent="0.35">
      <c r="A138" s="204"/>
      <c r="B138" s="544"/>
      <c r="C138" s="217"/>
      <c r="D138" s="231"/>
      <c r="E138" s="205"/>
      <c r="F138" s="206"/>
      <c r="G138" s="360"/>
      <c r="H138" s="394"/>
      <c r="I138" s="360"/>
      <c r="J138" s="233"/>
      <c r="K138" s="394"/>
      <c r="L138" s="228"/>
    </row>
    <row r="139" spans="1:12" ht="14.5" x14ac:dyDescent="0.35">
      <c r="A139" s="204"/>
      <c r="B139" s="544"/>
      <c r="C139" s="217"/>
      <c r="D139" s="231"/>
      <c r="E139" s="205"/>
      <c r="F139" s="206"/>
      <c r="G139" s="360"/>
      <c r="H139" s="394"/>
      <c r="I139" s="360"/>
      <c r="J139" s="233"/>
      <c r="K139" s="394"/>
      <c r="L139" s="228"/>
    </row>
    <row r="140" spans="1:12" ht="14.5" x14ac:dyDescent="0.35">
      <c r="A140" s="204"/>
      <c r="B140" s="543"/>
      <c r="C140" s="217"/>
      <c r="D140" s="231"/>
      <c r="E140" s="205"/>
      <c r="F140" s="206"/>
      <c r="G140" s="360"/>
      <c r="H140" s="394"/>
      <c r="I140" s="360"/>
      <c r="J140" s="233"/>
      <c r="K140" s="394"/>
      <c r="L140" s="228"/>
    </row>
    <row r="141" spans="1:12" ht="14.5" x14ac:dyDescent="0.35">
      <c r="A141" s="204"/>
      <c r="B141" s="543"/>
      <c r="C141" s="217"/>
      <c r="D141" s="231"/>
      <c r="E141" s="205"/>
      <c r="F141" s="206"/>
      <c r="G141" s="360"/>
      <c r="H141" s="394"/>
      <c r="I141" s="360"/>
      <c r="J141" s="233"/>
      <c r="K141" s="394"/>
      <c r="L141" s="228"/>
    </row>
    <row r="142" spans="1:12" ht="14.5" x14ac:dyDescent="0.35">
      <c r="A142" s="204"/>
      <c r="B142" s="543"/>
      <c r="C142" s="217"/>
      <c r="D142" s="231"/>
      <c r="E142" s="205"/>
      <c r="F142" s="206"/>
      <c r="G142" s="360"/>
      <c r="H142" s="394"/>
      <c r="I142" s="360"/>
      <c r="J142" s="233"/>
      <c r="K142" s="394"/>
      <c r="L142" s="228"/>
    </row>
    <row r="143" spans="1:12" ht="14.5" x14ac:dyDescent="0.35">
      <c r="A143" s="204"/>
      <c r="B143" s="543"/>
      <c r="C143" s="217"/>
      <c r="D143" s="231"/>
      <c r="E143" s="205"/>
      <c r="F143" s="206"/>
      <c r="G143" s="360"/>
      <c r="H143" s="394"/>
      <c r="I143" s="360"/>
      <c r="J143" s="233"/>
      <c r="K143" s="394"/>
      <c r="L143" s="228"/>
    </row>
    <row r="144" spans="1:12" ht="14.5" x14ac:dyDescent="0.35">
      <c r="A144" s="204"/>
      <c r="B144" s="543"/>
      <c r="C144" s="217"/>
      <c r="D144" s="104"/>
      <c r="E144" s="205"/>
      <c r="F144" s="206"/>
      <c r="G144" s="360"/>
      <c r="H144" s="394"/>
      <c r="I144" s="360"/>
      <c r="J144" s="233"/>
      <c r="K144" s="394"/>
      <c r="L144" s="228"/>
    </row>
    <row r="145" spans="1:15" ht="14.5" x14ac:dyDescent="0.35">
      <c r="A145" s="204"/>
      <c r="B145" s="543"/>
      <c r="C145" s="217"/>
      <c r="D145" s="231"/>
      <c r="E145" s="205"/>
      <c r="F145" s="206"/>
      <c r="G145" s="360"/>
      <c r="H145" s="394"/>
      <c r="I145" s="360"/>
      <c r="J145" s="233"/>
      <c r="K145" s="394"/>
      <c r="L145" s="228"/>
    </row>
    <row r="146" spans="1:15" ht="14.5" x14ac:dyDescent="0.35">
      <c r="A146" s="204"/>
      <c r="B146" s="543"/>
      <c r="C146" s="217"/>
      <c r="D146" s="218"/>
      <c r="E146" s="205"/>
      <c r="F146" s="206"/>
      <c r="G146" s="360"/>
      <c r="H146" s="394"/>
      <c r="I146" s="360"/>
      <c r="J146" s="233"/>
      <c r="K146" s="394"/>
      <c r="L146" s="228"/>
    </row>
    <row r="147" spans="1:15" ht="14.5" x14ac:dyDescent="0.35">
      <c r="A147" s="204"/>
      <c r="B147" s="543"/>
      <c r="C147" s="217"/>
      <c r="D147" s="218"/>
      <c r="E147" s="205"/>
      <c r="F147" s="206"/>
      <c r="G147" s="360"/>
      <c r="H147" s="394"/>
      <c r="I147" s="360"/>
      <c r="J147" s="233"/>
      <c r="K147" s="394"/>
      <c r="L147" s="228"/>
    </row>
    <row r="148" spans="1:15" ht="14.5" x14ac:dyDescent="0.35">
      <c r="A148" s="204"/>
      <c r="B148" s="543"/>
      <c r="C148" s="217"/>
      <c r="D148" s="104"/>
      <c r="E148" s="205"/>
      <c r="F148" s="206"/>
      <c r="G148" s="360"/>
      <c r="H148" s="394"/>
      <c r="I148" s="360"/>
      <c r="J148" s="233"/>
      <c r="K148" s="394"/>
      <c r="L148" s="228"/>
    </row>
    <row r="149" spans="1:15" ht="14.5" x14ac:dyDescent="0.35">
      <c r="A149" s="204"/>
      <c r="B149" s="543"/>
      <c r="C149" s="217"/>
      <c r="D149" s="231"/>
      <c r="E149" s="205"/>
      <c r="F149" s="206"/>
      <c r="G149" s="360"/>
      <c r="H149" s="394"/>
      <c r="I149" s="360"/>
      <c r="J149" s="233"/>
      <c r="K149" s="394"/>
      <c r="L149" s="228"/>
    </row>
    <row r="150" spans="1:15" ht="14.5" x14ac:dyDescent="0.35">
      <c r="A150" s="204"/>
      <c r="B150" s="543"/>
      <c r="C150" s="217"/>
      <c r="D150" s="231"/>
      <c r="E150" s="205"/>
      <c r="F150" s="206"/>
      <c r="G150" s="360"/>
      <c r="H150" s="394"/>
      <c r="I150" s="360"/>
      <c r="J150" s="233"/>
      <c r="K150" s="394"/>
      <c r="L150" s="228"/>
    </row>
    <row r="151" spans="1:15" x14ac:dyDescent="0.35">
      <c r="A151" s="584" t="s">
        <v>260</v>
      </c>
      <c r="B151" s="586"/>
      <c r="C151" s="586"/>
      <c r="D151" s="587"/>
      <c r="E151" s="586"/>
      <c r="F151" s="586"/>
      <c r="G151" s="585"/>
      <c r="H151" s="591" t="s">
        <v>92</v>
      </c>
      <c r="I151" s="586"/>
      <c r="J151" s="586"/>
      <c r="K151" s="591"/>
      <c r="L151" s="585"/>
    </row>
    <row r="152" spans="1:15" s="118" customFormat="1" ht="14.5" customHeight="1" x14ac:dyDescent="0.35">
      <c r="A152" s="215" t="s">
        <v>503</v>
      </c>
      <c r="B152" s="216"/>
      <c r="C152" s="236"/>
      <c r="D152" s="237"/>
      <c r="E152" s="211"/>
      <c r="F152" s="211"/>
      <c r="G152" s="212"/>
      <c r="H152" s="581" t="e">
        <f>SUM(K14:K150)</f>
        <v>#NUM!</v>
      </c>
      <c r="I152" s="554"/>
      <c r="J152" s="554"/>
      <c r="K152" s="554"/>
      <c r="L152" s="555"/>
    </row>
    <row r="153" spans="1:15" x14ac:dyDescent="0.35">
      <c r="A153" s="582" t="s">
        <v>93</v>
      </c>
      <c r="B153" s="583"/>
      <c r="C153" s="238" t="s">
        <v>94</v>
      </c>
      <c r="D153" s="584" t="s">
        <v>95</v>
      </c>
      <c r="E153" s="585"/>
      <c r="F153" s="582" t="s">
        <v>96</v>
      </c>
      <c r="G153" s="583"/>
      <c r="H153" s="549" t="s">
        <v>97</v>
      </c>
      <c r="I153" s="550"/>
      <c r="J153" s="550"/>
      <c r="K153" s="551"/>
      <c r="L153" s="552"/>
    </row>
    <row r="154" spans="1:15" ht="14.5" customHeight="1" x14ac:dyDescent="0.35">
      <c r="A154" s="564" t="s">
        <v>512</v>
      </c>
      <c r="B154" s="565"/>
      <c r="C154" s="568" t="s">
        <v>511</v>
      </c>
      <c r="D154" s="570" t="e">
        <f>H152</f>
        <v>#NUM!</v>
      </c>
      <c r="E154" s="571"/>
      <c r="F154" s="575">
        <f>IF(C154="022",22%,0)</f>
        <v>0</v>
      </c>
      <c r="G154" s="576"/>
      <c r="H154" s="553" t="e">
        <f>H152</f>
        <v>#NUM!</v>
      </c>
      <c r="I154" s="554"/>
      <c r="J154" s="554"/>
      <c r="K154" s="554"/>
      <c r="L154" s="555"/>
    </row>
    <row r="155" spans="1:15" x14ac:dyDescent="0.35">
      <c r="A155" s="564"/>
      <c r="B155" s="565"/>
      <c r="C155" s="568"/>
      <c r="D155" s="572"/>
      <c r="E155" s="571"/>
      <c r="F155" s="575"/>
      <c r="G155" s="576"/>
      <c r="H155" s="549" t="s">
        <v>98</v>
      </c>
      <c r="I155" s="550"/>
      <c r="J155" s="550"/>
      <c r="K155" s="551"/>
      <c r="L155" s="552"/>
    </row>
    <row r="156" spans="1:15" ht="14.5" customHeight="1" x14ac:dyDescent="0.35">
      <c r="A156" s="564"/>
      <c r="B156" s="565"/>
      <c r="C156" s="568"/>
      <c r="D156" s="572"/>
      <c r="E156" s="571"/>
      <c r="F156" s="575"/>
      <c r="G156" s="576"/>
      <c r="H156" s="553">
        <f>SEK154*F154</f>
        <v>0</v>
      </c>
      <c r="I156" s="554"/>
      <c r="J156" s="554"/>
      <c r="K156" s="554"/>
      <c r="L156" s="555"/>
    </row>
    <row r="157" spans="1:15" x14ac:dyDescent="0.35">
      <c r="A157" s="564"/>
      <c r="B157" s="565"/>
      <c r="C157" s="568"/>
      <c r="D157" s="572"/>
      <c r="E157" s="571"/>
      <c r="F157" s="575"/>
      <c r="G157" s="576"/>
      <c r="H157" s="549" t="s">
        <v>99</v>
      </c>
      <c r="I157" s="550"/>
      <c r="J157" s="550"/>
      <c r="K157" s="551"/>
      <c r="L157" s="552"/>
    </row>
    <row r="158" spans="1:15" ht="14.5" customHeight="1" x14ac:dyDescent="0.35">
      <c r="A158" s="566"/>
      <c r="B158" s="567"/>
      <c r="C158" s="569"/>
      <c r="D158" s="573"/>
      <c r="E158" s="574"/>
      <c r="F158" s="577"/>
      <c r="G158" s="578"/>
      <c r="H158" s="553" t="e">
        <f>H152+H156</f>
        <v>#NUM!</v>
      </c>
      <c r="I158" s="554"/>
      <c r="J158" s="554"/>
      <c r="K158" s="554"/>
      <c r="L158" s="555"/>
    </row>
    <row r="159" spans="1:15" x14ac:dyDescent="0.35">
      <c r="A159" s="556" t="s">
        <v>100</v>
      </c>
      <c r="B159" s="557"/>
      <c r="C159" s="557"/>
      <c r="D159" s="557"/>
      <c r="E159" s="557"/>
      <c r="F159" s="557"/>
      <c r="G159" s="557"/>
      <c r="H159" s="558"/>
      <c r="I159" s="557"/>
      <c r="J159" s="557"/>
      <c r="K159" s="558"/>
      <c r="L159" s="559"/>
    </row>
    <row r="160" spans="1:15" s="119" customFormat="1" ht="10.5" customHeight="1" x14ac:dyDescent="0.35">
      <c r="A160" s="560" t="s">
        <v>101</v>
      </c>
      <c r="B160" s="561"/>
      <c r="C160" s="561"/>
      <c r="D160" s="561"/>
      <c r="E160" s="561"/>
      <c r="F160" s="561"/>
      <c r="G160" s="561"/>
      <c r="H160" s="562"/>
      <c r="I160" s="561"/>
      <c r="J160" s="561"/>
      <c r="K160" s="562"/>
      <c r="L160" s="563"/>
      <c r="N160" s="106"/>
      <c r="O160" s="106"/>
    </row>
    <row r="161" spans="1:15" s="120" customFormat="1" ht="7.5" customHeight="1" x14ac:dyDescent="0.35">
      <c r="A161" s="556" t="s">
        <v>102</v>
      </c>
      <c r="B161" s="579" t="s">
        <v>103</v>
      </c>
      <c r="C161" s="579"/>
      <c r="D161" s="579"/>
      <c r="E161" s="579"/>
      <c r="F161" s="557"/>
      <c r="G161" s="557"/>
      <c r="H161" s="557"/>
      <c r="I161" s="557"/>
      <c r="J161" s="557"/>
      <c r="K161" s="557"/>
      <c r="L161" s="559"/>
      <c r="N161" s="106"/>
      <c r="O161" s="106"/>
    </row>
    <row r="162" spans="1:15" ht="14.5" customHeight="1" x14ac:dyDescent="0.35">
      <c r="A162" s="560"/>
      <c r="B162" s="580"/>
      <c r="C162" s="580"/>
      <c r="D162" s="580"/>
      <c r="E162" s="580"/>
      <c r="F162" s="561"/>
      <c r="G162" s="561"/>
      <c r="H162" s="561"/>
      <c r="I162" s="561"/>
      <c r="J162" s="561"/>
      <c r="K162" s="561"/>
      <c r="L162" s="563"/>
    </row>
    <row r="163" spans="1:15" s="120" customFormat="1" ht="10" x14ac:dyDescent="0.35">
      <c r="A163" s="545" t="s">
        <v>104</v>
      </c>
      <c r="B163" s="545"/>
      <c r="C163" s="545"/>
      <c r="D163" s="545"/>
      <c r="E163" s="545"/>
      <c r="F163" s="545"/>
      <c r="G163" s="545"/>
      <c r="H163" s="546"/>
      <c r="I163" s="545"/>
      <c r="J163" s="545"/>
      <c r="K163" s="546"/>
      <c r="L163" s="545"/>
    </row>
    <row r="164" spans="1:15" x14ac:dyDescent="0.35">
      <c r="A164" s="545" t="s">
        <v>105</v>
      </c>
      <c r="B164" s="545"/>
      <c r="C164" s="545"/>
      <c r="D164" s="545"/>
      <c r="E164" s="545"/>
      <c r="F164" s="545"/>
      <c r="G164" s="545"/>
      <c r="H164" s="546"/>
      <c r="I164" s="545"/>
      <c r="J164" s="545"/>
      <c r="K164" s="546"/>
      <c r="L164" s="545"/>
    </row>
    <row r="165" spans="1:15" x14ac:dyDescent="0.35">
      <c r="A165" s="545" t="s">
        <v>106</v>
      </c>
      <c r="B165" s="547"/>
      <c r="C165" s="547"/>
      <c r="D165" s="547"/>
      <c r="E165" s="547"/>
      <c r="F165" s="547"/>
      <c r="G165" s="547"/>
      <c r="H165" s="548"/>
      <c r="I165" s="547"/>
      <c r="J165" s="547"/>
      <c r="K165" s="548"/>
      <c r="L165" s="547"/>
    </row>
    <row r="166" spans="1:15" x14ac:dyDescent="0.35">
      <c r="H166" s="123"/>
      <c r="K166" s="123"/>
    </row>
    <row r="167" spans="1:15" x14ac:dyDescent="0.35">
      <c r="H167" s="123"/>
      <c r="K167" s="123"/>
    </row>
    <row r="168" spans="1:15" x14ac:dyDescent="0.35">
      <c r="H168" s="123"/>
      <c r="K168" s="123"/>
    </row>
    <row r="169" spans="1:15" x14ac:dyDescent="0.35">
      <c r="H169" s="123"/>
      <c r="K169" s="123"/>
    </row>
    <row r="170" spans="1:15" x14ac:dyDescent="0.35">
      <c r="H170" s="123"/>
      <c r="K170" s="123"/>
    </row>
    <row r="171" spans="1:15" x14ac:dyDescent="0.35">
      <c r="H171" s="123"/>
      <c r="K171" s="123"/>
    </row>
    <row r="172" spans="1:15" x14ac:dyDescent="0.35">
      <c r="H172" s="123"/>
      <c r="K172" s="123"/>
    </row>
    <row r="173" spans="1:15" x14ac:dyDescent="0.35">
      <c r="H173" s="123"/>
      <c r="K173" s="123"/>
    </row>
    <row r="174" spans="1:15" x14ac:dyDescent="0.35">
      <c r="H174" s="123"/>
      <c r="K174" s="123"/>
    </row>
    <row r="175" spans="1:15" x14ac:dyDescent="0.35">
      <c r="H175" s="123"/>
      <c r="K175" s="123"/>
    </row>
    <row r="176" spans="1:15" x14ac:dyDescent="0.35">
      <c r="H176" s="123"/>
      <c r="K176" s="123"/>
    </row>
    <row r="177" spans="8:11" x14ac:dyDescent="0.35">
      <c r="H177" s="123"/>
      <c r="K177" s="123"/>
    </row>
    <row r="178" spans="8:11" x14ac:dyDescent="0.35">
      <c r="H178" s="123"/>
      <c r="K178" s="123"/>
    </row>
    <row r="179" spans="8:11" x14ac:dyDescent="0.35">
      <c r="H179" s="123"/>
      <c r="K179" s="123"/>
    </row>
    <row r="180" spans="8:11" x14ac:dyDescent="0.35">
      <c r="H180" s="123"/>
      <c r="K180" s="123"/>
    </row>
    <row r="181" spans="8:11" x14ac:dyDescent="0.35">
      <c r="H181" s="123"/>
      <c r="K181" s="123"/>
    </row>
    <row r="182" spans="8:11" x14ac:dyDescent="0.35">
      <c r="H182" s="123"/>
      <c r="K182" s="123"/>
    </row>
    <row r="183" spans="8:11" x14ac:dyDescent="0.35">
      <c r="H183" s="123"/>
      <c r="K183" s="123"/>
    </row>
    <row r="184" spans="8:11" x14ac:dyDescent="0.35">
      <c r="H184" s="123"/>
      <c r="K184" s="123"/>
    </row>
    <row r="185" spans="8:11" x14ac:dyDescent="0.35">
      <c r="H185" s="123"/>
      <c r="K185" s="123"/>
    </row>
    <row r="186" spans="8:11" x14ac:dyDescent="0.35">
      <c r="H186" s="123"/>
      <c r="K186" s="123"/>
    </row>
    <row r="187" spans="8:11" x14ac:dyDescent="0.35">
      <c r="H187" s="123"/>
      <c r="K187" s="123"/>
    </row>
    <row r="188" spans="8:11" x14ac:dyDescent="0.35">
      <c r="H188" s="123"/>
      <c r="K188" s="123"/>
    </row>
    <row r="189" spans="8:11" x14ac:dyDescent="0.35">
      <c r="H189" s="123"/>
      <c r="K189" s="123"/>
    </row>
    <row r="190" spans="8:11" x14ac:dyDescent="0.35">
      <c r="H190" s="123"/>
      <c r="K190" s="123"/>
    </row>
    <row r="191" spans="8:11" x14ac:dyDescent="0.35">
      <c r="H191" s="123"/>
      <c r="K191" s="123"/>
    </row>
    <row r="192" spans="8:11" x14ac:dyDescent="0.35">
      <c r="H192" s="123"/>
      <c r="K192" s="123"/>
    </row>
    <row r="193" spans="8:11" x14ac:dyDescent="0.35">
      <c r="H193" s="123"/>
      <c r="K193" s="123"/>
    </row>
    <row r="194" spans="8:11" x14ac:dyDescent="0.35">
      <c r="H194" s="123"/>
      <c r="K194" s="123"/>
    </row>
    <row r="195" spans="8:11" x14ac:dyDescent="0.35">
      <c r="H195" s="123"/>
      <c r="K195" s="123"/>
    </row>
    <row r="196" spans="8:11" x14ac:dyDescent="0.35">
      <c r="H196" s="123"/>
      <c r="K196" s="123"/>
    </row>
    <row r="197" spans="8:11" x14ac:dyDescent="0.35">
      <c r="H197" s="123"/>
      <c r="K197" s="123"/>
    </row>
    <row r="198" spans="8:11" x14ac:dyDescent="0.35">
      <c r="H198" s="123"/>
      <c r="K198" s="123"/>
    </row>
    <row r="199" spans="8:11" x14ac:dyDescent="0.35">
      <c r="H199" s="123"/>
      <c r="K199" s="123"/>
    </row>
    <row r="200" spans="8:11" x14ac:dyDescent="0.35">
      <c r="H200" s="123"/>
      <c r="K200" s="123"/>
    </row>
    <row r="201" spans="8:11" x14ac:dyDescent="0.35">
      <c r="H201" s="123"/>
      <c r="K201" s="123"/>
    </row>
    <row r="202" spans="8:11" x14ac:dyDescent="0.35">
      <c r="H202" s="123"/>
      <c r="K202" s="123"/>
    </row>
    <row r="203" spans="8:11" x14ac:dyDescent="0.35">
      <c r="H203" s="123"/>
      <c r="K203" s="123"/>
    </row>
    <row r="204" spans="8:11" x14ac:dyDescent="0.35">
      <c r="H204" s="123"/>
      <c r="K204" s="123"/>
    </row>
    <row r="205" spans="8:11" x14ac:dyDescent="0.35">
      <c r="H205" s="123"/>
      <c r="K205" s="123"/>
    </row>
    <row r="206" spans="8:11" x14ac:dyDescent="0.35">
      <c r="H206" s="123"/>
      <c r="K206" s="123"/>
    </row>
    <row r="207" spans="8:11" x14ac:dyDescent="0.35">
      <c r="H207" s="123"/>
      <c r="K207" s="123"/>
    </row>
    <row r="208" spans="8:11" x14ac:dyDescent="0.35">
      <c r="H208" s="123"/>
      <c r="K208" s="123"/>
    </row>
    <row r="209" spans="8:11" x14ac:dyDescent="0.35">
      <c r="H209" s="123"/>
      <c r="K209" s="123"/>
    </row>
    <row r="210" spans="8:11" x14ac:dyDescent="0.35">
      <c r="H210" s="123"/>
      <c r="K210" s="123"/>
    </row>
    <row r="211" spans="8:11" x14ac:dyDescent="0.35">
      <c r="H211" s="123"/>
      <c r="K211" s="123"/>
    </row>
    <row r="212" spans="8:11" x14ac:dyDescent="0.35">
      <c r="H212" s="123"/>
      <c r="K212" s="123"/>
    </row>
    <row r="213" spans="8:11" x14ac:dyDescent="0.35">
      <c r="H213" s="123"/>
      <c r="K213" s="123"/>
    </row>
    <row r="214" spans="8:11" x14ac:dyDescent="0.35">
      <c r="H214" s="123"/>
      <c r="K214" s="123"/>
    </row>
    <row r="215" spans="8:11" x14ac:dyDescent="0.35">
      <c r="H215" s="123"/>
      <c r="K215" s="123"/>
    </row>
    <row r="216" spans="8:11" x14ac:dyDescent="0.35">
      <c r="H216" s="123"/>
      <c r="K216" s="123"/>
    </row>
    <row r="217" spans="8:11" x14ac:dyDescent="0.35">
      <c r="H217" s="123"/>
      <c r="K217" s="123"/>
    </row>
    <row r="218" spans="8:11" x14ac:dyDescent="0.35">
      <c r="H218" s="123"/>
      <c r="K218" s="123"/>
    </row>
    <row r="219" spans="8:11" x14ac:dyDescent="0.35">
      <c r="H219" s="123"/>
      <c r="K219" s="123"/>
    </row>
    <row r="220" spans="8:11" x14ac:dyDescent="0.35">
      <c r="H220" s="123"/>
      <c r="K220" s="123"/>
    </row>
    <row r="221" spans="8:11" x14ac:dyDescent="0.35">
      <c r="H221" s="123"/>
      <c r="K221" s="123"/>
    </row>
    <row r="222" spans="8:11" x14ac:dyDescent="0.35">
      <c r="H222" s="123"/>
      <c r="K222" s="123"/>
    </row>
    <row r="223" spans="8:11" x14ac:dyDescent="0.35">
      <c r="H223" s="123"/>
      <c r="K223" s="123"/>
    </row>
    <row r="224" spans="8:11" x14ac:dyDescent="0.35">
      <c r="H224" s="123"/>
      <c r="K224" s="123"/>
    </row>
    <row r="225" spans="8:11" x14ac:dyDescent="0.35">
      <c r="H225" s="123"/>
      <c r="K225" s="123"/>
    </row>
    <row r="226" spans="8:11" x14ac:dyDescent="0.35">
      <c r="H226" s="123"/>
      <c r="K226" s="123"/>
    </row>
    <row r="227" spans="8:11" x14ac:dyDescent="0.35">
      <c r="H227" s="123"/>
      <c r="K227" s="123"/>
    </row>
    <row r="228" spans="8:11" x14ac:dyDescent="0.35">
      <c r="H228" s="123"/>
      <c r="K228" s="123"/>
    </row>
    <row r="229" spans="8:11" x14ac:dyDescent="0.35">
      <c r="H229" s="123"/>
      <c r="K229" s="123"/>
    </row>
    <row r="230" spans="8:11" x14ac:dyDescent="0.35">
      <c r="H230" s="123"/>
      <c r="K230" s="123"/>
    </row>
    <row r="231" spans="8:11" x14ac:dyDescent="0.35">
      <c r="H231" s="123"/>
      <c r="K231" s="123"/>
    </row>
    <row r="232" spans="8:11" x14ac:dyDescent="0.35">
      <c r="H232" s="123"/>
      <c r="K232" s="123"/>
    </row>
    <row r="233" spans="8:11" x14ac:dyDescent="0.35">
      <c r="H233" s="123"/>
      <c r="K233" s="123"/>
    </row>
    <row r="234" spans="8:11" x14ac:dyDescent="0.35">
      <c r="H234" s="123"/>
      <c r="K234" s="123"/>
    </row>
    <row r="235" spans="8:11" x14ac:dyDescent="0.35">
      <c r="H235" s="123"/>
      <c r="K235" s="123"/>
    </row>
    <row r="236" spans="8:11" x14ac:dyDescent="0.35">
      <c r="H236" s="123"/>
      <c r="K236" s="123"/>
    </row>
    <row r="237" spans="8:11" x14ac:dyDescent="0.35">
      <c r="H237" s="123"/>
      <c r="K237" s="123"/>
    </row>
    <row r="238" spans="8:11" x14ac:dyDescent="0.35">
      <c r="H238" s="123"/>
      <c r="K238" s="123"/>
    </row>
    <row r="239" spans="8:11" x14ac:dyDescent="0.35">
      <c r="H239" s="123"/>
      <c r="K239" s="123"/>
    </row>
    <row r="240" spans="8:11" x14ac:dyDescent="0.35">
      <c r="H240" s="123"/>
      <c r="K240" s="123"/>
    </row>
    <row r="241" spans="8:11" x14ac:dyDescent="0.35">
      <c r="H241" s="123"/>
      <c r="K241" s="123"/>
    </row>
    <row r="242" spans="8:11" x14ac:dyDescent="0.35">
      <c r="H242" s="123"/>
      <c r="K242" s="123"/>
    </row>
    <row r="243" spans="8:11" x14ac:dyDescent="0.35">
      <c r="H243" s="123"/>
      <c r="K243" s="123"/>
    </row>
    <row r="244" spans="8:11" x14ac:dyDescent="0.35">
      <c r="H244" s="123"/>
      <c r="K244" s="123"/>
    </row>
    <row r="245" spans="8:11" x14ac:dyDescent="0.35">
      <c r="H245" s="123"/>
      <c r="K245" s="123"/>
    </row>
    <row r="246" spans="8:11" x14ac:dyDescent="0.35">
      <c r="H246" s="123"/>
      <c r="K246" s="123"/>
    </row>
    <row r="247" spans="8:11" x14ac:dyDescent="0.35">
      <c r="H247" s="123"/>
      <c r="K247" s="123"/>
    </row>
    <row r="248" spans="8:11" x14ac:dyDescent="0.35">
      <c r="H248" s="123"/>
      <c r="K248" s="123"/>
    </row>
    <row r="249" spans="8:11" x14ac:dyDescent="0.35">
      <c r="H249" s="123"/>
      <c r="K249" s="123"/>
    </row>
    <row r="250" spans="8:11" x14ac:dyDescent="0.35">
      <c r="H250" s="123"/>
      <c r="K250" s="123"/>
    </row>
    <row r="251" spans="8:11" x14ac:dyDescent="0.35">
      <c r="H251" s="123"/>
      <c r="K251" s="123"/>
    </row>
    <row r="252" spans="8:11" x14ac:dyDescent="0.35">
      <c r="H252" s="123"/>
      <c r="K252" s="123"/>
    </row>
    <row r="253" spans="8:11" x14ac:dyDescent="0.35">
      <c r="H253" s="123"/>
      <c r="K253" s="123"/>
    </row>
    <row r="254" spans="8:11" x14ac:dyDescent="0.35">
      <c r="H254" s="123"/>
      <c r="K254" s="123"/>
    </row>
    <row r="255" spans="8:11" x14ac:dyDescent="0.35">
      <c r="H255" s="123"/>
      <c r="K255" s="123"/>
    </row>
    <row r="256" spans="8:11" x14ac:dyDescent="0.35">
      <c r="H256" s="123"/>
      <c r="K256" s="123"/>
    </row>
    <row r="257" spans="8:11" x14ac:dyDescent="0.35">
      <c r="H257" s="123"/>
      <c r="K257" s="123"/>
    </row>
    <row r="258" spans="8:11" x14ac:dyDescent="0.35">
      <c r="H258" s="123"/>
      <c r="K258" s="123"/>
    </row>
    <row r="259" spans="8:11" x14ac:dyDescent="0.35">
      <c r="H259" s="123"/>
      <c r="K259" s="123"/>
    </row>
    <row r="260" spans="8:11" x14ac:dyDescent="0.35">
      <c r="H260" s="123"/>
      <c r="K260" s="123"/>
    </row>
    <row r="261" spans="8:11" x14ac:dyDescent="0.35">
      <c r="H261" s="123"/>
      <c r="K261" s="123"/>
    </row>
    <row r="262" spans="8:11" x14ac:dyDescent="0.35">
      <c r="H262" s="123"/>
      <c r="K262" s="123"/>
    </row>
    <row r="263" spans="8:11" x14ac:dyDescent="0.35">
      <c r="H263" s="123"/>
      <c r="K263" s="123"/>
    </row>
    <row r="264" spans="8:11" x14ac:dyDescent="0.35">
      <c r="H264" s="123"/>
      <c r="K264" s="123"/>
    </row>
    <row r="265" spans="8:11" x14ac:dyDescent="0.35">
      <c r="H265" s="123"/>
      <c r="K265" s="123"/>
    </row>
    <row r="266" spans="8:11" x14ac:dyDescent="0.35">
      <c r="H266" s="123"/>
      <c r="K266" s="123"/>
    </row>
    <row r="267" spans="8:11" x14ac:dyDescent="0.35">
      <c r="H267" s="123"/>
      <c r="K267" s="123"/>
    </row>
    <row r="268" spans="8:11" x14ac:dyDescent="0.35">
      <c r="H268" s="123"/>
      <c r="K268" s="123"/>
    </row>
    <row r="269" spans="8:11" x14ac:dyDescent="0.35">
      <c r="H269" s="123"/>
      <c r="K269" s="123"/>
    </row>
    <row r="270" spans="8:11" x14ac:dyDescent="0.35">
      <c r="H270" s="123"/>
      <c r="K270" s="123"/>
    </row>
    <row r="271" spans="8:11" x14ac:dyDescent="0.35">
      <c r="H271" s="123"/>
      <c r="K271" s="123"/>
    </row>
    <row r="272" spans="8:11" x14ac:dyDescent="0.35">
      <c r="H272" s="123"/>
      <c r="K272" s="123"/>
    </row>
    <row r="273" spans="8:11" x14ac:dyDescent="0.35">
      <c r="H273" s="123"/>
      <c r="K273" s="123"/>
    </row>
    <row r="274" spans="8:11" x14ac:dyDescent="0.35">
      <c r="H274" s="123"/>
      <c r="K274" s="123"/>
    </row>
    <row r="275" spans="8:11" x14ac:dyDescent="0.35">
      <c r="H275" s="123"/>
      <c r="K275" s="123"/>
    </row>
    <row r="276" spans="8:11" x14ac:dyDescent="0.35">
      <c r="H276" s="123"/>
      <c r="K276" s="123"/>
    </row>
    <row r="277" spans="8:11" x14ac:dyDescent="0.35">
      <c r="H277" s="123"/>
      <c r="K277" s="123"/>
    </row>
    <row r="278" spans="8:11" x14ac:dyDescent="0.35">
      <c r="H278" s="123"/>
      <c r="K278" s="123"/>
    </row>
    <row r="279" spans="8:11" x14ac:dyDescent="0.35">
      <c r="H279" s="123"/>
      <c r="K279" s="123"/>
    </row>
    <row r="280" spans="8:11" x14ac:dyDescent="0.35">
      <c r="H280" s="123"/>
      <c r="K280" s="123"/>
    </row>
    <row r="281" spans="8:11" x14ac:dyDescent="0.35">
      <c r="H281" s="123"/>
      <c r="K281" s="123"/>
    </row>
    <row r="282" spans="8:11" x14ac:dyDescent="0.35">
      <c r="H282" s="123"/>
      <c r="K282" s="123"/>
    </row>
    <row r="283" spans="8:11" x14ac:dyDescent="0.35">
      <c r="H283" s="123"/>
      <c r="K283" s="123"/>
    </row>
    <row r="284" spans="8:11" x14ac:dyDescent="0.35">
      <c r="H284" s="123"/>
      <c r="K284" s="123"/>
    </row>
    <row r="285" spans="8:11" x14ac:dyDescent="0.35">
      <c r="H285" s="123"/>
      <c r="K285" s="123"/>
    </row>
    <row r="286" spans="8:11" x14ac:dyDescent="0.35">
      <c r="H286" s="123"/>
      <c r="K286" s="123"/>
    </row>
    <row r="287" spans="8:11" x14ac:dyDescent="0.35">
      <c r="H287" s="123"/>
      <c r="K287" s="123"/>
    </row>
    <row r="288" spans="8:11" x14ac:dyDescent="0.35">
      <c r="H288" s="123"/>
      <c r="K288" s="123"/>
    </row>
    <row r="289" spans="8:11" x14ac:dyDescent="0.35">
      <c r="H289" s="123"/>
      <c r="K289" s="123"/>
    </row>
    <row r="290" spans="8:11" x14ac:dyDescent="0.35">
      <c r="H290" s="123"/>
      <c r="K290" s="123"/>
    </row>
    <row r="291" spans="8:11" x14ac:dyDescent="0.35">
      <c r="H291" s="123"/>
      <c r="K291" s="123"/>
    </row>
    <row r="292" spans="8:11" x14ac:dyDescent="0.35">
      <c r="H292" s="123"/>
      <c r="K292" s="123"/>
    </row>
    <row r="293" spans="8:11" x14ac:dyDescent="0.35">
      <c r="H293" s="123"/>
      <c r="K293" s="123"/>
    </row>
    <row r="294" spans="8:11" x14ac:dyDescent="0.35">
      <c r="H294" s="123"/>
      <c r="K294" s="123"/>
    </row>
    <row r="295" spans="8:11" x14ac:dyDescent="0.35">
      <c r="H295" s="123"/>
      <c r="K295" s="123"/>
    </row>
    <row r="296" spans="8:11" x14ac:dyDescent="0.35">
      <c r="H296" s="123"/>
      <c r="K296" s="123"/>
    </row>
    <row r="297" spans="8:11" x14ac:dyDescent="0.35">
      <c r="H297" s="123"/>
      <c r="K297" s="123"/>
    </row>
    <row r="298" spans="8:11" x14ac:dyDescent="0.35">
      <c r="H298" s="123"/>
      <c r="K298" s="123"/>
    </row>
    <row r="299" spans="8:11" x14ac:dyDescent="0.35">
      <c r="H299" s="123"/>
      <c r="K299" s="123"/>
    </row>
    <row r="300" spans="8:11" x14ac:dyDescent="0.35">
      <c r="H300" s="123"/>
      <c r="K300" s="123"/>
    </row>
    <row r="301" spans="8:11" x14ac:dyDescent="0.35">
      <c r="H301" s="123"/>
      <c r="K301" s="123"/>
    </row>
    <row r="302" spans="8:11" x14ac:dyDescent="0.35">
      <c r="H302" s="123"/>
      <c r="K302" s="123"/>
    </row>
    <row r="303" spans="8:11" x14ac:dyDescent="0.35">
      <c r="H303" s="123"/>
      <c r="K303" s="123"/>
    </row>
    <row r="304" spans="8:11" x14ac:dyDescent="0.35">
      <c r="K304" s="123"/>
    </row>
    <row r="305" spans="4:11" x14ac:dyDescent="0.35">
      <c r="D305" s="124"/>
      <c r="E305" s="123"/>
      <c r="K305" s="123"/>
    </row>
    <row r="306" spans="4:11" x14ac:dyDescent="0.35">
      <c r="D306" s="124"/>
      <c r="E306" s="123"/>
      <c r="K306" s="123"/>
    </row>
    <row r="307" spans="4:11" x14ac:dyDescent="0.35">
      <c r="D307" s="124"/>
      <c r="E307" s="123"/>
      <c r="K307" s="123"/>
    </row>
    <row r="308" spans="4:11" x14ac:dyDescent="0.35">
      <c r="D308" s="124"/>
      <c r="E308" s="123"/>
      <c r="K308" s="123"/>
    </row>
    <row r="309" spans="4:11" x14ac:dyDescent="0.35">
      <c r="D309" s="124"/>
      <c r="E309" s="123"/>
      <c r="K309" s="123"/>
    </row>
    <row r="310" spans="4:11" x14ac:dyDescent="0.35">
      <c r="D310" s="124"/>
      <c r="E310" s="123"/>
      <c r="K310" s="123"/>
    </row>
    <row r="311" spans="4:11" x14ac:dyDescent="0.35">
      <c r="D311" s="124"/>
      <c r="E311" s="123"/>
      <c r="K311" s="123"/>
    </row>
  </sheetData>
  <sheetProtection sort="0" autoFilter="0"/>
  <mergeCells count="38">
    <mergeCell ref="A9:B9"/>
    <mergeCell ref="C9:D9"/>
    <mergeCell ref="E9:F9"/>
    <mergeCell ref="G9:J9"/>
    <mergeCell ref="K9:L9"/>
    <mergeCell ref="A8:B8"/>
    <mergeCell ref="C8:D8"/>
    <mergeCell ref="E8:F8"/>
    <mergeCell ref="G8:I8"/>
    <mergeCell ref="K8:L8"/>
    <mergeCell ref="A10:L10"/>
    <mergeCell ref="B12:E12"/>
    <mergeCell ref="A151:B151"/>
    <mergeCell ref="C151:D151"/>
    <mergeCell ref="E151:G151"/>
    <mergeCell ref="H151:L151"/>
    <mergeCell ref="A163:L163"/>
    <mergeCell ref="H152:L152"/>
    <mergeCell ref="A153:B153"/>
    <mergeCell ref="D153:E153"/>
    <mergeCell ref="F153:G153"/>
    <mergeCell ref="H153:L153"/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zoomScaleSheetLayoutView="100" workbookViewId="0">
      <selection activeCell="A14" sqref="A14"/>
    </sheetView>
  </sheetViews>
  <sheetFormatPr defaultColWidth="10.7265625" defaultRowHeight="12.5" x14ac:dyDescent="0.35"/>
  <cols>
    <col min="1" max="1" width="8" style="106" customWidth="1"/>
    <col min="2" max="2" width="15.453125" style="106" customWidth="1"/>
    <col min="3" max="3" width="12.7265625" style="106" customWidth="1"/>
    <col min="4" max="4" width="9.54296875" style="107" customWidth="1"/>
    <col min="5" max="5" width="15.81640625" style="106" customWidth="1"/>
    <col min="6" max="6" width="3.453125" style="108" customWidth="1"/>
    <col min="7" max="7" width="7.54296875" style="106" customWidth="1"/>
    <col min="8" max="8" width="7.26953125" style="106" customWidth="1"/>
    <col min="9" max="10" width="7.26953125" style="108" customWidth="1"/>
    <col min="11" max="11" width="7.26953125" style="106" customWidth="1"/>
    <col min="12" max="12" width="13.1796875" style="106" bestFit="1" customWidth="1"/>
    <col min="13" max="13" width="9.54296875" style="106" customWidth="1"/>
    <col min="14" max="16384" width="10.7265625" style="106"/>
  </cols>
  <sheetData>
    <row r="1" spans="1:26" ht="13" x14ac:dyDescent="0.35">
      <c r="A1" s="611"/>
      <c r="B1" s="611"/>
      <c r="G1" s="109"/>
      <c r="H1" s="405"/>
      <c r="I1" s="406"/>
      <c r="J1" s="406"/>
      <c r="K1" s="406"/>
      <c r="L1" s="126"/>
      <c r="M1" s="105"/>
    </row>
    <row r="2" spans="1:26" ht="13" x14ac:dyDescent="0.35">
      <c r="G2" s="109"/>
      <c r="H2" s="110" t="s">
        <v>505</v>
      </c>
      <c r="I2" s="111"/>
      <c r="J2" s="111"/>
      <c r="K2" s="111"/>
      <c r="L2" s="111"/>
      <c r="M2" s="109"/>
    </row>
    <row r="3" spans="1:26" ht="13" x14ac:dyDescent="0.35">
      <c r="G3" s="109"/>
      <c r="H3" s="112" t="s">
        <v>506</v>
      </c>
      <c r="I3" s="106"/>
      <c r="J3" s="106"/>
      <c r="K3" s="111"/>
      <c r="L3" s="111"/>
      <c r="M3" s="109"/>
    </row>
    <row r="4" spans="1:26" ht="13" x14ac:dyDescent="0.35">
      <c r="G4" s="109"/>
      <c r="H4" s="112" t="s">
        <v>507</v>
      </c>
      <c r="I4" s="106"/>
      <c r="J4" s="106"/>
      <c r="K4" s="111"/>
      <c r="L4" s="111"/>
      <c r="M4" s="109"/>
    </row>
    <row r="5" spans="1:26" ht="13" x14ac:dyDescent="0.35">
      <c r="G5" s="109"/>
      <c r="H5" s="112"/>
      <c r="I5" s="106"/>
      <c r="J5" s="106"/>
      <c r="K5" s="111"/>
      <c r="L5" s="111"/>
      <c r="M5" s="109"/>
    </row>
    <row r="6" spans="1:26" ht="13" x14ac:dyDescent="0.35">
      <c r="G6" s="109"/>
      <c r="H6" s="112"/>
      <c r="K6" s="111"/>
      <c r="L6" s="111"/>
      <c r="M6" s="109"/>
    </row>
    <row r="7" spans="1:26" x14ac:dyDescent="0.35">
      <c r="A7" s="113"/>
      <c r="B7" s="113"/>
      <c r="C7" s="113"/>
      <c r="D7" s="114"/>
      <c r="E7" s="113"/>
      <c r="F7" s="115"/>
      <c r="G7" s="116"/>
      <c r="H7" s="117"/>
      <c r="I7" s="115"/>
      <c r="J7" s="115"/>
      <c r="K7" s="113"/>
      <c r="L7" s="113"/>
      <c r="M7" s="116"/>
    </row>
    <row r="8" spans="1:26" ht="14.5" customHeight="1" x14ac:dyDescent="0.35">
      <c r="A8" s="592" t="s">
        <v>77</v>
      </c>
      <c r="B8" s="552"/>
      <c r="C8" s="584" t="s">
        <v>78</v>
      </c>
      <c r="D8" s="585"/>
      <c r="E8" s="617" t="s">
        <v>222</v>
      </c>
      <c r="F8" s="618"/>
      <c r="G8" s="584" t="s">
        <v>107</v>
      </c>
      <c r="H8" s="586"/>
      <c r="I8" s="586"/>
      <c r="J8" s="411"/>
      <c r="K8" s="584"/>
      <c r="L8" s="586"/>
      <c r="M8" s="585"/>
    </row>
    <row r="9" spans="1:26" s="108" customFormat="1" x14ac:dyDescent="0.25">
      <c r="A9" s="612" t="s">
        <v>108</v>
      </c>
      <c r="B9" s="613"/>
      <c r="C9" s="614">
        <v>45633</v>
      </c>
      <c r="D9" s="615"/>
      <c r="E9" s="612" t="s">
        <v>379</v>
      </c>
      <c r="F9" s="613"/>
      <c r="G9" s="612" t="s">
        <v>504</v>
      </c>
      <c r="H9" s="616"/>
      <c r="I9" s="616"/>
      <c r="J9" s="412"/>
      <c r="K9" s="612"/>
      <c r="L9" s="616"/>
      <c r="M9" s="613"/>
    </row>
    <row r="10" spans="1:26" ht="27" customHeight="1" x14ac:dyDescent="0.35">
      <c r="A10" s="141" t="s">
        <v>84</v>
      </c>
      <c r="B10" s="608" t="s">
        <v>85</v>
      </c>
      <c r="C10" s="609"/>
      <c r="D10" s="609"/>
      <c r="E10" s="610"/>
      <c r="F10" s="122" t="s">
        <v>86</v>
      </c>
      <c r="G10" s="121" t="s">
        <v>87</v>
      </c>
      <c r="H10" s="121" t="s">
        <v>281</v>
      </c>
      <c r="I10" s="141" t="s">
        <v>282</v>
      </c>
      <c r="J10" s="141" t="s">
        <v>368</v>
      </c>
      <c r="K10" s="121" t="s">
        <v>89</v>
      </c>
      <c r="L10" s="121" t="s">
        <v>279</v>
      </c>
      <c r="M10" s="121" t="s">
        <v>109</v>
      </c>
    </row>
    <row r="11" spans="1:26" ht="14.5" x14ac:dyDescent="0.35">
      <c r="A11" s="142"/>
      <c r="B11" s="143" t="s">
        <v>534</v>
      </c>
      <c r="C11" s="144"/>
      <c r="D11" s="144"/>
      <c r="E11" s="402"/>
      <c r="F11" s="145"/>
      <c r="G11" s="145"/>
      <c r="H11" s="188"/>
      <c r="I11" s="189"/>
      <c r="J11" s="189"/>
      <c r="K11" s="146"/>
      <c r="L11" s="234"/>
      <c r="M11" s="147"/>
    </row>
    <row r="12" spans="1:26" ht="14.5" x14ac:dyDescent="0.35">
      <c r="A12" s="148">
        <f t="array" ref="A12:A15">INDEX(orderItemData[sku_geko], SMALL(IF((orderItemData[qty]&lt;&gt;0)*(orderItemData[order_no]=3), ROW(orderItemData[qty])-MIN(ROW(orderItemData[qty]))+1), ROW(A1:A4)))</f>
        <v>0</v>
      </c>
      <c r="B12" s="142">
        <f t="array" ref="B12:B15">INDEX(orderItemData[description], SMALL(IF((orderItemData[qty]&lt;&gt;0)*(orderItemData[order_no]=3), ROW(orderItemData[qty])-MIN(ROW(orderItemData[qty]))+1), ROW(A1:A4)))</f>
        <v>0</v>
      </c>
      <c r="C12" s="409"/>
      <c r="D12" s="150"/>
      <c r="E12" s="410"/>
      <c r="F12" s="152" t="s">
        <v>244</v>
      </c>
      <c r="G12" s="153">
        <f t="array" ref="G12:G15">INDEX(orderItemData[qty], SMALL(IF((orderItemData[qty]&lt;&gt;0)*(orderItemData[order_no]=3), ROW(orderItemData[qty])-MIN(ROW(orderItemData[qty]))+1), ROW(A1:A4)))</f>
        <v>0</v>
      </c>
      <c r="H12" s="190">
        <f>ROUND(G12/48*7.48,1)</f>
        <v>0</v>
      </c>
      <c r="I12" s="191">
        <f>ROUND(G12/48*7.7,1)</f>
        <v>0</v>
      </c>
      <c r="J12" s="413">
        <f xml:space="preserve"> G12/48*485*360*195/ 1000000000</f>
        <v>0</v>
      </c>
      <c r="K12" s="154">
        <f>CEILING(G12/48,1)</f>
        <v>0</v>
      </c>
      <c r="L12" s="235">
        <f t="array" ref="L12:L15">INDEX(orderItemData[hs_code], SMALL(IF((orderItemData[qty]&lt;&gt;0)*(orderItemData[order_no]=3), ROW(orderItemData[qty])-MIN(ROW(orderItemData[qty]))+1), ROW(A1:A4)))</f>
        <v>0</v>
      </c>
      <c r="M12" s="155" t="e">
        <f>INDEX(productData[country_of_origin],MATCH(Z12,productData[sku],0))</f>
        <v>#N/A</v>
      </c>
      <c r="O12" s="194"/>
      <c r="T12" s="187"/>
      <c r="U12" s="187"/>
      <c r="Z12" s="106">
        <f t="array" ref="Z12:Z15">INDEX(orderItemData[sku], SMALL(IF((orderItemData[qty]&lt;&gt;0)*(orderItemData[order_no]=3), ROW(orderItemData[qty])-MIN(ROW(orderItemData[qty]))+1), ROW(A1:A4)))</f>
        <v>0</v>
      </c>
    </row>
    <row r="13" spans="1:26" ht="14.5" x14ac:dyDescent="0.35">
      <c r="A13" s="148" t="e">
        <v>#NUM!</v>
      </c>
      <c r="B13" s="142" t="e">
        <v>#NUM!</v>
      </c>
      <c r="C13" s="149"/>
      <c r="D13" s="150"/>
      <c r="E13" s="151"/>
      <c r="F13" s="152" t="s">
        <v>244</v>
      </c>
      <c r="G13" s="153" t="e">
        <v>#NUM!</v>
      </c>
      <c r="H13" s="190" t="e">
        <f>ROUND(G13/48*7.48,1)</f>
        <v>#NUM!</v>
      </c>
      <c r="I13" s="191" t="e">
        <f>ROUND(G13/48*7.7,1)</f>
        <v>#NUM!</v>
      </c>
      <c r="J13" s="413" t="e">
        <f xml:space="preserve"> G13/48*485*360*195/ 1000000000</f>
        <v>#NUM!</v>
      </c>
      <c r="K13" s="154" t="e">
        <f>CEILING(G13/48,1)</f>
        <v>#NUM!</v>
      </c>
      <c r="L13" s="235" t="e">
        <v>#NUM!</v>
      </c>
      <c r="M13" s="155" t="e">
        <f>INDEX(productData[country_of_origin],MATCH(Z13,productData[sku],0))</f>
        <v>#NUM!</v>
      </c>
      <c r="O13" s="194"/>
      <c r="T13" s="187"/>
      <c r="U13" s="187"/>
      <c r="Z13" s="106" t="e">
        <v>#NUM!</v>
      </c>
    </row>
    <row r="14" spans="1:26" ht="14.5" x14ac:dyDescent="0.35">
      <c r="A14" s="148" t="e">
        <v>#NUM!</v>
      </c>
      <c r="B14" s="142" t="e">
        <v>#NUM!</v>
      </c>
      <c r="C14" s="149"/>
      <c r="D14" s="150"/>
      <c r="E14" s="151"/>
      <c r="F14" s="152" t="s">
        <v>244</v>
      </c>
      <c r="G14" s="153" t="e">
        <v>#NUM!</v>
      </c>
      <c r="H14" s="190" t="e">
        <f>ROUND(G14/48*7.48,1)</f>
        <v>#NUM!</v>
      </c>
      <c r="I14" s="191" t="e">
        <f>ROUND(G14/48*7.7,1)</f>
        <v>#NUM!</v>
      </c>
      <c r="J14" s="413" t="e">
        <f xml:space="preserve"> G14/48*485*360*195/ 1000000000</f>
        <v>#NUM!</v>
      </c>
      <c r="K14" s="154" t="e">
        <f>CEILING(G14/48,1)</f>
        <v>#NUM!</v>
      </c>
      <c r="L14" s="235" t="e">
        <v>#NUM!</v>
      </c>
      <c r="M14" s="155" t="e">
        <f>INDEX(productData[country_of_origin],MATCH(Z14,productData[sku],0))</f>
        <v>#NUM!</v>
      </c>
      <c r="O14" s="194"/>
      <c r="T14" s="187"/>
      <c r="U14" s="187"/>
      <c r="Z14" s="106" t="e">
        <v>#NUM!</v>
      </c>
    </row>
    <row r="15" spans="1:26" ht="14.5" x14ac:dyDescent="0.35">
      <c r="A15" s="148" t="e">
        <v>#NUM!</v>
      </c>
      <c r="B15" s="142" t="e">
        <v>#NUM!</v>
      </c>
      <c r="C15" s="149"/>
      <c r="D15" s="150"/>
      <c r="E15" s="151"/>
      <c r="F15" s="152" t="s">
        <v>244</v>
      </c>
      <c r="G15" s="153" t="e">
        <v>#NUM!</v>
      </c>
      <c r="H15" s="190" t="e">
        <f>ROUND(G15/48*7.48,1)</f>
        <v>#NUM!</v>
      </c>
      <c r="I15" s="191" t="e">
        <f>ROUND(G15/48*7.7,1)</f>
        <v>#NUM!</v>
      </c>
      <c r="J15" s="413" t="e">
        <f xml:space="preserve"> G15/48*485*360*195/ 1000000000</f>
        <v>#NUM!</v>
      </c>
      <c r="K15" s="154" t="e">
        <f>CEILING(G15/48,1)</f>
        <v>#NUM!</v>
      </c>
      <c r="L15" s="235" t="e">
        <v>#NUM!</v>
      </c>
      <c r="M15" s="155" t="e">
        <f>INDEX(productData[country_of_origin],MATCH(Z15,productData[sku],0))</f>
        <v>#NUM!</v>
      </c>
      <c r="O15" s="194"/>
      <c r="T15" s="187"/>
      <c r="U15" s="187"/>
      <c r="Z15" s="106" t="e">
        <v>#NUM!</v>
      </c>
    </row>
    <row r="16" spans="1:26" ht="14.5" x14ac:dyDescent="0.35">
      <c r="A16" s="148"/>
      <c r="B16" s="142"/>
      <c r="C16" s="149"/>
      <c r="D16" s="150"/>
      <c r="E16" s="151"/>
      <c r="F16" s="152"/>
      <c r="G16" s="153"/>
      <c r="H16" s="190"/>
      <c r="I16" s="191"/>
      <c r="J16" s="413"/>
      <c r="K16" s="154"/>
      <c r="L16" s="235"/>
      <c r="M16" s="155"/>
      <c r="O16" s="194"/>
      <c r="T16" s="187"/>
      <c r="U16" s="187"/>
    </row>
    <row r="17" spans="1:21" ht="14.5" x14ac:dyDescent="0.35">
      <c r="A17" s="148"/>
      <c r="B17" s="142"/>
      <c r="C17" s="149"/>
      <c r="D17" s="150"/>
      <c r="E17" s="151"/>
      <c r="F17" s="152"/>
      <c r="G17" s="153"/>
      <c r="H17" s="190"/>
      <c r="I17" s="191"/>
      <c r="J17" s="413"/>
      <c r="K17" s="154"/>
      <c r="L17" s="235"/>
      <c r="M17" s="155"/>
      <c r="O17" s="194"/>
      <c r="T17" s="187"/>
      <c r="U17" s="187"/>
    </row>
    <row r="18" spans="1:21" ht="14.5" x14ac:dyDescent="0.35">
      <c r="A18" s="148"/>
      <c r="B18" s="142"/>
      <c r="C18" s="149"/>
      <c r="D18" s="150"/>
      <c r="E18" s="151"/>
      <c r="F18" s="152"/>
      <c r="G18" s="153"/>
      <c r="H18" s="190"/>
      <c r="I18" s="191"/>
      <c r="J18" s="413"/>
      <c r="K18" s="154"/>
      <c r="L18" s="235"/>
      <c r="M18" s="155"/>
      <c r="O18" s="194"/>
      <c r="T18" s="187"/>
      <c r="U18" s="187"/>
    </row>
    <row r="19" spans="1:21" ht="14.5" x14ac:dyDescent="0.35">
      <c r="A19" s="148"/>
      <c r="B19" s="142"/>
      <c r="C19" s="149"/>
      <c r="D19" s="150"/>
      <c r="E19" s="151"/>
      <c r="F19" s="152"/>
      <c r="G19" s="153"/>
      <c r="H19" s="190"/>
      <c r="I19" s="191"/>
      <c r="J19" s="413"/>
      <c r="K19" s="154"/>
      <c r="L19" s="235"/>
      <c r="M19" s="155"/>
      <c r="O19" s="194"/>
      <c r="T19" s="187"/>
      <c r="U19" s="187"/>
    </row>
    <row r="20" spans="1:21" ht="14.5" x14ac:dyDescent="0.35">
      <c r="A20" s="148"/>
      <c r="B20" s="142"/>
      <c r="C20" s="149"/>
      <c r="D20" s="150"/>
      <c r="E20" s="151"/>
      <c r="F20" s="152"/>
      <c r="G20" s="153"/>
      <c r="H20" s="190"/>
      <c r="I20" s="191"/>
      <c r="J20" s="413"/>
      <c r="K20" s="154"/>
      <c r="L20" s="235"/>
      <c r="M20" s="155"/>
      <c r="O20" s="194"/>
      <c r="T20" s="187"/>
      <c r="U20" s="187"/>
    </row>
    <row r="21" spans="1:21" ht="14.5" x14ac:dyDescent="0.35">
      <c r="A21" s="148"/>
      <c r="B21" s="142"/>
      <c r="C21" s="149"/>
      <c r="D21" s="150"/>
      <c r="E21" s="151"/>
      <c r="F21" s="152"/>
      <c r="G21" s="153"/>
      <c r="H21" s="190"/>
      <c r="I21" s="191"/>
      <c r="J21" s="413"/>
      <c r="K21" s="154"/>
      <c r="L21" s="235"/>
      <c r="M21" s="155"/>
      <c r="O21" s="194"/>
      <c r="T21" s="187"/>
      <c r="U21" s="187"/>
    </row>
    <row r="22" spans="1:21" ht="14.5" x14ac:dyDescent="0.35">
      <c r="A22" s="148"/>
      <c r="B22" s="142"/>
      <c r="C22" s="149"/>
      <c r="D22" s="150"/>
      <c r="E22" s="151"/>
      <c r="F22" s="152"/>
      <c r="G22" s="153"/>
      <c r="H22" s="190"/>
      <c r="I22" s="191"/>
      <c r="J22" s="413"/>
      <c r="K22" s="154"/>
      <c r="L22" s="235"/>
      <c r="M22" s="155"/>
      <c r="O22" s="194"/>
      <c r="T22" s="187"/>
      <c r="U22" s="187"/>
    </row>
    <row r="23" spans="1:21" ht="14.5" x14ac:dyDescent="0.35">
      <c r="A23" s="148"/>
      <c r="B23" s="142"/>
      <c r="C23" s="149"/>
      <c r="D23" s="150"/>
      <c r="E23" s="151"/>
      <c r="F23" s="152"/>
      <c r="G23" s="153"/>
      <c r="H23" s="190"/>
      <c r="I23" s="191"/>
      <c r="J23" s="413"/>
      <c r="K23" s="154"/>
      <c r="L23" s="235"/>
      <c r="M23" s="155"/>
      <c r="O23" s="194"/>
      <c r="T23" s="187"/>
      <c r="U23" s="187"/>
    </row>
    <row r="24" spans="1:21" ht="14.5" x14ac:dyDescent="0.35">
      <c r="A24" s="148"/>
      <c r="B24" s="142"/>
      <c r="C24" s="149"/>
      <c r="D24" s="150"/>
      <c r="E24" s="151"/>
      <c r="F24" s="152"/>
      <c r="G24" s="153"/>
      <c r="H24" s="190"/>
      <c r="I24" s="191"/>
      <c r="J24" s="413"/>
      <c r="K24" s="154"/>
      <c r="L24" s="235"/>
      <c r="M24" s="155"/>
      <c r="T24" s="187"/>
      <c r="U24" s="187"/>
    </row>
    <row r="25" spans="1:21" ht="14.5" x14ac:dyDescent="0.35">
      <c r="A25" s="148"/>
      <c r="B25" s="142"/>
      <c r="C25" s="149"/>
      <c r="D25" s="150"/>
      <c r="E25" s="151"/>
      <c r="F25" s="152"/>
      <c r="G25" s="153"/>
      <c r="H25" s="190"/>
      <c r="I25" s="191"/>
      <c r="J25" s="413"/>
      <c r="K25" s="154"/>
      <c r="L25" s="235"/>
      <c r="M25" s="155"/>
      <c r="T25" s="187"/>
      <c r="U25" s="187"/>
    </row>
    <row r="26" spans="1:21" ht="14.5" x14ac:dyDescent="0.35">
      <c r="A26" s="148"/>
      <c r="B26" s="142"/>
      <c r="C26" s="149"/>
      <c r="D26" s="150"/>
      <c r="E26" s="151"/>
      <c r="F26" s="152"/>
      <c r="G26" s="153"/>
      <c r="H26" s="190"/>
      <c r="I26" s="191"/>
      <c r="J26" s="413"/>
      <c r="K26" s="154"/>
      <c r="L26" s="235"/>
      <c r="M26" s="155"/>
      <c r="T26" s="187"/>
      <c r="U26" s="187"/>
    </row>
    <row r="27" spans="1:21" ht="14.5" x14ac:dyDescent="0.35">
      <c r="A27" s="148"/>
      <c r="B27" s="142"/>
      <c r="C27" s="149"/>
      <c r="D27" s="150"/>
      <c r="E27" s="151"/>
      <c r="F27" s="152"/>
      <c r="G27" s="153"/>
      <c r="H27" s="190"/>
      <c r="I27" s="191"/>
      <c r="J27" s="413"/>
      <c r="K27" s="154"/>
      <c r="L27" s="235"/>
      <c r="M27" s="155"/>
      <c r="T27" s="187"/>
      <c r="U27" s="187"/>
    </row>
    <row r="28" spans="1:21" ht="14.5" x14ac:dyDescent="0.35">
      <c r="A28" s="148"/>
      <c r="B28" s="142"/>
      <c r="C28" s="149"/>
      <c r="D28" s="150"/>
      <c r="E28" s="151"/>
      <c r="F28" s="152"/>
      <c r="G28" s="153"/>
      <c r="H28" s="190"/>
      <c r="I28" s="191"/>
      <c r="J28" s="413"/>
      <c r="K28" s="154"/>
      <c r="L28" s="235"/>
      <c r="M28" s="155"/>
      <c r="T28" s="187"/>
      <c r="U28" s="187"/>
    </row>
    <row r="29" spans="1:21" ht="14.5" x14ac:dyDescent="0.35">
      <c r="A29" s="148"/>
      <c r="B29" s="142"/>
      <c r="C29" s="149"/>
      <c r="D29" s="150"/>
      <c r="E29" s="151"/>
      <c r="F29" s="152"/>
      <c r="G29" s="153"/>
      <c r="H29" s="190"/>
      <c r="I29" s="191"/>
      <c r="J29" s="413"/>
      <c r="K29" s="154"/>
      <c r="L29" s="235"/>
      <c r="M29" s="155"/>
      <c r="T29" s="187"/>
      <c r="U29" s="187"/>
    </row>
    <row r="30" spans="1:21" ht="14.5" x14ac:dyDescent="0.35">
      <c r="A30" s="148"/>
      <c r="B30" s="142"/>
      <c r="C30" s="149"/>
      <c r="D30" s="150"/>
      <c r="E30" s="151"/>
      <c r="F30" s="152"/>
      <c r="G30" s="153"/>
      <c r="H30" s="190"/>
      <c r="I30" s="191"/>
      <c r="J30" s="413"/>
      <c r="K30" s="154"/>
      <c r="L30" s="235"/>
      <c r="M30" s="155"/>
      <c r="T30" s="187"/>
      <c r="U30" s="187"/>
    </row>
    <row r="31" spans="1:21" ht="14.5" x14ac:dyDescent="0.35">
      <c r="A31" s="148"/>
      <c r="B31" s="142"/>
      <c r="C31" s="149"/>
      <c r="D31" s="150"/>
      <c r="E31" s="151"/>
      <c r="F31" s="152"/>
      <c r="G31" s="153"/>
      <c r="H31" s="190"/>
      <c r="I31" s="191"/>
      <c r="J31" s="413"/>
      <c r="K31" s="154"/>
      <c r="L31" s="235"/>
      <c r="M31" s="155"/>
      <c r="T31" s="187"/>
      <c r="U31" s="187"/>
    </row>
    <row r="32" spans="1:21" ht="14.5" x14ac:dyDescent="0.35">
      <c r="A32" s="148"/>
      <c r="B32" s="142"/>
      <c r="C32" s="149"/>
      <c r="D32" s="150"/>
      <c r="E32" s="151"/>
      <c r="F32" s="152"/>
      <c r="G32" s="153"/>
      <c r="H32" s="190"/>
      <c r="I32" s="191"/>
      <c r="J32" s="413"/>
      <c r="K32" s="154"/>
      <c r="L32" s="235"/>
      <c r="M32" s="155"/>
      <c r="T32" s="187"/>
      <c r="U32" s="187"/>
    </row>
    <row r="33" spans="1:21" ht="14.5" x14ac:dyDescent="0.35">
      <c r="A33" s="148"/>
      <c r="B33" s="142"/>
      <c r="C33" s="149"/>
      <c r="D33" s="150"/>
      <c r="E33" s="151"/>
      <c r="F33" s="152"/>
      <c r="G33" s="153"/>
      <c r="H33" s="190"/>
      <c r="I33" s="191"/>
      <c r="J33" s="413"/>
      <c r="K33" s="154"/>
      <c r="L33" s="235"/>
      <c r="M33" s="155"/>
      <c r="T33" s="187"/>
      <c r="U33" s="187"/>
    </row>
    <row r="34" spans="1:21" ht="14.5" x14ac:dyDescent="0.35">
      <c r="A34" s="148"/>
      <c r="B34" s="142"/>
      <c r="C34" s="149"/>
      <c r="D34" s="150"/>
      <c r="E34" s="151"/>
      <c r="F34" s="152"/>
      <c r="G34" s="153"/>
      <c r="H34" s="190"/>
      <c r="I34" s="191"/>
      <c r="J34" s="413"/>
      <c r="K34" s="154"/>
      <c r="L34" s="235"/>
      <c r="M34" s="155"/>
      <c r="T34" s="187"/>
      <c r="U34" s="187"/>
    </row>
    <row r="35" spans="1:21" ht="14.5" x14ac:dyDescent="0.35">
      <c r="A35" s="148"/>
      <c r="B35" s="142"/>
      <c r="C35" s="149"/>
      <c r="D35" s="150"/>
      <c r="E35" s="151"/>
      <c r="F35" s="152"/>
      <c r="G35" s="153"/>
      <c r="H35" s="190"/>
      <c r="I35" s="191"/>
      <c r="J35" s="413"/>
      <c r="K35" s="154"/>
      <c r="L35" s="235"/>
      <c r="M35" s="155"/>
      <c r="T35" s="187"/>
      <c r="U35" s="187"/>
    </row>
    <row r="36" spans="1:21" ht="14.5" x14ac:dyDescent="0.35">
      <c r="A36" s="148"/>
      <c r="B36" s="142"/>
      <c r="C36" s="149"/>
      <c r="D36" s="150"/>
      <c r="E36" s="151"/>
      <c r="F36" s="152"/>
      <c r="G36" s="153"/>
      <c r="H36" s="190"/>
      <c r="I36" s="191"/>
      <c r="J36" s="413"/>
      <c r="K36" s="154"/>
      <c r="L36" s="235"/>
      <c r="M36" s="155"/>
      <c r="T36" s="187"/>
      <c r="U36" s="187"/>
    </row>
    <row r="37" spans="1:21" ht="14.5" x14ac:dyDescent="0.35">
      <c r="A37" s="148"/>
      <c r="B37" s="142"/>
      <c r="C37" s="149"/>
      <c r="D37" s="150"/>
      <c r="E37" s="151"/>
      <c r="F37" s="152"/>
      <c r="G37" s="153"/>
      <c r="H37" s="190"/>
      <c r="I37" s="191"/>
      <c r="J37" s="413"/>
      <c r="K37" s="154"/>
      <c r="L37" s="235"/>
      <c r="M37" s="155"/>
      <c r="T37" s="187"/>
      <c r="U37" s="187"/>
    </row>
    <row r="38" spans="1:21" ht="14.5" x14ac:dyDescent="0.35">
      <c r="A38" s="148"/>
      <c r="B38" s="142"/>
      <c r="C38" s="149"/>
      <c r="D38" s="150"/>
      <c r="E38" s="151"/>
      <c r="F38" s="152"/>
      <c r="G38" s="153"/>
      <c r="H38" s="190"/>
      <c r="I38" s="191"/>
      <c r="J38" s="413"/>
      <c r="K38" s="154"/>
      <c r="L38" s="235"/>
      <c r="M38" s="155"/>
    </row>
    <row r="39" spans="1:21" ht="14.5" x14ac:dyDescent="0.35">
      <c r="A39" s="148"/>
      <c r="B39" s="142"/>
      <c r="C39" s="149"/>
      <c r="D39" s="150"/>
      <c r="E39" s="151"/>
      <c r="F39" s="152"/>
      <c r="G39" s="153"/>
      <c r="H39" s="190"/>
      <c r="I39" s="191"/>
      <c r="J39" s="413"/>
      <c r="K39" s="154"/>
      <c r="L39" s="235"/>
      <c r="M39" s="155"/>
    </row>
    <row r="40" spans="1:21" ht="14.5" x14ac:dyDescent="0.35">
      <c r="A40" s="148"/>
      <c r="B40" s="142"/>
      <c r="C40" s="149"/>
      <c r="D40" s="150"/>
      <c r="E40" s="151"/>
      <c r="F40" s="152"/>
      <c r="G40" s="153"/>
      <c r="H40" s="190"/>
      <c r="I40" s="191"/>
      <c r="J40" s="413"/>
      <c r="K40" s="154"/>
      <c r="L40" s="235"/>
      <c r="M40" s="155"/>
    </row>
    <row r="41" spans="1:21" ht="14.5" x14ac:dyDescent="0.35">
      <c r="A41" s="148"/>
      <c r="B41" s="142"/>
      <c r="C41" s="149"/>
      <c r="D41" s="150"/>
      <c r="E41" s="151"/>
      <c r="F41" s="152"/>
      <c r="G41" s="153"/>
      <c r="H41" s="190"/>
      <c r="I41" s="191"/>
      <c r="J41" s="413"/>
      <c r="K41" s="154"/>
      <c r="L41" s="235"/>
      <c r="M41" s="155"/>
    </row>
    <row r="42" spans="1:21" ht="14.5" x14ac:dyDescent="0.35">
      <c r="A42" s="148"/>
      <c r="B42" s="142"/>
      <c r="C42" s="149"/>
      <c r="D42" s="150"/>
      <c r="E42" s="151"/>
      <c r="F42" s="152"/>
      <c r="G42" s="153"/>
      <c r="H42" s="190"/>
      <c r="I42" s="191"/>
      <c r="J42" s="413"/>
      <c r="K42" s="154"/>
      <c r="L42" s="235"/>
      <c r="M42" s="155"/>
    </row>
    <row r="43" spans="1:21" ht="14.5" x14ac:dyDescent="0.35">
      <c r="A43" s="148"/>
      <c r="B43" s="142"/>
      <c r="C43" s="149"/>
      <c r="D43" s="150"/>
      <c r="E43" s="151"/>
      <c r="F43" s="152"/>
      <c r="G43" s="153"/>
      <c r="H43" s="190"/>
      <c r="I43" s="191"/>
      <c r="J43" s="413"/>
      <c r="K43" s="154"/>
      <c r="L43" s="235"/>
      <c r="M43" s="155"/>
    </row>
    <row r="44" spans="1:21" ht="14.5" x14ac:dyDescent="0.35">
      <c r="A44" s="148"/>
      <c r="B44" s="142"/>
      <c r="C44" s="149"/>
      <c r="D44" s="150"/>
      <c r="E44" s="151"/>
      <c r="F44" s="152"/>
      <c r="G44" s="153"/>
      <c r="H44" s="190"/>
      <c r="I44" s="191"/>
      <c r="J44" s="413"/>
      <c r="K44" s="154"/>
      <c r="L44" s="235"/>
      <c r="M44" s="155"/>
    </row>
    <row r="45" spans="1:21" ht="14.5" x14ac:dyDescent="0.35">
      <c r="A45" s="148"/>
      <c r="B45" s="142"/>
      <c r="C45" s="149"/>
      <c r="D45" s="150"/>
      <c r="E45" s="151"/>
      <c r="F45" s="152"/>
      <c r="G45" s="153"/>
      <c r="H45" s="190"/>
      <c r="I45" s="191"/>
      <c r="J45" s="413"/>
      <c r="K45" s="154"/>
      <c r="L45" s="235"/>
      <c r="M45" s="155"/>
    </row>
    <row r="46" spans="1:21" ht="14.5" x14ac:dyDescent="0.35">
      <c r="A46" s="148"/>
      <c r="B46" s="142"/>
      <c r="C46" s="149"/>
      <c r="D46" s="150"/>
      <c r="E46" s="151"/>
      <c r="F46" s="152"/>
      <c r="G46" s="153"/>
      <c r="H46" s="190"/>
      <c r="I46" s="191"/>
      <c r="J46" s="413"/>
      <c r="K46" s="154"/>
      <c r="L46" s="235"/>
      <c r="M46" s="155"/>
    </row>
    <row r="47" spans="1:21" ht="14.5" x14ac:dyDescent="0.35">
      <c r="A47" s="148"/>
      <c r="B47" s="142"/>
      <c r="C47" s="149"/>
      <c r="D47" s="150"/>
      <c r="E47" s="151"/>
      <c r="F47" s="152"/>
      <c r="G47" s="153"/>
      <c r="H47" s="190"/>
      <c r="I47" s="191"/>
      <c r="J47" s="413"/>
      <c r="K47" s="154"/>
      <c r="L47" s="235"/>
      <c r="M47" s="155"/>
    </row>
    <row r="48" spans="1:21" ht="14.5" x14ac:dyDescent="0.35">
      <c r="A48" s="148"/>
      <c r="B48" s="142"/>
      <c r="C48" s="149"/>
      <c r="D48" s="150"/>
      <c r="E48" s="151"/>
      <c r="F48" s="152"/>
      <c r="G48" s="153"/>
      <c r="H48" s="190"/>
      <c r="I48" s="191"/>
      <c r="J48" s="413"/>
      <c r="K48" s="154"/>
      <c r="L48" s="235"/>
      <c r="M48" s="155"/>
    </row>
    <row r="49" spans="1:13" ht="14.5" x14ac:dyDescent="0.35">
      <c r="A49" s="148"/>
      <c r="B49" s="142"/>
      <c r="C49" s="149"/>
      <c r="D49" s="150"/>
      <c r="E49" s="151"/>
      <c r="F49" s="152"/>
      <c r="G49" s="153"/>
      <c r="H49" s="190"/>
      <c r="I49" s="191"/>
      <c r="J49" s="413"/>
      <c r="K49" s="154"/>
      <c r="L49" s="235"/>
      <c r="M49" s="155"/>
    </row>
    <row r="50" spans="1:13" ht="14.5" x14ac:dyDescent="0.35">
      <c r="A50" s="148"/>
      <c r="B50" s="142"/>
      <c r="C50" s="149"/>
      <c r="D50" s="150"/>
      <c r="E50" s="151"/>
      <c r="F50" s="152"/>
      <c r="G50" s="153"/>
      <c r="H50" s="190"/>
      <c r="I50" s="191"/>
      <c r="J50" s="413"/>
      <c r="K50" s="154"/>
      <c r="L50" s="235"/>
      <c r="M50" s="155"/>
    </row>
    <row r="51" spans="1:13" ht="14.5" x14ac:dyDescent="0.35">
      <c r="A51" s="148"/>
      <c r="B51" s="142"/>
      <c r="C51" s="149"/>
      <c r="D51" s="150"/>
      <c r="E51" s="151"/>
      <c r="F51" s="152"/>
      <c r="G51" s="153"/>
      <c r="H51" s="190"/>
      <c r="I51" s="191"/>
      <c r="J51" s="413"/>
      <c r="K51" s="154"/>
      <c r="L51" s="235"/>
      <c r="M51" s="155"/>
    </row>
    <row r="52" spans="1:13" ht="14.5" x14ac:dyDescent="0.35">
      <c r="A52" s="148"/>
      <c r="B52" s="142"/>
      <c r="C52" s="149"/>
      <c r="D52" s="150"/>
      <c r="E52" s="151"/>
      <c r="F52" s="152"/>
      <c r="G52" s="153"/>
      <c r="H52" s="190"/>
      <c r="I52" s="191"/>
      <c r="J52" s="413"/>
      <c r="K52" s="154"/>
      <c r="L52" s="235"/>
      <c r="M52" s="155"/>
    </row>
    <row r="53" spans="1:13" ht="14.5" x14ac:dyDescent="0.35">
      <c r="A53" s="148"/>
      <c r="B53" s="142"/>
      <c r="C53" s="149"/>
      <c r="D53" s="150"/>
      <c r="E53" s="151"/>
      <c r="F53" s="152"/>
      <c r="G53" s="153"/>
      <c r="H53" s="190"/>
      <c r="I53" s="191"/>
      <c r="J53" s="413"/>
      <c r="K53" s="154"/>
      <c r="L53" s="235"/>
      <c r="M53" s="155"/>
    </row>
    <row r="54" spans="1:13" ht="14.5" x14ac:dyDescent="0.35">
      <c r="A54" s="148"/>
      <c r="B54" s="142"/>
      <c r="C54" s="149"/>
      <c r="D54" s="150"/>
      <c r="E54" s="151"/>
      <c r="F54" s="152"/>
      <c r="G54" s="153"/>
      <c r="H54" s="190"/>
      <c r="I54" s="191"/>
      <c r="J54" s="413"/>
      <c r="K54" s="154"/>
      <c r="L54" s="235"/>
      <c r="M54" s="155"/>
    </row>
    <row r="55" spans="1:13" ht="14.5" x14ac:dyDescent="0.35">
      <c r="A55" s="148"/>
      <c r="B55" s="142"/>
      <c r="C55" s="149"/>
      <c r="D55" s="150"/>
      <c r="E55" s="151"/>
      <c r="F55" s="152"/>
      <c r="G55" s="153"/>
      <c r="H55" s="190"/>
      <c r="I55" s="191"/>
      <c r="J55" s="413"/>
      <c r="K55" s="154"/>
      <c r="L55" s="235"/>
      <c r="M55" s="155"/>
    </row>
    <row r="56" spans="1:13" ht="14.5" x14ac:dyDescent="0.35">
      <c r="A56" s="148"/>
      <c r="B56" s="142"/>
      <c r="C56" s="149"/>
      <c r="D56" s="150"/>
      <c r="E56" s="151"/>
      <c r="F56" s="152"/>
      <c r="G56" s="153"/>
      <c r="H56" s="190"/>
      <c r="I56" s="191"/>
      <c r="J56" s="413"/>
      <c r="K56" s="154"/>
      <c r="L56" s="235"/>
      <c r="M56" s="155"/>
    </row>
    <row r="57" spans="1:13" ht="14.5" x14ac:dyDescent="0.35">
      <c r="A57" s="148"/>
      <c r="B57" s="142"/>
      <c r="C57" s="149"/>
      <c r="D57" s="150"/>
      <c r="E57" s="151"/>
      <c r="F57" s="152"/>
      <c r="G57" s="153"/>
      <c r="H57" s="190"/>
      <c r="I57" s="191"/>
      <c r="J57" s="413"/>
      <c r="K57" s="154"/>
      <c r="L57" s="235"/>
      <c r="M57" s="155"/>
    </row>
    <row r="58" spans="1:13" ht="14.5" x14ac:dyDescent="0.35">
      <c r="A58" s="148"/>
      <c r="B58" s="142"/>
      <c r="C58" s="149"/>
      <c r="D58" s="150"/>
      <c r="E58" s="151"/>
      <c r="F58" s="152"/>
      <c r="G58" s="153"/>
      <c r="H58" s="190"/>
      <c r="I58" s="191"/>
      <c r="J58" s="413"/>
      <c r="K58" s="154"/>
      <c r="L58" s="235"/>
      <c r="M58" s="155"/>
    </row>
    <row r="59" spans="1:13" ht="14.5" x14ac:dyDescent="0.35">
      <c r="A59" s="148"/>
      <c r="B59" s="142"/>
      <c r="C59" s="149"/>
      <c r="D59" s="150"/>
      <c r="E59" s="151"/>
      <c r="F59" s="152"/>
      <c r="G59" s="153"/>
      <c r="H59" s="190"/>
      <c r="I59" s="191"/>
      <c r="J59" s="413"/>
      <c r="K59" s="154"/>
      <c r="L59" s="235"/>
      <c r="M59" s="155"/>
    </row>
    <row r="60" spans="1:13" ht="14.5" x14ac:dyDescent="0.35">
      <c r="A60" s="148"/>
      <c r="B60" s="142"/>
      <c r="C60" s="149"/>
      <c r="D60" s="150"/>
      <c r="E60" s="151"/>
      <c r="F60" s="152"/>
      <c r="G60" s="153"/>
      <c r="H60" s="190"/>
      <c r="I60" s="191"/>
      <c r="J60" s="413"/>
      <c r="K60" s="154"/>
      <c r="L60" s="235"/>
      <c r="M60" s="155"/>
    </row>
    <row r="61" spans="1:13" ht="14.5" x14ac:dyDescent="0.35">
      <c r="A61" s="148"/>
      <c r="B61" s="142"/>
      <c r="C61" s="149"/>
      <c r="D61" s="150"/>
      <c r="E61" s="151"/>
      <c r="F61" s="152"/>
      <c r="G61" s="153"/>
      <c r="H61" s="190"/>
      <c r="I61" s="191"/>
      <c r="J61" s="413"/>
      <c r="K61" s="154"/>
      <c r="L61" s="235"/>
      <c r="M61" s="155"/>
    </row>
    <row r="62" spans="1:13" ht="14.5" x14ac:dyDescent="0.35">
      <c r="A62" s="148"/>
      <c r="B62" s="142"/>
      <c r="C62" s="149"/>
      <c r="D62" s="150"/>
      <c r="E62" s="151"/>
      <c r="F62" s="152"/>
      <c r="G62" s="153"/>
      <c r="H62" s="190"/>
      <c r="I62" s="191"/>
      <c r="J62" s="413"/>
      <c r="K62" s="154"/>
      <c r="L62" s="235"/>
      <c r="M62" s="155"/>
    </row>
    <row r="63" spans="1:13" ht="14.5" x14ac:dyDescent="0.35">
      <c r="A63" s="148"/>
      <c r="B63" s="142"/>
      <c r="C63" s="149"/>
      <c r="D63" s="150"/>
      <c r="E63" s="151"/>
      <c r="F63" s="152"/>
      <c r="G63" s="153"/>
      <c r="H63" s="190"/>
      <c r="I63" s="191"/>
      <c r="J63" s="413"/>
      <c r="K63" s="154"/>
      <c r="L63" s="235"/>
      <c r="M63" s="155"/>
    </row>
    <row r="64" spans="1:13" ht="14.5" x14ac:dyDescent="0.35">
      <c r="A64" s="148"/>
      <c r="B64" s="142"/>
      <c r="C64" s="149"/>
      <c r="D64" s="150"/>
      <c r="E64" s="151"/>
      <c r="F64" s="152"/>
      <c r="G64" s="153"/>
      <c r="H64" s="190"/>
      <c r="I64" s="191"/>
      <c r="J64" s="413"/>
      <c r="K64" s="154"/>
      <c r="L64" s="235"/>
      <c r="M64" s="155"/>
    </row>
    <row r="65" spans="1:13" ht="14.5" x14ac:dyDescent="0.35">
      <c r="A65" s="148"/>
      <c r="B65" s="142"/>
      <c r="C65" s="149"/>
      <c r="D65" s="150"/>
      <c r="E65" s="151"/>
      <c r="F65" s="152"/>
      <c r="G65" s="153"/>
      <c r="H65" s="190"/>
      <c r="I65" s="191"/>
      <c r="J65" s="413"/>
      <c r="K65" s="154"/>
      <c r="L65" s="235"/>
      <c r="M65" s="155"/>
    </row>
    <row r="66" spans="1:13" ht="14.5" x14ac:dyDescent="0.35">
      <c r="A66" s="148"/>
      <c r="B66" s="142"/>
      <c r="C66" s="149"/>
      <c r="D66" s="150"/>
      <c r="E66" s="151"/>
      <c r="F66" s="152"/>
      <c r="G66" s="153"/>
      <c r="H66" s="190"/>
      <c r="I66" s="191"/>
      <c r="J66" s="413"/>
      <c r="K66" s="154"/>
      <c r="L66" s="235"/>
      <c r="M66" s="155"/>
    </row>
    <row r="67" spans="1:13" ht="14.5" x14ac:dyDescent="0.35">
      <c r="A67" s="148"/>
      <c r="B67" s="142"/>
      <c r="C67" s="149"/>
      <c r="D67" s="150"/>
      <c r="E67" s="151"/>
      <c r="F67" s="152"/>
      <c r="G67" s="153"/>
      <c r="H67" s="190"/>
      <c r="I67" s="191"/>
      <c r="J67" s="413"/>
      <c r="K67" s="154"/>
      <c r="L67" s="235"/>
      <c r="M67" s="155"/>
    </row>
    <row r="68" spans="1:13" ht="14.5" x14ac:dyDescent="0.35">
      <c r="A68" s="148"/>
      <c r="B68" s="142"/>
      <c r="C68" s="149"/>
      <c r="D68" s="150"/>
      <c r="E68" s="151"/>
      <c r="F68" s="152"/>
      <c r="G68" s="153"/>
      <c r="H68" s="190"/>
      <c r="I68" s="191"/>
      <c r="J68" s="413"/>
      <c r="K68" s="154"/>
      <c r="L68" s="235"/>
      <c r="M68" s="155"/>
    </row>
    <row r="69" spans="1:13" ht="14.5" x14ac:dyDescent="0.35">
      <c r="A69" s="148"/>
      <c r="B69" s="142"/>
      <c r="C69" s="149"/>
      <c r="D69" s="150"/>
      <c r="E69" s="151"/>
      <c r="F69" s="152"/>
      <c r="G69" s="153"/>
      <c r="H69" s="190"/>
      <c r="I69" s="191"/>
      <c r="J69" s="413"/>
      <c r="K69" s="154"/>
      <c r="L69" s="235"/>
      <c r="M69" s="155"/>
    </row>
    <row r="70" spans="1:13" ht="14.5" x14ac:dyDescent="0.35">
      <c r="A70" s="148"/>
      <c r="B70" s="142"/>
      <c r="C70" s="149"/>
      <c r="D70" s="150"/>
      <c r="E70" s="151"/>
      <c r="F70" s="152"/>
      <c r="G70" s="153"/>
      <c r="H70" s="190"/>
      <c r="I70" s="191"/>
      <c r="J70" s="413"/>
      <c r="K70" s="154"/>
      <c r="L70" s="235"/>
      <c r="M70" s="155"/>
    </row>
    <row r="71" spans="1:13" ht="14.5" x14ac:dyDescent="0.35">
      <c r="A71" s="148"/>
      <c r="B71" s="142"/>
      <c r="C71" s="149"/>
      <c r="D71" s="150"/>
      <c r="E71" s="151"/>
      <c r="F71" s="152"/>
      <c r="G71" s="153"/>
      <c r="H71" s="190"/>
      <c r="I71" s="191"/>
      <c r="J71" s="413"/>
      <c r="K71" s="154"/>
      <c r="L71" s="235"/>
      <c r="M71" s="155"/>
    </row>
    <row r="72" spans="1:13" ht="14.5" x14ac:dyDescent="0.35">
      <c r="A72" s="148"/>
      <c r="B72" s="142"/>
      <c r="C72" s="149"/>
      <c r="D72" s="150"/>
      <c r="E72" s="151"/>
      <c r="F72" s="152"/>
      <c r="G72" s="153"/>
      <c r="H72" s="190"/>
      <c r="I72" s="191"/>
      <c r="J72" s="413"/>
      <c r="K72" s="154"/>
      <c r="L72" s="235"/>
      <c r="M72" s="155"/>
    </row>
    <row r="73" spans="1:13" ht="14.5" x14ac:dyDescent="0.35">
      <c r="A73" s="148"/>
      <c r="B73" s="142"/>
      <c r="C73" s="149"/>
      <c r="D73" s="150"/>
      <c r="E73" s="151"/>
      <c r="F73" s="152"/>
      <c r="G73" s="153"/>
      <c r="H73" s="190"/>
      <c r="I73" s="191"/>
      <c r="J73" s="413"/>
      <c r="K73" s="154"/>
      <c r="L73" s="235"/>
      <c r="M73" s="155"/>
    </row>
    <row r="74" spans="1:13" ht="14.5" x14ac:dyDescent="0.35">
      <c r="A74" s="148"/>
      <c r="B74" s="142"/>
      <c r="C74" s="149"/>
      <c r="D74" s="150"/>
      <c r="E74" s="151"/>
      <c r="F74" s="152"/>
      <c r="G74" s="153"/>
      <c r="H74" s="190"/>
      <c r="I74" s="191"/>
      <c r="J74" s="413"/>
      <c r="K74" s="154"/>
      <c r="L74" s="235"/>
      <c r="M74" s="155"/>
    </row>
    <row r="75" spans="1:13" ht="14.5" x14ac:dyDescent="0.35">
      <c r="A75" s="148"/>
      <c r="B75" s="142"/>
      <c r="C75" s="149"/>
      <c r="D75" s="150"/>
      <c r="E75" s="151"/>
      <c r="F75" s="152"/>
      <c r="G75" s="153"/>
      <c r="H75" s="190"/>
      <c r="I75" s="191"/>
      <c r="J75" s="413"/>
      <c r="K75" s="154"/>
      <c r="L75" s="235"/>
      <c r="M75" s="155"/>
    </row>
    <row r="76" spans="1:13" ht="14.5" x14ac:dyDescent="0.35">
      <c r="A76" s="148"/>
      <c r="B76" s="142"/>
      <c r="C76" s="149"/>
      <c r="D76" s="150"/>
      <c r="E76" s="151"/>
      <c r="F76" s="152"/>
      <c r="G76" s="153"/>
      <c r="H76" s="190"/>
      <c r="I76" s="191"/>
      <c r="J76" s="413"/>
      <c r="K76" s="154"/>
      <c r="L76" s="235"/>
      <c r="M76" s="155"/>
    </row>
    <row r="77" spans="1:13" ht="14.5" x14ac:dyDescent="0.35">
      <c r="A77" s="148"/>
      <c r="B77" s="142"/>
      <c r="C77" s="149"/>
      <c r="D77" s="150"/>
      <c r="E77" s="151"/>
      <c r="F77" s="152"/>
      <c r="G77" s="153"/>
      <c r="H77" s="190"/>
      <c r="I77" s="191"/>
      <c r="J77" s="413"/>
      <c r="K77" s="154"/>
      <c r="L77" s="235"/>
      <c r="M77" s="155"/>
    </row>
    <row r="78" spans="1:13" ht="14.5" x14ac:dyDescent="0.35">
      <c r="A78" s="148"/>
      <c r="B78" s="142"/>
      <c r="C78" s="149"/>
      <c r="D78" s="150"/>
      <c r="E78" s="151"/>
      <c r="F78" s="152"/>
      <c r="G78" s="153"/>
      <c r="H78" s="190"/>
      <c r="I78" s="191"/>
      <c r="J78" s="413"/>
      <c r="K78" s="154"/>
      <c r="L78" s="235"/>
      <c r="M78" s="155"/>
    </row>
    <row r="79" spans="1:13" ht="14.5" x14ac:dyDescent="0.35">
      <c r="A79" s="148"/>
      <c r="B79" s="142"/>
      <c r="C79" s="149"/>
      <c r="D79" s="150"/>
      <c r="E79" s="151"/>
      <c r="F79" s="152"/>
      <c r="G79" s="153"/>
      <c r="H79" s="190"/>
      <c r="I79" s="191"/>
      <c r="J79" s="413"/>
      <c r="K79" s="154"/>
      <c r="L79" s="235"/>
      <c r="M79" s="155"/>
    </row>
    <row r="80" spans="1:13" ht="14.5" x14ac:dyDescent="0.35">
      <c r="A80" s="148"/>
      <c r="B80" s="142"/>
      <c r="C80" s="149"/>
      <c r="D80" s="150"/>
      <c r="E80" s="151"/>
      <c r="F80" s="152"/>
      <c r="G80" s="153"/>
      <c r="H80" s="190"/>
      <c r="I80" s="191"/>
      <c r="J80" s="413"/>
      <c r="K80" s="154"/>
      <c r="L80" s="235"/>
      <c r="M80" s="155"/>
    </row>
    <row r="81" spans="1:13" ht="14.5" x14ac:dyDescent="0.35">
      <c r="A81" s="148"/>
      <c r="B81" s="142"/>
      <c r="C81" s="149"/>
      <c r="D81" s="150"/>
      <c r="E81" s="151"/>
      <c r="F81" s="152"/>
      <c r="G81" s="153"/>
      <c r="H81" s="190"/>
      <c r="I81" s="191"/>
      <c r="J81" s="413"/>
      <c r="K81" s="154"/>
      <c r="L81" s="235"/>
      <c r="M81" s="155"/>
    </row>
    <row r="82" spans="1:13" ht="14.5" x14ac:dyDescent="0.35">
      <c r="A82" s="148"/>
      <c r="B82" s="142"/>
      <c r="C82" s="149"/>
      <c r="D82" s="150"/>
      <c r="E82" s="151"/>
      <c r="F82" s="152"/>
      <c r="G82" s="153"/>
      <c r="H82" s="190"/>
      <c r="I82" s="191"/>
      <c r="J82" s="413"/>
      <c r="K82" s="154"/>
      <c r="L82" s="235"/>
      <c r="M82" s="155"/>
    </row>
    <row r="83" spans="1:13" ht="14.5" x14ac:dyDescent="0.35">
      <c r="A83" s="148"/>
      <c r="B83" s="142"/>
      <c r="C83" s="149"/>
      <c r="D83" s="150"/>
      <c r="E83" s="151"/>
      <c r="F83" s="152"/>
      <c r="G83" s="153"/>
      <c r="H83" s="190"/>
      <c r="I83" s="191"/>
      <c r="J83" s="413"/>
      <c r="K83" s="154"/>
      <c r="L83" s="235"/>
      <c r="M83" s="155"/>
    </row>
    <row r="84" spans="1:13" ht="14.5" x14ac:dyDescent="0.35">
      <c r="A84" s="148"/>
      <c r="B84" s="142"/>
      <c r="C84" s="149"/>
      <c r="D84" s="150"/>
      <c r="E84" s="151"/>
      <c r="F84" s="152"/>
      <c r="G84" s="153"/>
      <c r="H84" s="190"/>
      <c r="I84" s="191"/>
      <c r="J84" s="413"/>
      <c r="K84" s="154"/>
      <c r="L84" s="235"/>
      <c r="M84" s="155"/>
    </row>
    <row r="85" spans="1:13" ht="14.5" x14ac:dyDescent="0.35">
      <c r="A85" s="148"/>
      <c r="B85" s="142"/>
      <c r="C85" s="149"/>
      <c r="D85" s="150"/>
      <c r="E85" s="151"/>
      <c r="F85" s="152"/>
      <c r="G85" s="153"/>
      <c r="H85" s="190"/>
      <c r="I85" s="191"/>
      <c r="J85" s="413"/>
      <c r="K85" s="154"/>
      <c r="L85" s="235"/>
      <c r="M85" s="155"/>
    </row>
    <row r="86" spans="1:13" ht="14.5" x14ac:dyDescent="0.35">
      <c r="A86" s="148"/>
      <c r="B86" s="142"/>
      <c r="C86" s="149"/>
      <c r="D86" s="150"/>
      <c r="E86" s="151"/>
      <c r="F86" s="152"/>
      <c r="G86" s="153"/>
      <c r="H86" s="190"/>
      <c r="I86" s="191"/>
      <c r="J86" s="413"/>
      <c r="K86" s="154"/>
      <c r="L86" s="235"/>
      <c r="M86" s="155"/>
    </row>
    <row r="87" spans="1:13" ht="14.5" x14ac:dyDescent="0.35">
      <c r="A87" s="148"/>
      <c r="B87" s="142"/>
      <c r="C87" s="149"/>
      <c r="D87" s="150"/>
      <c r="E87" s="151"/>
      <c r="F87" s="152"/>
      <c r="G87" s="153"/>
      <c r="H87" s="190"/>
      <c r="I87" s="191"/>
      <c r="J87" s="413"/>
      <c r="K87" s="154"/>
      <c r="L87" s="235"/>
      <c r="M87" s="155"/>
    </row>
    <row r="88" spans="1:13" ht="14.5" x14ac:dyDescent="0.35">
      <c r="A88" s="148"/>
      <c r="B88" s="142"/>
      <c r="C88" s="149"/>
      <c r="D88" s="150"/>
      <c r="E88" s="151"/>
      <c r="F88" s="152"/>
      <c r="G88" s="153"/>
      <c r="H88" s="190"/>
      <c r="I88" s="191"/>
      <c r="J88" s="413"/>
      <c r="K88" s="154"/>
      <c r="L88" s="235"/>
      <c r="M88" s="155"/>
    </row>
    <row r="89" spans="1:13" ht="14.5" x14ac:dyDescent="0.35">
      <c r="A89" s="148"/>
      <c r="B89" s="142"/>
      <c r="C89" s="149"/>
      <c r="D89" s="150"/>
      <c r="E89" s="151"/>
      <c r="F89" s="152"/>
      <c r="G89" s="153"/>
      <c r="H89" s="190"/>
      <c r="I89" s="191"/>
      <c r="J89" s="413"/>
      <c r="K89" s="154"/>
      <c r="L89" s="235"/>
      <c r="M89" s="155"/>
    </row>
    <row r="90" spans="1:13" ht="14.5" x14ac:dyDescent="0.35">
      <c r="A90" s="148"/>
      <c r="B90" s="142"/>
      <c r="C90" s="149"/>
      <c r="D90" s="150"/>
      <c r="E90" s="151"/>
      <c r="F90" s="152"/>
      <c r="G90" s="153"/>
      <c r="H90" s="190"/>
      <c r="I90" s="191"/>
      <c r="J90" s="413"/>
      <c r="K90" s="154"/>
      <c r="L90" s="235"/>
      <c r="M90" s="155"/>
    </row>
    <row r="91" spans="1:13" ht="14.5" x14ac:dyDescent="0.35">
      <c r="A91" s="148"/>
      <c r="B91" s="142"/>
      <c r="C91" s="149"/>
      <c r="D91" s="150"/>
      <c r="E91" s="151"/>
      <c r="F91" s="152"/>
      <c r="G91" s="153"/>
      <c r="H91" s="190"/>
      <c r="I91" s="191"/>
      <c r="J91" s="413"/>
      <c r="K91" s="154"/>
      <c r="L91" s="235"/>
      <c r="M91" s="155"/>
    </row>
    <row r="92" spans="1:13" ht="14.5" x14ac:dyDescent="0.35">
      <c r="A92" s="148"/>
      <c r="B92" s="142"/>
      <c r="C92" s="149"/>
      <c r="D92" s="150"/>
      <c r="E92" s="151"/>
      <c r="F92" s="152"/>
      <c r="G92" s="153"/>
      <c r="H92" s="190"/>
      <c r="I92" s="191"/>
      <c r="J92" s="413"/>
      <c r="K92" s="154"/>
      <c r="L92" s="235"/>
      <c r="M92" s="155"/>
    </row>
    <row r="93" spans="1:13" ht="14.5" x14ac:dyDescent="0.35">
      <c r="A93" s="148"/>
      <c r="B93" s="142"/>
      <c r="C93" s="149"/>
      <c r="D93" s="150"/>
      <c r="E93" s="151"/>
      <c r="F93" s="152"/>
      <c r="G93" s="153"/>
      <c r="H93" s="190"/>
      <c r="I93" s="191"/>
      <c r="J93" s="413"/>
      <c r="K93" s="154"/>
      <c r="L93" s="235"/>
      <c r="M93" s="155"/>
    </row>
    <row r="94" spans="1:13" ht="14.5" x14ac:dyDescent="0.35">
      <c r="A94" s="148"/>
      <c r="B94" s="142"/>
      <c r="C94" s="149"/>
      <c r="D94" s="150"/>
      <c r="E94" s="151"/>
      <c r="F94" s="152"/>
      <c r="G94" s="153"/>
      <c r="H94" s="190"/>
      <c r="I94" s="191"/>
      <c r="J94" s="413"/>
      <c r="K94" s="154"/>
      <c r="L94" s="235"/>
      <c r="M94" s="155"/>
    </row>
    <row r="95" spans="1:13" ht="14.5" x14ac:dyDescent="0.35">
      <c r="A95" s="148"/>
      <c r="B95" s="142"/>
      <c r="C95" s="149"/>
      <c r="D95" s="150"/>
      <c r="E95" s="151"/>
      <c r="F95" s="152"/>
      <c r="G95" s="153"/>
      <c r="H95" s="190"/>
      <c r="I95" s="191"/>
      <c r="J95" s="413"/>
      <c r="K95" s="154"/>
      <c r="L95" s="235"/>
      <c r="M95" s="155"/>
    </row>
    <row r="96" spans="1:13" ht="14.5" x14ac:dyDescent="0.35">
      <c r="A96" s="148"/>
      <c r="B96" s="142"/>
      <c r="C96" s="149"/>
      <c r="D96" s="150"/>
      <c r="E96" s="151"/>
      <c r="F96" s="152"/>
      <c r="G96" s="153"/>
      <c r="H96" s="190"/>
      <c r="I96" s="191"/>
      <c r="J96" s="413"/>
      <c r="K96" s="154"/>
      <c r="L96" s="235"/>
      <c r="M96" s="155"/>
    </row>
    <row r="97" spans="1:13" ht="14.5" x14ac:dyDescent="0.35">
      <c r="A97" s="148"/>
      <c r="B97" s="142"/>
      <c r="C97" s="149"/>
      <c r="D97" s="150"/>
      <c r="E97" s="151"/>
      <c r="F97" s="152"/>
      <c r="G97" s="153"/>
      <c r="H97" s="190"/>
      <c r="I97" s="191"/>
      <c r="J97" s="413"/>
      <c r="K97" s="154"/>
      <c r="L97" s="235"/>
      <c r="M97" s="155"/>
    </row>
    <row r="98" spans="1:13" ht="14.5" x14ac:dyDescent="0.35">
      <c r="A98" s="148"/>
      <c r="B98" s="142"/>
      <c r="C98" s="149"/>
      <c r="D98" s="150"/>
      <c r="E98" s="151"/>
      <c r="F98" s="152"/>
      <c r="G98" s="153"/>
      <c r="H98" s="190"/>
      <c r="I98" s="191"/>
      <c r="J98" s="413"/>
      <c r="K98" s="154"/>
      <c r="L98" s="235"/>
      <c r="M98" s="155"/>
    </row>
    <row r="99" spans="1:13" ht="14.5" x14ac:dyDescent="0.35">
      <c r="A99" s="148"/>
      <c r="B99" s="142"/>
      <c r="C99" s="149"/>
      <c r="D99" s="150"/>
      <c r="E99" s="151"/>
      <c r="F99" s="152"/>
      <c r="G99" s="153"/>
      <c r="H99" s="190"/>
      <c r="I99" s="191"/>
      <c r="J99" s="413"/>
      <c r="K99" s="154"/>
      <c r="L99" s="235"/>
      <c r="M99" s="155"/>
    </row>
    <row r="100" spans="1:13" ht="14.5" x14ac:dyDescent="0.35">
      <c r="A100" s="148"/>
      <c r="B100" s="142"/>
      <c r="C100" s="149"/>
      <c r="D100" s="150"/>
      <c r="E100" s="151"/>
      <c r="F100" s="152"/>
      <c r="G100" s="153"/>
      <c r="H100" s="190"/>
      <c r="I100" s="191"/>
      <c r="J100" s="413"/>
      <c r="K100" s="154"/>
      <c r="L100" s="235"/>
      <c r="M100" s="155"/>
    </row>
    <row r="101" spans="1:13" ht="14.5" x14ac:dyDescent="0.35">
      <c r="A101" s="148"/>
      <c r="B101" s="142"/>
      <c r="C101" s="149"/>
      <c r="D101" s="150"/>
      <c r="E101" s="151"/>
      <c r="F101" s="152"/>
      <c r="G101" s="153"/>
      <c r="H101" s="190"/>
      <c r="I101" s="191"/>
      <c r="J101" s="413"/>
      <c r="K101" s="154"/>
      <c r="L101" s="235"/>
      <c r="M101" s="155"/>
    </row>
    <row r="102" spans="1:13" ht="14.5" x14ac:dyDescent="0.35">
      <c r="A102" s="148"/>
      <c r="B102" s="142"/>
      <c r="C102" s="149"/>
      <c r="D102" s="150"/>
      <c r="E102" s="151"/>
      <c r="F102" s="152"/>
      <c r="G102" s="153"/>
      <c r="H102" s="190"/>
      <c r="I102" s="191"/>
      <c r="J102" s="413"/>
      <c r="K102" s="154"/>
      <c r="L102" s="235"/>
      <c r="M102" s="155"/>
    </row>
    <row r="103" spans="1:13" ht="14.5" x14ac:dyDescent="0.35">
      <c r="A103" s="148"/>
      <c r="B103" s="142"/>
      <c r="C103" s="149"/>
      <c r="D103" s="150"/>
      <c r="E103" s="151"/>
      <c r="F103" s="152"/>
      <c r="G103" s="153"/>
      <c r="H103" s="190"/>
      <c r="I103" s="191"/>
      <c r="J103" s="413"/>
      <c r="K103" s="154"/>
      <c r="L103" s="235"/>
      <c r="M103" s="155"/>
    </row>
    <row r="104" spans="1:13" ht="14.5" x14ac:dyDescent="0.35">
      <c r="A104" s="148"/>
      <c r="B104" s="142"/>
      <c r="C104" s="149"/>
      <c r="D104" s="150"/>
      <c r="E104" s="151"/>
      <c r="F104" s="152"/>
      <c r="G104" s="153"/>
      <c r="H104" s="190"/>
      <c r="I104" s="191"/>
      <c r="J104" s="413"/>
      <c r="K104" s="154"/>
      <c r="L104" s="235"/>
      <c r="M104" s="155"/>
    </row>
    <row r="105" spans="1:13" ht="14.5" x14ac:dyDescent="0.35">
      <c r="A105" s="148"/>
      <c r="B105" s="142"/>
      <c r="C105" s="149"/>
      <c r="D105" s="150"/>
      <c r="E105" s="151"/>
      <c r="F105" s="152"/>
      <c r="G105" s="153"/>
      <c r="H105" s="190"/>
      <c r="I105" s="191"/>
      <c r="J105" s="413"/>
      <c r="K105" s="154"/>
      <c r="L105" s="235"/>
      <c r="M105" s="155"/>
    </row>
    <row r="106" spans="1:13" ht="14.5" x14ac:dyDescent="0.35">
      <c r="A106" s="148"/>
      <c r="B106" s="142"/>
      <c r="C106" s="149"/>
      <c r="D106" s="150"/>
      <c r="E106" s="151"/>
      <c r="F106" s="152"/>
      <c r="G106" s="153"/>
      <c r="H106" s="190"/>
      <c r="I106" s="191"/>
      <c r="J106" s="413"/>
      <c r="K106" s="154"/>
      <c r="L106" s="235"/>
      <c r="M106" s="155"/>
    </row>
    <row r="107" spans="1:13" ht="14.5" x14ac:dyDescent="0.35">
      <c r="A107" s="148"/>
      <c r="B107" s="142"/>
      <c r="C107" s="149"/>
      <c r="D107" s="150"/>
      <c r="E107" s="151"/>
      <c r="F107" s="152"/>
      <c r="G107" s="153"/>
      <c r="H107" s="190"/>
      <c r="I107" s="191"/>
      <c r="J107" s="413"/>
      <c r="K107" s="154"/>
      <c r="L107" s="235"/>
      <c r="M107" s="155"/>
    </row>
    <row r="108" spans="1:13" ht="14.5" x14ac:dyDescent="0.35">
      <c r="A108" s="148"/>
      <c r="B108" s="142"/>
      <c r="C108" s="149"/>
      <c r="D108" s="150"/>
      <c r="E108" s="151"/>
      <c r="F108" s="152"/>
      <c r="G108" s="153"/>
      <c r="H108" s="190"/>
      <c r="I108" s="191"/>
      <c r="J108" s="413"/>
      <c r="K108" s="154"/>
      <c r="L108" s="235"/>
      <c r="M108" s="155"/>
    </row>
    <row r="109" spans="1:13" ht="14.5" x14ac:dyDescent="0.35">
      <c r="A109" s="148"/>
      <c r="B109" s="142"/>
      <c r="C109" s="149"/>
      <c r="D109" s="150"/>
      <c r="E109" s="151"/>
      <c r="F109" s="152"/>
      <c r="G109" s="153"/>
      <c r="H109" s="190"/>
      <c r="I109" s="191"/>
      <c r="J109" s="413"/>
      <c r="K109" s="154"/>
      <c r="L109" s="235"/>
      <c r="M109" s="155"/>
    </row>
    <row r="110" spans="1:13" ht="14.5" x14ac:dyDescent="0.35">
      <c r="A110" s="148"/>
      <c r="B110" s="142"/>
      <c r="C110" s="149"/>
      <c r="D110" s="150"/>
      <c r="E110" s="151"/>
      <c r="F110" s="152"/>
      <c r="G110" s="153"/>
      <c r="H110" s="190"/>
      <c r="I110" s="191"/>
      <c r="J110" s="413"/>
      <c r="K110" s="154"/>
      <c r="L110" s="235"/>
      <c r="M110" s="155"/>
    </row>
    <row r="111" spans="1:13" ht="14.5" x14ac:dyDescent="0.35">
      <c r="A111" s="148"/>
      <c r="B111" s="142"/>
      <c r="C111" s="149"/>
      <c r="D111" s="150"/>
      <c r="E111" s="151"/>
      <c r="F111" s="152"/>
      <c r="G111" s="153"/>
      <c r="H111" s="190"/>
      <c r="I111" s="191"/>
      <c r="J111" s="413"/>
      <c r="K111" s="154"/>
      <c r="L111" s="235"/>
      <c r="M111" s="155"/>
    </row>
    <row r="112" spans="1:13" ht="14.5" x14ac:dyDescent="0.35">
      <c r="A112" s="148"/>
      <c r="B112" s="142"/>
      <c r="C112" s="149"/>
      <c r="D112" s="150"/>
      <c r="E112" s="151"/>
      <c r="F112" s="152"/>
      <c r="G112" s="153"/>
      <c r="H112" s="190"/>
      <c r="I112" s="191"/>
      <c r="J112" s="413"/>
      <c r="K112" s="154"/>
      <c r="L112" s="235"/>
      <c r="M112" s="155"/>
    </row>
    <row r="113" spans="1:13" ht="14.5" x14ac:dyDescent="0.35">
      <c r="A113" s="148"/>
      <c r="B113" s="142"/>
      <c r="C113" s="149"/>
      <c r="D113" s="150"/>
      <c r="E113" s="151"/>
      <c r="F113" s="152"/>
      <c r="G113" s="153"/>
      <c r="H113" s="190"/>
      <c r="I113" s="191"/>
      <c r="J113" s="413"/>
      <c r="K113" s="154"/>
      <c r="L113" s="235"/>
      <c r="M113" s="155"/>
    </row>
    <row r="114" spans="1:13" ht="14.5" x14ac:dyDescent="0.35">
      <c r="A114" s="148"/>
      <c r="B114" s="142"/>
      <c r="C114" s="149"/>
      <c r="D114" s="150"/>
      <c r="E114" s="151"/>
      <c r="F114" s="152"/>
      <c r="G114" s="153"/>
      <c r="H114" s="190"/>
      <c r="I114" s="191"/>
      <c r="J114" s="413"/>
      <c r="K114" s="154"/>
      <c r="L114" s="235"/>
      <c r="M114" s="155"/>
    </row>
    <row r="115" spans="1:13" ht="14.5" x14ac:dyDescent="0.35">
      <c r="A115" s="148"/>
      <c r="B115" s="142"/>
      <c r="C115" s="149"/>
      <c r="D115" s="150"/>
      <c r="E115" s="151"/>
      <c r="F115" s="152"/>
      <c r="G115" s="153"/>
      <c r="H115" s="190"/>
      <c r="I115" s="191"/>
      <c r="J115" s="413"/>
      <c r="K115" s="154"/>
      <c r="L115" s="235"/>
      <c r="M115" s="155"/>
    </row>
    <row r="116" spans="1:13" ht="14.5" x14ac:dyDescent="0.35">
      <c r="A116" s="148"/>
      <c r="B116" s="142"/>
      <c r="C116" s="149"/>
      <c r="D116" s="150"/>
      <c r="E116" s="151"/>
      <c r="F116" s="152"/>
      <c r="G116" s="153"/>
      <c r="H116" s="190"/>
      <c r="I116" s="191"/>
      <c r="J116" s="413"/>
      <c r="K116" s="154"/>
      <c r="L116" s="235"/>
      <c r="M116" s="155"/>
    </row>
    <row r="117" spans="1:13" ht="14.5" x14ac:dyDescent="0.35">
      <c r="A117" s="148"/>
      <c r="B117" s="142"/>
      <c r="C117" s="149"/>
      <c r="D117" s="150"/>
      <c r="E117" s="151"/>
      <c r="F117" s="152"/>
      <c r="G117" s="153"/>
      <c r="H117" s="190"/>
      <c r="I117" s="191"/>
      <c r="J117" s="413"/>
      <c r="K117" s="154"/>
      <c r="L117" s="235"/>
      <c r="M117" s="155"/>
    </row>
    <row r="118" spans="1:13" ht="14.5" x14ac:dyDescent="0.35">
      <c r="A118" s="148"/>
      <c r="B118" s="142"/>
      <c r="C118" s="149"/>
      <c r="D118" s="150"/>
      <c r="E118" s="151"/>
      <c r="F118" s="152"/>
      <c r="G118" s="153"/>
      <c r="H118" s="190"/>
      <c r="I118" s="191"/>
      <c r="J118" s="413"/>
      <c r="K118" s="154"/>
      <c r="L118" s="235"/>
      <c r="M118" s="155"/>
    </row>
    <row r="119" spans="1:13" ht="14.5" x14ac:dyDescent="0.35">
      <c r="A119" s="148"/>
      <c r="B119" s="142"/>
      <c r="C119" s="149"/>
      <c r="D119" s="150"/>
      <c r="E119" s="151"/>
      <c r="F119" s="152"/>
      <c r="G119" s="153"/>
      <c r="H119" s="190"/>
      <c r="I119" s="191"/>
      <c r="J119" s="413"/>
      <c r="K119" s="154"/>
      <c r="L119" s="235"/>
      <c r="M119" s="155"/>
    </row>
    <row r="120" spans="1:13" ht="14.5" x14ac:dyDescent="0.35">
      <c r="A120" s="148"/>
      <c r="B120" s="142"/>
      <c r="C120" s="149"/>
      <c r="D120" s="150"/>
      <c r="E120" s="151"/>
      <c r="F120" s="152"/>
      <c r="G120" s="153"/>
      <c r="H120" s="190"/>
      <c r="I120" s="191"/>
      <c r="J120" s="413"/>
      <c r="K120" s="154"/>
      <c r="L120" s="235"/>
      <c r="M120" s="155"/>
    </row>
    <row r="121" spans="1:13" ht="14.5" x14ac:dyDescent="0.35">
      <c r="A121" s="148"/>
      <c r="B121" s="142"/>
      <c r="C121" s="149"/>
      <c r="D121" s="150"/>
      <c r="E121" s="151"/>
      <c r="F121" s="152"/>
      <c r="G121" s="153"/>
      <c r="H121" s="190"/>
      <c r="I121" s="191"/>
      <c r="J121" s="413"/>
      <c r="K121" s="154"/>
      <c r="L121" s="235"/>
      <c r="M121" s="155"/>
    </row>
    <row r="122" spans="1:13" ht="14.5" x14ac:dyDescent="0.35">
      <c r="A122" s="148"/>
      <c r="B122" s="142"/>
      <c r="C122" s="149"/>
      <c r="D122" s="150"/>
      <c r="E122" s="151"/>
      <c r="F122" s="152"/>
      <c r="G122" s="153"/>
      <c r="H122" s="190"/>
      <c r="I122" s="191"/>
      <c r="J122" s="413"/>
      <c r="K122" s="154"/>
      <c r="L122" s="235"/>
      <c r="M122" s="155"/>
    </row>
    <row r="123" spans="1:13" ht="14.5" x14ac:dyDescent="0.35">
      <c r="A123" s="148"/>
      <c r="B123" s="142"/>
      <c r="C123" s="149"/>
      <c r="D123" s="150"/>
      <c r="E123" s="151"/>
      <c r="F123" s="152"/>
      <c r="G123" s="153"/>
      <c r="H123" s="190"/>
      <c r="I123" s="191"/>
      <c r="J123" s="413"/>
      <c r="K123" s="154"/>
      <c r="L123" s="235"/>
      <c r="M123" s="155"/>
    </row>
    <row r="124" spans="1:13" ht="14.5" x14ac:dyDescent="0.35">
      <c r="A124" s="148"/>
      <c r="B124" s="142"/>
      <c r="C124" s="149"/>
      <c r="D124" s="150"/>
      <c r="E124" s="151"/>
      <c r="F124" s="152"/>
      <c r="G124" s="153"/>
      <c r="H124" s="190"/>
      <c r="I124" s="191"/>
      <c r="J124" s="413"/>
      <c r="K124" s="154"/>
      <c r="L124" s="235"/>
      <c r="M124" s="155"/>
    </row>
    <row r="125" spans="1:13" ht="14.5" x14ac:dyDescent="0.35">
      <c r="A125" s="148"/>
      <c r="B125" s="142"/>
      <c r="C125" s="149"/>
      <c r="D125" s="150"/>
      <c r="E125" s="151"/>
      <c r="F125" s="152"/>
      <c r="G125" s="153"/>
      <c r="H125" s="190"/>
      <c r="I125" s="191"/>
      <c r="J125" s="413"/>
      <c r="K125" s="154"/>
      <c r="L125" s="235"/>
      <c r="M125" s="155"/>
    </row>
    <row r="126" spans="1:13" ht="14.5" x14ac:dyDescent="0.35">
      <c r="A126" s="148"/>
      <c r="B126" s="142"/>
      <c r="C126" s="149"/>
      <c r="D126" s="150"/>
      <c r="E126" s="151"/>
      <c r="F126" s="152"/>
      <c r="G126" s="153"/>
      <c r="H126" s="190"/>
      <c r="I126" s="191"/>
      <c r="J126" s="413"/>
      <c r="K126" s="154"/>
      <c r="L126" s="235"/>
      <c r="M126" s="155"/>
    </row>
    <row r="127" spans="1:13" ht="14.5" x14ac:dyDescent="0.35">
      <c r="A127" s="148"/>
      <c r="B127" s="142"/>
      <c r="C127" s="149"/>
      <c r="D127" s="150"/>
      <c r="E127" s="151"/>
      <c r="F127" s="152"/>
      <c r="G127" s="153"/>
      <c r="H127" s="190"/>
      <c r="I127" s="191"/>
      <c r="J127" s="413"/>
      <c r="K127" s="154"/>
      <c r="L127" s="235"/>
      <c r="M127" s="155"/>
    </row>
    <row r="128" spans="1:13" ht="14.5" x14ac:dyDescent="0.35">
      <c r="A128" s="148"/>
      <c r="B128" s="142"/>
      <c r="C128" s="149"/>
      <c r="D128" s="150"/>
      <c r="E128" s="151"/>
      <c r="F128" s="152"/>
      <c r="G128" s="153"/>
      <c r="H128" s="190"/>
      <c r="I128" s="191"/>
      <c r="J128" s="413"/>
      <c r="K128" s="154"/>
      <c r="L128" s="235"/>
      <c r="M128" s="155"/>
    </row>
    <row r="129" spans="1:13" ht="14.5" x14ac:dyDescent="0.35">
      <c r="A129" s="148"/>
      <c r="B129" s="142"/>
      <c r="C129" s="149"/>
      <c r="D129" s="150"/>
      <c r="E129" s="151"/>
      <c r="F129" s="152"/>
      <c r="G129" s="153"/>
      <c r="H129" s="190"/>
      <c r="I129" s="191"/>
      <c r="J129" s="413"/>
      <c r="K129" s="154"/>
      <c r="L129" s="235"/>
      <c r="M129" s="155"/>
    </row>
    <row r="130" spans="1:13" ht="14.5" x14ac:dyDescent="0.35">
      <c r="A130" s="148"/>
      <c r="B130" s="142"/>
      <c r="C130" s="149"/>
      <c r="D130" s="150"/>
      <c r="E130" s="151"/>
      <c r="F130" s="152"/>
      <c r="G130" s="153"/>
      <c r="H130" s="190"/>
      <c r="I130" s="191"/>
      <c r="J130" s="413"/>
      <c r="K130" s="154"/>
      <c r="L130" s="235"/>
      <c r="M130" s="155"/>
    </row>
    <row r="131" spans="1:13" ht="14.5" x14ac:dyDescent="0.35">
      <c r="A131" s="148"/>
      <c r="B131" s="142"/>
      <c r="C131" s="149"/>
      <c r="D131" s="150"/>
      <c r="E131" s="151"/>
      <c r="F131" s="152"/>
      <c r="G131" s="153"/>
      <c r="H131" s="190"/>
      <c r="I131" s="191"/>
      <c r="J131" s="413"/>
      <c r="K131" s="154"/>
      <c r="L131" s="235"/>
      <c r="M131" s="155"/>
    </row>
    <row r="132" spans="1:13" ht="14.5" x14ac:dyDescent="0.35">
      <c r="A132" s="148"/>
      <c r="B132" s="142"/>
      <c r="C132" s="149"/>
      <c r="D132" s="150"/>
      <c r="E132" s="151"/>
      <c r="F132" s="152"/>
      <c r="G132" s="153"/>
      <c r="H132" s="190"/>
      <c r="I132" s="191"/>
      <c r="J132" s="413"/>
      <c r="K132" s="154"/>
      <c r="L132" s="235"/>
      <c r="M132" s="155"/>
    </row>
    <row r="133" spans="1:13" ht="14.5" x14ac:dyDescent="0.35">
      <c r="A133" s="148"/>
      <c r="B133" s="142"/>
      <c r="C133" s="149"/>
      <c r="D133" s="150"/>
      <c r="E133" s="151"/>
      <c r="F133" s="152"/>
      <c r="G133" s="153"/>
      <c r="H133" s="190"/>
      <c r="I133" s="191"/>
      <c r="J133" s="413"/>
      <c r="K133" s="154"/>
      <c r="L133" s="235"/>
      <c r="M133" s="155"/>
    </row>
    <row r="134" spans="1:13" ht="14.5" x14ac:dyDescent="0.35">
      <c r="A134" s="148"/>
      <c r="B134" s="142"/>
      <c r="C134" s="149"/>
      <c r="D134" s="150"/>
      <c r="E134" s="151"/>
      <c r="F134" s="152"/>
      <c r="G134" s="153"/>
      <c r="H134" s="190"/>
      <c r="I134" s="191"/>
      <c r="J134" s="413"/>
      <c r="K134" s="154"/>
      <c r="L134" s="235"/>
      <c r="M134" s="155"/>
    </row>
    <row r="135" spans="1:13" ht="14.5" x14ac:dyDescent="0.35">
      <c r="A135" s="148"/>
      <c r="B135" s="142"/>
      <c r="C135" s="149"/>
      <c r="D135" s="150"/>
      <c r="E135" s="151"/>
      <c r="F135" s="152"/>
      <c r="G135" s="153"/>
      <c r="H135" s="190"/>
      <c r="I135" s="191"/>
      <c r="J135" s="413"/>
      <c r="K135" s="154"/>
      <c r="L135" s="235"/>
      <c r="M135" s="155"/>
    </row>
    <row r="136" spans="1:13" ht="14.5" x14ac:dyDescent="0.35">
      <c r="A136" s="148"/>
      <c r="B136" s="142"/>
      <c r="C136" s="149"/>
      <c r="D136" s="150"/>
      <c r="E136" s="151"/>
      <c r="F136" s="152"/>
      <c r="G136" s="153"/>
      <c r="H136" s="190"/>
      <c r="I136" s="191"/>
      <c r="J136" s="413"/>
      <c r="K136" s="154"/>
      <c r="L136" s="235"/>
      <c r="M136" s="155"/>
    </row>
    <row r="137" spans="1:13" ht="14.5" x14ac:dyDescent="0.35">
      <c r="A137" s="148"/>
      <c r="B137" s="142"/>
      <c r="C137" s="149"/>
      <c r="D137" s="150"/>
      <c r="E137" s="151"/>
      <c r="F137" s="152"/>
      <c r="G137" s="153"/>
      <c r="H137" s="190"/>
      <c r="I137" s="191"/>
      <c r="J137" s="413"/>
      <c r="K137" s="154"/>
      <c r="L137" s="235"/>
      <c r="M137" s="155"/>
    </row>
    <row r="138" spans="1:13" ht="14.5" x14ac:dyDescent="0.35">
      <c r="A138" s="148"/>
      <c r="B138" s="142"/>
      <c r="C138" s="149"/>
      <c r="D138" s="150"/>
      <c r="E138" s="151"/>
      <c r="F138" s="152"/>
      <c r="G138" s="153"/>
      <c r="H138" s="190"/>
      <c r="I138" s="191"/>
      <c r="J138" s="413"/>
      <c r="K138" s="154"/>
      <c r="L138" s="235"/>
      <c r="M138" s="155"/>
    </row>
    <row r="139" spans="1:13" ht="14.5" x14ac:dyDescent="0.35">
      <c r="A139" s="148"/>
      <c r="B139" s="142"/>
      <c r="C139" s="149"/>
      <c r="D139" s="150"/>
      <c r="E139" s="151"/>
      <c r="F139" s="152"/>
      <c r="G139" s="153"/>
      <c r="H139" s="190"/>
      <c r="I139" s="191"/>
      <c r="J139" s="413"/>
      <c r="K139" s="154"/>
      <c r="L139" s="235"/>
      <c r="M139" s="155"/>
    </row>
    <row r="140" spans="1:13" ht="14.5" x14ac:dyDescent="0.35">
      <c r="A140" s="148"/>
      <c r="B140" s="142"/>
      <c r="C140" s="149"/>
      <c r="D140" s="150"/>
      <c r="E140" s="151"/>
      <c r="F140" s="152"/>
      <c r="G140" s="153"/>
      <c r="H140" s="190"/>
      <c r="I140" s="191"/>
      <c r="J140" s="413"/>
      <c r="K140" s="154"/>
      <c r="L140" s="235"/>
      <c r="M140" s="155"/>
    </row>
    <row r="141" spans="1:13" ht="14.5" x14ac:dyDescent="0.35">
      <c r="A141" s="148"/>
      <c r="B141" s="142"/>
      <c r="C141" s="149"/>
      <c r="D141" s="150"/>
      <c r="E141" s="151"/>
      <c r="F141" s="152"/>
      <c r="G141" s="153"/>
      <c r="H141" s="190"/>
      <c r="I141" s="191"/>
      <c r="J141" s="413"/>
      <c r="K141" s="154"/>
      <c r="L141" s="235"/>
      <c r="M141" s="155"/>
    </row>
    <row r="142" spans="1:13" ht="14.5" x14ac:dyDescent="0.35">
      <c r="A142" s="148"/>
      <c r="B142" s="142"/>
      <c r="C142" s="149"/>
      <c r="D142" s="150"/>
      <c r="E142" s="151"/>
      <c r="F142" s="152"/>
      <c r="G142" s="153"/>
      <c r="H142" s="190"/>
      <c r="I142" s="191"/>
      <c r="J142" s="413"/>
      <c r="K142" s="154"/>
      <c r="L142" s="235"/>
      <c r="M142" s="155"/>
    </row>
    <row r="143" spans="1:13" ht="14.5" x14ac:dyDescent="0.35">
      <c r="A143" s="148"/>
      <c r="B143" s="142"/>
      <c r="C143" s="149"/>
      <c r="D143" s="150"/>
      <c r="E143" s="151"/>
      <c r="F143" s="152"/>
      <c r="G143" s="153"/>
      <c r="H143" s="190"/>
      <c r="I143" s="191"/>
      <c r="J143" s="413"/>
      <c r="K143" s="154"/>
      <c r="L143" s="235"/>
      <c r="M143" s="155"/>
    </row>
    <row r="144" spans="1:13" ht="14.5" x14ac:dyDescent="0.35">
      <c r="A144" s="148"/>
      <c r="B144" s="142"/>
      <c r="C144" s="149"/>
      <c r="D144" s="150"/>
      <c r="E144" s="151"/>
      <c r="F144" s="152"/>
      <c r="G144" s="153"/>
      <c r="H144" s="190"/>
      <c r="I144" s="191"/>
      <c r="J144" s="413"/>
      <c r="K144" s="154"/>
      <c r="L144" s="235"/>
      <c r="M144" s="155"/>
    </row>
    <row r="145" spans="1:16" ht="14.5" x14ac:dyDescent="0.35">
      <c r="A145" s="148"/>
      <c r="B145" s="142"/>
      <c r="C145" s="149"/>
      <c r="D145" s="150"/>
      <c r="E145" s="151"/>
      <c r="F145" s="152"/>
      <c r="G145" s="153"/>
      <c r="H145" s="190"/>
      <c r="I145" s="191"/>
      <c r="J145" s="413"/>
      <c r="K145" s="154"/>
      <c r="L145" s="235"/>
      <c r="M145" s="155"/>
    </row>
    <row r="146" spans="1:16" ht="14.5" x14ac:dyDescent="0.35">
      <c r="A146" s="148"/>
      <c r="B146" s="142"/>
      <c r="C146" s="149"/>
      <c r="D146" s="150"/>
      <c r="E146" s="151"/>
      <c r="F146" s="152"/>
      <c r="G146" s="153"/>
      <c r="H146" s="190"/>
      <c r="I146" s="191"/>
      <c r="J146" s="413"/>
      <c r="K146" s="154"/>
      <c r="L146" s="235"/>
      <c r="M146" s="155"/>
    </row>
    <row r="147" spans="1:16" ht="14.5" x14ac:dyDescent="0.35">
      <c r="A147" s="148"/>
      <c r="B147" s="142"/>
      <c r="C147" s="149"/>
      <c r="D147" s="150"/>
      <c r="E147" s="151"/>
      <c r="F147" s="152"/>
      <c r="G147" s="153"/>
      <c r="H147" s="190"/>
      <c r="I147" s="191"/>
      <c r="J147" s="413"/>
      <c r="K147" s="154"/>
      <c r="L147" s="235"/>
      <c r="M147" s="155"/>
    </row>
    <row r="148" spans="1:16" ht="14.5" x14ac:dyDescent="0.35">
      <c r="A148" s="148"/>
      <c r="B148" s="142"/>
      <c r="C148" s="149"/>
      <c r="D148" s="150"/>
      <c r="E148" s="151"/>
      <c r="F148" s="152"/>
      <c r="G148" s="153"/>
      <c r="H148" s="190"/>
      <c r="I148" s="191"/>
      <c r="J148" s="413"/>
      <c r="K148" s="154"/>
      <c r="L148" s="235"/>
      <c r="M148" s="155"/>
    </row>
    <row r="149" spans="1:16" ht="14.5" x14ac:dyDescent="0.35">
      <c r="A149" s="148"/>
      <c r="B149" s="142"/>
      <c r="C149" s="149"/>
      <c r="D149" s="150"/>
      <c r="E149" s="151"/>
      <c r="F149" s="152"/>
      <c r="G149" s="153"/>
      <c r="H149" s="190"/>
      <c r="I149" s="191"/>
      <c r="J149" s="413"/>
      <c r="K149" s="154"/>
      <c r="L149" s="235"/>
      <c r="M149" s="155"/>
    </row>
    <row r="150" spans="1:16" ht="14.5" x14ac:dyDescent="0.35">
      <c r="A150" s="148"/>
      <c r="B150" s="142"/>
      <c r="C150" s="149"/>
      <c r="D150" s="150"/>
      <c r="E150" s="151"/>
      <c r="F150" s="152"/>
      <c r="G150" s="153"/>
      <c r="H150" s="190"/>
      <c r="I150" s="191"/>
      <c r="J150" s="413"/>
      <c r="K150" s="154"/>
      <c r="L150" s="235"/>
      <c r="M150" s="155"/>
    </row>
    <row r="151" spans="1:16" x14ac:dyDescent="0.35">
      <c r="A151" s="156" t="s">
        <v>338</v>
      </c>
      <c r="B151" s="157"/>
      <c r="C151" s="140"/>
      <c r="D151" s="158"/>
      <c r="E151" s="140"/>
      <c r="F151" s="396"/>
      <c r="G151" s="157"/>
      <c r="H151" s="157"/>
      <c r="I151" s="156" t="s">
        <v>110</v>
      </c>
      <c r="J151" s="157"/>
      <c r="K151" s="157"/>
      <c r="L151" s="157"/>
      <c r="M151" s="159"/>
    </row>
    <row r="152" spans="1:16" ht="15" customHeight="1" x14ac:dyDescent="0.35">
      <c r="A152" s="160"/>
      <c r="B152" s="161"/>
      <c r="C152" s="161"/>
      <c r="D152" s="162"/>
      <c r="E152" s="161"/>
      <c r="F152" s="113"/>
      <c r="G152" s="603"/>
      <c r="H152" s="604"/>
      <c r="I152" s="605"/>
      <c r="J152" s="603"/>
      <c r="K152" s="603"/>
      <c r="L152" s="603"/>
      <c r="M152" s="604"/>
    </row>
    <row r="153" spans="1:16" s="119" customFormat="1" x14ac:dyDescent="0.35">
      <c r="A153" s="163" t="s">
        <v>111</v>
      </c>
      <c r="B153" s="164"/>
      <c r="C153" s="165" t="s">
        <v>112</v>
      </c>
      <c r="D153" s="166"/>
      <c r="E153" s="167" t="s">
        <v>113</v>
      </c>
      <c r="F153" s="168"/>
      <c r="G153" s="167" t="s">
        <v>114</v>
      </c>
      <c r="H153" s="140"/>
      <c r="I153" s="167" t="s">
        <v>115</v>
      </c>
      <c r="J153" s="140"/>
      <c r="K153" s="140"/>
      <c r="L153" s="140"/>
      <c r="M153" s="169"/>
      <c r="O153" s="106"/>
      <c r="P153" s="106"/>
    </row>
    <row r="154" spans="1:16" ht="15" customHeight="1" x14ac:dyDescent="0.35">
      <c r="A154" s="606" t="e">
        <f>SUM($G$11:$G$150)</f>
        <v>#NUM!</v>
      </c>
      <c r="B154" s="607"/>
      <c r="C154" s="606" t="e">
        <f>SUM($K$11:$K$150)</f>
        <v>#NUM!</v>
      </c>
      <c r="D154" s="607"/>
      <c r="E154" s="605">
        <v>0</v>
      </c>
      <c r="F154" s="604"/>
      <c r="G154" s="605" t="s">
        <v>533</v>
      </c>
      <c r="H154" s="604"/>
      <c r="I154" s="605"/>
      <c r="J154" s="603"/>
      <c r="K154" s="603"/>
      <c r="L154" s="603"/>
      <c r="M154" s="604"/>
    </row>
    <row r="155" spans="1:16" s="119" customFormat="1" x14ac:dyDescent="0.35">
      <c r="A155" s="156" t="s">
        <v>116</v>
      </c>
      <c r="B155" s="159"/>
      <c r="C155" s="167" t="s">
        <v>117</v>
      </c>
      <c r="D155" s="170"/>
      <c r="E155" s="165" t="s">
        <v>118</v>
      </c>
      <c r="G155" s="167" t="s">
        <v>119</v>
      </c>
      <c r="H155" s="140"/>
      <c r="I155" s="140"/>
      <c r="J155" s="140"/>
      <c r="K155" s="157"/>
      <c r="L155" s="157"/>
      <c r="M155" s="159"/>
      <c r="O155" s="106"/>
      <c r="P155" s="106"/>
    </row>
    <row r="156" spans="1:16" ht="15" customHeight="1" x14ac:dyDescent="0.35">
      <c r="A156" s="601" t="e">
        <f>ROUND(SUM(H11:$H$150),1)</f>
        <v>#NUM!</v>
      </c>
      <c r="B156" s="602"/>
      <c r="C156" s="601" t="e">
        <f>ROUND(SUM($I$11:$I$150),1)</f>
        <v>#NUM!</v>
      </c>
      <c r="D156" s="602"/>
      <c r="E156" s="601" t="e">
        <f>C156+E154*IF(G154="80x120",25,20)</f>
        <v>#NUM!</v>
      </c>
      <c r="F156" s="602"/>
      <c r="G156" s="171"/>
      <c r="H156" s="172"/>
      <c r="I156" s="172"/>
      <c r="J156" s="172"/>
      <c r="K156" s="172"/>
      <c r="L156" s="172"/>
      <c r="M156" s="173"/>
    </row>
    <row r="157" spans="1:16" ht="14.15" customHeight="1" x14ac:dyDescent="0.35">
      <c r="A157" s="167" t="s">
        <v>120</v>
      </c>
      <c r="B157" s="140"/>
      <c r="C157" s="140"/>
      <c r="D157" s="140"/>
      <c r="E157" s="174"/>
      <c r="F157" s="105"/>
      <c r="G157" s="175"/>
      <c r="H157" s="176"/>
      <c r="I157" s="176"/>
      <c r="J157" s="176"/>
      <c r="K157" s="177"/>
      <c r="L157" s="177"/>
      <c r="M157" s="178"/>
    </row>
    <row r="158" spans="1:16" ht="14.15" customHeight="1" x14ac:dyDescent="0.35">
      <c r="A158" s="179"/>
      <c r="B158" s="180"/>
      <c r="C158" s="172"/>
      <c r="D158" s="172"/>
      <c r="E158" s="172"/>
      <c r="F158" s="109"/>
      <c r="G158" s="175"/>
      <c r="H158" s="176"/>
      <c r="I158" s="176"/>
      <c r="J158" s="176"/>
      <c r="K158" s="176"/>
      <c r="L158" s="176"/>
      <c r="M158" s="178"/>
    </row>
    <row r="159" spans="1:16" ht="14.15" customHeight="1" x14ac:dyDescent="0.35">
      <c r="A159" s="179"/>
      <c r="B159" s="172"/>
      <c r="C159" s="172"/>
      <c r="D159" s="181"/>
      <c r="E159" s="172"/>
      <c r="F159" s="109"/>
      <c r="G159" s="175"/>
      <c r="H159" s="176"/>
      <c r="I159" s="176"/>
      <c r="J159" s="176"/>
      <c r="K159" s="176"/>
      <c r="L159" s="176"/>
      <c r="M159" s="178"/>
    </row>
    <row r="160" spans="1:16" ht="14.15" customHeight="1" x14ac:dyDescent="0.35">
      <c r="A160" s="160"/>
      <c r="B160" s="161"/>
      <c r="C160" s="161"/>
      <c r="D160" s="162"/>
      <c r="E160" s="161"/>
      <c r="F160" s="116"/>
      <c r="G160" s="182"/>
      <c r="H160" s="183"/>
      <c r="I160" s="183"/>
      <c r="J160" s="183"/>
      <c r="K160" s="183"/>
      <c r="L160" s="183"/>
      <c r="M160" s="184"/>
    </row>
  </sheetData>
  <mergeCells count="22">
    <mergeCell ref="K8:M8"/>
    <mergeCell ref="A9:B9"/>
    <mergeCell ref="C9:D9"/>
    <mergeCell ref="E9:F9"/>
    <mergeCell ref="G9:I9"/>
    <mergeCell ref="K9:M9"/>
    <mergeCell ref="E8:F8"/>
    <mergeCell ref="B10:E10"/>
    <mergeCell ref="A1:B1"/>
    <mergeCell ref="A8:B8"/>
    <mergeCell ref="C8:D8"/>
    <mergeCell ref="G8:I8"/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zoomScaleNormal="100" workbookViewId="0">
      <selection activeCell="A14" sqref="A14"/>
    </sheetView>
  </sheetViews>
  <sheetFormatPr defaultColWidth="9.1796875" defaultRowHeight="14.5" x14ac:dyDescent="0.35"/>
  <cols>
    <col min="1" max="1" width="8.26953125" style="9" customWidth="1"/>
    <col min="2" max="2" width="30.54296875" style="9" customWidth="1"/>
    <col min="3" max="3" width="20.54296875" style="9" customWidth="1"/>
    <col min="4" max="4" width="10.54296875" style="9" customWidth="1"/>
    <col min="5" max="6" width="8.81640625" style="9" customWidth="1"/>
    <col min="7" max="7" width="15.81640625" style="9" customWidth="1"/>
    <col min="8" max="9" width="16.7265625" style="9" customWidth="1"/>
    <col min="10" max="10" width="5.7265625" style="9" customWidth="1"/>
    <col min="11" max="14" width="9.1796875" style="9"/>
    <col min="15" max="17" width="18.1796875" style="201" customWidth="1"/>
    <col min="18" max="18" width="17.453125" style="201" customWidth="1"/>
    <col min="19" max="19" width="18.81640625" style="201" customWidth="1"/>
    <col min="20" max="21" width="18.453125" style="201" customWidth="1"/>
    <col min="22" max="22" width="13.1796875" style="201" customWidth="1"/>
    <col min="23" max="23" width="19.81640625" style="201" customWidth="1"/>
    <col min="24" max="24" width="13.1796875" style="201" customWidth="1"/>
    <col min="25" max="25" width="19.81640625" style="201" customWidth="1"/>
    <col min="26" max="26" width="13.1796875" style="201" customWidth="1"/>
    <col min="27" max="27" width="15.453125" style="201" customWidth="1"/>
    <col min="28" max="28" width="18.453125" style="201" customWidth="1"/>
    <col min="29" max="29" width="10.1796875" style="9" bestFit="1" customWidth="1"/>
    <col min="30" max="31" width="14.1796875" style="9" bestFit="1" customWidth="1"/>
    <col min="32" max="16384" width="9.1796875" style="9"/>
  </cols>
  <sheetData>
    <row r="1" spans="1:11" ht="20" x14ac:dyDescent="0.4">
      <c r="A1" s="7"/>
      <c r="B1" s="8"/>
      <c r="C1" s="8"/>
      <c r="D1" s="8"/>
      <c r="E1" s="692" t="s">
        <v>121</v>
      </c>
      <c r="F1" s="693"/>
      <c r="G1" s="693"/>
      <c r="H1" s="693"/>
      <c r="I1" s="693"/>
      <c r="J1" s="8"/>
      <c r="K1" s="8"/>
    </row>
    <row r="2" spans="1:11" ht="12.75" customHeight="1" x14ac:dyDescent="0.4">
      <c r="A2" s="7"/>
      <c r="B2" s="8" t="s">
        <v>122</v>
      </c>
      <c r="C2" s="8"/>
      <c r="D2" s="8"/>
      <c r="E2" s="10"/>
      <c r="F2" s="11"/>
      <c r="G2" s="11"/>
      <c r="H2" s="11"/>
      <c r="I2" s="11"/>
      <c r="J2" s="8"/>
      <c r="K2" s="8"/>
    </row>
    <row r="3" spans="1:11" ht="12.75" customHeight="1" x14ac:dyDescent="0.35">
      <c r="A3" s="7"/>
      <c r="B3" s="625" t="s">
        <v>123</v>
      </c>
      <c r="C3" s="627"/>
      <c r="D3" s="626"/>
      <c r="E3" s="625" t="s">
        <v>124</v>
      </c>
      <c r="F3" s="627"/>
      <c r="G3" s="627"/>
      <c r="H3" s="627"/>
      <c r="I3" s="626"/>
      <c r="J3" s="694" t="s">
        <v>125</v>
      </c>
      <c r="K3" s="8"/>
    </row>
    <row r="4" spans="1:11" ht="20.5" x14ac:dyDescent="0.35">
      <c r="A4" s="7"/>
      <c r="B4" s="12" t="s">
        <v>126</v>
      </c>
      <c r="C4" s="13"/>
      <c r="D4" s="14"/>
      <c r="E4" s="671"/>
      <c r="F4" s="672"/>
      <c r="G4" s="672"/>
      <c r="H4" s="672"/>
      <c r="I4" s="673"/>
      <c r="J4" s="694"/>
      <c r="K4" s="8"/>
    </row>
    <row r="5" spans="1:11" ht="20.5" x14ac:dyDescent="0.35">
      <c r="A5" s="7"/>
      <c r="B5" s="12" t="s">
        <v>127</v>
      </c>
      <c r="C5" s="13"/>
      <c r="D5" s="14"/>
      <c r="E5" s="697" t="s">
        <v>128</v>
      </c>
      <c r="F5" s="627"/>
      <c r="G5" s="626"/>
      <c r="H5" s="15" t="s">
        <v>129</v>
      </c>
      <c r="I5" s="16"/>
      <c r="J5" s="694"/>
      <c r="K5" s="8"/>
    </row>
    <row r="6" spans="1:11" ht="20.5" x14ac:dyDescent="0.35">
      <c r="A6" s="7"/>
      <c r="B6" s="12" t="s">
        <v>130</v>
      </c>
      <c r="C6" s="13"/>
      <c r="D6" s="14"/>
      <c r="E6" s="17" t="s">
        <v>131</v>
      </c>
      <c r="F6" s="18">
        <v>1</v>
      </c>
      <c r="G6" s="19" t="s">
        <v>132</v>
      </c>
      <c r="H6" s="639"/>
      <c r="I6" s="635"/>
      <c r="J6" s="694"/>
      <c r="K6" s="8"/>
    </row>
    <row r="7" spans="1:11" ht="20.5" x14ac:dyDescent="0.35">
      <c r="A7" s="7"/>
      <c r="B7" s="12" t="s">
        <v>41</v>
      </c>
      <c r="C7" s="13"/>
      <c r="D7" s="14"/>
      <c r="E7" s="625" t="s">
        <v>133</v>
      </c>
      <c r="F7" s="627"/>
      <c r="G7" s="626"/>
      <c r="H7" s="15" t="s">
        <v>134</v>
      </c>
      <c r="I7" s="16"/>
      <c r="J7" s="694"/>
      <c r="K7" s="8"/>
    </row>
    <row r="8" spans="1:11" x14ac:dyDescent="0.35">
      <c r="A8" s="7"/>
      <c r="B8" s="625" t="s">
        <v>135</v>
      </c>
      <c r="C8" s="627"/>
      <c r="D8" s="626"/>
      <c r="E8" s="625" t="s">
        <v>136</v>
      </c>
      <c r="F8" s="627"/>
      <c r="G8" s="627"/>
      <c r="H8" s="627"/>
      <c r="I8" s="626"/>
      <c r="J8" s="694"/>
      <c r="K8" s="8"/>
    </row>
    <row r="9" spans="1:11" ht="20.5" x14ac:dyDescent="0.35">
      <c r="A9" s="7"/>
      <c r="B9" s="131" t="s">
        <v>505</v>
      </c>
      <c r="C9" s="13"/>
      <c r="D9" s="14"/>
      <c r="E9" s="668"/>
      <c r="F9" s="669"/>
      <c r="G9" s="669"/>
      <c r="H9" s="669"/>
      <c r="I9" s="670"/>
      <c r="J9" s="694"/>
      <c r="K9" s="8"/>
    </row>
    <row r="10" spans="1:11" ht="20.5" x14ac:dyDescent="0.35">
      <c r="A10" s="7"/>
      <c r="B10" s="131" t="s">
        <v>506</v>
      </c>
      <c r="C10" s="13"/>
      <c r="D10" s="14"/>
      <c r="E10" s="668"/>
      <c r="F10" s="669"/>
      <c r="G10" s="669"/>
      <c r="H10" s="669"/>
      <c r="I10" s="670"/>
      <c r="J10" s="694"/>
      <c r="K10" s="8"/>
    </row>
    <row r="11" spans="1:11" ht="20.5" x14ac:dyDescent="0.35">
      <c r="A11" s="7"/>
      <c r="B11" s="131" t="s">
        <v>507</v>
      </c>
      <c r="C11" s="13"/>
      <c r="D11" s="14"/>
      <c r="E11" s="668"/>
      <c r="F11" s="669"/>
      <c r="G11" s="669"/>
      <c r="H11" s="669"/>
      <c r="I11" s="670"/>
      <c r="J11" s="694"/>
      <c r="K11" s="8"/>
    </row>
    <row r="12" spans="1:11" ht="20.5" x14ac:dyDescent="0.35">
      <c r="A12" s="7"/>
      <c r="B12" s="131"/>
      <c r="C12" s="13"/>
      <c r="D12" s="14"/>
      <c r="E12" s="668"/>
      <c r="F12" s="669"/>
      <c r="G12" s="669"/>
      <c r="H12" s="669"/>
      <c r="I12" s="670"/>
      <c r="J12" s="694"/>
      <c r="K12" s="8"/>
    </row>
    <row r="13" spans="1:11" ht="20.5" x14ac:dyDescent="0.35">
      <c r="A13" s="7"/>
      <c r="B13" s="131"/>
      <c r="C13" s="13"/>
      <c r="D13" s="14"/>
      <c r="E13" s="665" t="s">
        <v>137</v>
      </c>
      <c r="F13" s="666"/>
      <c r="G13" s="666"/>
      <c r="H13" s="666"/>
      <c r="I13" s="701"/>
      <c r="J13" s="694"/>
      <c r="K13" s="8"/>
    </row>
    <row r="14" spans="1:11" x14ac:dyDescent="0.35">
      <c r="A14" s="7"/>
      <c r="B14" s="625" t="s">
        <v>138</v>
      </c>
      <c r="C14" s="627"/>
      <c r="D14" s="626"/>
      <c r="E14" s="698" t="s">
        <v>139</v>
      </c>
      <c r="F14" s="699"/>
      <c r="G14" s="699"/>
      <c r="H14" s="699"/>
      <c r="I14" s="700"/>
      <c r="J14" s="694"/>
      <c r="K14" s="8"/>
    </row>
    <row r="15" spans="1:11" x14ac:dyDescent="0.35">
      <c r="A15" s="7"/>
      <c r="B15" s="668"/>
      <c r="C15" s="669"/>
      <c r="D15" s="670"/>
      <c r="E15" s="702" t="s">
        <v>140</v>
      </c>
      <c r="F15" s="703"/>
      <c r="G15" s="703"/>
      <c r="H15" s="703"/>
      <c r="I15" s="704"/>
      <c r="J15" s="694"/>
      <c r="K15" s="8"/>
    </row>
    <row r="16" spans="1:11" x14ac:dyDescent="0.35">
      <c r="A16" s="7"/>
      <c r="B16" s="668"/>
      <c r="C16" s="669"/>
      <c r="D16" s="670"/>
      <c r="E16" s="702"/>
      <c r="F16" s="703"/>
      <c r="G16" s="703"/>
      <c r="H16" s="703"/>
      <c r="I16" s="704"/>
      <c r="J16" s="694"/>
      <c r="K16" s="8"/>
    </row>
    <row r="17" spans="1:14" x14ac:dyDescent="0.35">
      <c r="A17" s="7"/>
      <c r="B17" s="668"/>
      <c r="C17" s="669"/>
      <c r="D17" s="670"/>
      <c r="E17" s="702"/>
      <c r="F17" s="703"/>
      <c r="G17" s="703"/>
      <c r="H17" s="703"/>
      <c r="I17" s="704"/>
      <c r="J17" s="694"/>
      <c r="K17" s="8"/>
    </row>
    <row r="18" spans="1:14" x14ac:dyDescent="0.35">
      <c r="A18" s="7"/>
      <c r="B18" s="671"/>
      <c r="C18" s="672"/>
      <c r="D18" s="673"/>
      <c r="E18" s="705"/>
      <c r="F18" s="706"/>
      <c r="G18" s="706"/>
      <c r="H18" s="706"/>
      <c r="I18" s="707"/>
      <c r="J18" s="694"/>
      <c r="K18" s="8"/>
    </row>
    <row r="19" spans="1:14" x14ac:dyDescent="0.35">
      <c r="A19" s="677" t="s">
        <v>141</v>
      </c>
      <c r="B19" s="625" t="s">
        <v>142</v>
      </c>
      <c r="C19" s="627"/>
      <c r="D19" s="626"/>
      <c r="E19" s="679" t="s">
        <v>143</v>
      </c>
      <c r="F19" s="680"/>
      <c r="G19" s="680"/>
      <c r="H19" s="680"/>
      <c r="I19" s="681"/>
      <c r="J19" s="694"/>
      <c r="K19" s="8"/>
    </row>
    <row r="20" spans="1:14" x14ac:dyDescent="0.35">
      <c r="A20" s="678"/>
      <c r="B20" s="668"/>
      <c r="C20" s="669"/>
      <c r="D20" s="670"/>
      <c r="E20" s="668"/>
      <c r="F20" s="669"/>
      <c r="G20" s="669"/>
      <c r="H20" s="669"/>
      <c r="I20" s="670"/>
      <c r="J20" s="694"/>
      <c r="K20" s="8"/>
    </row>
    <row r="21" spans="1:14" ht="15.5" x14ac:dyDescent="0.35">
      <c r="A21" s="678"/>
      <c r="B21" s="668"/>
      <c r="C21" s="669"/>
      <c r="D21" s="670"/>
      <c r="E21" s="682" t="s">
        <v>144</v>
      </c>
      <c r="F21" s="683"/>
      <c r="G21" s="683"/>
      <c r="H21" s="683"/>
      <c r="I21" s="684"/>
      <c r="J21" s="694"/>
      <c r="K21" s="8"/>
    </row>
    <row r="22" spans="1:14" ht="15.5" x14ac:dyDescent="0.35">
      <c r="A22" s="678"/>
      <c r="B22" s="671"/>
      <c r="C22" s="672"/>
      <c r="D22" s="673"/>
      <c r="E22" s="668"/>
      <c r="F22" s="669"/>
      <c r="G22" s="669"/>
      <c r="H22" s="669"/>
      <c r="I22" s="670"/>
      <c r="J22" s="694"/>
      <c r="K22" s="8"/>
      <c r="L22" s="130"/>
    </row>
    <row r="23" spans="1:14" ht="12.75" customHeight="1" x14ac:dyDescent="0.35">
      <c r="A23" s="678"/>
      <c r="B23" s="20" t="s">
        <v>145</v>
      </c>
      <c r="C23" s="625" t="s">
        <v>146</v>
      </c>
      <c r="D23" s="626"/>
      <c r="E23" s="668"/>
      <c r="F23" s="669"/>
      <c r="G23" s="669"/>
      <c r="H23" s="669"/>
      <c r="I23" s="670"/>
      <c r="J23" s="694"/>
      <c r="K23" s="8"/>
    </row>
    <row r="24" spans="1:14" ht="19" customHeight="1" x14ac:dyDescent="0.35">
      <c r="A24" s="678"/>
      <c r="B24" s="21"/>
      <c r="C24" s="663" t="s">
        <v>502</v>
      </c>
      <c r="D24" s="664"/>
      <c r="E24" s="668"/>
      <c r="F24" s="669"/>
      <c r="G24" s="669"/>
      <c r="H24" s="690" t="s">
        <v>147</v>
      </c>
      <c r="I24" s="691"/>
      <c r="J24" s="694"/>
      <c r="K24" s="8"/>
    </row>
    <row r="25" spans="1:14" x14ac:dyDescent="0.35">
      <c r="A25" s="678"/>
      <c r="B25" s="20" t="s">
        <v>148</v>
      </c>
      <c r="C25" s="625" t="s">
        <v>149</v>
      </c>
      <c r="D25" s="626"/>
      <c r="E25" s="674" t="s">
        <v>150</v>
      </c>
      <c r="F25" s="675"/>
      <c r="G25" s="675"/>
      <c r="H25" s="675"/>
      <c r="I25" s="676"/>
      <c r="J25" s="694"/>
      <c r="K25" s="8"/>
    </row>
    <row r="26" spans="1:14" ht="19" customHeight="1" x14ac:dyDescent="0.35">
      <c r="A26" s="678"/>
      <c r="B26" s="21"/>
      <c r="C26" s="663"/>
      <c r="D26" s="664"/>
      <c r="E26" s="665" t="s">
        <v>151</v>
      </c>
      <c r="F26" s="666"/>
      <c r="G26" s="22" t="s">
        <v>152</v>
      </c>
      <c r="H26" s="22" t="s">
        <v>153</v>
      </c>
      <c r="I26" s="19" t="s">
        <v>154</v>
      </c>
      <c r="J26" s="694"/>
      <c r="K26" s="8"/>
    </row>
    <row r="27" spans="1:14" ht="12.75" customHeight="1" x14ac:dyDescent="0.35">
      <c r="A27" s="678"/>
      <c r="B27" s="23" t="s">
        <v>155</v>
      </c>
      <c r="C27" s="667" t="s">
        <v>156</v>
      </c>
      <c r="D27" s="667"/>
      <c r="E27" s="667"/>
      <c r="F27" s="667"/>
      <c r="G27" s="24" t="s">
        <v>157</v>
      </c>
      <c r="H27" s="24" t="s">
        <v>158</v>
      </c>
      <c r="I27" s="25" t="s">
        <v>159</v>
      </c>
      <c r="J27" s="694"/>
      <c r="K27" s="8"/>
    </row>
    <row r="28" spans="1:14" x14ac:dyDescent="0.35">
      <c r="A28" s="678"/>
      <c r="B28" s="26"/>
      <c r="C28" s="27"/>
      <c r="D28" s="27"/>
      <c r="E28" s="27"/>
      <c r="F28" s="28"/>
      <c r="G28" s="197"/>
      <c r="H28" s="197"/>
      <c r="I28" s="29"/>
      <c r="J28" s="694"/>
      <c r="K28" s="8"/>
    </row>
    <row r="29" spans="1:14" ht="15.5" x14ac:dyDescent="0.35">
      <c r="A29" s="678"/>
      <c r="B29" s="130" t="s">
        <v>343</v>
      </c>
      <c r="C29" s="31"/>
      <c r="D29" s="31"/>
      <c r="E29" s="31"/>
      <c r="F29" s="32"/>
      <c r="G29" s="196"/>
      <c r="H29" s="196"/>
      <c r="I29" s="33"/>
      <c r="J29" s="694"/>
      <c r="K29" s="8"/>
    </row>
    <row r="30" spans="1:14" ht="15.5" x14ac:dyDescent="0.35">
      <c r="A30" s="678"/>
      <c r="B30" s="63" t="s">
        <v>342</v>
      </c>
      <c r="C30" s="31"/>
      <c r="D30" s="31"/>
      <c r="E30" s="31"/>
      <c r="F30" s="32"/>
      <c r="G30" s="196"/>
      <c r="H30" s="196"/>
      <c r="I30" s="33"/>
      <c r="J30" s="694"/>
      <c r="K30" s="8"/>
    </row>
    <row r="31" spans="1:14" ht="15.5" x14ac:dyDescent="0.35">
      <c r="A31" s="678"/>
      <c r="B31" s="63" t="str">
        <f t="array" ref="B31">CONCATENATE(SUM(SUMIF(packingListModelFinal!$A$11:$A$150, DEODORANT, packingListModelFinal!$K$11:$K$150)), " FIBREBOARD BOXES")</f>
        <v>0 FIBREBOARD BOXES</v>
      </c>
      <c r="C31" s="31"/>
      <c r="D31" s="31"/>
      <c r="E31" s="31"/>
      <c r="F31" s="32"/>
      <c r="G31" s="196"/>
      <c r="H31" s="196"/>
      <c r="I31" s="33"/>
      <c r="J31" s="694"/>
      <c r="K31" s="8"/>
      <c r="N31" s="200"/>
    </row>
    <row r="32" spans="1:14" ht="15.5" x14ac:dyDescent="0.35">
      <c r="A32" s="678"/>
      <c r="B32" s="63" t="str">
        <f t="array" ref="B32">CONCATENATE(SUM(SUMIF(packingListModelFinal!$A$11:$A$151, DEODORANT_175, packingListModelFinal!$G$11:$G$151)), " METAL CAN BY 175ML")</f>
        <v>0 METAL CAN BY 175ML</v>
      </c>
      <c r="C32" s="31"/>
      <c r="D32" s="31"/>
      <c r="E32" s="31"/>
      <c r="F32" s="32"/>
      <c r="G32" s="196">
        <f t="array" ref="G32">SUM(SUMIF(packingListModelFinal!$A$11:$A$150, DEODORANT_175, packingListModelFinal!$H$11:$H$150) * DEODORANT_175_PESI)</f>
        <v>0</v>
      </c>
      <c r="H32" s="196">
        <f t="array" ref="H32">SUM(SUMIF(packingListModelFinal!$A$11:$A$150, DEODORANT_175, packingListModelFinal!$I$11:$I$150) * DEODORANT_175_PESI)</f>
        <v>0</v>
      </c>
      <c r="I32" s="66">
        <f t="array" ref="I32">SUM(SUMIF(packingListModelFinal!$A$11:$A$150, DEODORANT_175, packingListModelFinal!$J$11:$J$150) * DEODORANT_175_PESI)</f>
        <v>0</v>
      </c>
      <c r="J32" s="694"/>
      <c r="K32" s="8"/>
    </row>
    <row r="33" spans="1:11" ht="15.5" x14ac:dyDescent="0.35">
      <c r="A33" s="678"/>
      <c r="B33" s="63"/>
      <c r="C33" s="31"/>
      <c r="D33" s="31"/>
      <c r="E33" s="31"/>
      <c r="F33" s="32"/>
      <c r="G33" s="196"/>
      <c r="H33" s="196"/>
      <c r="I33" s="66"/>
      <c r="J33" s="694"/>
      <c r="K33" s="8"/>
    </row>
    <row r="34" spans="1:11" ht="15.5" x14ac:dyDescent="0.35">
      <c r="A34" s="678"/>
      <c r="B34" s="64"/>
      <c r="C34" s="31"/>
      <c r="D34" s="31"/>
      <c r="E34" s="31"/>
      <c r="F34" s="32"/>
      <c r="G34" s="196"/>
      <c r="H34" s="196"/>
      <c r="I34" s="66"/>
      <c r="J34" s="694"/>
      <c r="K34" s="8"/>
    </row>
    <row r="35" spans="1:11" ht="15.5" x14ac:dyDescent="0.35">
      <c r="A35" s="678"/>
      <c r="B35" s="64" t="s">
        <v>365</v>
      </c>
      <c r="C35" s="31"/>
      <c r="D35" s="31"/>
      <c r="E35" s="31"/>
      <c r="F35" s="32"/>
      <c r="G35" s="196"/>
      <c r="H35" s="196"/>
      <c r="I35" s="66"/>
      <c r="J35" s="694"/>
      <c r="K35" s="8"/>
    </row>
    <row r="36" spans="1:11" ht="15.5" x14ac:dyDescent="0.35">
      <c r="A36" s="678"/>
      <c r="B36" s="64"/>
      <c r="C36" s="31"/>
      <c r="D36" s="31"/>
      <c r="E36" s="31"/>
      <c r="F36" s="32"/>
      <c r="G36" s="196"/>
      <c r="H36" s="196"/>
      <c r="I36" s="66"/>
      <c r="J36" s="694"/>
      <c r="K36" s="8"/>
    </row>
    <row r="37" spans="1:11" ht="15.5" x14ac:dyDescent="0.35">
      <c r="A37" s="678"/>
      <c r="B37" s="64"/>
      <c r="C37" s="31"/>
      <c r="D37" s="31"/>
      <c r="E37" s="31"/>
      <c r="F37" s="32"/>
      <c r="G37" s="196"/>
      <c r="H37" s="196"/>
      <c r="I37" s="66"/>
      <c r="J37" s="694"/>
      <c r="K37" s="8"/>
    </row>
    <row r="38" spans="1:11" ht="15.5" x14ac:dyDescent="0.35">
      <c r="A38" s="678"/>
      <c r="B38" s="64"/>
      <c r="C38" s="31"/>
      <c r="D38" s="31"/>
      <c r="E38" s="31"/>
      <c r="F38" s="32"/>
      <c r="G38" s="196"/>
      <c r="H38" s="196"/>
      <c r="I38" s="66"/>
      <c r="J38" s="694"/>
      <c r="K38" s="8"/>
    </row>
    <row r="39" spans="1:11" ht="15.5" x14ac:dyDescent="0.35">
      <c r="A39" s="678"/>
      <c r="B39" s="65"/>
      <c r="C39" s="35"/>
      <c r="D39" s="35"/>
      <c r="E39" s="35"/>
      <c r="F39" s="36"/>
      <c r="G39" s="196"/>
      <c r="H39" s="196"/>
      <c r="I39" s="66"/>
      <c r="J39" s="694"/>
      <c r="K39" s="8"/>
    </row>
    <row r="40" spans="1:11" ht="15.5" x14ac:dyDescent="0.35">
      <c r="A40" s="678"/>
      <c r="B40" s="64"/>
      <c r="C40" s="31"/>
      <c r="D40" s="31"/>
      <c r="E40" s="31"/>
      <c r="F40" s="32"/>
      <c r="G40" s="196"/>
      <c r="H40" s="196"/>
      <c r="I40" s="66"/>
      <c r="J40" s="694"/>
      <c r="K40" s="8"/>
    </row>
    <row r="41" spans="1:11" ht="15.5" x14ac:dyDescent="0.35">
      <c r="A41" s="678"/>
      <c r="B41" s="64"/>
      <c r="C41" s="31"/>
      <c r="D41" s="31"/>
      <c r="E41" s="31"/>
      <c r="F41" s="32"/>
      <c r="G41" s="196"/>
      <c r="H41" s="196"/>
      <c r="I41" s="66"/>
      <c r="J41" s="694"/>
      <c r="K41" s="8"/>
    </row>
    <row r="42" spans="1:11" ht="15.5" x14ac:dyDescent="0.35">
      <c r="A42" s="678"/>
      <c r="B42" s="64"/>
      <c r="C42" s="31"/>
      <c r="D42" s="31"/>
      <c r="E42" s="31"/>
      <c r="F42" s="32"/>
      <c r="G42" s="196"/>
      <c r="H42" s="196"/>
      <c r="I42" s="66"/>
      <c r="J42" s="694"/>
      <c r="K42" s="8"/>
    </row>
    <row r="43" spans="1:11" ht="15.5" x14ac:dyDescent="0.35">
      <c r="A43" s="678"/>
      <c r="B43" s="64"/>
      <c r="C43" s="31"/>
      <c r="D43" s="31"/>
      <c r="E43" s="31"/>
      <c r="F43" s="32"/>
      <c r="G43" s="196"/>
      <c r="H43" s="196"/>
      <c r="I43" s="66"/>
      <c r="J43" s="694"/>
      <c r="K43" s="8"/>
    </row>
    <row r="44" spans="1:11" ht="15.5" x14ac:dyDescent="0.35">
      <c r="A44" s="678"/>
      <c r="B44" s="64"/>
      <c r="C44" s="31"/>
      <c r="D44" s="31"/>
      <c r="E44" s="31"/>
      <c r="F44" s="32"/>
      <c r="G44" s="196"/>
      <c r="H44" s="196"/>
      <c r="I44" s="66"/>
      <c r="J44" s="694"/>
      <c r="K44" s="8"/>
    </row>
    <row r="45" spans="1:11" ht="15.5" x14ac:dyDescent="0.35">
      <c r="A45" s="678"/>
      <c r="B45" s="64"/>
      <c r="C45" s="31"/>
      <c r="D45" s="31"/>
      <c r="E45" s="31"/>
      <c r="F45" s="32"/>
      <c r="G45" s="196"/>
      <c r="H45" s="196"/>
      <c r="I45" s="66"/>
      <c r="J45" s="694"/>
      <c r="K45" s="8"/>
    </row>
    <row r="46" spans="1:11" ht="15.5" x14ac:dyDescent="0.35">
      <c r="A46" s="678"/>
      <c r="B46" s="64"/>
      <c r="C46" s="35"/>
      <c r="D46" s="35"/>
      <c r="E46" s="35"/>
      <c r="F46" s="36"/>
      <c r="G46" s="196"/>
      <c r="H46" s="196"/>
      <c r="I46" s="66"/>
      <c r="J46" s="694"/>
      <c r="K46" s="8"/>
    </row>
    <row r="47" spans="1:11" ht="15.5" x14ac:dyDescent="0.35">
      <c r="A47" s="678"/>
      <c r="B47" s="65"/>
      <c r="C47" s="35"/>
      <c r="D47" s="35"/>
      <c r="E47" s="35"/>
      <c r="F47" s="36"/>
      <c r="G47" s="196"/>
      <c r="H47" s="196"/>
      <c r="I47" s="33"/>
      <c r="J47" s="694"/>
      <c r="K47" s="8"/>
    </row>
    <row r="48" spans="1:11" ht="15.5" x14ac:dyDescent="0.35">
      <c r="A48" s="678"/>
      <c r="B48" s="65"/>
      <c r="C48" s="35"/>
      <c r="D48" s="35"/>
      <c r="E48" s="35"/>
      <c r="F48" s="36"/>
      <c r="G48" s="196"/>
      <c r="H48" s="196"/>
      <c r="I48" s="33"/>
      <c r="J48" s="694"/>
      <c r="K48" s="8"/>
    </row>
    <row r="49" spans="1:15" ht="15.5" x14ac:dyDescent="0.35">
      <c r="A49" s="678"/>
      <c r="B49" s="65"/>
      <c r="C49" s="35"/>
      <c r="D49" s="35"/>
      <c r="E49" s="35"/>
      <c r="F49" s="36"/>
      <c r="G49" s="196"/>
      <c r="H49" s="196"/>
      <c r="I49" s="33"/>
      <c r="J49" s="694"/>
      <c r="K49" s="8"/>
    </row>
    <row r="50" spans="1:15" ht="15.5" x14ac:dyDescent="0.35">
      <c r="A50" s="678"/>
      <c r="B50" s="34"/>
      <c r="C50" s="35"/>
      <c r="D50" s="35"/>
      <c r="E50" s="35"/>
      <c r="F50" s="36"/>
      <c r="G50" s="196"/>
      <c r="H50" s="196"/>
      <c r="I50" s="33"/>
      <c r="J50" s="694"/>
      <c r="K50" s="8"/>
    </row>
    <row r="51" spans="1:15" ht="15.5" x14ac:dyDescent="0.35">
      <c r="A51" s="678"/>
      <c r="B51" s="34"/>
      <c r="C51" s="35"/>
      <c r="D51" s="35"/>
      <c r="E51" s="35"/>
      <c r="F51" s="36"/>
      <c r="G51" s="196"/>
      <c r="H51" s="196"/>
      <c r="I51" s="33"/>
      <c r="J51" s="694"/>
      <c r="K51" s="8"/>
    </row>
    <row r="52" spans="1:15" ht="15.5" x14ac:dyDescent="0.35">
      <c r="A52" s="678"/>
      <c r="B52" s="30"/>
      <c r="C52" s="31"/>
      <c r="D52" s="31"/>
      <c r="E52" s="31"/>
      <c r="F52" s="32"/>
      <c r="G52" s="196"/>
      <c r="H52" s="196"/>
      <c r="I52" s="33"/>
      <c r="J52" s="694"/>
      <c r="K52" s="8"/>
    </row>
    <row r="53" spans="1:15" ht="15.5" x14ac:dyDescent="0.35">
      <c r="A53" s="678"/>
      <c r="B53" s="30"/>
      <c r="C53" s="31"/>
      <c r="D53" s="31"/>
      <c r="E53" s="31"/>
      <c r="F53" s="32"/>
      <c r="G53" s="196"/>
      <c r="H53" s="198"/>
      <c r="I53" s="33"/>
      <c r="J53" s="694"/>
      <c r="K53" s="8"/>
    </row>
    <row r="54" spans="1:15" x14ac:dyDescent="0.35">
      <c r="A54" s="678"/>
      <c r="B54" s="37"/>
      <c r="C54" s="38"/>
      <c r="D54" s="38"/>
      <c r="E54" s="38"/>
      <c r="F54" s="39"/>
      <c r="G54" s="20" t="s">
        <v>285</v>
      </c>
      <c r="H54" s="20" t="s">
        <v>160</v>
      </c>
      <c r="I54" s="20" t="s">
        <v>161</v>
      </c>
      <c r="J54" s="694"/>
      <c r="K54" s="8"/>
    </row>
    <row r="55" spans="1:15" ht="15.5" x14ac:dyDescent="0.35">
      <c r="A55" s="678"/>
      <c r="B55" s="40"/>
      <c r="C55" s="41"/>
      <c r="D55" s="41"/>
      <c r="E55" s="41"/>
      <c r="F55" s="42"/>
      <c r="G55" s="199">
        <f>SUM(G28:G53)</f>
        <v>0</v>
      </c>
      <c r="H55" s="199">
        <f>SUM(H28:H53)</f>
        <v>0</v>
      </c>
      <c r="I55" s="67">
        <f>SUM(I29:I54)</f>
        <v>0</v>
      </c>
      <c r="J55" s="694"/>
      <c r="K55" s="8"/>
    </row>
    <row r="56" spans="1:15" x14ac:dyDescent="0.35">
      <c r="A56" s="678"/>
      <c r="B56" s="20" t="s">
        <v>162</v>
      </c>
      <c r="C56" s="625" t="s">
        <v>163</v>
      </c>
      <c r="D56" s="626"/>
      <c r="E56" s="625" t="s">
        <v>164</v>
      </c>
      <c r="F56" s="627"/>
      <c r="G56" s="626"/>
      <c r="H56" s="15" t="s">
        <v>165</v>
      </c>
      <c r="I56" s="20" t="s">
        <v>166</v>
      </c>
      <c r="J56" s="694"/>
      <c r="K56" s="8"/>
    </row>
    <row r="57" spans="1:15" x14ac:dyDescent="0.35">
      <c r="A57" s="678"/>
      <c r="B57" s="43" t="s">
        <v>167</v>
      </c>
      <c r="C57" s="643"/>
      <c r="D57" s="644"/>
      <c r="E57" s="643"/>
      <c r="F57" s="645"/>
      <c r="G57" s="644"/>
      <c r="H57" s="44"/>
      <c r="I57" s="45" t="s">
        <v>168</v>
      </c>
      <c r="J57" s="694"/>
      <c r="K57" s="8"/>
    </row>
    <row r="58" spans="1:15" ht="15.5" x14ac:dyDescent="0.35">
      <c r="A58" s="678"/>
      <c r="B58" s="46"/>
      <c r="C58" s="685"/>
      <c r="D58" s="686"/>
      <c r="E58" s="687"/>
      <c r="F58" s="688"/>
      <c r="G58" s="689"/>
      <c r="H58" s="44"/>
      <c r="I58" s="44"/>
      <c r="J58" s="694"/>
      <c r="K58" s="8"/>
    </row>
    <row r="59" spans="1:15" ht="12" customHeight="1" x14ac:dyDescent="0.35">
      <c r="A59" s="678"/>
      <c r="B59" s="47"/>
      <c r="C59" s="647"/>
      <c r="D59" s="648"/>
      <c r="E59" s="647"/>
      <c r="F59" s="649"/>
      <c r="G59" s="648"/>
      <c r="H59" s="48"/>
      <c r="I59" s="48"/>
      <c r="J59" s="694"/>
      <c r="K59" s="8"/>
    </row>
    <row r="60" spans="1:15" ht="13.5" customHeight="1" x14ac:dyDescent="0.35">
      <c r="A60" s="49"/>
      <c r="B60" s="650" t="s">
        <v>169</v>
      </c>
      <c r="C60" s="651"/>
      <c r="D60" s="652" t="s">
        <v>170</v>
      </c>
      <c r="E60" s="653"/>
      <c r="F60" s="653"/>
      <c r="G60" s="653"/>
      <c r="H60" s="653"/>
      <c r="I60" s="654"/>
      <c r="J60" s="695"/>
      <c r="K60" s="8"/>
    </row>
    <row r="61" spans="1:15" ht="25.5" customHeight="1" x14ac:dyDescent="0.35">
      <c r="A61" s="7"/>
      <c r="B61" s="655" t="s">
        <v>171</v>
      </c>
      <c r="C61" s="656"/>
      <c r="D61" s="655" t="s">
        <v>172</v>
      </c>
      <c r="E61" s="657"/>
      <c r="F61" s="657"/>
      <c r="G61" s="657"/>
      <c r="H61" s="657"/>
      <c r="I61" s="656"/>
      <c r="J61" s="695"/>
      <c r="K61" s="8"/>
    </row>
    <row r="62" spans="1:15" ht="34.5" customHeight="1" x14ac:dyDescent="0.45">
      <c r="A62" s="7"/>
      <c r="B62" s="658" t="s">
        <v>173</v>
      </c>
      <c r="C62" s="659"/>
      <c r="D62" s="660"/>
      <c r="E62" s="661"/>
      <c r="F62" s="661"/>
      <c r="G62" s="661"/>
      <c r="H62" s="661"/>
      <c r="I62" s="662"/>
      <c r="J62" s="695"/>
      <c r="K62" s="8"/>
    </row>
    <row r="63" spans="1:15" x14ac:dyDescent="0.35">
      <c r="A63" s="7"/>
      <c r="B63" s="625" t="s">
        <v>174</v>
      </c>
      <c r="C63" s="626"/>
      <c r="D63" s="625" t="s">
        <v>175</v>
      </c>
      <c r="E63" s="627"/>
      <c r="F63" s="626"/>
      <c r="G63" s="625" t="s">
        <v>176</v>
      </c>
      <c r="H63" s="627"/>
      <c r="I63" s="626"/>
      <c r="J63" s="696"/>
      <c r="K63" s="8"/>
      <c r="O63" s="203"/>
    </row>
    <row r="64" spans="1:15" ht="15.5" x14ac:dyDescent="0.35">
      <c r="A64" s="7"/>
      <c r="B64" s="634" t="s">
        <v>126</v>
      </c>
      <c r="C64" s="635"/>
      <c r="D64" s="646"/>
      <c r="E64" s="637"/>
      <c r="F64" s="638"/>
      <c r="G64" s="634" t="s">
        <v>177</v>
      </c>
      <c r="H64" s="639"/>
      <c r="I64" s="635"/>
      <c r="J64" s="696"/>
      <c r="K64" s="8"/>
      <c r="O64" s="203"/>
    </row>
    <row r="65" spans="1:15" x14ac:dyDescent="0.35">
      <c r="A65" s="7"/>
      <c r="B65" s="625" t="s">
        <v>178</v>
      </c>
      <c r="C65" s="626"/>
      <c r="D65" s="625" t="s">
        <v>179</v>
      </c>
      <c r="E65" s="627"/>
      <c r="F65" s="626"/>
      <c r="G65" s="625" t="s">
        <v>178</v>
      </c>
      <c r="H65" s="627"/>
      <c r="I65" s="626"/>
      <c r="J65" s="696"/>
      <c r="K65" s="8"/>
      <c r="O65" s="203"/>
    </row>
    <row r="66" spans="1:15" ht="15.5" x14ac:dyDescent="0.35">
      <c r="A66" s="7"/>
      <c r="B66" s="634" t="s">
        <v>180</v>
      </c>
      <c r="C66" s="635"/>
      <c r="D66" s="640"/>
      <c r="E66" s="641"/>
      <c r="F66" s="642"/>
      <c r="G66" s="634" t="s">
        <v>180</v>
      </c>
      <c r="H66" s="639"/>
      <c r="I66" s="635"/>
      <c r="J66" s="696"/>
      <c r="K66" s="8"/>
      <c r="O66" s="203"/>
    </row>
    <row r="67" spans="1:15" x14ac:dyDescent="0.35">
      <c r="A67" s="7"/>
      <c r="B67" s="625" t="s">
        <v>181</v>
      </c>
      <c r="C67" s="626"/>
      <c r="D67" s="625" t="s">
        <v>182</v>
      </c>
      <c r="E67" s="627"/>
      <c r="F67" s="626"/>
      <c r="G67" s="625" t="s">
        <v>181</v>
      </c>
      <c r="H67" s="627"/>
      <c r="I67" s="626"/>
      <c r="J67" s="696"/>
      <c r="K67" s="8"/>
      <c r="O67" s="203"/>
    </row>
    <row r="68" spans="1:15" ht="15.5" x14ac:dyDescent="0.35">
      <c r="A68" s="7"/>
      <c r="B68" s="634" t="s">
        <v>531</v>
      </c>
      <c r="C68" s="635"/>
      <c r="D68" s="636"/>
      <c r="E68" s="637"/>
      <c r="F68" s="638"/>
      <c r="G68" s="634" t="s">
        <v>531</v>
      </c>
      <c r="H68" s="639"/>
      <c r="I68" s="635"/>
      <c r="J68" s="696"/>
      <c r="K68" s="8"/>
      <c r="O68" s="203"/>
    </row>
    <row r="69" spans="1:15" x14ac:dyDescent="0.35">
      <c r="A69" s="7"/>
      <c r="B69" s="625" t="s">
        <v>366</v>
      </c>
      <c r="C69" s="626"/>
      <c r="D69" s="625" t="s">
        <v>184</v>
      </c>
      <c r="E69" s="627"/>
      <c r="F69" s="626"/>
      <c r="G69" s="625" t="s">
        <v>183</v>
      </c>
      <c r="H69" s="627"/>
      <c r="I69" s="626"/>
      <c r="J69" s="696"/>
      <c r="O69" s="203"/>
    </row>
    <row r="70" spans="1:15" ht="20.5" x14ac:dyDescent="0.35">
      <c r="A70" s="7"/>
      <c r="B70" s="628"/>
      <c r="C70" s="629"/>
      <c r="D70" s="628"/>
      <c r="E70" s="630"/>
      <c r="F70" s="629"/>
      <c r="G70" s="631"/>
      <c r="H70" s="632"/>
      <c r="I70" s="633"/>
      <c r="J70" s="696"/>
    </row>
    <row r="71" spans="1:15" ht="20.5" x14ac:dyDescent="0.35">
      <c r="A71" s="7"/>
      <c r="B71" s="619"/>
      <c r="C71" s="620"/>
      <c r="D71" s="619"/>
      <c r="E71" s="621"/>
      <c r="F71" s="620"/>
      <c r="G71" s="622"/>
      <c r="H71" s="623"/>
      <c r="I71" s="624"/>
      <c r="J71" s="696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70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12</xdr:row>
                    <xdr:rowOff>6350</xdr:rowOff>
                  </from>
                  <to>
                    <xdr:col>4</xdr:col>
                    <xdr:colOff>273050</xdr:colOff>
                    <xdr:row>12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260350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311150</xdr:colOff>
                    <xdr:row>25</xdr:row>
                    <xdr:rowOff>31750</xdr:rowOff>
                  </from>
                  <to>
                    <xdr:col>5</xdr:col>
                    <xdr:colOff>520700</xdr:colOff>
                    <xdr:row>25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863600</xdr:colOff>
                    <xdr:row>25</xdr:row>
                    <xdr:rowOff>12700</xdr:rowOff>
                  </from>
                  <to>
                    <xdr:col>7</xdr:col>
                    <xdr:colOff>0</xdr:colOff>
                    <xdr:row>25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933450</xdr:colOff>
                    <xdr:row>25</xdr:row>
                    <xdr:rowOff>12700</xdr:rowOff>
                  </from>
                  <to>
                    <xdr:col>8</xdr:col>
                    <xdr:colOff>6350</xdr:colOff>
                    <xdr:row>26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933450</xdr:colOff>
                    <xdr:row>25</xdr:row>
                    <xdr:rowOff>0</xdr:rowOff>
                  </from>
                  <to>
                    <xdr:col>9</xdr:col>
                    <xdr:colOff>31750</xdr:colOff>
                    <xdr:row>26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3"/>
  <dimension ref="A1:O255"/>
  <sheetViews>
    <sheetView workbookViewId="0">
      <pane ySplit="1" topLeftCell="A2" activePane="bottomLeft" state="frozen"/>
      <selection pane="bottomLeft" activeCell="E2" sqref="E2:E3"/>
    </sheetView>
  </sheetViews>
  <sheetFormatPr defaultRowHeight="14.5" x14ac:dyDescent="0.35"/>
  <cols>
    <col min="1" max="1" width="25.26953125" bestFit="1" customWidth="1"/>
    <col min="2" max="2" width="15.453125" customWidth="1"/>
    <col min="3" max="3" width="5.7265625" customWidth="1"/>
    <col min="4" max="4" width="56.1796875" style="1" customWidth="1"/>
    <col min="5" max="5" width="79.81640625" style="1" bestFit="1" customWidth="1"/>
    <col min="6" max="6" width="14.54296875" style="1" customWidth="1"/>
    <col min="7" max="7" width="18.54296875" style="1" bestFit="1" customWidth="1"/>
    <col min="8" max="10" width="8.7265625" style="1"/>
    <col min="11" max="11" width="8.7265625" style="5"/>
    <col min="12" max="14" width="8.7265625" style="1"/>
  </cols>
  <sheetData>
    <row r="1" spans="1:15" x14ac:dyDescent="0.35">
      <c r="A1" s="486" t="s">
        <v>390</v>
      </c>
      <c r="B1" s="492" t="s">
        <v>389</v>
      </c>
      <c r="C1" s="494"/>
      <c r="D1" s="492" t="s">
        <v>269</v>
      </c>
      <c r="E1" s="492" t="s">
        <v>270</v>
      </c>
      <c r="F1" s="492" t="s">
        <v>81</v>
      </c>
      <c r="G1" s="492" t="s">
        <v>388</v>
      </c>
      <c r="H1" s="492" t="s">
        <v>74</v>
      </c>
      <c r="I1" s="492"/>
      <c r="J1" s="495"/>
      <c r="K1" s="496"/>
      <c r="L1" s="495"/>
      <c r="M1" s="495"/>
      <c r="N1" s="495"/>
      <c r="O1" s="497"/>
    </row>
    <row r="2" spans="1:15" x14ac:dyDescent="0.35">
      <c r="A2" s="487" t="s">
        <v>386</v>
      </c>
      <c r="B2" s="1">
        <f ca="1">COUNTA(utility_payMethod)</f>
        <v>10</v>
      </c>
      <c r="C2" s="488"/>
      <c r="D2" s="1" t="s">
        <v>271</v>
      </c>
      <c r="E2" s="1" t="s">
        <v>40</v>
      </c>
      <c r="F2" s="1" t="s">
        <v>38</v>
      </c>
      <c r="G2" s="1" t="s">
        <v>371</v>
      </c>
      <c r="H2" s="1" t="s">
        <v>381</v>
      </c>
      <c r="O2" s="489"/>
    </row>
    <row r="3" spans="1:15" x14ac:dyDescent="0.35">
      <c r="A3" s="487" t="s">
        <v>270</v>
      </c>
      <c r="B3" s="1">
        <f>COUNTA(uti)</f>
        <v>1</v>
      </c>
      <c r="C3" s="488"/>
      <c r="D3" s="1" t="s">
        <v>253</v>
      </c>
      <c r="E3" s="1" t="s">
        <v>240</v>
      </c>
      <c r="F3" s="1" t="s">
        <v>39</v>
      </c>
      <c r="G3" s="1" t="s">
        <v>372</v>
      </c>
      <c r="H3" s="1" t="s">
        <v>276</v>
      </c>
      <c r="O3" s="489"/>
    </row>
    <row r="4" spans="1:15" x14ac:dyDescent="0.35">
      <c r="A4" s="487" t="s">
        <v>385</v>
      </c>
      <c r="B4" s="1">
        <f ca="1">COUNTA(utility_currency)</f>
        <v>3</v>
      </c>
      <c r="C4" s="488"/>
      <c r="D4" s="1" t="s">
        <v>242</v>
      </c>
      <c r="E4" s="1" t="s">
        <v>42</v>
      </c>
      <c r="F4" s="1" t="s">
        <v>221</v>
      </c>
      <c r="G4" s="1" t="s">
        <v>373</v>
      </c>
      <c r="H4" s="1" t="s">
        <v>382</v>
      </c>
      <c r="O4" s="489"/>
    </row>
    <row r="5" spans="1:15" x14ac:dyDescent="0.35">
      <c r="A5" s="487" t="s">
        <v>387</v>
      </c>
      <c r="B5" s="1">
        <f ca="1">COUNTA(utility_category)</f>
        <v>10</v>
      </c>
      <c r="C5" s="488"/>
      <c r="D5" s="1" t="s">
        <v>257</v>
      </c>
      <c r="G5" s="1" t="s">
        <v>374</v>
      </c>
      <c r="H5" s="1" t="s">
        <v>383</v>
      </c>
      <c r="O5" s="489"/>
    </row>
    <row r="6" spans="1:15" x14ac:dyDescent="0.35">
      <c r="A6" s="487" t="s">
        <v>74</v>
      </c>
      <c r="B6" s="1">
        <f ca="1">COUNTA(utility_um)</f>
        <v>8</v>
      </c>
      <c r="C6" s="488"/>
      <c r="D6" s="1" t="s">
        <v>256</v>
      </c>
      <c r="G6" s="1" t="s">
        <v>18</v>
      </c>
      <c r="H6" s="1" t="s">
        <v>384</v>
      </c>
      <c r="O6" s="489"/>
    </row>
    <row r="7" spans="1:15" x14ac:dyDescent="0.35">
      <c r="A7" s="487"/>
      <c r="B7" s="1"/>
      <c r="C7" s="488"/>
      <c r="D7" s="1" t="s">
        <v>272</v>
      </c>
      <c r="G7" s="1" t="s">
        <v>375</v>
      </c>
      <c r="H7" s="1" t="s">
        <v>244</v>
      </c>
      <c r="O7" s="489"/>
    </row>
    <row r="8" spans="1:15" x14ac:dyDescent="0.35">
      <c r="A8" s="488"/>
      <c r="C8" s="488"/>
      <c r="D8" s="1" t="s">
        <v>273</v>
      </c>
      <c r="G8" s="1" t="s">
        <v>17</v>
      </c>
      <c r="H8" s="1" t="s">
        <v>378</v>
      </c>
      <c r="O8" s="489"/>
    </row>
    <row r="9" spans="1:15" x14ac:dyDescent="0.35">
      <c r="A9" s="488"/>
      <c r="C9" s="488"/>
      <c r="D9" s="1" t="s">
        <v>283</v>
      </c>
      <c r="G9" s="1" t="s">
        <v>376</v>
      </c>
      <c r="H9" s="1" t="s">
        <v>277</v>
      </c>
      <c r="O9" s="489"/>
    </row>
    <row r="10" spans="1:15" x14ac:dyDescent="0.35">
      <c r="A10" s="488"/>
      <c r="C10" s="488"/>
      <c r="D10" s="1" t="s">
        <v>255</v>
      </c>
      <c r="G10" s="1" t="s">
        <v>377</v>
      </c>
      <c r="H10"/>
      <c r="O10" s="489"/>
    </row>
    <row r="11" spans="1:15" x14ac:dyDescent="0.35">
      <c r="A11" s="488"/>
      <c r="C11" s="488"/>
      <c r="D11" s="1" t="s">
        <v>329</v>
      </c>
      <c r="G11" s="1" t="s">
        <v>378</v>
      </c>
      <c r="H11"/>
      <c r="O11" s="489"/>
    </row>
    <row r="12" spans="1:15" x14ac:dyDescent="0.35">
      <c r="A12" s="488"/>
      <c r="C12" s="488"/>
      <c r="H12"/>
      <c r="O12" s="489"/>
    </row>
    <row r="13" spans="1:15" x14ac:dyDescent="0.35">
      <c r="A13" s="488"/>
      <c r="C13" s="488"/>
      <c r="H13"/>
      <c r="O13" s="489"/>
    </row>
    <row r="14" spans="1:15" x14ac:dyDescent="0.35">
      <c r="A14" s="488"/>
      <c r="C14" s="488"/>
      <c r="H14"/>
      <c r="O14" s="489"/>
    </row>
    <row r="15" spans="1:15" x14ac:dyDescent="0.35">
      <c r="A15" s="488"/>
      <c r="C15" s="488"/>
      <c r="H15"/>
      <c r="O15" s="489"/>
    </row>
    <row r="16" spans="1:15" x14ac:dyDescent="0.35">
      <c r="A16" s="488"/>
      <c r="C16" s="488"/>
      <c r="H16"/>
      <c r="O16" s="489"/>
    </row>
    <row r="17" spans="1:15" x14ac:dyDescent="0.35">
      <c r="A17" s="488"/>
      <c r="C17" s="488"/>
      <c r="H17"/>
      <c r="O17" s="489"/>
    </row>
    <row r="18" spans="1:15" x14ac:dyDescent="0.35">
      <c r="A18" s="488"/>
      <c r="C18" s="488"/>
      <c r="H18"/>
      <c r="O18" s="489"/>
    </row>
    <row r="19" spans="1:15" x14ac:dyDescent="0.35">
      <c r="A19" s="488"/>
      <c r="C19" s="488"/>
      <c r="H19"/>
      <c r="O19" s="489"/>
    </row>
    <row r="20" spans="1:15" x14ac:dyDescent="0.35">
      <c r="A20" s="488"/>
      <c r="C20" s="488"/>
      <c r="H20"/>
      <c r="O20" s="489"/>
    </row>
    <row r="21" spans="1:15" x14ac:dyDescent="0.35">
      <c r="A21" s="488"/>
      <c r="C21" s="488"/>
      <c r="H21"/>
      <c r="O21" s="489"/>
    </row>
    <row r="22" spans="1:15" x14ac:dyDescent="0.35">
      <c r="A22" s="488"/>
      <c r="C22" s="488"/>
      <c r="H22"/>
      <c r="O22" s="489"/>
    </row>
    <row r="23" spans="1:15" x14ac:dyDescent="0.35">
      <c r="A23" s="488"/>
      <c r="C23" s="488"/>
      <c r="H23"/>
      <c r="O23" s="489"/>
    </row>
    <row r="24" spans="1:15" x14ac:dyDescent="0.35">
      <c r="A24" s="488"/>
      <c r="C24" s="488"/>
      <c r="H24"/>
      <c r="O24" s="489"/>
    </row>
    <row r="25" spans="1:15" ht="15" thickBot="1" x14ac:dyDescent="0.4">
      <c r="A25" s="490"/>
      <c r="B25" s="493"/>
      <c r="C25" s="488"/>
      <c r="H25"/>
      <c r="O25" s="489"/>
    </row>
    <row r="26" spans="1:15" x14ac:dyDescent="0.35">
      <c r="C26" s="488"/>
      <c r="H26"/>
      <c r="O26" s="489"/>
    </row>
    <row r="27" spans="1:15" x14ac:dyDescent="0.35">
      <c r="C27" s="488"/>
      <c r="H27"/>
      <c r="O27" s="489"/>
    </row>
    <row r="28" spans="1:15" x14ac:dyDescent="0.35">
      <c r="C28" s="488"/>
      <c r="H28"/>
      <c r="O28" s="489"/>
    </row>
    <row r="29" spans="1:15" x14ac:dyDescent="0.35">
      <c r="C29" s="488"/>
      <c r="H29"/>
      <c r="O29" s="489"/>
    </row>
    <row r="30" spans="1:15" x14ac:dyDescent="0.35">
      <c r="C30" s="488"/>
      <c r="H30"/>
      <c r="O30" s="489"/>
    </row>
    <row r="31" spans="1:15" x14ac:dyDescent="0.35">
      <c r="C31" s="488"/>
      <c r="H31"/>
      <c r="O31" s="489"/>
    </row>
    <row r="32" spans="1:15" x14ac:dyDescent="0.35">
      <c r="C32" s="488"/>
      <c r="H32"/>
      <c r="O32" s="489"/>
    </row>
    <row r="33" spans="3:15" x14ac:dyDescent="0.35">
      <c r="C33" s="488"/>
      <c r="H33"/>
      <c r="O33" s="489"/>
    </row>
    <row r="34" spans="3:15" x14ac:dyDescent="0.35">
      <c r="C34" s="488"/>
      <c r="H34"/>
      <c r="O34" s="489"/>
    </row>
    <row r="35" spans="3:15" x14ac:dyDescent="0.35">
      <c r="C35" s="488"/>
      <c r="H35"/>
      <c r="O35" s="489"/>
    </row>
    <row r="36" spans="3:15" x14ac:dyDescent="0.35">
      <c r="C36" s="488"/>
      <c r="H36"/>
      <c r="O36" s="489"/>
    </row>
    <row r="37" spans="3:15" x14ac:dyDescent="0.35">
      <c r="C37" s="488"/>
      <c r="H37"/>
      <c r="O37" s="489"/>
    </row>
    <row r="38" spans="3:15" x14ac:dyDescent="0.35">
      <c r="C38" s="488"/>
      <c r="H38"/>
      <c r="O38" s="489"/>
    </row>
    <row r="39" spans="3:15" x14ac:dyDescent="0.35">
      <c r="C39" s="488"/>
      <c r="H39"/>
      <c r="O39" s="489"/>
    </row>
    <row r="40" spans="3:15" x14ac:dyDescent="0.35">
      <c r="C40" s="488"/>
      <c r="H40"/>
      <c r="O40" s="489"/>
    </row>
    <row r="41" spans="3:15" x14ac:dyDescent="0.35">
      <c r="C41" s="488"/>
      <c r="H41"/>
      <c r="O41" s="489"/>
    </row>
    <row r="42" spans="3:15" x14ac:dyDescent="0.35">
      <c r="C42" s="488"/>
      <c r="H42"/>
      <c r="O42" s="489"/>
    </row>
    <row r="43" spans="3:15" x14ac:dyDescent="0.35">
      <c r="C43" s="488"/>
      <c r="H43"/>
      <c r="O43" s="489"/>
    </row>
    <row r="44" spans="3:15" x14ac:dyDescent="0.35">
      <c r="C44" s="488"/>
      <c r="H44"/>
      <c r="O44" s="489"/>
    </row>
    <row r="45" spans="3:15" x14ac:dyDescent="0.35">
      <c r="C45" s="488"/>
      <c r="H45"/>
      <c r="O45" s="489"/>
    </row>
    <row r="46" spans="3:15" x14ac:dyDescent="0.35">
      <c r="C46" s="488"/>
      <c r="H46"/>
      <c r="O46" s="489"/>
    </row>
    <row r="47" spans="3:15" x14ac:dyDescent="0.35">
      <c r="C47" s="488"/>
      <c r="H47"/>
      <c r="O47" s="489"/>
    </row>
    <row r="48" spans="3:15" x14ac:dyDescent="0.35">
      <c r="C48" s="488"/>
      <c r="H48"/>
      <c r="O48" s="489"/>
    </row>
    <row r="49" spans="3:15" x14ac:dyDescent="0.35">
      <c r="C49" s="488"/>
      <c r="H49"/>
      <c r="O49" s="489"/>
    </row>
    <row r="50" spans="3:15" ht="15" thickBot="1" x14ac:dyDescent="0.4">
      <c r="C50" s="490"/>
      <c r="D50" s="498"/>
      <c r="E50" s="498"/>
      <c r="F50" s="498"/>
      <c r="G50" s="498"/>
      <c r="H50" s="493"/>
      <c r="I50" s="498"/>
      <c r="J50" s="498"/>
      <c r="K50" s="499"/>
      <c r="L50" s="498"/>
      <c r="M50" s="498"/>
      <c r="N50" s="498"/>
      <c r="O50" s="491"/>
    </row>
    <row r="51" spans="3:15" x14ac:dyDescent="0.35">
      <c r="H51"/>
    </row>
    <row r="52" spans="3:15" x14ac:dyDescent="0.35">
      <c r="H52"/>
    </row>
    <row r="53" spans="3:15" x14ac:dyDescent="0.35">
      <c r="H53"/>
    </row>
    <row r="54" spans="3:15" x14ac:dyDescent="0.35">
      <c r="H54"/>
    </row>
    <row r="55" spans="3:15" x14ac:dyDescent="0.35">
      <c r="H55"/>
    </row>
    <row r="56" spans="3:15" x14ac:dyDescent="0.35">
      <c r="H56"/>
    </row>
    <row r="57" spans="3:15" x14ac:dyDescent="0.35">
      <c r="H57"/>
    </row>
    <row r="58" spans="3:15" x14ac:dyDescent="0.35">
      <c r="H58"/>
    </row>
    <row r="59" spans="3:15" x14ac:dyDescent="0.35">
      <c r="H59"/>
    </row>
    <row r="60" spans="3:15" x14ac:dyDescent="0.35">
      <c r="H60"/>
    </row>
    <row r="61" spans="3:15" x14ac:dyDescent="0.35">
      <c r="H61"/>
    </row>
    <row r="62" spans="3:15" x14ac:dyDescent="0.35">
      <c r="H62"/>
    </row>
    <row r="63" spans="3:15" x14ac:dyDescent="0.35">
      <c r="H63"/>
    </row>
    <row r="64" spans="3:15" x14ac:dyDescent="0.35">
      <c r="H64"/>
    </row>
    <row r="65" spans="8:8" x14ac:dyDescent="0.35">
      <c r="H65"/>
    </row>
    <row r="66" spans="8:8" x14ac:dyDescent="0.35">
      <c r="H66"/>
    </row>
    <row r="67" spans="8:8" x14ac:dyDescent="0.35">
      <c r="H67"/>
    </row>
    <row r="68" spans="8:8" x14ac:dyDescent="0.35">
      <c r="H68"/>
    </row>
    <row r="69" spans="8:8" x14ac:dyDescent="0.35">
      <c r="H69"/>
    </row>
    <row r="70" spans="8:8" x14ac:dyDescent="0.35">
      <c r="H70"/>
    </row>
    <row r="71" spans="8:8" x14ac:dyDescent="0.35">
      <c r="H71"/>
    </row>
    <row r="72" spans="8:8" x14ac:dyDescent="0.35">
      <c r="H72"/>
    </row>
    <row r="73" spans="8:8" x14ac:dyDescent="0.35">
      <c r="H73"/>
    </row>
    <row r="74" spans="8:8" x14ac:dyDescent="0.35">
      <c r="H74"/>
    </row>
    <row r="75" spans="8:8" x14ac:dyDescent="0.35">
      <c r="H75"/>
    </row>
    <row r="76" spans="8:8" x14ac:dyDescent="0.35">
      <c r="H76"/>
    </row>
    <row r="77" spans="8:8" x14ac:dyDescent="0.35">
      <c r="H77"/>
    </row>
    <row r="78" spans="8:8" x14ac:dyDescent="0.35">
      <c r="H78"/>
    </row>
    <row r="79" spans="8:8" x14ac:dyDescent="0.35">
      <c r="H79"/>
    </row>
    <row r="80" spans="8:8" x14ac:dyDescent="0.35">
      <c r="H80"/>
    </row>
    <row r="81" spans="8:8" x14ac:dyDescent="0.35">
      <c r="H81"/>
    </row>
    <row r="82" spans="8:8" x14ac:dyDescent="0.35">
      <c r="H82"/>
    </row>
    <row r="83" spans="8:8" x14ac:dyDescent="0.35">
      <c r="H83"/>
    </row>
    <row r="84" spans="8:8" x14ac:dyDescent="0.35">
      <c r="H84"/>
    </row>
    <row r="85" spans="8:8" x14ac:dyDescent="0.35">
      <c r="H85"/>
    </row>
    <row r="86" spans="8:8" x14ac:dyDescent="0.35">
      <c r="H86"/>
    </row>
    <row r="87" spans="8:8" x14ac:dyDescent="0.35">
      <c r="H87"/>
    </row>
    <row r="88" spans="8:8" x14ac:dyDescent="0.35">
      <c r="H88"/>
    </row>
    <row r="89" spans="8:8" x14ac:dyDescent="0.35">
      <c r="H89"/>
    </row>
    <row r="90" spans="8:8" x14ac:dyDescent="0.35">
      <c r="H90"/>
    </row>
    <row r="91" spans="8:8" x14ac:dyDescent="0.35">
      <c r="H91"/>
    </row>
    <row r="92" spans="8:8" x14ac:dyDescent="0.35">
      <c r="H92"/>
    </row>
    <row r="93" spans="8:8" x14ac:dyDescent="0.35">
      <c r="H93"/>
    </row>
    <row r="94" spans="8:8" x14ac:dyDescent="0.35">
      <c r="H94"/>
    </row>
    <row r="95" spans="8:8" x14ac:dyDescent="0.35">
      <c r="H95"/>
    </row>
    <row r="96" spans="8:8" x14ac:dyDescent="0.35">
      <c r="H96"/>
    </row>
    <row r="97" spans="8:8" x14ac:dyDescent="0.35">
      <c r="H97"/>
    </row>
    <row r="98" spans="8:8" x14ac:dyDescent="0.35">
      <c r="H98"/>
    </row>
    <row r="99" spans="8:8" x14ac:dyDescent="0.35">
      <c r="H99"/>
    </row>
    <row r="100" spans="8:8" x14ac:dyDescent="0.35">
      <c r="H100"/>
    </row>
    <row r="101" spans="8:8" x14ac:dyDescent="0.35">
      <c r="H101"/>
    </row>
    <row r="102" spans="8:8" x14ac:dyDescent="0.35">
      <c r="H102"/>
    </row>
    <row r="103" spans="8:8" x14ac:dyDescent="0.35">
      <c r="H103"/>
    </row>
    <row r="104" spans="8:8" x14ac:dyDescent="0.35">
      <c r="H104"/>
    </row>
    <row r="105" spans="8:8" x14ac:dyDescent="0.35">
      <c r="H105"/>
    </row>
    <row r="106" spans="8:8" x14ac:dyDescent="0.35">
      <c r="H106"/>
    </row>
    <row r="107" spans="8:8" x14ac:dyDescent="0.35">
      <c r="H107"/>
    </row>
    <row r="108" spans="8:8" x14ac:dyDescent="0.35">
      <c r="H108"/>
    </row>
    <row r="109" spans="8:8" x14ac:dyDescent="0.35">
      <c r="H109"/>
    </row>
    <row r="110" spans="8:8" x14ac:dyDescent="0.35">
      <c r="H110"/>
    </row>
    <row r="111" spans="8:8" x14ac:dyDescent="0.35">
      <c r="H111"/>
    </row>
    <row r="112" spans="8:8" x14ac:dyDescent="0.35">
      <c r="H112"/>
    </row>
    <row r="113" spans="8:8" x14ac:dyDescent="0.35">
      <c r="H113"/>
    </row>
    <row r="114" spans="8:8" x14ac:dyDescent="0.35">
      <c r="H114"/>
    </row>
    <row r="115" spans="8:8" x14ac:dyDescent="0.35">
      <c r="H115"/>
    </row>
    <row r="116" spans="8:8" x14ac:dyDescent="0.35">
      <c r="H116"/>
    </row>
    <row r="117" spans="8:8" x14ac:dyDescent="0.35">
      <c r="H117"/>
    </row>
    <row r="118" spans="8:8" x14ac:dyDescent="0.35">
      <c r="H118"/>
    </row>
    <row r="119" spans="8:8" x14ac:dyDescent="0.35">
      <c r="H119"/>
    </row>
    <row r="120" spans="8:8" x14ac:dyDescent="0.35">
      <c r="H120"/>
    </row>
    <row r="121" spans="8:8" x14ac:dyDescent="0.35">
      <c r="H121"/>
    </row>
    <row r="122" spans="8:8" x14ac:dyDescent="0.35">
      <c r="H122"/>
    </row>
    <row r="123" spans="8:8" x14ac:dyDescent="0.35">
      <c r="H123"/>
    </row>
    <row r="124" spans="8:8" x14ac:dyDescent="0.35">
      <c r="H124"/>
    </row>
    <row r="125" spans="8:8" x14ac:dyDescent="0.35">
      <c r="H125"/>
    </row>
    <row r="126" spans="8:8" x14ac:dyDescent="0.35">
      <c r="H126"/>
    </row>
    <row r="127" spans="8:8" x14ac:dyDescent="0.35">
      <c r="H127"/>
    </row>
    <row r="128" spans="8:8" x14ac:dyDescent="0.35">
      <c r="H128"/>
    </row>
    <row r="129" spans="8:8" x14ac:dyDescent="0.35">
      <c r="H129"/>
    </row>
    <row r="130" spans="8:8" x14ac:dyDescent="0.35">
      <c r="H130"/>
    </row>
    <row r="131" spans="8:8" x14ac:dyDescent="0.35">
      <c r="H131"/>
    </row>
    <row r="132" spans="8:8" x14ac:dyDescent="0.35">
      <c r="H132"/>
    </row>
    <row r="133" spans="8:8" x14ac:dyDescent="0.35">
      <c r="H133"/>
    </row>
    <row r="134" spans="8:8" x14ac:dyDescent="0.35">
      <c r="H134"/>
    </row>
    <row r="135" spans="8:8" x14ac:dyDescent="0.35">
      <c r="H135"/>
    </row>
    <row r="136" spans="8:8" x14ac:dyDescent="0.35">
      <c r="H136"/>
    </row>
    <row r="137" spans="8:8" x14ac:dyDescent="0.35">
      <c r="H137"/>
    </row>
    <row r="138" spans="8:8" x14ac:dyDescent="0.35">
      <c r="H138"/>
    </row>
    <row r="139" spans="8:8" x14ac:dyDescent="0.35">
      <c r="H139"/>
    </row>
    <row r="140" spans="8:8" x14ac:dyDescent="0.35">
      <c r="H140"/>
    </row>
    <row r="141" spans="8:8" x14ac:dyDescent="0.35">
      <c r="H141"/>
    </row>
    <row r="142" spans="8:8" x14ac:dyDescent="0.35">
      <c r="H142"/>
    </row>
    <row r="143" spans="8:8" x14ac:dyDescent="0.35">
      <c r="H143"/>
    </row>
    <row r="144" spans="8:8" x14ac:dyDescent="0.35">
      <c r="H144"/>
    </row>
    <row r="145" spans="8:8" x14ac:dyDescent="0.35">
      <c r="H145"/>
    </row>
    <row r="146" spans="8:8" x14ac:dyDescent="0.35">
      <c r="H146"/>
    </row>
    <row r="147" spans="8:8" x14ac:dyDescent="0.35">
      <c r="H147"/>
    </row>
    <row r="148" spans="8:8" x14ac:dyDescent="0.35">
      <c r="H148"/>
    </row>
    <row r="149" spans="8:8" x14ac:dyDescent="0.35">
      <c r="H149"/>
    </row>
    <row r="150" spans="8:8" x14ac:dyDescent="0.35">
      <c r="H150"/>
    </row>
    <row r="151" spans="8:8" x14ac:dyDescent="0.35">
      <c r="H151"/>
    </row>
    <row r="152" spans="8:8" x14ac:dyDescent="0.35">
      <c r="H152"/>
    </row>
    <row r="153" spans="8:8" x14ac:dyDescent="0.35">
      <c r="H153"/>
    </row>
    <row r="154" spans="8:8" x14ac:dyDescent="0.35">
      <c r="H154"/>
    </row>
    <row r="155" spans="8:8" x14ac:dyDescent="0.35">
      <c r="H155"/>
    </row>
    <row r="156" spans="8:8" x14ac:dyDescent="0.35">
      <c r="H156"/>
    </row>
    <row r="157" spans="8:8" x14ac:dyDescent="0.35">
      <c r="H157"/>
    </row>
    <row r="158" spans="8:8" x14ac:dyDescent="0.35">
      <c r="H158"/>
    </row>
    <row r="159" spans="8:8" x14ac:dyDescent="0.35">
      <c r="H159"/>
    </row>
    <row r="160" spans="8:8" x14ac:dyDescent="0.35">
      <c r="H160"/>
    </row>
    <row r="161" spans="8:8" x14ac:dyDescent="0.35">
      <c r="H161"/>
    </row>
    <row r="162" spans="8:8" x14ac:dyDescent="0.35">
      <c r="H162"/>
    </row>
    <row r="163" spans="8:8" x14ac:dyDescent="0.35">
      <c r="H163"/>
    </row>
    <row r="164" spans="8:8" x14ac:dyDescent="0.35">
      <c r="H164"/>
    </row>
    <row r="165" spans="8:8" x14ac:dyDescent="0.35">
      <c r="H165"/>
    </row>
    <row r="166" spans="8:8" x14ac:dyDescent="0.35">
      <c r="H166"/>
    </row>
    <row r="167" spans="8:8" x14ac:dyDescent="0.35">
      <c r="H167"/>
    </row>
    <row r="168" spans="8:8" x14ac:dyDescent="0.35">
      <c r="H168"/>
    </row>
    <row r="169" spans="8:8" x14ac:dyDescent="0.35">
      <c r="H169"/>
    </row>
    <row r="170" spans="8:8" x14ac:dyDescent="0.35">
      <c r="H170"/>
    </row>
    <row r="171" spans="8:8" x14ac:dyDescent="0.35">
      <c r="H171"/>
    </row>
    <row r="172" spans="8:8" x14ac:dyDescent="0.35">
      <c r="H172"/>
    </row>
    <row r="173" spans="8:8" x14ac:dyDescent="0.35">
      <c r="H173"/>
    </row>
    <row r="174" spans="8:8" x14ac:dyDescent="0.35">
      <c r="H174"/>
    </row>
    <row r="175" spans="8:8" x14ac:dyDescent="0.35">
      <c r="H175"/>
    </row>
    <row r="176" spans="8:8" x14ac:dyDescent="0.35">
      <c r="H176"/>
    </row>
    <row r="177" spans="8:8" x14ac:dyDescent="0.35">
      <c r="H177"/>
    </row>
    <row r="178" spans="8:8" x14ac:dyDescent="0.35">
      <c r="H178"/>
    </row>
    <row r="179" spans="8:8" x14ac:dyDescent="0.35">
      <c r="H179"/>
    </row>
    <row r="180" spans="8:8" x14ac:dyDescent="0.35">
      <c r="H180"/>
    </row>
    <row r="181" spans="8:8" x14ac:dyDescent="0.35">
      <c r="H181"/>
    </row>
    <row r="182" spans="8:8" x14ac:dyDescent="0.35">
      <c r="H182"/>
    </row>
    <row r="183" spans="8:8" x14ac:dyDescent="0.35">
      <c r="H183"/>
    </row>
    <row r="184" spans="8:8" x14ac:dyDescent="0.35">
      <c r="H184"/>
    </row>
    <row r="185" spans="8:8" x14ac:dyDescent="0.35">
      <c r="H185"/>
    </row>
    <row r="186" spans="8:8" x14ac:dyDescent="0.35">
      <c r="H186"/>
    </row>
    <row r="187" spans="8:8" x14ac:dyDescent="0.35">
      <c r="H187"/>
    </row>
    <row r="188" spans="8:8" x14ac:dyDescent="0.35">
      <c r="H188"/>
    </row>
    <row r="189" spans="8:8" x14ac:dyDescent="0.35">
      <c r="H189"/>
    </row>
    <row r="190" spans="8:8" x14ac:dyDescent="0.35">
      <c r="H190"/>
    </row>
    <row r="191" spans="8:8" x14ac:dyDescent="0.35">
      <c r="H191"/>
    </row>
    <row r="192" spans="8:8" x14ac:dyDescent="0.35">
      <c r="H192"/>
    </row>
    <row r="193" spans="8:8" x14ac:dyDescent="0.35">
      <c r="H193"/>
    </row>
    <row r="194" spans="8:8" x14ac:dyDescent="0.35">
      <c r="H194"/>
    </row>
    <row r="195" spans="8:8" x14ac:dyDescent="0.35">
      <c r="H195"/>
    </row>
    <row r="196" spans="8:8" x14ac:dyDescent="0.35">
      <c r="H196"/>
    </row>
    <row r="197" spans="8:8" x14ac:dyDescent="0.35">
      <c r="H197"/>
    </row>
    <row r="198" spans="8:8" x14ac:dyDescent="0.35">
      <c r="H198"/>
    </row>
    <row r="199" spans="8:8" x14ac:dyDescent="0.35">
      <c r="H199"/>
    </row>
    <row r="200" spans="8:8" x14ac:dyDescent="0.35">
      <c r="H200"/>
    </row>
    <row r="201" spans="8:8" x14ac:dyDescent="0.35">
      <c r="H201"/>
    </row>
    <row r="202" spans="8:8" x14ac:dyDescent="0.35">
      <c r="H202"/>
    </row>
    <row r="203" spans="8:8" x14ac:dyDescent="0.35">
      <c r="H203"/>
    </row>
    <row r="204" spans="8:8" x14ac:dyDescent="0.35">
      <c r="H204"/>
    </row>
    <row r="205" spans="8:8" x14ac:dyDescent="0.35">
      <c r="H205"/>
    </row>
    <row r="206" spans="8:8" x14ac:dyDescent="0.35">
      <c r="H206"/>
    </row>
    <row r="207" spans="8:8" x14ac:dyDescent="0.35">
      <c r="H207"/>
    </row>
    <row r="208" spans="8:8" x14ac:dyDescent="0.35">
      <c r="H208"/>
    </row>
    <row r="209" spans="8:8" x14ac:dyDescent="0.35">
      <c r="H209"/>
    </row>
    <row r="210" spans="8:8" x14ac:dyDescent="0.35">
      <c r="H210"/>
    </row>
    <row r="211" spans="8:8" x14ac:dyDescent="0.35">
      <c r="H211"/>
    </row>
    <row r="212" spans="8:8" x14ac:dyDescent="0.35">
      <c r="H212"/>
    </row>
    <row r="213" spans="8:8" x14ac:dyDescent="0.35">
      <c r="H213"/>
    </row>
    <row r="214" spans="8:8" x14ac:dyDescent="0.35">
      <c r="H214"/>
    </row>
    <row r="215" spans="8:8" x14ac:dyDescent="0.35">
      <c r="H215"/>
    </row>
    <row r="216" spans="8:8" x14ac:dyDescent="0.35">
      <c r="H216"/>
    </row>
    <row r="217" spans="8:8" x14ac:dyDescent="0.35">
      <c r="H217"/>
    </row>
    <row r="218" spans="8:8" x14ac:dyDescent="0.35">
      <c r="H218"/>
    </row>
    <row r="219" spans="8:8" x14ac:dyDescent="0.35">
      <c r="H219"/>
    </row>
    <row r="220" spans="8:8" x14ac:dyDescent="0.35">
      <c r="H220"/>
    </row>
    <row r="221" spans="8:8" x14ac:dyDescent="0.35">
      <c r="H221"/>
    </row>
    <row r="222" spans="8:8" x14ac:dyDescent="0.35">
      <c r="H222"/>
    </row>
    <row r="223" spans="8:8" x14ac:dyDescent="0.35">
      <c r="H223"/>
    </row>
    <row r="224" spans="8:8" x14ac:dyDescent="0.35">
      <c r="H224"/>
    </row>
    <row r="225" spans="8:8" x14ac:dyDescent="0.35">
      <c r="H225"/>
    </row>
    <row r="226" spans="8:8" x14ac:dyDescent="0.35">
      <c r="H226"/>
    </row>
    <row r="227" spans="8:8" x14ac:dyDescent="0.35">
      <c r="H227"/>
    </row>
    <row r="228" spans="8:8" x14ac:dyDescent="0.35">
      <c r="H228"/>
    </row>
    <row r="229" spans="8:8" x14ac:dyDescent="0.35">
      <c r="H229"/>
    </row>
    <row r="230" spans="8:8" x14ac:dyDescent="0.35">
      <c r="H230"/>
    </row>
    <row r="231" spans="8:8" x14ac:dyDescent="0.35">
      <c r="H231"/>
    </row>
    <row r="232" spans="8:8" x14ac:dyDescent="0.35">
      <c r="H232"/>
    </row>
    <row r="233" spans="8:8" x14ac:dyDescent="0.35">
      <c r="H233"/>
    </row>
    <row r="234" spans="8:8" x14ac:dyDescent="0.35">
      <c r="H234"/>
    </row>
    <row r="235" spans="8:8" x14ac:dyDescent="0.35">
      <c r="H235"/>
    </row>
    <row r="236" spans="8:8" x14ac:dyDescent="0.35">
      <c r="H236"/>
    </row>
    <row r="237" spans="8:8" x14ac:dyDescent="0.35">
      <c r="H237"/>
    </row>
    <row r="238" spans="8:8" x14ac:dyDescent="0.35">
      <c r="H238"/>
    </row>
    <row r="239" spans="8:8" x14ac:dyDescent="0.35">
      <c r="H239"/>
    </row>
    <row r="240" spans="8:8" x14ac:dyDescent="0.35">
      <c r="H240"/>
    </row>
    <row r="241" spans="8:8" x14ac:dyDescent="0.35">
      <c r="H241"/>
    </row>
    <row r="242" spans="8:8" x14ac:dyDescent="0.35">
      <c r="H242"/>
    </row>
    <row r="243" spans="8:8" x14ac:dyDescent="0.35">
      <c r="H243"/>
    </row>
    <row r="244" spans="8:8" x14ac:dyDescent="0.35">
      <c r="H244"/>
    </row>
    <row r="245" spans="8:8" x14ac:dyDescent="0.35">
      <c r="H245"/>
    </row>
    <row r="246" spans="8:8" x14ac:dyDescent="0.35">
      <c r="H246"/>
    </row>
    <row r="247" spans="8:8" x14ac:dyDescent="0.35">
      <c r="H247"/>
    </row>
    <row r="248" spans="8:8" x14ac:dyDescent="0.35">
      <c r="H248"/>
    </row>
    <row r="249" spans="8:8" x14ac:dyDescent="0.35">
      <c r="H249"/>
    </row>
    <row r="250" spans="8:8" x14ac:dyDescent="0.35">
      <c r="H250"/>
    </row>
    <row r="251" spans="8:8" x14ac:dyDescent="0.35">
      <c r="H251"/>
    </row>
    <row r="252" spans="8:8" x14ac:dyDescent="0.35">
      <c r="H252"/>
    </row>
    <row r="253" spans="8:8" x14ac:dyDescent="0.35">
      <c r="H253"/>
    </row>
    <row r="254" spans="8:8" x14ac:dyDescent="0.35">
      <c r="H254"/>
    </row>
    <row r="255" spans="8:8" x14ac:dyDescent="0.35">
      <c r="H25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"/>
  <dimension ref="A1:ZZ500"/>
  <sheetViews>
    <sheetView tabSelected="1" topLeftCell="C1" zoomScaleNormal="100" workbookViewId="0">
      <pane ySplit="7" topLeftCell="A8" activePane="bottomLeft" state="frozen"/>
      <selection activeCell="C20" sqref="C20"/>
      <selection pane="bottomLeft" activeCell="D9" sqref="D9"/>
    </sheetView>
  </sheetViews>
  <sheetFormatPr defaultColWidth="9.1796875" defaultRowHeight="14.5" x14ac:dyDescent="0.35"/>
  <cols>
    <col min="1" max="1" width="24.54296875" style="70" hidden="1" customWidth="1"/>
    <col min="2" max="2" width="20.7265625" style="68" hidden="1" customWidth="1"/>
    <col min="3" max="3" width="3.453125" style="195" customWidth="1"/>
    <col min="4" max="4" width="22.54296875" style="195" customWidth="1"/>
    <col min="5" max="5" width="2.54296875" style="195" customWidth="1"/>
    <col min="6" max="6" width="1.81640625" style="195" customWidth="1"/>
    <col min="7" max="7" width="24" style="195" customWidth="1"/>
    <col min="8" max="8" width="1.81640625" style="195" customWidth="1"/>
    <col min="9" max="11" width="0.453125" style="195" customWidth="1"/>
    <col min="12" max="12" width="31.7265625" style="195" customWidth="1"/>
    <col min="13" max="13" width="9.54296875" style="249" customWidth="1"/>
    <col min="14" max="14" width="13.1796875" style="195" customWidth="1"/>
    <col min="15" max="15" width="14.26953125" style="195" customWidth="1"/>
    <col min="16" max="16" width="12.453125" style="195" customWidth="1"/>
    <col min="17" max="17" width="12.7265625" style="195" customWidth="1"/>
    <col min="18" max="19" width="13.81640625" style="195" customWidth="1"/>
    <col min="20" max="20" width="13.26953125" style="195" customWidth="1"/>
    <col min="21" max="21" width="15.81640625" style="195" customWidth="1"/>
    <col min="22" max="22" width="14" style="195" customWidth="1"/>
    <col min="23" max="23" width="12.1796875" style="195" customWidth="1"/>
    <col min="24" max="24" width="3.54296875" style="195" customWidth="1"/>
    <col min="25" max="25" width="12.1796875" style="195" customWidth="1"/>
    <col min="26" max="39" width="8.7265625" style="195" customWidth="1"/>
    <col min="40" max="40" width="2.54296875" style="195" customWidth="1"/>
    <col min="41" max="41" width="25.54296875" style="195" customWidth="1"/>
    <col min="42" max="42" width="3.1796875" style="195" customWidth="1"/>
    <col min="43" max="43" width="21" style="195" customWidth="1"/>
    <col min="44" max="44" width="13.7265625" style="195" customWidth="1"/>
    <col min="45" max="45" width="16.54296875" style="195" customWidth="1"/>
    <col min="46" max="46" width="14.453125" style="195" customWidth="1"/>
    <col min="47" max="49" width="2.1796875" style="195" customWidth="1"/>
    <col min="50" max="50" width="22.26953125" style="195" customWidth="1"/>
    <col min="51" max="51" width="5.81640625" style="195" customWidth="1"/>
    <col min="52" max="52" width="12.54296875" style="195" customWidth="1"/>
    <col min="53" max="53" width="8.54296875" style="195" customWidth="1"/>
    <col min="54" max="54" width="10.1796875" style="195" customWidth="1"/>
    <col min="55" max="57" width="2.1796875" style="195" customWidth="1"/>
    <col min="58" max="58" width="15.81640625" style="195" customWidth="1"/>
    <col min="59" max="59" width="9.7265625" style="249" customWidth="1"/>
    <col min="60" max="60" width="23.1796875" style="195" customWidth="1"/>
    <col min="61" max="61" width="37.1796875" style="195" customWidth="1"/>
    <col min="62" max="62" width="2.453125" style="195" customWidth="1"/>
    <col min="63" max="63" width="11.54296875" style="254" customWidth="1"/>
    <col min="64" max="64" width="11.54296875" style="255" customWidth="1"/>
    <col min="65" max="65" width="11.54296875" style="256" customWidth="1"/>
    <col min="66" max="66" width="11.54296875" style="255" customWidth="1"/>
    <col min="67" max="67" width="13.1796875" style="256" customWidth="1"/>
    <col min="68" max="68" width="14.26953125" style="195" customWidth="1"/>
    <col min="69" max="71" width="50.54296875" style="195" customWidth="1"/>
    <col min="72" max="73" width="8.7265625" style="195" customWidth="1"/>
    <col min="74" max="74" width="2.54296875" style="195" customWidth="1"/>
    <col min="75" max="75" width="1.7265625" style="195" customWidth="1"/>
    <col min="76" max="76" width="24.81640625" style="195" customWidth="1"/>
    <col min="77" max="77" width="1.54296875" style="195" customWidth="1"/>
    <col min="78" max="78" width="12.453125" style="195" customWidth="1"/>
    <col min="79" max="79" width="56.26953125" style="195" customWidth="1"/>
    <col min="80" max="80" width="9.54296875" style="195" customWidth="1"/>
    <col min="81" max="81" width="10.453125" style="195" customWidth="1"/>
    <col min="82" max="82" width="10.81640625" style="352" customWidth="1"/>
    <col min="83" max="83" width="10.81640625" style="195" customWidth="1"/>
    <col min="84" max="84" width="9.7265625" style="249" customWidth="1"/>
    <col min="85" max="86" width="8.81640625" style="243" customWidth="1"/>
    <col min="87" max="87" width="6.7265625" style="243" customWidth="1"/>
    <col min="88" max="88" width="10.26953125" style="257" customWidth="1"/>
    <col min="89" max="89" width="11.81640625" style="257" customWidth="1"/>
    <col min="90" max="90" width="8.81640625" style="257" customWidth="1"/>
    <col min="91" max="91" width="11.54296875" style="257" customWidth="1"/>
    <col min="92" max="94" width="8.81640625" style="258" customWidth="1"/>
    <col min="95" max="95" width="15.26953125" style="258" customWidth="1"/>
    <col min="96" max="96" width="11.1796875" style="195" customWidth="1"/>
    <col min="97" max="97" width="12.1796875" style="195" customWidth="1"/>
    <col min="98" max="98" width="13.26953125" style="195" customWidth="1"/>
    <col min="99" max="99" width="11" style="352" customWidth="1"/>
    <col min="100" max="100" width="1.26953125" style="195" customWidth="1"/>
    <col min="101" max="101" width="2.1796875" style="195" customWidth="1"/>
    <col min="102" max="102" width="13.7265625" style="195" customWidth="1"/>
    <col min="103" max="103" width="12.81640625" style="195" customWidth="1"/>
    <col min="104" max="104" width="2.7265625" style="195" customWidth="1"/>
    <col min="105" max="105" width="12.54296875" style="195" customWidth="1"/>
    <col min="106" max="106" width="2.26953125" style="251" customWidth="1"/>
    <col min="107" max="111" width="15.54296875" style="195" customWidth="1"/>
    <col min="112" max="112" width="15.54296875" style="248" customWidth="1"/>
    <col min="113" max="120" width="15.54296875" style="195" customWidth="1"/>
    <col min="121" max="131" width="8.7265625" style="195" customWidth="1"/>
    <col min="132" max="132" width="2.7265625" style="195" customWidth="1"/>
    <col min="133" max="133" width="22.54296875" style="195" customWidth="1"/>
    <col min="134" max="134" width="2.7265625" style="195" customWidth="1"/>
    <col min="135" max="135" width="16.54296875" style="195" customWidth="1"/>
    <col min="136" max="136" width="64.7265625" style="249" customWidth="1"/>
    <col min="137" max="141" width="18.1796875" style="195" customWidth="1"/>
    <col min="142" max="142" width="3.26953125" style="195" customWidth="1"/>
    <col min="143" max="156" width="15.54296875" style="195" customWidth="1"/>
    <col min="157" max="157" width="3.1796875" style="195" customWidth="1"/>
    <col min="158" max="158" width="25.54296875" style="195" customWidth="1"/>
    <col min="159" max="159" width="3.1796875" style="195" customWidth="1"/>
    <col min="160" max="160" width="3" style="195" customWidth="1"/>
    <col min="161" max="164" width="15.7265625" style="195" customWidth="1"/>
    <col min="165" max="165" width="5.1796875" style="195" customWidth="1"/>
    <col min="166" max="166" width="3.26953125" style="195" customWidth="1"/>
    <col min="167" max="187" width="15.7265625" style="195" customWidth="1"/>
    <col min="188" max="216" width="6.81640625" style="195" customWidth="1"/>
    <col min="217" max="218" width="7.54296875" style="195" customWidth="1"/>
    <col min="219" max="220" width="7.7265625" style="195" customWidth="1"/>
    <col min="221" max="221" width="2.453125" style="195" customWidth="1"/>
    <col min="222" max="222" width="9.1796875" style="195" customWidth="1"/>
    <col min="223" max="223" width="2.54296875" style="195" customWidth="1"/>
    <col min="224" max="237" width="9.1796875" style="195" customWidth="1"/>
    <col min="238" max="625" width="9.1796875" customWidth="1"/>
    <col min="626" max="677" width="9.1796875" style="195" customWidth="1"/>
    <col min="678" max="678" width="8.7265625" style="195" customWidth="1"/>
    <col min="679" max="679" width="2.54296875" style="195" customWidth="1"/>
    <col min="680" max="680" width="25.54296875" style="195" customWidth="1"/>
    <col min="681" max="681" width="2.54296875" style="195" customWidth="1"/>
    <col min="682" max="16384" width="9.1796875" style="195"/>
  </cols>
  <sheetData>
    <row r="1" spans="1:702" ht="17" customHeight="1" x14ac:dyDescent="0.35">
      <c r="B1" s="70"/>
      <c r="CU1" s="195"/>
      <c r="DH1" s="195"/>
      <c r="ID1" s="195"/>
      <c r="IE1" s="195"/>
      <c r="IF1" s="195"/>
      <c r="IG1" s="195"/>
      <c r="IH1" s="195"/>
      <c r="II1" s="195"/>
      <c r="IJ1" s="195"/>
      <c r="IK1" s="195"/>
      <c r="IL1" s="195"/>
      <c r="IM1" s="195"/>
      <c r="IN1" s="195"/>
      <c r="IO1" s="195"/>
      <c r="IP1" s="195"/>
      <c r="IQ1" s="195"/>
      <c r="IR1" s="195"/>
      <c r="IS1" s="195"/>
      <c r="IT1" s="195"/>
      <c r="IU1" s="195"/>
      <c r="IV1" s="195"/>
      <c r="IW1" s="195"/>
      <c r="IX1" s="195"/>
      <c r="IY1" s="195"/>
      <c r="IZ1" s="195"/>
      <c r="JA1" s="195"/>
      <c r="JB1" s="195"/>
      <c r="JC1" s="195"/>
      <c r="JD1" s="195"/>
      <c r="JE1" s="195"/>
      <c r="JF1" s="195"/>
      <c r="JG1" s="195"/>
      <c r="JH1" s="195"/>
      <c r="JI1" s="195"/>
      <c r="JJ1" s="195"/>
      <c r="JK1" s="195"/>
      <c r="JL1" s="195"/>
      <c r="JM1" s="195"/>
      <c r="JN1" s="195"/>
      <c r="JO1" s="195"/>
      <c r="JP1" s="195"/>
      <c r="JQ1" s="195"/>
      <c r="JR1" s="195"/>
      <c r="JS1" s="195"/>
      <c r="JT1" s="195"/>
      <c r="JU1" s="195"/>
      <c r="JV1" s="195"/>
      <c r="JW1" s="195"/>
      <c r="JX1" s="195"/>
      <c r="JY1" s="195"/>
      <c r="JZ1" s="195"/>
      <c r="KA1" s="195"/>
      <c r="KB1" s="195"/>
      <c r="KC1" s="195"/>
      <c r="KD1" s="195"/>
      <c r="KE1" s="195"/>
      <c r="KF1" s="195"/>
      <c r="KG1" s="195"/>
      <c r="KH1" s="195"/>
      <c r="KI1" s="195"/>
      <c r="KJ1" s="195"/>
      <c r="KK1" s="195"/>
      <c r="KL1" s="195"/>
      <c r="KM1" s="195"/>
      <c r="KN1" s="195"/>
      <c r="KO1" s="195"/>
      <c r="KP1" s="195"/>
      <c r="KQ1" s="195"/>
      <c r="KR1" s="195"/>
      <c r="KS1" s="195"/>
      <c r="KT1" s="195"/>
      <c r="KU1" s="195"/>
      <c r="KV1" s="195"/>
      <c r="KW1" s="195"/>
      <c r="KX1" s="195"/>
      <c r="KY1" s="195"/>
      <c r="KZ1" s="195"/>
      <c r="LA1" s="195"/>
      <c r="LB1" s="195"/>
      <c r="LC1" s="195"/>
      <c r="LD1" s="195"/>
      <c r="LE1" s="195"/>
      <c r="LF1" s="195"/>
      <c r="LG1" s="195"/>
      <c r="LH1" s="195"/>
      <c r="LI1" s="195"/>
      <c r="LJ1" s="195"/>
      <c r="LK1" s="195"/>
      <c r="LL1" s="195"/>
      <c r="LM1" s="195"/>
      <c r="LN1" s="195"/>
      <c r="LO1" s="195"/>
      <c r="LP1" s="195"/>
      <c r="LQ1" s="195"/>
      <c r="LR1" s="195"/>
      <c r="LS1" s="195"/>
      <c r="LT1" s="195"/>
      <c r="LU1" s="195"/>
      <c r="LV1" s="195"/>
      <c r="LW1" s="195"/>
      <c r="LX1" s="195"/>
      <c r="LY1" s="195"/>
      <c r="LZ1" s="195"/>
      <c r="MA1" s="195"/>
      <c r="MB1" s="195"/>
      <c r="MC1" s="195"/>
      <c r="MD1" s="195"/>
      <c r="ME1" s="195"/>
      <c r="MF1" s="195"/>
      <c r="MG1" s="195"/>
      <c r="MH1" s="195"/>
      <c r="MI1" s="195"/>
      <c r="MJ1" s="195"/>
      <c r="MK1" s="195"/>
      <c r="ML1" s="195"/>
      <c r="MM1" s="195"/>
      <c r="MN1" s="195"/>
      <c r="MO1" s="195"/>
      <c r="MP1" s="195"/>
      <c r="MQ1" s="195"/>
      <c r="MR1" s="195"/>
      <c r="MS1" s="195"/>
      <c r="MT1" s="195"/>
      <c r="MU1" s="195"/>
      <c r="MV1" s="195"/>
      <c r="MW1" s="195"/>
      <c r="MX1" s="195"/>
      <c r="MY1" s="195"/>
      <c r="MZ1" s="195"/>
      <c r="NA1" s="195"/>
      <c r="NB1" s="195"/>
      <c r="NC1" s="195"/>
      <c r="ND1" s="195"/>
      <c r="NE1" s="195"/>
      <c r="NF1" s="195"/>
      <c r="NG1" s="195"/>
      <c r="NH1" s="195"/>
      <c r="NI1" s="195"/>
      <c r="NJ1" s="195"/>
      <c r="NK1" s="195"/>
      <c r="NL1" s="195"/>
      <c r="NM1" s="195"/>
      <c r="NN1" s="195"/>
      <c r="NO1" s="195"/>
      <c r="NP1" s="195"/>
      <c r="NQ1" s="195"/>
      <c r="NR1" s="195"/>
      <c r="NS1" s="195"/>
      <c r="NT1" s="195"/>
      <c r="NU1" s="195"/>
      <c r="NV1" s="195"/>
      <c r="NW1" s="195"/>
      <c r="NX1" s="195"/>
      <c r="NY1" s="195"/>
      <c r="NZ1" s="195"/>
      <c r="OA1" s="195"/>
      <c r="OB1" s="195"/>
      <c r="OC1" s="195"/>
      <c r="OD1" s="195"/>
      <c r="OE1" s="195"/>
      <c r="OF1" s="195"/>
      <c r="OG1" s="195"/>
      <c r="OH1" s="195"/>
      <c r="OI1" s="195"/>
      <c r="OJ1" s="195"/>
      <c r="OK1" s="195"/>
      <c r="OL1" s="195"/>
      <c r="OM1" s="195"/>
      <c r="ON1" s="195"/>
      <c r="OO1" s="195"/>
      <c r="OP1" s="195"/>
      <c r="OQ1" s="195"/>
      <c r="OR1" s="195"/>
      <c r="OS1" s="195"/>
      <c r="OT1" s="195"/>
      <c r="OU1" s="195"/>
      <c r="OV1" s="195"/>
      <c r="OW1" s="195"/>
      <c r="OX1" s="195"/>
      <c r="OY1" s="195"/>
      <c r="OZ1" s="195"/>
      <c r="PA1" s="195"/>
      <c r="PB1" s="195"/>
      <c r="PC1" s="195"/>
      <c r="PD1" s="195"/>
      <c r="PE1" s="195"/>
      <c r="PF1" s="195"/>
      <c r="PG1" s="195"/>
      <c r="PH1" s="195"/>
      <c r="PI1" s="195"/>
      <c r="PJ1" s="195"/>
      <c r="PK1" s="195"/>
      <c r="PL1" s="195"/>
      <c r="PM1" s="195"/>
      <c r="PN1" s="195"/>
      <c r="PO1" s="195"/>
      <c r="PP1" s="195"/>
      <c r="PQ1" s="195"/>
      <c r="PR1" s="195"/>
      <c r="PS1" s="195"/>
      <c r="PT1" s="195"/>
      <c r="PU1" s="195"/>
      <c r="PV1" s="195"/>
      <c r="PW1" s="195"/>
      <c r="PX1" s="195"/>
      <c r="PY1" s="195"/>
      <c r="PZ1" s="195"/>
      <c r="QA1" s="195"/>
      <c r="QB1" s="195"/>
      <c r="QC1" s="195"/>
      <c r="QD1" s="195"/>
      <c r="QE1" s="195"/>
      <c r="QF1" s="195"/>
      <c r="QG1" s="195"/>
      <c r="QH1" s="195"/>
      <c r="QI1" s="195"/>
      <c r="QJ1" s="195"/>
      <c r="QK1" s="195"/>
      <c r="QL1" s="195"/>
      <c r="QM1" s="195"/>
      <c r="QN1" s="195"/>
      <c r="QO1" s="195"/>
      <c r="QP1" s="195"/>
      <c r="QQ1" s="195"/>
      <c r="QR1" s="195"/>
      <c r="QS1" s="195"/>
      <c r="QT1" s="195"/>
      <c r="QU1" s="195"/>
      <c r="QV1" s="195"/>
      <c r="QW1" s="195"/>
      <c r="QX1" s="195"/>
      <c r="QY1" s="195"/>
      <c r="QZ1" s="195"/>
      <c r="RA1" s="195"/>
      <c r="RB1" s="195"/>
      <c r="RC1" s="195"/>
      <c r="RD1" s="195"/>
      <c r="RE1" s="195"/>
      <c r="RF1" s="195"/>
      <c r="RG1" s="195"/>
      <c r="RH1" s="195"/>
      <c r="RI1" s="195"/>
      <c r="RJ1" s="195"/>
      <c r="RK1" s="195"/>
      <c r="RL1" s="195"/>
      <c r="RM1" s="195"/>
      <c r="RN1" s="195"/>
      <c r="RO1" s="195"/>
      <c r="RP1" s="195"/>
      <c r="RQ1" s="195"/>
      <c r="RR1" s="195"/>
      <c r="RS1" s="195"/>
      <c r="RT1" s="195"/>
      <c r="RU1" s="195"/>
      <c r="RV1" s="195"/>
      <c r="RW1" s="195"/>
      <c r="RX1" s="195"/>
      <c r="RY1" s="195"/>
      <c r="RZ1" s="195"/>
      <c r="SA1" s="195"/>
      <c r="SB1" s="195"/>
      <c r="SC1" s="195"/>
      <c r="SD1" s="195"/>
      <c r="SE1" s="195"/>
      <c r="SF1" s="195"/>
      <c r="SG1" s="195"/>
      <c r="SH1" s="195"/>
      <c r="SI1" s="195"/>
      <c r="SJ1" s="195"/>
      <c r="SK1" s="195"/>
      <c r="SL1" s="195"/>
      <c r="SM1" s="195"/>
      <c r="SN1" s="195"/>
      <c r="SO1" s="195"/>
      <c r="SP1" s="195"/>
      <c r="SQ1" s="195"/>
      <c r="SR1" s="195"/>
      <c r="SS1" s="195"/>
      <c r="ST1" s="195"/>
      <c r="SU1" s="195"/>
      <c r="SV1" s="195"/>
      <c r="SW1" s="195"/>
      <c r="SX1" s="195"/>
      <c r="SY1" s="195"/>
      <c r="SZ1" s="195"/>
      <c r="TA1" s="195"/>
      <c r="TB1" s="195"/>
      <c r="TC1" s="195"/>
      <c r="TD1" s="195"/>
      <c r="TE1" s="195"/>
      <c r="TF1" s="195"/>
      <c r="TG1" s="195"/>
      <c r="TH1" s="195"/>
      <c r="TI1" s="195"/>
      <c r="TJ1" s="195"/>
      <c r="TK1" s="195"/>
      <c r="TL1" s="195"/>
      <c r="TM1" s="195"/>
      <c r="TN1" s="195"/>
      <c r="TO1" s="195"/>
      <c r="TP1" s="195"/>
      <c r="TQ1" s="195"/>
      <c r="TR1" s="195"/>
      <c r="TS1" s="195"/>
      <c r="TT1" s="195"/>
      <c r="TU1" s="195"/>
      <c r="TV1" s="195"/>
      <c r="TW1" s="195"/>
      <c r="TX1" s="195"/>
      <c r="TY1" s="195"/>
      <c r="TZ1" s="195"/>
      <c r="UA1" s="195"/>
      <c r="UB1" s="195"/>
      <c r="UC1" s="195"/>
      <c r="UD1" s="195"/>
      <c r="UE1" s="195"/>
      <c r="UF1" s="195"/>
      <c r="UG1" s="195"/>
      <c r="UH1" s="195"/>
      <c r="UI1" s="195"/>
      <c r="UJ1" s="195"/>
      <c r="UK1" s="195"/>
      <c r="UL1" s="195"/>
      <c r="UM1" s="195"/>
      <c r="UN1" s="195"/>
      <c r="UO1" s="195"/>
      <c r="UP1" s="195"/>
      <c r="UQ1" s="195"/>
      <c r="UR1" s="195"/>
      <c r="US1" s="195"/>
      <c r="UT1" s="195"/>
      <c r="UU1" s="195"/>
      <c r="UV1" s="195"/>
      <c r="UW1" s="195"/>
      <c r="UX1" s="195"/>
      <c r="UY1" s="195"/>
      <c r="UZ1" s="195"/>
      <c r="VA1" s="195"/>
      <c r="VB1" s="195"/>
      <c r="VC1" s="195"/>
      <c r="VD1" s="195"/>
      <c r="VE1" s="195"/>
      <c r="VF1" s="195"/>
      <c r="VG1" s="195"/>
      <c r="VH1" s="195"/>
      <c r="VI1" s="195"/>
      <c r="VJ1" s="195"/>
      <c r="VK1" s="195"/>
      <c r="VL1" s="195"/>
      <c r="VM1" s="195"/>
      <c r="VN1" s="195"/>
      <c r="VO1" s="195"/>
      <c r="VP1" s="195"/>
      <c r="VQ1" s="195"/>
      <c r="VR1" s="195"/>
      <c r="VS1" s="195"/>
      <c r="VT1" s="195"/>
      <c r="VU1" s="195"/>
      <c r="VV1" s="195"/>
      <c r="VW1" s="195"/>
      <c r="VX1" s="195"/>
      <c r="VY1" s="195"/>
      <c r="VZ1" s="195"/>
      <c r="WA1" s="195"/>
      <c r="WB1" s="195"/>
      <c r="WC1" s="195"/>
      <c r="WD1" s="195"/>
      <c r="WE1" s="195"/>
      <c r="WF1" s="195"/>
      <c r="WG1" s="195"/>
      <c r="WH1" s="195"/>
      <c r="WI1" s="195"/>
      <c r="WJ1" s="195"/>
      <c r="WK1" s="195"/>
      <c r="WL1" s="195"/>
      <c r="WM1" s="195"/>
      <c r="WN1" s="195"/>
      <c r="WO1" s="195"/>
      <c r="WP1" s="195"/>
      <c r="WQ1" s="195"/>
      <c r="WR1" s="195"/>
      <c r="WS1" s="195"/>
      <c r="WT1" s="195"/>
      <c r="WU1" s="195"/>
      <c r="WV1" s="195"/>
      <c r="WW1" s="195"/>
      <c r="WX1" s="195"/>
      <c r="WY1" s="195"/>
      <c r="WZ1" s="195"/>
      <c r="XA1" s="195"/>
    </row>
    <row r="2" spans="1:702" ht="17" customHeight="1" x14ac:dyDescent="0.35">
      <c r="A2" s="128" t="s">
        <v>185</v>
      </c>
      <c r="B2" s="132" t="str">
        <f>IF(B4="","",MATCH(B4,M8:M60,0)+7)</f>
        <v/>
      </c>
      <c r="D2" s="240"/>
      <c r="T2" s="259"/>
      <c r="U2" s="260"/>
      <c r="X2" s="261"/>
      <c r="AR2" s="261"/>
      <c r="AS2" s="261"/>
      <c r="AT2" s="261"/>
      <c r="CU2" s="195"/>
      <c r="DH2" s="195"/>
      <c r="ID2" s="195"/>
      <c r="IE2" s="195"/>
      <c r="IF2" s="195"/>
      <c r="IG2" s="195"/>
      <c r="IH2" s="195"/>
      <c r="II2" s="195"/>
      <c r="IJ2" s="195"/>
      <c r="IK2" s="195"/>
      <c r="IL2" s="195"/>
      <c r="IM2" s="195"/>
      <c r="IN2" s="195"/>
      <c r="IO2" s="195"/>
      <c r="IP2" s="195"/>
      <c r="IQ2" s="195"/>
      <c r="IR2" s="195"/>
      <c r="IS2" s="195"/>
      <c r="IT2" s="195"/>
      <c r="IU2" s="195"/>
      <c r="IV2" s="195"/>
      <c r="IW2" s="195"/>
      <c r="IX2" s="195"/>
      <c r="IY2" s="195"/>
      <c r="IZ2" s="195"/>
      <c r="JA2" s="195"/>
      <c r="JB2" s="195"/>
      <c r="JC2" s="195"/>
      <c r="JD2" s="195"/>
      <c r="JE2" s="195"/>
      <c r="JF2" s="195"/>
      <c r="JG2" s="195"/>
      <c r="JH2" s="195"/>
      <c r="JI2" s="195"/>
      <c r="JJ2" s="195"/>
      <c r="JK2" s="195"/>
      <c r="JL2" s="195"/>
      <c r="JM2" s="195"/>
      <c r="JN2" s="195"/>
      <c r="JO2" s="195"/>
      <c r="JP2" s="195"/>
      <c r="JQ2" s="195"/>
      <c r="JR2" s="195"/>
      <c r="JS2" s="195"/>
      <c r="JT2" s="195"/>
      <c r="JU2" s="195"/>
      <c r="JV2" s="195"/>
      <c r="JW2" s="195"/>
      <c r="JX2" s="195"/>
      <c r="JY2" s="195"/>
      <c r="JZ2" s="195"/>
      <c r="KA2" s="195"/>
      <c r="KB2" s="195"/>
      <c r="KC2" s="195"/>
      <c r="KD2" s="195"/>
      <c r="KE2" s="195"/>
      <c r="KF2" s="195"/>
      <c r="KG2" s="195"/>
      <c r="KH2" s="195"/>
      <c r="KI2" s="195"/>
      <c r="KJ2" s="195"/>
      <c r="KK2" s="195"/>
      <c r="KL2" s="195"/>
      <c r="KM2" s="195"/>
      <c r="KN2" s="195"/>
      <c r="KO2" s="195"/>
      <c r="KP2" s="195"/>
      <c r="KQ2" s="195"/>
      <c r="KR2" s="195"/>
      <c r="KS2" s="195"/>
      <c r="KT2" s="195"/>
      <c r="KU2" s="195"/>
      <c r="KV2" s="195"/>
      <c r="KW2" s="195"/>
      <c r="KX2" s="195"/>
      <c r="KY2" s="195"/>
      <c r="KZ2" s="195"/>
      <c r="LA2" s="195"/>
      <c r="LB2" s="195"/>
      <c r="LC2" s="195"/>
      <c r="LD2" s="195"/>
      <c r="LE2" s="195"/>
      <c r="LF2" s="195"/>
      <c r="LG2" s="195"/>
      <c r="LH2" s="195"/>
      <c r="LI2" s="195"/>
      <c r="LJ2" s="195"/>
      <c r="LK2" s="195"/>
      <c r="LL2" s="195"/>
      <c r="LM2" s="195"/>
      <c r="LN2" s="195"/>
      <c r="LO2" s="195"/>
      <c r="LP2" s="195"/>
      <c r="LQ2" s="195"/>
      <c r="LR2" s="195"/>
      <c r="LS2" s="195"/>
      <c r="LT2" s="195"/>
      <c r="LU2" s="195"/>
      <c r="LV2" s="195"/>
      <c r="LW2" s="195"/>
      <c r="LX2" s="195"/>
      <c r="LY2" s="195"/>
      <c r="LZ2" s="195"/>
      <c r="MA2" s="195"/>
      <c r="MB2" s="195"/>
      <c r="MC2" s="195"/>
      <c r="MD2" s="195"/>
      <c r="ME2" s="195"/>
      <c r="MF2" s="195"/>
      <c r="MG2" s="195"/>
      <c r="MH2" s="195"/>
      <c r="MI2" s="195"/>
      <c r="MJ2" s="195"/>
      <c r="MK2" s="195"/>
      <c r="ML2" s="195"/>
      <c r="MM2" s="195"/>
      <c r="MN2" s="195"/>
      <c r="MO2" s="195"/>
      <c r="MP2" s="195"/>
      <c r="MQ2" s="195"/>
      <c r="MR2" s="195"/>
      <c r="MS2" s="195"/>
      <c r="MT2" s="195"/>
      <c r="MU2" s="195"/>
      <c r="MV2" s="195"/>
      <c r="MW2" s="195"/>
      <c r="MX2" s="195"/>
      <c r="MY2" s="195"/>
      <c r="MZ2" s="195"/>
      <c r="NA2" s="195"/>
      <c r="NB2" s="195"/>
      <c r="NC2" s="195"/>
      <c r="ND2" s="195"/>
      <c r="NE2" s="195"/>
      <c r="NF2" s="195"/>
      <c r="NG2" s="195"/>
      <c r="NH2" s="195"/>
      <c r="NI2" s="195"/>
      <c r="NJ2" s="195"/>
      <c r="NK2" s="195"/>
      <c r="NL2" s="195"/>
      <c r="NM2" s="195"/>
      <c r="NN2" s="195"/>
      <c r="NO2" s="195"/>
      <c r="NP2" s="195"/>
      <c r="NQ2" s="195"/>
      <c r="NR2" s="195"/>
      <c r="NS2" s="195"/>
      <c r="NT2" s="195"/>
      <c r="NU2" s="195"/>
      <c r="NV2" s="195"/>
      <c r="NW2" s="195"/>
      <c r="NX2" s="195"/>
      <c r="NY2" s="195"/>
      <c r="NZ2" s="195"/>
      <c r="OA2" s="195"/>
      <c r="OB2" s="195"/>
      <c r="OC2" s="195"/>
      <c r="OD2" s="195"/>
      <c r="OE2" s="195"/>
      <c r="OF2" s="195"/>
      <c r="OG2" s="195"/>
      <c r="OH2" s="195"/>
      <c r="OI2" s="195"/>
      <c r="OJ2" s="195"/>
      <c r="OK2" s="195"/>
      <c r="OL2" s="195"/>
      <c r="OM2" s="195"/>
      <c r="ON2" s="195"/>
      <c r="OO2" s="195"/>
      <c r="OP2" s="195"/>
      <c r="OQ2" s="195"/>
      <c r="OR2" s="195"/>
      <c r="OS2" s="195"/>
      <c r="OT2" s="195"/>
      <c r="OU2" s="195"/>
      <c r="OV2" s="195"/>
      <c r="OW2" s="195"/>
      <c r="OX2" s="195"/>
      <c r="OY2" s="195"/>
      <c r="OZ2" s="195"/>
      <c r="PA2" s="195"/>
      <c r="PB2" s="195"/>
      <c r="PC2" s="195"/>
      <c r="PD2" s="195"/>
      <c r="PE2" s="195"/>
      <c r="PF2" s="195"/>
      <c r="PG2" s="195"/>
      <c r="PH2" s="195"/>
      <c r="PI2" s="195"/>
      <c r="PJ2" s="195"/>
      <c r="PK2" s="195"/>
      <c r="PL2" s="195"/>
      <c r="PM2" s="195"/>
      <c r="PN2" s="195"/>
      <c r="PO2" s="195"/>
      <c r="PP2" s="195"/>
      <c r="PQ2" s="195"/>
      <c r="PR2" s="195"/>
      <c r="PS2" s="195"/>
      <c r="PT2" s="195"/>
      <c r="PU2" s="195"/>
      <c r="PV2" s="195"/>
      <c r="PW2" s="195"/>
      <c r="PX2" s="195"/>
      <c r="PY2" s="195"/>
      <c r="PZ2" s="195"/>
      <c r="QA2" s="195"/>
      <c r="QB2" s="195"/>
      <c r="QC2" s="195"/>
      <c r="QD2" s="195"/>
      <c r="QE2" s="195"/>
      <c r="QF2" s="195"/>
      <c r="QG2" s="195"/>
      <c r="QH2" s="195"/>
      <c r="QI2" s="195"/>
      <c r="QJ2" s="195"/>
      <c r="QK2" s="195"/>
      <c r="QL2" s="195"/>
      <c r="QM2" s="195"/>
      <c r="QN2" s="195"/>
      <c r="QO2" s="195"/>
      <c r="QP2" s="195"/>
      <c r="QQ2" s="195"/>
      <c r="QR2" s="195"/>
      <c r="QS2" s="195"/>
      <c r="QT2" s="195"/>
      <c r="QU2" s="195"/>
      <c r="QV2" s="195"/>
      <c r="QW2" s="195"/>
      <c r="QX2" s="195"/>
      <c r="QY2" s="195"/>
      <c r="QZ2" s="195"/>
      <c r="RA2" s="195"/>
      <c r="RB2" s="195"/>
      <c r="RC2" s="195"/>
      <c r="RD2" s="195"/>
      <c r="RE2" s="195"/>
      <c r="RF2" s="195"/>
      <c r="RG2" s="195"/>
      <c r="RH2" s="195"/>
      <c r="RI2" s="195"/>
      <c r="RJ2" s="195"/>
      <c r="RK2" s="195"/>
      <c r="RL2" s="195"/>
      <c r="RM2" s="195"/>
      <c r="RN2" s="195"/>
      <c r="RO2" s="195"/>
      <c r="RP2" s="195"/>
      <c r="RQ2" s="195"/>
      <c r="RR2" s="195"/>
      <c r="RS2" s="195"/>
      <c r="RT2" s="195"/>
      <c r="RU2" s="195"/>
      <c r="RV2" s="195"/>
      <c r="RW2" s="195"/>
      <c r="RX2" s="195"/>
      <c r="RY2" s="195"/>
      <c r="RZ2" s="195"/>
      <c r="SA2" s="195"/>
      <c r="SB2" s="195"/>
      <c r="SC2" s="195"/>
      <c r="SD2" s="195"/>
      <c r="SE2" s="195"/>
      <c r="SF2" s="195"/>
      <c r="SG2" s="195"/>
      <c r="SH2" s="195"/>
      <c r="SI2" s="195"/>
      <c r="SJ2" s="195"/>
      <c r="SK2" s="195"/>
      <c r="SL2" s="195"/>
      <c r="SM2" s="195"/>
      <c r="SN2" s="195"/>
      <c r="SO2" s="195"/>
      <c r="SP2" s="195"/>
      <c r="SQ2" s="195"/>
      <c r="SR2" s="195"/>
      <c r="SS2" s="195"/>
      <c r="ST2" s="195"/>
      <c r="SU2" s="195"/>
      <c r="SV2" s="195"/>
      <c r="SW2" s="195"/>
      <c r="SX2" s="195"/>
      <c r="SY2" s="195"/>
      <c r="SZ2" s="195"/>
      <c r="TA2" s="195"/>
      <c r="TB2" s="195"/>
      <c r="TC2" s="195"/>
      <c r="TD2" s="195"/>
      <c r="TE2" s="195"/>
      <c r="TF2" s="195"/>
      <c r="TG2" s="195"/>
      <c r="TH2" s="195"/>
      <c r="TI2" s="195"/>
      <c r="TJ2" s="195"/>
      <c r="TK2" s="195"/>
      <c r="TL2" s="195"/>
      <c r="TM2" s="195"/>
      <c r="TN2" s="195"/>
      <c r="TO2" s="195"/>
      <c r="TP2" s="195"/>
      <c r="TQ2" s="195"/>
      <c r="TR2" s="195"/>
      <c r="TS2" s="195"/>
      <c r="TT2" s="195"/>
      <c r="TU2" s="195"/>
      <c r="TV2" s="195"/>
      <c r="TW2" s="195"/>
      <c r="TX2" s="195"/>
      <c r="TY2" s="195"/>
      <c r="TZ2" s="195"/>
      <c r="UA2" s="195"/>
      <c r="UB2" s="195"/>
      <c r="UC2" s="195"/>
      <c r="UD2" s="195"/>
      <c r="UE2" s="195"/>
      <c r="UF2" s="195"/>
      <c r="UG2" s="195"/>
      <c r="UH2" s="195"/>
      <c r="UI2" s="195"/>
      <c r="UJ2" s="195"/>
      <c r="UK2" s="195"/>
      <c r="UL2" s="195"/>
      <c r="UM2" s="195"/>
      <c r="UN2" s="195"/>
      <c r="UO2" s="195"/>
      <c r="UP2" s="195"/>
      <c r="UQ2" s="195"/>
      <c r="UR2" s="195"/>
      <c r="US2" s="195"/>
      <c r="UT2" s="195"/>
      <c r="UU2" s="195"/>
      <c r="UV2" s="195"/>
      <c r="UW2" s="195"/>
      <c r="UX2" s="195"/>
      <c r="UY2" s="195"/>
      <c r="UZ2" s="195"/>
      <c r="VA2" s="195"/>
      <c r="VB2" s="195"/>
      <c r="VC2" s="195"/>
      <c r="VD2" s="195"/>
      <c r="VE2" s="195"/>
      <c r="VF2" s="195"/>
      <c r="VG2" s="195"/>
      <c r="VH2" s="195"/>
      <c r="VI2" s="195"/>
      <c r="VJ2" s="195"/>
      <c r="VK2" s="195"/>
      <c r="VL2" s="195"/>
      <c r="VM2" s="195"/>
      <c r="VN2" s="195"/>
      <c r="VO2" s="195"/>
      <c r="VP2" s="195"/>
      <c r="VQ2" s="195"/>
      <c r="VR2" s="195"/>
      <c r="VS2" s="195"/>
      <c r="VT2" s="195"/>
      <c r="VU2" s="195"/>
      <c r="VV2" s="195"/>
      <c r="VW2" s="195"/>
      <c r="VX2" s="195"/>
      <c r="VY2" s="195"/>
      <c r="VZ2" s="195"/>
      <c r="WA2" s="195"/>
      <c r="WB2" s="195"/>
      <c r="WC2" s="195"/>
      <c r="WD2" s="195"/>
      <c r="WE2" s="195"/>
      <c r="WF2" s="195"/>
      <c r="WG2" s="195"/>
      <c r="WH2" s="195"/>
      <c r="WI2" s="195"/>
      <c r="WJ2" s="195"/>
      <c r="WK2" s="195"/>
      <c r="WL2" s="195"/>
      <c r="WM2" s="195"/>
      <c r="WN2" s="195"/>
      <c r="WO2" s="195"/>
      <c r="WP2" s="195"/>
      <c r="WQ2" s="195"/>
      <c r="WR2" s="195"/>
      <c r="WS2" s="195"/>
      <c r="WT2" s="195"/>
      <c r="WU2" s="195"/>
      <c r="WV2" s="195"/>
      <c r="WW2" s="195"/>
      <c r="WX2" s="195"/>
      <c r="WY2" s="195"/>
      <c r="WZ2" s="195"/>
      <c r="XA2" s="195"/>
    </row>
    <row r="3" spans="1:702" ht="17" customHeight="1" thickBot="1" x14ac:dyDescent="0.4">
      <c r="A3" s="128" t="s">
        <v>186</v>
      </c>
      <c r="B3" s="132">
        <v>0</v>
      </c>
      <c r="D3" s="241"/>
      <c r="U3" s="261"/>
      <c r="X3" s="261"/>
      <c r="AR3" s="261"/>
      <c r="AS3" s="261"/>
      <c r="AT3" s="261"/>
      <c r="CU3" s="195"/>
      <c r="DH3" s="195"/>
      <c r="ID3" s="195"/>
      <c r="IE3" s="195"/>
      <c r="IF3" s="195"/>
      <c r="IG3" s="195"/>
      <c r="IH3" s="195"/>
      <c r="II3" s="195"/>
      <c r="IJ3" s="195"/>
      <c r="IK3" s="195"/>
      <c r="IL3" s="195"/>
      <c r="IM3" s="195"/>
      <c r="IN3" s="195"/>
      <c r="IO3" s="195"/>
      <c r="IP3" s="195"/>
      <c r="IQ3" s="195"/>
      <c r="IR3" s="195"/>
      <c r="IS3" s="195"/>
      <c r="IT3" s="195"/>
      <c r="IU3" s="195"/>
      <c r="IV3" s="195"/>
      <c r="IW3" s="195"/>
      <c r="IX3" s="195"/>
      <c r="IY3" s="195"/>
      <c r="IZ3" s="195"/>
      <c r="JA3" s="195"/>
      <c r="JB3" s="195"/>
      <c r="JC3" s="195"/>
      <c r="JD3" s="195"/>
      <c r="JE3" s="195"/>
      <c r="JF3" s="195"/>
      <c r="JG3" s="195"/>
      <c r="JH3" s="195"/>
      <c r="JI3" s="195"/>
      <c r="JJ3" s="195"/>
      <c r="JK3" s="195"/>
      <c r="JL3" s="195"/>
      <c r="JM3" s="195"/>
      <c r="JN3" s="195"/>
      <c r="JO3" s="195"/>
      <c r="JP3" s="195"/>
      <c r="JQ3" s="195"/>
      <c r="JR3" s="195"/>
      <c r="JS3" s="195"/>
      <c r="JT3" s="195"/>
      <c r="JU3" s="195"/>
      <c r="JV3" s="195"/>
      <c r="JW3" s="195"/>
      <c r="JX3" s="195"/>
      <c r="JY3" s="195"/>
      <c r="JZ3" s="195"/>
      <c r="KA3" s="195"/>
      <c r="KB3" s="195"/>
      <c r="KC3" s="195"/>
      <c r="KD3" s="195"/>
      <c r="KE3" s="195"/>
      <c r="KF3" s="195"/>
      <c r="KG3" s="195"/>
      <c r="KH3" s="195"/>
      <c r="KI3" s="195"/>
      <c r="KJ3" s="195"/>
      <c r="KK3" s="195"/>
      <c r="KL3" s="195"/>
      <c r="KM3" s="195"/>
      <c r="KN3" s="195"/>
      <c r="KO3" s="195"/>
      <c r="KP3" s="195"/>
      <c r="KQ3" s="195"/>
      <c r="KR3" s="195"/>
      <c r="KS3" s="195"/>
      <c r="KT3" s="195"/>
      <c r="KU3" s="195"/>
      <c r="KV3" s="195"/>
      <c r="KW3" s="195"/>
      <c r="KX3" s="195"/>
      <c r="KY3" s="195"/>
      <c r="KZ3" s="195"/>
      <c r="LA3" s="195"/>
      <c r="LB3" s="195"/>
      <c r="LC3" s="195"/>
      <c r="LD3" s="195"/>
      <c r="LE3" s="195"/>
      <c r="LF3" s="195"/>
      <c r="LG3" s="195"/>
      <c r="LH3" s="195"/>
      <c r="LI3" s="195"/>
      <c r="LJ3" s="195"/>
      <c r="LK3" s="195"/>
      <c r="LL3" s="195"/>
      <c r="LM3" s="195"/>
      <c r="LN3" s="195"/>
      <c r="LO3" s="195"/>
      <c r="LP3" s="195"/>
      <c r="LQ3" s="195"/>
      <c r="LR3" s="195"/>
      <c r="LS3" s="195"/>
      <c r="LT3" s="195"/>
      <c r="LU3" s="195"/>
      <c r="LV3" s="195"/>
      <c r="LW3" s="195"/>
      <c r="LX3" s="195"/>
      <c r="LY3" s="195"/>
      <c r="LZ3" s="195"/>
      <c r="MA3" s="195"/>
      <c r="MB3" s="195"/>
      <c r="MC3" s="195"/>
      <c r="MD3" s="195"/>
      <c r="ME3" s="195"/>
      <c r="MF3" s="195"/>
      <c r="MG3" s="195"/>
      <c r="MH3" s="195"/>
      <c r="MI3" s="195"/>
      <c r="MJ3" s="195"/>
      <c r="MK3" s="195"/>
      <c r="ML3" s="195"/>
      <c r="MM3" s="195"/>
      <c r="MN3" s="195"/>
      <c r="MO3" s="195"/>
      <c r="MP3" s="195"/>
      <c r="MQ3" s="195"/>
      <c r="MR3" s="195"/>
      <c r="MS3" s="195"/>
      <c r="MT3" s="195"/>
      <c r="MU3" s="195"/>
      <c r="MV3" s="195"/>
      <c r="MW3" s="195"/>
      <c r="MX3" s="195"/>
      <c r="MY3" s="195"/>
      <c r="MZ3" s="195"/>
      <c r="NA3" s="195"/>
      <c r="NB3" s="195"/>
      <c r="NC3" s="195"/>
      <c r="ND3" s="195"/>
      <c r="NE3" s="195"/>
      <c r="NF3" s="195"/>
      <c r="NG3" s="195"/>
      <c r="NH3" s="195"/>
      <c r="NI3" s="195"/>
      <c r="NJ3" s="195"/>
      <c r="NK3" s="195"/>
      <c r="NL3" s="195"/>
      <c r="NM3" s="195"/>
      <c r="NN3" s="195"/>
      <c r="NO3" s="195"/>
      <c r="NP3" s="195"/>
      <c r="NQ3" s="195"/>
      <c r="NR3" s="195"/>
      <c r="NS3" s="195"/>
      <c r="NT3" s="195"/>
      <c r="NU3" s="195"/>
      <c r="NV3" s="195"/>
      <c r="NW3" s="195"/>
      <c r="NX3" s="195"/>
      <c r="NY3" s="195"/>
      <c r="NZ3" s="195"/>
      <c r="OA3" s="195"/>
      <c r="OB3" s="195"/>
      <c r="OC3" s="195"/>
      <c r="OD3" s="195"/>
      <c r="OE3" s="195"/>
      <c r="OF3" s="195"/>
      <c r="OG3" s="195"/>
      <c r="OH3" s="195"/>
      <c r="OI3" s="195"/>
      <c r="OJ3" s="195"/>
      <c r="OK3" s="195"/>
      <c r="OL3" s="195"/>
      <c r="OM3" s="195"/>
      <c r="ON3" s="195"/>
      <c r="OO3" s="195"/>
      <c r="OP3" s="195"/>
      <c r="OQ3" s="195"/>
      <c r="OR3" s="195"/>
      <c r="OS3" s="195"/>
      <c r="OT3" s="195"/>
      <c r="OU3" s="195"/>
      <c r="OV3" s="195"/>
      <c r="OW3" s="195"/>
      <c r="OX3" s="195"/>
      <c r="OY3" s="195"/>
      <c r="OZ3" s="195"/>
      <c r="PA3" s="195"/>
      <c r="PB3" s="195"/>
      <c r="PC3" s="195"/>
      <c r="PD3" s="195"/>
      <c r="PE3" s="195"/>
      <c r="PF3" s="195"/>
      <c r="PG3" s="195"/>
      <c r="PH3" s="195"/>
      <c r="PI3" s="195"/>
      <c r="PJ3" s="195"/>
      <c r="PK3" s="195"/>
      <c r="PL3" s="195"/>
      <c r="PM3" s="195"/>
      <c r="PN3" s="195"/>
      <c r="PO3" s="195"/>
      <c r="PP3" s="195"/>
      <c r="PQ3" s="195"/>
      <c r="PR3" s="195"/>
      <c r="PS3" s="195"/>
      <c r="PT3" s="195"/>
      <c r="PU3" s="195"/>
      <c r="PV3" s="195"/>
      <c r="PW3" s="195"/>
      <c r="PX3" s="195"/>
      <c r="PY3" s="195"/>
      <c r="PZ3" s="195"/>
      <c r="QA3" s="195"/>
      <c r="QB3" s="195"/>
      <c r="QC3" s="195"/>
      <c r="QD3" s="195"/>
      <c r="QE3" s="195"/>
      <c r="QF3" s="195"/>
      <c r="QG3" s="195"/>
      <c r="QH3" s="195"/>
      <c r="QI3" s="195"/>
      <c r="QJ3" s="195"/>
      <c r="QK3" s="195"/>
      <c r="QL3" s="195"/>
      <c r="QM3" s="195"/>
      <c r="QN3" s="195"/>
      <c r="QO3" s="195"/>
      <c r="QP3" s="195"/>
      <c r="QQ3" s="195"/>
      <c r="QR3" s="195"/>
      <c r="QS3" s="195"/>
      <c r="QT3" s="195"/>
      <c r="QU3" s="195"/>
      <c r="QV3" s="195"/>
      <c r="QW3" s="195"/>
      <c r="QX3" s="195"/>
      <c r="QY3" s="195"/>
      <c r="QZ3" s="195"/>
      <c r="RA3" s="195"/>
      <c r="RB3" s="195"/>
      <c r="RC3" s="195"/>
      <c r="RD3" s="195"/>
      <c r="RE3" s="195"/>
      <c r="RF3" s="195"/>
      <c r="RG3" s="195"/>
      <c r="RH3" s="195"/>
      <c r="RI3" s="195"/>
      <c r="RJ3" s="195"/>
      <c r="RK3" s="195"/>
      <c r="RL3" s="195"/>
      <c r="RM3" s="195"/>
      <c r="RN3" s="195"/>
      <c r="RO3" s="195"/>
      <c r="RP3" s="195"/>
      <c r="RQ3" s="195"/>
      <c r="RR3" s="195"/>
      <c r="RS3" s="195"/>
      <c r="RT3" s="195"/>
      <c r="RU3" s="195"/>
      <c r="RV3" s="195"/>
      <c r="RW3" s="195"/>
      <c r="RX3" s="195"/>
      <c r="RY3" s="195"/>
      <c r="RZ3" s="195"/>
      <c r="SA3" s="195"/>
      <c r="SB3" s="195"/>
      <c r="SC3" s="195"/>
      <c r="SD3" s="195"/>
      <c r="SE3" s="195"/>
      <c r="SF3" s="195"/>
      <c r="SG3" s="195"/>
      <c r="SH3" s="195"/>
      <c r="SI3" s="195"/>
      <c r="SJ3" s="195"/>
      <c r="SK3" s="195"/>
      <c r="SL3" s="195"/>
      <c r="SM3" s="195"/>
      <c r="SN3" s="195"/>
      <c r="SO3" s="195"/>
      <c r="SP3" s="195"/>
      <c r="SQ3" s="195"/>
      <c r="SR3" s="195"/>
      <c r="SS3" s="195"/>
      <c r="ST3" s="195"/>
      <c r="SU3" s="195"/>
      <c r="SV3" s="195"/>
      <c r="SW3" s="195"/>
      <c r="SX3" s="195"/>
      <c r="SY3" s="195"/>
      <c r="SZ3" s="195"/>
      <c r="TA3" s="195"/>
      <c r="TB3" s="195"/>
      <c r="TC3" s="195"/>
      <c r="TD3" s="195"/>
      <c r="TE3" s="195"/>
      <c r="TF3" s="195"/>
      <c r="TG3" s="195"/>
      <c r="TH3" s="195"/>
      <c r="TI3" s="195"/>
      <c r="TJ3" s="195"/>
      <c r="TK3" s="195"/>
      <c r="TL3" s="195"/>
      <c r="TM3" s="195"/>
      <c r="TN3" s="195"/>
      <c r="TO3" s="195"/>
      <c r="TP3" s="195"/>
      <c r="TQ3" s="195"/>
      <c r="TR3" s="195"/>
      <c r="TS3" s="195"/>
      <c r="TT3" s="195"/>
      <c r="TU3" s="195"/>
      <c r="TV3" s="195"/>
      <c r="TW3" s="195"/>
      <c r="TX3" s="195"/>
      <c r="TY3" s="195"/>
      <c r="TZ3" s="195"/>
      <c r="UA3" s="195"/>
      <c r="UB3" s="195"/>
      <c r="UC3" s="195"/>
      <c r="UD3" s="195"/>
      <c r="UE3" s="195"/>
      <c r="UF3" s="195"/>
      <c r="UG3" s="195"/>
      <c r="UH3" s="195"/>
      <c r="UI3" s="195"/>
      <c r="UJ3" s="195"/>
      <c r="UK3" s="195"/>
      <c r="UL3" s="195"/>
      <c r="UM3" s="195"/>
      <c r="UN3" s="195"/>
      <c r="UO3" s="195"/>
      <c r="UP3" s="195"/>
      <c r="UQ3" s="195"/>
      <c r="UR3" s="195"/>
      <c r="US3" s="195"/>
      <c r="UT3" s="195"/>
      <c r="UU3" s="195"/>
      <c r="UV3" s="195"/>
      <c r="UW3" s="195"/>
      <c r="UX3" s="195"/>
      <c r="UY3" s="195"/>
      <c r="UZ3" s="195"/>
      <c r="VA3" s="195"/>
      <c r="VB3" s="195"/>
      <c r="VC3" s="195"/>
      <c r="VD3" s="195"/>
      <c r="VE3" s="195"/>
      <c r="VF3" s="195"/>
      <c r="VG3" s="195"/>
      <c r="VH3" s="195"/>
      <c r="VI3" s="195"/>
      <c r="VJ3" s="195"/>
      <c r="VK3" s="195"/>
      <c r="VL3" s="195"/>
      <c r="VM3" s="195"/>
      <c r="VN3" s="195"/>
      <c r="VO3" s="195"/>
      <c r="VP3" s="195"/>
      <c r="VQ3" s="195"/>
      <c r="VR3" s="195"/>
      <c r="VS3" s="195"/>
      <c r="VT3" s="195"/>
      <c r="VU3" s="195"/>
      <c r="VV3" s="195"/>
      <c r="VW3" s="195"/>
      <c r="VX3" s="195"/>
      <c r="VY3" s="195"/>
      <c r="VZ3" s="195"/>
      <c r="WA3" s="195"/>
      <c r="WB3" s="195"/>
      <c r="WC3" s="195"/>
      <c r="WD3" s="195"/>
      <c r="WE3" s="195"/>
      <c r="WF3" s="195"/>
      <c r="WG3" s="195"/>
      <c r="WH3" s="195"/>
      <c r="WI3" s="195"/>
      <c r="WJ3" s="195"/>
      <c r="WK3" s="195"/>
      <c r="WL3" s="195"/>
      <c r="WM3" s="195"/>
      <c r="WN3" s="195"/>
      <c r="WO3" s="195"/>
      <c r="WP3" s="195"/>
      <c r="WQ3" s="195"/>
      <c r="WR3" s="195"/>
      <c r="WS3" s="195"/>
      <c r="WT3" s="195"/>
      <c r="WU3" s="195"/>
      <c r="WV3" s="195"/>
      <c r="WW3" s="195"/>
      <c r="WX3" s="195"/>
      <c r="WY3" s="195"/>
      <c r="WZ3" s="195"/>
      <c r="XA3" s="195"/>
    </row>
    <row r="4" spans="1:702" ht="15" customHeight="1" thickBot="1" x14ac:dyDescent="0.4">
      <c r="A4" s="128" t="s">
        <v>187</v>
      </c>
      <c r="B4" s="132" t="str">
        <f>M10</f>
        <v/>
      </c>
      <c r="D4" s="241"/>
      <c r="M4" s="252" t="s">
        <v>224</v>
      </c>
      <c r="N4" s="719" t="s">
        <v>50</v>
      </c>
      <c r="O4" s="720"/>
      <c r="R4" s="250"/>
      <c r="S4" s="250"/>
      <c r="U4" s="261"/>
      <c r="X4" s="261"/>
      <c r="AR4" s="261"/>
      <c r="AS4" s="261"/>
      <c r="AT4" s="261"/>
      <c r="CU4" s="195"/>
      <c r="DH4" s="195"/>
      <c r="EJ4" s="407" t="s">
        <v>399</v>
      </c>
      <c r="EK4" s="408">
        <v>45658</v>
      </c>
      <c r="ID4" s="195"/>
      <c r="IE4" s="195"/>
      <c r="IF4" s="195"/>
      <c r="IG4" s="195"/>
      <c r="IH4" s="195"/>
      <c r="II4" s="195"/>
      <c r="IJ4" s="195"/>
      <c r="IK4" s="195"/>
      <c r="IL4" s="195"/>
      <c r="IM4" s="195"/>
      <c r="IN4" s="195"/>
      <c r="IO4" s="195"/>
      <c r="IP4" s="195"/>
      <c r="IQ4" s="195"/>
      <c r="IR4" s="195"/>
      <c r="IS4" s="195"/>
      <c r="IT4" s="195"/>
      <c r="IU4" s="195"/>
      <c r="IV4" s="195"/>
      <c r="IW4" s="195"/>
      <c r="IX4" s="195"/>
      <c r="IY4" s="195"/>
      <c r="IZ4" s="195"/>
      <c r="JA4" s="195"/>
      <c r="JB4" s="195"/>
      <c r="JC4" s="195"/>
      <c r="JD4" s="195"/>
      <c r="JE4" s="195"/>
      <c r="JF4" s="195"/>
      <c r="JG4" s="195"/>
      <c r="JH4" s="195"/>
      <c r="JI4" s="195"/>
      <c r="JJ4" s="195"/>
      <c r="JK4" s="195"/>
      <c r="JL4" s="195"/>
      <c r="JM4" s="195"/>
      <c r="JN4" s="195"/>
      <c r="JO4" s="195"/>
      <c r="JP4" s="195"/>
      <c r="JQ4" s="195"/>
      <c r="JR4" s="195"/>
      <c r="JS4" s="195"/>
      <c r="JT4" s="195"/>
      <c r="JU4" s="195"/>
      <c r="JV4" s="195"/>
      <c r="JW4" s="195"/>
      <c r="JX4" s="195"/>
      <c r="JY4" s="195"/>
      <c r="JZ4" s="195"/>
      <c r="KA4" s="195"/>
      <c r="KB4" s="195"/>
      <c r="KC4" s="195"/>
      <c r="KD4" s="195"/>
      <c r="KE4" s="195"/>
      <c r="KF4" s="195"/>
      <c r="KG4" s="195"/>
      <c r="KH4" s="195"/>
      <c r="KI4" s="195"/>
      <c r="KJ4" s="195"/>
      <c r="KK4" s="195"/>
      <c r="KL4" s="195"/>
      <c r="KM4" s="195"/>
      <c r="KN4" s="195"/>
      <c r="KO4" s="195"/>
      <c r="KP4" s="195"/>
      <c r="KQ4" s="195"/>
      <c r="KR4" s="195"/>
      <c r="KS4" s="195"/>
      <c r="KT4" s="195"/>
      <c r="KU4" s="195"/>
      <c r="KV4" s="195"/>
      <c r="KW4" s="195"/>
      <c r="KX4" s="195"/>
      <c r="KY4" s="195"/>
      <c r="KZ4" s="195"/>
      <c r="LA4" s="195"/>
      <c r="LB4" s="195"/>
      <c r="LC4" s="195"/>
      <c r="LD4" s="195"/>
      <c r="LE4" s="195"/>
      <c r="LF4" s="195"/>
      <c r="LG4" s="195"/>
      <c r="LH4" s="195"/>
      <c r="LI4" s="195"/>
      <c r="LJ4" s="195"/>
      <c r="LK4" s="195"/>
      <c r="LL4" s="195"/>
      <c r="LM4" s="195"/>
      <c r="LN4" s="195"/>
      <c r="LO4" s="195"/>
      <c r="LP4" s="195"/>
      <c r="LQ4" s="195"/>
      <c r="LR4" s="195"/>
      <c r="LS4" s="195"/>
      <c r="LT4" s="195"/>
      <c r="LU4" s="195"/>
      <c r="LV4" s="195"/>
      <c r="LW4" s="195"/>
      <c r="LX4" s="195"/>
      <c r="LY4" s="195"/>
      <c r="LZ4" s="195"/>
      <c r="MA4" s="195"/>
      <c r="MB4" s="195"/>
      <c r="MC4" s="195"/>
      <c r="MD4" s="195"/>
      <c r="ME4" s="195"/>
      <c r="MF4" s="195"/>
      <c r="MG4" s="195"/>
      <c r="MH4" s="195"/>
      <c r="MI4" s="195"/>
      <c r="MJ4" s="195"/>
      <c r="MK4" s="195"/>
      <c r="ML4" s="195"/>
      <c r="MM4" s="195"/>
      <c r="MN4" s="195"/>
      <c r="MO4" s="195"/>
      <c r="MP4" s="195"/>
      <c r="MQ4" s="195"/>
      <c r="MR4" s="195"/>
      <c r="MS4" s="195"/>
      <c r="MT4" s="195"/>
      <c r="MU4" s="195"/>
      <c r="MV4" s="195"/>
      <c r="MW4" s="195"/>
      <c r="MX4" s="195"/>
      <c r="MY4" s="195"/>
      <c r="MZ4" s="195"/>
      <c r="NA4" s="195"/>
      <c r="NB4" s="195"/>
      <c r="NC4" s="195"/>
      <c r="ND4" s="195"/>
      <c r="NE4" s="195"/>
      <c r="NF4" s="195"/>
      <c r="NG4" s="195"/>
      <c r="NH4" s="195"/>
      <c r="NI4" s="195"/>
      <c r="NJ4" s="195"/>
      <c r="NK4" s="195"/>
      <c r="NL4" s="195"/>
      <c r="NM4" s="195"/>
      <c r="NN4" s="195"/>
      <c r="NO4" s="195"/>
      <c r="NP4" s="195"/>
      <c r="NQ4" s="195"/>
      <c r="NR4" s="195"/>
      <c r="NS4" s="195"/>
      <c r="NT4" s="195"/>
      <c r="NU4" s="195"/>
      <c r="NV4" s="195"/>
      <c r="NW4" s="195"/>
      <c r="NX4" s="195"/>
      <c r="NY4" s="195"/>
      <c r="NZ4" s="195"/>
      <c r="OA4" s="195"/>
      <c r="OB4" s="195"/>
      <c r="OC4" s="195"/>
      <c r="OD4" s="195"/>
      <c r="OE4" s="195"/>
      <c r="OF4" s="195"/>
      <c r="OG4" s="195"/>
      <c r="OH4" s="195"/>
      <c r="OI4" s="195"/>
      <c r="OJ4" s="195"/>
      <c r="OK4" s="195"/>
      <c r="OL4" s="195"/>
      <c r="OM4" s="195"/>
      <c r="ON4" s="195"/>
      <c r="OO4" s="195"/>
      <c r="OP4" s="195"/>
      <c r="OQ4" s="195"/>
      <c r="OR4" s="195"/>
      <c r="OS4" s="195"/>
      <c r="OT4" s="195"/>
      <c r="OU4" s="195"/>
      <c r="OV4" s="195"/>
      <c r="OW4" s="195"/>
      <c r="OX4" s="195"/>
      <c r="OY4" s="195"/>
      <c r="OZ4" s="195"/>
      <c r="PA4" s="195"/>
      <c r="PB4" s="195"/>
      <c r="PC4" s="195"/>
      <c r="PD4" s="195"/>
      <c r="PE4" s="195"/>
      <c r="PF4" s="195"/>
      <c r="PG4" s="195"/>
      <c r="PH4" s="195"/>
      <c r="PI4" s="195"/>
      <c r="PJ4" s="195"/>
      <c r="PK4" s="195"/>
      <c r="PL4" s="195"/>
      <c r="PM4" s="195"/>
      <c r="PN4" s="195"/>
      <c r="PO4" s="195"/>
      <c r="PP4" s="195"/>
      <c r="PQ4" s="195"/>
      <c r="PR4" s="195"/>
      <c r="PS4" s="195"/>
      <c r="PT4" s="195"/>
      <c r="PU4" s="195"/>
      <c r="PV4" s="195"/>
      <c r="PW4" s="195"/>
      <c r="PX4" s="195"/>
      <c r="PY4" s="195"/>
      <c r="PZ4" s="195"/>
      <c r="QA4" s="195"/>
      <c r="QB4" s="195"/>
      <c r="QC4" s="195"/>
      <c r="QD4" s="195"/>
      <c r="QE4" s="195"/>
      <c r="QF4" s="195"/>
      <c r="QG4" s="195"/>
      <c r="QH4" s="195"/>
      <c r="QI4" s="195"/>
      <c r="QJ4" s="195"/>
      <c r="QK4" s="195"/>
      <c r="QL4" s="195"/>
      <c r="QM4" s="195"/>
      <c r="QN4" s="195"/>
      <c r="QO4" s="195"/>
      <c r="QP4" s="195"/>
      <c r="QQ4" s="195"/>
      <c r="QR4" s="195"/>
      <c r="QS4" s="195"/>
      <c r="QT4" s="195"/>
      <c r="QU4" s="195"/>
      <c r="QV4" s="195"/>
      <c r="QW4" s="195"/>
      <c r="QX4" s="195"/>
      <c r="QY4" s="195"/>
      <c r="QZ4" s="195"/>
      <c r="RA4" s="195"/>
      <c r="RB4" s="195"/>
      <c r="RC4" s="195"/>
      <c r="RD4" s="195"/>
      <c r="RE4" s="195"/>
      <c r="RF4" s="195"/>
      <c r="RG4" s="195"/>
      <c r="RH4" s="195"/>
      <c r="RI4" s="195"/>
      <c r="RJ4" s="195"/>
      <c r="RK4" s="195"/>
      <c r="RL4" s="195"/>
      <c r="RM4" s="195"/>
      <c r="RN4" s="195"/>
      <c r="RO4" s="195"/>
      <c r="RP4" s="195"/>
      <c r="RQ4" s="195"/>
      <c r="RR4" s="195"/>
      <c r="RS4" s="195"/>
      <c r="RT4" s="195"/>
      <c r="RU4" s="195"/>
      <c r="RV4" s="195"/>
      <c r="RW4" s="195"/>
      <c r="RX4" s="195"/>
      <c r="RY4" s="195"/>
      <c r="RZ4" s="195"/>
      <c r="SA4" s="195"/>
      <c r="SB4" s="195"/>
      <c r="SC4" s="195"/>
      <c r="SD4" s="195"/>
      <c r="SE4" s="195"/>
      <c r="SF4" s="195"/>
      <c r="SG4" s="195"/>
      <c r="SH4" s="195"/>
      <c r="SI4" s="195"/>
      <c r="SJ4" s="195"/>
      <c r="SK4" s="195"/>
      <c r="SL4" s="195"/>
      <c r="SM4" s="195"/>
      <c r="SN4" s="195"/>
      <c r="SO4" s="195"/>
      <c r="SP4" s="195"/>
      <c r="SQ4" s="195"/>
      <c r="SR4" s="195"/>
      <c r="SS4" s="195"/>
      <c r="ST4" s="195"/>
      <c r="SU4" s="195"/>
      <c r="SV4" s="195"/>
      <c r="SW4" s="195"/>
      <c r="SX4" s="195"/>
      <c r="SY4" s="195"/>
      <c r="SZ4" s="195"/>
      <c r="TA4" s="195"/>
      <c r="TB4" s="195"/>
      <c r="TC4" s="195"/>
      <c r="TD4" s="195"/>
      <c r="TE4" s="195"/>
      <c r="TF4" s="195"/>
      <c r="TG4" s="195"/>
      <c r="TH4" s="195"/>
      <c r="TI4" s="195"/>
      <c r="TJ4" s="195"/>
      <c r="TK4" s="195"/>
      <c r="TL4" s="195"/>
      <c r="TM4" s="195"/>
      <c r="TN4" s="195"/>
      <c r="TO4" s="195"/>
      <c r="TP4" s="195"/>
      <c r="TQ4" s="195"/>
      <c r="TR4" s="195"/>
      <c r="TS4" s="195"/>
      <c r="TT4" s="195"/>
      <c r="TU4" s="195"/>
      <c r="TV4" s="195"/>
      <c r="TW4" s="195"/>
      <c r="TX4" s="195"/>
      <c r="TY4" s="195"/>
      <c r="TZ4" s="195"/>
      <c r="UA4" s="195"/>
      <c r="UB4" s="195"/>
      <c r="UC4" s="195"/>
      <c r="UD4" s="195"/>
      <c r="UE4" s="195"/>
      <c r="UF4" s="195"/>
      <c r="UG4" s="195"/>
      <c r="UH4" s="195"/>
      <c r="UI4" s="195"/>
      <c r="UJ4" s="195"/>
      <c r="UK4" s="195"/>
      <c r="UL4" s="195"/>
      <c r="UM4" s="195"/>
      <c r="UN4" s="195"/>
      <c r="UO4" s="195"/>
      <c r="UP4" s="195"/>
      <c r="UQ4" s="195"/>
      <c r="UR4" s="195"/>
      <c r="US4" s="195"/>
      <c r="UT4" s="195"/>
      <c r="UU4" s="195"/>
      <c r="UV4" s="195"/>
      <c r="UW4" s="195"/>
      <c r="UX4" s="195"/>
      <c r="UY4" s="195"/>
      <c r="UZ4" s="195"/>
      <c r="VA4" s="195"/>
      <c r="VB4" s="195"/>
      <c r="VC4" s="195"/>
      <c r="VD4" s="195"/>
      <c r="VE4" s="195"/>
      <c r="VF4" s="195"/>
      <c r="VG4" s="195"/>
      <c r="VH4" s="195"/>
      <c r="VI4" s="195"/>
      <c r="VJ4" s="195"/>
      <c r="VK4" s="195"/>
      <c r="VL4" s="195"/>
      <c r="VM4" s="195"/>
      <c r="VN4" s="195"/>
      <c r="VO4" s="195"/>
      <c r="VP4" s="195"/>
      <c r="VQ4" s="195"/>
      <c r="VR4" s="195"/>
      <c r="VS4" s="195"/>
      <c r="VT4" s="195"/>
      <c r="VU4" s="195"/>
      <c r="VV4" s="195"/>
      <c r="VW4" s="195"/>
      <c r="VX4" s="195"/>
      <c r="VY4" s="195"/>
      <c r="VZ4" s="195"/>
      <c r="WA4" s="195"/>
      <c r="WB4" s="195"/>
      <c r="WC4" s="195"/>
      <c r="WD4" s="195"/>
      <c r="WE4" s="195"/>
      <c r="WF4" s="195"/>
      <c r="WG4" s="195"/>
      <c r="WH4" s="195"/>
      <c r="WI4" s="195"/>
      <c r="WJ4" s="195"/>
      <c r="WK4" s="195"/>
      <c r="WL4" s="195"/>
      <c r="WM4" s="195"/>
      <c r="WN4" s="195"/>
      <c r="WO4" s="195"/>
      <c r="WP4" s="195"/>
      <c r="WQ4" s="195"/>
      <c r="WR4" s="195"/>
      <c r="WS4" s="195"/>
      <c r="WT4" s="195"/>
      <c r="WU4" s="195"/>
      <c r="WV4" s="195"/>
      <c r="WW4" s="195"/>
      <c r="WX4" s="195"/>
      <c r="WY4" s="195"/>
      <c r="WZ4" s="195"/>
      <c r="XA4" s="195"/>
    </row>
    <row r="5" spans="1:702" ht="15" customHeight="1" thickBot="1" x14ac:dyDescent="0.4">
      <c r="A5" s="128" t="s">
        <v>188</v>
      </c>
      <c r="B5" s="132">
        <v>6</v>
      </c>
      <c r="D5" s="241"/>
      <c r="I5" s="242"/>
      <c r="L5" s="251"/>
      <c r="M5" s="252" t="s">
        <v>223</v>
      </c>
      <c r="N5" s="719" t="s">
        <v>532</v>
      </c>
      <c r="O5" s="720"/>
      <c r="P5" s="243"/>
      <c r="U5" s="261"/>
      <c r="X5" s="261"/>
      <c r="AQ5" s="250"/>
      <c r="AR5" s="261"/>
      <c r="AS5" s="261"/>
      <c r="AT5" s="261"/>
      <c r="CA5" s="245"/>
      <c r="CU5" s="195"/>
      <c r="DH5" s="195"/>
      <c r="EE5" s="253" t="s">
        <v>238</v>
      </c>
      <c r="EF5" s="253"/>
      <c r="EJ5" s="481" t="s">
        <v>518</v>
      </c>
      <c r="EK5" s="482">
        <f>COUNTA($EE$8:$EE$500)-COUNTBLANK($EE$8:$EE$500)</f>
        <v>1</v>
      </c>
      <c r="ID5" s="195"/>
      <c r="IE5" s="195"/>
      <c r="IF5" s="195"/>
      <c r="IG5" s="195"/>
      <c r="IH5" s="195"/>
      <c r="II5" s="195"/>
      <c r="IJ5" s="195"/>
      <c r="IK5" s="195"/>
      <c r="IL5" s="195"/>
      <c r="IM5" s="195"/>
      <c r="IN5" s="195"/>
      <c r="IO5" s="195"/>
      <c r="IP5" s="195"/>
      <c r="IQ5" s="195"/>
      <c r="IR5" s="195"/>
      <c r="IS5" s="195"/>
      <c r="IT5" s="195"/>
      <c r="IU5" s="195"/>
      <c r="IV5" s="195"/>
      <c r="IW5" s="195"/>
      <c r="IX5" s="195"/>
      <c r="IY5" s="195"/>
      <c r="IZ5" s="195"/>
      <c r="JA5" s="195"/>
      <c r="JB5" s="195"/>
      <c r="JC5" s="195"/>
      <c r="JD5" s="195"/>
      <c r="JE5" s="195"/>
      <c r="JF5" s="195"/>
      <c r="JG5" s="195"/>
      <c r="JH5" s="195"/>
      <c r="JI5" s="195"/>
      <c r="JJ5" s="195"/>
      <c r="JK5" s="195"/>
      <c r="JL5" s="195"/>
      <c r="JM5" s="195"/>
      <c r="JN5" s="195"/>
      <c r="JO5" s="195"/>
      <c r="JP5" s="195"/>
      <c r="JQ5" s="195"/>
      <c r="JR5" s="195"/>
      <c r="JS5" s="195"/>
      <c r="JT5" s="195"/>
      <c r="JU5" s="195"/>
      <c r="JV5" s="195"/>
      <c r="JW5" s="195"/>
      <c r="JX5" s="195"/>
      <c r="JY5" s="195"/>
      <c r="JZ5" s="195"/>
      <c r="KA5" s="195"/>
      <c r="KB5" s="195"/>
      <c r="KC5" s="195"/>
      <c r="KD5" s="195"/>
      <c r="KE5" s="195"/>
      <c r="KF5" s="195"/>
      <c r="KG5" s="195"/>
      <c r="KH5" s="195"/>
      <c r="KI5" s="195"/>
      <c r="KJ5" s="195"/>
      <c r="KK5" s="195"/>
      <c r="KL5" s="195"/>
      <c r="KM5" s="195"/>
      <c r="KN5" s="195"/>
      <c r="KO5" s="195"/>
      <c r="KP5" s="195"/>
      <c r="KQ5" s="195"/>
      <c r="KR5" s="195"/>
      <c r="KS5" s="195"/>
      <c r="KT5" s="195"/>
      <c r="KU5" s="195"/>
      <c r="KV5" s="195"/>
      <c r="KW5" s="195"/>
      <c r="KX5" s="195"/>
      <c r="KY5" s="195"/>
      <c r="KZ5" s="195"/>
      <c r="LA5" s="195"/>
      <c r="LB5" s="195"/>
      <c r="LC5" s="195"/>
      <c r="LD5" s="195"/>
      <c r="LE5" s="195"/>
      <c r="LF5" s="195"/>
      <c r="LG5" s="195"/>
      <c r="LH5" s="195"/>
      <c r="LI5" s="195"/>
      <c r="LJ5" s="195"/>
      <c r="LK5" s="195"/>
      <c r="LL5" s="195"/>
      <c r="LM5" s="195"/>
      <c r="LN5" s="195"/>
      <c r="LO5" s="195"/>
      <c r="LP5" s="195"/>
      <c r="LQ5" s="195"/>
      <c r="LR5" s="195"/>
      <c r="LS5" s="195"/>
      <c r="LT5" s="195"/>
      <c r="LU5" s="195"/>
      <c r="LV5" s="195"/>
      <c r="LW5" s="195"/>
      <c r="LX5" s="195"/>
      <c r="LY5" s="195"/>
      <c r="LZ5" s="195"/>
      <c r="MA5" s="195"/>
      <c r="MB5" s="195"/>
      <c r="MC5" s="195"/>
      <c r="MD5" s="195"/>
      <c r="ME5" s="195"/>
      <c r="MF5" s="195"/>
      <c r="MG5" s="195"/>
      <c r="MH5" s="195"/>
      <c r="MI5" s="195"/>
      <c r="MJ5" s="195"/>
      <c r="MK5" s="195"/>
      <c r="ML5" s="195"/>
      <c r="MM5" s="195"/>
      <c r="MN5" s="195"/>
      <c r="MO5" s="195"/>
      <c r="MP5" s="195"/>
      <c r="MQ5" s="195"/>
      <c r="MR5" s="195"/>
      <c r="MS5" s="195"/>
      <c r="MT5" s="195"/>
      <c r="MU5" s="195"/>
      <c r="MV5" s="195"/>
      <c r="MW5" s="195"/>
      <c r="MX5" s="195"/>
      <c r="MY5" s="195"/>
      <c r="MZ5" s="195"/>
      <c r="NA5" s="195"/>
      <c r="NB5" s="195"/>
      <c r="NC5" s="195"/>
      <c r="ND5" s="195"/>
      <c r="NE5" s="195"/>
      <c r="NF5" s="195"/>
      <c r="NG5" s="195"/>
      <c r="NH5" s="195"/>
      <c r="NI5" s="195"/>
      <c r="NJ5" s="195"/>
      <c r="NK5" s="195"/>
      <c r="NL5" s="195"/>
      <c r="NM5" s="195"/>
      <c r="NN5" s="195"/>
      <c r="NO5" s="195"/>
      <c r="NP5" s="195"/>
      <c r="NQ5" s="195"/>
      <c r="NR5" s="195"/>
      <c r="NS5" s="195"/>
      <c r="NT5" s="195"/>
      <c r="NU5" s="195"/>
      <c r="NV5" s="195"/>
      <c r="NW5" s="195"/>
      <c r="NX5" s="195"/>
      <c r="NY5" s="195"/>
      <c r="NZ5" s="195"/>
      <c r="OA5" s="195"/>
      <c r="OB5" s="195"/>
      <c r="OC5" s="195"/>
      <c r="OD5" s="195"/>
      <c r="OE5" s="195"/>
      <c r="OF5" s="195"/>
      <c r="OG5" s="195"/>
      <c r="OH5" s="195"/>
      <c r="OI5" s="195"/>
      <c r="OJ5" s="195"/>
      <c r="OK5" s="195"/>
      <c r="OL5" s="195"/>
      <c r="OM5" s="195"/>
      <c r="ON5" s="195"/>
      <c r="OO5" s="195"/>
      <c r="OP5" s="195"/>
      <c r="OQ5" s="195"/>
      <c r="OR5" s="195"/>
      <c r="OS5" s="195"/>
      <c r="OT5" s="195"/>
      <c r="OU5" s="195"/>
      <c r="OV5" s="195"/>
      <c r="OW5" s="195"/>
      <c r="OX5" s="195"/>
      <c r="OY5" s="195"/>
      <c r="OZ5" s="195"/>
      <c r="PA5" s="195"/>
      <c r="PB5" s="195"/>
      <c r="PC5" s="195"/>
      <c r="PD5" s="195"/>
      <c r="PE5" s="195"/>
      <c r="PF5" s="195"/>
      <c r="PG5" s="195"/>
      <c r="PH5" s="195"/>
      <c r="PI5" s="195"/>
      <c r="PJ5" s="195"/>
      <c r="PK5" s="195"/>
      <c r="PL5" s="195"/>
      <c r="PM5" s="195"/>
      <c r="PN5" s="195"/>
      <c r="PO5" s="195"/>
      <c r="PP5" s="195"/>
      <c r="PQ5" s="195"/>
      <c r="PR5" s="195"/>
      <c r="PS5" s="195"/>
      <c r="PT5" s="195"/>
      <c r="PU5" s="195"/>
      <c r="PV5" s="195"/>
      <c r="PW5" s="195"/>
      <c r="PX5" s="195"/>
      <c r="PY5" s="195"/>
      <c r="PZ5" s="195"/>
      <c r="QA5" s="195"/>
      <c r="QB5" s="195"/>
      <c r="QC5" s="195"/>
      <c r="QD5" s="195"/>
      <c r="QE5" s="195"/>
      <c r="QF5" s="195"/>
      <c r="QG5" s="195"/>
      <c r="QH5" s="195"/>
      <c r="QI5" s="195"/>
      <c r="QJ5" s="195"/>
      <c r="QK5" s="195"/>
      <c r="QL5" s="195"/>
      <c r="QM5" s="195"/>
      <c r="QN5" s="195"/>
      <c r="QO5" s="195"/>
      <c r="QP5" s="195"/>
      <c r="QQ5" s="195"/>
      <c r="QR5" s="195"/>
      <c r="QS5" s="195"/>
      <c r="QT5" s="195"/>
      <c r="QU5" s="195"/>
      <c r="QV5" s="195"/>
      <c r="QW5" s="195"/>
      <c r="QX5" s="195"/>
      <c r="QY5" s="195"/>
      <c r="QZ5" s="195"/>
      <c r="RA5" s="195"/>
      <c r="RB5" s="195"/>
      <c r="RC5" s="195"/>
      <c r="RD5" s="195"/>
      <c r="RE5" s="195"/>
      <c r="RF5" s="195"/>
      <c r="RG5" s="195"/>
      <c r="RH5" s="195"/>
      <c r="RI5" s="195"/>
      <c r="RJ5" s="195"/>
      <c r="RK5" s="195"/>
      <c r="RL5" s="195"/>
      <c r="RM5" s="195"/>
      <c r="RN5" s="195"/>
      <c r="RO5" s="195"/>
      <c r="RP5" s="195"/>
      <c r="RQ5" s="195"/>
      <c r="RR5" s="195"/>
      <c r="RS5" s="195"/>
      <c r="RT5" s="195"/>
      <c r="RU5" s="195"/>
      <c r="RV5" s="195"/>
      <c r="RW5" s="195"/>
      <c r="RX5" s="195"/>
      <c r="RY5" s="195"/>
      <c r="RZ5" s="195"/>
      <c r="SA5" s="195"/>
      <c r="SB5" s="195"/>
      <c r="SC5" s="195"/>
      <c r="SD5" s="195"/>
      <c r="SE5" s="195"/>
      <c r="SF5" s="195"/>
      <c r="SG5" s="195"/>
      <c r="SH5" s="195"/>
      <c r="SI5" s="195"/>
      <c r="SJ5" s="195"/>
      <c r="SK5" s="195"/>
      <c r="SL5" s="195"/>
      <c r="SM5" s="195"/>
      <c r="SN5" s="195"/>
      <c r="SO5" s="195"/>
      <c r="SP5" s="195"/>
      <c r="SQ5" s="195"/>
      <c r="SR5" s="195"/>
      <c r="SS5" s="195"/>
      <c r="ST5" s="195"/>
      <c r="SU5" s="195"/>
      <c r="SV5" s="195"/>
      <c r="SW5" s="195"/>
      <c r="SX5" s="195"/>
      <c r="SY5" s="195"/>
      <c r="SZ5" s="195"/>
      <c r="TA5" s="195"/>
      <c r="TB5" s="195"/>
      <c r="TC5" s="195"/>
      <c r="TD5" s="195"/>
      <c r="TE5" s="195"/>
      <c r="TF5" s="195"/>
      <c r="TG5" s="195"/>
      <c r="TH5" s="195"/>
      <c r="TI5" s="195"/>
      <c r="TJ5" s="195"/>
      <c r="TK5" s="195"/>
      <c r="TL5" s="195"/>
      <c r="TM5" s="195"/>
      <c r="TN5" s="195"/>
      <c r="TO5" s="195"/>
      <c r="TP5" s="195"/>
      <c r="TQ5" s="195"/>
      <c r="TR5" s="195"/>
      <c r="TS5" s="195"/>
      <c r="TT5" s="195"/>
      <c r="TU5" s="195"/>
      <c r="TV5" s="195"/>
      <c r="TW5" s="195"/>
      <c r="TX5" s="195"/>
      <c r="TY5" s="195"/>
      <c r="TZ5" s="195"/>
      <c r="UA5" s="195"/>
      <c r="UB5" s="195"/>
      <c r="UC5" s="195"/>
      <c r="UD5" s="195"/>
      <c r="UE5" s="195"/>
      <c r="UF5" s="195"/>
      <c r="UG5" s="195"/>
      <c r="UH5" s="195"/>
      <c r="UI5" s="195"/>
      <c r="UJ5" s="195"/>
      <c r="UK5" s="195"/>
      <c r="UL5" s="195"/>
      <c r="UM5" s="195"/>
      <c r="UN5" s="195"/>
      <c r="UO5" s="195"/>
      <c r="UP5" s="195"/>
      <c r="UQ5" s="195"/>
      <c r="UR5" s="195"/>
      <c r="US5" s="195"/>
      <c r="UT5" s="195"/>
      <c r="UU5" s="195"/>
      <c r="UV5" s="195"/>
      <c r="UW5" s="195"/>
      <c r="UX5" s="195"/>
      <c r="UY5" s="195"/>
      <c r="UZ5" s="195"/>
      <c r="VA5" s="195"/>
      <c r="VB5" s="195"/>
      <c r="VC5" s="195"/>
      <c r="VD5" s="195"/>
      <c r="VE5" s="195"/>
      <c r="VF5" s="195"/>
      <c r="VG5" s="195"/>
      <c r="VH5" s="195"/>
      <c r="VI5" s="195"/>
      <c r="VJ5" s="195"/>
      <c r="VK5" s="195"/>
      <c r="VL5" s="195"/>
      <c r="VM5" s="195"/>
      <c r="VN5" s="195"/>
      <c r="VO5" s="195"/>
      <c r="VP5" s="195"/>
      <c r="VQ5" s="195"/>
      <c r="VR5" s="195"/>
      <c r="VS5" s="195"/>
      <c r="VT5" s="195"/>
      <c r="VU5" s="195"/>
      <c r="VV5" s="195"/>
      <c r="VW5" s="195"/>
      <c r="VX5" s="195"/>
      <c r="VY5" s="195"/>
      <c r="VZ5" s="195"/>
      <c r="WA5" s="195"/>
      <c r="WB5" s="195"/>
      <c r="WC5" s="195"/>
      <c r="WD5" s="195"/>
      <c r="WE5" s="195"/>
      <c r="WF5" s="195"/>
      <c r="WG5" s="195"/>
      <c r="WH5" s="195"/>
      <c r="WI5" s="195"/>
      <c r="WJ5" s="195"/>
      <c r="WK5" s="195"/>
      <c r="WL5" s="195"/>
      <c r="WM5" s="195"/>
      <c r="WN5" s="195"/>
      <c r="WO5" s="195"/>
      <c r="WP5" s="195"/>
      <c r="WQ5" s="195"/>
      <c r="WR5" s="195"/>
      <c r="WS5" s="195"/>
      <c r="WT5" s="195"/>
      <c r="WU5" s="195"/>
      <c r="WV5" s="195"/>
      <c r="WW5" s="195"/>
      <c r="WX5" s="195"/>
      <c r="WY5" s="195"/>
      <c r="WZ5" s="195"/>
      <c r="XA5" s="195"/>
    </row>
    <row r="6" spans="1:702" ht="15" customHeight="1" thickBot="1" x14ac:dyDescent="0.4">
      <c r="A6" s="128" t="s">
        <v>189</v>
      </c>
      <c r="B6" s="129" t="str">
        <f>L10</f>
        <v/>
      </c>
      <c r="D6" s="241"/>
      <c r="L6" s="253" t="s">
        <v>227</v>
      </c>
      <c r="U6" s="262"/>
      <c r="V6" s="263"/>
      <c r="W6" s="263"/>
      <c r="X6" s="261"/>
      <c r="AQ6" s="250"/>
      <c r="AR6" s="261"/>
      <c r="AS6" s="261"/>
      <c r="AT6" s="261"/>
      <c r="AY6" s="250"/>
      <c r="AZ6" s="250"/>
      <c r="BA6" s="250"/>
      <c r="BB6" s="250"/>
      <c r="BC6" s="250"/>
      <c r="BZ6" s="245" t="s">
        <v>192</v>
      </c>
      <c r="CU6" s="195"/>
      <c r="DH6" s="195"/>
      <c r="EE6" s="717" t="s">
        <v>239</v>
      </c>
      <c r="EF6" s="715" t="s">
        <v>278</v>
      </c>
      <c r="EG6" s="708" t="s">
        <v>320</v>
      </c>
      <c r="EH6" s="708" t="s">
        <v>535</v>
      </c>
      <c r="EI6" s="708" t="s">
        <v>296</v>
      </c>
      <c r="EJ6" s="708" t="s">
        <v>297</v>
      </c>
      <c r="EK6" s="710" t="s">
        <v>298</v>
      </c>
      <c r="ID6" s="195"/>
      <c r="IE6" s="195"/>
      <c r="IF6" s="195"/>
      <c r="IG6" s="195"/>
      <c r="IH6" s="195"/>
      <c r="II6" s="195"/>
      <c r="IJ6" s="195"/>
      <c r="IK6" s="195"/>
      <c r="IL6" s="195"/>
      <c r="IM6" s="195"/>
      <c r="IN6" s="195"/>
      <c r="IO6" s="195"/>
      <c r="IP6" s="195"/>
      <c r="IQ6" s="195"/>
      <c r="IR6" s="195"/>
      <c r="IS6" s="195"/>
      <c r="IT6" s="195"/>
      <c r="IU6" s="195"/>
      <c r="IV6" s="195"/>
      <c r="IW6" s="195"/>
      <c r="IX6" s="195"/>
      <c r="IY6" s="195"/>
      <c r="IZ6" s="195"/>
      <c r="JA6" s="195"/>
      <c r="JB6" s="195"/>
      <c r="JC6" s="195"/>
      <c r="JD6" s="195"/>
      <c r="JE6" s="195"/>
      <c r="JF6" s="195"/>
      <c r="JG6" s="195"/>
      <c r="JH6" s="195"/>
      <c r="JI6" s="195"/>
      <c r="JJ6" s="195"/>
      <c r="JK6" s="195"/>
      <c r="JL6" s="195"/>
      <c r="JM6" s="195"/>
      <c r="JN6" s="195"/>
      <c r="JO6" s="195"/>
      <c r="JP6" s="195"/>
      <c r="JQ6" s="195"/>
      <c r="JR6" s="195"/>
      <c r="JS6" s="195"/>
      <c r="JT6" s="195"/>
      <c r="JU6" s="195"/>
      <c r="JV6" s="195"/>
      <c r="JW6" s="195"/>
      <c r="JX6" s="195"/>
      <c r="JY6" s="195"/>
      <c r="JZ6" s="195"/>
      <c r="KA6" s="195"/>
      <c r="KB6" s="195"/>
      <c r="KC6" s="195"/>
      <c r="KD6" s="195"/>
      <c r="KE6" s="195"/>
      <c r="KF6" s="195"/>
      <c r="KG6" s="195"/>
      <c r="KH6" s="195"/>
      <c r="KI6" s="195"/>
      <c r="KJ6" s="195"/>
      <c r="KK6" s="195"/>
      <c r="KL6" s="195"/>
      <c r="KM6" s="195"/>
      <c r="KN6" s="195"/>
      <c r="KO6" s="195"/>
      <c r="KP6" s="195"/>
      <c r="KQ6" s="195"/>
      <c r="KR6" s="195"/>
      <c r="KS6" s="195"/>
      <c r="KT6" s="195"/>
      <c r="KU6" s="195"/>
      <c r="KV6" s="195"/>
      <c r="KW6" s="195"/>
      <c r="KX6" s="195"/>
      <c r="KY6" s="195"/>
      <c r="KZ6" s="195"/>
      <c r="LA6" s="195"/>
      <c r="LB6" s="195"/>
      <c r="LC6" s="195"/>
      <c r="LD6" s="195"/>
      <c r="LE6" s="195"/>
      <c r="LF6" s="195"/>
      <c r="LG6" s="195"/>
      <c r="LH6" s="195"/>
      <c r="LI6" s="195"/>
      <c r="LJ6" s="195"/>
      <c r="LK6" s="195"/>
      <c r="LL6" s="195"/>
      <c r="LM6" s="195"/>
      <c r="LN6" s="195"/>
      <c r="LO6" s="195"/>
      <c r="LP6" s="195"/>
      <c r="LQ6" s="195"/>
      <c r="LR6" s="195"/>
      <c r="LS6" s="195"/>
      <c r="LT6" s="195"/>
      <c r="LU6" s="195"/>
      <c r="LV6" s="195"/>
      <c r="LW6" s="195"/>
      <c r="LX6" s="195"/>
      <c r="LY6" s="195"/>
      <c r="LZ6" s="195"/>
      <c r="MA6" s="195"/>
      <c r="MB6" s="195"/>
      <c r="MC6" s="195"/>
      <c r="MD6" s="195"/>
      <c r="ME6" s="195"/>
      <c r="MF6" s="195"/>
      <c r="MG6" s="195"/>
      <c r="MH6" s="195"/>
      <c r="MI6" s="195"/>
      <c r="MJ6" s="195"/>
      <c r="MK6" s="195"/>
      <c r="ML6" s="195"/>
      <c r="MM6" s="195"/>
      <c r="MN6" s="195"/>
      <c r="MO6" s="195"/>
      <c r="MP6" s="195"/>
      <c r="MQ6" s="195"/>
      <c r="MR6" s="195"/>
      <c r="MS6" s="195"/>
      <c r="MT6" s="195"/>
      <c r="MU6" s="195"/>
      <c r="MV6" s="195"/>
      <c r="MW6" s="195"/>
      <c r="MX6" s="195"/>
      <c r="MY6" s="195"/>
      <c r="MZ6" s="195"/>
      <c r="NA6" s="195"/>
      <c r="NB6" s="195"/>
      <c r="NC6" s="195"/>
      <c r="ND6" s="195"/>
      <c r="NE6" s="195"/>
      <c r="NF6" s="195"/>
      <c r="NG6" s="195"/>
      <c r="NH6" s="195"/>
      <c r="NI6" s="195"/>
      <c r="NJ6" s="195"/>
      <c r="NK6" s="195"/>
      <c r="NL6" s="195"/>
      <c r="NM6" s="195"/>
      <c r="NN6" s="195"/>
      <c r="NO6" s="195"/>
      <c r="NP6" s="195"/>
      <c r="NQ6" s="195"/>
      <c r="NR6" s="195"/>
      <c r="NS6" s="195"/>
      <c r="NT6" s="195"/>
      <c r="NU6" s="195"/>
      <c r="NV6" s="195"/>
      <c r="NW6" s="195"/>
      <c r="NX6" s="195"/>
      <c r="NY6" s="195"/>
      <c r="NZ6" s="195"/>
      <c r="OA6" s="195"/>
      <c r="OB6" s="195"/>
      <c r="OC6" s="195"/>
      <c r="OD6" s="195"/>
      <c r="OE6" s="195"/>
      <c r="OF6" s="195"/>
      <c r="OG6" s="195"/>
      <c r="OH6" s="195"/>
      <c r="OI6" s="195"/>
      <c r="OJ6" s="195"/>
      <c r="OK6" s="195"/>
      <c r="OL6" s="195"/>
      <c r="OM6" s="195"/>
      <c r="ON6" s="195"/>
      <c r="OO6" s="195"/>
      <c r="OP6" s="195"/>
      <c r="OQ6" s="195"/>
      <c r="OR6" s="195"/>
      <c r="OS6" s="195"/>
      <c r="OT6" s="195"/>
      <c r="OU6" s="195"/>
      <c r="OV6" s="195"/>
      <c r="OW6" s="195"/>
      <c r="OX6" s="195"/>
      <c r="OY6" s="195"/>
      <c r="OZ6" s="195"/>
      <c r="PA6" s="195"/>
      <c r="PB6" s="195"/>
      <c r="PC6" s="195"/>
      <c r="PD6" s="195"/>
      <c r="PE6" s="195"/>
      <c r="PF6" s="195"/>
      <c r="PG6" s="195"/>
      <c r="PH6" s="195"/>
      <c r="PI6" s="195"/>
      <c r="PJ6" s="195"/>
      <c r="PK6" s="195"/>
      <c r="PL6" s="195"/>
      <c r="PM6" s="195"/>
      <c r="PN6" s="195"/>
      <c r="PO6" s="195"/>
      <c r="PP6" s="195"/>
      <c r="PQ6" s="195"/>
      <c r="PR6" s="195"/>
      <c r="PS6" s="195"/>
      <c r="PT6" s="195"/>
      <c r="PU6" s="195"/>
      <c r="PV6" s="195"/>
      <c r="PW6" s="195"/>
      <c r="PX6" s="195"/>
      <c r="PY6" s="195"/>
      <c r="PZ6" s="195"/>
      <c r="QA6" s="195"/>
      <c r="QB6" s="195"/>
      <c r="QC6" s="195"/>
      <c r="QD6" s="195"/>
      <c r="QE6" s="195"/>
      <c r="QF6" s="195"/>
      <c r="QG6" s="195"/>
      <c r="QH6" s="195"/>
      <c r="QI6" s="195"/>
      <c r="QJ6" s="195"/>
      <c r="QK6" s="195"/>
      <c r="QL6" s="195"/>
      <c r="QM6" s="195"/>
      <c r="QN6" s="195"/>
      <c r="QO6" s="195"/>
      <c r="QP6" s="195"/>
      <c r="QQ6" s="195"/>
      <c r="QR6" s="195"/>
      <c r="QS6" s="195"/>
      <c r="QT6" s="195"/>
      <c r="QU6" s="195"/>
      <c r="QV6" s="195"/>
      <c r="QW6" s="195"/>
      <c r="QX6" s="195"/>
      <c r="QY6" s="195"/>
      <c r="QZ6" s="195"/>
      <c r="RA6" s="195"/>
      <c r="RB6" s="195"/>
      <c r="RC6" s="195"/>
      <c r="RD6" s="195"/>
      <c r="RE6" s="195"/>
      <c r="RF6" s="195"/>
      <c r="RG6" s="195"/>
      <c r="RH6" s="195"/>
      <c r="RI6" s="195"/>
      <c r="RJ6" s="195"/>
      <c r="RK6" s="195"/>
      <c r="RL6" s="195"/>
      <c r="RM6" s="195"/>
      <c r="RN6" s="195"/>
      <c r="RO6" s="195"/>
      <c r="RP6" s="195"/>
      <c r="RQ6" s="195"/>
      <c r="RR6" s="195"/>
      <c r="RS6" s="195"/>
      <c r="RT6" s="195"/>
      <c r="RU6" s="195"/>
      <c r="RV6" s="195"/>
      <c r="RW6" s="195"/>
      <c r="RX6" s="195"/>
      <c r="RY6" s="195"/>
      <c r="RZ6" s="195"/>
      <c r="SA6" s="195"/>
      <c r="SB6" s="195"/>
      <c r="SC6" s="195"/>
      <c r="SD6" s="195"/>
      <c r="SE6" s="195"/>
      <c r="SF6" s="195"/>
      <c r="SG6" s="195"/>
      <c r="SH6" s="195"/>
      <c r="SI6" s="195"/>
      <c r="SJ6" s="195"/>
      <c r="SK6" s="195"/>
      <c r="SL6" s="195"/>
      <c r="SM6" s="195"/>
      <c r="SN6" s="195"/>
      <c r="SO6" s="195"/>
      <c r="SP6" s="195"/>
      <c r="SQ6" s="195"/>
      <c r="SR6" s="195"/>
      <c r="SS6" s="195"/>
      <c r="ST6" s="195"/>
      <c r="SU6" s="195"/>
      <c r="SV6" s="195"/>
      <c r="SW6" s="195"/>
      <c r="SX6" s="195"/>
      <c r="SY6" s="195"/>
      <c r="SZ6" s="195"/>
      <c r="TA6" s="195"/>
      <c r="TB6" s="195"/>
      <c r="TC6" s="195"/>
      <c r="TD6" s="195"/>
      <c r="TE6" s="195"/>
      <c r="TF6" s="195"/>
      <c r="TG6" s="195"/>
      <c r="TH6" s="195"/>
      <c r="TI6" s="195"/>
      <c r="TJ6" s="195"/>
      <c r="TK6" s="195"/>
      <c r="TL6" s="195"/>
      <c r="TM6" s="195"/>
      <c r="TN6" s="195"/>
      <c r="TO6" s="195"/>
      <c r="TP6" s="195"/>
      <c r="TQ6" s="195"/>
      <c r="TR6" s="195"/>
      <c r="TS6" s="195"/>
      <c r="TT6" s="195"/>
      <c r="TU6" s="195"/>
      <c r="TV6" s="195"/>
      <c r="TW6" s="195"/>
      <c r="TX6" s="195"/>
      <c r="TY6" s="195"/>
      <c r="TZ6" s="195"/>
      <c r="UA6" s="195"/>
      <c r="UB6" s="195"/>
      <c r="UC6" s="195"/>
      <c r="UD6" s="195"/>
      <c r="UE6" s="195"/>
      <c r="UF6" s="195"/>
      <c r="UG6" s="195"/>
      <c r="UH6" s="195"/>
      <c r="UI6" s="195"/>
      <c r="UJ6" s="195"/>
      <c r="UK6" s="195"/>
      <c r="UL6" s="195"/>
      <c r="UM6" s="195"/>
      <c r="UN6" s="195"/>
      <c r="UO6" s="195"/>
      <c r="UP6" s="195"/>
      <c r="UQ6" s="195"/>
      <c r="UR6" s="195"/>
      <c r="US6" s="195"/>
      <c r="UT6" s="195"/>
      <c r="UU6" s="195"/>
      <c r="UV6" s="195"/>
      <c r="UW6" s="195"/>
      <c r="UX6" s="195"/>
      <c r="UY6" s="195"/>
      <c r="UZ6" s="195"/>
      <c r="VA6" s="195"/>
      <c r="VB6" s="195"/>
      <c r="VC6" s="195"/>
      <c r="VD6" s="195"/>
      <c r="VE6" s="195"/>
      <c r="VF6" s="195"/>
      <c r="VG6" s="195"/>
      <c r="VH6" s="195"/>
      <c r="VI6" s="195"/>
      <c r="VJ6" s="195"/>
      <c r="VK6" s="195"/>
      <c r="VL6" s="195"/>
      <c r="VM6" s="195"/>
      <c r="VN6" s="195"/>
      <c r="VO6" s="195"/>
      <c r="VP6" s="195"/>
      <c r="VQ6" s="195"/>
      <c r="VR6" s="195"/>
      <c r="VS6" s="195"/>
      <c r="VT6" s="195"/>
      <c r="VU6" s="195"/>
      <c r="VV6" s="195"/>
      <c r="VW6" s="195"/>
      <c r="VX6" s="195"/>
      <c r="VY6" s="195"/>
      <c r="VZ6" s="195"/>
      <c r="WA6" s="195"/>
      <c r="WB6" s="195"/>
      <c r="WC6" s="195"/>
      <c r="WD6" s="195"/>
      <c r="WE6" s="195"/>
      <c r="WF6" s="195"/>
      <c r="WG6" s="195"/>
      <c r="WH6" s="195"/>
      <c r="WI6" s="195"/>
      <c r="WJ6" s="195"/>
      <c r="WK6" s="195"/>
      <c r="WL6" s="195"/>
      <c r="WM6" s="195"/>
      <c r="WN6" s="195"/>
      <c r="WO6" s="195"/>
      <c r="WP6" s="195"/>
      <c r="WQ6" s="195"/>
      <c r="WR6" s="195"/>
      <c r="WS6" s="195"/>
      <c r="WT6" s="195"/>
      <c r="WU6" s="195"/>
      <c r="WV6" s="195"/>
      <c r="WW6" s="195"/>
      <c r="WX6" s="195"/>
      <c r="WY6" s="195"/>
      <c r="WZ6" s="195"/>
      <c r="XA6" s="195"/>
    </row>
    <row r="7" spans="1:702" ht="15" customHeight="1" thickBot="1" x14ac:dyDescent="0.4">
      <c r="A7" s="128" t="s">
        <v>226</v>
      </c>
      <c r="B7" s="129" t="str">
        <f>IFERROR(VLOOKUP(B4,orderData[],2,FALSE),"")</f>
        <v/>
      </c>
      <c r="D7" s="243"/>
      <c r="E7" s="243"/>
      <c r="F7" s="243"/>
      <c r="G7" s="243"/>
      <c r="H7" s="243"/>
      <c r="I7" s="243"/>
      <c r="J7" s="243"/>
      <c r="K7" s="243"/>
      <c r="L7" s="538" t="s">
        <v>51</v>
      </c>
      <c r="M7" s="539" t="s">
        <v>44</v>
      </c>
      <c r="N7" s="539" t="s">
        <v>228</v>
      </c>
      <c r="O7" s="539" t="s">
        <v>50</v>
      </c>
      <c r="P7" s="539" t="s">
        <v>59</v>
      </c>
      <c r="Q7" s="539" t="s">
        <v>60</v>
      </c>
      <c r="R7" s="539" t="s">
        <v>246</v>
      </c>
      <c r="S7" s="539" t="s">
        <v>295</v>
      </c>
      <c r="T7" s="539" t="s">
        <v>63</v>
      </c>
      <c r="U7" s="540" t="s">
        <v>67</v>
      </c>
      <c r="V7" s="539" t="s">
        <v>58</v>
      </c>
      <c r="W7" s="541" t="s">
        <v>334</v>
      </c>
      <c r="X7" s="261"/>
      <c r="AR7" s="261"/>
      <c r="AS7" s="261"/>
      <c r="AT7" s="261"/>
      <c r="AY7" s="264"/>
      <c r="AZ7" s="243"/>
      <c r="BB7" s="264"/>
      <c r="BC7" s="243"/>
      <c r="BZ7" s="476" t="s">
        <v>0</v>
      </c>
      <c r="CA7" s="477" t="s">
        <v>5</v>
      </c>
      <c r="CB7" s="477" t="s">
        <v>45</v>
      </c>
      <c r="CC7" s="477" t="s">
        <v>247</v>
      </c>
      <c r="CD7" s="477" t="s">
        <v>46</v>
      </c>
      <c r="CE7" s="477" t="s">
        <v>47</v>
      </c>
      <c r="CF7" s="477" t="s">
        <v>48</v>
      </c>
      <c r="CG7" s="477" t="s">
        <v>195</v>
      </c>
      <c r="CH7" s="477" t="s">
        <v>243</v>
      </c>
      <c r="CI7" s="477" t="s">
        <v>196</v>
      </c>
      <c r="CJ7" s="477" t="s">
        <v>13</v>
      </c>
      <c r="CK7" s="477" t="s">
        <v>14</v>
      </c>
      <c r="CL7" s="477" t="s">
        <v>16</v>
      </c>
      <c r="CM7" s="477" t="s">
        <v>1</v>
      </c>
      <c r="CN7" s="477" t="s">
        <v>43</v>
      </c>
      <c r="CO7" s="477" t="s">
        <v>4</v>
      </c>
      <c r="CP7" s="477" t="s">
        <v>307</v>
      </c>
      <c r="CQ7" s="477" t="s">
        <v>291</v>
      </c>
      <c r="CR7" s="477" t="s">
        <v>49</v>
      </c>
      <c r="CS7" s="477" t="s">
        <v>248</v>
      </c>
      <c r="CT7" s="478" t="s">
        <v>249</v>
      </c>
      <c r="CU7" s="88" t="s">
        <v>299</v>
      </c>
      <c r="DH7" s="195"/>
      <c r="EE7" s="718"/>
      <c r="EF7" s="716"/>
      <c r="EG7" s="709"/>
      <c r="EH7" s="709"/>
      <c r="EI7" s="709"/>
      <c r="EJ7" s="709"/>
      <c r="EK7" s="711"/>
      <c r="ID7" s="195"/>
      <c r="IE7" s="195"/>
      <c r="IF7" s="195"/>
      <c r="IG7" s="195"/>
      <c r="IH7" s="195"/>
      <c r="II7" s="195"/>
      <c r="IJ7" s="195"/>
      <c r="IK7" s="195"/>
      <c r="IL7" s="195"/>
      <c r="IM7" s="195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5"/>
      <c r="JC7" s="195"/>
      <c r="JD7" s="195"/>
      <c r="JE7" s="195"/>
      <c r="JF7" s="195"/>
      <c r="JG7" s="195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5"/>
      <c r="KC7" s="195"/>
      <c r="KD7" s="195"/>
      <c r="KE7" s="195"/>
      <c r="KF7" s="195"/>
      <c r="KG7" s="195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  <c r="KZ7" s="195"/>
      <c r="LA7" s="195"/>
      <c r="LB7" s="195"/>
      <c r="LC7" s="195"/>
      <c r="LD7" s="195"/>
      <c r="LE7" s="195"/>
      <c r="LF7" s="195"/>
      <c r="LG7" s="195"/>
      <c r="LH7" s="195"/>
      <c r="LI7" s="195"/>
      <c r="LJ7" s="195"/>
      <c r="LK7" s="195"/>
      <c r="LL7" s="195"/>
      <c r="LM7" s="195"/>
      <c r="LN7" s="195"/>
      <c r="LO7" s="195"/>
      <c r="LP7" s="195"/>
      <c r="LQ7" s="195"/>
      <c r="LR7" s="195"/>
      <c r="LS7" s="195"/>
      <c r="LT7" s="195"/>
      <c r="LU7" s="195"/>
      <c r="LV7" s="195"/>
      <c r="LW7" s="195"/>
      <c r="LX7" s="195"/>
      <c r="LY7" s="195"/>
      <c r="LZ7" s="195"/>
      <c r="MA7" s="195"/>
      <c r="MB7" s="195"/>
      <c r="MC7" s="195"/>
      <c r="MD7" s="195"/>
      <c r="ME7" s="195"/>
      <c r="MF7" s="195"/>
      <c r="MG7" s="195"/>
      <c r="MH7" s="195"/>
      <c r="MI7" s="195"/>
      <c r="MJ7" s="195"/>
      <c r="MK7" s="195"/>
      <c r="ML7" s="195"/>
      <c r="MM7" s="195"/>
      <c r="MN7" s="195"/>
      <c r="MO7" s="195"/>
      <c r="MP7" s="195"/>
      <c r="MQ7" s="195"/>
      <c r="MR7" s="195"/>
      <c r="MS7" s="195"/>
      <c r="MT7" s="195"/>
      <c r="MU7" s="195"/>
      <c r="MV7" s="195"/>
      <c r="MW7" s="195"/>
      <c r="MX7" s="195"/>
      <c r="MY7" s="195"/>
      <c r="MZ7" s="195"/>
      <c r="NA7" s="195"/>
      <c r="NB7" s="195"/>
      <c r="NC7" s="195"/>
      <c r="ND7" s="195"/>
      <c r="NE7" s="195"/>
      <c r="NF7" s="195"/>
      <c r="NG7" s="195"/>
      <c r="NH7" s="195"/>
      <c r="NI7" s="195"/>
      <c r="NJ7" s="195"/>
      <c r="NK7" s="195"/>
      <c r="NL7" s="195"/>
      <c r="NM7" s="195"/>
      <c r="NN7" s="195"/>
      <c r="NO7" s="195"/>
      <c r="NP7" s="195"/>
      <c r="NQ7" s="195"/>
      <c r="NR7" s="195"/>
      <c r="NS7" s="195"/>
      <c r="NT7" s="195"/>
      <c r="NU7" s="195"/>
      <c r="NV7" s="195"/>
      <c r="NW7" s="195"/>
      <c r="NX7" s="195"/>
      <c r="NY7" s="195"/>
      <c r="NZ7" s="195"/>
      <c r="OA7" s="195"/>
      <c r="OB7" s="195"/>
      <c r="OC7" s="195"/>
      <c r="OD7" s="195"/>
      <c r="OE7" s="195"/>
      <c r="OF7" s="195"/>
      <c r="OG7" s="195"/>
      <c r="OH7" s="195"/>
      <c r="OI7" s="195"/>
      <c r="OJ7" s="195"/>
      <c r="OK7" s="195"/>
      <c r="OL7" s="195"/>
      <c r="OM7" s="195"/>
      <c r="ON7" s="195"/>
      <c r="OO7" s="195"/>
      <c r="OP7" s="195"/>
      <c r="OQ7" s="195"/>
      <c r="OR7" s="195"/>
      <c r="OS7" s="195"/>
      <c r="OT7" s="195"/>
      <c r="OU7" s="195"/>
      <c r="OV7" s="195"/>
      <c r="OW7" s="195"/>
      <c r="OX7" s="195"/>
      <c r="OY7" s="195"/>
      <c r="OZ7" s="195"/>
      <c r="PA7" s="195"/>
      <c r="PB7" s="195"/>
      <c r="PC7" s="195"/>
      <c r="PD7" s="195"/>
      <c r="PE7" s="195"/>
      <c r="PF7" s="195"/>
      <c r="PG7" s="195"/>
      <c r="PH7" s="195"/>
      <c r="PI7" s="195"/>
      <c r="PJ7" s="195"/>
      <c r="PK7" s="195"/>
      <c r="PL7" s="195"/>
      <c r="PM7" s="195"/>
      <c r="PN7" s="195"/>
      <c r="PO7" s="195"/>
      <c r="PP7" s="195"/>
      <c r="PQ7" s="195"/>
      <c r="PR7" s="195"/>
      <c r="PS7" s="195"/>
      <c r="PT7" s="195"/>
      <c r="PU7" s="195"/>
      <c r="PV7" s="195"/>
      <c r="PW7" s="195"/>
      <c r="PX7" s="195"/>
      <c r="PY7" s="195"/>
      <c r="PZ7" s="195"/>
      <c r="QA7" s="195"/>
      <c r="QB7" s="195"/>
      <c r="QC7" s="195"/>
      <c r="QD7" s="195"/>
      <c r="QE7" s="195"/>
      <c r="QF7" s="195"/>
      <c r="QG7" s="195"/>
      <c r="QH7" s="195"/>
      <c r="QI7" s="195"/>
      <c r="QJ7" s="195"/>
      <c r="QK7" s="195"/>
      <c r="QL7" s="195"/>
      <c r="QM7" s="195"/>
      <c r="QN7" s="195"/>
      <c r="QO7" s="195"/>
      <c r="QP7" s="195"/>
      <c r="QQ7" s="195"/>
      <c r="QR7" s="195"/>
      <c r="QS7" s="195"/>
      <c r="QT7" s="195"/>
      <c r="QU7" s="195"/>
      <c r="QV7" s="195"/>
      <c r="QW7" s="195"/>
      <c r="QX7" s="195"/>
      <c r="QY7" s="195"/>
      <c r="QZ7" s="195"/>
      <c r="RA7" s="195"/>
      <c r="RB7" s="195"/>
      <c r="RC7" s="195"/>
      <c r="RD7" s="195"/>
      <c r="RE7" s="195"/>
      <c r="RF7" s="195"/>
      <c r="RG7" s="195"/>
      <c r="RH7" s="195"/>
      <c r="RI7" s="195"/>
      <c r="RJ7" s="195"/>
      <c r="RK7" s="195"/>
      <c r="RL7" s="195"/>
      <c r="RM7" s="195"/>
      <c r="RN7" s="195"/>
      <c r="RO7" s="195"/>
      <c r="RP7" s="195"/>
      <c r="RQ7" s="195"/>
      <c r="RR7" s="195"/>
      <c r="RS7" s="195"/>
      <c r="RT7" s="195"/>
      <c r="RU7" s="195"/>
      <c r="RV7" s="195"/>
      <c r="RW7" s="195"/>
      <c r="RX7" s="195"/>
      <c r="RY7" s="195"/>
      <c r="RZ7" s="195"/>
      <c r="SA7" s="195"/>
      <c r="SB7" s="195"/>
      <c r="SC7" s="195"/>
      <c r="SD7" s="195"/>
      <c r="SE7" s="195"/>
      <c r="SF7" s="195"/>
      <c r="SG7" s="195"/>
      <c r="SH7" s="195"/>
      <c r="SI7" s="195"/>
      <c r="SJ7" s="195"/>
      <c r="SK7" s="195"/>
      <c r="SL7" s="195"/>
      <c r="SM7" s="195"/>
      <c r="SN7" s="195"/>
      <c r="SO7" s="195"/>
      <c r="SP7" s="195"/>
      <c r="SQ7" s="195"/>
      <c r="SR7" s="195"/>
      <c r="SS7" s="195"/>
      <c r="ST7" s="195"/>
      <c r="SU7" s="195"/>
      <c r="SV7" s="195"/>
      <c r="SW7" s="195"/>
      <c r="SX7" s="195"/>
      <c r="SY7" s="195"/>
      <c r="SZ7" s="195"/>
      <c r="TA7" s="195"/>
      <c r="TB7" s="195"/>
      <c r="TC7" s="195"/>
      <c r="TD7" s="195"/>
      <c r="TE7" s="195"/>
      <c r="TF7" s="195"/>
      <c r="TG7" s="195"/>
      <c r="TH7" s="195"/>
      <c r="TI7" s="195"/>
      <c r="TJ7" s="195"/>
      <c r="TK7" s="195"/>
      <c r="TL7" s="195"/>
      <c r="TM7" s="195"/>
      <c r="TN7" s="195"/>
      <c r="TO7" s="195"/>
      <c r="TP7" s="195"/>
      <c r="TQ7" s="195"/>
      <c r="TR7" s="195"/>
      <c r="TS7" s="195"/>
      <c r="TT7" s="195"/>
      <c r="TU7" s="195"/>
      <c r="TV7" s="195"/>
      <c r="TW7" s="195"/>
      <c r="TX7" s="195"/>
      <c r="TY7" s="195"/>
      <c r="TZ7" s="195"/>
      <c r="UA7" s="195"/>
      <c r="UB7" s="195"/>
      <c r="UC7" s="195"/>
      <c r="UD7" s="195"/>
      <c r="UE7" s="195"/>
      <c r="UF7" s="195"/>
      <c r="UG7" s="195"/>
      <c r="UH7" s="195"/>
      <c r="UI7" s="195"/>
      <c r="UJ7" s="195"/>
      <c r="UK7" s="195"/>
      <c r="UL7" s="195"/>
      <c r="UM7" s="195"/>
      <c r="UN7" s="195"/>
      <c r="UO7" s="195"/>
      <c r="UP7" s="195"/>
      <c r="UQ7" s="195"/>
      <c r="UR7" s="195"/>
      <c r="US7" s="195"/>
      <c r="UT7" s="195"/>
      <c r="UU7" s="195"/>
      <c r="UV7" s="195"/>
      <c r="UW7" s="195"/>
      <c r="UX7" s="195"/>
      <c r="UY7" s="195"/>
      <c r="UZ7" s="195"/>
      <c r="VA7" s="195"/>
      <c r="VB7" s="195"/>
      <c r="VC7" s="195"/>
      <c r="VD7" s="195"/>
      <c r="VE7" s="195"/>
      <c r="VF7" s="195"/>
      <c r="VG7" s="195"/>
      <c r="VH7" s="195"/>
      <c r="VI7" s="195"/>
      <c r="VJ7" s="195"/>
      <c r="VK7" s="195"/>
      <c r="VL7" s="195"/>
      <c r="VM7" s="195"/>
      <c r="VN7" s="195"/>
      <c r="VO7" s="195"/>
      <c r="VP7" s="195"/>
      <c r="VQ7" s="195"/>
      <c r="VR7" s="195"/>
      <c r="VS7" s="195"/>
      <c r="VT7" s="195"/>
      <c r="VU7" s="195"/>
      <c r="VV7" s="195"/>
      <c r="VW7" s="195"/>
      <c r="VX7" s="195"/>
      <c r="VY7" s="195"/>
      <c r="VZ7" s="195"/>
      <c r="WA7" s="195"/>
      <c r="WB7" s="195"/>
      <c r="WC7" s="195"/>
      <c r="WD7" s="195"/>
      <c r="WE7" s="195"/>
      <c r="WF7" s="195"/>
      <c r="WG7" s="195"/>
      <c r="WH7" s="195"/>
      <c r="WI7" s="195"/>
      <c r="WJ7" s="195"/>
      <c r="WK7" s="195"/>
      <c r="WL7" s="195"/>
      <c r="WM7" s="195"/>
      <c r="WN7" s="195"/>
      <c r="WO7" s="195"/>
      <c r="WP7" s="195"/>
      <c r="WQ7" s="195"/>
      <c r="WR7" s="195"/>
      <c r="WS7" s="195"/>
      <c r="WT7" s="195"/>
      <c r="WU7" s="195"/>
      <c r="WV7" s="195"/>
      <c r="WW7" s="195"/>
      <c r="WX7" s="195"/>
      <c r="WY7" s="195"/>
      <c r="WZ7" s="195"/>
      <c r="XA7" s="195"/>
    </row>
    <row r="8" spans="1:702" ht="15" customHeight="1" thickBot="1" x14ac:dyDescent="0.4">
      <c r="A8" s="128" t="s">
        <v>190</v>
      </c>
      <c r="B8" s="129">
        <v>0</v>
      </c>
      <c r="D8" s="244" t="s">
        <v>322</v>
      </c>
      <c r="F8" s="245" t="s">
        <v>220</v>
      </c>
      <c r="L8" s="285">
        <f t="array" ref="L8">IFERROR(IF($D$9="",IF($D$11="",IF($D$13="",IF($D$15="",INDEX(orderData[customer],SMALL(MATCH(ROW(orderData[customer]),ROW(orderData[customer])),ROWS($A$15:A15)+$B$3)),INDEX(orderData[customer],SMALL(IF(ISNUMBER(MATCH(YEAR(orderData[invoice_date]),$D$15,0)),MATCH(ROW(orderData[customer]),ROW(orderData[customer])),""),ROWS($A$15:A15)+$B$3))),IF($D$15="",INDEX(orderData[customer],SMALL(IF(ISNUMBER(MATCH(orderData[order_type],$D$13,0)),MATCH(ROW(orderData[customer]),ROW(orderData[customer])),""),ROWS($A$15:A15)+$B$3)),INDEX(orderData[customer],SMALL(IF(ISNUMBER(MATCH(orderData[order_type],$D$13,0)*MATCH(YEAR(orderData[invoice_date]),$D$15,0)),MATCH(ROW(orderData[customer]),ROW(orderData[customer])),""),ROWS($A$15:A15)+$B$3)))),IF($D$13="",IF($D$15="",INDEX(orderData[customer],SMALL(IF(ISNUMBER(MATCH(orderData[status],$D$11,0)),MATCH(ROW(orderData[customer]),ROW(orderData[customer])),""),ROWS($A$15:A15)+$B$3)),INDEX(orderData[customer],SMALL(IF(ISNUMBER(MATCH(orderData[status],$D$11,0)*MATCH(YEAR(orderData[invoice_date]),$D$15,0)),MATCH(ROW(orderData[customer]),ROW(orderData[customer])),""),ROWS($A$15:A15)+$B$3))),IF($D$15="",INDEX(orderData[customer],SMALL(IF(ISNUMBER(MATCH(orderData[status],$D$11,0)*MATCH(orderData[order_type],$D$13,0)),MATCH(ROW(orderData[customer]),ROW(orderData[customer])),""),ROWS($A$15:A15)+$B$3)),INDEX(orderData[customer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er],SMALL(IF(ISNUMBER(MATCH(orderData[customer],$D$9,0)),MATCH(ROW(orderData[customer]),ROW(orderData[customer])),""),ROWS($A$15:A15)+$B$3)),INDEX(orderData[customer],SMALL(IF(ISNUMBER(MATCH(orderData[customer],$D$9,0)*MATCH(YEAR(orderData[invoice_date]),$D$15,0)),MATCH(ROW(orderData[customer]),ROW(orderData[customer])),""),ROWS($A$15:A15)+$B$3))),IF($D$15="",INDEX(orderData[customer],SMALL(IF(ISNUMBER(MATCH(orderData[customer],$D$9,0)*MATCH(orderData[order_type],$D$13,0)),MATCH(ROW(orderData[customer]),ROW(orderData[customer])),""),ROWS($A$15:A15)+$B$3)),INDEX(orderData[customer],SMALL(IF(ISNUMBER(MATCH(orderData[customer],$D$9,0)*MATCH(orderData[order_type],$D$13,0)*MATCH(YEAR(orderData[invoice_date]),$D$15,0)),MATCH(ROW(orderData[customer]),ROW(orderData[customer])),""),ROWS($A$15:A15)+$B$3)))),IF($D$13="",IF($D$15="",INDEX(orderData[customer],SMALL(IF(ISNUMBER(MATCH(orderData[customer],$D$9,0)*MATCH(orderData[status],$D$11,0)),MATCH(ROW(orderData[customer]),ROW(orderData[customer])),""),ROWS($A$15:A15)+$B$3)),INDEX(orderData[customer],SMALL(IF(ISNUMBER(MATCH(orderData[customer],$D$9,0)*MATCH(orderData[status],$D$11,0)*MATCH(YEAR(orderData[invoice_date]),$D$15,0)),MATCH(ROW(orderData[customer]),ROW(orderData[customer])),""),ROWS($A$15:A15)+$B$3))),IF($D$15="",INDEX(orderData[customer],SMALL(IF(ISNUMBER(MATCH(orderData[customer],$D$9,0)*MATCH(orderData[status],$D$11,0)*MATCH(orderData[order_type],$D$13,0)),MATCH(ROW(orderData[customer]),ROW(orderData[customer])),""),ROWS($A$15:A15)+$B$3)),INDEX(orderData[customer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M8" s="286">
        <f t="array" ref="M8">IFERROR(IF($D$9="",IF($D$11="",IF($D$13="",IF($D$15="",INDEX(orderData[order_no],SMALL(MATCH(ROW(orderData[customer]),ROW(orderData[customer])),ROWS($A$15:A15)+$B$3)),INDEX(orderData[order_no],SMALL(IF(ISNUMBER(MATCH(YEAR(orderData[invoice_date]),$D$15,0)),MATCH(ROW(orderData[customer]),ROW(orderData[customer])),""),ROWS($A$15:A15)+$B$3))),IF($D$15="",INDEX(orderData[order_no],SMALL(IF(ISNUMBER(MATCH(orderData[order_type],$D$13,0)),MATCH(ROW(orderData[customer]),ROW(orderData[customer])),""),ROWS($A$15:A15)+$B$3)),INDEX(orderData[order_no],SMALL(IF(ISNUMBER(MATCH(orderData[order_type],$D$13,0)*MATCH(YEAR(orderData[invoice_date]),$D$15,0)),MATCH(ROW(orderData[customer]),ROW(orderData[customer])),""),ROWS($A$15:A15)+$B$3)))),IF($D$13="",IF($D$15="",INDEX(orderData[order_no],SMALL(IF(ISNUMBER(MATCH(orderData[status],$D$11,0)),MATCH(ROW(orderData[customer]),ROW(orderData[customer])),""),ROWS($A$15:A15)+$B$3)),INDEX(orderData[order_no],SMALL(IF(ISNUMBER(MATCH(orderData[status],$D$11,0)*MATCH(YEAR(orderData[invoice_date]),$D$15,0)),MATCH(ROW(orderData[customer]),ROW(orderData[customer])),""),ROWS($A$15:A15)+$B$3))),IF($D$15="",INDEX(orderData[order_no],SMALL(IF(ISNUMBER(MATCH(orderData[status],$D$11,0)*MATCH(orderData[order_type],$D$13,0)),MATCH(ROW(orderData[customer]),ROW(orderData[customer])),""),ROWS($A$15:A15)+$B$3)),INDEX(orderData[order_no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no],SMALL(IF(ISNUMBER(MATCH(orderData[customer],$D$9,0)),MATCH(ROW(orderData[customer]),ROW(orderData[customer])),""),ROWS($A$15:A15)+$B$3)),INDEX(orderData[order_no],SMALL(IF(ISNUMBER(MATCH(orderData[customer],$D$9,0)*MATCH(YEAR(orderData[invoice_date]),$D$15,0)),MATCH(ROW(orderData[customer]),ROW(orderData[customer])),""),ROWS($A$15:A15)+$B$3))),IF($D$15="",INDEX(orderData[order_no],SMALL(IF(ISNUMBER(MATCH(orderData[customer],$D$9,0)*MATCH(orderData[order_type],$D$13,0)),MATCH(ROW(orderData[customer]),ROW(orderData[customer])),""),ROWS($A$15:A15)+$B$3)),INDEX(orderData[order_no],SMALL(IF(ISNUMBER(MATCH(orderData[customer],$D$9,0)*MATCH(orderData[order_type],$D$13,0)*MATCH(YEAR(orderData[invoice_date]),$D$15,0)),MATCH(ROW(orderData[customer]),ROW(orderData[customer])),""),ROWS($A$15:A15)+$B$3)))),IF($D$13="",IF($D$15="",INDEX(orderData[order_no],SMALL(IF(ISNUMBER(MATCH(orderData[customer],$D$9,0)*MATCH(orderData[status],$D$11,0)),MATCH(ROW(orderData[customer]),ROW(orderData[customer])),""),ROWS($A$15:A15)+$B$3)),INDEX(orderData[order_no],SMALL(IF(ISNUMBER(MATCH(orderData[customer],$D$9,0)*MATCH(orderData[status],$D$11,0)*MATCH(YEAR(orderData[invoice_date]),$D$15,0)),MATCH(ROW(orderData[customer]),ROW(orderData[customer])),""),ROWS($A$15:A15)+$B$3))),IF($D$15="",INDEX(orderData[order_no],SMALL(IF(ISNUMBER(MATCH(orderData[customer],$D$9,0)*MATCH(orderData[status],$D$11,0)*MATCH(orderData[order_type],$D$13,0)),MATCH(ROW(orderData[customer]),ROW(orderData[customer])),""),ROWS($A$15:A15)+$B$3)),INDEX(orderData[order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N8" s="287">
        <f t="array" ref="N8">IFERROR(IF($D$9="",IF($D$11="",IF($D$13="",IF($D$15="",INDEX(orderData[order_type],SMALL(MATCH(ROW(orderData[customer]),ROW(orderData[customer])),ROWS($A$15:A15)+$B$3)),INDEX(orderData[order_type],SMALL(IF(ISNUMBER(MATCH(YEAR(orderData[invoice_date]),$D$15,0)),MATCH(ROW(orderData[customer]),ROW(orderData[customer])),""),ROWS($A$15:A15)+$B$3))),IF($D$15="",INDEX(orderData[order_type],SMALL(IF(ISNUMBER(MATCH(orderData[order_type],$D$13,0)),MATCH(ROW(orderData[customer]),ROW(orderData[customer])),""),ROWS($A$15:A15)+$B$3)),INDEX(orderData[order_type],SMALL(IF(ISNUMBER(MATCH(orderData[order_type],$D$13,0)*MATCH(YEAR(orderData[invoice_date]),$D$15,0)),MATCH(ROW(orderData[customer]),ROW(orderData[customer])),""),ROWS($A$15:A15)+$B$3)))),IF($D$13="",IF($D$15="",INDEX(orderData[order_type],SMALL(IF(ISNUMBER(MATCH(orderData[status],$D$11,0)),MATCH(ROW(orderData[customer]),ROW(orderData[customer])),""),ROWS($A$15:A15)+$B$3)),INDEX(orderData[order_type],SMALL(IF(ISNUMBER(MATCH(orderData[status],$D$11,0)*MATCH(YEAR(orderData[invoice_date]),$D$15,0)),MATCH(ROW(orderData[customer]),ROW(orderData[customer])),""),ROWS($A$15:A15)+$B$3))),IF($D$15="",INDEX(orderData[order_type],SMALL(IF(ISNUMBER(MATCH(orderData[status],$D$11,0)*MATCH(orderData[order_type],$D$13,0)),MATCH(ROW(orderData[customer]),ROW(orderData[customer])),""),ROWS($A$15:A15)+$B$3)),INDEX(orderData[order_typ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type],SMALL(IF(ISNUMBER(MATCH(orderData[customer],$D$9,0)),MATCH(ROW(orderData[customer]),ROW(orderData[customer])),""),ROWS($A$15:A15)+$B$3)),INDEX(orderData[order_type],SMALL(IF(ISNUMBER(MATCH(orderData[customer],$D$9,0)*MATCH(YEAR(orderData[invoice_date]),$D$15,0)),MATCH(ROW(orderData[customer]),ROW(orderData[customer])),""),ROWS($A$15:A15)+$B$3))),IF($D$15="",INDEX(orderData[order_type],SMALL(IF(ISNUMBER(MATCH(orderData[customer],$D$9,0)*MATCH(orderData[order_type],$D$13,0)),MATCH(ROW(orderData[customer]),ROW(orderData[customer])),""),ROWS($A$15:A15)+$B$3)),INDEX(orderData[order_type],SMALL(IF(ISNUMBER(MATCH(orderData[customer],$D$9,0)*MATCH(orderData[order_type],$D$13,0)*MATCH(YEAR(orderData[invoice_date]),$D$15,0)),MATCH(ROW(orderData[customer]),ROW(orderData[customer])),""),ROWS($A$15:A15)+$B$3)))),IF($D$13="",IF($D$15="",INDEX(orderData[order_type],SMALL(IF(ISNUMBER(MATCH(orderData[customer],$D$9,0)*MATCH(orderData[status],$D$11,0)),MATCH(ROW(orderData[customer]),ROW(orderData[customer])),""),ROWS($A$15:A15)+$B$3)),INDEX(orderData[order_type],SMALL(IF(ISNUMBER(MATCH(orderData[customer],$D$9,0)*MATCH(orderData[status],$D$11,0)*MATCH(YEAR(orderData[invoice_date]),$D$15,0)),MATCH(ROW(orderData[customer]),ROW(orderData[customer])),""),ROWS($A$15:A15)+$B$3))),IF($D$15="",INDEX(orderData[order_type],SMALL(IF(ISNUMBER(MATCH(orderData[customer],$D$9,0)*MATCH(orderData[status],$D$11,0)*MATCH(orderData[order_type],$D$13,0)),MATCH(ROW(orderData[customer]),ROW(orderData[customer])),""),ROWS($A$15:A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O8" s="288">
        <f t="array" ref="O8">IFERROR(IF($D$9="",IF($D$11="",IF($D$13="",IF($D$15="",INDEX(orderData[order_date],SMALL(MATCH(ROW(orderData[customer]),ROW(orderData[customer])),ROWS($A$15:A15)+$B$3)),INDEX(orderData[order_date],SMALL(IF(ISNUMBER(MATCH(YEAR(orderData[invoice_date]),$D$15,0)),MATCH(ROW(orderData[customer]),ROW(orderData[customer])),""),ROWS($A$15:A15)+$B$3))),IF($D$15="",INDEX(orderData[order_date],SMALL(IF(ISNUMBER(MATCH(orderData[order_type],$D$13,0)),MATCH(ROW(orderData[customer]),ROW(orderData[customer])),""),ROWS($A$15:A15)+$B$3)),INDEX(orderData[order_date],SMALL(IF(ISNUMBER(MATCH(orderData[order_type],$D$13,0)*MATCH(YEAR(orderData[invoice_date]),$D$15,0)),MATCH(ROW(orderData[customer]),ROW(orderData[customer])),""),ROWS($A$15:A15)+$B$3)))),IF($D$13="",IF($D$15="",INDEX(orderData[order_date],SMALL(IF(ISNUMBER(MATCH(orderData[status],$D$11,0)),MATCH(ROW(orderData[customer]),ROW(orderData[customer])),""),ROWS($A$15:A15)+$B$3)),INDEX(orderData[order_date],SMALL(IF(ISNUMBER(MATCH(orderData[status],$D$11,0)*MATCH(YEAR(orderData[invoice_date]),$D$15,0)),MATCH(ROW(orderData[customer]),ROW(orderData[customer])),""),ROWS($A$15:A15)+$B$3))),IF($D$15="",INDEX(orderData[order_date],SMALL(IF(ISNUMBER(MATCH(orderData[status],$D$11,0)*MATCH(orderData[order_type],$D$13,0)),MATCH(ROW(orderData[customer]),ROW(orderData[customer])),""),ROWS($A$15:A15)+$B$3)),INDEX(orderData[order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date],SMALL(IF(ISNUMBER(MATCH(orderData[customer],$D$9,0)),MATCH(ROW(orderData[customer]),ROW(orderData[customer])),""),ROWS($A$15:A15)+$B$3)),INDEX(orderData[order_date],SMALL(IF(ISNUMBER(MATCH(orderData[customer],$D$9,0)*MATCH(YEAR(orderData[invoice_date]),$D$15,0)),MATCH(ROW(orderData[customer]),ROW(orderData[customer])),""),ROWS($A$15:A15)+$B$3))),IF($D$15="",INDEX(orderData[order_date],SMALL(IF(ISNUMBER(MATCH(orderData[customer],$D$9,0)*MATCH(orderData[order_type],$D$13,0)),MATCH(ROW(orderData[customer]),ROW(orderData[customer])),""),ROWS($A$15:A15)+$B$3)),INDEX(orderData[order_date],SMALL(IF(ISNUMBER(MATCH(orderData[customer],$D$9,0)*MATCH(orderData[order_type],$D$13,0)*MATCH(YEAR(orderData[invoice_date]),$D$15,0)),MATCH(ROW(orderData[customer]),ROW(orderData[customer])),""),ROWS($A$15:A15)+$B$3)))),IF($D$13="",IF($D$15="",INDEX(orderData[order_date],SMALL(IF(ISNUMBER(MATCH(orderData[customer],$D$9,0)*MATCH(orderData[status],$D$11,0)),MATCH(ROW(orderData[customer]),ROW(orderData[customer])),""),ROWS($A$15:A15)+$B$3)),INDEX(orderData[order_date],SMALL(IF(ISNUMBER(MATCH(orderData[customer],$D$9,0)*MATCH(orderData[status],$D$11,0)*MATCH(YEAR(orderData[invoice_date]),$D$15,0)),MATCH(ROW(orderData[customer]),ROW(orderData[customer])),""),ROWS($A$15:A15)+$B$3))),IF($D$15="",INDEX(orderData[order_date],SMALL(IF(ISNUMBER(MATCH(orderData[customer],$D$9,0)*MATCH(orderData[status],$D$11,0)*MATCH(orderData[order_type],$D$13,0)),MATCH(ROW(orderData[customer]),ROW(orderData[customer])),""),ROWS($A$15:A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P8" s="289">
        <f t="array" ref="P8">IFERROR(IF($D$9="",IF($D$11="",IF($D$13="",IF($D$15="",INDEX(orderData[invoice_no],SMALL(MATCH(ROW(orderData[customer]),ROW(orderData[customer])),ROWS($A$15:A15)+$B$3)),INDEX(orderData[invoice_no],SMALL(IF(ISNUMBER(MATCH(YEAR(orderData[invoice_date]),$D$15,0)),MATCH(ROW(orderData[customer]),ROW(orderData[customer])),""),ROWS($A$15:A15)+$B$3))),IF($D$15="",INDEX(orderData[invoice_no],SMALL(IF(ISNUMBER(MATCH(orderData[order_type],$D$13,0)),MATCH(ROW(orderData[customer]),ROW(orderData[customer])),""),ROWS($A$15:A15)+$B$3)),INDEX(orderData[invoice_no],SMALL(IF(ISNUMBER(MATCH(orderData[order_type],$D$13,0)*MATCH(YEAR(orderData[invoice_date]),$D$15,0)),MATCH(ROW(orderData[customer]),ROW(orderData[customer])),""),ROWS($A$15:A15)+$B$3)))),IF($D$13="",IF($D$15="",INDEX(orderData[invoice_no],SMALL(IF(ISNUMBER(MATCH(orderData[status],$D$11,0)),MATCH(ROW(orderData[customer]),ROW(orderData[customer])),""),ROWS($A$15:A15)+$B$3)),INDEX(orderData[invoice_no],SMALL(IF(ISNUMBER(MATCH(orderData[status],$D$11,0)*MATCH(YEAR(orderData[invoice_date]),$D$15,0)),MATCH(ROW(orderData[customer]),ROW(orderData[customer])),""),ROWS($A$15:A15)+$B$3))),IF($D$15="",INDEX(orderData[invoice_no],SMALL(IF(ISNUMBER(MATCH(orderData[status],$D$11,0)*MATCH(orderData[order_type],$D$13,0)),MATCH(ROW(orderData[customer]),ROW(orderData[customer])),""),ROWS($A$15:A15)+$B$3)),INDEX(orderData[invoice_no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no],SMALL(IF(ISNUMBER(MATCH(orderData[customer],$D$9,0)),MATCH(ROW(orderData[customer]),ROW(orderData[customer])),""),ROWS($A$15:A15)+$B$3)),INDEX(orderData[invoice_no],SMALL(IF(ISNUMBER(MATCH(orderData[customer],$D$9,0)*MATCH(YEAR(orderData[invoice_date]),$D$15,0)),MATCH(ROW(orderData[customer]),ROW(orderData[customer])),""),ROWS($A$15:A15)+$B$3))),IF($D$15="",INDEX(orderData[invoice_no],SMALL(IF(ISNUMBER(MATCH(orderData[customer],$D$9,0)*MATCH(orderData[order_type],$D$13,0)),MATCH(ROW(orderData[customer]),ROW(orderData[customer])),""),ROWS($A$15:A15)+$B$3)),INDEX(orderData[invoice_no],SMALL(IF(ISNUMBER(MATCH(orderData[customer],$D$9,0)*MATCH(orderData[order_type],$D$13,0)*MATCH(YEAR(orderData[invoice_date]),$D$15,0)),MATCH(ROW(orderData[customer]),ROW(orderData[customer])),""),ROWS($A$15:A15)+$B$3)))),IF($D$13="",IF($D$15="",INDEX(orderData[invoice_no],SMALL(IF(ISNUMBER(MATCH(orderData[customer],$D$9,0)*MATCH(orderData[status],$D$11,0)),MATCH(ROW(orderData[customer]),ROW(orderData[customer])),""),ROWS($A$15:A15)+$B$3)),INDEX(orderData[invoice_no],SMALL(IF(ISNUMBER(MATCH(orderData[customer],$D$9,0)*MATCH(orderData[status],$D$11,0)*MATCH(YEAR(orderData[invoice_date]),$D$15,0)),MATCH(ROW(orderData[customer]),ROW(orderData[customer])),""),ROWS($A$15:A15)+$B$3))),IF($D$15="",INDEX(orderData[invoice_no],SMALL(IF(ISNUMBER(MATCH(orderData[customer],$D$9,0)*MATCH(orderData[status],$D$11,0)*MATCH(orderData[order_type],$D$13,0)),MATCH(ROW(orderData[customer]),ROW(orderData[customer])),""),ROWS($A$15:A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Q8" s="542">
        <f t="array" ref="Q8">IFERROR(IF($D$9="",IF($D$11="",IF($D$13="",IF($D$15="",INDEX(orderData[invoice_date],SMALL(MATCH(ROW(orderData[customer]),ROW(orderData[customer])),ROWS($A$15:A15)+$B$3)),INDEX(orderData[invoice_date],SMALL(IF(ISNUMBER(MATCH(YEAR(orderData[invoice_date]),$D$15,0)),MATCH(ROW(orderData[customer]),ROW(orderData[customer])),""),ROWS($A$15:A15)+$B$3))),IF($D$15="",INDEX(orderData[invoice_date],SMALL(IF(ISNUMBER(MATCH(orderData[order_type],$D$13,0)),MATCH(ROW(orderData[customer]),ROW(orderData[customer])),""),ROWS($A$15:A15)+$B$3)),INDEX(orderData[invoice_date],SMALL(IF(ISNUMBER(MATCH(orderData[order_type],$D$13,0)*MATCH(YEAR(orderData[invoice_date]),$D$15,0)),MATCH(ROW(orderData[customer]),ROW(orderData[customer])),""),ROWS($A$15:A15)+$B$3)))),IF($D$13="",IF($D$15="",INDEX(orderData[invoice_date],SMALL(IF(ISNUMBER(MATCH(orderData[status],$D$11,0)),MATCH(ROW(orderData[customer]),ROW(orderData[customer])),""),ROWS($A$15:A15)+$B$3)),INDEX(orderData[invoice_date],SMALL(IF(ISNUMBER(MATCH(orderData[status],$D$11,0)*MATCH(YEAR(orderData[invoice_date]),$D$15,0)),MATCH(ROW(orderData[customer]),ROW(orderData[customer])),""),ROWS($A$15:A15)+$B$3))),IF($D$15="",INDEX(orderData[invoice_date],SMALL(IF(ISNUMBER(MATCH(orderData[status],$D$11,0)*MATCH(orderData[order_type],$D$13,0)),MATCH(ROW(orderData[customer]),ROW(orderData[customer])),""),ROWS($A$15:A15)+$B$3)),INDEX(orderData[invoice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date],SMALL(IF(ISNUMBER(MATCH(orderData[customer],$D$9,0)),MATCH(ROW(orderData[customer]),ROW(orderData[customer])),""),ROWS($A$15:A15)+$B$3)),INDEX(orderData[invoice_date],SMALL(IF(ISNUMBER(MATCH(orderData[customer],$D$9,0)*MATCH(YEAR(orderData[invoice_date]),$D$15,0)),MATCH(ROW(orderData[customer]),ROW(orderData[customer])),""),ROWS($A$15:A15)+$B$3))),IF($D$15="",INDEX(orderData[invoice_date],SMALL(IF(ISNUMBER(MATCH(orderData[customer],$D$9,0)*MATCH(orderData[order_type],$D$13,0)),MATCH(ROW(orderData[customer]),ROW(orderData[customer])),""),ROWS($A$15:A15)+$B$3)),INDEX(orderData[invoice_date],SMALL(IF(ISNUMBER(MATCH(orderData[customer],$D$9,0)*MATCH(orderData[order_type],$D$13,0)*MATCH(YEAR(orderData[invoice_date]),$D$15,0)),MATCH(ROW(orderData[customer]),ROW(orderData[customer])),""),ROWS($A$15:A15)+$B$3)))),IF($D$13="",IF($D$15="",INDEX(orderData[invoice_date],SMALL(IF(ISNUMBER(MATCH(orderData[customer],$D$9,0)*MATCH(orderData[status],$D$11,0)),MATCH(ROW(orderData[customer]),ROW(orderData[customer])),""),ROWS($A$15:A15)+$B$3)),INDEX(orderData[invoice_date],SMALL(IF(ISNUMBER(MATCH(orderData[customer],$D$9,0)*MATCH(orderData[status],$D$11,0)*MATCH(YEAR(orderData[invoice_date]),$D$15,0)),MATCH(ROW(orderData[customer]),ROW(orderData[customer])),""),ROWS($A$15:A15)+$B$3))),IF($D$15="",INDEX(orderData[invoice_date],SMALL(IF(ISNUMBER(MATCH(orderData[customer],$D$9,0)*MATCH(orderData[status],$D$11,0)*MATCH(orderData[order_type],$D$13,0)),MATCH(ROW(orderData[customer]),ROW(orderData[customer])),""),ROWS($A$15:A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R8" s="291">
        <f t="array" ref="R8">IFERROR(IF($D$9="",IF($D$11="",IF($D$13="",IF($D$15="",INDEX(orderData[inv_amount],SMALL(MATCH(ROW(orderData[customer]),ROW(orderData[customer])),ROWS($A$15:A15)+$B$3)),INDEX(orderData[inv_amount],SMALL(IF(ISNUMBER(MATCH(YEAR(orderData[invoice_date]),$D$15,0)),MATCH(ROW(orderData[customer]),ROW(orderData[customer])),""),ROWS($A$15:A15)+$B$3))),IF($D$15="",INDEX(orderData[inv_amount],SMALL(IF(ISNUMBER(MATCH(orderData[order_type],$D$13,0)),MATCH(ROW(orderData[customer]),ROW(orderData[customer])),""),ROWS($A$15:A15)+$B$3)),INDEX(orderData[inv_amount],SMALL(IF(ISNUMBER(MATCH(orderData[order_type],$D$13,0)*MATCH(YEAR(orderData[invoice_date]),$D$15,0)),MATCH(ROW(orderData[customer]),ROW(orderData[customer])),""),ROWS($A$15:A15)+$B$3)))),IF($D$13="",IF($D$15="",INDEX(orderData[inv_amount],SMALL(IF(ISNUMBER(MATCH(orderData[status],$D$11,0)),MATCH(ROW(orderData[customer]),ROW(orderData[customer])),""),ROWS($A$15:A15)+$B$3)),INDEX(orderData[inv_amount],SMALL(IF(ISNUMBER(MATCH(orderData[status],$D$11,0)*MATCH(YEAR(orderData[invoice_date]),$D$15,0)),MATCH(ROW(orderData[customer]),ROW(orderData[customer])),""),ROWS($A$15:A15)+$B$3))),IF($D$15="",INDEX(orderData[inv_amount],SMALL(IF(ISNUMBER(MATCH(orderData[status],$D$11,0)*MATCH(orderData[order_type],$D$13,0)),MATCH(ROW(orderData[customer]),ROW(orderData[customer])),""),ROWS($A$15:A15)+$B$3)),INDEX(orderData[inv_amount],SMALL(IF(ISNUMBER(MATCH(orderData[status],$D$11,0)*MATCH(orderData[order_type],$D$13,0)*MATCH(YEAR(orderData[invoice_date]),$D$15,0)),MATCH(ROW(orderData[customer]),ROW(orderData[customer])),""),ROWS($A$15:A15)+$B$3))))),IF($D$11="",IF($D$13="",IF($D$15="",INDEX(orderData[inv_amount],SMALL(IF(ISNUMBER(MATCH(orderData[customer],$D$9,0)),MATCH(ROW(orderData[customer]),ROW(orderData[customer])),""),ROWS($A$15:A15)+$B$3)),INDEX(orderData[inv_amount],SMALL(IF(ISNUMBER(MATCH(orderData[customer],$D$9,0)*MATCH(YEAR(orderData[invoice_date]),$D$15,0)),MATCH(ROW(orderData[customer]),ROW(orderData[customer])),""),ROWS($A$15:A15)+$B$3))),IF($D$15="",INDEX(orderData[inv_amount],SMALL(IF(ISNUMBER(MATCH(orderData[customer],$D$9,0)*MATCH(orderData[order_type],$D$13,0)),MATCH(ROW(orderData[customer]),ROW(orderData[customer])),""),ROWS($A$15:A15)+$B$3)),INDEX(orderData[inv_amount],SMALL(IF(ISNUMBER(MATCH(orderData[customer],$D$9,0)*MATCH(orderData[order_type],$D$13,0)*MATCH(YEAR(orderData[invoice_date]),$D$15,0)),MATCH(ROW(orderData[customer]),ROW(orderData[customer])),""),ROWS($A$15:A15)+$B$3)))),IF($D$13="",IF($D$15="",INDEX(orderData[inv_amount],SMALL(IF(ISNUMBER(MATCH(orderData[customer],$D$9,0)*MATCH(orderData[status],$D$11,0)),MATCH(ROW(orderData[customer]),ROW(orderData[customer])),""),ROWS($A$15:A15)+$B$3)),INDEX(orderData[inv_amount],SMALL(IF(ISNUMBER(MATCH(orderData[customer],$D$9,0)*MATCH(orderData[status],$D$11,0)*MATCH(YEAR(orderData[inv_amount]),$D$15,0)),MATCH(ROW(orderData[customer]),ROW(orderData[customer])),""),ROWS($A$15:A15)+$B$3))),IF($D$15="",INDEX(orderData[inv_amount],SMALL(IF(ISNUMBER(MATCH(orderData[customer],$D$9,0)*MATCH(orderData[status],$D$11,0)*MATCH(orderData[order_type],$D$13,0)),MATCH(ROW(orderData[customer]),ROW(orderData[customer])),""),ROWS($A$15:A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S8" s="353">
        <f t="array" ref="S8">IFERROR(IF($D$9="",IF($D$11="",IF($D$13="",IF($D$15="",INDEX(orderData[lock_goods],SMALL(MATCH(ROW(orderData[customer]),ROW(orderData[customer])),ROWS($A$15:A15)+$B$3)),INDEX(orderData[lock_goods],SMALL(IF(ISNUMBER(MATCH(YEAR(orderData[invoice_date]),$D$15,0)),MATCH(ROW(orderData[customer]),ROW(orderData[customer])),""),ROWS($A$15:A15)+$B$3))),IF($D$15="",INDEX(orderData[lock_goods],SMALL(IF(ISNUMBER(MATCH(orderData[order_type],$D$13,0)),MATCH(ROW(orderData[customer]),ROW(orderData[customer])),""),ROWS($A$15:A15)+$B$3)),INDEX(orderData[lock_goods],SMALL(IF(ISNUMBER(MATCH(orderData[order_type],$D$13,0)*MATCH(YEAR(orderData[invoice_date]),$D$15,0)),MATCH(ROW(orderData[customer]),ROW(orderData[customer])),""),ROWS($A$15:A15)+$B$3)))),IF($D$13="",IF($D$15="",INDEX(orderData[lock_goods],SMALL(IF(ISNUMBER(MATCH(orderData[status],$D$11,0)),MATCH(ROW(orderData[customer]),ROW(orderData[customer])),""),ROWS($A$15:A15)+$B$3)),INDEX(orderData[lock_goods],SMALL(IF(ISNUMBER(MATCH(orderData[status],$D$11,0)*MATCH(YEAR(orderData[invoice_date]),$D$15,0)),MATCH(ROW(orderData[customer]),ROW(orderData[customer])),""),ROWS($A$15:A15)+$B$3))),IF($D$15="",INDEX(orderData[lock_goods],SMALL(IF(ISNUMBER(MATCH(orderData[status],$D$11,0)*MATCH(orderData[order_type],$D$13,0)),MATCH(ROW(orderData[customer]),ROW(orderData[customer])),""),ROWS($A$15:A15)+$B$3)),INDEX(orderData[lock_goods],SMALL(IF(ISNUMBER(MATCH(orderData[status],$D$11,0)*MATCH(orderData[order_type],$D$13,0)*MATCH(YEAR(orderData[invoice_date]),$D$15,0)),MATCH(ROW(orderData[customer]),ROW(orderData[customer])),""),ROWS($A$15:A15)+$B$3))))),IF($D$11="",IF($D$13="",IF($D$15="",INDEX(orderData[lock_goods],SMALL(IF(ISNUMBER(MATCH(orderData[customer],$D$9,0)),MATCH(ROW(orderData[customer]),ROW(orderData[customer])),""),ROWS($A$15:A15)+$B$3)),INDEX(orderData[lock_goods],SMALL(IF(ISNUMBER(MATCH(orderData[customer],$D$9,0)*MATCH(YEAR(orderData[invoice_date]),$D$15,0)),MATCH(ROW(orderData[customer]),ROW(orderData[customer])),""),ROWS($A$15:A15)+$B$3))),IF($D$15="",INDEX(orderData[lock_goods],SMALL(IF(ISNUMBER(MATCH(orderData[customer],$D$9,0)*MATCH(orderData[order_type],$D$13,0)),MATCH(ROW(orderData[customer]),ROW(orderData[customer])),""),ROWS($A$15:A15)+$B$3)),INDEX(orderData[lock_goods],SMALL(IF(ISNUMBER(MATCH(orderData[customer],$D$9,0)*MATCH(orderData[order_type],$D$13,0)*MATCH(YEAR(orderData[invoice_date]),$D$15,0)),MATCH(ROW(orderData[customer]),ROW(orderData[customer])),""),ROWS($A$15:A15)+$B$3)))),IF($D$13="",IF($D$15="",INDEX(orderData[lock_goods],SMALL(IF(ISNUMBER(MATCH(orderData[customer],$D$9,0)*MATCH(orderData[status],$D$11,0)),MATCH(ROW(orderData[customer]),ROW(orderData[customer])),""),ROWS($A$15:A15)+$B$3)),INDEX(orderData[lock_goods],SMALL(IF(ISNUMBER(MATCH(orderData[customer],$D$9,0)*MATCH(orderData[status],$D$11,0)*MATCH(YEAR(orderData[payed]),$D$15,0)),MATCH(ROW(orderData[customer]),ROW(orderData[customer])),""),ROWS($A$15:A15)+$B$3))),IF($D$15="",INDEX(orderData[lock_goods],SMALL(IF(ISNUMBER(MATCH(orderData[customer],$D$9,0)*MATCH(orderData[status],$D$11,0)*MATCH(orderData[order_type],$D$13,0)),MATCH(ROW(orderData[customer]),ROW(orderData[customer])),""),ROWS($A$15:A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T8" s="292">
        <f t="array" ref="T8">IFERROR(IF($D$9="",IF($D$11="",IF($D$13="",IF($D$15="",INDEX(orderData[payed],SMALL(MATCH(ROW(orderData[customer]),ROW(orderData[customer])),ROWS($A$15:A15)+$B$3)),INDEX(orderData[payed],SMALL(IF(ISNUMBER(MATCH(YEAR(orderData[invoice_date]),$D$15,0)),MATCH(ROW(orderData[customer]),ROW(orderData[customer])),""),ROWS($A$15:A15)+$B$3))),IF($D$15="",INDEX(orderData[payed],SMALL(IF(ISNUMBER(MATCH(orderData[order_type],$D$13,0)),MATCH(ROW(orderData[customer]),ROW(orderData[customer])),""),ROWS($A$15:A15)+$B$3)),INDEX(orderData[payed],SMALL(IF(ISNUMBER(MATCH(orderData[order_type],$D$13,0)*MATCH(YEAR(orderData[invoice_date]),$D$15,0)),MATCH(ROW(orderData[customer]),ROW(orderData[customer])),""),ROWS($A$15:A15)+$B$3)))),IF($D$13="",IF($D$15="",INDEX(orderData[payed],SMALL(IF(ISNUMBER(MATCH(orderData[status],$D$11,0)),MATCH(ROW(orderData[customer]),ROW(orderData[customer])),""),ROWS($A$15:A15)+$B$3)),INDEX(orderData[payed],SMALL(IF(ISNUMBER(MATCH(orderData[status],$D$11,0)*MATCH(YEAR(orderData[invoice_date]),$D$15,0)),MATCH(ROW(orderData[customer]),ROW(orderData[customer])),""),ROWS($A$15:A15)+$B$3))),IF($D$15="",INDEX(orderData[payed],SMALL(IF(ISNUMBER(MATCH(orderData[status],$D$11,0)*MATCH(orderData[order_type],$D$13,0)),MATCH(ROW(orderData[customer]),ROW(orderData[customer])),""),ROWS($A$15:A15)+$B$3)),INDEX(orderData[payed],SMALL(IF(ISNUMBER(MATCH(orderData[status],$D$11,0)*MATCH(orderData[order_type],$D$13,0)*MATCH(YEAR(orderData[invoice_date]),$D$15,0)),MATCH(ROW(orderData[customer]),ROW(orderData[customer])),""),ROWS($A$15:A15)+$B$3))))),IF($D$11="",IF($D$13="",IF($D$15="",INDEX(orderData[payed],SMALL(IF(ISNUMBER(MATCH(orderData[customer],$D$9,0)),MATCH(ROW(orderData[customer]),ROW(orderData[customer])),""),ROWS($A$15:A15)+$B$3)),INDEX(orderData[payed],SMALL(IF(ISNUMBER(MATCH(orderData[customer],$D$9,0)*MATCH(YEAR(orderData[invoice_date]),$D$15,0)),MATCH(ROW(orderData[customer]),ROW(orderData[customer])),""),ROWS($A$15:A15)+$B$3))),IF($D$15="",INDEX(orderData[payed],SMALL(IF(ISNUMBER(MATCH(orderData[customer],$D$9,0)*MATCH(orderData[order_type],$D$13,0)),MATCH(ROW(orderData[customer]),ROW(orderData[customer])),""),ROWS($A$15:A15)+$B$3)),INDEX(orderData[payed],SMALL(IF(ISNUMBER(MATCH(orderData[customer],$D$9,0)*MATCH(orderData[order_type],$D$13,0)*MATCH(YEAR(orderData[invoice_date]),$D$15,0)),MATCH(ROW(orderData[customer]),ROW(orderData[customer])),""),ROWS($A$15:A15)+$B$3)))),IF($D$13="",IF($D$15="",INDEX(orderData[payed],SMALL(IF(ISNUMBER(MATCH(orderData[customer],$D$9,0)*MATCH(orderData[status],$D$11,0)),MATCH(ROW(orderData[customer]),ROW(orderData[customer])),""),ROWS($A$15:A15)+$B$3)),INDEX(orderData[payed],SMALL(IF(ISNUMBER(MATCH(orderData[customer],$D$9,0)*MATCH(orderData[status],$D$11,0)*MATCH(YEAR(orderData[payed]),$D$15,0)),MATCH(ROW(orderData[customer]),ROW(orderData[customer])),""),ROWS($A$15:A15)+$B$3))),IF($D$15="",INDEX(orderData[payed],SMALL(IF(ISNUMBER(MATCH(orderData[customer],$D$9,0)*MATCH(orderData[status],$D$11,0)*MATCH(orderData[order_type],$D$13,0)),MATCH(ROW(orderData[customer]),ROW(orderData[customer])),""),ROWS($A$15:A15)+$B$3)),INDEX(orderData[payed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U8" s="287">
        <f t="array" ref="U8">IFERROR(IF($D$9="",IF($D$11="",IF($D$13="",IF($D$15="",INDEX(orderData[shipping_method],SMALL(MATCH(ROW(orderData[customer]),ROW(orderData[customer])),ROWS($A$15:A15)+$B$3)),INDEX(orderData[shipping_method],SMALL(IF(ISNUMBER(MATCH(YEAR(orderData[invoice_date]),$D$15,0)),MATCH(ROW(orderData[customer]),ROW(orderData[customer])),""),ROWS($A$15:A15)+$B$3))),IF($D$15="",INDEX(orderData[shipping_method],SMALL(IF(ISNUMBER(MATCH(orderData[order_type],$D$13,0)),MATCH(ROW(orderData[customer]),ROW(orderData[customer])),""),ROWS($A$15:A15)+$B$3)),INDEX(orderData[shipping_method],SMALL(IF(ISNUMBER(MATCH(orderData[order_type],$D$13,0)*MATCH(YEAR(orderData[invoice_date]),$D$15,0)),MATCH(ROW(orderData[customer]),ROW(orderData[customer])),""),ROWS($A$15:A15)+$B$3)))),IF($D$13="",IF($D$15="",INDEX(orderData[shipping_method],SMALL(IF(ISNUMBER(MATCH(orderData[status],$D$11,0)),MATCH(ROW(orderData[customer]),ROW(orderData[customer])),""),ROWS($A$15:A15)+$B$3)),INDEX(orderData[shipping_method],SMALL(IF(ISNUMBER(MATCH(orderData[status],$D$11,0)*MATCH(YEAR(orderData[invoice_date]),$D$15,0)),MATCH(ROW(orderData[customer]),ROW(orderData[customer])),""),ROWS($A$15:A15)+$B$3))),IF($D$15="",INDEX(orderData[shipping_method],SMALL(IF(ISNUMBER(MATCH(orderData[status],$D$11,0)*MATCH(orderData[order_type],$D$13,0)),MATCH(ROW(orderData[customer]),ROW(orderData[customer])),""),ROWS($A$15:A15)+$B$3)),INDEX(orderData[shipping_method],SMALL(IF(ISNUMBER(MATCH(orderData[status],$D$11,0)*MATCH(orderData[order_type],$D$13,0)*MATCH(YEAR(orderData[invoice_date]),$D$15,0)),MATCH(ROW(orderData[customer]),ROW(orderData[customer])),""),ROWS($A$15:A15)+$B$3))))),IF($D$11="",IF($D$13="",IF($D$15="",INDEX(orderData[shipping_method],SMALL(IF(ISNUMBER(MATCH(orderData[customer],$D$9,0)),MATCH(ROW(orderData[customer]),ROW(orderData[customer])),""),ROWS($A$15:A15)+$B$3)),INDEX(orderData[shipping_method],SMALL(IF(ISNUMBER(MATCH(orderData[customer],$D$9,0)*MATCH(YEAR(orderData[invoice_date]),$D$15,0)),MATCH(ROW(orderData[customer]),ROW(orderData[customer])),""),ROWS($A$15:A15)+$B$3))),IF($D$15="",INDEX(orderData[shipping_method],SMALL(IF(ISNUMBER(MATCH(orderData[customer],$D$9,0)*MATCH(orderData[order_type],$D$13,0)),MATCH(ROW(orderData[customer]),ROW(orderData[customer])),""),ROWS($A$15:A15)+$B$3)),INDEX(orderData[shipping_method],SMALL(IF(ISNUMBER(MATCH(orderData[customer],$D$9,0)*MATCH(orderData[order_type],$D$13,0)*MATCH(YEAR(orderData[invoice_date]),$D$15,0)),MATCH(ROW(orderData[customer]),ROW(orderData[customer])),""),ROWS($A$15:A15)+$B$3)))),IF($D$13="",IF($D$15="",INDEX(orderData[shipping_method],SMALL(IF(ISNUMBER(MATCH(orderData[customer],$D$9,0)*MATCH(orderData[status],$D$11,0)),MATCH(ROW(orderData[customer]),ROW(orderData[customer])),""),ROWS($A$15:A15)+$B$3)),INDEX(orderData[shipping_method],SMALL(IF(ISNUMBER(MATCH(orderData[customer],$D$9,0)*MATCH(orderData[status],$D$11,0)*MATCH(YEAR(orderData[shipping_method]),$D$15,0)),MATCH(ROW(orderData[customer]),ROW(orderData[customer])),""),ROWS($A$15:A15)+$B$3))),IF($D$15="",INDEX(orderData[shipping_method],SMALL(IF(ISNUMBER(MATCH(orderData[customer],$D$9,0)*MATCH(orderData[status],$D$11,0)*MATCH(orderData[order_type],$D$13,0)),MATCH(ROW(orderData[customer]),ROW(orderData[customer])),""),ROWS($A$15:A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V8" s="292">
        <f t="array" ref="V8">IFERROR(IF($D$9="",IF($D$11="",IF($D$13="",IF($D$15="",INDEX(orderData[status],SMALL(MATCH(ROW(orderData[customer]),ROW(orderData[customer])),ROWS($A$15:A15)+$B$3)),INDEX(orderData[status],SMALL(IF(ISNUMBER(MATCH(YEAR(orderData[invoice_date]),$D$15,0)),MATCH(ROW(orderData[customer]),ROW(orderData[customer])),""),ROWS($A$15:A15)+$B$3))),IF($D$15="",INDEX(orderData[status],SMALL(IF(ISNUMBER(MATCH(orderData[order_type],$D$13,0)),MATCH(ROW(orderData[customer]),ROW(orderData[customer])),""),ROWS($A$15:A15)+$B$3)),INDEX(orderData[status],SMALL(IF(ISNUMBER(MATCH(orderData[order_type],$D$13,0)*MATCH(YEAR(orderData[invoice_date]),$D$15,0)),MATCH(ROW(orderData[customer]),ROW(orderData[customer])),""),ROWS($A$15:A15)+$B$3)))),IF($D$13="",IF($D$15="",INDEX(orderData[status],SMALL(IF(ISNUMBER(MATCH(orderData[status],$D$11,0)),MATCH(ROW(orderData[customer]),ROW(orderData[customer])),""),ROWS($A$15:A15)+$B$3)),INDEX(orderData[status],SMALL(IF(ISNUMBER(MATCH(orderData[status],$D$11,0)*MATCH(YEAR(orderData[invoice_date]),$D$15,0)),MATCH(ROW(orderData[customer]),ROW(orderData[customer])),""),ROWS($A$15:A15)+$B$3))),IF($D$15="",INDEX(orderData[status],SMALL(IF(ISNUMBER(MATCH(orderData[status],$D$11,0)*MATCH(orderData[order_type],$D$13,0)),MATCH(ROW(orderData[customer]),ROW(orderData[customer])),""),ROWS($A$15:A15)+$B$3)),INDEX(orderData[status],SMALL(IF(ISNUMBER(MATCH(orderData[status],$D$11,0)*MATCH(orderData[order_type],$D$13,0)*MATCH(YEAR(orderData[invoice_date]),$D$15,0)),MATCH(ROW(orderData[customer]),ROW(orderData[customer])),""),ROWS($A$15:A15)+$B$3))))),IF($D$11="",IF($D$13="",IF($D$15="",INDEX(orderData[status],SMALL(IF(ISNUMBER(MATCH(orderData[customer],$D$9,0)),MATCH(ROW(orderData[customer]),ROW(orderData[customer])),""),ROWS($A$15:A15)+$B$3)),INDEX(orderData[status],SMALL(IF(ISNUMBER(MATCH(orderData[customer],$D$9,0)*MATCH(YEAR(orderData[invoice_date]),$D$15,0)),MATCH(ROW(orderData[customer]),ROW(orderData[customer])),""),ROWS($A$15:A15)+$B$3))),IF($D$15="",INDEX(orderData[status],SMALL(IF(ISNUMBER(MATCH(orderData[customer],$D$9,0)*MATCH(orderData[order_type],$D$13,0)),MATCH(ROW(orderData[customer]),ROW(orderData[customer])),""),ROWS($A$15:A15)+$B$3)),INDEX(orderData[status],SMALL(IF(ISNUMBER(MATCH(orderData[customer],$D$9,0)*MATCH(orderData[order_type],$D$13,0)*MATCH(YEAR(orderData[invoice_date]),$D$15,0)),MATCH(ROW(orderData[customer]),ROW(orderData[customer])),""),ROWS($A$15:A15)+$B$3)))),IF($D$13="",IF($D$15="",INDEX(orderData[status],SMALL(IF(ISNUMBER(MATCH(orderData[customer],$D$9,0)*MATCH(orderData[status],$D$11,0)),MATCH(ROW(orderData[customer]),ROW(orderData[customer])),""),ROWS($A$15:A15)+$B$3)),INDEX(orderData[status],SMALL(IF(ISNUMBER(MATCH(orderData[customer],$D$9,0)*MATCH(orderData[status],$D$11,0)*MATCH(YEAR(orderData[status]),$D$15,0)),MATCH(ROW(orderData[customer]),ROW(orderData[customer])),""),ROWS($A$15:A15)+$B$3))),IF($D$15="",INDEX(orderData[status],SMALL(IF(ISNUMBER(MATCH(orderData[customer],$D$9,0)*MATCH(orderData[status],$D$11,0)*MATCH(orderData[order_type],$D$13,0)),MATCH(ROW(orderData[customer]),ROW(orderData[customer])),""),ROWS($A$15:A15)+$B$3)),INDEX(orderData[statu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W8" s="392">
        <f t="array" ref="W8">IFERROR(IF($D$9="",IF($D$11="",IF($D$13="",IF($D$15="",INDEX(orderData[custom_docs],SMALL(MATCH(ROW(orderData[customer]),ROW(orderData[customer])),ROWS($A$15:A15)+$B$3)),INDEX(orderData[custom_docs],SMALL(IF(ISNUMBER(MATCH(YEAR(orderData[invoice_date]),$D$15,0)),MATCH(ROW(orderData[customer]),ROW(orderData[customer])),""),ROWS($A$15:A15)+$B$3))),IF($D$15="",INDEX(orderData[custom_docs],SMALL(IF(ISNUMBER(MATCH(orderData[order_type],$D$13,0)),MATCH(ROW(orderData[customer]),ROW(orderData[customer])),""),ROWS($A$15:A15)+$B$3)),INDEX(orderData[custom_docs],SMALL(IF(ISNUMBER(MATCH(orderData[order_type],$D$13,0)*MATCH(YEAR(orderData[invoice_date]),$D$15,0)),MATCH(ROW(orderData[customer]),ROW(orderData[customer])),""),ROWS($A$15:A15)+$B$3)))),IF($D$13="",IF($D$15="",INDEX(orderData[custom_docs],SMALL(IF(ISNUMBER(MATCH(orderData[status],$D$11,0)),MATCH(ROW(orderData[customer]),ROW(orderData[customer])),""),ROWS($A$15:A15)+$B$3)),INDEX(orderData[custom_docs],SMALL(IF(ISNUMBER(MATCH(orderData[status],$D$11,0)*MATCH(YEAR(orderData[invoice_date]),$D$15,0)),MATCH(ROW(orderData[customer]),ROW(orderData[customer])),""),ROWS($A$15:A15)+$B$3))),IF($D$15="",INDEX(orderData[custom_docs],SMALL(IF(ISNUMBER(MATCH(orderData[status],$D$11,0)*MATCH(orderData[order_type],$D$13,0)),MATCH(ROW(orderData[customer]),ROW(orderData[customer])),""),ROWS($A$15:A15)+$B$3)),INDEX(orderData[custom_docs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_docs],SMALL(IF(ISNUMBER(MATCH(orderData[customer],$D$9,0)),MATCH(ROW(orderData[customer]),ROW(orderData[customer])),""),ROWS($A$15:A15)+$B$3)),INDEX(orderData[custom_docs],SMALL(IF(ISNUMBER(MATCH(orderData[customer],$D$9,0)*MATCH(YEAR(orderData[invoice_date]),$D$15,0)),MATCH(ROW(orderData[customer]),ROW(orderData[customer])),""),ROWS($A$15:A15)+$B$3))),IF($D$15="",INDEX(orderData[custom_docs],SMALL(IF(ISNUMBER(MATCH(orderData[customer],$D$9,0)*MATCH(orderData[order_type],$D$13,0)),MATCH(ROW(orderData[customer]),ROW(orderData[customer])),""),ROWS($A$15:A15)+$B$3)),INDEX(orderData[custom_docs],SMALL(IF(ISNUMBER(MATCH(orderData[customer],$D$9,0)*MATCH(orderData[order_type],$D$13,0)*MATCH(YEAR(orderData[invoice_date]),$D$15,0)),MATCH(ROW(orderData[customer]),ROW(orderData[customer])),""),ROWS($A$15:A15)+$B$3)))),IF($D$13="",IF($D$15="",INDEX(orderData[custom_docs],SMALL(IF(ISNUMBER(MATCH(orderData[customer],$D$9,0)*MATCH(orderData[status],$D$11,0)),MATCH(ROW(orderData[customer]),ROW(orderData[customer])),""),ROWS($A$15:A15)+$B$3)),INDEX(orderData[custom_docs],SMALL(IF(ISNUMBER(MATCH(orderData[customer],$D$9,0)*MATCH(orderData[status],$D$11,0)*MATCH(YEAR(orderData[status]),$D$15,0)),MATCH(ROW(orderData[customer]),ROW(orderData[customer])),""),ROWS($A$15:A15)+$B$3))),IF($D$15="",INDEX(orderData[custom_docs],SMALL(IF(ISNUMBER(MATCH(orderData[customer],$D$9,0)*MATCH(orderData[status],$D$11,0)*MATCH(orderData[order_type],$D$13,0)),MATCH(ROW(orderData[customer]),ROW(orderData[customer])),""),ROWS($A$15:A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X8" s="261"/>
      <c r="AO8" s="242"/>
      <c r="AQ8" s="245"/>
      <c r="AR8" s="261"/>
      <c r="AS8" s="261"/>
      <c r="AT8" s="261"/>
      <c r="AW8" s="245"/>
      <c r="BE8" s="245"/>
      <c r="BO8" s="265"/>
      <c r="BX8" s="242" t="s">
        <v>191</v>
      </c>
      <c r="BZ8" s="364" t="s">
        <v>466</v>
      </c>
      <c r="CA8" s="305" t="str">
        <f>IFERROR(IF(BZ8="","",INDEX(productData[description],MATCH(BZ8,productData[sku],0))),"")</f>
        <v/>
      </c>
      <c r="CB8" s="479">
        <v>500</v>
      </c>
      <c r="CC8" s="423">
        <v>6</v>
      </c>
      <c r="CD8" s="534"/>
      <c r="CE8" s="427"/>
      <c r="CF8" s="327"/>
      <c r="CG8" s="328" t="str">
        <f>IFERROR(ROUNDUP(CB8/INDEX(productData[units_per_carton],MATCH(BZ8,productData[sku],0)),0),"")</f>
        <v/>
      </c>
      <c r="CH8" s="329" t="str">
        <f>IFERROR(ROUNDUP(CD8/INDEX(productData[units_per_carton],MATCH(BZ8,productData[sku],0)),0),"")</f>
        <v/>
      </c>
      <c r="CI8" s="329" t="str">
        <f>IFERROR(ROUNDUP(CF8/INDEX(productData[units_per_carton],MATCH(BZ8,productData[sku])),0),"")</f>
        <v/>
      </c>
      <c r="CJ8" s="329" t="str">
        <f>IFERROR(((CB8+CD8+CF8)/INDEX(productData[units_per_carton],MATCH(BZ8,productData[sku],0)))*INDEX(productData[net_weight],MATCH(BZ8,productData[sku],0)),"")</f>
        <v/>
      </c>
      <c r="CK8" s="329" t="str">
        <f>IFERROR(((CB8+CD8+CF8)/INDEX(productData[units_per_carton],MATCH(BZ8,productData[sku],0)))*INDEX(productData[gross_weight],MATCH(BZ8,productData[sku],0)),"")</f>
        <v/>
      </c>
      <c r="CL8" s="415" t="str">
        <f>IFERROR((CB8+CD8+CF8)/INDEX(productData[units_per_carton],MATCH(BZ8,productData[sku],0))*INDEX(productData[length],MATCH(BZ8,productData[sku],0))*INDEX(productData[width],MATCH(BZ8,productData[sku],0))*INDEX(productData[height],MATCH(BZ8,productData[sku],0))/1000000000,"")</f>
        <v/>
      </c>
      <c r="CM8" s="330" t="str">
        <f>IFERROR(INDEX(productData[category],MATCH(BZ8,productData[sku],0)),"")</f>
        <v/>
      </c>
      <c r="CN8" s="330" t="str">
        <f>IFERROR(INDEX(productData[size1],MATCH(BZ8,productData[sku],0)),"")</f>
        <v/>
      </c>
      <c r="CO8" s="331" t="str">
        <f>IFERROR(INDEX(productData[hs_code],MATCH(BZ8,productData[sku],0)),"")</f>
        <v/>
      </c>
      <c r="CP8" s="480" t="str">
        <f>IFERROR(INDEX(productData[sku_geko],MATCH(BZ8,productData[sku],0)),"")</f>
        <v/>
      </c>
      <c r="CQ8" s="327">
        <v>500</v>
      </c>
      <c r="CR8" s="383" t="str">
        <f>IFERROR(IF(BZ8="","",IF($BX$15="SALE",INDEX(inventory[COSTO UNITARIO],MATCH(BZ8,inventory[SKU],0)),IF($BX$15="SAMPLING",INDEX(inventory[COSTO UNITARIO],MATCH(BZ8,inventory[SKU],0)),""))),"")</f>
        <v/>
      </c>
      <c r="CS8" s="383" t="str">
        <f t="shared" ref="CS8:CS14" si="0">IFERROR(IF(BZ8="","",(CB8+CD8)*CR8),"")</f>
        <v/>
      </c>
      <c r="CT8" s="430">
        <f t="shared" ref="CT8:CT14" si="1">IF(BZ8="","",CB8*CC8+CD8*CE8)</f>
        <v>3000</v>
      </c>
      <c r="CU8" s="356" t="e">
        <f>IF(BZ8="","",IF(OR($BX$15="PRODUCTION",$BX$15="SUPPLY"),"",IF(OR($CY$32=TRUE,$CY$32="GOODS SENT"),"OK",VLOOKUP(BZ8,$EE$6:$EK$400,7,FALSE)+IF(OR($BX$15="SALE",$BX$15="SAMPLING"),-(CB8+CD8+CF8),(CB8+CD8+CF8)))))</f>
        <v>#N/A</v>
      </c>
      <c r="CW8" s="245" t="s">
        <v>193</v>
      </c>
      <c r="DB8" s="195"/>
      <c r="DH8" s="195"/>
      <c r="EC8" s="242" t="s">
        <v>259</v>
      </c>
      <c r="EE8" s="332">
        <f t="array" ref="EE8">IFERROR(IF($EC$9="",IF($EC$11="",IF($EC$13="",INDEX(productData[sku],SMALL(MATCH(ROW(productData[sku]),ROW(productData[sku])),ROWS($A15:A$15)+$B$3)),INDEX(productData[sku],SMALL(IF(ISNUMBER(MATCH(productData[size1],$EC$13,0)),MATCH(ROW(productData[sku]),ROW(productData[sku])),""),ROWS($A13:A$15)+$B$3))),IF($EC$13="",INDEX(productData[sku],SMALL(IF(ISNUMBER(MATCH(productData[sex],$EC$11,0)),MATCH(ROW(productData[sku]),ROW(productData[sku])),""),ROWS($A13:A$15)+$B$3)),INDEX(productData[sku],SMALL(IF(ISNUMBER(MATCH(productData[sex],$EC$11,0)*MATCH(productData[size1],$EC$13,0)),MATCH(ROW(productData[sku]),ROW(productData[sku])),""),ROWS($A13:A$15)+$B$3)))),IF($EC$11="",IF($EC$13="",INDEX(productData[sku],SMALL(IF(ISNUMBER(MATCH(productData[category],$EC$9,0)),MATCH(ROW(productData[sku]),ROW(productData[sku])),""),ROWS($A13:A$15)+$B$3)),INDEX(productData[sku],SMALL(IF(ISNUMBER(MATCH(productData[category],$EC$9,0)*MATCH(productData[size1],$EC$13,0)),MATCH(ROW(productData[sku]),ROW(productData[sku])),""),ROWS($A13:A$15)+$B$3))),IF($EC$13="",INDEX(productData[sku],SMALL(IF(ISNUMBER(MATCH(productData[category],$EC$9,0)*MATCH(productData[sex],$EC$11,0)),MATCH(ROW(productData[sku]),ROW(productData[sku])),""),ROWS($A13:A$15)+$B$3)),INDEX(productData[sku],SMALL(IF(ISNUMBER(MATCH(productData[category],$EC$9,0)*MATCH(productData[sex],$EC$11,0)*MATCH(productData[size1],$EC$13,0)),MATCH(ROW(productData[sku]),ROW(productData[sku])),""),ROWS($A13:A$15)+$B$3))))),"")</f>
        <v>0</v>
      </c>
      <c r="EF8" s="500">
        <f t="array" ref="EF8">IFERROR(IF($EC$9="",IF($EC$11="",IF($EC$13="",INDEX(productData[description],SMALL(MATCH(ROW(productData[sku]),ROW(productData[sku])),ROWS($A15:A$15)+$B$3)),INDEX(productData[description],SMALL(IF(ISNUMBER(MATCH(productData[size1],$EC$13,0)),MATCH(ROW(productData[sku]),ROW(productData[sku])),""),ROWS($A13:A$15)+$B$3))),IF($EC$13="",INDEX(productData[description],SMALL(IF(ISNUMBER(MATCH(productData[sex],$EC$11,0)),MATCH(ROW(productData[sku]),ROW(productData[sku])),""),ROWS($A13:A$15)+$B$3)),INDEX(productData[description],SMALL(IF(ISNUMBER(MATCH(productData[sex],$EC$11,0)*MATCH(productData[size1],$EC$13,0)),MATCH(ROW(productData[sku]),ROW(productData[sku])),""),ROWS($A13:A$15)+$B$3)))),IF($EC$11="",IF($EC$13="",INDEX(productData[description],SMALL(IF(ISNUMBER(MATCH(productData[category],$EC$9,0)),MATCH(ROW(productData[sku]),ROW(productData[sku])),""),ROWS($A13:A$15)+$B$3)),INDEX(productData[description],SMALL(IF(ISNUMBER(MATCH(productData[category],$EC$9,0)*MATCH(productData[size1],$EC$13,0)),MATCH(ROW(productData[sku]),ROW(productData[sku])),""),ROWS($A13:A$15)+$B$3))),IF($EC$13="",INDEX(productData[description],SMALL(IF(ISNUMBER(MATCH(productData[category],$EC$9,0)*MATCH(productData[sex],$EC$11,0)),MATCH(ROW(productData[sku]),ROW(productData[sku])),""),ROWS($A13:A$15)+$B$3)),INDEX(productData[description],SMALL(IF(ISNUMBER(MATCH(productData[category],$EC$9,0)*MATCH(productData[sex],$EC$11,0)*MATCH(productData[size1],$EC$13,0)),MATCH(ROW(productData[sku]),ROW(productData[sku])),""),ROWS($A13:A$15)+$B$3))))),"")</f>
        <v>0</v>
      </c>
      <c r="EG8" s="333">
        <f>IFERROR(IF('BHPC MANAGER'!$EE8="","",INDEX(inventory[ESISTENZA],MATCH('BHPC MANAGER'!$EE8,inventory[SKU],0))),0)</f>
        <v>0</v>
      </c>
      <c r="EH8" s="334" t="s">
        <v>241</v>
      </c>
      <c r="EI8" s="334">
        <f t="shared" ref="EI8" si="2">IF(EE8="","",IFERROR(EG8+EH8,EG8))</f>
        <v>0</v>
      </c>
      <c r="EJ8" s="335" t="s">
        <v>241</v>
      </c>
      <c r="EK8" s="336">
        <f>IF(EE8="","",IFERROR(EI8+EJ8,EI8))</f>
        <v>0</v>
      </c>
      <c r="EM8" s="245"/>
      <c r="EN8" s="245"/>
      <c r="EO8" s="245"/>
      <c r="EP8" s="245"/>
      <c r="EQ8" s="245"/>
      <c r="ER8" s="245"/>
      <c r="FD8" s="253" t="s">
        <v>308</v>
      </c>
      <c r="FF8" s="242"/>
      <c r="FG8" s="242"/>
      <c r="FH8" s="242"/>
      <c r="FI8" s="242"/>
      <c r="FJ8" s="253" t="s">
        <v>318</v>
      </c>
      <c r="FL8" s="242"/>
      <c r="FM8" s="242"/>
      <c r="FN8" s="242"/>
      <c r="FO8" s="242"/>
      <c r="FP8" s="242"/>
      <c r="FQ8" s="242"/>
      <c r="FR8" s="242"/>
      <c r="FS8" s="242"/>
      <c r="FT8" s="242"/>
      <c r="FU8" s="242"/>
      <c r="FV8" s="242"/>
      <c r="FW8" s="242"/>
      <c r="FX8" s="242"/>
      <c r="FY8" s="242"/>
      <c r="FZ8" s="242"/>
      <c r="GA8" s="242"/>
      <c r="GB8" s="242"/>
      <c r="GC8" s="242"/>
      <c r="GD8" s="242"/>
      <c r="GE8" s="242"/>
      <c r="GF8" s="242"/>
      <c r="GG8" s="242"/>
      <c r="GH8" s="242"/>
      <c r="GI8" s="242"/>
      <c r="GJ8" s="242"/>
      <c r="GK8" s="242"/>
      <c r="GL8" s="242"/>
      <c r="GM8" s="242"/>
      <c r="GN8" s="242"/>
      <c r="GO8" s="242"/>
      <c r="GP8" s="242"/>
      <c r="GQ8" s="242"/>
      <c r="GR8" s="242"/>
      <c r="GS8" s="242"/>
      <c r="GT8" s="242"/>
      <c r="GU8" s="242"/>
      <c r="GV8" s="242"/>
      <c r="GW8" s="242"/>
      <c r="GX8" s="242"/>
      <c r="GY8" s="242"/>
      <c r="GZ8" s="242"/>
      <c r="HA8" s="242"/>
      <c r="HB8" s="242"/>
      <c r="HC8" s="242"/>
      <c r="HD8" s="242"/>
      <c r="HE8" s="242"/>
      <c r="HF8" s="242"/>
      <c r="HG8" s="242"/>
      <c r="HH8" s="242"/>
      <c r="HI8" s="242"/>
      <c r="HJ8" s="242"/>
      <c r="HK8" s="242"/>
      <c r="HL8" s="242"/>
      <c r="HM8" s="242"/>
      <c r="HN8" s="242"/>
      <c r="HO8" s="242"/>
      <c r="HP8" s="242"/>
      <c r="HQ8" s="242"/>
      <c r="HR8" s="242"/>
      <c r="HS8" s="242"/>
      <c r="HT8" s="242"/>
      <c r="ID8" s="195"/>
      <c r="IE8" s="195"/>
      <c r="IF8" s="195"/>
      <c r="IG8" s="195"/>
      <c r="IH8" s="195"/>
      <c r="II8" s="195"/>
      <c r="IJ8" s="195"/>
      <c r="IK8" s="195"/>
      <c r="IL8" s="195"/>
      <c r="IM8" s="195"/>
      <c r="IN8" s="195"/>
      <c r="IO8" s="195"/>
      <c r="IP8" s="195"/>
      <c r="IQ8" s="195"/>
      <c r="IR8" s="195"/>
      <c r="IS8" s="195"/>
      <c r="IT8" s="195"/>
      <c r="IU8" s="195"/>
      <c r="IV8" s="195"/>
      <c r="IW8" s="195"/>
      <c r="IX8" s="195"/>
      <c r="IY8" s="195"/>
      <c r="IZ8" s="195"/>
      <c r="JA8" s="195"/>
      <c r="JB8" s="195"/>
      <c r="JC8" s="195"/>
      <c r="JD8" s="195"/>
      <c r="JE8" s="195"/>
      <c r="JF8" s="195"/>
      <c r="JG8" s="195"/>
      <c r="JH8" s="195"/>
      <c r="JI8" s="195"/>
      <c r="JJ8" s="195"/>
      <c r="JK8" s="195"/>
      <c r="JL8" s="195"/>
      <c r="JM8" s="195"/>
      <c r="JN8" s="195"/>
      <c r="JO8" s="195"/>
      <c r="JP8" s="195"/>
      <c r="JQ8" s="195"/>
      <c r="JR8" s="195"/>
      <c r="JS8" s="195"/>
      <c r="JT8" s="195"/>
      <c r="JU8" s="195"/>
      <c r="JV8" s="195"/>
      <c r="JW8" s="195"/>
      <c r="JX8" s="195"/>
      <c r="JY8" s="195"/>
      <c r="JZ8" s="195"/>
      <c r="KA8" s="195"/>
      <c r="KB8" s="195"/>
      <c r="KC8" s="195"/>
      <c r="KD8" s="195"/>
      <c r="KE8" s="195"/>
      <c r="KF8" s="195"/>
      <c r="KG8" s="195"/>
      <c r="KH8" s="195"/>
      <c r="KI8" s="195"/>
      <c r="KJ8" s="195"/>
      <c r="KK8" s="195"/>
      <c r="KL8" s="195"/>
      <c r="KM8" s="195"/>
      <c r="KN8" s="195"/>
      <c r="KO8" s="195"/>
      <c r="KP8" s="195"/>
      <c r="KQ8" s="195"/>
      <c r="KR8" s="195"/>
      <c r="KS8" s="195"/>
      <c r="KT8" s="195"/>
      <c r="KU8" s="195"/>
      <c r="KV8" s="195"/>
      <c r="KW8" s="195"/>
      <c r="KX8" s="195"/>
      <c r="KY8" s="195"/>
      <c r="KZ8" s="195"/>
      <c r="LA8" s="195"/>
      <c r="LB8" s="195"/>
      <c r="LC8" s="195"/>
      <c r="LD8" s="195"/>
      <c r="LE8" s="195"/>
      <c r="LF8" s="195"/>
      <c r="LG8" s="195"/>
      <c r="LH8" s="195"/>
      <c r="LI8" s="195"/>
      <c r="LJ8" s="195"/>
      <c r="LK8" s="195"/>
      <c r="LL8" s="195"/>
      <c r="LM8" s="195"/>
      <c r="LN8" s="195"/>
      <c r="LO8" s="195"/>
      <c r="LP8" s="195"/>
      <c r="LQ8" s="195"/>
      <c r="LR8" s="195"/>
      <c r="LS8" s="195"/>
      <c r="LT8" s="195"/>
      <c r="LU8" s="195"/>
      <c r="LV8" s="195"/>
      <c r="LW8" s="195"/>
      <c r="LX8" s="195"/>
      <c r="LY8" s="195"/>
      <c r="LZ8" s="195"/>
      <c r="MA8" s="195"/>
      <c r="MB8" s="195"/>
      <c r="MC8" s="195"/>
      <c r="MD8" s="195"/>
      <c r="ME8" s="195"/>
      <c r="MF8" s="195"/>
      <c r="MG8" s="195"/>
      <c r="MH8" s="195"/>
      <c r="MI8" s="195"/>
      <c r="MJ8" s="195"/>
      <c r="MK8" s="195"/>
      <c r="ML8" s="195"/>
      <c r="MM8" s="195"/>
      <c r="MN8" s="195"/>
      <c r="MO8" s="195"/>
      <c r="MP8" s="195"/>
      <c r="MQ8" s="195"/>
      <c r="MR8" s="195"/>
      <c r="MS8" s="195"/>
      <c r="MT8" s="195"/>
      <c r="MU8" s="195"/>
      <c r="MV8" s="195"/>
      <c r="MW8" s="195"/>
      <c r="MX8" s="195"/>
      <c r="MY8" s="195"/>
      <c r="MZ8" s="195"/>
      <c r="NA8" s="195"/>
      <c r="NB8" s="195"/>
      <c r="NC8" s="195"/>
      <c r="ND8" s="195"/>
      <c r="NE8" s="195"/>
      <c r="NF8" s="195"/>
      <c r="NG8" s="195"/>
      <c r="NH8" s="195"/>
      <c r="NI8" s="195"/>
      <c r="NJ8" s="195"/>
      <c r="NK8" s="195"/>
      <c r="NL8" s="195"/>
      <c r="NM8" s="195"/>
      <c r="NN8" s="195"/>
      <c r="NO8" s="195"/>
      <c r="NP8" s="195"/>
      <c r="NQ8" s="195"/>
      <c r="NR8" s="195"/>
      <c r="NS8" s="195"/>
      <c r="NT8" s="195"/>
      <c r="NU8" s="195"/>
      <c r="NV8" s="195"/>
      <c r="NW8" s="195"/>
      <c r="NX8" s="195"/>
      <c r="NY8" s="195"/>
      <c r="NZ8" s="195"/>
      <c r="OA8" s="195"/>
      <c r="OB8" s="195"/>
      <c r="OC8" s="195"/>
      <c r="OD8" s="195"/>
      <c r="OE8" s="195"/>
      <c r="OF8" s="195"/>
      <c r="OG8" s="195"/>
      <c r="OH8" s="195"/>
      <c r="OI8" s="195"/>
      <c r="OJ8" s="195"/>
      <c r="OK8" s="195"/>
      <c r="OL8" s="195"/>
      <c r="OM8" s="195"/>
      <c r="ON8" s="195"/>
      <c r="OO8" s="195"/>
      <c r="OP8" s="195"/>
      <c r="OQ8" s="195"/>
      <c r="OR8" s="195"/>
      <c r="OS8" s="195"/>
      <c r="OT8" s="195"/>
      <c r="OU8" s="195"/>
      <c r="OV8" s="195"/>
      <c r="OW8" s="195"/>
      <c r="OX8" s="195"/>
      <c r="OY8" s="195"/>
      <c r="OZ8" s="195"/>
      <c r="PA8" s="195"/>
      <c r="PB8" s="195"/>
      <c r="PC8" s="195"/>
      <c r="PD8" s="195"/>
      <c r="PE8" s="195"/>
      <c r="PF8" s="195"/>
      <c r="PG8" s="195"/>
      <c r="PH8" s="195"/>
      <c r="PI8" s="195"/>
      <c r="PJ8" s="195"/>
      <c r="PK8" s="195"/>
      <c r="PL8" s="195"/>
      <c r="PM8" s="195"/>
      <c r="PN8" s="195"/>
      <c r="PO8" s="195"/>
      <c r="PP8" s="195"/>
      <c r="PQ8" s="195"/>
      <c r="PR8" s="195"/>
      <c r="PS8" s="195"/>
      <c r="PT8" s="195"/>
      <c r="PU8" s="195"/>
      <c r="PV8" s="195"/>
      <c r="PW8" s="195"/>
      <c r="PX8" s="195"/>
      <c r="PY8" s="195"/>
      <c r="PZ8" s="195"/>
      <c r="QA8" s="195"/>
      <c r="QB8" s="195"/>
      <c r="QC8" s="195"/>
      <c r="QD8" s="195"/>
      <c r="QE8" s="195"/>
      <c r="QF8" s="195"/>
      <c r="QG8" s="195"/>
      <c r="QH8" s="195"/>
      <c r="QI8" s="195"/>
      <c r="QJ8" s="195"/>
      <c r="QK8" s="195"/>
      <c r="QL8" s="195"/>
      <c r="QM8" s="195"/>
      <c r="QN8" s="195"/>
      <c r="QO8" s="195"/>
      <c r="QP8" s="195"/>
      <c r="QQ8" s="195"/>
      <c r="QR8" s="195"/>
      <c r="QS8" s="195"/>
      <c r="QT8" s="195"/>
      <c r="QU8" s="195"/>
      <c r="QV8" s="195"/>
      <c r="QW8" s="195"/>
      <c r="QX8" s="195"/>
      <c r="QY8" s="195"/>
      <c r="QZ8" s="195"/>
      <c r="RA8" s="195"/>
      <c r="RB8" s="195"/>
      <c r="RC8" s="195"/>
      <c r="RD8" s="195"/>
      <c r="RE8" s="195"/>
      <c r="RF8" s="195"/>
      <c r="RG8" s="195"/>
      <c r="RH8" s="195"/>
      <c r="RI8" s="195"/>
      <c r="RJ8" s="195"/>
      <c r="RK8" s="195"/>
      <c r="RL8" s="195"/>
      <c r="RM8" s="195"/>
      <c r="RN8" s="195"/>
      <c r="RO8" s="195"/>
      <c r="RP8" s="195"/>
      <c r="RQ8" s="195"/>
      <c r="RR8" s="195"/>
      <c r="RS8" s="195"/>
      <c r="RT8" s="195"/>
      <c r="RU8" s="195"/>
      <c r="RV8" s="195"/>
      <c r="RW8" s="195"/>
      <c r="RX8" s="195"/>
      <c r="RY8" s="195"/>
      <c r="RZ8" s="195"/>
      <c r="SA8" s="195"/>
      <c r="SB8" s="195"/>
      <c r="SC8" s="195"/>
      <c r="SD8" s="195"/>
      <c r="SE8" s="195"/>
      <c r="SF8" s="195"/>
      <c r="SG8" s="195"/>
      <c r="SH8" s="195"/>
      <c r="SI8" s="195"/>
      <c r="SJ8" s="195"/>
      <c r="SK8" s="195"/>
      <c r="SL8" s="195"/>
      <c r="SM8" s="195"/>
      <c r="SN8" s="195"/>
      <c r="SO8" s="195"/>
      <c r="SP8" s="195"/>
      <c r="SQ8" s="195"/>
      <c r="SR8" s="195"/>
      <c r="SS8" s="195"/>
      <c r="ST8" s="195"/>
      <c r="SU8" s="195"/>
      <c r="SV8" s="195"/>
      <c r="SW8" s="195"/>
      <c r="SX8" s="195"/>
      <c r="SY8" s="195"/>
      <c r="SZ8" s="195"/>
      <c r="TA8" s="195"/>
      <c r="TB8" s="195"/>
      <c r="TC8" s="195"/>
      <c r="TD8" s="195"/>
      <c r="TE8" s="195"/>
      <c r="TF8" s="195"/>
      <c r="TG8" s="195"/>
      <c r="TH8" s="195"/>
      <c r="TI8" s="195"/>
      <c r="TJ8" s="195"/>
      <c r="TK8" s="195"/>
      <c r="TL8" s="195"/>
      <c r="TM8" s="195"/>
      <c r="TN8" s="195"/>
      <c r="TO8" s="195"/>
      <c r="TP8" s="195"/>
      <c r="TQ8" s="195"/>
      <c r="TR8" s="195"/>
      <c r="TS8" s="195"/>
      <c r="TT8" s="195"/>
      <c r="TU8" s="195"/>
      <c r="TV8" s="195"/>
      <c r="TW8" s="195"/>
      <c r="TX8" s="195"/>
      <c r="TY8" s="195"/>
      <c r="TZ8" s="195"/>
      <c r="UA8" s="195"/>
      <c r="UB8" s="195"/>
      <c r="UC8" s="195"/>
      <c r="UD8" s="195"/>
      <c r="UE8" s="195"/>
      <c r="UF8" s="195"/>
      <c r="UG8" s="195"/>
      <c r="UH8" s="195"/>
      <c r="UI8" s="195"/>
      <c r="UJ8" s="195"/>
      <c r="UK8" s="195"/>
      <c r="UL8" s="195"/>
      <c r="UM8" s="195"/>
      <c r="UN8" s="195"/>
      <c r="UO8" s="195"/>
      <c r="UP8" s="195"/>
      <c r="UQ8" s="195"/>
      <c r="UR8" s="195"/>
      <c r="US8" s="195"/>
      <c r="UT8" s="195"/>
      <c r="UU8" s="195"/>
      <c r="UV8" s="195"/>
      <c r="UW8" s="195"/>
      <c r="UX8" s="195"/>
      <c r="UY8" s="195"/>
      <c r="UZ8" s="195"/>
      <c r="VA8" s="195"/>
      <c r="VB8" s="195"/>
      <c r="VC8" s="195"/>
      <c r="VD8" s="195"/>
      <c r="VE8" s="195"/>
      <c r="VF8" s="195"/>
      <c r="VG8" s="195"/>
      <c r="VH8" s="195"/>
      <c r="VI8" s="195"/>
      <c r="VJ8" s="195"/>
      <c r="VK8" s="195"/>
      <c r="VL8" s="195"/>
      <c r="VM8" s="195"/>
      <c r="VN8" s="195"/>
      <c r="VO8" s="195"/>
      <c r="VP8" s="195"/>
      <c r="VQ8" s="195"/>
      <c r="VR8" s="195"/>
      <c r="VS8" s="195"/>
      <c r="VT8" s="195"/>
      <c r="VU8" s="195"/>
      <c r="VV8" s="195"/>
      <c r="VW8" s="195"/>
      <c r="VX8" s="195"/>
      <c r="VY8" s="195"/>
      <c r="VZ8" s="195"/>
      <c r="WA8" s="195"/>
      <c r="WB8" s="195"/>
      <c r="WC8" s="195"/>
      <c r="WD8" s="195"/>
      <c r="WE8" s="195"/>
      <c r="WF8" s="195"/>
      <c r="WG8" s="195"/>
      <c r="WH8" s="195"/>
      <c r="WI8" s="195"/>
      <c r="WJ8" s="195"/>
      <c r="WK8" s="195"/>
      <c r="WL8" s="195"/>
      <c r="WM8" s="195"/>
      <c r="WN8" s="195"/>
      <c r="WO8" s="195"/>
      <c r="WP8" s="195"/>
      <c r="WQ8" s="195"/>
      <c r="WR8" s="195"/>
      <c r="WS8" s="195"/>
      <c r="WT8" s="195"/>
      <c r="WU8" s="195"/>
      <c r="WV8" s="195"/>
      <c r="WW8" s="195"/>
      <c r="WX8" s="195"/>
      <c r="WY8" s="195"/>
      <c r="WZ8" s="195"/>
      <c r="XA8" s="195"/>
      <c r="ZF8" s="245"/>
      <c r="ZQ8" s="245"/>
    </row>
    <row r="9" spans="1:702" ht="15" customHeight="1" x14ac:dyDescent="0.35">
      <c r="A9" s="128" t="s">
        <v>229</v>
      </c>
      <c r="B9" s="129"/>
      <c r="D9" s="246"/>
      <c r="F9" s="80"/>
      <c r="G9" s="86" t="s">
        <v>194</v>
      </c>
      <c r="H9" s="72"/>
      <c r="L9" s="285" t="str">
        <f t="array" ref="L9">IFERROR(IF($D$9="",IF($D$11="",IF($D$13="",IF($D$15="",INDEX(orderData[customer],SMALL(MATCH(ROW(orderData[customer]),ROW(orderData[customer])),ROWS($A$15:A16)+$B$3)),INDEX(orderData[customer],SMALL(IF(ISNUMBER(MATCH(YEAR(orderData[invoice_date]),$D$15,0)),MATCH(ROW(orderData[customer]),ROW(orderData[customer])),""),ROWS($A$15:A16)+$B$3))),IF($D$15="",INDEX(orderData[customer],SMALL(IF(ISNUMBER(MATCH(orderData[order_type],$D$13,0)),MATCH(ROW(orderData[customer]),ROW(orderData[customer])),""),ROWS($A$15:A16)+$B$3)),INDEX(orderData[customer],SMALL(IF(ISNUMBER(MATCH(orderData[order_type],$D$13,0)*MATCH(YEAR(orderData[invoice_date]),$D$15,0)),MATCH(ROW(orderData[customer]),ROW(orderData[customer])),""),ROWS($A$15:A16)+$B$3)))),IF($D$13="",IF($D$15="",INDEX(orderData[customer],SMALL(IF(ISNUMBER(MATCH(orderData[status],$D$11,0)),MATCH(ROW(orderData[customer]),ROW(orderData[customer])),""),ROWS($A$15:A16)+$B$3)),INDEX(orderData[customer],SMALL(IF(ISNUMBER(MATCH(orderData[status],$D$11,0)*MATCH(YEAR(orderData[invoice_date]),$D$15,0)),MATCH(ROW(orderData[customer]),ROW(orderData[customer])),""),ROWS($A$15:A16)+$B$3))),IF($D$15="",INDEX(orderData[customer],SMALL(IF(ISNUMBER(MATCH(orderData[status],$D$11,0)*MATCH(orderData[order_type],$D$13,0)),MATCH(ROW(orderData[customer]),ROW(orderData[customer])),""),ROWS($A$15:A16)+$B$3)),INDEX(orderData[customer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er],SMALL(IF(ISNUMBER(MATCH(orderData[customer],$D$9,0)),MATCH(ROW(orderData[customer]),ROW(orderData[customer])),""),ROWS($A$15:A16)+$B$3)),INDEX(orderData[customer],SMALL(IF(ISNUMBER(MATCH(orderData[customer],$D$9,0)*MATCH(YEAR(orderData[invoice_date]),$D$15,0)),MATCH(ROW(orderData[customer]),ROW(orderData[customer])),""),ROWS($A$15:A16)+$B$3))),IF($D$15="",INDEX(orderData[customer],SMALL(IF(ISNUMBER(MATCH(orderData[customer],$D$9,0)*MATCH(orderData[order_type],$D$13,0)),MATCH(ROW(orderData[customer]),ROW(orderData[customer])),""),ROWS($A$15:A16)+$B$3)),INDEX(orderData[customer],SMALL(IF(ISNUMBER(MATCH(orderData[customer],$D$9,0)*MATCH(orderData[order_type],$D$13,0)*MATCH(YEAR(orderData[invoice_date]),$D$15,0)),MATCH(ROW(orderData[customer]),ROW(orderData[customer])),""),ROWS($A$15:A16)+$B$3)))),IF($D$13="",IF($D$15="",INDEX(orderData[customer],SMALL(IF(ISNUMBER(MATCH(orderData[customer],$D$9,0)*MATCH(orderData[status],$D$11,0)),MATCH(ROW(orderData[customer]),ROW(orderData[customer])),""),ROWS($A$15:A16)+$B$3)),INDEX(orderData[customer],SMALL(IF(ISNUMBER(MATCH(orderData[customer],$D$9,0)*MATCH(orderData[status],$D$11,0)*MATCH(YEAR(orderData[invoice_date]),$D$15,0)),MATCH(ROW(orderData[customer]),ROW(orderData[customer])),""),ROWS($A$15:A16)+$B$3))),IF($D$15="",INDEX(orderData[customer],SMALL(IF(ISNUMBER(MATCH(orderData[customer],$D$9,0)*MATCH(orderData[status],$D$11,0)*MATCH(orderData[order_type],$D$13,0)),MATCH(ROW(orderData[customer]),ROW(orderData[customer])),""),ROWS($A$15:A16)+$B$3)),INDEX(orderData[customer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M9" s="286" t="str">
        <f t="array" ref="M9">IFERROR(IF($D$9="",IF($D$11="",IF($D$13="",IF($D$15="",INDEX(orderData[order_no],SMALL(MATCH(ROW(orderData[customer]),ROW(orderData[customer])),ROWS($A$15:A16)+$B$3)),INDEX(orderData[order_no],SMALL(IF(ISNUMBER(MATCH(YEAR(orderData[invoice_date]),$D$15,0)),MATCH(ROW(orderData[customer]),ROW(orderData[customer])),""),ROWS($A$15:A16)+$B$3))),IF($D$15="",INDEX(orderData[order_no],SMALL(IF(ISNUMBER(MATCH(orderData[order_type],$D$13,0)),MATCH(ROW(orderData[customer]),ROW(orderData[customer])),""),ROWS($A$15:A16)+$B$3)),INDEX(orderData[order_no],SMALL(IF(ISNUMBER(MATCH(orderData[order_type],$D$13,0)*MATCH(YEAR(orderData[invoice_date]),$D$15,0)),MATCH(ROW(orderData[customer]),ROW(orderData[customer])),""),ROWS($A$15:A16)+$B$3)))),IF($D$13="",IF($D$15="",INDEX(orderData[order_no],SMALL(IF(ISNUMBER(MATCH(orderData[status],$D$11,0)),MATCH(ROW(orderData[customer]),ROW(orderData[customer])),""),ROWS($A$15:A16)+$B$3)),INDEX(orderData[order_no],SMALL(IF(ISNUMBER(MATCH(orderData[status],$D$11,0)*MATCH(YEAR(orderData[invoice_date]),$D$15,0)),MATCH(ROW(orderData[customer]),ROW(orderData[customer])),""),ROWS($A$15:A16)+$B$3))),IF($D$15="",INDEX(orderData[order_no],SMALL(IF(ISNUMBER(MATCH(orderData[status],$D$11,0)*MATCH(orderData[order_type],$D$13,0)),MATCH(ROW(orderData[customer]),ROW(orderData[customer])),""),ROWS($A$15:A16)+$B$3)),INDEX(orderData[order_no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no],SMALL(IF(ISNUMBER(MATCH(orderData[customer],$D$9,0)),MATCH(ROW(orderData[customer]),ROW(orderData[customer])),""),ROWS($A$15:A16)+$B$3)),INDEX(orderData[order_no],SMALL(IF(ISNUMBER(MATCH(orderData[customer],$D$9,0)*MATCH(YEAR(orderData[invoice_date]),$D$15,0)),MATCH(ROW(orderData[customer]),ROW(orderData[customer])),""),ROWS($A$15:A16)+$B$3))),IF($D$15="",INDEX(orderData[order_no],SMALL(IF(ISNUMBER(MATCH(orderData[customer],$D$9,0)*MATCH(orderData[order_type],$D$13,0)),MATCH(ROW(orderData[customer]),ROW(orderData[customer])),""),ROWS($A$15:A16)+$B$3)),INDEX(orderData[order_no],SMALL(IF(ISNUMBER(MATCH(orderData[customer],$D$9,0)*MATCH(orderData[order_type],$D$13,0)*MATCH(YEAR(orderData[invoice_date]),$D$15,0)),MATCH(ROW(orderData[customer]),ROW(orderData[customer])),""),ROWS($A$15:A16)+$B$3)))),IF($D$13="",IF($D$15="",INDEX(orderData[order_no],SMALL(IF(ISNUMBER(MATCH(orderData[customer],$D$9,0)*MATCH(orderData[status],$D$11,0)),MATCH(ROW(orderData[customer]),ROW(orderData[customer])),""),ROWS($A$15:A16)+$B$3)),INDEX(orderData[order_no],SMALL(IF(ISNUMBER(MATCH(orderData[customer],$D$9,0)*MATCH(orderData[status],$D$11,0)*MATCH(YEAR(orderData[invoice_date]),$D$15,0)),MATCH(ROW(orderData[customer]),ROW(orderData[customer])),""),ROWS($A$15:A16)+$B$3))),IF($D$15="",INDEX(orderData[order_no],SMALL(IF(ISNUMBER(MATCH(orderData[customer],$D$9,0)*MATCH(orderData[status],$D$11,0)*MATCH(orderData[order_type],$D$13,0)),MATCH(ROW(orderData[customer]),ROW(orderData[customer])),""),ROWS($A$15:A16)+$B$3)),INDEX(orderData[order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N9" s="287" t="str">
        <f t="array" ref="N9">IFERROR(IF($D$9="",IF($D$11="",IF($D$13="",IF($D$15="",INDEX(orderData[order_type],SMALL(MATCH(ROW(orderData[customer]),ROW(orderData[customer])),ROWS($A$15:A16)+$B$3)),INDEX(orderData[order_type],SMALL(IF(ISNUMBER(MATCH(YEAR(orderData[invoice_date]),$D$15,0)),MATCH(ROW(orderData[customer]),ROW(orderData[customer])),""),ROWS($A$15:A16)+$B$3))),IF($D$15="",INDEX(orderData[order_type],SMALL(IF(ISNUMBER(MATCH(orderData[order_type],$D$13,0)),MATCH(ROW(orderData[customer]),ROW(orderData[customer])),""),ROWS($A$15:A16)+$B$3)),INDEX(orderData[order_type],SMALL(IF(ISNUMBER(MATCH(orderData[order_type],$D$13,0)*MATCH(YEAR(orderData[invoice_date]),$D$15,0)),MATCH(ROW(orderData[customer]),ROW(orderData[customer])),""),ROWS($A$15:A16)+$B$3)))),IF($D$13="",IF($D$15="",INDEX(orderData[order_type],SMALL(IF(ISNUMBER(MATCH(orderData[status],$D$11,0)),MATCH(ROW(orderData[customer]),ROW(orderData[customer])),""),ROWS($A$15:A16)+$B$3)),INDEX(orderData[order_type],SMALL(IF(ISNUMBER(MATCH(orderData[status],$D$11,0)*MATCH(YEAR(orderData[invoice_date]),$D$15,0)),MATCH(ROW(orderData[customer]),ROW(orderData[customer])),""),ROWS($A$15:A16)+$B$3))),IF($D$15="",INDEX(orderData[order_type],SMALL(IF(ISNUMBER(MATCH(orderData[status],$D$11,0)*MATCH(orderData[order_type],$D$13,0)),MATCH(ROW(orderData[customer]),ROW(orderData[customer])),""),ROWS($A$15:A16)+$B$3)),INDEX(orderData[order_typ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type],SMALL(IF(ISNUMBER(MATCH(orderData[customer],$D$9,0)),MATCH(ROW(orderData[customer]),ROW(orderData[customer])),""),ROWS($A$15:A16)+$B$3)),INDEX(orderData[order_type],SMALL(IF(ISNUMBER(MATCH(orderData[customer],$D$9,0)*MATCH(YEAR(orderData[invoice_date]),$D$15,0)),MATCH(ROW(orderData[customer]),ROW(orderData[customer])),""),ROWS($A$15:A16)+$B$3))),IF($D$15="",INDEX(orderData[order_type],SMALL(IF(ISNUMBER(MATCH(orderData[customer],$D$9,0)*MATCH(orderData[order_type],$D$13,0)),MATCH(ROW(orderData[customer]),ROW(orderData[customer])),""),ROWS($A$15:A16)+$B$3)),INDEX(orderData[order_type],SMALL(IF(ISNUMBER(MATCH(orderData[customer],$D$9,0)*MATCH(orderData[order_type],$D$13,0)*MATCH(YEAR(orderData[invoice_date]),$D$15,0)),MATCH(ROW(orderData[customer]),ROW(orderData[customer])),""),ROWS($A$15:A16)+$B$3)))),IF($D$13="",IF($D$15="",INDEX(orderData[order_type],SMALL(IF(ISNUMBER(MATCH(orderData[customer],$D$9,0)*MATCH(orderData[status],$D$11,0)),MATCH(ROW(orderData[customer]),ROW(orderData[customer])),""),ROWS($A$15:A16)+$B$3)),INDEX(orderData[order_type],SMALL(IF(ISNUMBER(MATCH(orderData[customer],$D$9,0)*MATCH(orderData[status],$D$11,0)*MATCH(YEAR(orderData[invoice_date]),$D$15,0)),MATCH(ROW(orderData[customer]),ROW(orderData[customer])),""),ROWS($A$15:A16)+$B$3))),IF($D$15="",INDEX(orderData[order_type],SMALL(IF(ISNUMBER(MATCH(orderData[customer],$D$9,0)*MATCH(orderData[status],$D$11,0)*MATCH(orderData[order_type],$D$13,0)),MATCH(ROW(orderData[customer]),ROW(orderData[customer])),""),ROWS($A$15:A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O9" s="288" t="str">
        <f t="array" ref="O9">IFERROR(IF($D$9="",IF($D$11="",IF($D$13="",IF($D$15="",INDEX(orderData[order_date],SMALL(MATCH(ROW(orderData[customer]),ROW(orderData[customer])),ROWS($A$15:A16)+$B$3)),INDEX(orderData[order_date],SMALL(IF(ISNUMBER(MATCH(YEAR(orderData[invoice_date]),$D$15,0)),MATCH(ROW(orderData[customer]),ROW(orderData[customer])),""),ROWS($A$15:A16)+$B$3))),IF($D$15="",INDEX(orderData[order_date],SMALL(IF(ISNUMBER(MATCH(orderData[order_type],$D$13,0)),MATCH(ROW(orderData[customer]),ROW(orderData[customer])),""),ROWS($A$15:A16)+$B$3)),INDEX(orderData[order_date],SMALL(IF(ISNUMBER(MATCH(orderData[order_type],$D$13,0)*MATCH(YEAR(orderData[invoice_date]),$D$15,0)),MATCH(ROW(orderData[customer]),ROW(orderData[customer])),""),ROWS($A$15:A16)+$B$3)))),IF($D$13="",IF($D$15="",INDEX(orderData[order_date],SMALL(IF(ISNUMBER(MATCH(orderData[status],$D$11,0)),MATCH(ROW(orderData[customer]),ROW(orderData[customer])),""),ROWS($A$15:A16)+$B$3)),INDEX(orderData[order_date],SMALL(IF(ISNUMBER(MATCH(orderData[status],$D$11,0)*MATCH(YEAR(orderData[invoice_date]),$D$15,0)),MATCH(ROW(orderData[customer]),ROW(orderData[customer])),""),ROWS($A$15:A16)+$B$3))),IF($D$15="",INDEX(orderData[order_date],SMALL(IF(ISNUMBER(MATCH(orderData[status],$D$11,0)*MATCH(orderData[order_type],$D$13,0)),MATCH(ROW(orderData[customer]),ROW(orderData[customer])),""),ROWS($A$15:A16)+$B$3)),INDEX(orderData[order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date],SMALL(IF(ISNUMBER(MATCH(orderData[customer],$D$9,0)),MATCH(ROW(orderData[customer]),ROW(orderData[customer])),""),ROWS($A$15:A16)+$B$3)),INDEX(orderData[order_date],SMALL(IF(ISNUMBER(MATCH(orderData[customer],$D$9,0)*MATCH(YEAR(orderData[invoice_date]),$D$15,0)),MATCH(ROW(orderData[customer]),ROW(orderData[customer])),""),ROWS($A$15:A16)+$B$3))),IF($D$15="",INDEX(orderData[order_date],SMALL(IF(ISNUMBER(MATCH(orderData[customer],$D$9,0)*MATCH(orderData[order_type],$D$13,0)),MATCH(ROW(orderData[customer]),ROW(orderData[customer])),""),ROWS($A$15:A16)+$B$3)),INDEX(orderData[order_date],SMALL(IF(ISNUMBER(MATCH(orderData[customer],$D$9,0)*MATCH(orderData[order_type],$D$13,0)*MATCH(YEAR(orderData[invoice_date]),$D$15,0)),MATCH(ROW(orderData[customer]),ROW(orderData[customer])),""),ROWS($A$15:A16)+$B$3)))),IF($D$13="",IF($D$15="",INDEX(orderData[order_date],SMALL(IF(ISNUMBER(MATCH(orderData[customer],$D$9,0)*MATCH(orderData[status],$D$11,0)),MATCH(ROW(orderData[customer]),ROW(orderData[customer])),""),ROWS($A$15:A16)+$B$3)),INDEX(orderData[order_date],SMALL(IF(ISNUMBER(MATCH(orderData[customer],$D$9,0)*MATCH(orderData[status],$D$11,0)*MATCH(YEAR(orderData[invoice_date]),$D$15,0)),MATCH(ROW(orderData[customer]),ROW(orderData[customer])),""),ROWS($A$15:A16)+$B$3))),IF($D$15="",INDEX(orderData[order_date],SMALL(IF(ISNUMBER(MATCH(orderData[customer],$D$9,0)*MATCH(orderData[status],$D$11,0)*MATCH(orderData[order_type],$D$13,0)),MATCH(ROW(orderData[customer]),ROW(orderData[customer])),""),ROWS($A$15:A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P9" s="289" t="str">
        <f t="array" ref="P9">IFERROR(IF($D$9="",IF($D$11="",IF($D$13="",IF($D$15="",INDEX(orderData[invoice_no],SMALL(MATCH(ROW(orderData[customer]),ROW(orderData[customer])),ROWS($A$15:A16)+$B$3)),INDEX(orderData[invoice_no],SMALL(IF(ISNUMBER(MATCH(YEAR(orderData[invoice_date]),$D$15,0)),MATCH(ROW(orderData[customer]),ROW(orderData[customer])),""),ROWS($A$15:A16)+$B$3))),IF($D$15="",INDEX(orderData[invoice_no],SMALL(IF(ISNUMBER(MATCH(orderData[order_type],$D$13,0)),MATCH(ROW(orderData[customer]),ROW(orderData[customer])),""),ROWS($A$15:A16)+$B$3)),INDEX(orderData[invoice_no],SMALL(IF(ISNUMBER(MATCH(orderData[order_type],$D$13,0)*MATCH(YEAR(orderData[invoice_date]),$D$15,0)),MATCH(ROW(orderData[customer]),ROW(orderData[customer])),""),ROWS($A$15:A16)+$B$3)))),IF($D$13="",IF($D$15="",INDEX(orderData[invoice_no],SMALL(IF(ISNUMBER(MATCH(orderData[status],$D$11,0)),MATCH(ROW(orderData[customer]),ROW(orderData[customer])),""),ROWS($A$15:A16)+$B$3)),INDEX(orderData[invoice_no],SMALL(IF(ISNUMBER(MATCH(orderData[status],$D$11,0)*MATCH(YEAR(orderData[invoice_date]),$D$15,0)),MATCH(ROW(orderData[customer]),ROW(orderData[customer])),""),ROWS($A$15:A16)+$B$3))),IF($D$15="",INDEX(orderData[invoice_no],SMALL(IF(ISNUMBER(MATCH(orderData[status],$D$11,0)*MATCH(orderData[order_type],$D$13,0)),MATCH(ROW(orderData[customer]),ROW(orderData[customer])),""),ROWS($A$15:A16)+$B$3)),INDEX(orderData[invoice_no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no],SMALL(IF(ISNUMBER(MATCH(orderData[customer],$D$9,0)),MATCH(ROW(orderData[customer]),ROW(orderData[customer])),""),ROWS($A$15:A16)+$B$3)),INDEX(orderData[invoice_no],SMALL(IF(ISNUMBER(MATCH(orderData[customer],$D$9,0)*MATCH(YEAR(orderData[invoice_date]),$D$15,0)),MATCH(ROW(orderData[customer]),ROW(orderData[customer])),""),ROWS($A$15:A16)+$B$3))),IF($D$15="",INDEX(orderData[invoice_no],SMALL(IF(ISNUMBER(MATCH(orderData[customer],$D$9,0)*MATCH(orderData[order_type],$D$13,0)),MATCH(ROW(orderData[customer]),ROW(orderData[customer])),""),ROWS($A$15:A16)+$B$3)),INDEX(orderData[invoice_no],SMALL(IF(ISNUMBER(MATCH(orderData[customer],$D$9,0)*MATCH(orderData[order_type],$D$13,0)*MATCH(YEAR(orderData[invoice_date]),$D$15,0)),MATCH(ROW(orderData[customer]),ROW(orderData[customer])),""),ROWS($A$15:A16)+$B$3)))),IF($D$13="",IF($D$15="",INDEX(orderData[invoice_no],SMALL(IF(ISNUMBER(MATCH(orderData[customer],$D$9,0)*MATCH(orderData[status],$D$11,0)),MATCH(ROW(orderData[customer]),ROW(orderData[customer])),""),ROWS($A$15:A16)+$B$3)),INDEX(orderData[invoice_no],SMALL(IF(ISNUMBER(MATCH(orderData[customer],$D$9,0)*MATCH(orderData[status],$D$11,0)*MATCH(YEAR(orderData[invoice_date]),$D$15,0)),MATCH(ROW(orderData[customer]),ROW(orderData[customer])),""),ROWS($A$15:A16)+$B$3))),IF($D$15="",INDEX(orderData[invoice_no],SMALL(IF(ISNUMBER(MATCH(orderData[customer],$D$9,0)*MATCH(orderData[status],$D$11,0)*MATCH(orderData[order_type],$D$13,0)),MATCH(ROW(orderData[customer]),ROW(orderData[customer])),""),ROWS($A$15:A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Q9" s="542" t="str">
        <f t="array" ref="Q9">IFERROR(IF($D$9="",IF($D$11="",IF($D$13="",IF($D$15="",INDEX(orderData[invoice_date],SMALL(MATCH(ROW(orderData[customer]),ROW(orderData[customer])),ROWS($A$15:A16)+$B$3)),INDEX(orderData[invoice_date],SMALL(IF(ISNUMBER(MATCH(YEAR(orderData[invoice_date]),$D$15,0)),MATCH(ROW(orderData[customer]),ROW(orderData[customer])),""),ROWS($A$15:A16)+$B$3))),IF($D$15="",INDEX(orderData[invoice_date],SMALL(IF(ISNUMBER(MATCH(orderData[order_type],$D$13,0)),MATCH(ROW(orderData[customer]),ROW(orderData[customer])),""),ROWS($A$15:A16)+$B$3)),INDEX(orderData[invoice_date],SMALL(IF(ISNUMBER(MATCH(orderData[order_type],$D$13,0)*MATCH(YEAR(orderData[invoice_date]),$D$15,0)),MATCH(ROW(orderData[customer]),ROW(orderData[customer])),""),ROWS($A$15:A16)+$B$3)))),IF($D$13="",IF($D$15="",INDEX(orderData[invoice_date],SMALL(IF(ISNUMBER(MATCH(orderData[status],$D$11,0)),MATCH(ROW(orderData[customer]),ROW(orderData[customer])),""),ROWS($A$15:A16)+$B$3)),INDEX(orderData[invoice_date],SMALL(IF(ISNUMBER(MATCH(orderData[status],$D$11,0)*MATCH(YEAR(orderData[invoice_date]),$D$15,0)),MATCH(ROW(orderData[customer]),ROW(orderData[customer])),""),ROWS($A$15:A16)+$B$3))),IF($D$15="",INDEX(orderData[invoice_date],SMALL(IF(ISNUMBER(MATCH(orderData[status],$D$11,0)*MATCH(orderData[order_type],$D$13,0)),MATCH(ROW(orderData[customer]),ROW(orderData[customer])),""),ROWS($A$15:A16)+$B$3)),INDEX(orderData[invoice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date],SMALL(IF(ISNUMBER(MATCH(orderData[customer],$D$9,0)),MATCH(ROW(orderData[customer]),ROW(orderData[customer])),""),ROWS($A$15:A16)+$B$3)),INDEX(orderData[invoice_date],SMALL(IF(ISNUMBER(MATCH(orderData[customer],$D$9,0)*MATCH(YEAR(orderData[invoice_date]),$D$15,0)),MATCH(ROW(orderData[customer]),ROW(orderData[customer])),""),ROWS($A$15:A16)+$B$3))),IF($D$15="",INDEX(orderData[invoice_date],SMALL(IF(ISNUMBER(MATCH(orderData[customer],$D$9,0)*MATCH(orderData[order_type],$D$13,0)),MATCH(ROW(orderData[customer]),ROW(orderData[customer])),""),ROWS($A$15:A16)+$B$3)),INDEX(orderData[invoice_date],SMALL(IF(ISNUMBER(MATCH(orderData[customer],$D$9,0)*MATCH(orderData[order_type],$D$13,0)*MATCH(YEAR(orderData[invoice_date]),$D$15,0)),MATCH(ROW(orderData[customer]),ROW(orderData[customer])),""),ROWS($A$15:A16)+$B$3)))),IF($D$13="",IF($D$15="",INDEX(orderData[invoice_date],SMALL(IF(ISNUMBER(MATCH(orderData[customer],$D$9,0)*MATCH(orderData[status],$D$11,0)),MATCH(ROW(orderData[customer]),ROW(orderData[customer])),""),ROWS($A$15:A16)+$B$3)),INDEX(orderData[invoice_date],SMALL(IF(ISNUMBER(MATCH(orderData[customer],$D$9,0)*MATCH(orderData[status],$D$11,0)*MATCH(YEAR(orderData[invoice_date]),$D$15,0)),MATCH(ROW(orderData[customer]),ROW(orderData[customer])),""),ROWS($A$15:A16)+$B$3))),IF($D$15="",INDEX(orderData[invoice_date],SMALL(IF(ISNUMBER(MATCH(orderData[customer],$D$9,0)*MATCH(orderData[status],$D$11,0)*MATCH(orderData[order_type],$D$13,0)),MATCH(ROW(orderData[customer]),ROW(orderData[customer])),""),ROWS($A$15:A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R9" s="291" t="str">
        <f t="array" ref="R9">IFERROR(IF($D$9="",IF($D$11="",IF($D$13="",IF($D$15="",INDEX(orderData[inv_amount],SMALL(MATCH(ROW(orderData[customer]),ROW(orderData[customer])),ROWS($A$15:A16)+$B$3)),INDEX(orderData[inv_amount],SMALL(IF(ISNUMBER(MATCH(YEAR(orderData[invoice_date]),$D$15,0)),MATCH(ROW(orderData[customer]),ROW(orderData[customer])),""),ROWS($A$15:A16)+$B$3))),IF($D$15="",INDEX(orderData[inv_amount],SMALL(IF(ISNUMBER(MATCH(orderData[order_type],$D$13,0)),MATCH(ROW(orderData[customer]),ROW(orderData[customer])),""),ROWS($A$15:A16)+$B$3)),INDEX(orderData[inv_amount],SMALL(IF(ISNUMBER(MATCH(orderData[order_type],$D$13,0)*MATCH(YEAR(orderData[invoice_date]),$D$15,0)),MATCH(ROW(orderData[customer]),ROW(orderData[customer])),""),ROWS($A$15:A16)+$B$3)))),IF($D$13="",IF($D$15="",INDEX(orderData[inv_amount],SMALL(IF(ISNUMBER(MATCH(orderData[status],$D$11,0)),MATCH(ROW(orderData[customer]),ROW(orderData[customer])),""),ROWS($A$15:A16)+$B$3)),INDEX(orderData[inv_amount],SMALL(IF(ISNUMBER(MATCH(orderData[status],$D$11,0)*MATCH(YEAR(orderData[invoice_date]),$D$15,0)),MATCH(ROW(orderData[customer]),ROW(orderData[customer])),""),ROWS($A$15:A16)+$B$3))),IF($D$15="",INDEX(orderData[inv_amount],SMALL(IF(ISNUMBER(MATCH(orderData[status],$D$11,0)*MATCH(orderData[order_type],$D$13,0)),MATCH(ROW(orderData[customer]),ROW(orderData[customer])),""),ROWS($A$15:A16)+$B$3)),INDEX(orderData[inv_amount],SMALL(IF(ISNUMBER(MATCH(orderData[status],$D$11,0)*MATCH(orderData[order_type],$D$13,0)*MATCH(YEAR(orderData[invoice_date]),$D$15,0)),MATCH(ROW(orderData[customer]),ROW(orderData[customer])),""),ROWS($A$15:A16)+$B$3))))),IF($D$11="",IF($D$13="",IF($D$15="",INDEX(orderData[inv_amount],SMALL(IF(ISNUMBER(MATCH(orderData[customer],$D$9,0)),MATCH(ROW(orderData[customer]),ROW(orderData[customer])),""),ROWS($A$15:A16)+$B$3)),INDEX(orderData[inv_amount],SMALL(IF(ISNUMBER(MATCH(orderData[customer],$D$9,0)*MATCH(YEAR(orderData[invoice_date]),$D$15,0)),MATCH(ROW(orderData[customer]),ROW(orderData[customer])),""),ROWS($A$15:A16)+$B$3))),IF($D$15="",INDEX(orderData[inv_amount],SMALL(IF(ISNUMBER(MATCH(orderData[customer],$D$9,0)*MATCH(orderData[order_type],$D$13,0)),MATCH(ROW(orderData[customer]),ROW(orderData[customer])),""),ROWS($A$15:A16)+$B$3)),INDEX(orderData[inv_amount],SMALL(IF(ISNUMBER(MATCH(orderData[customer],$D$9,0)*MATCH(orderData[order_type],$D$13,0)*MATCH(YEAR(orderData[invoice_date]),$D$15,0)),MATCH(ROW(orderData[customer]),ROW(orderData[customer])),""),ROWS($A$15:A16)+$B$3)))),IF($D$13="",IF($D$15="",INDEX(orderData[inv_amount],SMALL(IF(ISNUMBER(MATCH(orderData[customer],$D$9,0)*MATCH(orderData[status],$D$11,0)),MATCH(ROW(orderData[customer]),ROW(orderData[customer])),""),ROWS($A$15:A16)+$B$3)),INDEX(orderData[inv_amount],SMALL(IF(ISNUMBER(MATCH(orderData[customer],$D$9,0)*MATCH(orderData[status],$D$11,0)*MATCH(YEAR(orderData[inv_amount]),$D$15,0)),MATCH(ROW(orderData[customer]),ROW(orderData[customer])),""),ROWS($A$15:A16)+$B$3))),IF($D$15="",INDEX(orderData[inv_amount],SMALL(IF(ISNUMBER(MATCH(orderData[customer],$D$9,0)*MATCH(orderData[status],$D$11,0)*MATCH(orderData[order_type],$D$13,0)),MATCH(ROW(orderData[customer]),ROW(orderData[customer])),""),ROWS($A$15:A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S9" s="353" t="str">
        <f t="array" ref="S9">IFERROR(IF($D$9="",IF($D$11="",IF($D$13="",IF($D$15="",INDEX(orderData[lock_goods],SMALL(MATCH(ROW(orderData[customer]),ROW(orderData[customer])),ROWS($A$15:A16)+$B$3)),INDEX(orderData[lock_goods],SMALL(IF(ISNUMBER(MATCH(YEAR(orderData[invoice_date]),$D$15,0)),MATCH(ROW(orderData[customer]),ROW(orderData[customer])),""),ROWS($A$15:A16)+$B$3))),IF($D$15="",INDEX(orderData[lock_goods],SMALL(IF(ISNUMBER(MATCH(orderData[order_type],$D$13,0)),MATCH(ROW(orderData[customer]),ROW(orderData[customer])),""),ROWS($A$15:A16)+$B$3)),INDEX(orderData[lock_goods],SMALL(IF(ISNUMBER(MATCH(orderData[order_type],$D$13,0)*MATCH(YEAR(orderData[invoice_date]),$D$15,0)),MATCH(ROW(orderData[customer]),ROW(orderData[customer])),""),ROWS($A$15:A16)+$B$3)))),IF($D$13="",IF($D$15="",INDEX(orderData[lock_goods],SMALL(IF(ISNUMBER(MATCH(orderData[status],$D$11,0)),MATCH(ROW(orderData[customer]),ROW(orderData[customer])),""),ROWS($A$15:A16)+$B$3)),INDEX(orderData[lock_goods],SMALL(IF(ISNUMBER(MATCH(orderData[status],$D$11,0)*MATCH(YEAR(orderData[invoice_date]),$D$15,0)),MATCH(ROW(orderData[customer]),ROW(orderData[customer])),""),ROWS($A$15:A16)+$B$3))),IF($D$15="",INDEX(orderData[lock_goods],SMALL(IF(ISNUMBER(MATCH(orderData[status],$D$11,0)*MATCH(orderData[order_type],$D$13,0)),MATCH(ROW(orderData[customer]),ROW(orderData[customer])),""),ROWS($A$15:A16)+$B$3)),INDEX(orderData[lock_goods],SMALL(IF(ISNUMBER(MATCH(orderData[status],$D$11,0)*MATCH(orderData[order_type],$D$13,0)*MATCH(YEAR(orderData[invoice_date]),$D$15,0)),MATCH(ROW(orderData[customer]),ROW(orderData[customer])),""),ROWS($A$15:A16)+$B$3))))),IF($D$11="",IF($D$13="",IF($D$15="",INDEX(orderData[lock_goods],SMALL(IF(ISNUMBER(MATCH(orderData[customer],$D$9,0)),MATCH(ROW(orderData[customer]),ROW(orderData[customer])),""),ROWS($A$15:A16)+$B$3)),INDEX(orderData[lock_goods],SMALL(IF(ISNUMBER(MATCH(orderData[customer],$D$9,0)*MATCH(YEAR(orderData[invoice_date]),$D$15,0)),MATCH(ROW(orderData[customer]),ROW(orderData[customer])),""),ROWS($A$15:A16)+$B$3))),IF($D$15="",INDEX(orderData[lock_goods],SMALL(IF(ISNUMBER(MATCH(orderData[customer],$D$9,0)*MATCH(orderData[order_type],$D$13,0)),MATCH(ROW(orderData[customer]),ROW(orderData[customer])),""),ROWS($A$15:A16)+$B$3)),INDEX(orderData[lock_goods],SMALL(IF(ISNUMBER(MATCH(orderData[customer],$D$9,0)*MATCH(orderData[order_type],$D$13,0)*MATCH(YEAR(orderData[invoice_date]),$D$15,0)),MATCH(ROW(orderData[customer]),ROW(orderData[customer])),""),ROWS($A$15:A16)+$B$3)))),IF($D$13="",IF($D$15="",INDEX(orderData[lock_goods],SMALL(IF(ISNUMBER(MATCH(orderData[customer],$D$9,0)*MATCH(orderData[status],$D$11,0)),MATCH(ROW(orderData[customer]),ROW(orderData[customer])),""),ROWS($A$15:A16)+$B$3)),INDEX(orderData[lock_goods],SMALL(IF(ISNUMBER(MATCH(orderData[customer],$D$9,0)*MATCH(orderData[status],$D$11,0)*MATCH(YEAR(orderData[payed]),$D$15,0)),MATCH(ROW(orderData[customer]),ROW(orderData[customer])),""),ROWS($A$15:A16)+$B$3))),IF($D$15="",INDEX(orderData[lock_goods],SMALL(IF(ISNUMBER(MATCH(orderData[customer],$D$9,0)*MATCH(orderData[status],$D$11,0)*MATCH(orderData[order_type],$D$13,0)),MATCH(ROW(orderData[customer]),ROW(orderData[customer])),""),ROWS($A$15:A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T9" s="292" t="str">
        <f t="array" ref="T9">IFERROR(IF($D$9="",IF($D$11="",IF($D$13="",IF($D$15="",INDEX(orderData[payed],SMALL(MATCH(ROW(orderData[customer]),ROW(orderData[customer])),ROWS($A$15:A16)+$B$3)),INDEX(orderData[payed],SMALL(IF(ISNUMBER(MATCH(YEAR(orderData[invoice_date]),$D$15,0)),MATCH(ROW(orderData[customer]),ROW(orderData[customer])),""),ROWS($A$15:A16)+$B$3))),IF($D$15="",INDEX(orderData[payed],SMALL(IF(ISNUMBER(MATCH(orderData[order_type],$D$13,0)),MATCH(ROW(orderData[customer]),ROW(orderData[customer])),""),ROWS($A$15:A16)+$B$3)),INDEX(orderData[payed],SMALL(IF(ISNUMBER(MATCH(orderData[order_type],$D$13,0)*MATCH(YEAR(orderData[invoice_date]),$D$15,0)),MATCH(ROW(orderData[customer]),ROW(orderData[customer])),""),ROWS($A$15:A16)+$B$3)))),IF($D$13="",IF($D$15="",INDEX(orderData[payed],SMALL(IF(ISNUMBER(MATCH(orderData[status],$D$11,0)),MATCH(ROW(orderData[customer]),ROW(orderData[customer])),""),ROWS($A$15:A16)+$B$3)),INDEX(orderData[payed],SMALL(IF(ISNUMBER(MATCH(orderData[status],$D$11,0)*MATCH(YEAR(orderData[invoice_date]),$D$15,0)),MATCH(ROW(orderData[customer]),ROW(orderData[customer])),""),ROWS($A$15:A16)+$B$3))),IF($D$15="",INDEX(orderData[payed],SMALL(IF(ISNUMBER(MATCH(orderData[status],$D$11,0)*MATCH(orderData[order_type],$D$13,0)),MATCH(ROW(orderData[customer]),ROW(orderData[customer])),""),ROWS($A$15:A16)+$B$3)),INDEX(orderData[payed],SMALL(IF(ISNUMBER(MATCH(orderData[status],$D$11,0)*MATCH(orderData[order_type],$D$13,0)*MATCH(YEAR(orderData[invoice_date]),$D$15,0)),MATCH(ROW(orderData[customer]),ROW(orderData[customer])),""),ROWS($A$15:A16)+$B$3))))),IF($D$11="",IF($D$13="",IF($D$15="",INDEX(orderData[payed],SMALL(IF(ISNUMBER(MATCH(orderData[customer],$D$9,0)),MATCH(ROW(orderData[customer]),ROW(orderData[customer])),""),ROWS($A$15:A16)+$B$3)),INDEX(orderData[payed],SMALL(IF(ISNUMBER(MATCH(orderData[customer],$D$9,0)*MATCH(YEAR(orderData[invoice_date]),$D$15,0)),MATCH(ROW(orderData[customer]),ROW(orderData[customer])),""),ROWS($A$15:A16)+$B$3))),IF($D$15="",INDEX(orderData[payed],SMALL(IF(ISNUMBER(MATCH(orderData[customer],$D$9,0)*MATCH(orderData[order_type],$D$13,0)),MATCH(ROW(orderData[customer]),ROW(orderData[customer])),""),ROWS($A$15:A16)+$B$3)),INDEX(orderData[payed],SMALL(IF(ISNUMBER(MATCH(orderData[customer],$D$9,0)*MATCH(orderData[order_type],$D$13,0)*MATCH(YEAR(orderData[invoice_date]),$D$15,0)),MATCH(ROW(orderData[customer]),ROW(orderData[customer])),""),ROWS($A$15:A16)+$B$3)))),IF($D$13="",IF($D$15="",INDEX(orderData[payed],SMALL(IF(ISNUMBER(MATCH(orderData[customer],$D$9,0)*MATCH(orderData[status],$D$11,0)),MATCH(ROW(orderData[customer]),ROW(orderData[customer])),""),ROWS($A$15:A16)+$B$3)),INDEX(orderData[payed],SMALL(IF(ISNUMBER(MATCH(orderData[customer],$D$9,0)*MATCH(orderData[status],$D$11,0)*MATCH(YEAR(orderData[payed]),$D$15,0)),MATCH(ROW(orderData[customer]),ROW(orderData[customer])),""),ROWS($A$15:A16)+$B$3))),IF($D$15="",INDEX(orderData[payed],SMALL(IF(ISNUMBER(MATCH(orderData[customer],$D$9,0)*MATCH(orderData[status],$D$11,0)*MATCH(orderData[order_type],$D$13,0)),MATCH(ROW(orderData[customer]),ROW(orderData[customer])),""),ROWS($A$15:A16)+$B$3)),INDEX(orderData[paye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U9" s="287" t="str">
        <f t="array" ref="U9">IFERROR(IF($D$9="",IF($D$11="",IF($D$13="",IF($D$15="",INDEX(orderData[shipping_method],SMALL(MATCH(ROW(orderData[customer]),ROW(orderData[customer])),ROWS($A$15:A16)+$B$3)),INDEX(orderData[shipping_method],SMALL(IF(ISNUMBER(MATCH(YEAR(orderData[invoice_date]),$D$15,0)),MATCH(ROW(orderData[customer]),ROW(orderData[customer])),""),ROWS($A$15:A16)+$B$3))),IF($D$15="",INDEX(orderData[shipping_method],SMALL(IF(ISNUMBER(MATCH(orderData[order_type],$D$13,0)),MATCH(ROW(orderData[customer]),ROW(orderData[customer])),""),ROWS($A$15:A16)+$B$3)),INDEX(orderData[shipping_method],SMALL(IF(ISNUMBER(MATCH(orderData[order_type],$D$13,0)*MATCH(YEAR(orderData[invoice_date]),$D$15,0)),MATCH(ROW(orderData[customer]),ROW(orderData[customer])),""),ROWS($A$15:A16)+$B$3)))),IF($D$13="",IF($D$15="",INDEX(orderData[shipping_method],SMALL(IF(ISNUMBER(MATCH(orderData[status],$D$11,0)),MATCH(ROW(orderData[customer]),ROW(orderData[customer])),""),ROWS($A$15:A16)+$B$3)),INDEX(orderData[shipping_method],SMALL(IF(ISNUMBER(MATCH(orderData[status],$D$11,0)*MATCH(YEAR(orderData[invoice_date]),$D$15,0)),MATCH(ROW(orderData[customer]),ROW(orderData[customer])),""),ROWS($A$15:A16)+$B$3))),IF($D$15="",INDEX(orderData[shipping_method],SMALL(IF(ISNUMBER(MATCH(orderData[status],$D$11,0)*MATCH(orderData[order_type],$D$13,0)),MATCH(ROW(orderData[customer]),ROW(orderData[customer])),""),ROWS($A$15:A16)+$B$3)),INDEX(orderData[shipping_method],SMALL(IF(ISNUMBER(MATCH(orderData[status],$D$11,0)*MATCH(orderData[order_type],$D$13,0)*MATCH(YEAR(orderData[invoice_date]),$D$15,0)),MATCH(ROW(orderData[customer]),ROW(orderData[customer])),""),ROWS($A$15:A16)+$B$3))))),IF($D$11="",IF($D$13="",IF($D$15="",INDEX(orderData[shipping_method],SMALL(IF(ISNUMBER(MATCH(orderData[customer],$D$9,0)),MATCH(ROW(orderData[customer]),ROW(orderData[customer])),""),ROWS($A$15:A16)+$B$3)),INDEX(orderData[shipping_method],SMALL(IF(ISNUMBER(MATCH(orderData[customer],$D$9,0)*MATCH(YEAR(orderData[invoice_date]),$D$15,0)),MATCH(ROW(orderData[customer]),ROW(orderData[customer])),""),ROWS($A$15:A16)+$B$3))),IF($D$15="",INDEX(orderData[shipping_method],SMALL(IF(ISNUMBER(MATCH(orderData[customer],$D$9,0)*MATCH(orderData[order_type],$D$13,0)),MATCH(ROW(orderData[customer]),ROW(orderData[customer])),""),ROWS($A$15:A16)+$B$3)),INDEX(orderData[shipping_method],SMALL(IF(ISNUMBER(MATCH(orderData[customer],$D$9,0)*MATCH(orderData[order_type],$D$13,0)*MATCH(YEAR(orderData[invoice_date]),$D$15,0)),MATCH(ROW(orderData[customer]),ROW(orderData[customer])),""),ROWS($A$15:A16)+$B$3)))),IF($D$13="",IF($D$15="",INDEX(orderData[shipping_method],SMALL(IF(ISNUMBER(MATCH(orderData[customer],$D$9,0)*MATCH(orderData[status],$D$11,0)),MATCH(ROW(orderData[customer]),ROW(orderData[customer])),""),ROWS($A$15:A16)+$B$3)),INDEX(orderData[shipping_method],SMALL(IF(ISNUMBER(MATCH(orderData[customer],$D$9,0)*MATCH(orderData[status],$D$11,0)*MATCH(YEAR(orderData[shipping_method]),$D$15,0)),MATCH(ROW(orderData[customer]),ROW(orderData[customer])),""),ROWS($A$15:A16)+$B$3))),IF($D$15="",INDEX(orderData[shipping_method],SMALL(IF(ISNUMBER(MATCH(orderData[customer],$D$9,0)*MATCH(orderData[status],$D$11,0)*MATCH(orderData[order_type],$D$13,0)),MATCH(ROW(orderData[customer]),ROW(orderData[customer])),""),ROWS($A$15:A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V9" s="292" t="str">
        <f t="array" ref="V9">IFERROR(IF($D$9="",IF($D$11="",IF($D$13="",IF($D$15="",INDEX(orderData[status],SMALL(MATCH(ROW(orderData[customer]),ROW(orderData[customer])),ROWS($A$15:A16)+$B$3)),INDEX(orderData[status],SMALL(IF(ISNUMBER(MATCH(YEAR(orderData[invoice_date]),$D$15,0)),MATCH(ROW(orderData[customer]),ROW(orderData[customer])),""),ROWS($A$15:A16)+$B$3))),IF($D$15="",INDEX(orderData[status],SMALL(IF(ISNUMBER(MATCH(orderData[order_type],$D$13,0)),MATCH(ROW(orderData[customer]),ROW(orderData[customer])),""),ROWS($A$15:A16)+$B$3)),INDEX(orderData[status],SMALL(IF(ISNUMBER(MATCH(orderData[order_type],$D$13,0)*MATCH(YEAR(orderData[invoice_date]),$D$15,0)),MATCH(ROW(orderData[customer]),ROW(orderData[customer])),""),ROWS($A$15:A16)+$B$3)))),IF($D$13="",IF($D$15="",INDEX(orderData[status],SMALL(IF(ISNUMBER(MATCH(orderData[status],$D$11,0)),MATCH(ROW(orderData[customer]),ROW(orderData[customer])),""),ROWS($A$15:A16)+$B$3)),INDEX(orderData[status],SMALL(IF(ISNUMBER(MATCH(orderData[status],$D$11,0)*MATCH(YEAR(orderData[invoice_date]),$D$15,0)),MATCH(ROW(orderData[customer]),ROW(orderData[customer])),""),ROWS($A$15:A16)+$B$3))),IF($D$15="",INDEX(orderData[status],SMALL(IF(ISNUMBER(MATCH(orderData[status],$D$11,0)*MATCH(orderData[order_type],$D$13,0)),MATCH(ROW(orderData[customer]),ROW(orderData[customer])),""),ROWS($A$15:A16)+$B$3)),INDEX(orderData[status],SMALL(IF(ISNUMBER(MATCH(orderData[status],$D$11,0)*MATCH(orderData[order_type],$D$13,0)*MATCH(YEAR(orderData[invoice_date]),$D$15,0)),MATCH(ROW(orderData[customer]),ROW(orderData[customer])),""),ROWS($A$15:A16)+$B$3))))),IF($D$11="",IF($D$13="",IF($D$15="",INDEX(orderData[status],SMALL(IF(ISNUMBER(MATCH(orderData[customer],$D$9,0)),MATCH(ROW(orderData[customer]),ROW(orderData[customer])),""),ROWS($A$15:A16)+$B$3)),INDEX(orderData[status],SMALL(IF(ISNUMBER(MATCH(orderData[customer],$D$9,0)*MATCH(YEAR(orderData[invoice_date]),$D$15,0)),MATCH(ROW(orderData[customer]),ROW(orderData[customer])),""),ROWS($A$15:A16)+$B$3))),IF($D$15="",INDEX(orderData[status],SMALL(IF(ISNUMBER(MATCH(orderData[customer],$D$9,0)*MATCH(orderData[order_type],$D$13,0)),MATCH(ROW(orderData[customer]),ROW(orderData[customer])),""),ROWS($A$15:A16)+$B$3)),INDEX(orderData[status],SMALL(IF(ISNUMBER(MATCH(orderData[customer],$D$9,0)*MATCH(orderData[order_type],$D$13,0)*MATCH(YEAR(orderData[invoice_date]),$D$15,0)),MATCH(ROW(orderData[customer]),ROW(orderData[customer])),""),ROWS($A$15:A16)+$B$3)))),IF($D$13="",IF($D$15="",INDEX(orderData[status],SMALL(IF(ISNUMBER(MATCH(orderData[customer],$D$9,0)*MATCH(orderData[status],$D$11,0)),MATCH(ROW(orderData[customer]),ROW(orderData[customer])),""),ROWS($A$15:A16)+$B$3)),INDEX(orderData[status],SMALL(IF(ISNUMBER(MATCH(orderData[customer],$D$9,0)*MATCH(orderData[status],$D$11,0)*MATCH(YEAR(orderData[status]),$D$15,0)),MATCH(ROW(orderData[customer]),ROW(orderData[customer])),""),ROWS($A$15:A16)+$B$3))),IF($D$15="",INDEX(orderData[status],SMALL(IF(ISNUMBER(MATCH(orderData[customer],$D$9,0)*MATCH(orderData[status],$D$11,0)*MATCH(orderData[order_type],$D$13,0)),MATCH(ROW(orderData[customer]),ROW(orderData[customer])),""),ROWS($A$15:A16)+$B$3)),INDEX(orderData[statu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W9" s="392" t="str">
        <f t="array" ref="W9">IFERROR(IF($D$9="",IF($D$11="",IF($D$13="",IF($D$15="",INDEX(orderData[custom_docs],SMALL(MATCH(ROW(orderData[customer]),ROW(orderData[customer])),ROWS($A$15:A16)+$B$3)),INDEX(orderData[custom_docs],SMALL(IF(ISNUMBER(MATCH(YEAR(orderData[invoice_date]),$D$15,0)),MATCH(ROW(orderData[customer]),ROW(orderData[customer])),""),ROWS($A$15:A16)+$B$3))),IF($D$15="",INDEX(orderData[custom_docs],SMALL(IF(ISNUMBER(MATCH(orderData[order_type],$D$13,0)),MATCH(ROW(orderData[customer]),ROW(orderData[customer])),""),ROWS($A$15:A16)+$B$3)),INDEX(orderData[custom_docs],SMALL(IF(ISNUMBER(MATCH(orderData[order_type],$D$13,0)*MATCH(YEAR(orderData[invoice_date]),$D$15,0)),MATCH(ROW(orderData[customer]),ROW(orderData[customer])),""),ROWS($A$15:A16)+$B$3)))),IF($D$13="",IF($D$15="",INDEX(orderData[custom_docs],SMALL(IF(ISNUMBER(MATCH(orderData[status],$D$11,0)),MATCH(ROW(orderData[customer]),ROW(orderData[customer])),""),ROWS($A$15:A16)+$B$3)),INDEX(orderData[custom_docs],SMALL(IF(ISNUMBER(MATCH(orderData[status],$D$11,0)*MATCH(YEAR(orderData[invoice_date]),$D$15,0)),MATCH(ROW(orderData[customer]),ROW(orderData[customer])),""),ROWS($A$15:A16)+$B$3))),IF($D$15="",INDEX(orderData[custom_docs],SMALL(IF(ISNUMBER(MATCH(orderData[status],$D$11,0)*MATCH(orderData[order_type],$D$13,0)),MATCH(ROW(orderData[customer]),ROW(orderData[customer])),""),ROWS($A$15:A16)+$B$3)),INDEX(orderData[custom_docs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_docs],SMALL(IF(ISNUMBER(MATCH(orderData[customer],$D$9,0)),MATCH(ROW(orderData[customer]),ROW(orderData[customer])),""),ROWS($A$15:A16)+$B$3)),INDEX(orderData[custom_docs],SMALL(IF(ISNUMBER(MATCH(orderData[customer],$D$9,0)*MATCH(YEAR(orderData[invoice_date]),$D$15,0)),MATCH(ROW(orderData[customer]),ROW(orderData[customer])),""),ROWS($A$15:A16)+$B$3))),IF($D$15="",INDEX(orderData[custom_docs],SMALL(IF(ISNUMBER(MATCH(orderData[customer],$D$9,0)*MATCH(orderData[order_type],$D$13,0)),MATCH(ROW(orderData[customer]),ROW(orderData[customer])),""),ROWS($A$15:A16)+$B$3)),INDEX(orderData[custom_docs],SMALL(IF(ISNUMBER(MATCH(orderData[customer],$D$9,0)*MATCH(orderData[order_type],$D$13,0)*MATCH(YEAR(orderData[invoice_date]),$D$15,0)),MATCH(ROW(orderData[customer]),ROW(orderData[customer])),""),ROWS($A$15:A16)+$B$3)))),IF($D$13="",IF($D$15="",INDEX(orderData[custom_docs],SMALL(IF(ISNUMBER(MATCH(orderData[customer],$D$9,0)*MATCH(orderData[status],$D$11,0)),MATCH(ROW(orderData[customer]),ROW(orderData[customer])),""),ROWS($A$15:A16)+$B$3)),INDEX(orderData[custom_docs],SMALL(IF(ISNUMBER(MATCH(orderData[customer],$D$9,0)*MATCH(orderData[status],$D$11,0)*MATCH(YEAR(orderData[status]),$D$15,0)),MATCH(ROW(orderData[customer]),ROW(orderData[customer])),""),ROWS($A$15:A16)+$B$3))),IF($D$15="",INDEX(orderData[custom_docs],SMALL(IF(ISNUMBER(MATCH(orderData[customer],$D$9,0)*MATCH(orderData[status],$D$11,0)*MATCH(orderData[order_type],$D$13,0)),MATCH(ROW(orderData[customer]),ROW(orderData[customer])),""),ROWS($A$15:A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AO9" s="249"/>
      <c r="AQ9" s="275"/>
      <c r="AR9" s="261"/>
      <c r="AS9" s="261"/>
      <c r="AT9" s="261"/>
      <c r="AX9" s="248"/>
      <c r="BO9" s="277"/>
      <c r="BX9" s="272">
        <f>IF($B$6="",$D$9,$B$6)</f>
        <v>0</v>
      </c>
      <c r="BZ9" s="364" t="s">
        <v>467</v>
      </c>
      <c r="CA9" s="305" t="str">
        <f>IFERROR(IF(BZ9="","",INDEX(productData[description],MATCH(BZ9,productData[sku],0))),"")</f>
        <v/>
      </c>
      <c r="CB9" s="479">
        <v>500</v>
      </c>
      <c r="CC9" s="537">
        <v>6</v>
      </c>
      <c r="CD9" s="361"/>
      <c r="CE9" s="427"/>
      <c r="CF9" s="327"/>
      <c r="CG9" s="328" t="str">
        <f>IFERROR(ROUNDUP(CB9/INDEX(productData[units_per_carton],MATCH(BZ9,productData[sku],0)),0),"")</f>
        <v/>
      </c>
      <c r="CH9" s="329" t="str">
        <f>IFERROR(ROUNDUP(CD9/INDEX(productData[units_per_carton],MATCH(BZ9,productData[sku],0)),0),"")</f>
        <v/>
      </c>
      <c r="CI9" s="329" t="str">
        <f>IFERROR(ROUNDUP(CF9/INDEX(productData[units_per_carton],MATCH(BZ9,productData[sku])),0),"")</f>
        <v/>
      </c>
      <c r="CJ9" s="329" t="str">
        <f>IFERROR(((CB9+CD9+CF9)/INDEX(productData[units_per_carton],MATCH(BZ9,productData[sku],0)))*INDEX(productData[net_weight],MATCH(BZ9,productData[sku],0)),"")</f>
        <v/>
      </c>
      <c r="CK9" s="329" t="str">
        <f>IFERROR(((CB9+CD9+CF9)/INDEX(productData[units_per_carton],MATCH(BZ9,productData[sku],0)))*INDEX(productData[gross_weight],MATCH(BZ9,productData[sku],0)),"")</f>
        <v/>
      </c>
      <c r="CL9" s="415" t="str">
        <f>IFERROR((CB9+CD9+CF9)/INDEX(productData[units_per_carton],MATCH(BZ9,productData[sku],0))*INDEX(productData[length],MATCH(BZ9,productData[sku],0))*INDEX(productData[width],MATCH(BZ9,productData[sku],0))*INDEX(productData[height],MATCH(BZ9,productData[sku],0))/1000000000,"")</f>
        <v/>
      </c>
      <c r="CM9" s="330" t="str">
        <f>IFERROR(INDEX(productData[category],MATCH(BZ9,productData[sku],0)),"")</f>
        <v/>
      </c>
      <c r="CN9" s="330" t="str">
        <f>IFERROR(INDEX(productData[size1],MATCH(BZ9,productData[sku],0)),"")</f>
        <v/>
      </c>
      <c r="CO9" s="331" t="str">
        <f>IFERROR(INDEX(productData[hs_code],MATCH(BZ9,productData[sku],0)),"")</f>
        <v/>
      </c>
      <c r="CP9" s="480" t="str">
        <f>IFERROR(INDEX(productData[sku_geko],MATCH(BZ9,productData[sku],0)),"")</f>
        <v/>
      </c>
      <c r="CQ9" s="327">
        <v>500</v>
      </c>
      <c r="CR9" s="382" t="str">
        <f>IFERROR(IF(BZ9="","",IF($BX$15="SALE",INDEX(inventory[COSTO UNITARIO],MATCH(BZ9,inventory[SKU],0)),IF($BX$15="SAMPLING",INDEX(inventory[COSTO UNITARIO],MATCH(BZ9,inventory[SKU],0)),""))),"")</f>
        <v/>
      </c>
      <c r="CS9" s="382" t="str">
        <f t="shared" si="0"/>
        <v/>
      </c>
      <c r="CT9" s="430">
        <f t="shared" si="1"/>
        <v>3000</v>
      </c>
      <c r="CU9" s="356" t="e">
        <f t="shared" ref="CU9:CU72" si="3">IF(BZ9="","",IF(OR($BX$15="PRODUCTION",$BX$15="SUPPLY"),"",IF(OR($CY$32=TRUE,$CY$32="GOODS SENT"),"OK",VLOOKUP(BZ9,$EE$6:$EK$400,7,FALSE)+IF(OR($BX$15="SALE",$BX$15="SAMPLING"),-(CB9+CD9+CF9),(CB9+CD9+CF9)))))</f>
        <v>#N/A</v>
      </c>
      <c r="CW9" s="90"/>
      <c r="CX9" s="71"/>
      <c r="CY9" s="71"/>
      <c r="CZ9" s="72"/>
      <c r="DB9" s="195"/>
      <c r="DH9" s="195"/>
      <c r="EC9" s="284"/>
      <c r="EE9" s="337" t="str">
        <f t="array" ref="EE9">IFERROR(IF($EC$9="",IF($EC$11="",IF($EC$13="",INDEX(productData[sku],SMALL(MATCH(ROW(productData[sku]),ROW(productData[sku])),ROWS($A$15:A16)+$B$3)),INDEX(productData[sku],SMALL(IF(ISNUMBER(MATCH(productData[size1],$EC$13,0)),MATCH(ROW(productData[sku]),ROW(productData[sku])),""),ROWS($A14:A$15)+$B$3))),IF($EC$13="",INDEX(productData[sku],SMALL(IF(ISNUMBER(MATCH(productData[sex],$EC$11,0)),MATCH(ROW(productData[sku]),ROW(productData[sku])),""),ROWS($A14:A$15)+$B$3)),INDEX(productData[sku],SMALL(IF(ISNUMBER(MATCH(productData[sex],$EC$11,0)*MATCH(productData[size1],$EC$13,0)),MATCH(ROW(productData[sku]),ROW(productData[sku])),""),ROWS($A14:A$15)+$B$3)))),IF($EC$11="",IF($EC$13="",INDEX(productData[sku],SMALL(IF(ISNUMBER(MATCH(productData[category],$EC$9,0)),MATCH(ROW(productData[sku]),ROW(productData[sku])),""),ROWS($A14:A$15)+$B$3)),INDEX(productData[sku],SMALL(IF(ISNUMBER(MATCH(productData[category],$EC$9,0)*MATCH(productData[size1],$EC$13,0)),MATCH(ROW(productData[sku]),ROW(productData[sku])),""),ROWS($A14:A$15)+$B$3))),IF($EC$13="",INDEX(productData[sku],SMALL(IF(ISNUMBER(MATCH(productData[category],$EC$9,0)*MATCH(productData[sex],$EC$11,0)),MATCH(ROW(productData[sku]),ROW(productData[sku])),""),ROWS($A14:A$15)+$B$3)),INDEX(productData[sku],SMALL(IF(ISNUMBER(MATCH(productData[category],$EC$9,0)*MATCH(productData[sex],$EC$11,0)*MATCH(productData[size1],$EC$13,0)),MATCH(ROW(productData[sku]),ROW(productData[sku])),""),ROWS($A14:A$15)+$B$3))))),"")</f>
        <v/>
      </c>
      <c r="EF9" s="501" t="str">
        <f t="array" ref="EF9">IFERROR(IF($EC$9="",IF($EC$11="",IF($EC$13="",INDEX(productData[description],SMALL(MATCH(ROW(productData[sku]),ROW(productData[sku])),ROWS($A$15:A16)+$B$3)),INDEX(productData[description],SMALL(IF(ISNUMBER(MATCH(productData[size1],$EC$13,0)),MATCH(ROW(productData[sku]),ROW(productData[sku])),""),ROWS($A14:A$15)+$B$3))),IF($EC$13="",INDEX(productData[description],SMALL(IF(ISNUMBER(MATCH(productData[sex],$EC$11,0)),MATCH(ROW(productData[sku]),ROW(productData[sku])),""),ROWS($A14:A$15)+$B$3)),INDEX(productData[description],SMALL(IF(ISNUMBER(MATCH(productData[sex],$EC$11,0)*MATCH(productData[size1],$EC$13,0)),MATCH(ROW(productData[sku]),ROW(productData[sku])),""),ROWS($A14:A$15)+$B$3)))),IF($EC$11="",IF($EC$13="",INDEX(productData[description],SMALL(IF(ISNUMBER(MATCH(productData[category],$EC$9,0)),MATCH(ROW(productData[sku]),ROW(productData[sku])),""),ROWS($A14:A$15)+$B$3)),INDEX(productData[description],SMALL(IF(ISNUMBER(MATCH(productData[category],$EC$9,0)*MATCH(productData[size1],$EC$13,0)),MATCH(ROW(productData[sku]),ROW(productData[sku])),""),ROWS($A14:A$15)+$B$3))),IF($EC$13="",INDEX(productData[description],SMALL(IF(ISNUMBER(MATCH(productData[category],$EC$9,0)*MATCH(productData[sex],$EC$11,0)),MATCH(ROW(productData[sku]),ROW(productData[sku])),""),ROWS($A14:A$15)+$B$3)),INDEX(productData[description],SMALL(IF(ISNUMBER(MATCH(productData[category],$EC$9,0)*MATCH(productData[sex],$EC$11,0)*MATCH(productData[size1],$EC$13,0)),MATCH(ROW(productData[sku]),ROW(productData[sku])),""),ROWS($A14:A$15)+$B$3))))),"")</f>
        <v/>
      </c>
      <c r="EG9" s="338" t="str">
        <f>IFERROR(IF('BHPC MANAGER'!$EE9="","",INDEX(inventory[ESISTENZA],MATCH('BHPC MANAGER'!$EE9,inventory[SKU],0))),0)</f>
        <v/>
      </c>
      <c r="EH9" s="339" t="s">
        <v>241</v>
      </c>
      <c r="EI9" s="339" t="str">
        <f t="shared" ref="EI9:EI72" si="4">IF(EE9="","",IFERROR(EG9+EH9,EG9))</f>
        <v/>
      </c>
      <c r="EJ9" s="340" t="s">
        <v>241</v>
      </c>
      <c r="EK9" s="341" t="str">
        <f t="shared" ref="EK9:EK72" si="5">IF(EE9="","",IFERROR(EI9+EJ9,EI9))</f>
        <v/>
      </c>
      <c r="FD9" s="367"/>
      <c r="FE9" s="368"/>
      <c r="FF9" s="369"/>
      <c r="FG9" s="369"/>
      <c r="FH9" s="370"/>
      <c r="FI9" s="242"/>
      <c r="FJ9" s="367"/>
      <c r="FK9" s="368"/>
      <c r="FL9" s="369"/>
      <c r="FM9" s="369"/>
      <c r="FN9" s="370"/>
      <c r="FO9" s="242"/>
      <c r="FP9" s="242"/>
      <c r="FQ9" s="242"/>
      <c r="FR9" s="242"/>
      <c r="FS9" s="242"/>
      <c r="FT9" s="242"/>
      <c r="FU9" s="242"/>
      <c r="FV9" s="242"/>
      <c r="FW9" s="242"/>
      <c r="FX9" s="242"/>
      <c r="FY9" s="242"/>
      <c r="FZ9" s="242"/>
      <c r="GA9" s="242"/>
      <c r="GB9" s="242"/>
      <c r="GC9" s="242"/>
      <c r="GD9" s="242"/>
      <c r="GE9" s="242"/>
      <c r="GF9" s="242"/>
      <c r="GG9" s="242"/>
      <c r="GH9" s="242"/>
      <c r="GI9" s="242"/>
      <c r="GJ9" s="242"/>
      <c r="GK9" s="242"/>
      <c r="GL9" s="242"/>
      <c r="GM9" s="242"/>
      <c r="GN9" s="242"/>
      <c r="GO9" s="242"/>
      <c r="GP9" s="242"/>
      <c r="GQ9" s="242"/>
      <c r="GR9" s="242"/>
      <c r="GS9" s="242"/>
      <c r="GT9" s="242"/>
      <c r="GU9" s="242"/>
      <c r="GV9" s="242"/>
      <c r="GW9" s="242"/>
      <c r="GX9" s="242"/>
      <c r="GY9" s="242"/>
      <c r="GZ9" s="242"/>
      <c r="HA9" s="242"/>
      <c r="HB9" s="242"/>
      <c r="HC9" s="242"/>
      <c r="HD9" s="242"/>
      <c r="HE9" s="242"/>
      <c r="HF9" s="242"/>
      <c r="HG9" s="242"/>
      <c r="HH9" s="242"/>
      <c r="HI9" s="242"/>
      <c r="HJ9" s="242"/>
      <c r="HK9" s="242"/>
      <c r="HL9" s="242"/>
      <c r="HM9" s="242"/>
      <c r="HN9" s="242"/>
      <c r="HO9" s="242"/>
      <c r="HP9" s="242"/>
      <c r="HQ9" s="242"/>
      <c r="HR9" s="242"/>
      <c r="HS9" s="242"/>
      <c r="HT9" s="242"/>
      <c r="ZF9" s="379"/>
      <c r="ZG9" s="379"/>
      <c r="ZH9" s="379"/>
      <c r="ZI9" s="379"/>
      <c r="ZJ9" s="379"/>
      <c r="ZK9" s="379"/>
      <c r="ZL9" s="379"/>
      <c r="ZM9" s="379"/>
      <c r="ZN9" s="379"/>
      <c r="ZO9" s="379"/>
      <c r="ZQ9" s="379"/>
      <c r="ZR9" s="379"/>
      <c r="ZS9" s="379"/>
      <c r="ZT9" s="379"/>
      <c r="ZU9" s="379"/>
      <c r="ZV9" s="379"/>
      <c r="ZW9" s="379"/>
      <c r="ZX9" s="379"/>
      <c r="ZY9" s="379"/>
      <c r="ZZ9" s="379"/>
    </row>
    <row r="10" spans="1:702" ht="15" customHeight="1" x14ac:dyDescent="0.35">
      <c r="A10" s="128" t="s">
        <v>369</v>
      </c>
      <c r="B10" s="132">
        <v>8</v>
      </c>
      <c r="D10" s="244" t="s">
        <v>197</v>
      </c>
      <c r="F10" s="81"/>
      <c r="G10" s="467" t="str">
        <f>IF($D$9="",IF($B$6="","Select an order from the list",INDEX(customerData[company_name1],MATCH($B$6,customerData[cod_cliente],0))),INDEX(customerData[company_name1],MATCH($D$9,customerData[cod_cliente],0)))</f>
        <v>Select an order from the list</v>
      </c>
      <c r="H10" s="74"/>
      <c r="L10" s="285" t="str">
        <f t="array" ref="L10">IFERROR(IF($D$9="",IF($D$11="",IF($D$13="",IF($D$15="",INDEX(orderData[customer],SMALL(MATCH(ROW(orderData[customer]),ROW(orderData[customer])),ROWS($A$15:A17)+$B$3)),INDEX(orderData[customer],SMALL(IF(ISNUMBER(MATCH(YEAR(orderData[invoice_date]),$D$15,0)),MATCH(ROW(orderData[customer]),ROW(orderData[customer])),""),ROWS($A$15:A17)+$B$3))),IF($D$15="",INDEX(orderData[customer],SMALL(IF(ISNUMBER(MATCH(orderData[order_type],$D$13,0)),MATCH(ROW(orderData[customer]),ROW(orderData[customer])),""),ROWS($A$15:A17)+$B$3)),INDEX(orderData[customer],SMALL(IF(ISNUMBER(MATCH(orderData[order_type],$D$13,0)*MATCH(YEAR(orderData[invoice_date]),$D$15,0)),MATCH(ROW(orderData[customer]),ROW(orderData[customer])),""),ROWS($A$15:A17)+$B$3)))),IF($D$13="",IF($D$15="",INDEX(orderData[customer],SMALL(IF(ISNUMBER(MATCH(orderData[status],$D$11,0)),MATCH(ROW(orderData[customer]),ROW(orderData[customer])),""),ROWS($A$15:A17)+$B$3)),INDEX(orderData[customer],SMALL(IF(ISNUMBER(MATCH(orderData[status],$D$11,0)*MATCH(YEAR(orderData[invoice_date]),$D$15,0)),MATCH(ROW(orderData[customer]),ROW(orderData[customer])),""),ROWS($A$15:A17)+$B$3))),IF($D$15="",INDEX(orderData[customer],SMALL(IF(ISNUMBER(MATCH(orderData[status],$D$11,0)*MATCH(orderData[order_type],$D$13,0)),MATCH(ROW(orderData[customer]),ROW(orderData[customer])),""),ROWS($A$15:A17)+$B$3)),INDEX(orderData[customer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er],SMALL(IF(ISNUMBER(MATCH(orderData[customer],$D$9,0)),MATCH(ROW(orderData[customer]),ROW(orderData[customer])),""),ROWS($A$15:A17)+$B$3)),INDEX(orderData[customer],SMALL(IF(ISNUMBER(MATCH(orderData[customer],$D$9,0)*MATCH(YEAR(orderData[invoice_date]),$D$15,0)),MATCH(ROW(orderData[customer]),ROW(orderData[customer])),""),ROWS($A$15:A17)+$B$3))),IF($D$15="",INDEX(orderData[customer],SMALL(IF(ISNUMBER(MATCH(orderData[customer],$D$9,0)*MATCH(orderData[order_type],$D$13,0)),MATCH(ROW(orderData[customer]),ROW(orderData[customer])),""),ROWS($A$15:A17)+$B$3)),INDEX(orderData[customer],SMALL(IF(ISNUMBER(MATCH(orderData[customer],$D$9,0)*MATCH(orderData[order_type],$D$13,0)*MATCH(YEAR(orderData[invoice_date]),$D$15,0)),MATCH(ROW(orderData[customer]),ROW(orderData[customer])),""),ROWS($A$15:A17)+$B$3)))),IF($D$13="",IF($D$15="",INDEX(orderData[customer],SMALL(IF(ISNUMBER(MATCH(orderData[customer],$D$9,0)*MATCH(orderData[status],$D$11,0)),MATCH(ROW(orderData[customer]),ROW(orderData[customer])),""),ROWS($A$15:A17)+$B$3)),INDEX(orderData[customer],SMALL(IF(ISNUMBER(MATCH(orderData[customer],$D$9,0)*MATCH(orderData[status],$D$11,0)*MATCH(YEAR(orderData[invoice_date]),$D$15,0)),MATCH(ROW(orderData[customer]),ROW(orderData[customer])),""),ROWS($A$15:A17)+$B$3))),IF($D$15="",INDEX(orderData[customer],SMALL(IF(ISNUMBER(MATCH(orderData[customer],$D$9,0)*MATCH(orderData[status],$D$11,0)*MATCH(orderData[order_type],$D$13,0)),MATCH(ROW(orderData[customer]),ROW(orderData[customer])),""),ROWS($A$15:A17)+$B$3)),INDEX(orderData[customer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M10" s="286" t="str">
        <f t="array" ref="M10">IFERROR(IF($D$9="",IF($D$11="",IF($D$13="",IF($D$15="",INDEX(orderData[order_no],SMALL(MATCH(ROW(orderData[customer]),ROW(orderData[customer])),ROWS($A$15:A17)+$B$3)),INDEX(orderData[order_no],SMALL(IF(ISNUMBER(MATCH(YEAR(orderData[invoice_date]),$D$15,0)),MATCH(ROW(orderData[customer]),ROW(orderData[customer])),""),ROWS($A$15:A17)+$B$3))),IF($D$15="",INDEX(orderData[order_no],SMALL(IF(ISNUMBER(MATCH(orderData[order_type],$D$13,0)),MATCH(ROW(orderData[customer]),ROW(orderData[customer])),""),ROWS($A$15:A17)+$B$3)),INDEX(orderData[order_no],SMALL(IF(ISNUMBER(MATCH(orderData[order_type],$D$13,0)*MATCH(YEAR(orderData[invoice_date]),$D$15,0)),MATCH(ROW(orderData[customer]),ROW(orderData[customer])),""),ROWS($A$15:A17)+$B$3)))),IF($D$13="",IF($D$15="",INDEX(orderData[order_no],SMALL(IF(ISNUMBER(MATCH(orderData[status],$D$11,0)),MATCH(ROW(orderData[customer]),ROW(orderData[customer])),""),ROWS($A$15:A17)+$B$3)),INDEX(orderData[order_no],SMALL(IF(ISNUMBER(MATCH(orderData[status],$D$11,0)*MATCH(YEAR(orderData[invoice_date]),$D$15,0)),MATCH(ROW(orderData[customer]),ROW(orderData[customer])),""),ROWS($A$15:A17)+$B$3))),IF($D$15="",INDEX(orderData[order_no],SMALL(IF(ISNUMBER(MATCH(orderData[status],$D$11,0)*MATCH(orderData[order_type],$D$13,0)),MATCH(ROW(orderData[customer]),ROW(orderData[customer])),""),ROWS($A$15:A17)+$B$3)),INDEX(orderData[order_no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no],SMALL(IF(ISNUMBER(MATCH(orderData[customer],$D$9,0)),MATCH(ROW(orderData[customer]),ROW(orderData[customer])),""),ROWS($A$15:A17)+$B$3)),INDEX(orderData[order_no],SMALL(IF(ISNUMBER(MATCH(orderData[customer],$D$9,0)*MATCH(YEAR(orderData[invoice_date]),$D$15,0)),MATCH(ROW(orderData[customer]),ROW(orderData[customer])),""),ROWS($A$15:A17)+$B$3))),IF($D$15="",INDEX(orderData[order_no],SMALL(IF(ISNUMBER(MATCH(orderData[customer],$D$9,0)*MATCH(orderData[order_type],$D$13,0)),MATCH(ROW(orderData[customer]),ROW(orderData[customer])),""),ROWS($A$15:A17)+$B$3)),INDEX(orderData[order_no],SMALL(IF(ISNUMBER(MATCH(orderData[customer],$D$9,0)*MATCH(orderData[order_type],$D$13,0)*MATCH(YEAR(orderData[invoice_date]),$D$15,0)),MATCH(ROW(orderData[customer]),ROW(orderData[customer])),""),ROWS($A$15:A17)+$B$3)))),IF($D$13="",IF($D$15="",INDEX(orderData[order_no],SMALL(IF(ISNUMBER(MATCH(orderData[customer],$D$9,0)*MATCH(orderData[status],$D$11,0)),MATCH(ROW(orderData[customer]),ROW(orderData[customer])),""),ROWS($A$15:A17)+$B$3)),INDEX(orderData[order_no],SMALL(IF(ISNUMBER(MATCH(orderData[customer],$D$9,0)*MATCH(orderData[status],$D$11,0)*MATCH(YEAR(orderData[invoice_date]),$D$15,0)),MATCH(ROW(orderData[customer]),ROW(orderData[customer])),""),ROWS($A$15:A17)+$B$3))),IF($D$15="",INDEX(orderData[order_no],SMALL(IF(ISNUMBER(MATCH(orderData[customer],$D$9,0)*MATCH(orderData[status],$D$11,0)*MATCH(orderData[order_type],$D$13,0)),MATCH(ROW(orderData[customer]),ROW(orderData[customer])),""),ROWS($A$15:A17)+$B$3)),INDEX(orderData[order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N10" s="287" t="str">
        <f t="array" ref="N10">IFERROR(IF($D$9="",IF($D$11="",IF($D$13="",IF($D$15="",INDEX(orderData[order_type],SMALL(MATCH(ROW(orderData[customer]),ROW(orderData[customer])),ROWS($A$15:A17)+$B$3)),INDEX(orderData[order_type],SMALL(IF(ISNUMBER(MATCH(YEAR(orderData[invoice_date]),$D$15,0)),MATCH(ROW(orderData[customer]),ROW(orderData[customer])),""),ROWS($A$15:A17)+$B$3))),IF($D$15="",INDEX(orderData[order_type],SMALL(IF(ISNUMBER(MATCH(orderData[order_type],$D$13,0)),MATCH(ROW(orderData[customer]),ROW(orderData[customer])),""),ROWS($A$15:A17)+$B$3)),INDEX(orderData[order_type],SMALL(IF(ISNUMBER(MATCH(orderData[order_type],$D$13,0)*MATCH(YEAR(orderData[invoice_date]),$D$15,0)),MATCH(ROW(orderData[customer]),ROW(orderData[customer])),""),ROWS($A$15:A17)+$B$3)))),IF($D$13="",IF($D$15="",INDEX(orderData[order_type],SMALL(IF(ISNUMBER(MATCH(orderData[status],$D$11,0)),MATCH(ROW(orderData[customer]),ROW(orderData[customer])),""),ROWS($A$15:A17)+$B$3)),INDEX(orderData[order_type],SMALL(IF(ISNUMBER(MATCH(orderData[status],$D$11,0)*MATCH(YEAR(orderData[invoice_date]),$D$15,0)),MATCH(ROW(orderData[customer]),ROW(orderData[customer])),""),ROWS($A$15:A17)+$B$3))),IF($D$15="",INDEX(orderData[order_type],SMALL(IF(ISNUMBER(MATCH(orderData[status],$D$11,0)*MATCH(orderData[order_type],$D$13,0)),MATCH(ROW(orderData[customer]),ROW(orderData[customer])),""),ROWS($A$15:A17)+$B$3)),INDEX(orderData[order_typ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type],SMALL(IF(ISNUMBER(MATCH(orderData[customer],$D$9,0)),MATCH(ROW(orderData[customer]),ROW(orderData[customer])),""),ROWS($A$15:A17)+$B$3)),INDEX(orderData[order_type],SMALL(IF(ISNUMBER(MATCH(orderData[customer],$D$9,0)*MATCH(YEAR(orderData[invoice_date]),$D$15,0)),MATCH(ROW(orderData[customer]),ROW(orderData[customer])),""),ROWS($A$15:A17)+$B$3))),IF($D$15="",INDEX(orderData[order_type],SMALL(IF(ISNUMBER(MATCH(orderData[customer],$D$9,0)*MATCH(orderData[order_type],$D$13,0)),MATCH(ROW(orderData[customer]),ROW(orderData[customer])),""),ROWS($A$15:A17)+$B$3)),INDEX(orderData[order_type],SMALL(IF(ISNUMBER(MATCH(orderData[customer],$D$9,0)*MATCH(orderData[order_type],$D$13,0)*MATCH(YEAR(orderData[invoice_date]),$D$15,0)),MATCH(ROW(orderData[customer]),ROW(orderData[customer])),""),ROWS($A$15:A17)+$B$3)))),IF($D$13="",IF($D$15="",INDEX(orderData[order_type],SMALL(IF(ISNUMBER(MATCH(orderData[customer],$D$9,0)*MATCH(orderData[status],$D$11,0)),MATCH(ROW(orderData[customer]),ROW(orderData[customer])),""),ROWS($A$15:A17)+$B$3)),INDEX(orderData[order_type],SMALL(IF(ISNUMBER(MATCH(orderData[customer],$D$9,0)*MATCH(orderData[status],$D$11,0)*MATCH(YEAR(orderData[invoice_date]),$D$15,0)),MATCH(ROW(orderData[customer]),ROW(orderData[customer])),""),ROWS($A$15:A17)+$B$3))),IF($D$15="",INDEX(orderData[order_type],SMALL(IF(ISNUMBER(MATCH(orderData[customer],$D$9,0)*MATCH(orderData[status],$D$11,0)*MATCH(orderData[order_type],$D$13,0)),MATCH(ROW(orderData[customer]),ROW(orderData[customer])),""),ROWS($A$15:A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O10" s="288" t="str">
        <f t="array" ref="O10">IFERROR(IF($D$9="",IF($D$11="",IF($D$13="",IF($D$15="",INDEX(orderData[order_date],SMALL(MATCH(ROW(orderData[customer]),ROW(orderData[customer])),ROWS($A$15:A17)+$B$3)),INDEX(orderData[order_date],SMALL(IF(ISNUMBER(MATCH(YEAR(orderData[invoice_date]),$D$15,0)),MATCH(ROW(orderData[customer]),ROW(orderData[customer])),""),ROWS($A$15:A17)+$B$3))),IF($D$15="",INDEX(orderData[order_date],SMALL(IF(ISNUMBER(MATCH(orderData[order_type],$D$13,0)),MATCH(ROW(orderData[customer]),ROW(orderData[customer])),""),ROWS($A$15:A17)+$B$3)),INDEX(orderData[order_date],SMALL(IF(ISNUMBER(MATCH(orderData[order_type],$D$13,0)*MATCH(YEAR(orderData[invoice_date]),$D$15,0)),MATCH(ROW(orderData[customer]),ROW(orderData[customer])),""),ROWS($A$15:A17)+$B$3)))),IF($D$13="",IF($D$15="",INDEX(orderData[order_date],SMALL(IF(ISNUMBER(MATCH(orderData[status],$D$11,0)),MATCH(ROW(orderData[customer]),ROW(orderData[customer])),""),ROWS($A$15:A17)+$B$3)),INDEX(orderData[order_date],SMALL(IF(ISNUMBER(MATCH(orderData[status],$D$11,0)*MATCH(YEAR(orderData[invoice_date]),$D$15,0)),MATCH(ROW(orderData[customer]),ROW(orderData[customer])),""),ROWS($A$15:A17)+$B$3))),IF($D$15="",INDEX(orderData[order_date],SMALL(IF(ISNUMBER(MATCH(orderData[status],$D$11,0)*MATCH(orderData[order_type],$D$13,0)),MATCH(ROW(orderData[customer]),ROW(orderData[customer])),""),ROWS($A$15:A17)+$B$3)),INDEX(orderData[order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date],SMALL(IF(ISNUMBER(MATCH(orderData[customer],$D$9,0)),MATCH(ROW(orderData[customer]),ROW(orderData[customer])),""),ROWS($A$15:A17)+$B$3)),INDEX(orderData[order_date],SMALL(IF(ISNUMBER(MATCH(orderData[customer],$D$9,0)*MATCH(YEAR(orderData[invoice_date]),$D$15,0)),MATCH(ROW(orderData[customer]),ROW(orderData[customer])),""),ROWS($A$15:A17)+$B$3))),IF($D$15="",INDEX(orderData[order_date],SMALL(IF(ISNUMBER(MATCH(orderData[customer],$D$9,0)*MATCH(orderData[order_type],$D$13,0)),MATCH(ROW(orderData[customer]),ROW(orderData[customer])),""),ROWS($A$15:A17)+$B$3)),INDEX(orderData[order_date],SMALL(IF(ISNUMBER(MATCH(orderData[customer],$D$9,0)*MATCH(orderData[order_type],$D$13,0)*MATCH(YEAR(orderData[invoice_date]),$D$15,0)),MATCH(ROW(orderData[customer]),ROW(orderData[customer])),""),ROWS($A$15:A17)+$B$3)))),IF($D$13="",IF($D$15="",INDEX(orderData[order_date],SMALL(IF(ISNUMBER(MATCH(orderData[customer],$D$9,0)*MATCH(orderData[status],$D$11,0)),MATCH(ROW(orderData[customer]),ROW(orderData[customer])),""),ROWS($A$15:A17)+$B$3)),INDEX(orderData[order_date],SMALL(IF(ISNUMBER(MATCH(orderData[customer],$D$9,0)*MATCH(orderData[status],$D$11,0)*MATCH(YEAR(orderData[invoice_date]),$D$15,0)),MATCH(ROW(orderData[customer]),ROW(orderData[customer])),""),ROWS($A$15:A17)+$B$3))),IF($D$15="",INDEX(orderData[order_date],SMALL(IF(ISNUMBER(MATCH(orderData[customer],$D$9,0)*MATCH(orderData[status],$D$11,0)*MATCH(orderData[order_type],$D$13,0)),MATCH(ROW(orderData[customer]),ROW(orderData[customer])),""),ROWS($A$15:A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P10" s="289" t="str">
        <f t="array" ref="P10">IFERROR(IF($D$9="",IF($D$11="",IF($D$13="",IF($D$15="",INDEX(orderData[invoice_no],SMALL(MATCH(ROW(orderData[customer]),ROW(orderData[customer])),ROWS($A$15:A17)+$B$3)),INDEX(orderData[invoice_no],SMALL(IF(ISNUMBER(MATCH(YEAR(orderData[invoice_date]),$D$15,0)),MATCH(ROW(orderData[customer]),ROW(orderData[customer])),""),ROWS($A$15:A17)+$B$3))),IF($D$15="",INDEX(orderData[invoice_no],SMALL(IF(ISNUMBER(MATCH(orderData[order_type],$D$13,0)),MATCH(ROW(orderData[customer]),ROW(orderData[customer])),""),ROWS($A$15:A17)+$B$3)),INDEX(orderData[invoice_no],SMALL(IF(ISNUMBER(MATCH(orderData[order_type],$D$13,0)*MATCH(YEAR(orderData[invoice_date]),$D$15,0)),MATCH(ROW(orderData[customer]),ROW(orderData[customer])),""),ROWS($A$15:A17)+$B$3)))),IF($D$13="",IF($D$15="",INDEX(orderData[invoice_no],SMALL(IF(ISNUMBER(MATCH(orderData[status],$D$11,0)),MATCH(ROW(orderData[customer]),ROW(orderData[customer])),""),ROWS($A$15:A17)+$B$3)),INDEX(orderData[invoice_no],SMALL(IF(ISNUMBER(MATCH(orderData[status],$D$11,0)*MATCH(YEAR(orderData[invoice_date]),$D$15,0)),MATCH(ROW(orderData[customer]),ROW(orderData[customer])),""),ROWS($A$15:A17)+$B$3))),IF($D$15="",INDEX(orderData[invoice_no],SMALL(IF(ISNUMBER(MATCH(orderData[status],$D$11,0)*MATCH(orderData[order_type],$D$13,0)),MATCH(ROW(orderData[customer]),ROW(orderData[customer])),""),ROWS($A$15:A17)+$B$3)),INDEX(orderData[invoice_no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no],SMALL(IF(ISNUMBER(MATCH(orderData[customer],$D$9,0)),MATCH(ROW(orderData[customer]),ROW(orderData[customer])),""),ROWS($A$15:A17)+$B$3)),INDEX(orderData[invoice_no],SMALL(IF(ISNUMBER(MATCH(orderData[customer],$D$9,0)*MATCH(YEAR(orderData[invoice_date]),$D$15,0)),MATCH(ROW(orderData[customer]),ROW(orderData[customer])),""),ROWS($A$15:A17)+$B$3))),IF($D$15="",INDEX(orderData[invoice_no],SMALL(IF(ISNUMBER(MATCH(orderData[customer],$D$9,0)*MATCH(orderData[order_type],$D$13,0)),MATCH(ROW(orderData[customer]),ROW(orderData[customer])),""),ROWS($A$15:A17)+$B$3)),INDEX(orderData[invoice_no],SMALL(IF(ISNUMBER(MATCH(orderData[customer],$D$9,0)*MATCH(orderData[order_type],$D$13,0)*MATCH(YEAR(orderData[invoice_date]),$D$15,0)),MATCH(ROW(orderData[customer]),ROW(orderData[customer])),""),ROWS($A$15:A17)+$B$3)))),IF($D$13="",IF($D$15="",INDEX(orderData[invoice_no],SMALL(IF(ISNUMBER(MATCH(orderData[customer],$D$9,0)*MATCH(orderData[status],$D$11,0)),MATCH(ROW(orderData[customer]),ROW(orderData[customer])),""),ROWS($A$15:A17)+$B$3)),INDEX(orderData[invoice_no],SMALL(IF(ISNUMBER(MATCH(orderData[customer],$D$9,0)*MATCH(orderData[status],$D$11,0)*MATCH(YEAR(orderData[invoice_date]),$D$15,0)),MATCH(ROW(orderData[customer]),ROW(orderData[customer])),""),ROWS($A$15:A17)+$B$3))),IF($D$15="",INDEX(orderData[invoice_no],SMALL(IF(ISNUMBER(MATCH(orderData[customer],$D$9,0)*MATCH(orderData[status],$D$11,0)*MATCH(orderData[order_type],$D$13,0)),MATCH(ROW(orderData[customer]),ROW(orderData[customer])),""),ROWS($A$15:A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Q10" s="542" t="str">
        <f t="array" ref="Q10">IFERROR(IF($D$9="",IF($D$11="",IF($D$13="",IF($D$15="",INDEX(orderData[invoice_date],SMALL(MATCH(ROW(orderData[customer]),ROW(orderData[customer])),ROWS($A$15:A17)+$B$3)),INDEX(orderData[invoice_date],SMALL(IF(ISNUMBER(MATCH(YEAR(orderData[invoice_date]),$D$15,0)),MATCH(ROW(orderData[customer]),ROW(orderData[customer])),""),ROWS($A$15:A17)+$B$3))),IF($D$15="",INDEX(orderData[invoice_date],SMALL(IF(ISNUMBER(MATCH(orderData[order_type],$D$13,0)),MATCH(ROW(orderData[customer]),ROW(orderData[customer])),""),ROWS($A$15:A17)+$B$3)),INDEX(orderData[invoice_date],SMALL(IF(ISNUMBER(MATCH(orderData[order_type],$D$13,0)*MATCH(YEAR(orderData[invoice_date]),$D$15,0)),MATCH(ROW(orderData[customer]),ROW(orderData[customer])),""),ROWS($A$15:A17)+$B$3)))),IF($D$13="",IF($D$15="",INDEX(orderData[invoice_date],SMALL(IF(ISNUMBER(MATCH(orderData[status],$D$11,0)),MATCH(ROW(orderData[customer]),ROW(orderData[customer])),""),ROWS($A$15:A17)+$B$3)),INDEX(orderData[invoice_date],SMALL(IF(ISNUMBER(MATCH(orderData[status],$D$11,0)*MATCH(YEAR(orderData[invoice_date]),$D$15,0)),MATCH(ROW(orderData[customer]),ROW(orderData[customer])),""),ROWS($A$15:A17)+$B$3))),IF($D$15="",INDEX(orderData[invoice_date],SMALL(IF(ISNUMBER(MATCH(orderData[status],$D$11,0)*MATCH(orderData[order_type],$D$13,0)),MATCH(ROW(orderData[customer]),ROW(orderData[customer])),""),ROWS($A$15:A17)+$B$3)),INDEX(orderData[invoice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date],SMALL(IF(ISNUMBER(MATCH(orderData[customer],$D$9,0)),MATCH(ROW(orderData[customer]),ROW(orderData[customer])),""),ROWS($A$15:A17)+$B$3)),INDEX(orderData[invoice_date],SMALL(IF(ISNUMBER(MATCH(orderData[customer],$D$9,0)*MATCH(YEAR(orderData[invoice_date]),$D$15,0)),MATCH(ROW(orderData[customer]),ROW(orderData[customer])),""),ROWS($A$15:A17)+$B$3))),IF($D$15="",INDEX(orderData[invoice_date],SMALL(IF(ISNUMBER(MATCH(orderData[customer],$D$9,0)*MATCH(orderData[order_type],$D$13,0)),MATCH(ROW(orderData[customer]),ROW(orderData[customer])),""),ROWS($A$15:A17)+$B$3)),INDEX(orderData[invoice_date],SMALL(IF(ISNUMBER(MATCH(orderData[customer],$D$9,0)*MATCH(orderData[order_type],$D$13,0)*MATCH(YEAR(orderData[invoice_date]),$D$15,0)),MATCH(ROW(orderData[customer]),ROW(orderData[customer])),""),ROWS($A$15:A17)+$B$3)))),IF($D$13="",IF($D$15="",INDEX(orderData[invoice_date],SMALL(IF(ISNUMBER(MATCH(orderData[customer],$D$9,0)*MATCH(orderData[status],$D$11,0)),MATCH(ROW(orderData[customer]),ROW(orderData[customer])),""),ROWS($A$15:A17)+$B$3)),INDEX(orderData[invoice_date],SMALL(IF(ISNUMBER(MATCH(orderData[customer],$D$9,0)*MATCH(orderData[status],$D$11,0)*MATCH(YEAR(orderData[invoice_date]),$D$15,0)),MATCH(ROW(orderData[customer]),ROW(orderData[customer])),""),ROWS($A$15:A17)+$B$3))),IF($D$15="",INDEX(orderData[invoice_date],SMALL(IF(ISNUMBER(MATCH(orderData[customer],$D$9,0)*MATCH(orderData[status],$D$11,0)*MATCH(orderData[order_type],$D$13,0)),MATCH(ROW(orderData[customer]),ROW(orderData[customer])),""),ROWS($A$15:A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R10" s="291" t="str">
        <f t="array" ref="R10">IFERROR(IF($D$9="",IF($D$11="",IF($D$13="",IF($D$15="",INDEX(orderData[inv_amount],SMALL(MATCH(ROW(orderData[customer]),ROW(orderData[customer])),ROWS($A$15:A17)+$B$3)),INDEX(orderData[inv_amount],SMALL(IF(ISNUMBER(MATCH(YEAR(orderData[invoice_date]),$D$15,0)),MATCH(ROW(orderData[customer]),ROW(orderData[customer])),""),ROWS($A$15:A17)+$B$3))),IF($D$15="",INDEX(orderData[inv_amount],SMALL(IF(ISNUMBER(MATCH(orderData[order_type],$D$13,0)),MATCH(ROW(orderData[customer]),ROW(orderData[customer])),""),ROWS($A$15:A17)+$B$3)),INDEX(orderData[inv_amount],SMALL(IF(ISNUMBER(MATCH(orderData[order_type],$D$13,0)*MATCH(YEAR(orderData[invoice_date]),$D$15,0)),MATCH(ROW(orderData[customer]),ROW(orderData[customer])),""),ROWS($A$15:A17)+$B$3)))),IF($D$13="",IF($D$15="",INDEX(orderData[inv_amount],SMALL(IF(ISNUMBER(MATCH(orderData[status],$D$11,0)),MATCH(ROW(orderData[customer]),ROW(orderData[customer])),""),ROWS($A$15:A17)+$B$3)),INDEX(orderData[inv_amount],SMALL(IF(ISNUMBER(MATCH(orderData[status],$D$11,0)*MATCH(YEAR(orderData[invoice_date]),$D$15,0)),MATCH(ROW(orderData[customer]),ROW(orderData[customer])),""),ROWS($A$15:A17)+$B$3))),IF($D$15="",INDEX(orderData[inv_amount],SMALL(IF(ISNUMBER(MATCH(orderData[status],$D$11,0)*MATCH(orderData[order_type],$D$13,0)),MATCH(ROW(orderData[customer]),ROW(orderData[customer])),""),ROWS($A$15:A17)+$B$3)),INDEX(orderData[inv_amount],SMALL(IF(ISNUMBER(MATCH(orderData[status],$D$11,0)*MATCH(orderData[order_type],$D$13,0)*MATCH(YEAR(orderData[invoice_date]),$D$15,0)),MATCH(ROW(orderData[customer]),ROW(orderData[customer])),""),ROWS($A$15:A17)+$B$3))))),IF($D$11="",IF($D$13="",IF($D$15="",INDEX(orderData[inv_amount],SMALL(IF(ISNUMBER(MATCH(orderData[customer],$D$9,0)),MATCH(ROW(orderData[customer]),ROW(orderData[customer])),""),ROWS($A$15:A17)+$B$3)),INDEX(orderData[inv_amount],SMALL(IF(ISNUMBER(MATCH(orderData[customer],$D$9,0)*MATCH(YEAR(orderData[invoice_date]),$D$15,0)),MATCH(ROW(orderData[customer]),ROW(orderData[customer])),""),ROWS($A$15:A17)+$B$3))),IF($D$15="",INDEX(orderData[inv_amount],SMALL(IF(ISNUMBER(MATCH(orderData[customer],$D$9,0)*MATCH(orderData[order_type],$D$13,0)),MATCH(ROW(orderData[customer]),ROW(orderData[customer])),""),ROWS($A$15:A17)+$B$3)),INDEX(orderData[inv_amount],SMALL(IF(ISNUMBER(MATCH(orderData[customer],$D$9,0)*MATCH(orderData[order_type],$D$13,0)*MATCH(YEAR(orderData[invoice_date]),$D$15,0)),MATCH(ROW(orderData[customer]),ROW(orderData[customer])),""),ROWS($A$15:A17)+$B$3)))),IF($D$13="",IF($D$15="",INDEX(orderData[inv_amount],SMALL(IF(ISNUMBER(MATCH(orderData[customer],$D$9,0)*MATCH(orderData[status],$D$11,0)),MATCH(ROW(orderData[customer]),ROW(orderData[customer])),""),ROWS($A$15:A17)+$B$3)),INDEX(orderData[inv_amount],SMALL(IF(ISNUMBER(MATCH(orderData[customer],$D$9,0)*MATCH(orderData[status],$D$11,0)*MATCH(YEAR(orderData[inv_amount]),$D$15,0)),MATCH(ROW(orderData[customer]),ROW(orderData[customer])),""),ROWS($A$15:A17)+$B$3))),IF($D$15="",INDEX(orderData[inv_amount],SMALL(IF(ISNUMBER(MATCH(orderData[customer],$D$9,0)*MATCH(orderData[status],$D$11,0)*MATCH(orderData[order_type],$D$13,0)),MATCH(ROW(orderData[customer]),ROW(orderData[customer])),""),ROWS($A$15:A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S10" s="353" t="str">
        <f t="array" ref="S10">IFERROR(IF($D$9="",IF($D$11="",IF($D$13="",IF($D$15="",INDEX(orderData[lock_goods],SMALL(MATCH(ROW(orderData[customer]),ROW(orderData[customer])),ROWS($A$15:A17)+$B$3)),INDEX(orderData[lock_goods],SMALL(IF(ISNUMBER(MATCH(YEAR(orderData[invoice_date]),$D$15,0)),MATCH(ROW(orderData[customer]),ROW(orderData[customer])),""),ROWS($A$15:A17)+$B$3))),IF($D$15="",INDEX(orderData[lock_goods],SMALL(IF(ISNUMBER(MATCH(orderData[order_type],$D$13,0)),MATCH(ROW(orderData[customer]),ROW(orderData[customer])),""),ROWS($A$15:A17)+$B$3)),INDEX(orderData[lock_goods],SMALL(IF(ISNUMBER(MATCH(orderData[order_type],$D$13,0)*MATCH(YEAR(orderData[invoice_date]),$D$15,0)),MATCH(ROW(orderData[customer]),ROW(orderData[customer])),""),ROWS($A$15:A17)+$B$3)))),IF($D$13="",IF($D$15="",INDEX(orderData[lock_goods],SMALL(IF(ISNUMBER(MATCH(orderData[status],$D$11,0)),MATCH(ROW(orderData[customer]),ROW(orderData[customer])),""),ROWS($A$15:A17)+$B$3)),INDEX(orderData[lock_goods],SMALL(IF(ISNUMBER(MATCH(orderData[status],$D$11,0)*MATCH(YEAR(orderData[invoice_date]),$D$15,0)),MATCH(ROW(orderData[customer]),ROW(orderData[customer])),""),ROWS($A$15:A17)+$B$3))),IF($D$15="",INDEX(orderData[lock_goods],SMALL(IF(ISNUMBER(MATCH(orderData[status],$D$11,0)*MATCH(orderData[order_type],$D$13,0)),MATCH(ROW(orderData[customer]),ROW(orderData[customer])),""),ROWS($A$15:A17)+$B$3)),INDEX(orderData[lock_goods],SMALL(IF(ISNUMBER(MATCH(orderData[status],$D$11,0)*MATCH(orderData[order_type],$D$13,0)*MATCH(YEAR(orderData[invoice_date]),$D$15,0)),MATCH(ROW(orderData[customer]),ROW(orderData[customer])),""),ROWS($A$15:A17)+$B$3))))),IF($D$11="",IF($D$13="",IF($D$15="",INDEX(orderData[lock_goods],SMALL(IF(ISNUMBER(MATCH(orderData[customer],$D$9,0)),MATCH(ROW(orderData[customer]),ROW(orderData[customer])),""),ROWS($A$15:A17)+$B$3)),INDEX(orderData[lock_goods],SMALL(IF(ISNUMBER(MATCH(orderData[customer],$D$9,0)*MATCH(YEAR(orderData[invoice_date]),$D$15,0)),MATCH(ROW(orderData[customer]),ROW(orderData[customer])),""),ROWS($A$15:A17)+$B$3))),IF($D$15="",INDEX(orderData[lock_goods],SMALL(IF(ISNUMBER(MATCH(orderData[customer],$D$9,0)*MATCH(orderData[order_type],$D$13,0)),MATCH(ROW(orderData[customer]),ROW(orderData[customer])),""),ROWS($A$15:A17)+$B$3)),INDEX(orderData[lock_goods],SMALL(IF(ISNUMBER(MATCH(orderData[customer],$D$9,0)*MATCH(orderData[order_type],$D$13,0)*MATCH(YEAR(orderData[invoice_date]),$D$15,0)),MATCH(ROW(orderData[customer]),ROW(orderData[customer])),""),ROWS($A$15:A17)+$B$3)))),IF($D$13="",IF($D$15="",INDEX(orderData[lock_goods],SMALL(IF(ISNUMBER(MATCH(orderData[customer],$D$9,0)*MATCH(orderData[status],$D$11,0)),MATCH(ROW(orderData[customer]),ROW(orderData[customer])),""),ROWS($A$15:A17)+$B$3)),INDEX(orderData[lock_goods],SMALL(IF(ISNUMBER(MATCH(orderData[customer],$D$9,0)*MATCH(orderData[status],$D$11,0)*MATCH(YEAR(orderData[payed]),$D$15,0)),MATCH(ROW(orderData[customer]),ROW(orderData[customer])),""),ROWS($A$15:A17)+$B$3))),IF($D$15="",INDEX(orderData[lock_goods],SMALL(IF(ISNUMBER(MATCH(orderData[customer],$D$9,0)*MATCH(orderData[status],$D$11,0)*MATCH(orderData[order_type],$D$13,0)),MATCH(ROW(orderData[customer]),ROW(orderData[customer])),""),ROWS($A$15:A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T10" s="292" t="str">
        <f t="array" ref="T10">IFERROR(IF($D$9="",IF($D$11="",IF($D$13="",IF($D$15="",INDEX(orderData[payed],SMALL(MATCH(ROW(orderData[customer]),ROW(orderData[customer])),ROWS($A$15:A17)+$B$3)),INDEX(orderData[payed],SMALL(IF(ISNUMBER(MATCH(YEAR(orderData[invoice_date]),$D$15,0)),MATCH(ROW(orderData[customer]),ROW(orderData[customer])),""),ROWS($A$15:A17)+$B$3))),IF($D$15="",INDEX(orderData[payed],SMALL(IF(ISNUMBER(MATCH(orderData[order_type],$D$13,0)),MATCH(ROW(orderData[customer]),ROW(orderData[customer])),""),ROWS($A$15:A17)+$B$3)),INDEX(orderData[payed],SMALL(IF(ISNUMBER(MATCH(orderData[order_type],$D$13,0)*MATCH(YEAR(orderData[invoice_date]),$D$15,0)),MATCH(ROW(orderData[customer]),ROW(orderData[customer])),""),ROWS($A$15:A17)+$B$3)))),IF($D$13="",IF($D$15="",INDEX(orderData[payed],SMALL(IF(ISNUMBER(MATCH(orderData[status],$D$11,0)),MATCH(ROW(orderData[customer]),ROW(orderData[customer])),""),ROWS($A$15:A17)+$B$3)),INDEX(orderData[payed],SMALL(IF(ISNUMBER(MATCH(orderData[status],$D$11,0)*MATCH(YEAR(orderData[invoice_date]),$D$15,0)),MATCH(ROW(orderData[customer]),ROW(orderData[customer])),""),ROWS($A$15:A17)+$B$3))),IF($D$15="",INDEX(orderData[payed],SMALL(IF(ISNUMBER(MATCH(orderData[status],$D$11,0)*MATCH(orderData[order_type],$D$13,0)),MATCH(ROW(orderData[customer]),ROW(orderData[customer])),""),ROWS($A$15:A17)+$B$3)),INDEX(orderData[payed],SMALL(IF(ISNUMBER(MATCH(orderData[status],$D$11,0)*MATCH(orderData[order_type],$D$13,0)*MATCH(YEAR(orderData[invoice_date]),$D$15,0)),MATCH(ROW(orderData[customer]),ROW(orderData[customer])),""),ROWS($A$15:A17)+$B$3))))),IF($D$11="",IF($D$13="",IF($D$15="",INDEX(orderData[payed],SMALL(IF(ISNUMBER(MATCH(orderData[customer],$D$9,0)),MATCH(ROW(orderData[customer]),ROW(orderData[customer])),""),ROWS($A$15:A17)+$B$3)),INDEX(orderData[payed],SMALL(IF(ISNUMBER(MATCH(orderData[customer],$D$9,0)*MATCH(YEAR(orderData[invoice_date]),$D$15,0)),MATCH(ROW(orderData[customer]),ROW(orderData[customer])),""),ROWS($A$15:A17)+$B$3))),IF($D$15="",INDEX(orderData[payed],SMALL(IF(ISNUMBER(MATCH(orderData[customer],$D$9,0)*MATCH(orderData[order_type],$D$13,0)),MATCH(ROW(orderData[customer]),ROW(orderData[customer])),""),ROWS($A$15:A17)+$B$3)),INDEX(orderData[payed],SMALL(IF(ISNUMBER(MATCH(orderData[customer],$D$9,0)*MATCH(orderData[order_type],$D$13,0)*MATCH(YEAR(orderData[invoice_date]),$D$15,0)),MATCH(ROW(orderData[customer]),ROW(orderData[customer])),""),ROWS($A$15:A17)+$B$3)))),IF($D$13="",IF($D$15="",INDEX(orderData[payed],SMALL(IF(ISNUMBER(MATCH(orderData[customer],$D$9,0)*MATCH(orderData[status],$D$11,0)),MATCH(ROW(orderData[customer]),ROW(orderData[customer])),""),ROWS($A$15:A17)+$B$3)),INDEX(orderData[payed],SMALL(IF(ISNUMBER(MATCH(orderData[customer],$D$9,0)*MATCH(orderData[status],$D$11,0)*MATCH(YEAR(orderData[payed]),$D$15,0)),MATCH(ROW(orderData[customer]),ROW(orderData[customer])),""),ROWS($A$15:A17)+$B$3))),IF($D$15="",INDEX(orderData[payed],SMALL(IF(ISNUMBER(MATCH(orderData[customer],$D$9,0)*MATCH(orderData[status],$D$11,0)*MATCH(orderData[order_type],$D$13,0)),MATCH(ROW(orderData[customer]),ROW(orderData[customer])),""),ROWS($A$15:A17)+$B$3)),INDEX(orderData[paye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U10" s="287" t="str">
        <f t="array" ref="U10">IFERROR(IF($D$9="",IF($D$11="",IF($D$13="",IF($D$15="",INDEX(orderData[shipping_method],SMALL(MATCH(ROW(orderData[customer]),ROW(orderData[customer])),ROWS($A$15:A17)+$B$3)),INDEX(orderData[shipping_method],SMALL(IF(ISNUMBER(MATCH(YEAR(orderData[invoice_date]),$D$15,0)),MATCH(ROW(orderData[customer]),ROW(orderData[customer])),""),ROWS($A$15:A17)+$B$3))),IF($D$15="",INDEX(orderData[shipping_method],SMALL(IF(ISNUMBER(MATCH(orderData[order_type],$D$13,0)),MATCH(ROW(orderData[customer]),ROW(orderData[customer])),""),ROWS($A$15:A17)+$B$3)),INDEX(orderData[shipping_method],SMALL(IF(ISNUMBER(MATCH(orderData[order_type],$D$13,0)*MATCH(YEAR(orderData[invoice_date]),$D$15,0)),MATCH(ROW(orderData[customer]),ROW(orderData[customer])),""),ROWS($A$15:A17)+$B$3)))),IF($D$13="",IF($D$15="",INDEX(orderData[shipping_method],SMALL(IF(ISNUMBER(MATCH(orderData[status],$D$11,0)),MATCH(ROW(orderData[customer]),ROW(orderData[customer])),""),ROWS($A$15:A17)+$B$3)),INDEX(orderData[shipping_method],SMALL(IF(ISNUMBER(MATCH(orderData[status],$D$11,0)*MATCH(YEAR(orderData[invoice_date]),$D$15,0)),MATCH(ROW(orderData[customer]),ROW(orderData[customer])),""),ROWS($A$15:A17)+$B$3))),IF($D$15="",INDEX(orderData[shipping_method],SMALL(IF(ISNUMBER(MATCH(orderData[status],$D$11,0)*MATCH(orderData[order_type],$D$13,0)),MATCH(ROW(orderData[customer]),ROW(orderData[customer])),""),ROWS($A$15:A17)+$B$3)),INDEX(orderData[shipping_method],SMALL(IF(ISNUMBER(MATCH(orderData[status],$D$11,0)*MATCH(orderData[order_type],$D$13,0)*MATCH(YEAR(orderData[invoice_date]),$D$15,0)),MATCH(ROW(orderData[customer]),ROW(orderData[customer])),""),ROWS($A$15:A17)+$B$3))))),IF($D$11="",IF($D$13="",IF($D$15="",INDEX(orderData[shipping_method],SMALL(IF(ISNUMBER(MATCH(orderData[customer],$D$9,0)),MATCH(ROW(orderData[customer]),ROW(orderData[customer])),""),ROWS($A$15:A17)+$B$3)),INDEX(orderData[shipping_method],SMALL(IF(ISNUMBER(MATCH(orderData[customer],$D$9,0)*MATCH(YEAR(orderData[invoice_date]),$D$15,0)),MATCH(ROW(orderData[customer]),ROW(orderData[customer])),""),ROWS($A$15:A17)+$B$3))),IF($D$15="",INDEX(orderData[shipping_method],SMALL(IF(ISNUMBER(MATCH(orderData[customer],$D$9,0)*MATCH(orderData[order_type],$D$13,0)),MATCH(ROW(orderData[customer]),ROW(orderData[customer])),""),ROWS($A$15:A17)+$B$3)),INDEX(orderData[shipping_method],SMALL(IF(ISNUMBER(MATCH(orderData[customer],$D$9,0)*MATCH(orderData[order_type],$D$13,0)*MATCH(YEAR(orderData[invoice_date]),$D$15,0)),MATCH(ROW(orderData[customer]),ROW(orderData[customer])),""),ROWS($A$15:A17)+$B$3)))),IF($D$13="",IF($D$15="",INDEX(orderData[shipping_method],SMALL(IF(ISNUMBER(MATCH(orderData[customer],$D$9,0)*MATCH(orderData[status],$D$11,0)),MATCH(ROW(orderData[customer]),ROW(orderData[customer])),""),ROWS($A$15:A17)+$B$3)),INDEX(orderData[shipping_method],SMALL(IF(ISNUMBER(MATCH(orderData[customer],$D$9,0)*MATCH(orderData[status],$D$11,0)*MATCH(YEAR(orderData[shipping_method]),$D$15,0)),MATCH(ROW(orderData[customer]),ROW(orderData[customer])),""),ROWS($A$15:A17)+$B$3))),IF($D$15="",INDEX(orderData[shipping_method],SMALL(IF(ISNUMBER(MATCH(orderData[customer],$D$9,0)*MATCH(orderData[status],$D$11,0)*MATCH(orderData[order_type],$D$13,0)),MATCH(ROW(orderData[customer]),ROW(orderData[customer])),""),ROWS($A$15:A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V10" s="292" t="str">
        <f t="array" ref="V10">IFERROR(IF($D$9="",IF($D$11="",IF($D$13="",IF($D$15="",INDEX(orderData[status],SMALL(MATCH(ROW(orderData[customer]),ROW(orderData[customer])),ROWS($A$15:A17)+$B$3)),INDEX(orderData[status],SMALL(IF(ISNUMBER(MATCH(YEAR(orderData[invoice_date]),$D$15,0)),MATCH(ROW(orderData[customer]),ROW(orderData[customer])),""),ROWS($A$15:A17)+$B$3))),IF($D$15="",INDEX(orderData[status],SMALL(IF(ISNUMBER(MATCH(orderData[order_type],$D$13,0)),MATCH(ROW(orderData[customer]),ROW(orderData[customer])),""),ROWS($A$15:A17)+$B$3)),INDEX(orderData[status],SMALL(IF(ISNUMBER(MATCH(orderData[order_type],$D$13,0)*MATCH(YEAR(orderData[invoice_date]),$D$15,0)),MATCH(ROW(orderData[customer]),ROW(orderData[customer])),""),ROWS($A$15:A17)+$B$3)))),IF($D$13="",IF($D$15="",INDEX(orderData[status],SMALL(IF(ISNUMBER(MATCH(orderData[status],$D$11,0)),MATCH(ROW(orderData[customer]),ROW(orderData[customer])),""),ROWS($A$15:A17)+$B$3)),INDEX(orderData[status],SMALL(IF(ISNUMBER(MATCH(orderData[status],$D$11,0)*MATCH(YEAR(orderData[invoice_date]),$D$15,0)),MATCH(ROW(orderData[customer]),ROW(orderData[customer])),""),ROWS($A$15:A17)+$B$3))),IF($D$15="",INDEX(orderData[status],SMALL(IF(ISNUMBER(MATCH(orderData[status],$D$11,0)*MATCH(orderData[order_type],$D$13,0)),MATCH(ROW(orderData[customer]),ROW(orderData[customer])),""),ROWS($A$15:A17)+$B$3)),INDEX(orderData[status],SMALL(IF(ISNUMBER(MATCH(orderData[status],$D$11,0)*MATCH(orderData[order_type],$D$13,0)*MATCH(YEAR(orderData[invoice_date]),$D$15,0)),MATCH(ROW(orderData[customer]),ROW(orderData[customer])),""),ROWS($A$15:A17)+$B$3))))),IF($D$11="",IF($D$13="",IF($D$15="",INDEX(orderData[status],SMALL(IF(ISNUMBER(MATCH(orderData[customer],$D$9,0)),MATCH(ROW(orderData[customer]),ROW(orderData[customer])),""),ROWS($A$15:A17)+$B$3)),INDEX(orderData[status],SMALL(IF(ISNUMBER(MATCH(orderData[customer],$D$9,0)*MATCH(YEAR(orderData[invoice_date]),$D$15,0)),MATCH(ROW(orderData[customer]),ROW(orderData[customer])),""),ROWS($A$15:A17)+$B$3))),IF($D$15="",INDEX(orderData[status],SMALL(IF(ISNUMBER(MATCH(orderData[customer],$D$9,0)*MATCH(orderData[order_type],$D$13,0)),MATCH(ROW(orderData[customer]),ROW(orderData[customer])),""),ROWS($A$15:A17)+$B$3)),INDEX(orderData[status],SMALL(IF(ISNUMBER(MATCH(orderData[customer],$D$9,0)*MATCH(orderData[order_type],$D$13,0)*MATCH(YEAR(orderData[invoice_date]),$D$15,0)),MATCH(ROW(orderData[customer]),ROW(orderData[customer])),""),ROWS($A$15:A17)+$B$3)))),IF($D$13="",IF($D$15="",INDEX(orderData[status],SMALL(IF(ISNUMBER(MATCH(orderData[customer],$D$9,0)*MATCH(orderData[status],$D$11,0)),MATCH(ROW(orderData[customer]),ROW(orderData[customer])),""),ROWS($A$15:A17)+$B$3)),INDEX(orderData[status],SMALL(IF(ISNUMBER(MATCH(orderData[customer],$D$9,0)*MATCH(orderData[status],$D$11,0)*MATCH(YEAR(orderData[status]),$D$15,0)),MATCH(ROW(orderData[customer]),ROW(orderData[customer])),""),ROWS($A$15:A17)+$B$3))),IF($D$15="",INDEX(orderData[status],SMALL(IF(ISNUMBER(MATCH(orderData[customer],$D$9,0)*MATCH(orderData[status],$D$11,0)*MATCH(orderData[order_type],$D$13,0)),MATCH(ROW(orderData[customer]),ROW(orderData[customer])),""),ROWS($A$15:A17)+$B$3)),INDEX(orderData[statu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W10" s="392" t="str">
        <f t="array" ref="W10">IFERROR(IF($D$9="",IF($D$11="",IF($D$13="",IF($D$15="",INDEX(orderData[custom_docs],SMALL(MATCH(ROW(orderData[customer]),ROW(orderData[customer])),ROWS($A$15:A17)+$B$3)),INDEX(orderData[custom_docs],SMALL(IF(ISNUMBER(MATCH(YEAR(orderData[invoice_date]),$D$15,0)),MATCH(ROW(orderData[customer]),ROW(orderData[customer])),""),ROWS($A$15:A17)+$B$3))),IF($D$15="",INDEX(orderData[custom_docs],SMALL(IF(ISNUMBER(MATCH(orderData[order_type],$D$13,0)),MATCH(ROW(orderData[customer]),ROW(orderData[customer])),""),ROWS($A$15:A17)+$B$3)),INDEX(orderData[custom_docs],SMALL(IF(ISNUMBER(MATCH(orderData[order_type],$D$13,0)*MATCH(YEAR(orderData[invoice_date]),$D$15,0)),MATCH(ROW(orderData[customer]),ROW(orderData[customer])),""),ROWS($A$15:A17)+$B$3)))),IF($D$13="",IF($D$15="",INDEX(orderData[custom_docs],SMALL(IF(ISNUMBER(MATCH(orderData[status],$D$11,0)),MATCH(ROW(orderData[customer]),ROW(orderData[customer])),""),ROWS($A$15:A17)+$B$3)),INDEX(orderData[custom_docs],SMALL(IF(ISNUMBER(MATCH(orderData[status],$D$11,0)*MATCH(YEAR(orderData[invoice_date]),$D$15,0)),MATCH(ROW(orderData[customer]),ROW(orderData[customer])),""),ROWS($A$15:A17)+$B$3))),IF($D$15="",INDEX(orderData[custom_docs],SMALL(IF(ISNUMBER(MATCH(orderData[status],$D$11,0)*MATCH(orderData[order_type],$D$13,0)),MATCH(ROW(orderData[customer]),ROW(orderData[customer])),""),ROWS($A$15:A17)+$B$3)),INDEX(orderData[custom_docs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_docs],SMALL(IF(ISNUMBER(MATCH(orderData[customer],$D$9,0)),MATCH(ROW(orderData[customer]),ROW(orderData[customer])),""),ROWS($A$15:A17)+$B$3)),INDEX(orderData[custom_docs],SMALL(IF(ISNUMBER(MATCH(orderData[customer],$D$9,0)*MATCH(YEAR(orderData[invoice_date]),$D$15,0)),MATCH(ROW(orderData[customer]),ROW(orderData[customer])),""),ROWS($A$15:A17)+$B$3))),IF($D$15="",INDEX(orderData[custom_docs],SMALL(IF(ISNUMBER(MATCH(orderData[customer],$D$9,0)*MATCH(orderData[order_type],$D$13,0)),MATCH(ROW(orderData[customer]),ROW(orderData[customer])),""),ROWS($A$15:A17)+$B$3)),INDEX(orderData[custom_docs],SMALL(IF(ISNUMBER(MATCH(orderData[customer],$D$9,0)*MATCH(orderData[order_type],$D$13,0)*MATCH(YEAR(orderData[invoice_date]),$D$15,0)),MATCH(ROW(orderData[customer]),ROW(orderData[customer])),""),ROWS($A$15:A17)+$B$3)))),IF($D$13="",IF($D$15="",INDEX(orderData[custom_docs],SMALL(IF(ISNUMBER(MATCH(orderData[customer],$D$9,0)*MATCH(orderData[status],$D$11,0)),MATCH(ROW(orderData[customer]),ROW(orderData[customer])),""),ROWS($A$15:A17)+$B$3)),INDEX(orderData[custom_docs],SMALL(IF(ISNUMBER(MATCH(orderData[customer],$D$9,0)*MATCH(orderData[status],$D$11,0)*MATCH(YEAR(orderData[status]),$D$15,0)),MATCH(ROW(orderData[customer]),ROW(orderData[customer])),""),ROWS($A$15:A17)+$B$3))),IF($D$15="",INDEX(orderData[custom_docs],SMALL(IF(ISNUMBER(MATCH(orderData[customer],$D$9,0)*MATCH(orderData[status],$D$11,0)*MATCH(orderData[order_type],$D$13,0)),MATCH(ROW(orderData[customer]),ROW(orderData[customer])),""),ROWS($A$15:A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AO10" s="242"/>
      <c r="AQ10" s="275"/>
      <c r="AR10" s="434"/>
      <c r="AS10" s="435"/>
      <c r="AT10" s="436"/>
      <c r="AW10" s="275"/>
      <c r="AX10" s="248"/>
      <c r="AZ10" s="243"/>
      <c r="BF10" s="437"/>
      <c r="BN10" s="432"/>
      <c r="BO10" s="278"/>
      <c r="BX10" s="242" t="s">
        <v>198</v>
      </c>
      <c r="BZ10" s="364" t="s">
        <v>468</v>
      </c>
      <c r="CA10" s="305" t="str">
        <f>IFERROR(IF(BZ10="","",INDEX(productData[description],MATCH(BZ10,productData[sku],0))),"")</f>
        <v/>
      </c>
      <c r="CB10" s="479">
        <v>500</v>
      </c>
      <c r="CC10" s="537">
        <v>6</v>
      </c>
      <c r="CD10" s="361"/>
      <c r="CE10" s="427"/>
      <c r="CF10" s="327"/>
      <c r="CG10" s="328" t="str">
        <f>IFERROR(ROUNDUP(CB10/INDEX(productData[units_per_carton],MATCH(BZ10,productData[sku],0)),0),"")</f>
        <v/>
      </c>
      <c r="CH10" s="329" t="str">
        <f>IFERROR(ROUNDUP(CD10/INDEX(productData[units_per_carton],MATCH(BZ10,productData[sku],0)),0),"")</f>
        <v/>
      </c>
      <c r="CI10" s="329" t="str">
        <f>IFERROR(ROUNDUP(CF10/INDEX(productData[units_per_carton],MATCH(BZ10,productData[sku])),0),"")</f>
        <v/>
      </c>
      <c r="CJ10" s="329" t="str">
        <f>IFERROR(((CB10+CD10+CF10)/INDEX(productData[units_per_carton],MATCH(BZ10,productData[sku],0)))*INDEX(productData[net_weight],MATCH(BZ10,productData[sku],0)),"")</f>
        <v/>
      </c>
      <c r="CK10" s="329" t="str">
        <f>IFERROR(((CB10+CD10+CF10)/INDEX(productData[units_per_carton],MATCH(BZ10,productData[sku],0)))*INDEX(productData[gross_weight],MATCH(BZ10,productData[sku],0)),"")</f>
        <v/>
      </c>
      <c r="CL10" s="415" t="str">
        <f>IFERROR((CB10+CD10+CF10)/INDEX(productData[units_per_carton],MATCH(BZ10,productData[sku],0))*INDEX(productData[length],MATCH(BZ10,productData[sku],0))*INDEX(productData[width],MATCH(BZ10,productData[sku],0))*INDEX(productData[height],MATCH(BZ10,productData[sku],0))/1000000000,"")</f>
        <v/>
      </c>
      <c r="CM10" s="330" t="str">
        <f>IFERROR(INDEX(productData[category],MATCH(BZ10,productData[sku],0)),"")</f>
        <v/>
      </c>
      <c r="CN10" s="330" t="str">
        <f>IFERROR(INDEX(productData[size1],MATCH(BZ10,productData[sku],0)),"")</f>
        <v/>
      </c>
      <c r="CO10" s="331" t="str">
        <f>IFERROR(INDEX(productData[hs_code],MATCH(BZ10,productData[sku],0)),"")</f>
        <v/>
      </c>
      <c r="CP10" s="480" t="str">
        <f>IFERROR(INDEX(productData[sku_geko],MATCH(BZ10,productData[sku],0)),"")</f>
        <v/>
      </c>
      <c r="CQ10" s="327">
        <v>500</v>
      </c>
      <c r="CR10" s="383" t="str">
        <f>IFERROR(IF(BZ10="","",IF($BX$15="SALE",INDEX(inventory[COSTO UNITARIO],MATCH(BZ10,inventory[SKU],0)),IF($BX$15="SAMPLING",INDEX(inventory[COSTO UNITARIO],MATCH(BZ10,inventory[SKU],0)),""))),"")</f>
        <v/>
      </c>
      <c r="CS10" s="383" t="str">
        <f t="shared" si="0"/>
        <v/>
      </c>
      <c r="CT10" s="430">
        <f t="shared" si="1"/>
        <v>3000</v>
      </c>
      <c r="CU10" s="356" t="e">
        <f t="shared" si="3"/>
        <v>#N/A</v>
      </c>
      <c r="CW10" s="77"/>
      <c r="CX10" s="79" t="s">
        <v>199</v>
      </c>
      <c r="CY10" s="468">
        <f>COUNTA($BZ$8:$BZ$110)</f>
        <v>4</v>
      </c>
      <c r="CZ10" s="74"/>
      <c r="DB10" s="195"/>
      <c r="DH10" s="195"/>
      <c r="EC10" s="242" t="s">
        <v>236</v>
      </c>
      <c r="EE10" s="518" t="str">
        <f t="array" ref="EE10">IFERROR(IF($EC$9="",IF($EC$11="",IF($EC$13="",INDEX(productData[sku],SMALL(MATCH(ROW(productData[sku]),ROW(productData[sku])),ROWS($A$15:A17)+$B$3)),INDEX(productData[sku],SMALL(IF(ISNUMBER(MATCH(productData[size1],$EC$13,0)),MATCH(ROW(productData[sku]),ROW(productData[sku])),""),ROWS($A15:A$15)+$B$3))),IF($EC$13="",INDEX(productData[sku],SMALL(IF(ISNUMBER(MATCH(productData[sex],$EC$11,0)),MATCH(ROW(productData[sku]),ROW(productData[sku])),""),ROWS($A15:A$15)+$B$3)),INDEX(productData[sku],SMALL(IF(ISNUMBER(MATCH(productData[sex],$EC$11,0)*MATCH(productData[size1],$EC$13,0)),MATCH(ROW(productData[sku]),ROW(productData[sku])),""),ROWS($A15:A$15)+$B$3)))),IF($EC$11="",IF($EC$13="",INDEX(productData[sku],SMALL(IF(ISNUMBER(MATCH(productData[category],$EC$9,0)),MATCH(ROW(productData[sku]),ROW(productData[sku])),""),ROWS($A15:A$15)+$B$3)),INDEX(productData[sku],SMALL(IF(ISNUMBER(MATCH(productData[category],$EC$9,0)*MATCH(productData[size1],$EC$13,0)),MATCH(ROW(productData[sku]),ROW(productData[sku])),""),ROWS($A15:A$15)+$B$3))),IF($EC$13="",INDEX(productData[sku],SMALL(IF(ISNUMBER(MATCH(productData[category],$EC$9,0)*MATCH(productData[sex],$EC$11,0)),MATCH(ROW(productData[sku]),ROW(productData[sku])),""),ROWS($A15:A$15)+$B$3)),INDEX(productData[sku],SMALL(IF(ISNUMBER(MATCH(productData[category],$EC$9,0)*MATCH(productData[sex],$EC$11,0)*MATCH(productData[size1],$EC$13,0)),MATCH(ROW(productData[sku]),ROW(productData[sku])),""),ROWS($A15:A$15)+$B$3))))),"")</f>
        <v/>
      </c>
      <c r="EF10" s="519" t="str">
        <f t="array" ref="EF10">IFERROR(IF($EC$9="",IF($EC$11="",IF($EC$13="",INDEX(productData[description],SMALL(MATCH(ROW(productData[sku]),ROW(productData[sku])),ROWS($A$15:A17)+$B$3)),INDEX(productData[description],SMALL(IF(ISNUMBER(MATCH(productData[size1],$EC$13,0)),MATCH(ROW(productData[sku]),ROW(productData[sku])),""),ROWS($A15:A$15)+$B$3))),IF($EC$13="",INDEX(productData[description],SMALL(IF(ISNUMBER(MATCH(productData[sex],$EC$11,0)),MATCH(ROW(productData[sku]),ROW(productData[sku])),""),ROWS($A15:A$15)+$B$3)),INDEX(productData[description],SMALL(IF(ISNUMBER(MATCH(productData[sex],$EC$11,0)*MATCH(productData[size1],$EC$13,0)),MATCH(ROW(productData[sku]),ROW(productData[sku])),""),ROWS($A15:A$15)+$B$3)))),IF($EC$11="",IF($EC$13="",INDEX(productData[description],SMALL(IF(ISNUMBER(MATCH(productData[category],$EC$9,0)),MATCH(ROW(productData[sku]),ROW(productData[sku])),""),ROWS($A15:A$15)+$B$3)),INDEX(productData[description],SMALL(IF(ISNUMBER(MATCH(productData[category],$EC$9,0)*MATCH(productData[size1],$EC$13,0)),MATCH(ROW(productData[sku]),ROW(productData[sku])),""),ROWS($A15:A$15)+$B$3))),IF($EC$13="",INDEX(productData[description],SMALL(IF(ISNUMBER(MATCH(productData[category],$EC$9,0)*MATCH(productData[sex],$EC$11,0)),MATCH(ROW(productData[sku]),ROW(productData[sku])),""),ROWS($A15:A$15)+$B$3)),INDEX(productData[description],SMALL(IF(ISNUMBER(MATCH(productData[category],$EC$9,0)*MATCH(productData[sex],$EC$11,0)*MATCH(productData[size1],$EC$13,0)),MATCH(ROW(productData[sku]),ROW(productData[sku])),""),ROWS($A15:A$15)+$B$3))))),"")</f>
        <v/>
      </c>
      <c r="EG10" s="520" t="str">
        <f>IFERROR(IF('BHPC MANAGER'!$EE10="","",INDEX(inventory[ESISTENZA],MATCH('BHPC MANAGER'!$EE10,inventory[SKU],0))),0)</f>
        <v/>
      </c>
      <c r="EH10" s="521" t="s">
        <v>241</v>
      </c>
      <c r="EI10" s="521" t="str">
        <f t="shared" si="4"/>
        <v/>
      </c>
      <c r="EJ10" s="522" t="s">
        <v>241</v>
      </c>
      <c r="EK10" s="523" t="str">
        <f t="shared" si="5"/>
        <v/>
      </c>
      <c r="FD10" s="371"/>
      <c r="FE10" s="195" t="s">
        <v>309</v>
      </c>
      <c r="FF10" s="377">
        <v>45444</v>
      </c>
      <c r="FG10" s="242"/>
      <c r="FH10" s="372"/>
      <c r="FI10" s="242"/>
      <c r="FJ10" s="371"/>
      <c r="FK10" s="195" t="s">
        <v>309</v>
      </c>
      <c r="FL10" s="377">
        <v>45292</v>
      </c>
      <c r="FM10" s="242"/>
      <c r="FN10" s="372"/>
      <c r="FO10" s="242"/>
      <c r="FP10" s="242"/>
      <c r="FQ10" s="242"/>
      <c r="FR10" s="242"/>
      <c r="FS10" s="242"/>
      <c r="FT10" s="242"/>
      <c r="FU10" s="242"/>
      <c r="FV10" s="242"/>
      <c r="FW10" s="242"/>
      <c r="FX10" s="242"/>
      <c r="FY10" s="242"/>
      <c r="FZ10" s="242"/>
      <c r="GA10" s="242"/>
      <c r="GB10" s="242"/>
      <c r="GC10" s="242"/>
      <c r="GD10" s="242"/>
      <c r="GE10" s="242"/>
      <c r="GF10" s="242"/>
      <c r="GG10" s="242"/>
      <c r="GH10" s="242"/>
      <c r="GI10" s="242"/>
      <c r="GJ10" s="242"/>
      <c r="GK10" s="242"/>
      <c r="GL10" s="242"/>
      <c r="GM10" s="242"/>
      <c r="GN10" s="242"/>
      <c r="GO10" s="242"/>
      <c r="GP10" s="242"/>
      <c r="GQ10" s="242"/>
      <c r="GR10" s="242"/>
      <c r="GS10" s="242"/>
      <c r="GT10" s="242"/>
      <c r="GU10" s="242"/>
      <c r="GV10" s="242"/>
      <c r="GW10" s="242"/>
      <c r="GX10" s="242"/>
      <c r="GY10" s="242"/>
      <c r="GZ10" s="242"/>
      <c r="HA10" s="242"/>
      <c r="HB10" s="242"/>
      <c r="HC10" s="242"/>
      <c r="HD10" s="242"/>
      <c r="HE10" s="242"/>
      <c r="HF10" s="242"/>
      <c r="HG10" s="242"/>
      <c r="HH10" s="242"/>
      <c r="HI10" s="242"/>
      <c r="HJ10" s="242"/>
      <c r="HK10" s="242"/>
      <c r="HL10" s="242"/>
      <c r="HM10" s="242"/>
      <c r="HN10" s="242"/>
      <c r="HO10" s="242"/>
      <c r="HP10" s="242"/>
      <c r="HQ10" s="242"/>
      <c r="HR10" s="242"/>
      <c r="HS10" s="242"/>
      <c r="HT10" s="242"/>
    </row>
    <row r="11" spans="1:702" ht="15" customHeight="1" x14ac:dyDescent="0.35">
      <c r="B11" s="127"/>
      <c r="D11" s="247"/>
      <c r="F11" s="81"/>
      <c r="G11" s="87" t="s">
        <v>200</v>
      </c>
      <c r="H11" s="74"/>
      <c r="L11" s="285" t="str">
        <f t="array" ref="L11">IFERROR(IF($D$9="",IF($D$11="",IF($D$13="",IF($D$15="",INDEX(orderData[customer],SMALL(MATCH(ROW(orderData[customer]),ROW(orderData[customer])),ROWS($A$15:A18)+$B$3)),INDEX(orderData[customer],SMALL(IF(ISNUMBER(MATCH(YEAR(orderData[invoice_date]),$D$15,0)),MATCH(ROW(orderData[customer]),ROW(orderData[customer])),""),ROWS($A$15:A18)+$B$3))),IF($D$15="",INDEX(orderData[customer],SMALL(IF(ISNUMBER(MATCH(orderData[order_type],$D$13,0)),MATCH(ROW(orderData[customer]),ROW(orderData[customer])),""),ROWS($A$15:A18)+$B$3)),INDEX(orderData[customer],SMALL(IF(ISNUMBER(MATCH(orderData[order_type],$D$13,0)*MATCH(YEAR(orderData[invoice_date]),$D$15,0)),MATCH(ROW(orderData[customer]),ROW(orderData[customer])),""),ROWS($A$15:A18)+$B$3)))),IF($D$13="",IF($D$15="",INDEX(orderData[customer],SMALL(IF(ISNUMBER(MATCH(orderData[status],$D$11,0)),MATCH(ROW(orderData[customer]),ROW(orderData[customer])),""),ROWS($A$15:A18)+$B$3)),INDEX(orderData[customer],SMALL(IF(ISNUMBER(MATCH(orderData[status],$D$11,0)*MATCH(YEAR(orderData[invoice_date]),$D$15,0)),MATCH(ROW(orderData[customer]),ROW(orderData[customer])),""),ROWS($A$15:A18)+$B$3))),IF($D$15="",INDEX(orderData[customer],SMALL(IF(ISNUMBER(MATCH(orderData[status],$D$11,0)*MATCH(orderData[order_type],$D$13,0)),MATCH(ROW(orderData[customer]),ROW(orderData[customer])),""),ROWS($A$15:A18)+$B$3)),INDEX(orderData[customer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er],SMALL(IF(ISNUMBER(MATCH(orderData[customer],$D$9,0)),MATCH(ROW(orderData[customer]),ROW(orderData[customer])),""),ROWS($A$15:A18)+$B$3)),INDEX(orderData[customer],SMALL(IF(ISNUMBER(MATCH(orderData[customer],$D$9,0)*MATCH(YEAR(orderData[invoice_date]),$D$15,0)),MATCH(ROW(orderData[customer]),ROW(orderData[customer])),""),ROWS($A$15:A18)+$B$3))),IF($D$15="",INDEX(orderData[customer],SMALL(IF(ISNUMBER(MATCH(orderData[customer],$D$9,0)*MATCH(orderData[order_type],$D$13,0)),MATCH(ROW(orderData[customer]),ROW(orderData[customer])),""),ROWS($A$15:A18)+$B$3)),INDEX(orderData[customer],SMALL(IF(ISNUMBER(MATCH(orderData[customer],$D$9,0)*MATCH(orderData[order_type],$D$13,0)*MATCH(YEAR(orderData[invoice_date]),$D$15,0)),MATCH(ROW(orderData[customer]),ROW(orderData[customer])),""),ROWS($A$15:A18)+$B$3)))),IF($D$13="",IF($D$15="",INDEX(orderData[customer],SMALL(IF(ISNUMBER(MATCH(orderData[customer],$D$9,0)*MATCH(orderData[status],$D$11,0)),MATCH(ROW(orderData[customer]),ROW(orderData[customer])),""),ROWS($A$15:A18)+$B$3)),INDEX(orderData[customer],SMALL(IF(ISNUMBER(MATCH(orderData[customer],$D$9,0)*MATCH(orderData[status],$D$11,0)*MATCH(YEAR(orderData[invoice_date]),$D$15,0)),MATCH(ROW(orderData[customer]),ROW(orderData[customer])),""),ROWS($A$15:A18)+$B$3))),IF($D$15="",INDEX(orderData[customer],SMALL(IF(ISNUMBER(MATCH(orderData[customer],$D$9,0)*MATCH(orderData[status],$D$11,0)*MATCH(orderData[order_type],$D$13,0)),MATCH(ROW(orderData[customer]),ROW(orderData[customer])),""),ROWS($A$15:A18)+$B$3)),INDEX(orderData[customer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M11" s="286" t="str">
        <f t="array" ref="M11">IFERROR(IF($D$9="",IF($D$11="",IF($D$13="",IF($D$15="",INDEX(orderData[order_no],SMALL(MATCH(ROW(orderData[customer]),ROW(orderData[customer])),ROWS($A$15:A18)+$B$3)),INDEX(orderData[order_no],SMALL(IF(ISNUMBER(MATCH(YEAR(orderData[invoice_date]),$D$15,0)),MATCH(ROW(orderData[customer]),ROW(orderData[customer])),""),ROWS($A$15:A18)+$B$3))),IF($D$15="",INDEX(orderData[order_no],SMALL(IF(ISNUMBER(MATCH(orderData[order_type],$D$13,0)),MATCH(ROW(orderData[customer]),ROW(orderData[customer])),""),ROWS($A$15:A18)+$B$3)),INDEX(orderData[order_no],SMALL(IF(ISNUMBER(MATCH(orderData[order_type],$D$13,0)*MATCH(YEAR(orderData[invoice_date]),$D$15,0)),MATCH(ROW(orderData[customer]),ROW(orderData[customer])),""),ROWS($A$15:A18)+$B$3)))),IF($D$13="",IF($D$15="",INDEX(orderData[order_no],SMALL(IF(ISNUMBER(MATCH(orderData[status],$D$11,0)),MATCH(ROW(orderData[customer]),ROW(orderData[customer])),""),ROWS($A$15:A18)+$B$3)),INDEX(orderData[order_no],SMALL(IF(ISNUMBER(MATCH(orderData[status],$D$11,0)*MATCH(YEAR(orderData[invoice_date]),$D$15,0)),MATCH(ROW(orderData[customer]),ROW(orderData[customer])),""),ROWS($A$15:A18)+$B$3))),IF($D$15="",INDEX(orderData[order_no],SMALL(IF(ISNUMBER(MATCH(orderData[status],$D$11,0)*MATCH(orderData[order_type],$D$13,0)),MATCH(ROW(orderData[customer]),ROW(orderData[customer])),""),ROWS($A$15:A18)+$B$3)),INDEX(orderData[order_no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no],SMALL(IF(ISNUMBER(MATCH(orderData[customer],$D$9,0)),MATCH(ROW(orderData[customer]),ROW(orderData[customer])),""),ROWS($A$15:A18)+$B$3)),INDEX(orderData[order_no],SMALL(IF(ISNUMBER(MATCH(orderData[customer],$D$9,0)*MATCH(YEAR(orderData[invoice_date]),$D$15,0)),MATCH(ROW(orderData[customer]),ROW(orderData[customer])),""),ROWS($A$15:A18)+$B$3))),IF($D$15="",INDEX(orderData[order_no],SMALL(IF(ISNUMBER(MATCH(orderData[customer],$D$9,0)*MATCH(orderData[order_type],$D$13,0)),MATCH(ROW(orderData[customer]),ROW(orderData[customer])),""),ROWS($A$15:A18)+$B$3)),INDEX(orderData[order_no],SMALL(IF(ISNUMBER(MATCH(orderData[customer],$D$9,0)*MATCH(orderData[order_type],$D$13,0)*MATCH(YEAR(orderData[invoice_date]),$D$15,0)),MATCH(ROW(orderData[customer]),ROW(orderData[customer])),""),ROWS($A$15:A18)+$B$3)))),IF($D$13="",IF($D$15="",INDEX(orderData[order_no],SMALL(IF(ISNUMBER(MATCH(orderData[customer],$D$9,0)*MATCH(orderData[status],$D$11,0)),MATCH(ROW(orderData[customer]),ROW(orderData[customer])),""),ROWS($A$15:A18)+$B$3)),INDEX(orderData[order_no],SMALL(IF(ISNUMBER(MATCH(orderData[customer],$D$9,0)*MATCH(orderData[status],$D$11,0)*MATCH(YEAR(orderData[invoice_date]),$D$15,0)),MATCH(ROW(orderData[customer]),ROW(orderData[customer])),""),ROWS($A$15:A18)+$B$3))),IF($D$15="",INDEX(orderData[order_no],SMALL(IF(ISNUMBER(MATCH(orderData[customer],$D$9,0)*MATCH(orderData[status],$D$11,0)*MATCH(orderData[order_type],$D$13,0)),MATCH(ROW(orderData[customer]),ROW(orderData[customer])),""),ROWS($A$15:A18)+$B$3)),INDEX(orderData[order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N11" s="287" t="str">
        <f t="array" ref="N11">IFERROR(IF($D$9="",IF($D$11="",IF($D$13="",IF($D$15="",INDEX(orderData[order_type],SMALL(MATCH(ROW(orderData[customer]),ROW(orderData[customer])),ROWS($A$15:A18)+$B$3)),INDEX(orderData[order_type],SMALL(IF(ISNUMBER(MATCH(YEAR(orderData[invoice_date]),$D$15,0)),MATCH(ROW(orderData[customer]),ROW(orderData[customer])),""),ROWS($A$15:A18)+$B$3))),IF($D$15="",INDEX(orderData[order_type],SMALL(IF(ISNUMBER(MATCH(orderData[order_type],$D$13,0)),MATCH(ROW(orderData[customer]),ROW(orderData[customer])),""),ROWS($A$15:A18)+$B$3)),INDEX(orderData[order_type],SMALL(IF(ISNUMBER(MATCH(orderData[order_type],$D$13,0)*MATCH(YEAR(orderData[invoice_date]),$D$15,0)),MATCH(ROW(orderData[customer]),ROW(orderData[customer])),""),ROWS($A$15:A18)+$B$3)))),IF($D$13="",IF($D$15="",INDEX(orderData[order_type],SMALL(IF(ISNUMBER(MATCH(orderData[status],$D$11,0)),MATCH(ROW(orderData[customer]),ROW(orderData[customer])),""),ROWS($A$15:A18)+$B$3)),INDEX(orderData[order_type],SMALL(IF(ISNUMBER(MATCH(orderData[status],$D$11,0)*MATCH(YEAR(orderData[invoice_date]),$D$15,0)),MATCH(ROW(orderData[customer]),ROW(orderData[customer])),""),ROWS($A$15:A18)+$B$3))),IF($D$15="",INDEX(orderData[order_type],SMALL(IF(ISNUMBER(MATCH(orderData[status],$D$11,0)*MATCH(orderData[order_type],$D$13,0)),MATCH(ROW(orderData[customer]),ROW(orderData[customer])),""),ROWS($A$15:A18)+$B$3)),INDEX(orderData[order_typ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type],SMALL(IF(ISNUMBER(MATCH(orderData[customer],$D$9,0)),MATCH(ROW(orderData[customer]),ROW(orderData[customer])),""),ROWS($A$15:A18)+$B$3)),INDEX(orderData[order_type],SMALL(IF(ISNUMBER(MATCH(orderData[customer],$D$9,0)*MATCH(YEAR(orderData[invoice_date]),$D$15,0)),MATCH(ROW(orderData[customer]),ROW(orderData[customer])),""),ROWS($A$15:A18)+$B$3))),IF($D$15="",INDEX(orderData[order_type],SMALL(IF(ISNUMBER(MATCH(orderData[customer],$D$9,0)*MATCH(orderData[order_type],$D$13,0)),MATCH(ROW(orderData[customer]),ROW(orderData[customer])),""),ROWS($A$15:A18)+$B$3)),INDEX(orderData[order_type],SMALL(IF(ISNUMBER(MATCH(orderData[customer],$D$9,0)*MATCH(orderData[order_type],$D$13,0)*MATCH(YEAR(orderData[invoice_date]),$D$15,0)),MATCH(ROW(orderData[customer]),ROW(orderData[customer])),""),ROWS($A$15:A18)+$B$3)))),IF($D$13="",IF($D$15="",INDEX(orderData[order_type],SMALL(IF(ISNUMBER(MATCH(orderData[customer],$D$9,0)*MATCH(orderData[status],$D$11,0)),MATCH(ROW(orderData[customer]),ROW(orderData[customer])),""),ROWS($A$15:A18)+$B$3)),INDEX(orderData[order_type],SMALL(IF(ISNUMBER(MATCH(orderData[customer],$D$9,0)*MATCH(orderData[status],$D$11,0)*MATCH(YEAR(orderData[invoice_date]),$D$15,0)),MATCH(ROW(orderData[customer]),ROW(orderData[customer])),""),ROWS($A$15:A18)+$B$3))),IF($D$15="",INDEX(orderData[order_type],SMALL(IF(ISNUMBER(MATCH(orderData[customer],$D$9,0)*MATCH(orderData[status],$D$11,0)*MATCH(orderData[order_type],$D$13,0)),MATCH(ROW(orderData[customer]),ROW(orderData[customer])),""),ROWS($A$15:A18)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O11" s="288" t="str">
        <f t="array" ref="O11">IFERROR(IF($D$9="",IF($D$11="",IF($D$13="",IF($D$15="",INDEX(orderData[order_date],SMALL(MATCH(ROW(orderData[customer]),ROW(orderData[customer])),ROWS($A$15:A18)+$B$3)),INDEX(orderData[order_date],SMALL(IF(ISNUMBER(MATCH(YEAR(orderData[invoice_date]),$D$15,0)),MATCH(ROW(orderData[customer]),ROW(orderData[customer])),""),ROWS($A$15:A18)+$B$3))),IF($D$15="",INDEX(orderData[order_date],SMALL(IF(ISNUMBER(MATCH(orderData[order_type],$D$13,0)),MATCH(ROW(orderData[customer]),ROW(orderData[customer])),""),ROWS($A$15:A18)+$B$3)),INDEX(orderData[order_date],SMALL(IF(ISNUMBER(MATCH(orderData[order_type],$D$13,0)*MATCH(YEAR(orderData[invoice_date]),$D$15,0)),MATCH(ROW(orderData[customer]),ROW(orderData[customer])),""),ROWS($A$15:A18)+$B$3)))),IF($D$13="",IF($D$15="",INDEX(orderData[order_date],SMALL(IF(ISNUMBER(MATCH(orderData[status],$D$11,0)),MATCH(ROW(orderData[customer]),ROW(orderData[customer])),""),ROWS($A$15:A18)+$B$3)),INDEX(orderData[order_date],SMALL(IF(ISNUMBER(MATCH(orderData[status],$D$11,0)*MATCH(YEAR(orderData[invoice_date]),$D$15,0)),MATCH(ROW(orderData[customer]),ROW(orderData[customer])),""),ROWS($A$15:A18)+$B$3))),IF($D$15="",INDEX(orderData[order_date],SMALL(IF(ISNUMBER(MATCH(orderData[status],$D$11,0)*MATCH(orderData[order_type],$D$13,0)),MATCH(ROW(orderData[customer]),ROW(orderData[customer])),""),ROWS($A$15:A18)+$B$3)),INDEX(orderData[order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date],SMALL(IF(ISNUMBER(MATCH(orderData[customer],$D$9,0)),MATCH(ROW(orderData[customer]),ROW(orderData[customer])),""),ROWS($A$15:A18)+$B$3)),INDEX(orderData[order_date],SMALL(IF(ISNUMBER(MATCH(orderData[customer],$D$9,0)*MATCH(YEAR(orderData[invoice_date]),$D$15,0)),MATCH(ROW(orderData[customer]),ROW(orderData[customer])),""),ROWS($A$15:A18)+$B$3))),IF($D$15="",INDEX(orderData[order_date],SMALL(IF(ISNUMBER(MATCH(orderData[customer],$D$9,0)*MATCH(orderData[order_type],$D$13,0)),MATCH(ROW(orderData[customer]),ROW(orderData[customer])),""),ROWS($A$15:A18)+$B$3)),INDEX(orderData[order_date],SMALL(IF(ISNUMBER(MATCH(orderData[customer],$D$9,0)*MATCH(orderData[order_type],$D$13,0)*MATCH(YEAR(orderData[invoice_date]),$D$15,0)),MATCH(ROW(orderData[customer]),ROW(orderData[customer])),""),ROWS($A$15:A18)+$B$3)))),IF($D$13="",IF($D$15="",INDEX(orderData[order_date],SMALL(IF(ISNUMBER(MATCH(orderData[customer],$D$9,0)*MATCH(orderData[status],$D$11,0)),MATCH(ROW(orderData[customer]),ROW(orderData[customer])),""),ROWS($A$15:A18)+$B$3)),INDEX(orderData[order_date],SMALL(IF(ISNUMBER(MATCH(orderData[customer],$D$9,0)*MATCH(orderData[status],$D$11,0)*MATCH(YEAR(orderData[invoice_date]),$D$15,0)),MATCH(ROW(orderData[customer]),ROW(orderData[customer])),""),ROWS($A$15:A18)+$B$3))),IF($D$15="",INDEX(orderData[order_date],SMALL(IF(ISNUMBER(MATCH(orderData[customer],$D$9,0)*MATCH(orderData[status],$D$11,0)*MATCH(orderData[order_type],$D$13,0)),MATCH(ROW(orderData[customer]),ROW(orderData[customer])),""),ROWS($A$15:A18)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P11" s="289" t="str">
        <f t="array" ref="P11">IFERROR(IF($D$9="",IF($D$11="",IF($D$13="",IF($D$15="",INDEX(orderData[invoice_no],SMALL(MATCH(ROW(orderData[customer]),ROW(orderData[customer])),ROWS($A$15:A18)+$B$3)),INDEX(orderData[invoice_no],SMALL(IF(ISNUMBER(MATCH(YEAR(orderData[invoice_date]),$D$15,0)),MATCH(ROW(orderData[customer]),ROW(orderData[customer])),""),ROWS($A$15:A18)+$B$3))),IF($D$15="",INDEX(orderData[invoice_no],SMALL(IF(ISNUMBER(MATCH(orderData[order_type],$D$13,0)),MATCH(ROW(orderData[customer]),ROW(orderData[customer])),""),ROWS($A$15:A18)+$B$3)),INDEX(orderData[invoice_no],SMALL(IF(ISNUMBER(MATCH(orderData[order_type],$D$13,0)*MATCH(YEAR(orderData[invoice_date]),$D$15,0)),MATCH(ROW(orderData[customer]),ROW(orderData[customer])),""),ROWS($A$15:A18)+$B$3)))),IF($D$13="",IF($D$15="",INDEX(orderData[invoice_no],SMALL(IF(ISNUMBER(MATCH(orderData[status],$D$11,0)),MATCH(ROW(orderData[customer]),ROW(orderData[customer])),""),ROWS($A$15:A18)+$B$3)),INDEX(orderData[invoice_no],SMALL(IF(ISNUMBER(MATCH(orderData[status],$D$11,0)*MATCH(YEAR(orderData[invoice_date]),$D$15,0)),MATCH(ROW(orderData[customer]),ROW(orderData[customer])),""),ROWS($A$15:A18)+$B$3))),IF($D$15="",INDEX(orderData[invoice_no],SMALL(IF(ISNUMBER(MATCH(orderData[status],$D$11,0)*MATCH(orderData[order_type],$D$13,0)),MATCH(ROW(orderData[customer]),ROW(orderData[customer])),""),ROWS($A$15:A18)+$B$3)),INDEX(orderData[invoice_no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no],SMALL(IF(ISNUMBER(MATCH(orderData[customer],$D$9,0)),MATCH(ROW(orderData[customer]),ROW(orderData[customer])),""),ROWS($A$15:A18)+$B$3)),INDEX(orderData[invoice_no],SMALL(IF(ISNUMBER(MATCH(orderData[customer],$D$9,0)*MATCH(YEAR(orderData[invoice_date]),$D$15,0)),MATCH(ROW(orderData[customer]),ROW(orderData[customer])),""),ROWS($A$15:A18)+$B$3))),IF($D$15="",INDEX(orderData[invoice_no],SMALL(IF(ISNUMBER(MATCH(orderData[customer],$D$9,0)*MATCH(orderData[order_type],$D$13,0)),MATCH(ROW(orderData[customer]),ROW(orderData[customer])),""),ROWS($A$15:A18)+$B$3)),INDEX(orderData[invoice_no],SMALL(IF(ISNUMBER(MATCH(orderData[customer],$D$9,0)*MATCH(orderData[order_type],$D$13,0)*MATCH(YEAR(orderData[invoice_date]),$D$15,0)),MATCH(ROW(orderData[customer]),ROW(orderData[customer])),""),ROWS($A$15:A18)+$B$3)))),IF($D$13="",IF($D$15="",INDEX(orderData[invoice_no],SMALL(IF(ISNUMBER(MATCH(orderData[customer],$D$9,0)*MATCH(orderData[status],$D$11,0)),MATCH(ROW(orderData[customer]),ROW(orderData[customer])),""),ROWS($A$15:A18)+$B$3)),INDEX(orderData[invoice_no],SMALL(IF(ISNUMBER(MATCH(orderData[customer],$D$9,0)*MATCH(orderData[status],$D$11,0)*MATCH(YEAR(orderData[invoice_date]),$D$15,0)),MATCH(ROW(orderData[customer]),ROW(orderData[customer])),""),ROWS($A$15:A18)+$B$3))),IF($D$15="",INDEX(orderData[invoice_no],SMALL(IF(ISNUMBER(MATCH(orderData[customer],$D$9,0)*MATCH(orderData[status],$D$11,0)*MATCH(orderData[order_type],$D$13,0)),MATCH(ROW(orderData[customer]),ROW(orderData[customer])),""),ROWS($A$15:A18)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Q11" s="290" t="str">
        <f t="array" ref="Q11">IFERROR(IF($D$9="",IF($D$11="",IF($D$13="",IF($D$15="",INDEX(orderData[invoice_date],SMALL(MATCH(ROW(orderData[customer]),ROW(orderData[customer])),ROWS($A$15:A18)+$B$3)),INDEX(orderData[invoice_date],SMALL(IF(ISNUMBER(MATCH(YEAR(orderData[invoice_date]),$D$15,0)),MATCH(ROW(orderData[customer]),ROW(orderData[customer])),""),ROWS($A$15:A18)+$B$3))),IF($D$15="",INDEX(orderData[invoice_date],SMALL(IF(ISNUMBER(MATCH(orderData[order_type],$D$13,0)),MATCH(ROW(orderData[customer]),ROW(orderData[customer])),""),ROWS($A$15:A18)+$B$3)),INDEX(orderData[invoice_date],SMALL(IF(ISNUMBER(MATCH(orderData[order_type],$D$13,0)*MATCH(YEAR(orderData[invoice_date]),$D$15,0)),MATCH(ROW(orderData[customer]),ROW(orderData[customer])),""),ROWS($A$15:A18)+$B$3)))),IF($D$13="",IF($D$15="",INDEX(orderData[invoice_date],SMALL(IF(ISNUMBER(MATCH(orderData[status],$D$11,0)),MATCH(ROW(orderData[customer]),ROW(orderData[customer])),""),ROWS($A$15:A18)+$B$3)),INDEX(orderData[invoice_date],SMALL(IF(ISNUMBER(MATCH(orderData[status],$D$11,0)*MATCH(YEAR(orderData[invoice_date]),$D$15,0)),MATCH(ROW(orderData[customer]),ROW(orderData[customer])),""),ROWS($A$15:A18)+$B$3))),IF($D$15="",INDEX(orderData[invoice_date],SMALL(IF(ISNUMBER(MATCH(orderData[status],$D$11,0)*MATCH(orderData[order_type],$D$13,0)),MATCH(ROW(orderData[customer]),ROW(orderData[customer])),""),ROWS($A$15:A18)+$B$3)),INDEX(orderData[invoice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date],SMALL(IF(ISNUMBER(MATCH(orderData[customer],$D$9,0)),MATCH(ROW(orderData[customer]),ROW(orderData[customer])),""),ROWS($A$15:A18)+$B$3)),INDEX(orderData[invoice_date],SMALL(IF(ISNUMBER(MATCH(orderData[customer],$D$9,0)*MATCH(YEAR(orderData[invoice_date]),$D$15,0)),MATCH(ROW(orderData[customer]),ROW(orderData[customer])),""),ROWS($A$15:A18)+$B$3))),IF($D$15="",INDEX(orderData[invoice_date],SMALL(IF(ISNUMBER(MATCH(orderData[customer],$D$9,0)*MATCH(orderData[order_type],$D$13,0)),MATCH(ROW(orderData[customer]),ROW(orderData[customer])),""),ROWS($A$15:A18)+$B$3)),INDEX(orderData[invoice_date],SMALL(IF(ISNUMBER(MATCH(orderData[customer],$D$9,0)*MATCH(orderData[order_type],$D$13,0)*MATCH(YEAR(orderData[invoice_date]),$D$15,0)),MATCH(ROW(orderData[customer]),ROW(orderData[customer])),""),ROWS($A$15:A18)+$B$3)))),IF($D$13="",IF($D$15="",INDEX(orderData[invoice_date],SMALL(IF(ISNUMBER(MATCH(orderData[customer],$D$9,0)*MATCH(orderData[status],$D$11,0)),MATCH(ROW(orderData[customer]),ROW(orderData[customer])),""),ROWS($A$15:A18)+$B$3)),INDEX(orderData[invoice_date],SMALL(IF(ISNUMBER(MATCH(orderData[customer],$D$9,0)*MATCH(orderData[status],$D$11,0)*MATCH(YEAR(orderData[invoice_date]),$D$15,0)),MATCH(ROW(orderData[customer]),ROW(orderData[customer])),""),ROWS($A$15:A18)+$B$3))),IF($D$15="",INDEX(orderData[invoice_date],SMALL(IF(ISNUMBER(MATCH(orderData[customer],$D$9,0)*MATCH(orderData[status],$D$11,0)*MATCH(orderData[order_type],$D$13,0)),MATCH(ROW(orderData[customer]),ROW(orderData[customer])),""),ROWS($A$15:A18)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R11" s="291" t="str">
        <f t="array" ref="R11">IFERROR(IF($D$9="",IF($D$11="",IF($D$13="",IF($D$15="",INDEX(orderData[inv_amount],SMALL(MATCH(ROW(orderData[customer]),ROW(orderData[customer])),ROWS($A$15:A18)+$B$3)),INDEX(orderData[inv_amount],SMALL(IF(ISNUMBER(MATCH(YEAR(orderData[invoice_date]),$D$15,0)),MATCH(ROW(orderData[customer]),ROW(orderData[customer])),""),ROWS($A$15:A18)+$B$3))),IF($D$15="",INDEX(orderData[inv_amount],SMALL(IF(ISNUMBER(MATCH(orderData[order_type],$D$13,0)),MATCH(ROW(orderData[customer]),ROW(orderData[customer])),""),ROWS($A$15:A18)+$B$3)),INDEX(orderData[inv_amount],SMALL(IF(ISNUMBER(MATCH(orderData[order_type],$D$13,0)*MATCH(YEAR(orderData[invoice_date]),$D$15,0)),MATCH(ROW(orderData[customer]),ROW(orderData[customer])),""),ROWS($A$15:A18)+$B$3)))),IF($D$13="",IF($D$15="",INDEX(orderData[inv_amount],SMALL(IF(ISNUMBER(MATCH(orderData[status],$D$11,0)),MATCH(ROW(orderData[customer]),ROW(orderData[customer])),""),ROWS($A$15:A18)+$B$3)),INDEX(orderData[inv_amount],SMALL(IF(ISNUMBER(MATCH(orderData[status],$D$11,0)*MATCH(YEAR(orderData[invoice_date]),$D$15,0)),MATCH(ROW(orderData[customer]),ROW(orderData[customer])),""),ROWS($A$15:A18)+$B$3))),IF($D$15="",INDEX(orderData[inv_amount],SMALL(IF(ISNUMBER(MATCH(orderData[status],$D$11,0)*MATCH(orderData[order_type],$D$13,0)),MATCH(ROW(orderData[customer]),ROW(orderData[customer])),""),ROWS($A$15:A18)+$B$3)),INDEX(orderData[inv_amount],SMALL(IF(ISNUMBER(MATCH(orderData[status],$D$11,0)*MATCH(orderData[order_type],$D$13,0)*MATCH(YEAR(orderData[invoice_date]),$D$15,0)),MATCH(ROW(orderData[customer]),ROW(orderData[customer])),""),ROWS($A$15:A18)+$B$3))))),IF($D$11="",IF($D$13="",IF($D$15="",INDEX(orderData[inv_amount],SMALL(IF(ISNUMBER(MATCH(orderData[customer],$D$9,0)),MATCH(ROW(orderData[customer]),ROW(orderData[customer])),""),ROWS($A$15:A18)+$B$3)),INDEX(orderData[inv_amount],SMALL(IF(ISNUMBER(MATCH(orderData[customer],$D$9,0)*MATCH(YEAR(orderData[invoice_date]),$D$15,0)),MATCH(ROW(orderData[customer]),ROW(orderData[customer])),""),ROWS($A$15:A18)+$B$3))),IF($D$15="",INDEX(orderData[inv_amount],SMALL(IF(ISNUMBER(MATCH(orderData[customer],$D$9,0)*MATCH(orderData[order_type],$D$13,0)),MATCH(ROW(orderData[customer]),ROW(orderData[customer])),""),ROWS($A$15:A18)+$B$3)),INDEX(orderData[inv_amount],SMALL(IF(ISNUMBER(MATCH(orderData[customer],$D$9,0)*MATCH(orderData[order_type],$D$13,0)*MATCH(YEAR(orderData[invoice_date]),$D$15,0)),MATCH(ROW(orderData[customer]),ROW(orderData[customer])),""),ROWS($A$15:A18)+$B$3)))),IF($D$13="",IF($D$15="",INDEX(orderData[inv_amount],SMALL(IF(ISNUMBER(MATCH(orderData[customer],$D$9,0)*MATCH(orderData[status],$D$11,0)),MATCH(ROW(orderData[customer]),ROW(orderData[customer])),""),ROWS($A$15:A18)+$B$3)),INDEX(orderData[inv_amount],SMALL(IF(ISNUMBER(MATCH(orderData[customer],$D$9,0)*MATCH(orderData[status],$D$11,0)*MATCH(YEAR(orderData[inv_amount]),$D$15,0)),MATCH(ROW(orderData[customer]),ROW(orderData[customer])),""),ROWS($A$15:A18)+$B$3))),IF($D$15="",INDEX(orderData[inv_amount],SMALL(IF(ISNUMBER(MATCH(orderData[customer],$D$9,0)*MATCH(orderData[status],$D$11,0)*MATCH(orderData[order_type],$D$13,0)),MATCH(ROW(orderData[customer]),ROW(orderData[customer])),""),ROWS($A$15:A18)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S11" s="353" t="str">
        <f t="array" ref="S11">IFERROR(IF($D$9="",IF($D$11="",IF($D$13="",IF($D$15="",INDEX(orderData[lock_goods],SMALL(MATCH(ROW(orderData[customer]),ROW(orderData[customer])),ROWS($A$15:A18)+$B$3)),INDEX(orderData[lock_goods],SMALL(IF(ISNUMBER(MATCH(YEAR(orderData[invoice_date]),$D$15,0)),MATCH(ROW(orderData[customer]),ROW(orderData[customer])),""),ROWS($A$15:A18)+$B$3))),IF($D$15="",INDEX(orderData[lock_goods],SMALL(IF(ISNUMBER(MATCH(orderData[order_type],$D$13,0)),MATCH(ROW(orderData[customer]),ROW(orderData[customer])),""),ROWS($A$15:A18)+$B$3)),INDEX(orderData[lock_goods],SMALL(IF(ISNUMBER(MATCH(orderData[order_type],$D$13,0)*MATCH(YEAR(orderData[invoice_date]),$D$15,0)),MATCH(ROW(orderData[customer]),ROW(orderData[customer])),""),ROWS($A$15:A18)+$B$3)))),IF($D$13="",IF($D$15="",INDEX(orderData[lock_goods],SMALL(IF(ISNUMBER(MATCH(orderData[status],$D$11,0)),MATCH(ROW(orderData[customer]),ROW(orderData[customer])),""),ROWS($A$15:A18)+$B$3)),INDEX(orderData[lock_goods],SMALL(IF(ISNUMBER(MATCH(orderData[status],$D$11,0)*MATCH(YEAR(orderData[invoice_date]),$D$15,0)),MATCH(ROW(orderData[customer]),ROW(orderData[customer])),""),ROWS($A$15:A18)+$B$3))),IF($D$15="",INDEX(orderData[lock_goods],SMALL(IF(ISNUMBER(MATCH(orderData[status],$D$11,0)*MATCH(orderData[order_type],$D$13,0)),MATCH(ROW(orderData[customer]),ROW(orderData[customer])),""),ROWS($A$15:A18)+$B$3)),INDEX(orderData[lock_goods],SMALL(IF(ISNUMBER(MATCH(orderData[status],$D$11,0)*MATCH(orderData[order_type],$D$13,0)*MATCH(YEAR(orderData[invoice_date]),$D$15,0)),MATCH(ROW(orderData[customer]),ROW(orderData[customer])),""),ROWS($A$15:A18)+$B$3))))),IF($D$11="",IF($D$13="",IF($D$15="",INDEX(orderData[lock_goods],SMALL(IF(ISNUMBER(MATCH(orderData[customer],$D$9,0)),MATCH(ROW(orderData[customer]),ROW(orderData[customer])),""),ROWS($A$15:A18)+$B$3)),INDEX(orderData[lock_goods],SMALL(IF(ISNUMBER(MATCH(orderData[customer],$D$9,0)*MATCH(YEAR(orderData[invoice_date]),$D$15,0)),MATCH(ROW(orderData[customer]),ROW(orderData[customer])),""),ROWS($A$15:A18)+$B$3))),IF($D$15="",INDEX(orderData[lock_goods],SMALL(IF(ISNUMBER(MATCH(orderData[customer],$D$9,0)*MATCH(orderData[order_type],$D$13,0)),MATCH(ROW(orderData[customer]),ROW(orderData[customer])),""),ROWS($A$15:A18)+$B$3)),INDEX(orderData[lock_goods],SMALL(IF(ISNUMBER(MATCH(orderData[customer],$D$9,0)*MATCH(orderData[order_type],$D$13,0)*MATCH(YEAR(orderData[invoice_date]),$D$15,0)),MATCH(ROW(orderData[customer]),ROW(orderData[customer])),""),ROWS($A$15:A18)+$B$3)))),IF($D$13="",IF($D$15="",INDEX(orderData[lock_goods],SMALL(IF(ISNUMBER(MATCH(orderData[customer],$D$9,0)*MATCH(orderData[status],$D$11,0)),MATCH(ROW(orderData[customer]),ROW(orderData[customer])),""),ROWS($A$15:A18)+$B$3)),INDEX(orderData[lock_goods],SMALL(IF(ISNUMBER(MATCH(orderData[customer],$D$9,0)*MATCH(orderData[status],$D$11,0)*MATCH(YEAR(orderData[payed]),$D$15,0)),MATCH(ROW(orderData[customer]),ROW(orderData[customer])),""),ROWS($A$15:A18)+$B$3))),IF($D$15="",INDEX(orderData[lock_goods],SMALL(IF(ISNUMBER(MATCH(orderData[customer],$D$9,0)*MATCH(orderData[status],$D$11,0)*MATCH(orderData[order_type],$D$13,0)),MATCH(ROW(orderData[customer]),ROW(orderData[customer])),""),ROWS($A$15:A18)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T11" s="292" t="str">
        <f t="array" ref="T11">IFERROR(IF($D$9="",IF($D$11="",IF($D$13="",IF($D$15="",INDEX(orderData[payed],SMALL(MATCH(ROW(orderData[customer]),ROW(orderData[customer])),ROWS($A$15:A18)+$B$3)),INDEX(orderData[payed],SMALL(IF(ISNUMBER(MATCH(YEAR(orderData[invoice_date]),$D$15,0)),MATCH(ROW(orderData[customer]),ROW(orderData[customer])),""),ROWS($A$15:A18)+$B$3))),IF($D$15="",INDEX(orderData[payed],SMALL(IF(ISNUMBER(MATCH(orderData[order_type],$D$13,0)),MATCH(ROW(orderData[customer]),ROW(orderData[customer])),""),ROWS($A$15:A18)+$B$3)),INDEX(orderData[payed],SMALL(IF(ISNUMBER(MATCH(orderData[order_type],$D$13,0)*MATCH(YEAR(orderData[invoice_date]),$D$15,0)),MATCH(ROW(orderData[customer]),ROW(orderData[customer])),""),ROWS($A$15:A18)+$B$3)))),IF($D$13="",IF($D$15="",INDEX(orderData[payed],SMALL(IF(ISNUMBER(MATCH(orderData[status],$D$11,0)),MATCH(ROW(orderData[customer]),ROW(orderData[customer])),""),ROWS($A$15:A18)+$B$3)),INDEX(orderData[payed],SMALL(IF(ISNUMBER(MATCH(orderData[status],$D$11,0)*MATCH(YEAR(orderData[invoice_date]),$D$15,0)),MATCH(ROW(orderData[customer]),ROW(orderData[customer])),""),ROWS($A$15:A18)+$B$3))),IF($D$15="",INDEX(orderData[payed],SMALL(IF(ISNUMBER(MATCH(orderData[status],$D$11,0)*MATCH(orderData[order_type],$D$13,0)),MATCH(ROW(orderData[customer]),ROW(orderData[customer])),""),ROWS($A$15:A18)+$B$3)),INDEX(orderData[payed],SMALL(IF(ISNUMBER(MATCH(orderData[status],$D$11,0)*MATCH(orderData[order_type],$D$13,0)*MATCH(YEAR(orderData[invoice_date]),$D$15,0)),MATCH(ROW(orderData[customer]),ROW(orderData[customer])),""),ROWS($A$15:A18)+$B$3))))),IF($D$11="",IF($D$13="",IF($D$15="",INDEX(orderData[payed],SMALL(IF(ISNUMBER(MATCH(orderData[customer],$D$9,0)),MATCH(ROW(orderData[customer]),ROW(orderData[customer])),""),ROWS($A$15:A18)+$B$3)),INDEX(orderData[payed],SMALL(IF(ISNUMBER(MATCH(orderData[customer],$D$9,0)*MATCH(YEAR(orderData[invoice_date]),$D$15,0)),MATCH(ROW(orderData[customer]),ROW(orderData[customer])),""),ROWS($A$15:A18)+$B$3))),IF($D$15="",INDEX(orderData[payed],SMALL(IF(ISNUMBER(MATCH(orderData[customer],$D$9,0)*MATCH(orderData[order_type],$D$13,0)),MATCH(ROW(orderData[customer]),ROW(orderData[customer])),""),ROWS($A$15:A18)+$B$3)),INDEX(orderData[payed],SMALL(IF(ISNUMBER(MATCH(orderData[customer],$D$9,0)*MATCH(orderData[order_type],$D$13,0)*MATCH(YEAR(orderData[invoice_date]),$D$15,0)),MATCH(ROW(orderData[customer]),ROW(orderData[customer])),""),ROWS($A$15:A18)+$B$3)))),IF($D$13="",IF($D$15="",INDEX(orderData[payed],SMALL(IF(ISNUMBER(MATCH(orderData[customer],$D$9,0)*MATCH(orderData[status],$D$11,0)),MATCH(ROW(orderData[customer]),ROW(orderData[customer])),""),ROWS($A$15:A18)+$B$3)),INDEX(orderData[payed],SMALL(IF(ISNUMBER(MATCH(orderData[customer],$D$9,0)*MATCH(orderData[status],$D$11,0)*MATCH(YEAR(orderData[payed]),$D$15,0)),MATCH(ROW(orderData[customer]),ROW(orderData[customer])),""),ROWS($A$15:A18)+$B$3))),IF($D$15="",INDEX(orderData[payed],SMALL(IF(ISNUMBER(MATCH(orderData[customer],$D$9,0)*MATCH(orderData[status],$D$11,0)*MATCH(orderData[order_type],$D$13,0)),MATCH(ROW(orderData[customer]),ROW(orderData[customer])),""),ROWS($A$15:A18)+$B$3)),INDEX(orderData[paye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U11" s="287" t="str">
        <f t="array" ref="U11">IFERROR(IF($D$9="",IF($D$11="",IF($D$13="",IF($D$15="",INDEX(orderData[shipping_method],SMALL(MATCH(ROW(orderData[customer]),ROW(orderData[customer])),ROWS($A$15:A18)+$B$3)),INDEX(orderData[shipping_method],SMALL(IF(ISNUMBER(MATCH(YEAR(orderData[invoice_date]),$D$15,0)),MATCH(ROW(orderData[customer]),ROW(orderData[customer])),""),ROWS($A$15:A18)+$B$3))),IF($D$15="",INDEX(orderData[shipping_method],SMALL(IF(ISNUMBER(MATCH(orderData[order_type],$D$13,0)),MATCH(ROW(orderData[customer]),ROW(orderData[customer])),""),ROWS($A$15:A18)+$B$3)),INDEX(orderData[shipping_method],SMALL(IF(ISNUMBER(MATCH(orderData[order_type],$D$13,0)*MATCH(YEAR(orderData[invoice_date]),$D$15,0)),MATCH(ROW(orderData[customer]),ROW(orderData[customer])),""),ROWS($A$15:A18)+$B$3)))),IF($D$13="",IF($D$15="",INDEX(orderData[shipping_method],SMALL(IF(ISNUMBER(MATCH(orderData[status],$D$11,0)),MATCH(ROW(orderData[customer]),ROW(orderData[customer])),""),ROWS($A$15:A18)+$B$3)),INDEX(orderData[shipping_method],SMALL(IF(ISNUMBER(MATCH(orderData[status],$D$11,0)*MATCH(YEAR(orderData[invoice_date]),$D$15,0)),MATCH(ROW(orderData[customer]),ROW(orderData[customer])),""),ROWS($A$15:A18)+$B$3))),IF($D$15="",INDEX(orderData[shipping_method],SMALL(IF(ISNUMBER(MATCH(orderData[status],$D$11,0)*MATCH(orderData[order_type],$D$13,0)),MATCH(ROW(orderData[customer]),ROW(orderData[customer])),""),ROWS($A$15:A18)+$B$3)),INDEX(orderData[shipping_method],SMALL(IF(ISNUMBER(MATCH(orderData[status],$D$11,0)*MATCH(orderData[order_type],$D$13,0)*MATCH(YEAR(orderData[invoice_date]),$D$15,0)),MATCH(ROW(orderData[customer]),ROW(orderData[customer])),""),ROWS($A$15:A18)+$B$3))))),IF($D$11="",IF($D$13="",IF($D$15="",INDEX(orderData[shipping_method],SMALL(IF(ISNUMBER(MATCH(orderData[customer],$D$9,0)),MATCH(ROW(orderData[customer]),ROW(orderData[customer])),""),ROWS($A$15:A18)+$B$3)),INDEX(orderData[shipping_method],SMALL(IF(ISNUMBER(MATCH(orderData[customer],$D$9,0)*MATCH(YEAR(orderData[invoice_date]),$D$15,0)),MATCH(ROW(orderData[customer]),ROW(orderData[customer])),""),ROWS($A$15:A18)+$B$3))),IF($D$15="",INDEX(orderData[shipping_method],SMALL(IF(ISNUMBER(MATCH(orderData[customer],$D$9,0)*MATCH(orderData[order_type],$D$13,0)),MATCH(ROW(orderData[customer]),ROW(orderData[customer])),""),ROWS($A$15:A18)+$B$3)),INDEX(orderData[shipping_method],SMALL(IF(ISNUMBER(MATCH(orderData[customer],$D$9,0)*MATCH(orderData[order_type],$D$13,0)*MATCH(YEAR(orderData[invoice_date]),$D$15,0)),MATCH(ROW(orderData[customer]),ROW(orderData[customer])),""),ROWS($A$15:A18)+$B$3)))),IF($D$13="",IF($D$15="",INDEX(orderData[shipping_method],SMALL(IF(ISNUMBER(MATCH(orderData[customer],$D$9,0)*MATCH(orderData[status],$D$11,0)),MATCH(ROW(orderData[customer]),ROW(orderData[customer])),""),ROWS($A$15:A18)+$B$3)),INDEX(orderData[shipping_method],SMALL(IF(ISNUMBER(MATCH(orderData[customer],$D$9,0)*MATCH(orderData[status],$D$11,0)*MATCH(YEAR(orderData[shipping_method]),$D$15,0)),MATCH(ROW(orderData[customer]),ROW(orderData[customer])),""),ROWS($A$15:A18)+$B$3))),IF($D$15="",INDEX(orderData[shipping_method],SMALL(IF(ISNUMBER(MATCH(orderData[customer],$D$9,0)*MATCH(orderData[status],$D$11,0)*MATCH(orderData[order_type],$D$13,0)),MATCH(ROW(orderData[customer]),ROW(orderData[customer])),""),ROWS($A$15:A18)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V11" s="292" t="str">
        <f t="array" ref="V11">IFERROR(IF($D$9="",IF($D$11="",IF($D$13="",IF($D$15="",INDEX(orderData[status],SMALL(MATCH(ROW(orderData[customer]),ROW(orderData[customer])),ROWS($A$15:A18)+$B$3)),INDEX(orderData[status],SMALL(IF(ISNUMBER(MATCH(YEAR(orderData[invoice_date]),$D$15,0)),MATCH(ROW(orderData[customer]),ROW(orderData[customer])),""),ROWS($A$15:A18)+$B$3))),IF($D$15="",INDEX(orderData[status],SMALL(IF(ISNUMBER(MATCH(orderData[order_type],$D$13,0)),MATCH(ROW(orderData[customer]),ROW(orderData[customer])),""),ROWS($A$15:A18)+$B$3)),INDEX(orderData[status],SMALL(IF(ISNUMBER(MATCH(orderData[order_type],$D$13,0)*MATCH(YEAR(orderData[invoice_date]),$D$15,0)),MATCH(ROW(orderData[customer]),ROW(orderData[customer])),""),ROWS($A$15:A18)+$B$3)))),IF($D$13="",IF($D$15="",INDEX(orderData[status],SMALL(IF(ISNUMBER(MATCH(orderData[status],$D$11,0)),MATCH(ROW(orderData[customer]),ROW(orderData[customer])),""),ROWS($A$15:A18)+$B$3)),INDEX(orderData[status],SMALL(IF(ISNUMBER(MATCH(orderData[status],$D$11,0)*MATCH(YEAR(orderData[invoice_date]),$D$15,0)),MATCH(ROW(orderData[customer]),ROW(orderData[customer])),""),ROWS($A$15:A18)+$B$3))),IF($D$15="",INDEX(orderData[status],SMALL(IF(ISNUMBER(MATCH(orderData[status],$D$11,0)*MATCH(orderData[order_type],$D$13,0)),MATCH(ROW(orderData[customer]),ROW(orderData[customer])),""),ROWS($A$15:A18)+$B$3)),INDEX(orderData[status],SMALL(IF(ISNUMBER(MATCH(orderData[status],$D$11,0)*MATCH(orderData[order_type],$D$13,0)*MATCH(YEAR(orderData[invoice_date]),$D$15,0)),MATCH(ROW(orderData[customer]),ROW(orderData[customer])),""),ROWS($A$15:A18)+$B$3))))),IF($D$11="",IF($D$13="",IF($D$15="",INDEX(orderData[status],SMALL(IF(ISNUMBER(MATCH(orderData[customer],$D$9,0)),MATCH(ROW(orderData[customer]),ROW(orderData[customer])),""),ROWS($A$15:A18)+$B$3)),INDEX(orderData[status],SMALL(IF(ISNUMBER(MATCH(orderData[customer],$D$9,0)*MATCH(YEAR(orderData[invoice_date]),$D$15,0)),MATCH(ROW(orderData[customer]),ROW(orderData[customer])),""),ROWS($A$15:A18)+$B$3))),IF($D$15="",INDEX(orderData[status],SMALL(IF(ISNUMBER(MATCH(orderData[customer],$D$9,0)*MATCH(orderData[order_type],$D$13,0)),MATCH(ROW(orderData[customer]),ROW(orderData[customer])),""),ROWS($A$15:A18)+$B$3)),INDEX(orderData[status],SMALL(IF(ISNUMBER(MATCH(orderData[customer],$D$9,0)*MATCH(orderData[order_type],$D$13,0)*MATCH(YEAR(orderData[invoice_date]),$D$15,0)),MATCH(ROW(orderData[customer]),ROW(orderData[customer])),""),ROWS($A$15:A18)+$B$3)))),IF($D$13="",IF($D$15="",INDEX(orderData[status],SMALL(IF(ISNUMBER(MATCH(orderData[customer],$D$9,0)*MATCH(orderData[status],$D$11,0)),MATCH(ROW(orderData[customer]),ROW(orderData[customer])),""),ROWS($A$15:A18)+$B$3)),INDEX(orderData[status],SMALL(IF(ISNUMBER(MATCH(orderData[customer],$D$9,0)*MATCH(orderData[status],$D$11,0)*MATCH(YEAR(orderData[status]),$D$15,0)),MATCH(ROW(orderData[customer]),ROW(orderData[customer])),""),ROWS($A$15:A18)+$B$3))),IF($D$15="",INDEX(orderData[status],SMALL(IF(ISNUMBER(MATCH(orderData[customer],$D$9,0)*MATCH(orderData[status],$D$11,0)*MATCH(orderData[order_type],$D$13,0)),MATCH(ROW(orderData[customer]),ROW(orderData[customer])),""),ROWS($A$15:A18)+$B$3)),INDEX(orderData[statu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W11" s="392" t="str">
        <f t="array" ref="W11">IFERROR(IF($D$9="",IF($D$11="",IF($D$13="",IF($D$15="",INDEX(orderData[custom_docs],SMALL(MATCH(ROW(orderData[customer]),ROW(orderData[customer])),ROWS($A$15:A18)+$B$3)),INDEX(orderData[custom_docs],SMALL(IF(ISNUMBER(MATCH(YEAR(orderData[invoice_date]),$D$15,0)),MATCH(ROW(orderData[customer]),ROW(orderData[customer])),""),ROWS($A$15:A18)+$B$3))),IF($D$15="",INDEX(orderData[custom_docs],SMALL(IF(ISNUMBER(MATCH(orderData[order_type],$D$13,0)),MATCH(ROW(orderData[customer]),ROW(orderData[customer])),""),ROWS($A$15:A18)+$B$3)),INDEX(orderData[custom_docs],SMALL(IF(ISNUMBER(MATCH(orderData[order_type],$D$13,0)*MATCH(YEAR(orderData[invoice_date]),$D$15,0)),MATCH(ROW(orderData[customer]),ROW(orderData[customer])),""),ROWS($A$15:A18)+$B$3)))),IF($D$13="",IF($D$15="",INDEX(orderData[custom_docs],SMALL(IF(ISNUMBER(MATCH(orderData[status],$D$11,0)),MATCH(ROW(orderData[customer]),ROW(orderData[customer])),""),ROWS($A$15:A18)+$B$3)),INDEX(orderData[custom_docs],SMALL(IF(ISNUMBER(MATCH(orderData[status],$D$11,0)*MATCH(YEAR(orderData[invoice_date]),$D$15,0)),MATCH(ROW(orderData[customer]),ROW(orderData[customer])),""),ROWS($A$15:A18)+$B$3))),IF($D$15="",INDEX(orderData[custom_docs],SMALL(IF(ISNUMBER(MATCH(orderData[status],$D$11,0)*MATCH(orderData[order_type],$D$13,0)),MATCH(ROW(orderData[customer]),ROW(orderData[customer])),""),ROWS($A$15:A18)+$B$3)),INDEX(orderData[custom_docs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_docs],SMALL(IF(ISNUMBER(MATCH(orderData[customer],$D$9,0)),MATCH(ROW(orderData[customer]),ROW(orderData[customer])),""),ROWS($A$15:A18)+$B$3)),INDEX(orderData[custom_docs],SMALL(IF(ISNUMBER(MATCH(orderData[customer],$D$9,0)*MATCH(YEAR(orderData[invoice_date]),$D$15,0)),MATCH(ROW(orderData[customer]),ROW(orderData[customer])),""),ROWS($A$15:A18)+$B$3))),IF($D$15="",INDEX(orderData[custom_docs],SMALL(IF(ISNUMBER(MATCH(orderData[customer],$D$9,0)*MATCH(orderData[order_type],$D$13,0)),MATCH(ROW(orderData[customer]),ROW(orderData[customer])),""),ROWS($A$15:A18)+$B$3)),INDEX(orderData[custom_docs],SMALL(IF(ISNUMBER(MATCH(orderData[customer],$D$9,0)*MATCH(orderData[order_type],$D$13,0)*MATCH(YEAR(orderData[invoice_date]),$D$15,0)),MATCH(ROW(orderData[customer]),ROW(orderData[customer])),""),ROWS($A$15:A18)+$B$3)))),IF($D$13="",IF($D$15="",INDEX(orderData[custom_docs],SMALL(IF(ISNUMBER(MATCH(orderData[customer],$D$9,0)*MATCH(orderData[status],$D$11,0)),MATCH(ROW(orderData[customer]),ROW(orderData[customer])),""),ROWS($A$15:A18)+$B$3)),INDEX(orderData[custom_docs],SMALL(IF(ISNUMBER(MATCH(orderData[customer],$D$9,0)*MATCH(orderData[status],$D$11,0)*MATCH(YEAR(orderData[status]),$D$15,0)),MATCH(ROW(orderData[customer]),ROW(orderData[customer])),""),ROWS($A$15:A18)+$B$3))),IF($D$15="",INDEX(orderData[custom_docs],SMALL(IF(ISNUMBER(MATCH(orderData[customer],$D$9,0)*MATCH(orderData[status],$D$11,0)*MATCH(orderData[order_type],$D$13,0)),MATCH(ROW(orderData[customer]),ROW(orderData[customer])),""),ROWS($A$15:A18)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AO11" s="352"/>
      <c r="AQ11" s="275"/>
      <c r="AR11" s="438"/>
      <c r="AS11" s="435"/>
      <c r="AT11" s="439"/>
      <c r="AW11" s="275"/>
      <c r="AX11" s="440"/>
      <c r="AZ11" s="441"/>
      <c r="BF11" s="244"/>
      <c r="BG11" s="437"/>
      <c r="BH11" s="244"/>
      <c r="BN11" s="433"/>
      <c r="BO11" s="268"/>
      <c r="BX11" s="273" t="str">
        <f>$B$4</f>
        <v/>
      </c>
      <c r="BZ11" s="364" t="s">
        <v>469</v>
      </c>
      <c r="CA11" s="305" t="str">
        <f>IFERROR(IF(BZ11="","",INDEX(productData[description],MATCH(BZ11,productData[sku],0))),"")</f>
        <v/>
      </c>
      <c r="CB11" s="307">
        <v>500</v>
      </c>
      <c r="CC11" s="537">
        <v>6</v>
      </c>
      <c r="CD11" s="315"/>
      <c r="CE11" s="426"/>
      <c r="CF11" s="308"/>
      <c r="CG11" s="309" t="str">
        <f>IFERROR(ROUNDUP(CB11/INDEX(productData[units_per_carton],MATCH(BZ11,productData[sku],0)),0),"")</f>
        <v/>
      </c>
      <c r="CH11" s="310" t="str">
        <f>IFERROR(ROUNDUP(CD11/INDEX(productData[units_per_carton],MATCH(BZ11,productData[sku],0)),0),"")</f>
        <v/>
      </c>
      <c r="CI11" s="310" t="str">
        <f>IFERROR(ROUNDUP(CF11/INDEX(productData[units_per_carton],MATCH(BZ11,productData[sku])),0),"")</f>
        <v/>
      </c>
      <c r="CJ11" s="310" t="str">
        <f>IFERROR(((CB11+CD11+CF11)/INDEX(productData[units_per_carton],MATCH(BZ11,productData[sku],0)))*INDEX(productData[net_weight],MATCH(BZ11,productData[sku],0)),"")</f>
        <v/>
      </c>
      <c r="CK11" s="310" t="str">
        <f>IFERROR(((CB11+CD11+CF11)/INDEX(productData[units_per_carton],MATCH(BZ11,productData[sku],0)))*INDEX(productData[gross_weight],MATCH(BZ11,productData[sku],0)),"")</f>
        <v/>
      </c>
      <c r="CL11" s="414" t="str">
        <f>IFERROR((CB11+CD11+CF11)/INDEX(productData[units_per_carton],MATCH(BZ11,productData[sku],0))*INDEX(productData[length],MATCH(BZ11,productData[sku],0))*INDEX(productData[width],MATCH(BZ11,productData[sku],0))*INDEX(productData[height],MATCH(BZ11,productData[sku],0))/1000000000,"")</f>
        <v/>
      </c>
      <c r="CM11" s="311" t="str">
        <f>IFERROR(INDEX(productData[category],MATCH(BZ11,productData[sku],0)),"")</f>
        <v/>
      </c>
      <c r="CN11" s="311" t="str">
        <f>IFERROR(INDEX(productData[size1],MATCH(BZ11,productData[sku],0)),"")</f>
        <v/>
      </c>
      <c r="CO11" s="312" t="str">
        <f>IFERROR(INDEX(productData[hs_code],MATCH(BZ11,productData[sku],0)),"")</f>
        <v/>
      </c>
      <c r="CP11" s="365" t="str">
        <f>IFERROR(INDEX(productData[sku_geko],MATCH(BZ11,productData[sku],0)),"")</f>
        <v/>
      </c>
      <c r="CQ11" s="308">
        <v>500</v>
      </c>
      <c r="CR11" s="383" t="str">
        <f>IFERROR(IF(BZ11="","",IF($BX$15="SALE",INDEX(inventory[COSTO UNITARIO],MATCH(BZ11,inventory[SKU],0)),IF($BX$15="SAMPLING",INDEX(inventory[COSTO UNITARIO],MATCH(BZ11,inventory[SKU],0)),""))),"")</f>
        <v/>
      </c>
      <c r="CS11" s="383" t="str">
        <f t="shared" si="0"/>
        <v/>
      </c>
      <c r="CT11" s="430">
        <f t="shared" si="1"/>
        <v>3000</v>
      </c>
      <c r="CU11" s="357" t="e">
        <f t="shared" si="3"/>
        <v>#N/A</v>
      </c>
      <c r="CW11" s="77"/>
      <c r="CX11" s="79" t="s">
        <v>250</v>
      </c>
      <c r="CY11" s="468">
        <f>COUNTA($CB$8:$CB$110)</f>
        <v>4</v>
      </c>
      <c r="CZ11" s="74"/>
      <c r="DB11" s="195"/>
      <c r="DH11" s="195"/>
      <c r="EC11" s="273"/>
      <c r="EE11" s="337" t="str">
        <f t="array" ref="EE11">IFERROR(IF($EC$9="",IF($EC$11="",IF($EC$13="",INDEX(productData[sku],SMALL(MATCH(ROW(productData[sku]),ROW(productData[sku])),ROWS($A$15:A18)+$B$3)),INDEX(productData[sku],SMALL(IF(ISNUMBER(MATCH(productData[size1],$EC$13,0)),MATCH(ROW(productData[sku]),ROW(productData[sku])),""),ROWS($A$15:A16)+$B$3))),IF($EC$13="",INDEX(productData[sku],SMALL(IF(ISNUMBER(MATCH(productData[sex],$EC$11,0)),MATCH(ROW(productData[sku]),ROW(productData[sku])),""),ROWS($A$15:A16)+$B$3)),INDEX(productData[sku],SMALL(IF(ISNUMBER(MATCH(productData[sex],$EC$11,0)*MATCH(productData[size1],$EC$13,0)),MATCH(ROW(productData[sku]),ROW(productData[sku])),""),ROWS($A$15:A16)+$B$3)))),IF($EC$11="",IF($EC$13="",INDEX(productData[sku],SMALL(IF(ISNUMBER(MATCH(productData[category],$EC$9,0)),MATCH(ROW(productData[sku]),ROW(productData[sku])),""),ROWS($A$15:A16)+$B$3)),INDEX(productData[sku],SMALL(IF(ISNUMBER(MATCH(productData[category],$EC$9,0)*MATCH(productData[size1],$EC$13,0)),MATCH(ROW(productData[sku]),ROW(productData[sku])),""),ROWS($A$15:A16)+$B$3))),IF($EC$13="",INDEX(productData[sku],SMALL(IF(ISNUMBER(MATCH(productData[category],$EC$9,0)*MATCH(productData[sex],$EC$11,0)),MATCH(ROW(productData[sku]),ROW(productData[sku])),""),ROWS($A$15:A16)+$B$3)),INDEX(productData[sku],SMALL(IF(ISNUMBER(MATCH(productData[category],$EC$9,0)*MATCH(productData[sex],$EC$11,0)*MATCH(productData[size1],$EC$13,0)),MATCH(ROW(productData[sku]),ROW(productData[sku])),""),ROWS($A$15:A16)+$B$3))))),"")</f>
        <v/>
      </c>
      <c r="EF11" s="501" t="str">
        <f t="array" ref="EF11">IFERROR(IF($EC$9="",IF($EC$11="",IF($EC$13="",INDEX(productData[description],SMALL(MATCH(ROW(productData[sku]),ROW(productData[sku])),ROWS($A$15:A18)+$B$3)),INDEX(productData[description],SMALL(IF(ISNUMBER(MATCH(productData[size1],$EC$13,0)),MATCH(ROW(productData[sku]),ROW(productData[sku])),""),ROWS($A$15:A16)+$B$3))),IF($EC$13="",INDEX(productData[description],SMALL(IF(ISNUMBER(MATCH(productData[sex],$EC$11,0)),MATCH(ROW(productData[sku]),ROW(productData[sku])),""),ROWS($A$15:A16)+$B$3)),INDEX(productData[description],SMALL(IF(ISNUMBER(MATCH(productData[sex],$EC$11,0)*MATCH(productData[size1],$EC$13,0)),MATCH(ROW(productData[sku]),ROW(productData[sku])),""),ROWS($A$15:A16)+$B$3)))),IF($EC$11="",IF($EC$13="",INDEX(productData[description],SMALL(IF(ISNUMBER(MATCH(productData[category],$EC$9,0)),MATCH(ROW(productData[sku]),ROW(productData[sku])),""),ROWS($A$15:A16)+$B$3)),INDEX(productData[description],SMALL(IF(ISNUMBER(MATCH(productData[category],$EC$9,0)*MATCH(productData[size1],$EC$13,0)),MATCH(ROW(productData[sku]),ROW(productData[sku])),""),ROWS($A$15:A16)+$B$3))),IF($EC$13="",INDEX(productData[description],SMALL(IF(ISNUMBER(MATCH(productData[category],$EC$9,0)*MATCH(productData[sex],$EC$11,0)),MATCH(ROW(productData[sku]),ROW(productData[sku])),""),ROWS($A$15:A16)+$B$3)),INDEX(productData[description],SMALL(IF(ISNUMBER(MATCH(productData[category],$EC$9,0)*MATCH(productData[sex],$EC$11,0)*MATCH(productData[size1],$EC$13,0)),MATCH(ROW(productData[sku]),ROW(productData[sku])),""),ROWS($A$15:A16)+$B$3))))),"")</f>
        <v/>
      </c>
      <c r="EG11" s="338" t="str">
        <f>IFERROR(IF('BHPC MANAGER'!$EE11="","",INDEX(inventory[ESISTENZA],MATCH('BHPC MANAGER'!$EE11,inventory[SKU],0))),0)</f>
        <v/>
      </c>
      <c r="EH11" s="339" t="s">
        <v>241</v>
      </c>
      <c r="EI11" s="339" t="str">
        <f t="shared" si="4"/>
        <v/>
      </c>
      <c r="EJ11" s="340" t="s">
        <v>241</v>
      </c>
      <c r="EK11" s="341" t="str">
        <f t="shared" si="5"/>
        <v/>
      </c>
      <c r="FD11" s="371"/>
      <c r="FF11" s="242"/>
      <c r="FG11" s="242"/>
      <c r="FH11" s="372"/>
      <c r="FI11" s="242"/>
      <c r="FJ11" s="371"/>
      <c r="FL11" s="242"/>
      <c r="FM11" s="242"/>
      <c r="FN11" s="372"/>
      <c r="FO11" s="242"/>
      <c r="FP11" s="242"/>
      <c r="FQ11" s="242"/>
      <c r="FR11" s="242"/>
      <c r="FS11" s="242"/>
      <c r="FT11" s="242"/>
      <c r="FU11" s="242"/>
      <c r="FV11" s="242"/>
      <c r="FW11" s="242"/>
      <c r="FX11" s="242"/>
      <c r="FY11" s="242"/>
      <c r="FZ11" s="242"/>
      <c r="GA11" s="242"/>
      <c r="GB11" s="242"/>
      <c r="GC11" s="242"/>
      <c r="GD11" s="242"/>
      <c r="GE11" s="242"/>
      <c r="GF11" s="242"/>
      <c r="GG11" s="242"/>
      <c r="GH11" s="242"/>
      <c r="GI11" s="242"/>
      <c r="GJ11" s="242"/>
      <c r="GK11" s="242"/>
      <c r="GL11" s="242"/>
      <c r="GM11" s="242"/>
      <c r="GN11" s="242"/>
      <c r="GO11" s="242"/>
      <c r="GP11" s="242"/>
      <c r="GQ11" s="242"/>
      <c r="GR11" s="242"/>
      <c r="GS11" s="242"/>
      <c r="GT11" s="242"/>
      <c r="GU11" s="242"/>
      <c r="GV11" s="242"/>
      <c r="GW11" s="242"/>
      <c r="GX11" s="242"/>
      <c r="GY11" s="242"/>
      <c r="GZ11" s="242"/>
      <c r="HA11" s="242"/>
      <c r="HB11" s="242"/>
      <c r="HC11" s="242"/>
      <c r="HD11" s="242"/>
      <c r="HE11" s="242"/>
      <c r="HF11" s="242"/>
      <c r="HG11" s="242"/>
      <c r="HH11" s="242"/>
      <c r="HI11" s="242"/>
      <c r="HJ11" s="242"/>
      <c r="HK11" s="242"/>
      <c r="HL11" s="242"/>
      <c r="HM11" s="242"/>
      <c r="HN11" s="242"/>
      <c r="HO11" s="242"/>
      <c r="HP11" s="242"/>
      <c r="HQ11" s="242"/>
      <c r="HR11" s="242"/>
      <c r="HS11" s="242"/>
      <c r="HT11" s="242"/>
    </row>
    <row r="12" spans="1:702" ht="15" customHeight="1" x14ac:dyDescent="0.35">
      <c r="B12" s="127"/>
      <c r="D12" s="244" t="s">
        <v>230</v>
      </c>
      <c r="F12" s="81"/>
      <c r="G12" s="467" t="str">
        <f>IFERROR(INDEX(customerData[country],MATCH($B$6,customerData[cod_cliente],0)),"")</f>
        <v/>
      </c>
      <c r="H12" s="74"/>
      <c r="L12" s="285" t="str">
        <f t="array" ref="L12">IFERROR(IF($D$9="",IF($D$11="",IF($D$13="",IF($D$15="",INDEX(orderData[customer],SMALL(MATCH(ROW(orderData[customer]),ROW(orderData[customer])),ROWS($A$15:A19)+$B$3)),INDEX(orderData[customer],SMALL(IF(ISNUMBER(MATCH(YEAR(orderData[invoice_date]),$D$15,0)),MATCH(ROW(orderData[customer]),ROW(orderData[customer])),""),ROWS($A$15:A19)+$B$3))),IF($D$15="",INDEX(orderData[customer],SMALL(IF(ISNUMBER(MATCH(orderData[order_type],$D$13,0)),MATCH(ROW(orderData[customer]),ROW(orderData[customer])),""),ROWS($A$15:A19)+$B$3)),INDEX(orderData[customer],SMALL(IF(ISNUMBER(MATCH(orderData[order_type],$D$13,0)*MATCH(YEAR(orderData[invoice_date]),$D$15,0)),MATCH(ROW(orderData[customer]),ROW(orderData[customer])),""),ROWS($A$15:A19)+$B$3)))),IF($D$13="",IF($D$15="",INDEX(orderData[customer],SMALL(IF(ISNUMBER(MATCH(orderData[status],$D$11,0)),MATCH(ROW(orderData[customer]),ROW(orderData[customer])),""),ROWS($A$15:A19)+$B$3)),INDEX(orderData[customer],SMALL(IF(ISNUMBER(MATCH(orderData[status],$D$11,0)*MATCH(YEAR(orderData[invoice_date]),$D$15,0)),MATCH(ROW(orderData[customer]),ROW(orderData[customer])),""),ROWS($A$15:A19)+$B$3))),IF($D$15="",INDEX(orderData[customer],SMALL(IF(ISNUMBER(MATCH(orderData[status],$D$11,0)*MATCH(orderData[order_type],$D$13,0)),MATCH(ROW(orderData[customer]),ROW(orderData[customer])),""),ROWS($A$15:A19)+$B$3)),INDEX(orderData[customer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er],SMALL(IF(ISNUMBER(MATCH(orderData[customer],$D$9,0)),MATCH(ROW(orderData[customer]),ROW(orderData[customer])),""),ROWS($A$15:A19)+$B$3)),INDEX(orderData[customer],SMALL(IF(ISNUMBER(MATCH(orderData[customer],$D$9,0)*MATCH(YEAR(orderData[invoice_date]),$D$15,0)),MATCH(ROW(orderData[customer]),ROW(orderData[customer])),""),ROWS($A$15:A19)+$B$3))),IF($D$15="",INDEX(orderData[customer],SMALL(IF(ISNUMBER(MATCH(orderData[customer],$D$9,0)*MATCH(orderData[order_type],$D$13,0)),MATCH(ROW(orderData[customer]),ROW(orderData[customer])),""),ROWS($A$15:A19)+$B$3)),INDEX(orderData[customer],SMALL(IF(ISNUMBER(MATCH(orderData[customer],$D$9,0)*MATCH(orderData[order_type],$D$13,0)*MATCH(YEAR(orderData[invoice_date]),$D$15,0)),MATCH(ROW(orderData[customer]),ROW(orderData[customer])),""),ROWS($A$15:A19)+$B$3)))),IF($D$13="",IF($D$15="",INDEX(orderData[customer],SMALL(IF(ISNUMBER(MATCH(orderData[customer],$D$9,0)*MATCH(orderData[status],$D$11,0)),MATCH(ROW(orderData[customer]),ROW(orderData[customer])),""),ROWS($A$15:A19)+$B$3)),INDEX(orderData[customer],SMALL(IF(ISNUMBER(MATCH(orderData[customer],$D$9,0)*MATCH(orderData[status],$D$11,0)*MATCH(YEAR(orderData[invoice_date]),$D$15,0)),MATCH(ROW(orderData[customer]),ROW(orderData[customer])),""),ROWS($A$15:A19)+$B$3))),IF($D$15="",INDEX(orderData[customer],SMALL(IF(ISNUMBER(MATCH(orderData[customer],$D$9,0)*MATCH(orderData[status],$D$11,0)*MATCH(orderData[order_type],$D$13,0)),MATCH(ROW(orderData[customer]),ROW(orderData[customer])),""),ROWS($A$15:A19)+$B$3)),INDEX(orderData[customer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M12" s="286" t="str">
        <f t="array" ref="M12">IFERROR(IF($D$9="",IF($D$11="",IF($D$13="",IF($D$15="",INDEX(orderData[order_no],SMALL(MATCH(ROW(orderData[customer]),ROW(orderData[customer])),ROWS($A$15:A19)+$B$3)),INDEX(orderData[order_no],SMALL(IF(ISNUMBER(MATCH(YEAR(orderData[invoice_date]),$D$15,0)),MATCH(ROW(orderData[customer]),ROW(orderData[customer])),""),ROWS($A$15:A19)+$B$3))),IF($D$15="",INDEX(orderData[order_no],SMALL(IF(ISNUMBER(MATCH(orderData[order_type],$D$13,0)),MATCH(ROW(orderData[customer]),ROW(orderData[customer])),""),ROWS($A$15:A19)+$B$3)),INDEX(orderData[order_no],SMALL(IF(ISNUMBER(MATCH(orderData[order_type],$D$13,0)*MATCH(YEAR(orderData[invoice_date]),$D$15,0)),MATCH(ROW(orderData[customer]),ROW(orderData[customer])),""),ROWS($A$15:A19)+$B$3)))),IF($D$13="",IF($D$15="",INDEX(orderData[order_no],SMALL(IF(ISNUMBER(MATCH(orderData[status],$D$11,0)),MATCH(ROW(orderData[customer]),ROW(orderData[customer])),""),ROWS($A$15:A19)+$B$3)),INDEX(orderData[order_no],SMALL(IF(ISNUMBER(MATCH(orderData[status],$D$11,0)*MATCH(YEAR(orderData[invoice_date]),$D$15,0)),MATCH(ROW(orderData[customer]),ROW(orderData[customer])),""),ROWS($A$15:A19)+$B$3))),IF($D$15="",INDEX(orderData[order_no],SMALL(IF(ISNUMBER(MATCH(orderData[status],$D$11,0)*MATCH(orderData[order_type],$D$13,0)),MATCH(ROW(orderData[customer]),ROW(orderData[customer])),""),ROWS($A$15:A19)+$B$3)),INDEX(orderData[order_no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no],SMALL(IF(ISNUMBER(MATCH(orderData[customer],$D$9,0)),MATCH(ROW(orderData[customer]),ROW(orderData[customer])),""),ROWS($A$15:A19)+$B$3)),INDEX(orderData[order_no],SMALL(IF(ISNUMBER(MATCH(orderData[customer],$D$9,0)*MATCH(YEAR(orderData[invoice_date]),$D$15,0)),MATCH(ROW(orderData[customer]),ROW(orderData[customer])),""),ROWS($A$15:A19)+$B$3))),IF($D$15="",INDEX(orderData[order_no],SMALL(IF(ISNUMBER(MATCH(orderData[customer],$D$9,0)*MATCH(orderData[order_type],$D$13,0)),MATCH(ROW(orderData[customer]),ROW(orderData[customer])),""),ROWS($A$15:A19)+$B$3)),INDEX(orderData[order_no],SMALL(IF(ISNUMBER(MATCH(orderData[customer],$D$9,0)*MATCH(orderData[order_type],$D$13,0)*MATCH(YEAR(orderData[invoice_date]),$D$15,0)),MATCH(ROW(orderData[customer]),ROW(orderData[customer])),""),ROWS($A$15:A19)+$B$3)))),IF($D$13="",IF($D$15="",INDEX(orderData[order_no],SMALL(IF(ISNUMBER(MATCH(orderData[customer],$D$9,0)*MATCH(orderData[status],$D$11,0)),MATCH(ROW(orderData[customer]),ROW(orderData[customer])),""),ROWS($A$15:A19)+$B$3)),INDEX(orderData[order_no],SMALL(IF(ISNUMBER(MATCH(orderData[customer],$D$9,0)*MATCH(orderData[status],$D$11,0)*MATCH(YEAR(orderData[invoice_date]),$D$15,0)),MATCH(ROW(orderData[customer]),ROW(orderData[customer])),""),ROWS($A$15:A19)+$B$3))),IF($D$15="",INDEX(orderData[order_no],SMALL(IF(ISNUMBER(MATCH(orderData[customer],$D$9,0)*MATCH(orderData[status],$D$11,0)*MATCH(orderData[order_type],$D$13,0)),MATCH(ROW(orderData[customer]),ROW(orderData[customer])),""),ROWS($A$15:A19)+$B$3)),INDEX(orderData[order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N12" s="287" t="str">
        <f t="array" ref="N12">IFERROR(IF($D$9="",IF($D$11="",IF($D$13="",IF($D$15="",INDEX(orderData[order_type],SMALL(MATCH(ROW(orderData[customer]),ROW(orderData[customer])),ROWS($A$15:A19)+$B$3)),INDEX(orderData[order_type],SMALL(IF(ISNUMBER(MATCH(YEAR(orderData[invoice_date]),$D$15,0)),MATCH(ROW(orderData[customer]),ROW(orderData[customer])),""),ROWS($A$15:A19)+$B$3))),IF($D$15="",INDEX(orderData[order_type],SMALL(IF(ISNUMBER(MATCH(orderData[order_type],$D$13,0)),MATCH(ROW(orderData[customer]),ROW(orderData[customer])),""),ROWS($A$15:A19)+$B$3)),INDEX(orderData[order_type],SMALL(IF(ISNUMBER(MATCH(orderData[order_type],$D$13,0)*MATCH(YEAR(orderData[invoice_date]),$D$15,0)),MATCH(ROW(orderData[customer]),ROW(orderData[customer])),""),ROWS($A$15:A19)+$B$3)))),IF($D$13="",IF($D$15="",INDEX(orderData[order_type],SMALL(IF(ISNUMBER(MATCH(orderData[status],$D$11,0)),MATCH(ROW(orderData[customer]),ROW(orderData[customer])),""),ROWS($A$15:A19)+$B$3)),INDEX(orderData[order_type],SMALL(IF(ISNUMBER(MATCH(orderData[status],$D$11,0)*MATCH(YEAR(orderData[invoice_date]),$D$15,0)),MATCH(ROW(orderData[customer]),ROW(orderData[customer])),""),ROWS($A$15:A19)+$B$3))),IF($D$15="",INDEX(orderData[order_type],SMALL(IF(ISNUMBER(MATCH(orderData[status],$D$11,0)*MATCH(orderData[order_type],$D$13,0)),MATCH(ROW(orderData[customer]),ROW(orderData[customer])),""),ROWS($A$15:A19)+$B$3)),INDEX(orderData[order_typ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type],SMALL(IF(ISNUMBER(MATCH(orderData[customer],$D$9,0)),MATCH(ROW(orderData[customer]),ROW(orderData[customer])),""),ROWS($A$15:A19)+$B$3)),INDEX(orderData[order_type],SMALL(IF(ISNUMBER(MATCH(orderData[customer],$D$9,0)*MATCH(YEAR(orderData[invoice_date]),$D$15,0)),MATCH(ROW(orderData[customer]),ROW(orderData[customer])),""),ROWS($A$15:A19)+$B$3))),IF($D$15="",INDEX(orderData[order_type],SMALL(IF(ISNUMBER(MATCH(orderData[customer],$D$9,0)*MATCH(orderData[order_type],$D$13,0)),MATCH(ROW(orderData[customer]),ROW(orderData[customer])),""),ROWS($A$15:A19)+$B$3)),INDEX(orderData[order_type],SMALL(IF(ISNUMBER(MATCH(orderData[customer],$D$9,0)*MATCH(orderData[order_type],$D$13,0)*MATCH(YEAR(orderData[invoice_date]),$D$15,0)),MATCH(ROW(orderData[customer]),ROW(orderData[customer])),""),ROWS($A$15:A19)+$B$3)))),IF($D$13="",IF($D$15="",INDEX(orderData[order_type],SMALL(IF(ISNUMBER(MATCH(orderData[customer],$D$9,0)*MATCH(orderData[status],$D$11,0)),MATCH(ROW(orderData[customer]),ROW(orderData[customer])),""),ROWS($A$15:A19)+$B$3)),INDEX(orderData[order_type],SMALL(IF(ISNUMBER(MATCH(orderData[customer],$D$9,0)*MATCH(orderData[status],$D$11,0)*MATCH(YEAR(orderData[invoice_date]),$D$15,0)),MATCH(ROW(orderData[customer]),ROW(orderData[customer])),""),ROWS($A$15:A19)+$B$3))),IF($D$15="",INDEX(orderData[order_type],SMALL(IF(ISNUMBER(MATCH(orderData[customer],$D$9,0)*MATCH(orderData[status],$D$11,0)*MATCH(orderData[order_type],$D$13,0)),MATCH(ROW(orderData[customer]),ROW(orderData[customer])),""),ROWS($A$15:A19)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O12" s="288" t="str">
        <f t="array" ref="O12">IFERROR(IF($D$9="",IF($D$11="",IF($D$13="",IF($D$15="",INDEX(orderData[order_date],SMALL(MATCH(ROW(orderData[customer]),ROW(orderData[customer])),ROWS($A$15:A19)+$B$3)),INDEX(orderData[order_date],SMALL(IF(ISNUMBER(MATCH(YEAR(orderData[invoice_date]),$D$15,0)),MATCH(ROW(orderData[customer]),ROW(orderData[customer])),""),ROWS($A$15:A19)+$B$3))),IF($D$15="",INDEX(orderData[order_date],SMALL(IF(ISNUMBER(MATCH(orderData[order_type],$D$13,0)),MATCH(ROW(orderData[customer]),ROW(orderData[customer])),""),ROWS($A$15:A19)+$B$3)),INDEX(orderData[order_date],SMALL(IF(ISNUMBER(MATCH(orderData[order_type],$D$13,0)*MATCH(YEAR(orderData[invoice_date]),$D$15,0)),MATCH(ROW(orderData[customer]),ROW(orderData[customer])),""),ROWS($A$15:A19)+$B$3)))),IF($D$13="",IF($D$15="",INDEX(orderData[order_date],SMALL(IF(ISNUMBER(MATCH(orderData[status],$D$11,0)),MATCH(ROW(orderData[customer]),ROW(orderData[customer])),""),ROWS($A$15:A19)+$B$3)),INDEX(orderData[order_date],SMALL(IF(ISNUMBER(MATCH(orderData[status],$D$11,0)*MATCH(YEAR(orderData[invoice_date]),$D$15,0)),MATCH(ROW(orderData[customer]),ROW(orderData[customer])),""),ROWS($A$15:A19)+$B$3))),IF($D$15="",INDEX(orderData[order_date],SMALL(IF(ISNUMBER(MATCH(orderData[status],$D$11,0)*MATCH(orderData[order_type],$D$13,0)),MATCH(ROW(orderData[customer]),ROW(orderData[customer])),""),ROWS($A$15:A19)+$B$3)),INDEX(orderData[order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date],SMALL(IF(ISNUMBER(MATCH(orderData[customer],$D$9,0)),MATCH(ROW(orderData[customer]),ROW(orderData[customer])),""),ROWS($A$15:A19)+$B$3)),INDEX(orderData[order_date],SMALL(IF(ISNUMBER(MATCH(orderData[customer],$D$9,0)*MATCH(YEAR(orderData[invoice_date]),$D$15,0)),MATCH(ROW(orderData[customer]),ROW(orderData[customer])),""),ROWS($A$15:A19)+$B$3))),IF($D$15="",INDEX(orderData[order_date],SMALL(IF(ISNUMBER(MATCH(orderData[customer],$D$9,0)*MATCH(orderData[order_type],$D$13,0)),MATCH(ROW(orderData[customer]),ROW(orderData[customer])),""),ROWS($A$15:A19)+$B$3)),INDEX(orderData[order_date],SMALL(IF(ISNUMBER(MATCH(orderData[customer],$D$9,0)*MATCH(orderData[order_type],$D$13,0)*MATCH(YEAR(orderData[invoice_date]),$D$15,0)),MATCH(ROW(orderData[customer]),ROW(orderData[customer])),""),ROWS($A$15:A19)+$B$3)))),IF($D$13="",IF($D$15="",INDEX(orderData[order_date],SMALL(IF(ISNUMBER(MATCH(orderData[customer],$D$9,0)*MATCH(orderData[status],$D$11,0)),MATCH(ROW(orderData[customer]),ROW(orderData[customer])),""),ROWS($A$15:A19)+$B$3)),INDEX(orderData[order_date],SMALL(IF(ISNUMBER(MATCH(orderData[customer],$D$9,0)*MATCH(orderData[status],$D$11,0)*MATCH(YEAR(orderData[invoice_date]),$D$15,0)),MATCH(ROW(orderData[customer]),ROW(orderData[customer])),""),ROWS($A$15:A19)+$B$3))),IF($D$15="",INDEX(orderData[order_date],SMALL(IF(ISNUMBER(MATCH(orderData[customer],$D$9,0)*MATCH(orderData[status],$D$11,0)*MATCH(orderData[order_type],$D$13,0)),MATCH(ROW(orderData[customer]),ROW(orderData[customer])),""),ROWS($A$15:A19)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P12" s="289" t="str">
        <f t="array" ref="P12">IFERROR(IF($D$9="",IF($D$11="",IF($D$13="",IF($D$15="",INDEX(orderData[invoice_no],SMALL(MATCH(ROW(orderData[customer]),ROW(orderData[customer])),ROWS($A$15:A19)+$B$3)),INDEX(orderData[invoice_no],SMALL(IF(ISNUMBER(MATCH(YEAR(orderData[invoice_date]),$D$15,0)),MATCH(ROW(orderData[customer]),ROW(orderData[customer])),""),ROWS($A$15:A19)+$B$3))),IF($D$15="",INDEX(orderData[invoice_no],SMALL(IF(ISNUMBER(MATCH(orderData[order_type],$D$13,0)),MATCH(ROW(orderData[customer]),ROW(orderData[customer])),""),ROWS($A$15:A19)+$B$3)),INDEX(orderData[invoice_no],SMALL(IF(ISNUMBER(MATCH(orderData[order_type],$D$13,0)*MATCH(YEAR(orderData[invoice_date]),$D$15,0)),MATCH(ROW(orderData[customer]),ROW(orderData[customer])),""),ROWS($A$15:A19)+$B$3)))),IF($D$13="",IF($D$15="",INDEX(orderData[invoice_no],SMALL(IF(ISNUMBER(MATCH(orderData[status],$D$11,0)),MATCH(ROW(orderData[customer]),ROW(orderData[customer])),""),ROWS($A$15:A19)+$B$3)),INDEX(orderData[invoice_no],SMALL(IF(ISNUMBER(MATCH(orderData[status],$D$11,0)*MATCH(YEAR(orderData[invoice_date]),$D$15,0)),MATCH(ROW(orderData[customer]),ROW(orderData[customer])),""),ROWS($A$15:A19)+$B$3))),IF($D$15="",INDEX(orderData[invoice_no],SMALL(IF(ISNUMBER(MATCH(orderData[status],$D$11,0)*MATCH(orderData[order_type],$D$13,0)),MATCH(ROW(orderData[customer]),ROW(orderData[customer])),""),ROWS($A$15:A19)+$B$3)),INDEX(orderData[invoice_no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no],SMALL(IF(ISNUMBER(MATCH(orderData[customer],$D$9,0)),MATCH(ROW(orderData[customer]),ROW(orderData[customer])),""),ROWS($A$15:A19)+$B$3)),INDEX(orderData[invoice_no],SMALL(IF(ISNUMBER(MATCH(orderData[customer],$D$9,0)*MATCH(YEAR(orderData[invoice_date]),$D$15,0)),MATCH(ROW(orderData[customer]),ROW(orderData[customer])),""),ROWS($A$15:A19)+$B$3))),IF($D$15="",INDEX(orderData[invoice_no],SMALL(IF(ISNUMBER(MATCH(orderData[customer],$D$9,0)*MATCH(orderData[order_type],$D$13,0)),MATCH(ROW(orderData[customer]),ROW(orderData[customer])),""),ROWS($A$15:A19)+$B$3)),INDEX(orderData[invoice_no],SMALL(IF(ISNUMBER(MATCH(orderData[customer],$D$9,0)*MATCH(orderData[order_type],$D$13,0)*MATCH(YEAR(orderData[invoice_date]),$D$15,0)),MATCH(ROW(orderData[customer]),ROW(orderData[customer])),""),ROWS($A$15:A19)+$B$3)))),IF($D$13="",IF($D$15="",INDEX(orderData[invoice_no],SMALL(IF(ISNUMBER(MATCH(orderData[customer],$D$9,0)*MATCH(orderData[status],$D$11,0)),MATCH(ROW(orderData[customer]),ROW(orderData[customer])),""),ROWS($A$15:A19)+$B$3)),INDEX(orderData[invoice_no],SMALL(IF(ISNUMBER(MATCH(orderData[customer],$D$9,0)*MATCH(orderData[status],$D$11,0)*MATCH(YEAR(orderData[invoice_date]),$D$15,0)),MATCH(ROW(orderData[customer]),ROW(orderData[customer])),""),ROWS($A$15:A19)+$B$3))),IF($D$15="",INDEX(orderData[invoice_no],SMALL(IF(ISNUMBER(MATCH(orderData[customer],$D$9,0)*MATCH(orderData[status],$D$11,0)*MATCH(orderData[order_type],$D$13,0)),MATCH(ROW(orderData[customer]),ROW(orderData[customer])),""),ROWS($A$15:A19)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Q12" s="290" t="str">
        <f t="array" ref="Q12">IFERROR(IF($D$9="",IF($D$11="",IF($D$13="",IF($D$15="",INDEX(orderData[invoice_date],SMALL(MATCH(ROW(orderData[customer]),ROW(orderData[customer])),ROWS($A$15:A19)+$B$3)),INDEX(orderData[invoice_date],SMALL(IF(ISNUMBER(MATCH(YEAR(orderData[invoice_date]),$D$15,0)),MATCH(ROW(orderData[customer]),ROW(orderData[customer])),""),ROWS($A$15:A19)+$B$3))),IF($D$15="",INDEX(orderData[invoice_date],SMALL(IF(ISNUMBER(MATCH(orderData[order_type],$D$13,0)),MATCH(ROW(orderData[customer]),ROW(orderData[customer])),""),ROWS($A$15:A19)+$B$3)),INDEX(orderData[invoice_date],SMALL(IF(ISNUMBER(MATCH(orderData[order_type],$D$13,0)*MATCH(YEAR(orderData[invoice_date]),$D$15,0)),MATCH(ROW(orderData[customer]),ROW(orderData[customer])),""),ROWS($A$15:A19)+$B$3)))),IF($D$13="",IF($D$15="",INDEX(orderData[invoice_date],SMALL(IF(ISNUMBER(MATCH(orderData[status],$D$11,0)),MATCH(ROW(orderData[customer]),ROW(orderData[customer])),""),ROWS($A$15:A19)+$B$3)),INDEX(orderData[invoice_date],SMALL(IF(ISNUMBER(MATCH(orderData[status],$D$11,0)*MATCH(YEAR(orderData[invoice_date]),$D$15,0)),MATCH(ROW(orderData[customer]),ROW(orderData[customer])),""),ROWS($A$15:A19)+$B$3))),IF($D$15="",INDEX(orderData[invoice_date],SMALL(IF(ISNUMBER(MATCH(orderData[status],$D$11,0)*MATCH(orderData[order_type],$D$13,0)),MATCH(ROW(orderData[customer]),ROW(orderData[customer])),""),ROWS($A$15:A19)+$B$3)),INDEX(orderData[invoice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date],SMALL(IF(ISNUMBER(MATCH(orderData[customer],$D$9,0)),MATCH(ROW(orderData[customer]),ROW(orderData[customer])),""),ROWS($A$15:A19)+$B$3)),INDEX(orderData[invoice_date],SMALL(IF(ISNUMBER(MATCH(orderData[customer],$D$9,0)*MATCH(YEAR(orderData[invoice_date]),$D$15,0)),MATCH(ROW(orderData[customer]),ROW(orderData[customer])),""),ROWS($A$15:A19)+$B$3))),IF($D$15="",INDEX(orderData[invoice_date],SMALL(IF(ISNUMBER(MATCH(orderData[customer],$D$9,0)*MATCH(orderData[order_type],$D$13,0)),MATCH(ROW(orderData[customer]),ROW(orderData[customer])),""),ROWS($A$15:A19)+$B$3)),INDEX(orderData[invoice_date],SMALL(IF(ISNUMBER(MATCH(orderData[customer],$D$9,0)*MATCH(orderData[order_type],$D$13,0)*MATCH(YEAR(orderData[invoice_date]),$D$15,0)),MATCH(ROW(orderData[customer]),ROW(orderData[customer])),""),ROWS($A$15:A19)+$B$3)))),IF($D$13="",IF($D$15="",INDEX(orderData[invoice_date],SMALL(IF(ISNUMBER(MATCH(orderData[customer],$D$9,0)*MATCH(orderData[status],$D$11,0)),MATCH(ROW(orderData[customer]),ROW(orderData[customer])),""),ROWS($A$15:A19)+$B$3)),INDEX(orderData[invoice_date],SMALL(IF(ISNUMBER(MATCH(orderData[customer],$D$9,0)*MATCH(orderData[status],$D$11,0)*MATCH(YEAR(orderData[invoice_date]),$D$15,0)),MATCH(ROW(orderData[customer]),ROW(orderData[customer])),""),ROWS($A$15:A19)+$B$3))),IF($D$15="",INDEX(orderData[invoice_date],SMALL(IF(ISNUMBER(MATCH(orderData[customer],$D$9,0)*MATCH(orderData[status],$D$11,0)*MATCH(orderData[order_type],$D$13,0)),MATCH(ROW(orderData[customer]),ROW(orderData[customer])),""),ROWS($A$15:A19)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R12" s="291" t="str">
        <f t="array" ref="R12">IFERROR(IF($D$9="",IF($D$11="",IF($D$13="",IF($D$15="",INDEX(orderData[inv_amount],SMALL(MATCH(ROW(orderData[customer]),ROW(orderData[customer])),ROWS($A$15:A19)+$B$3)),INDEX(orderData[inv_amount],SMALL(IF(ISNUMBER(MATCH(YEAR(orderData[invoice_date]),$D$15,0)),MATCH(ROW(orderData[customer]),ROW(orderData[customer])),""),ROWS($A$15:A19)+$B$3))),IF($D$15="",INDEX(orderData[inv_amount],SMALL(IF(ISNUMBER(MATCH(orderData[order_type],$D$13,0)),MATCH(ROW(orderData[customer]),ROW(orderData[customer])),""),ROWS($A$15:A19)+$B$3)),INDEX(orderData[inv_amount],SMALL(IF(ISNUMBER(MATCH(orderData[order_type],$D$13,0)*MATCH(YEAR(orderData[invoice_date]),$D$15,0)),MATCH(ROW(orderData[customer]),ROW(orderData[customer])),""),ROWS($A$15:A19)+$B$3)))),IF($D$13="",IF($D$15="",INDEX(orderData[inv_amount],SMALL(IF(ISNUMBER(MATCH(orderData[status],$D$11,0)),MATCH(ROW(orderData[customer]),ROW(orderData[customer])),""),ROWS($A$15:A19)+$B$3)),INDEX(orderData[inv_amount],SMALL(IF(ISNUMBER(MATCH(orderData[status],$D$11,0)*MATCH(YEAR(orderData[invoice_date]),$D$15,0)),MATCH(ROW(orderData[customer]),ROW(orderData[customer])),""),ROWS($A$15:A19)+$B$3))),IF($D$15="",INDEX(orderData[inv_amount],SMALL(IF(ISNUMBER(MATCH(orderData[status],$D$11,0)*MATCH(orderData[order_type],$D$13,0)),MATCH(ROW(orderData[customer]),ROW(orderData[customer])),""),ROWS($A$15:A19)+$B$3)),INDEX(orderData[inv_amount],SMALL(IF(ISNUMBER(MATCH(orderData[status],$D$11,0)*MATCH(orderData[order_type],$D$13,0)*MATCH(YEAR(orderData[invoice_date]),$D$15,0)),MATCH(ROW(orderData[customer]),ROW(orderData[customer])),""),ROWS($A$15:A19)+$B$3))))),IF($D$11="",IF($D$13="",IF($D$15="",INDEX(orderData[inv_amount],SMALL(IF(ISNUMBER(MATCH(orderData[customer],$D$9,0)),MATCH(ROW(orderData[customer]),ROW(orderData[customer])),""),ROWS($A$15:A19)+$B$3)),INDEX(orderData[inv_amount],SMALL(IF(ISNUMBER(MATCH(orderData[customer],$D$9,0)*MATCH(YEAR(orderData[invoice_date]),$D$15,0)),MATCH(ROW(orderData[customer]),ROW(orderData[customer])),""),ROWS($A$15:A19)+$B$3))),IF($D$15="",INDEX(orderData[inv_amount],SMALL(IF(ISNUMBER(MATCH(orderData[customer],$D$9,0)*MATCH(orderData[order_type],$D$13,0)),MATCH(ROW(orderData[customer]),ROW(orderData[customer])),""),ROWS($A$15:A19)+$B$3)),INDEX(orderData[inv_amount],SMALL(IF(ISNUMBER(MATCH(orderData[customer],$D$9,0)*MATCH(orderData[order_type],$D$13,0)*MATCH(YEAR(orderData[invoice_date]),$D$15,0)),MATCH(ROW(orderData[customer]),ROW(orderData[customer])),""),ROWS($A$15:A19)+$B$3)))),IF($D$13="",IF($D$15="",INDEX(orderData[inv_amount],SMALL(IF(ISNUMBER(MATCH(orderData[customer],$D$9,0)*MATCH(orderData[status],$D$11,0)),MATCH(ROW(orderData[customer]),ROW(orderData[customer])),""),ROWS($A$15:A19)+$B$3)),INDEX(orderData[inv_amount],SMALL(IF(ISNUMBER(MATCH(orderData[customer],$D$9,0)*MATCH(orderData[status],$D$11,0)*MATCH(YEAR(orderData[inv_amount]),$D$15,0)),MATCH(ROW(orderData[customer]),ROW(orderData[customer])),""),ROWS($A$15:A19)+$B$3))),IF($D$15="",INDEX(orderData[inv_amount],SMALL(IF(ISNUMBER(MATCH(orderData[customer],$D$9,0)*MATCH(orderData[status],$D$11,0)*MATCH(orderData[order_type],$D$13,0)),MATCH(ROW(orderData[customer]),ROW(orderData[customer])),""),ROWS($A$15:A19)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S12" s="353" t="str">
        <f t="array" ref="S12">IFERROR(IF($D$9="",IF($D$11="",IF($D$13="",IF($D$15="",INDEX(orderData[lock_goods],SMALL(MATCH(ROW(orderData[customer]),ROW(orderData[customer])),ROWS($A$15:A19)+$B$3)),INDEX(orderData[lock_goods],SMALL(IF(ISNUMBER(MATCH(YEAR(orderData[invoice_date]),$D$15,0)),MATCH(ROW(orderData[customer]),ROW(orderData[customer])),""),ROWS($A$15:A19)+$B$3))),IF($D$15="",INDEX(orderData[lock_goods],SMALL(IF(ISNUMBER(MATCH(orderData[order_type],$D$13,0)),MATCH(ROW(orderData[customer]),ROW(orderData[customer])),""),ROWS($A$15:A19)+$B$3)),INDEX(orderData[lock_goods],SMALL(IF(ISNUMBER(MATCH(orderData[order_type],$D$13,0)*MATCH(YEAR(orderData[invoice_date]),$D$15,0)),MATCH(ROW(orderData[customer]),ROW(orderData[customer])),""),ROWS($A$15:A19)+$B$3)))),IF($D$13="",IF($D$15="",INDEX(orderData[lock_goods],SMALL(IF(ISNUMBER(MATCH(orderData[status],$D$11,0)),MATCH(ROW(orderData[customer]),ROW(orderData[customer])),""),ROWS($A$15:A19)+$B$3)),INDEX(orderData[lock_goods],SMALL(IF(ISNUMBER(MATCH(orderData[status],$D$11,0)*MATCH(YEAR(orderData[invoice_date]),$D$15,0)),MATCH(ROW(orderData[customer]),ROW(orderData[customer])),""),ROWS($A$15:A19)+$B$3))),IF($D$15="",INDEX(orderData[lock_goods],SMALL(IF(ISNUMBER(MATCH(orderData[status],$D$11,0)*MATCH(orderData[order_type],$D$13,0)),MATCH(ROW(orderData[customer]),ROW(orderData[customer])),""),ROWS($A$15:A19)+$B$3)),INDEX(orderData[lock_goods],SMALL(IF(ISNUMBER(MATCH(orderData[status],$D$11,0)*MATCH(orderData[order_type],$D$13,0)*MATCH(YEAR(orderData[invoice_date]),$D$15,0)),MATCH(ROW(orderData[customer]),ROW(orderData[customer])),""),ROWS($A$15:A19)+$B$3))))),IF($D$11="",IF($D$13="",IF($D$15="",INDEX(orderData[lock_goods],SMALL(IF(ISNUMBER(MATCH(orderData[customer],$D$9,0)),MATCH(ROW(orderData[customer]),ROW(orderData[customer])),""),ROWS($A$15:A19)+$B$3)),INDEX(orderData[lock_goods],SMALL(IF(ISNUMBER(MATCH(orderData[customer],$D$9,0)*MATCH(YEAR(orderData[invoice_date]),$D$15,0)),MATCH(ROW(orderData[customer]),ROW(orderData[customer])),""),ROWS($A$15:A19)+$B$3))),IF($D$15="",INDEX(orderData[lock_goods],SMALL(IF(ISNUMBER(MATCH(orderData[customer],$D$9,0)*MATCH(orderData[order_type],$D$13,0)),MATCH(ROW(orderData[customer]),ROW(orderData[customer])),""),ROWS($A$15:A19)+$B$3)),INDEX(orderData[lock_goods],SMALL(IF(ISNUMBER(MATCH(orderData[customer],$D$9,0)*MATCH(orderData[order_type],$D$13,0)*MATCH(YEAR(orderData[invoice_date]),$D$15,0)),MATCH(ROW(orderData[customer]),ROW(orderData[customer])),""),ROWS($A$15:A19)+$B$3)))),IF($D$13="",IF($D$15="",INDEX(orderData[lock_goods],SMALL(IF(ISNUMBER(MATCH(orderData[customer],$D$9,0)*MATCH(orderData[status],$D$11,0)),MATCH(ROW(orderData[customer]),ROW(orderData[customer])),""),ROWS($A$15:A19)+$B$3)),INDEX(orderData[lock_goods],SMALL(IF(ISNUMBER(MATCH(orderData[customer],$D$9,0)*MATCH(orderData[status],$D$11,0)*MATCH(YEAR(orderData[payed]),$D$15,0)),MATCH(ROW(orderData[customer]),ROW(orderData[customer])),""),ROWS($A$15:A19)+$B$3))),IF($D$15="",INDEX(orderData[lock_goods],SMALL(IF(ISNUMBER(MATCH(orderData[customer],$D$9,0)*MATCH(orderData[status],$D$11,0)*MATCH(orderData[order_type],$D$13,0)),MATCH(ROW(orderData[customer]),ROW(orderData[customer])),""),ROWS($A$15:A19)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T12" s="292" t="str">
        <f t="array" ref="T12">IFERROR(IF($D$9="",IF($D$11="",IF($D$13="",IF($D$15="",INDEX(orderData[payed],SMALL(MATCH(ROW(orderData[customer]),ROW(orderData[customer])),ROWS($A$15:A19)+$B$3)),INDEX(orderData[payed],SMALL(IF(ISNUMBER(MATCH(YEAR(orderData[invoice_date]),$D$15,0)),MATCH(ROW(orderData[customer]),ROW(orderData[customer])),""),ROWS($A$15:A19)+$B$3))),IF($D$15="",INDEX(orderData[payed],SMALL(IF(ISNUMBER(MATCH(orderData[order_type],$D$13,0)),MATCH(ROW(orderData[customer]),ROW(orderData[customer])),""),ROWS($A$15:A19)+$B$3)),INDEX(orderData[payed],SMALL(IF(ISNUMBER(MATCH(orderData[order_type],$D$13,0)*MATCH(YEAR(orderData[invoice_date]),$D$15,0)),MATCH(ROW(orderData[customer]),ROW(orderData[customer])),""),ROWS($A$15:A19)+$B$3)))),IF($D$13="",IF($D$15="",INDEX(orderData[payed],SMALL(IF(ISNUMBER(MATCH(orderData[status],$D$11,0)),MATCH(ROW(orderData[customer]),ROW(orderData[customer])),""),ROWS($A$15:A19)+$B$3)),INDEX(orderData[payed],SMALL(IF(ISNUMBER(MATCH(orderData[status],$D$11,0)*MATCH(YEAR(orderData[invoice_date]),$D$15,0)),MATCH(ROW(orderData[customer]),ROW(orderData[customer])),""),ROWS($A$15:A19)+$B$3))),IF($D$15="",INDEX(orderData[payed],SMALL(IF(ISNUMBER(MATCH(orderData[status],$D$11,0)*MATCH(orderData[order_type],$D$13,0)),MATCH(ROW(orderData[customer]),ROW(orderData[customer])),""),ROWS($A$15:A19)+$B$3)),INDEX(orderData[payed],SMALL(IF(ISNUMBER(MATCH(orderData[status],$D$11,0)*MATCH(orderData[order_type],$D$13,0)*MATCH(YEAR(orderData[invoice_date]),$D$15,0)),MATCH(ROW(orderData[customer]),ROW(orderData[customer])),""),ROWS($A$15:A19)+$B$3))))),IF($D$11="",IF($D$13="",IF($D$15="",INDEX(orderData[payed],SMALL(IF(ISNUMBER(MATCH(orderData[customer],$D$9,0)),MATCH(ROW(orderData[customer]),ROW(orderData[customer])),""),ROWS($A$15:A19)+$B$3)),INDEX(orderData[payed],SMALL(IF(ISNUMBER(MATCH(orderData[customer],$D$9,0)*MATCH(YEAR(orderData[invoice_date]),$D$15,0)),MATCH(ROW(orderData[customer]),ROW(orderData[customer])),""),ROWS($A$15:A19)+$B$3))),IF($D$15="",INDEX(orderData[payed],SMALL(IF(ISNUMBER(MATCH(orderData[customer],$D$9,0)*MATCH(orderData[order_type],$D$13,0)),MATCH(ROW(orderData[customer]),ROW(orderData[customer])),""),ROWS($A$15:A19)+$B$3)),INDEX(orderData[payed],SMALL(IF(ISNUMBER(MATCH(orderData[customer],$D$9,0)*MATCH(orderData[order_type],$D$13,0)*MATCH(YEAR(orderData[invoice_date]),$D$15,0)),MATCH(ROW(orderData[customer]),ROW(orderData[customer])),""),ROWS($A$15:A19)+$B$3)))),IF($D$13="",IF($D$15="",INDEX(orderData[payed],SMALL(IF(ISNUMBER(MATCH(orderData[customer],$D$9,0)*MATCH(orderData[status],$D$11,0)),MATCH(ROW(orderData[customer]),ROW(orderData[customer])),""),ROWS($A$15:A19)+$B$3)),INDEX(orderData[payed],SMALL(IF(ISNUMBER(MATCH(orderData[customer],$D$9,0)*MATCH(orderData[status],$D$11,0)*MATCH(YEAR(orderData[payed]),$D$15,0)),MATCH(ROW(orderData[customer]),ROW(orderData[customer])),""),ROWS($A$15:A19)+$B$3))),IF($D$15="",INDEX(orderData[payed],SMALL(IF(ISNUMBER(MATCH(orderData[customer],$D$9,0)*MATCH(orderData[status],$D$11,0)*MATCH(orderData[order_type],$D$13,0)),MATCH(ROW(orderData[customer]),ROW(orderData[customer])),""),ROWS($A$15:A19)+$B$3)),INDEX(orderData[paye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U12" s="287" t="str">
        <f t="array" ref="U12">IFERROR(IF($D$9="",IF($D$11="",IF($D$13="",IF($D$15="",INDEX(orderData[shipping_method],SMALL(MATCH(ROW(orderData[customer]),ROW(orderData[customer])),ROWS($A$15:A19)+$B$3)),INDEX(orderData[shipping_method],SMALL(IF(ISNUMBER(MATCH(YEAR(orderData[invoice_date]),$D$15,0)),MATCH(ROW(orderData[customer]),ROW(orderData[customer])),""),ROWS($A$15:A19)+$B$3))),IF($D$15="",INDEX(orderData[shipping_method],SMALL(IF(ISNUMBER(MATCH(orderData[order_type],$D$13,0)),MATCH(ROW(orderData[customer]),ROW(orderData[customer])),""),ROWS($A$15:A19)+$B$3)),INDEX(orderData[shipping_method],SMALL(IF(ISNUMBER(MATCH(orderData[order_type],$D$13,0)*MATCH(YEAR(orderData[invoice_date]),$D$15,0)),MATCH(ROW(orderData[customer]),ROW(orderData[customer])),""),ROWS($A$15:A19)+$B$3)))),IF($D$13="",IF($D$15="",INDEX(orderData[shipping_method],SMALL(IF(ISNUMBER(MATCH(orderData[status],$D$11,0)),MATCH(ROW(orderData[customer]),ROW(orderData[customer])),""),ROWS($A$15:A19)+$B$3)),INDEX(orderData[shipping_method],SMALL(IF(ISNUMBER(MATCH(orderData[status],$D$11,0)*MATCH(YEAR(orderData[invoice_date]),$D$15,0)),MATCH(ROW(orderData[customer]),ROW(orderData[customer])),""),ROWS($A$15:A19)+$B$3))),IF($D$15="",INDEX(orderData[shipping_method],SMALL(IF(ISNUMBER(MATCH(orderData[status],$D$11,0)*MATCH(orderData[order_type],$D$13,0)),MATCH(ROW(orderData[customer]),ROW(orderData[customer])),""),ROWS($A$15:A19)+$B$3)),INDEX(orderData[shipping_method],SMALL(IF(ISNUMBER(MATCH(orderData[status],$D$11,0)*MATCH(orderData[order_type],$D$13,0)*MATCH(YEAR(orderData[invoice_date]),$D$15,0)),MATCH(ROW(orderData[customer]),ROW(orderData[customer])),""),ROWS($A$15:A19)+$B$3))))),IF($D$11="",IF($D$13="",IF($D$15="",INDEX(orderData[shipping_method],SMALL(IF(ISNUMBER(MATCH(orderData[customer],$D$9,0)),MATCH(ROW(orderData[customer]),ROW(orderData[customer])),""),ROWS($A$15:A19)+$B$3)),INDEX(orderData[shipping_method],SMALL(IF(ISNUMBER(MATCH(orderData[customer],$D$9,0)*MATCH(YEAR(orderData[invoice_date]),$D$15,0)),MATCH(ROW(orderData[customer]),ROW(orderData[customer])),""),ROWS($A$15:A19)+$B$3))),IF($D$15="",INDEX(orderData[shipping_method],SMALL(IF(ISNUMBER(MATCH(orderData[customer],$D$9,0)*MATCH(orderData[order_type],$D$13,0)),MATCH(ROW(orderData[customer]),ROW(orderData[customer])),""),ROWS($A$15:A19)+$B$3)),INDEX(orderData[shipping_method],SMALL(IF(ISNUMBER(MATCH(orderData[customer],$D$9,0)*MATCH(orderData[order_type],$D$13,0)*MATCH(YEAR(orderData[invoice_date]),$D$15,0)),MATCH(ROW(orderData[customer]),ROW(orderData[customer])),""),ROWS($A$15:A19)+$B$3)))),IF($D$13="",IF($D$15="",INDEX(orderData[shipping_method],SMALL(IF(ISNUMBER(MATCH(orderData[customer],$D$9,0)*MATCH(orderData[status],$D$11,0)),MATCH(ROW(orderData[customer]),ROW(orderData[customer])),""),ROWS($A$15:A19)+$B$3)),INDEX(orderData[shipping_method],SMALL(IF(ISNUMBER(MATCH(orderData[customer],$D$9,0)*MATCH(orderData[status],$D$11,0)*MATCH(YEAR(orderData[shipping_method]),$D$15,0)),MATCH(ROW(orderData[customer]),ROW(orderData[customer])),""),ROWS($A$15:A19)+$B$3))),IF($D$15="",INDEX(orderData[shipping_method],SMALL(IF(ISNUMBER(MATCH(orderData[customer],$D$9,0)*MATCH(orderData[status],$D$11,0)*MATCH(orderData[order_type],$D$13,0)),MATCH(ROW(orderData[customer]),ROW(orderData[customer])),""),ROWS($A$15:A19)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V12" s="292" t="str">
        <f t="array" ref="V12">IFERROR(IF($D$9="",IF($D$11="",IF($D$13="",IF($D$15="",INDEX(orderData[status],SMALL(MATCH(ROW(orderData[customer]),ROW(orderData[customer])),ROWS($A$15:A19)+$B$3)),INDEX(orderData[status],SMALL(IF(ISNUMBER(MATCH(YEAR(orderData[invoice_date]),$D$15,0)),MATCH(ROW(orderData[customer]),ROW(orderData[customer])),""),ROWS($A$15:A19)+$B$3))),IF($D$15="",INDEX(orderData[status],SMALL(IF(ISNUMBER(MATCH(orderData[order_type],$D$13,0)),MATCH(ROW(orderData[customer]),ROW(orderData[customer])),""),ROWS($A$15:A19)+$B$3)),INDEX(orderData[status],SMALL(IF(ISNUMBER(MATCH(orderData[order_type],$D$13,0)*MATCH(YEAR(orderData[invoice_date]),$D$15,0)),MATCH(ROW(orderData[customer]),ROW(orderData[customer])),""),ROWS($A$15:A19)+$B$3)))),IF($D$13="",IF($D$15="",INDEX(orderData[status],SMALL(IF(ISNUMBER(MATCH(orderData[status],$D$11,0)),MATCH(ROW(orderData[customer]),ROW(orderData[customer])),""),ROWS($A$15:A19)+$B$3)),INDEX(orderData[status],SMALL(IF(ISNUMBER(MATCH(orderData[status],$D$11,0)*MATCH(YEAR(orderData[invoice_date]),$D$15,0)),MATCH(ROW(orderData[customer]),ROW(orderData[customer])),""),ROWS($A$15:A19)+$B$3))),IF($D$15="",INDEX(orderData[status],SMALL(IF(ISNUMBER(MATCH(orderData[status],$D$11,0)*MATCH(orderData[order_type],$D$13,0)),MATCH(ROW(orderData[customer]),ROW(orderData[customer])),""),ROWS($A$15:A19)+$B$3)),INDEX(orderData[status],SMALL(IF(ISNUMBER(MATCH(orderData[status],$D$11,0)*MATCH(orderData[order_type],$D$13,0)*MATCH(YEAR(orderData[invoice_date]),$D$15,0)),MATCH(ROW(orderData[customer]),ROW(orderData[customer])),""),ROWS($A$15:A19)+$B$3))))),IF($D$11="",IF($D$13="",IF($D$15="",INDEX(orderData[status],SMALL(IF(ISNUMBER(MATCH(orderData[customer],$D$9,0)),MATCH(ROW(orderData[customer]),ROW(orderData[customer])),""),ROWS($A$15:A19)+$B$3)),INDEX(orderData[status],SMALL(IF(ISNUMBER(MATCH(orderData[customer],$D$9,0)*MATCH(YEAR(orderData[invoice_date]),$D$15,0)),MATCH(ROW(orderData[customer]),ROW(orderData[customer])),""),ROWS($A$15:A19)+$B$3))),IF($D$15="",INDEX(orderData[status],SMALL(IF(ISNUMBER(MATCH(orderData[customer],$D$9,0)*MATCH(orderData[order_type],$D$13,0)),MATCH(ROW(orderData[customer]),ROW(orderData[customer])),""),ROWS($A$15:A19)+$B$3)),INDEX(orderData[status],SMALL(IF(ISNUMBER(MATCH(orderData[customer],$D$9,0)*MATCH(orderData[order_type],$D$13,0)*MATCH(YEAR(orderData[invoice_date]),$D$15,0)),MATCH(ROW(orderData[customer]),ROW(orderData[customer])),""),ROWS($A$15:A19)+$B$3)))),IF($D$13="",IF($D$15="",INDEX(orderData[status],SMALL(IF(ISNUMBER(MATCH(orderData[customer],$D$9,0)*MATCH(orderData[status],$D$11,0)),MATCH(ROW(orderData[customer]),ROW(orderData[customer])),""),ROWS($A$15:A19)+$B$3)),INDEX(orderData[status],SMALL(IF(ISNUMBER(MATCH(orderData[customer],$D$9,0)*MATCH(orderData[status],$D$11,0)*MATCH(YEAR(orderData[status]),$D$15,0)),MATCH(ROW(orderData[customer]),ROW(orderData[customer])),""),ROWS($A$15:A19)+$B$3))),IF($D$15="",INDEX(orderData[status],SMALL(IF(ISNUMBER(MATCH(orderData[customer],$D$9,0)*MATCH(orderData[status],$D$11,0)*MATCH(orderData[order_type],$D$13,0)),MATCH(ROW(orderData[customer]),ROW(orderData[customer])),""),ROWS($A$15:A19)+$B$3)),INDEX(orderData[statu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W12" s="392" t="str">
        <f t="array" ref="W12">IFERROR(IF($D$9="",IF($D$11="",IF($D$13="",IF($D$15="",INDEX(orderData[custom_docs],SMALL(MATCH(ROW(orderData[customer]),ROW(orderData[customer])),ROWS($A$15:A19)+$B$3)),INDEX(orderData[custom_docs],SMALL(IF(ISNUMBER(MATCH(YEAR(orderData[invoice_date]),$D$15,0)),MATCH(ROW(orderData[customer]),ROW(orderData[customer])),""),ROWS($A$15:A19)+$B$3))),IF($D$15="",INDEX(orderData[custom_docs],SMALL(IF(ISNUMBER(MATCH(orderData[order_type],$D$13,0)),MATCH(ROW(orderData[customer]),ROW(orderData[customer])),""),ROWS($A$15:A19)+$B$3)),INDEX(orderData[custom_docs],SMALL(IF(ISNUMBER(MATCH(orderData[order_type],$D$13,0)*MATCH(YEAR(orderData[invoice_date]),$D$15,0)),MATCH(ROW(orderData[customer]),ROW(orderData[customer])),""),ROWS($A$15:A19)+$B$3)))),IF($D$13="",IF($D$15="",INDEX(orderData[custom_docs],SMALL(IF(ISNUMBER(MATCH(orderData[status],$D$11,0)),MATCH(ROW(orderData[customer]),ROW(orderData[customer])),""),ROWS($A$15:A19)+$B$3)),INDEX(orderData[custom_docs],SMALL(IF(ISNUMBER(MATCH(orderData[status],$D$11,0)*MATCH(YEAR(orderData[invoice_date]),$D$15,0)),MATCH(ROW(orderData[customer]),ROW(orderData[customer])),""),ROWS($A$15:A19)+$B$3))),IF($D$15="",INDEX(orderData[custom_docs],SMALL(IF(ISNUMBER(MATCH(orderData[status],$D$11,0)*MATCH(orderData[order_type],$D$13,0)),MATCH(ROW(orderData[customer]),ROW(orderData[customer])),""),ROWS($A$15:A19)+$B$3)),INDEX(orderData[custom_docs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_docs],SMALL(IF(ISNUMBER(MATCH(orderData[customer],$D$9,0)),MATCH(ROW(orderData[customer]),ROW(orderData[customer])),""),ROWS($A$15:A19)+$B$3)),INDEX(orderData[custom_docs],SMALL(IF(ISNUMBER(MATCH(orderData[customer],$D$9,0)*MATCH(YEAR(orderData[invoice_date]),$D$15,0)),MATCH(ROW(orderData[customer]),ROW(orderData[customer])),""),ROWS($A$15:A19)+$B$3))),IF($D$15="",INDEX(orderData[custom_docs],SMALL(IF(ISNUMBER(MATCH(orderData[customer],$D$9,0)*MATCH(orderData[order_type],$D$13,0)),MATCH(ROW(orderData[customer]),ROW(orderData[customer])),""),ROWS($A$15:A19)+$B$3)),INDEX(orderData[custom_docs],SMALL(IF(ISNUMBER(MATCH(orderData[customer],$D$9,0)*MATCH(orderData[order_type],$D$13,0)*MATCH(YEAR(orderData[invoice_date]),$D$15,0)),MATCH(ROW(orderData[customer]),ROW(orderData[customer])),""),ROWS($A$15:A19)+$B$3)))),IF($D$13="",IF($D$15="",INDEX(orderData[custom_docs],SMALL(IF(ISNUMBER(MATCH(orderData[customer],$D$9,0)*MATCH(orderData[status],$D$11,0)),MATCH(ROW(orderData[customer]),ROW(orderData[customer])),""),ROWS($A$15:A19)+$B$3)),INDEX(orderData[custom_docs],SMALL(IF(ISNUMBER(MATCH(orderData[customer],$D$9,0)*MATCH(orderData[status],$D$11,0)*MATCH(YEAR(orderData[status]),$D$15,0)),MATCH(ROW(orderData[customer]),ROW(orderData[customer])),""),ROWS($A$15:A19)+$B$3))),IF($D$15="",INDEX(orderData[custom_docs],SMALL(IF(ISNUMBER(MATCH(orderData[customer],$D$9,0)*MATCH(orderData[status],$D$11,0)*MATCH(orderData[order_type],$D$13,0)),MATCH(ROW(orderData[customer]),ROW(orderData[customer])),""),ROWS($A$15:A19)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AO12" s="242"/>
      <c r="AR12" s="261"/>
      <c r="AS12" s="261"/>
      <c r="AT12" s="261"/>
      <c r="AX12" s="442"/>
      <c r="AZ12" s="249"/>
      <c r="BF12" s="437"/>
      <c r="BG12" s="437"/>
      <c r="BN12" s="433"/>
      <c r="BO12" s="268"/>
      <c r="BX12" s="242" t="s">
        <v>201</v>
      </c>
      <c r="BZ12" s="364"/>
      <c r="CA12" s="305" t="str">
        <f>IFERROR(IF(BZ12="","",INDEX(productData[description],MATCH(BZ12,productData[sku],0))),"")</f>
        <v/>
      </c>
      <c r="CB12" s="307"/>
      <c r="CC12" s="422"/>
      <c r="CD12" s="315"/>
      <c r="CE12" s="425"/>
      <c r="CF12" s="308"/>
      <c r="CG12" s="309" t="str">
        <f>IFERROR(ROUNDUP(CB12/INDEX(productData[units_per_carton],MATCH(BZ12,productData[sku],0)),0),"")</f>
        <v/>
      </c>
      <c r="CH12" s="310" t="str">
        <f>IFERROR(ROUNDUP(CD12/INDEX(productData[units_per_carton],MATCH(BZ12,productData[sku],0)),0),"")</f>
        <v/>
      </c>
      <c r="CI12" s="310" t="str">
        <f>IFERROR(ROUNDUP(CF12/INDEX(productData[units_per_carton],MATCH(BZ12,productData[sku])),0),"")</f>
        <v/>
      </c>
      <c r="CJ12" s="310" t="str">
        <f>IFERROR(((CB12+CD12+CF12)/INDEX(productData[units_per_carton],MATCH(BZ12,productData[sku],0)))*INDEX(productData[net_weight],MATCH(BZ12,productData[sku],0)),"")</f>
        <v/>
      </c>
      <c r="CK12" s="310" t="str">
        <f>IFERROR(((CB12+CD12+CF12)/INDEX(productData[units_per_carton],MATCH(BZ12,productData[sku],0)))*INDEX(productData[gross_weight],MATCH(BZ12,productData[sku],0)),"")</f>
        <v/>
      </c>
      <c r="CL12" s="414" t="str">
        <f>IFERROR((CB12+CD12+CF12)/INDEX(productData[units_per_carton],MATCH(BZ12,productData[sku],0))*INDEX(productData[length],MATCH(BZ12,productData[sku],0))*INDEX(productData[width],MATCH(BZ12,productData[sku],0))*INDEX(productData[height],MATCH(BZ12,productData[sku],0))/1000000000,"")</f>
        <v/>
      </c>
      <c r="CM12" s="311" t="str">
        <f>IFERROR(INDEX(productData[category],MATCH(BZ12,productData[sku],0)),"")</f>
        <v/>
      </c>
      <c r="CN12" s="311" t="str">
        <f>IFERROR(INDEX(productData[size1],MATCH(BZ12,productData[sku],0)),"")</f>
        <v/>
      </c>
      <c r="CO12" s="312" t="str">
        <f>IFERROR(INDEX(productData[hs_code],MATCH(BZ12,productData[sku],0)),"")</f>
        <v/>
      </c>
      <c r="CP12" s="365" t="str">
        <f>IFERROR(INDEX(productData[sku_geko],MATCH(BZ12,productData[sku],0)),"")</f>
        <v/>
      </c>
      <c r="CQ12" s="308"/>
      <c r="CR12" s="383" t="str">
        <f>IFERROR(IF(BZ12="","",IF($BX$15="SALE",INDEX(inventory[COSTO UNITARIO],MATCH(BZ12,inventory[SKU],0)),IF($BX$15="SAMPLING",INDEX(inventory[COSTO UNITARIO],MATCH(BZ12,inventory[SKU],0)),""))),"")</f>
        <v/>
      </c>
      <c r="CS12" s="383" t="str">
        <f t="shared" si="0"/>
        <v/>
      </c>
      <c r="CT12" s="430" t="str">
        <f t="shared" si="1"/>
        <v/>
      </c>
      <c r="CU12" s="357" t="str">
        <f t="shared" si="3"/>
        <v/>
      </c>
      <c r="CW12" s="77"/>
      <c r="CX12" s="79" t="s">
        <v>251</v>
      </c>
      <c r="CY12" s="468">
        <f>COUNTA($CD$8:$CD$110)</f>
        <v>0</v>
      </c>
      <c r="CZ12" s="74"/>
      <c r="DB12" s="195"/>
      <c r="DH12" s="195"/>
      <c r="EC12" s="242" t="s">
        <v>237</v>
      </c>
      <c r="EE12" s="342" t="str">
        <f t="array" ref="EE12">IFERROR(IF($EC$9="",IF($EC$11="",IF($EC$13="",INDEX(productData[sku],SMALL(MATCH(ROW(productData[sku]),ROW(productData[sku])),ROWS($A$15:A19)+$B$3)),INDEX(productData[sku],SMALL(IF(ISNUMBER(MATCH(productData[size1],$EC$13,0)),MATCH(ROW(productData[sku]),ROW(productData[sku])),""),ROWS($A$15:A17)+$B$3))),IF($EC$13="",INDEX(productData[sku],SMALL(IF(ISNUMBER(MATCH(productData[sex],$EC$11,0)),MATCH(ROW(productData[sku]),ROW(productData[sku])),""),ROWS($A$15:A17)+$B$3)),INDEX(productData[sku],SMALL(IF(ISNUMBER(MATCH(productData[sex],$EC$11,0)*MATCH(productData[size1],$EC$13,0)),MATCH(ROW(productData[sku]),ROW(productData[sku])),""),ROWS($A$15:A17)+$B$3)))),IF($EC$11="",IF($EC$13="",INDEX(productData[sku],SMALL(IF(ISNUMBER(MATCH(productData[category],$EC$9,0)),MATCH(ROW(productData[sku]),ROW(productData[sku])),""),ROWS($A$15:A17)+$B$3)),INDEX(productData[sku],SMALL(IF(ISNUMBER(MATCH(productData[category],$EC$9,0)*MATCH(productData[size1],$EC$13,0)),MATCH(ROW(productData[sku]),ROW(productData[sku])),""),ROWS($A$15:A17)+$B$3))),IF($EC$13="",INDEX(productData[sku],SMALL(IF(ISNUMBER(MATCH(productData[category],$EC$9,0)*MATCH(productData[sex],$EC$11,0)),MATCH(ROW(productData[sku]),ROW(productData[sku])),""),ROWS($A$15:A17)+$B$3)),INDEX(productData[sku],SMALL(IF(ISNUMBER(MATCH(productData[category],$EC$9,0)*MATCH(productData[sex],$EC$11,0)*MATCH(productData[size1],$EC$13,0)),MATCH(ROW(productData[sku]),ROW(productData[sku])),""),ROWS($A$15:A17)+$B$3))))),"")</f>
        <v/>
      </c>
      <c r="EF12" s="502" t="str">
        <f t="array" ref="EF12">IFERROR(IF($EC$9="",IF($EC$11="",IF($EC$13="",INDEX(productData[description],SMALL(MATCH(ROW(productData[sku]),ROW(productData[sku])),ROWS($A$15:A19)+$B$3)),INDEX(productData[description],SMALL(IF(ISNUMBER(MATCH(productData[size1],$EC$13,0)),MATCH(ROW(productData[sku]),ROW(productData[sku])),""),ROWS($A$15:A17)+$B$3))),IF($EC$13="",INDEX(productData[description],SMALL(IF(ISNUMBER(MATCH(productData[sex],$EC$11,0)),MATCH(ROW(productData[sku]),ROW(productData[sku])),""),ROWS($A$15:A17)+$B$3)),INDEX(productData[description],SMALL(IF(ISNUMBER(MATCH(productData[sex],$EC$11,0)*MATCH(productData[size1],$EC$13,0)),MATCH(ROW(productData[sku]),ROW(productData[sku])),""),ROWS($A$15:A17)+$B$3)))),IF($EC$11="",IF($EC$13="",INDEX(productData[description],SMALL(IF(ISNUMBER(MATCH(productData[category],$EC$9,0)),MATCH(ROW(productData[sku]),ROW(productData[sku])),""),ROWS($A$15:A17)+$B$3)),INDEX(productData[description],SMALL(IF(ISNUMBER(MATCH(productData[category],$EC$9,0)*MATCH(productData[size1],$EC$13,0)),MATCH(ROW(productData[sku]),ROW(productData[sku])),""),ROWS($A$15:A17)+$B$3))),IF($EC$13="",INDEX(productData[description],SMALL(IF(ISNUMBER(MATCH(productData[category],$EC$9,0)*MATCH(productData[sex],$EC$11,0)),MATCH(ROW(productData[sku]),ROW(productData[sku])),""),ROWS($A$15:A17)+$B$3)),INDEX(productData[description],SMALL(IF(ISNUMBER(MATCH(productData[category],$EC$9,0)*MATCH(productData[sex],$EC$11,0)*MATCH(productData[size1],$EC$13,0)),MATCH(ROW(productData[sku]),ROW(productData[sku])),""),ROWS($A$15:A17)+$B$3))))),"")</f>
        <v/>
      </c>
      <c r="EG12" s="343" t="str">
        <f>IFERROR(IF('BHPC MANAGER'!$EE12="","",INDEX(inventory[ESISTENZA],MATCH('BHPC MANAGER'!$EE12,inventory[SKU],0))),0)</f>
        <v/>
      </c>
      <c r="EH12" s="344" t="s">
        <v>241</v>
      </c>
      <c r="EI12" s="344" t="str">
        <f t="shared" si="4"/>
        <v/>
      </c>
      <c r="EJ12" s="345" t="s">
        <v>241</v>
      </c>
      <c r="EK12" s="346" t="str">
        <f t="shared" si="5"/>
        <v/>
      </c>
      <c r="FD12" s="371"/>
      <c r="FE12" s="195" t="s">
        <v>310</v>
      </c>
      <c r="FF12" s="377">
        <v>45505</v>
      </c>
      <c r="FG12" s="242"/>
      <c r="FH12" s="372"/>
      <c r="FI12" s="242"/>
      <c r="FJ12" s="371"/>
      <c r="FK12" s="195" t="s">
        <v>310</v>
      </c>
      <c r="FL12" s="377">
        <v>45505</v>
      </c>
      <c r="FM12" s="242"/>
      <c r="FN12" s="372"/>
      <c r="FO12" s="242"/>
      <c r="FP12" s="242"/>
      <c r="FQ12" s="242"/>
      <c r="FR12" s="242"/>
      <c r="FS12" s="242"/>
      <c r="FT12" s="242"/>
      <c r="FU12" s="242"/>
      <c r="FV12" s="242"/>
      <c r="FW12" s="242"/>
      <c r="FX12" s="242"/>
      <c r="FY12" s="242"/>
      <c r="FZ12" s="242"/>
      <c r="GA12" s="242"/>
      <c r="GB12" s="242"/>
      <c r="GC12" s="242"/>
      <c r="GD12" s="242"/>
      <c r="GE12" s="242"/>
      <c r="GF12" s="242"/>
      <c r="GG12" s="242"/>
      <c r="GH12" s="242"/>
      <c r="GI12" s="242"/>
      <c r="GJ12" s="242"/>
      <c r="GK12" s="242"/>
      <c r="GL12" s="242"/>
      <c r="GM12" s="242"/>
      <c r="GN12" s="242"/>
      <c r="GO12" s="242"/>
      <c r="GP12" s="242"/>
      <c r="GQ12" s="242"/>
      <c r="GR12" s="242"/>
      <c r="GS12" s="242"/>
      <c r="GT12" s="242"/>
      <c r="GU12" s="242"/>
      <c r="GV12" s="242"/>
      <c r="GW12" s="242"/>
      <c r="GX12" s="242"/>
      <c r="GY12" s="242"/>
      <c r="GZ12" s="242"/>
      <c r="HA12" s="242"/>
      <c r="HB12" s="242"/>
      <c r="HC12" s="242"/>
      <c r="HD12" s="242"/>
      <c r="HE12" s="242"/>
      <c r="HF12" s="242"/>
      <c r="HG12" s="242"/>
      <c r="HH12" s="242"/>
      <c r="HI12" s="242"/>
      <c r="HJ12" s="242"/>
      <c r="HK12" s="242"/>
      <c r="HL12" s="242"/>
      <c r="HM12" s="242"/>
      <c r="HN12" s="242"/>
      <c r="HO12" s="242"/>
      <c r="HP12" s="242"/>
      <c r="HQ12" s="242"/>
      <c r="HR12" s="242"/>
      <c r="HS12" s="242"/>
      <c r="HT12" s="242"/>
    </row>
    <row r="13" spans="1:702" ht="15" customHeight="1" x14ac:dyDescent="0.35">
      <c r="B13" s="127"/>
      <c r="D13" s="247"/>
      <c r="F13" s="81"/>
      <c r="G13" s="87" t="s">
        <v>205</v>
      </c>
      <c r="H13" s="74"/>
      <c r="L13" s="285" t="str">
        <f t="array" ref="L13">IFERROR(IF($D$9="",IF($D$11="",IF($D$13="",IF($D$15="",INDEX(orderData[customer],SMALL(MATCH(ROW(orderData[customer]),ROW(orderData[customer])),ROWS($A$15:A20)+$B$3)),INDEX(orderData[customer],SMALL(IF(ISNUMBER(MATCH(YEAR(orderData[invoice_date]),$D$15,0)),MATCH(ROW(orderData[customer]),ROW(orderData[customer])),""),ROWS($A$15:A20)+$B$3))),IF($D$15="",INDEX(orderData[customer],SMALL(IF(ISNUMBER(MATCH(orderData[order_type],$D$13,0)),MATCH(ROW(orderData[customer]),ROW(orderData[customer])),""),ROWS($A$15:A20)+$B$3)),INDEX(orderData[customer],SMALL(IF(ISNUMBER(MATCH(orderData[order_type],$D$13,0)*MATCH(YEAR(orderData[invoice_date]),$D$15,0)),MATCH(ROW(orderData[customer]),ROW(orderData[customer])),""),ROWS($A$15:A20)+$B$3)))),IF($D$13="",IF($D$15="",INDEX(orderData[customer],SMALL(IF(ISNUMBER(MATCH(orderData[status],$D$11,0)),MATCH(ROW(orderData[customer]),ROW(orderData[customer])),""),ROWS($A$15:A20)+$B$3)),INDEX(orderData[customer],SMALL(IF(ISNUMBER(MATCH(orderData[status],$D$11,0)*MATCH(YEAR(orderData[invoice_date]),$D$15,0)),MATCH(ROW(orderData[customer]),ROW(orderData[customer])),""),ROWS($A$15:A20)+$B$3))),IF($D$15="",INDEX(orderData[customer],SMALL(IF(ISNUMBER(MATCH(orderData[status],$D$11,0)*MATCH(orderData[order_type],$D$13,0)),MATCH(ROW(orderData[customer]),ROW(orderData[customer])),""),ROWS($A$15:A20)+$B$3)),INDEX(orderData[customer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er],SMALL(IF(ISNUMBER(MATCH(orderData[customer],$D$9,0)),MATCH(ROW(orderData[customer]),ROW(orderData[customer])),""),ROWS($A$15:A20)+$B$3)),INDEX(orderData[customer],SMALL(IF(ISNUMBER(MATCH(orderData[customer],$D$9,0)*MATCH(YEAR(orderData[invoice_date]),$D$15,0)),MATCH(ROW(orderData[customer]),ROW(orderData[customer])),""),ROWS($A$15:A20)+$B$3))),IF($D$15="",INDEX(orderData[customer],SMALL(IF(ISNUMBER(MATCH(orderData[customer],$D$9,0)*MATCH(orderData[order_type],$D$13,0)),MATCH(ROW(orderData[customer]),ROW(orderData[customer])),""),ROWS($A$15:A20)+$B$3)),INDEX(orderData[customer],SMALL(IF(ISNUMBER(MATCH(orderData[customer],$D$9,0)*MATCH(orderData[order_type],$D$13,0)*MATCH(YEAR(orderData[invoice_date]),$D$15,0)),MATCH(ROW(orderData[customer]),ROW(orderData[customer])),""),ROWS($A$15:A20)+$B$3)))),IF($D$13="",IF($D$15="",INDEX(orderData[customer],SMALL(IF(ISNUMBER(MATCH(orderData[customer],$D$9,0)*MATCH(orderData[status],$D$11,0)),MATCH(ROW(orderData[customer]),ROW(orderData[customer])),""),ROWS($A$15:A20)+$B$3)),INDEX(orderData[customer],SMALL(IF(ISNUMBER(MATCH(orderData[customer],$D$9,0)*MATCH(orderData[status],$D$11,0)*MATCH(YEAR(orderData[invoice_date]),$D$15,0)),MATCH(ROW(orderData[customer]),ROW(orderData[customer])),""),ROWS($A$15:A20)+$B$3))),IF($D$15="",INDEX(orderData[customer],SMALL(IF(ISNUMBER(MATCH(orderData[customer],$D$9,0)*MATCH(orderData[status],$D$11,0)*MATCH(orderData[order_type],$D$13,0)),MATCH(ROW(orderData[customer]),ROW(orderData[customer])),""),ROWS($A$15:A20)+$B$3)),INDEX(orderData[customer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M13" s="286" t="str">
        <f t="array" ref="M13">IFERROR(IF($D$9="",IF($D$11="",IF($D$13="",IF($D$15="",INDEX(orderData[order_no],SMALL(MATCH(ROW(orderData[customer]),ROW(orderData[customer])),ROWS($A$15:A20)+$B$3)),INDEX(orderData[order_no],SMALL(IF(ISNUMBER(MATCH(YEAR(orderData[invoice_date]),$D$15,0)),MATCH(ROW(orderData[customer]),ROW(orderData[customer])),""),ROWS($A$15:A20)+$B$3))),IF($D$15="",INDEX(orderData[order_no],SMALL(IF(ISNUMBER(MATCH(orderData[order_type],$D$13,0)),MATCH(ROW(orderData[customer]),ROW(orderData[customer])),""),ROWS($A$15:A20)+$B$3)),INDEX(orderData[order_no],SMALL(IF(ISNUMBER(MATCH(orderData[order_type],$D$13,0)*MATCH(YEAR(orderData[invoice_date]),$D$15,0)),MATCH(ROW(orderData[customer]),ROW(orderData[customer])),""),ROWS($A$15:A20)+$B$3)))),IF($D$13="",IF($D$15="",INDEX(orderData[order_no],SMALL(IF(ISNUMBER(MATCH(orderData[status],$D$11,0)),MATCH(ROW(orderData[customer]),ROW(orderData[customer])),""),ROWS($A$15:A20)+$B$3)),INDEX(orderData[order_no],SMALL(IF(ISNUMBER(MATCH(orderData[status],$D$11,0)*MATCH(YEAR(orderData[invoice_date]),$D$15,0)),MATCH(ROW(orderData[customer]),ROW(orderData[customer])),""),ROWS($A$15:A20)+$B$3))),IF($D$15="",INDEX(orderData[order_no],SMALL(IF(ISNUMBER(MATCH(orderData[status],$D$11,0)*MATCH(orderData[order_type],$D$13,0)),MATCH(ROW(orderData[customer]),ROW(orderData[customer])),""),ROWS($A$15:A20)+$B$3)),INDEX(orderData[order_no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no],SMALL(IF(ISNUMBER(MATCH(orderData[customer],$D$9,0)),MATCH(ROW(orderData[customer]),ROW(orderData[customer])),""),ROWS($A$15:A20)+$B$3)),INDEX(orderData[order_no],SMALL(IF(ISNUMBER(MATCH(orderData[customer],$D$9,0)*MATCH(YEAR(orderData[invoice_date]),$D$15,0)),MATCH(ROW(orderData[customer]),ROW(orderData[customer])),""),ROWS($A$15:A20)+$B$3))),IF($D$15="",INDEX(orderData[order_no],SMALL(IF(ISNUMBER(MATCH(orderData[customer],$D$9,0)*MATCH(orderData[order_type],$D$13,0)),MATCH(ROW(orderData[customer]),ROW(orderData[customer])),""),ROWS($A$15:A20)+$B$3)),INDEX(orderData[order_no],SMALL(IF(ISNUMBER(MATCH(orderData[customer],$D$9,0)*MATCH(orderData[order_type],$D$13,0)*MATCH(YEAR(orderData[invoice_date]),$D$15,0)),MATCH(ROW(orderData[customer]),ROW(orderData[customer])),""),ROWS($A$15:A20)+$B$3)))),IF($D$13="",IF($D$15="",INDEX(orderData[order_no],SMALL(IF(ISNUMBER(MATCH(orderData[customer],$D$9,0)*MATCH(orderData[status],$D$11,0)),MATCH(ROW(orderData[customer]),ROW(orderData[customer])),""),ROWS($A$15:A20)+$B$3)),INDEX(orderData[order_no],SMALL(IF(ISNUMBER(MATCH(orderData[customer],$D$9,0)*MATCH(orderData[status],$D$11,0)*MATCH(YEAR(orderData[invoice_date]),$D$15,0)),MATCH(ROW(orderData[customer]),ROW(orderData[customer])),""),ROWS($A$15:A20)+$B$3))),IF($D$15="",INDEX(orderData[order_no],SMALL(IF(ISNUMBER(MATCH(orderData[customer],$D$9,0)*MATCH(orderData[status],$D$11,0)*MATCH(orderData[order_type],$D$13,0)),MATCH(ROW(orderData[customer]),ROW(orderData[customer])),""),ROWS($A$15:A20)+$B$3)),INDEX(orderData[order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N13" s="287" t="str">
        <f t="array" ref="N13">IFERROR(IF($D$9="",IF($D$11="",IF($D$13="",IF($D$15="",INDEX(orderData[order_type],SMALL(MATCH(ROW(orderData[customer]),ROW(orderData[customer])),ROWS($A$15:A20)+$B$3)),INDEX(orderData[order_type],SMALL(IF(ISNUMBER(MATCH(YEAR(orderData[invoice_date]),$D$15,0)),MATCH(ROW(orderData[customer]),ROW(orderData[customer])),""),ROWS($A$15:A20)+$B$3))),IF($D$15="",INDEX(orderData[order_type],SMALL(IF(ISNUMBER(MATCH(orderData[order_type],$D$13,0)),MATCH(ROW(orderData[customer]),ROW(orderData[customer])),""),ROWS($A$15:A20)+$B$3)),INDEX(orderData[order_type],SMALL(IF(ISNUMBER(MATCH(orderData[order_type],$D$13,0)*MATCH(YEAR(orderData[invoice_date]),$D$15,0)),MATCH(ROW(orderData[customer]),ROW(orderData[customer])),""),ROWS($A$15:A20)+$B$3)))),IF($D$13="",IF($D$15="",INDEX(orderData[order_type],SMALL(IF(ISNUMBER(MATCH(orderData[status],$D$11,0)),MATCH(ROW(orderData[customer]),ROW(orderData[customer])),""),ROWS($A$15:A20)+$B$3)),INDEX(orderData[order_type],SMALL(IF(ISNUMBER(MATCH(orderData[status],$D$11,0)*MATCH(YEAR(orderData[invoice_date]),$D$15,0)),MATCH(ROW(orderData[customer]),ROW(orderData[customer])),""),ROWS($A$15:A20)+$B$3))),IF($D$15="",INDEX(orderData[order_type],SMALL(IF(ISNUMBER(MATCH(orderData[status],$D$11,0)*MATCH(orderData[order_type],$D$13,0)),MATCH(ROW(orderData[customer]),ROW(orderData[customer])),""),ROWS($A$15:A20)+$B$3)),INDEX(orderData[order_typ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type],SMALL(IF(ISNUMBER(MATCH(orderData[customer],$D$9,0)),MATCH(ROW(orderData[customer]),ROW(orderData[customer])),""),ROWS($A$15:A20)+$B$3)),INDEX(orderData[order_type],SMALL(IF(ISNUMBER(MATCH(orderData[customer],$D$9,0)*MATCH(YEAR(orderData[invoice_date]),$D$15,0)),MATCH(ROW(orderData[customer]),ROW(orderData[customer])),""),ROWS($A$15:A20)+$B$3))),IF($D$15="",INDEX(orderData[order_type],SMALL(IF(ISNUMBER(MATCH(orderData[customer],$D$9,0)*MATCH(orderData[order_type],$D$13,0)),MATCH(ROW(orderData[customer]),ROW(orderData[customer])),""),ROWS($A$15:A20)+$B$3)),INDEX(orderData[order_type],SMALL(IF(ISNUMBER(MATCH(orderData[customer],$D$9,0)*MATCH(orderData[order_type],$D$13,0)*MATCH(YEAR(orderData[invoice_date]),$D$15,0)),MATCH(ROW(orderData[customer]),ROW(orderData[customer])),""),ROWS($A$15:A20)+$B$3)))),IF($D$13="",IF($D$15="",INDEX(orderData[order_type],SMALL(IF(ISNUMBER(MATCH(orderData[customer],$D$9,0)*MATCH(orderData[status],$D$11,0)),MATCH(ROW(orderData[customer]),ROW(orderData[customer])),""),ROWS($A$15:A20)+$B$3)),INDEX(orderData[order_type],SMALL(IF(ISNUMBER(MATCH(orderData[customer],$D$9,0)*MATCH(orderData[status],$D$11,0)*MATCH(YEAR(orderData[invoice_date]),$D$15,0)),MATCH(ROW(orderData[customer]),ROW(orderData[customer])),""),ROWS($A$15:A20)+$B$3))),IF($D$15="",INDEX(orderData[order_type],SMALL(IF(ISNUMBER(MATCH(orderData[customer],$D$9,0)*MATCH(orderData[status],$D$11,0)*MATCH(orderData[order_type],$D$13,0)),MATCH(ROW(orderData[customer]),ROW(orderData[customer])),""),ROWS($A$15:A20)+$B$3)),INDEX(orderData[order_typ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O13" s="288" t="str">
        <f t="array" ref="O13">IFERROR(IF($D$9="",IF($D$11="",IF($D$13="",IF($D$15="",INDEX(orderData[order_date],SMALL(MATCH(ROW(orderData[customer]),ROW(orderData[customer])),ROWS($A$15:A20)+$B$3)),INDEX(orderData[order_date],SMALL(IF(ISNUMBER(MATCH(YEAR(orderData[invoice_date]),$D$15,0)),MATCH(ROW(orderData[customer]),ROW(orderData[customer])),""),ROWS($A$15:A20)+$B$3))),IF($D$15="",INDEX(orderData[order_date],SMALL(IF(ISNUMBER(MATCH(orderData[order_type],$D$13,0)),MATCH(ROW(orderData[customer]),ROW(orderData[customer])),""),ROWS($A$15:A20)+$B$3)),INDEX(orderData[order_date],SMALL(IF(ISNUMBER(MATCH(orderData[order_type],$D$13,0)*MATCH(YEAR(orderData[invoice_date]),$D$15,0)),MATCH(ROW(orderData[customer]),ROW(orderData[customer])),""),ROWS($A$15:A20)+$B$3)))),IF($D$13="",IF($D$15="",INDEX(orderData[order_date],SMALL(IF(ISNUMBER(MATCH(orderData[status],$D$11,0)),MATCH(ROW(orderData[customer]),ROW(orderData[customer])),""),ROWS($A$15:A20)+$B$3)),INDEX(orderData[order_date],SMALL(IF(ISNUMBER(MATCH(orderData[status],$D$11,0)*MATCH(YEAR(orderData[invoice_date]),$D$15,0)),MATCH(ROW(orderData[customer]),ROW(orderData[customer])),""),ROWS($A$15:A20)+$B$3))),IF($D$15="",INDEX(orderData[order_date],SMALL(IF(ISNUMBER(MATCH(orderData[status],$D$11,0)*MATCH(orderData[order_type],$D$13,0)),MATCH(ROW(orderData[customer]),ROW(orderData[customer])),""),ROWS($A$15:A20)+$B$3)),INDEX(orderData[order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date],SMALL(IF(ISNUMBER(MATCH(orderData[customer],$D$9,0)),MATCH(ROW(orderData[customer]),ROW(orderData[customer])),""),ROWS($A$15:A20)+$B$3)),INDEX(orderData[order_date],SMALL(IF(ISNUMBER(MATCH(orderData[customer],$D$9,0)*MATCH(YEAR(orderData[invoice_date]),$D$15,0)),MATCH(ROW(orderData[customer]),ROW(orderData[customer])),""),ROWS($A$15:A20)+$B$3))),IF($D$15="",INDEX(orderData[order_date],SMALL(IF(ISNUMBER(MATCH(orderData[customer],$D$9,0)*MATCH(orderData[order_type],$D$13,0)),MATCH(ROW(orderData[customer]),ROW(orderData[customer])),""),ROWS($A$15:A20)+$B$3)),INDEX(orderData[order_date],SMALL(IF(ISNUMBER(MATCH(orderData[customer],$D$9,0)*MATCH(orderData[order_type],$D$13,0)*MATCH(YEAR(orderData[invoice_date]),$D$15,0)),MATCH(ROW(orderData[customer]),ROW(orderData[customer])),""),ROWS($A$15:A20)+$B$3)))),IF($D$13="",IF($D$15="",INDEX(orderData[order_date],SMALL(IF(ISNUMBER(MATCH(orderData[customer],$D$9,0)*MATCH(orderData[status],$D$11,0)),MATCH(ROW(orderData[customer]),ROW(orderData[customer])),""),ROWS($A$15:A20)+$B$3)),INDEX(orderData[order_date],SMALL(IF(ISNUMBER(MATCH(orderData[customer],$D$9,0)*MATCH(orderData[status],$D$11,0)*MATCH(YEAR(orderData[invoice_date]),$D$15,0)),MATCH(ROW(orderData[customer]),ROW(orderData[customer])),""),ROWS($A$15:A20)+$B$3))),IF($D$15="",INDEX(orderData[order_date],SMALL(IF(ISNUMBER(MATCH(orderData[customer],$D$9,0)*MATCH(orderData[status],$D$11,0)*MATCH(orderData[order_type],$D$13,0)),MATCH(ROW(orderData[customer]),ROW(orderData[customer])),""),ROWS($A$15:A20)+$B$3)),INDEX(orderData[order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P13" s="289" t="str">
        <f t="array" ref="P13">IFERROR(IF($D$9="",IF($D$11="",IF($D$13="",IF($D$15="",INDEX(orderData[invoice_no],SMALL(MATCH(ROW(orderData[customer]),ROW(orderData[customer])),ROWS($A$15:A20)+$B$3)),INDEX(orderData[invoice_no],SMALL(IF(ISNUMBER(MATCH(YEAR(orderData[invoice_date]),$D$15,0)),MATCH(ROW(orderData[customer]),ROW(orderData[customer])),""),ROWS($A$15:A20)+$B$3))),IF($D$15="",INDEX(orderData[invoice_no],SMALL(IF(ISNUMBER(MATCH(orderData[order_type],$D$13,0)),MATCH(ROW(orderData[customer]),ROW(orderData[customer])),""),ROWS($A$15:A20)+$B$3)),INDEX(orderData[invoice_no],SMALL(IF(ISNUMBER(MATCH(orderData[order_type],$D$13,0)*MATCH(YEAR(orderData[invoice_date]),$D$15,0)),MATCH(ROW(orderData[customer]),ROW(orderData[customer])),""),ROWS($A$15:A20)+$B$3)))),IF($D$13="",IF($D$15="",INDEX(orderData[invoice_no],SMALL(IF(ISNUMBER(MATCH(orderData[status],$D$11,0)),MATCH(ROW(orderData[customer]),ROW(orderData[customer])),""),ROWS($A$15:A20)+$B$3)),INDEX(orderData[invoice_no],SMALL(IF(ISNUMBER(MATCH(orderData[status],$D$11,0)*MATCH(YEAR(orderData[invoice_date]),$D$15,0)),MATCH(ROW(orderData[customer]),ROW(orderData[customer])),""),ROWS($A$15:A20)+$B$3))),IF($D$15="",INDEX(orderData[invoice_no],SMALL(IF(ISNUMBER(MATCH(orderData[status],$D$11,0)*MATCH(orderData[order_type],$D$13,0)),MATCH(ROW(orderData[customer]),ROW(orderData[customer])),""),ROWS($A$15:A20)+$B$3)),INDEX(orderData[invoice_no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no],SMALL(IF(ISNUMBER(MATCH(orderData[customer],$D$9,0)),MATCH(ROW(orderData[customer]),ROW(orderData[customer])),""),ROWS($A$15:A20)+$B$3)),INDEX(orderData[invoice_no],SMALL(IF(ISNUMBER(MATCH(orderData[customer],$D$9,0)*MATCH(YEAR(orderData[invoice_date]),$D$15,0)),MATCH(ROW(orderData[customer]),ROW(orderData[customer])),""),ROWS($A$15:A20)+$B$3))),IF($D$15="",INDEX(orderData[invoice_no],SMALL(IF(ISNUMBER(MATCH(orderData[customer],$D$9,0)*MATCH(orderData[order_type],$D$13,0)),MATCH(ROW(orderData[customer]),ROW(orderData[customer])),""),ROWS($A$15:A20)+$B$3)),INDEX(orderData[invoice_no],SMALL(IF(ISNUMBER(MATCH(orderData[customer],$D$9,0)*MATCH(orderData[order_type],$D$13,0)*MATCH(YEAR(orderData[invoice_date]),$D$15,0)),MATCH(ROW(orderData[customer]),ROW(orderData[customer])),""),ROWS($A$15:A20)+$B$3)))),IF($D$13="",IF($D$15="",INDEX(orderData[invoice_no],SMALL(IF(ISNUMBER(MATCH(orderData[customer],$D$9,0)*MATCH(orderData[status],$D$11,0)),MATCH(ROW(orderData[customer]),ROW(orderData[customer])),""),ROWS($A$15:A20)+$B$3)),INDEX(orderData[invoice_no],SMALL(IF(ISNUMBER(MATCH(orderData[customer],$D$9,0)*MATCH(orderData[status],$D$11,0)*MATCH(YEAR(orderData[invoice_date]),$D$15,0)),MATCH(ROW(orderData[customer]),ROW(orderData[customer])),""),ROWS($A$15:A20)+$B$3))),IF($D$15="",INDEX(orderData[invoice_no],SMALL(IF(ISNUMBER(MATCH(orderData[customer],$D$9,0)*MATCH(orderData[status],$D$11,0)*MATCH(orderData[order_type],$D$13,0)),MATCH(ROW(orderData[customer]),ROW(orderData[customer])),""),ROWS($A$15:A20)+$B$3)),INDEX(orderData[invoice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Q13" s="290" t="str">
        <f t="array" ref="Q13">IFERROR(IF($D$9="",IF($D$11="",IF($D$13="",IF($D$15="",INDEX(orderData[invoice_date],SMALL(MATCH(ROW(orderData[customer]),ROW(orderData[customer])),ROWS($A$15:A20)+$B$3)),INDEX(orderData[invoice_date],SMALL(IF(ISNUMBER(MATCH(YEAR(orderData[invoice_date]),$D$15,0)),MATCH(ROW(orderData[customer]),ROW(orderData[customer])),""),ROWS($A$15:A20)+$B$3))),IF($D$15="",INDEX(orderData[invoice_date],SMALL(IF(ISNUMBER(MATCH(orderData[order_type],$D$13,0)),MATCH(ROW(orderData[customer]),ROW(orderData[customer])),""),ROWS($A$15:A20)+$B$3)),INDEX(orderData[invoice_date],SMALL(IF(ISNUMBER(MATCH(orderData[order_type],$D$13,0)*MATCH(YEAR(orderData[invoice_date]),$D$15,0)),MATCH(ROW(orderData[customer]),ROW(orderData[customer])),""),ROWS($A$15:A20)+$B$3)))),IF($D$13="",IF($D$15="",INDEX(orderData[invoice_date],SMALL(IF(ISNUMBER(MATCH(orderData[status],$D$11,0)),MATCH(ROW(orderData[customer]),ROW(orderData[customer])),""),ROWS($A$15:A20)+$B$3)),INDEX(orderData[invoice_date],SMALL(IF(ISNUMBER(MATCH(orderData[status],$D$11,0)*MATCH(YEAR(orderData[invoice_date]),$D$15,0)),MATCH(ROW(orderData[customer]),ROW(orderData[customer])),""),ROWS($A$15:A20)+$B$3))),IF($D$15="",INDEX(orderData[invoice_date],SMALL(IF(ISNUMBER(MATCH(orderData[status],$D$11,0)*MATCH(orderData[order_type],$D$13,0)),MATCH(ROW(orderData[customer]),ROW(orderData[customer])),""),ROWS($A$15:A20)+$B$3)),INDEX(orderData[invoice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date],SMALL(IF(ISNUMBER(MATCH(orderData[customer],$D$9,0)),MATCH(ROW(orderData[customer]),ROW(orderData[customer])),""),ROWS($A$15:A20)+$B$3)),INDEX(orderData[invoice_date],SMALL(IF(ISNUMBER(MATCH(orderData[customer],$D$9,0)*MATCH(YEAR(orderData[invoice_date]),$D$15,0)),MATCH(ROW(orderData[customer]),ROW(orderData[customer])),""),ROWS($A$15:A20)+$B$3))),IF($D$15="",INDEX(orderData[invoice_date],SMALL(IF(ISNUMBER(MATCH(orderData[customer],$D$9,0)*MATCH(orderData[order_type],$D$13,0)),MATCH(ROW(orderData[customer]),ROW(orderData[customer])),""),ROWS($A$15:A20)+$B$3)),INDEX(orderData[invoice_date],SMALL(IF(ISNUMBER(MATCH(orderData[customer],$D$9,0)*MATCH(orderData[order_type],$D$13,0)*MATCH(YEAR(orderData[invoice_date]),$D$15,0)),MATCH(ROW(orderData[customer]),ROW(orderData[customer])),""),ROWS($A$15:A20)+$B$3)))),IF($D$13="",IF($D$15="",INDEX(orderData[invoice_date],SMALL(IF(ISNUMBER(MATCH(orderData[customer],$D$9,0)*MATCH(orderData[status],$D$11,0)),MATCH(ROW(orderData[customer]),ROW(orderData[customer])),""),ROWS($A$15:A20)+$B$3)),INDEX(orderData[invoice_date],SMALL(IF(ISNUMBER(MATCH(orderData[customer],$D$9,0)*MATCH(orderData[status],$D$11,0)*MATCH(YEAR(orderData[invoice_date]),$D$15,0)),MATCH(ROW(orderData[customer]),ROW(orderData[customer])),""),ROWS($A$15:A20)+$B$3))),IF($D$15="",INDEX(orderData[invoice_date],SMALL(IF(ISNUMBER(MATCH(orderData[customer],$D$9,0)*MATCH(orderData[status],$D$11,0)*MATCH(orderData[order_type],$D$13,0)),MATCH(ROW(orderData[customer]),ROW(orderData[customer])),""),ROWS($A$15:A20)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R13" s="291" t="str">
        <f t="array" ref="R13">IFERROR(IF($D$9="",IF($D$11="",IF($D$13="",IF($D$15="",INDEX(orderData[inv_amount],SMALL(MATCH(ROW(orderData[customer]),ROW(orderData[customer])),ROWS($A$15:A20)+$B$3)),INDEX(orderData[inv_amount],SMALL(IF(ISNUMBER(MATCH(YEAR(orderData[invoice_date]),$D$15,0)),MATCH(ROW(orderData[customer]),ROW(orderData[customer])),""),ROWS($A$15:A20)+$B$3))),IF($D$15="",INDEX(orderData[inv_amount],SMALL(IF(ISNUMBER(MATCH(orderData[order_type],$D$13,0)),MATCH(ROW(orderData[customer]),ROW(orderData[customer])),""),ROWS($A$15:A20)+$B$3)),INDEX(orderData[inv_amount],SMALL(IF(ISNUMBER(MATCH(orderData[order_type],$D$13,0)*MATCH(YEAR(orderData[invoice_date]),$D$15,0)),MATCH(ROW(orderData[customer]),ROW(orderData[customer])),""),ROWS($A$15:A20)+$B$3)))),IF($D$13="",IF($D$15="",INDEX(orderData[inv_amount],SMALL(IF(ISNUMBER(MATCH(orderData[status],$D$11,0)),MATCH(ROW(orderData[customer]),ROW(orderData[customer])),""),ROWS($A$15:A20)+$B$3)),INDEX(orderData[inv_amount],SMALL(IF(ISNUMBER(MATCH(orderData[status],$D$11,0)*MATCH(YEAR(orderData[invoice_date]),$D$15,0)),MATCH(ROW(orderData[customer]),ROW(orderData[customer])),""),ROWS($A$15:A20)+$B$3))),IF($D$15="",INDEX(orderData[inv_amount],SMALL(IF(ISNUMBER(MATCH(orderData[status],$D$11,0)*MATCH(orderData[order_type],$D$13,0)),MATCH(ROW(orderData[customer]),ROW(orderData[customer])),""),ROWS($A$15:A20)+$B$3)),INDEX(orderData[inv_amount],SMALL(IF(ISNUMBER(MATCH(orderData[status],$D$11,0)*MATCH(orderData[order_type],$D$13,0)*MATCH(YEAR(orderData[invoice_date]),$D$15,0)),MATCH(ROW(orderData[customer]),ROW(orderData[customer])),""),ROWS($A$15:A20)+$B$3))))),IF($D$11="",IF($D$13="",IF($D$15="",INDEX(orderData[inv_amount],SMALL(IF(ISNUMBER(MATCH(orderData[customer],$D$9,0)),MATCH(ROW(orderData[customer]),ROW(orderData[customer])),""),ROWS($A$15:A20)+$B$3)),INDEX(orderData[inv_amount],SMALL(IF(ISNUMBER(MATCH(orderData[customer],$D$9,0)*MATCH(YEAR(orderData[invoice_date]),$D$15,0)),MATCH(ROW(orderData[customer]),ROW(orderData[customer])),""),ROWS($A$15:A20)+$B$3))),IF($D$15="",INDEX(orderData[inv_amount],SMALL(IF(ISNUMBER(MATCH(orderData[customer],$D$9,0)*MATCH(orderData[order_type],$D$13,0)),MATCH(ROW(orderData[customer]),ROW(orderData[customer])),""),ROWS($A$15:A20)+$B$3)),INDEX(orderData[inv_amount],SMALL(IF(ISNUMBER(MATCH(orderData[customer],$D$9,0)*MATCH(orderData[order_type],$D$13,0)*MATCH(YEAR(orderData[invoice_date]),$D$15,0)),MATCH(ROW(orderData[customer]),ROW(orderData[customer])),""),ROWS($A$15:A20)+$B$3)))),IF($D$13="",IF($D$15="",INDEX(orderData[inv_amount],SMALL(IF(ISNUMBER(MATCH(orderData[customer],$D$9,0)*MATCH(orderData[status],$D$11,0)),MATCH(ROW(orderData[customer]),ROW(orderData[customer])),""),ROWS($A$15:A20)+$B$3)),INDEX(orderData[inv_amount],SMALL(IF(ISNUMBER(MATCH(orderData[customer],$D$9,0)*MATCH(orderData[status],$D$11,0)*MATCH(YEAR(orderData[inv_amount]),$D$15,0)),MATCH(ROW(orderData[customer]),ROW(orderData[customer])),""),ROWS($A$15:A20)+$B$3))),IF($D$15="",INDEX(orderData[inv_amount],SMALL(IF(ISNUMBER(MATCH(orderData[customer],$D$9,0)*MATCH(orderData[status],$D$11,0)*MATCH(orderData[order_type],$D$13,0)),MATCH(ROW(orderData[customer]),ROW(orderData[customer])),""),ROWS($A$15:A20)+$B$3)),INDEX(orderData[inv_amount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S13" s="353" t="str">
        <f t="array" ref="S13">IFERROR(IF($D$9="",IF($D$11="",IF($D$13="",IF($D$15="",INDEX(orderData[lock_goods],SMALL(MATCH(ROW(orderData[customer]),ROW(orderData[customer])),ROWS($A$15:A20)+$B$3)),INDEX(orderData[lock_goods],SMALL(IF(ISNUMBER(MATCH(YEAR(orderData[invoice_date]),$D$15,0)),MATCH(ROW(orderData[customer]),ROW(orderData[customer])),""),ROWS($A$15:A20)+$B$3))),IF($D$15="",INDEX(orderData[lock_goods],SMALL(IF(ISNUMBER(MATCH(orderData[order_type],$D$13,0)),MATCH(ROW(orderData[customer]),ROW(orderData[customer])),""),ROWS($A$15:A20)+$B$3)),INDEX(orderData[lock_goods],SMALL(IF(ISNUMBER(MATCH(orderData[order_type],$D$13,0)*MATCH(YEAR(orderData[invoice_date]),$D$15,0)),MATCH(ROW(orderData[customer]),ROW(orderData[customer])),""),ROWS($A$15:A20)+$B$3)))),IF($D$13="",IF($D$15="",INDEX(orderData[lock_goods],SMALL(IF(ISNUMBER(MATCH(orderData[status],$D$11,0)),MATCH(ROW(orderData[customer]),ROW(orderData[customer])),""),ROWS($A$15:A20)+$B$3)),INDEX(orderData[lock_goods],SMALL(IF(ISNUMBER(MATCH(orderData[status],$D$11,0)*MATCH(YEAR(orderData[invoice_date]),$D$15,0)),MATCH(ROW(orderData[customer]),ROW(orderData[customer])),""),ROWS($A$15:A20)+$B$3))),IF($D$15="",INDEX(orderData[lock_goods],SMALL(IF(ISNUMBER(MATCH(orderData[status],$D$11,0)*MATCH(orderData[order_type],$D$13,0)),MATCH(ROW(orderData[customer]),ROW(orderData[customer])),""),ROWS($A$15:A20)+$B$3)),INDEX(orderData[lock_goods],SMALL(IF(ISNUMBER(MATCH(orderData[status],$D$11,0)*MATCH(orderData[order_type],$D$13,0)*MATCH(YEAR(orderData[invoice_date]),$D$15,0)),MATCH(ROW(orderData[customer]),ROW(orderData[customer])),""),ROWS($A$15:A20)+$B$3))))),IF($D$11="",IF($D$13="",IF($D$15="",INDEX(orderData[lock_goods],SMALL(IF(ISNUMBER(MATCH(orderData[customer],$D$9,0)),MATCH(ROW(orderData[customer]),ROW(orderData[customer])),""),ROWS($A$15:A20)+$B$3)),INDEX(orderData[lock_goods],SMALL(IF(ISNUMBER(MATCH(orderData[customer],$D$9,0)*MATCH(YEAR(orderData[invoice_date]),$D$15,0)),MATCH(ROW(orderData[customer]),ROW(orderData[customer])),""),ROWS($A$15:A20)+$B$3))),IF($D$15="",INDEX(orderData[lock_goods],SMALL(IF(ISNUMBER(MATCH(orderData[customer],$D$9,0)*MATCH(orderData[order_type],$D$13,0)),MATCH(ROW(orderData[customer]),ROW(orderData[customer])),""),ROWS($A$15:A20)+$B$3)),INDEX(orderData[lock_goods],SMALL(IF(ISNUMBER(MATCH(orderData[customer],$D$9,0)*MATCH(orderData[order_type],$D$13,0)*MATCH(YEAR(orderData[invoice_date]),$D$15,0)),MATCH(ROW(orderData[customer]),ROW(orderData[customer])),""),ROWS($A$15:A20)+$B$3)))),IF($D$13="",IF($D$15="",INDEX(orderData[lock_goods],SMALL(IF(ISNUMBER(MATCH(orderData[customer],$D$9,0)*MATCH(orderData[status],$D$11,0)),MATCH(ROW(orderData[customer]),ROW(orderData[customer])),""),ROWS($A$15:A20)+$B$3)),INDEX(orderData[lock_goods],SMALL(IF(ISNUMBER(MATCH(orderData[customer],$D$9,0)*MATCH(orderData[status],$D$11,0)*MATCH(YEAR(orderData[payed]),$D$15,0)),MATCH(ROW(orderData[customer]),ROW(orderData[customer])),""),ROWS($A$15:A20)+$B$3))),IF($D$15="",INDEX(orderData[lock_goods],SMALL(IF(ISNUMBER(MATCH(orderData[customer],$D$9,0)*MATCH(orderData[status],$D$11,0)*MATCH(orderData[order_type],$D$13,0)),MATCH(ROW(orderData[customer]),ROW(orderData[customer])),""),ROWS($A$15:A20)+$B$3)),INDEX(orderData[lock_good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T13" s="292" t="str">
        <f t="array" ref="T13">IFERROR(IF($D$9="",IF($D$11="",IF($D$13="",IF($D$15="",INDEX(orderData[payed],SMALL(MATCH(ROW(orderData[customer]),ROW(orderData[customer])),ROWS($A$15:A20)+$B$3)),INDEX(orderData[payed],SMALL(IF(ISNUMBER(MATCH(YEAR(orderData[invoice_date]),$D$15,0)),MATCH(ROW(orderData[customer]),ROW(orderData[customer])),""),ROWS($A$15:A20)+$B$3))),IF($D$15="",INDEX(orderData[payed],SMALL(IF(ISNUMBER(MATCH(orderData[order_type],$D$13,0)),MATCH(ROW(orderData[customer]),ROW(orderData[customer])),""),ROWS($A$15:A20)+$B$3)),INDEX(orderData[payed],SMALL(IF(ISNUMBER(MATCH(orderData[order_type],$D$13,0)*MATCH(YEAR(orderData[invoice_date]),$D$15,0)),MATCH(ROW(orderData[customer]),ROW(orderData[customer])),""),ROWS($A$15:A20)+$B$3)))),IF($D$13="",IF($D$15="",INDEX(orderData[payed],SMALL(IF(ISNUMBER(MATCH(orderData[status],$D$11,0)),MATCH(ROW(orderData[customer]),ROW(orderData[customer])),""),ROWS($A$15:A20)+$B$3)),INDEX(orderData[payed],SMALL(IF(ISNUMBER(MATCH(orderData[status],$D$11,0)*MATCH(YEAR(orderData[invoice_date]),$D$15,0)),MATCH(ROW(orderData[customer]),ROW(orderData[customer])),""),ROWS($A$15:A20)+$B$3))),IF($D$15="",INDEX(orderData[payed],SMALL(IF(ISNUMBER(MATCH(orderData[status],$D$11,0)*MATCH(orderData[order_type],$D$13,0)),MATCH(ROW(orderData[customer]),ROW(orderData[customer])),""),ROWS($A$15:A20)+$B$3)),INDEX(orderData[payed],SMALL(IF(ISNUMBER(MATCH(orderData[status],$D$11,0)*MATCH(orderData[order_type],$D$13,0)*MATCH(YEAR(orderData[invoice_date]),$D$15,0)),MATCH(ROW(orderData[customer]),ROW(orderData[customer])),""),ROWS($A$15:A20)+$B$3))))),IF($D$11="",IF($D$13="",IF($D$15="",INDEX(orderData[payed],SMALL(IF(ISNUMBER(MATCH(orderData[customer],$D$9,0)),MATCH(ROW(orderData[customer]),ROW(orderData[customer])),""),ROWS($A$15:A20)+$B$3)),INDEX(orderData[payed],SMALL(IF(ISNUMBER(MATCH(orderData[customer],$D$9,0)*MATCH(YEAR(orderData[invoice_date]),$D$15,0)),MATCH(ROW(orderData[customer]),ROW(orderData[customer])),""),ROWS($A$15:A20)+$B$3))),IF($D$15="",INDEX(orderData[payed],SMALL(IF(ISNUMBER(MATCH(orderData[customer],$D$9,0)*MATCH(orderData[order_type],$D$13,0)),MATCH(ROW(orderData[customer]),ROW(orderData[customer])),""),ROWS($A$15:A20)+$B$3)),INDEX(orderData[payed],SMALL(IF(ISNUMBER(MATCH(orderData[customer],$D$9,0)*MATCH(orderData[order_type],$D$13,0)*MATCH(YEAR(orderData[invoice_date]),$D$15,0)),MATCH(ROW(orderData[customer]),ROW(orderData[customer])),""),ROWS($A$15:A20)+$B$3)))),IF($D$13="",IF($D$15="",INDEX(orderData[payed],SMALL(IF(ISNUMBER(MATCH(orderData[customer],$D$9,0)*MATCH(orderData[status],$D$11,0)),MATCH(ROW(orderData[customer]),ROW(orderData[customer])),""),ROWS($A$15:A20)+$B$3)),INDEX(orderData[payed],SMALL(IF(ISNUMBER(MATCH(orderData[customer],$D$9,0)*MATCH(orderData[status],$D$11,0)*MATCH(YEAR(orderData[payed]),$D$15,0)),MATCH(ROW(orderData[customer]),ROW(orderData[customer])),""),ROWS($A$15:A20)+$B$3))),IF($D$15="",INDEX(orderData[payed],SMALL(IF(ISNUMBER(MATCH(orderData[customer],$D$9,0)*MATCH(orderData[status],$D$11,0)*MATCH(orderData[order_type],$D$13,0)),MATCH(ROW(orderData[customer]),ROW(orderData[customer])),""),ROWS($A$15:A20)+$B$3)),INDEX(orderData[paye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U13" s="287" t="str">
        <f t="array" ref="U13">IFERROR(IF($D$9="",IF($D$11="",IF($D$13="",IF($D$15="",INDEX(orderData[shipping_method],SMALL(MATCH(ROW(orderData[customer]),ROW(orderData[customer])),ROWS($A$15:A20)+$B$3)),INDEX(orderData[shipping_method],SMALL(IF(ISNUMBER(MATCH(YEAR(orderData[invoice_date]),$D$15,0)),MATCH(ROW(orderData[customer]),ROW(orderData[customer])),""),ROWS($A$15:A20)+$B$3))),IF($D$15="",INDEX(orderData[shipping_method],SMALL(IF(ISNUMBER(MATCH(orderData[order_type],$D$13,0)),MATCH(ROW(orderData[customer]),ROW(orderData[customer])),""),ROWS($A$15:A20)+$B$3)),INDEX(orderData[shipping_method],SMALL(IF(ISNUMBER(MATCH(orderData[order_type],$D$13,0)*MATCH(YEAR(orderData[invoice_date]),$D$15,0)),MATCH(ROW(orderData[customer]),ROW(orderData[customer])),""),ROWS($A$15:A20)+$B$3)))),IF($D$13="",IF($D$15="",INDEX(orderData[shipping_method],SMALL(IF(ISNUMBER(MATCH(orderData[status],$D$11,0)),MATCH(ROW(orderData[customer]),ROW(orderData[customer])),""),ROWS($A$15:A20)+$B$3)),INDEX(orderData[shipping_method],SMALL(IF(ISNUMBER(MATCH(orderData[status],$D$11,0)*MATCH(YEAR(orderData[invoice_date]),$D$15,0)),MATCH(ROW(orderData[customer]),ROW(orderData[customer])),""),ROWS($A$15:A20)+$B$3))),IF($D$15="",INDEX(orderData[shipping_method],SMALL(IF(ISNUMBER(MATCH(orderData[status],$D$11,0)*MATCH(orderData[order_type],$D$13,0)),MATCH(ROW(orderData[customer]),ROW(orderData[customer])),""),ROWS($A$15:A20)+$B$3)),INDEX(orderData[shipping_method],SMALL(IF(ISNUMBER(MATCH(orderData[status],$D$11,0)*MATCH(orderData[order_type],$D$13,0)*MATCH(YEAR(orderData[invoice_date]),$D$15,0)),MATCH(ROW(orderData[customer]),ROW(orderData[customer])),""),ROWS($A$15:A20)+$B$3))))),IF($D$11="",IF($D$13="",IF($D$15="",INDEX(orderData[shipping_method],SMALL(IF(ISNUMBER(MATCH(orderData[customer],$D$9,0)),MATCH(ROW(orderData[customer]),ROW(orderData[customer])),""),ROWS($A$15:A20)+$B$3)),INDEX(orderData[shipping_method],SMALL(IF(ISNUMBER(MATCH(orderData[customer],$D$9,0)*MATCH(YEAR(orderData[invoice_date]),$D$15,0)),MATCH(ROW(orderData[customer]),ROW(orderData[customer])),""),ROWS($A$15:A20)+$B$3))),IF($D$15="",INDEX(orderData[shipping_method],SMALL(IF(ISNUMBER(MATCH(orderData[customer],$D$9,0)*MATCH(orderData[order_type],$D$13,0)),MATCH(ROW(orderData[customer]),ROW(orderData[customer])),""),ROWS($A$15:A20)+$B$3)),INDEX(orderData[shipping_method],SMALL(IF(ISNUMBER(MATCH(orderData[customer],$D$9,0)*MATCH(orderData[order_type],$D$13,0)*MATCH(YEAR(orderData[invoice_date]),$D$15,0)),MATCH(ROW(orderData[customer]),ROW(orderData[customer])),""),ROWS($A$15:A20)+$B$3)))),IF($D$13="",IF($D$15="",INDEX(orderData[shipping_method],SMALL(IF(ISNUMBER(MATCH(orderData[customer],$D$9,0)*MATCH(orderData[status],$D$11,0)),MATCH(ROW(orderData[customer]),ROW(orderData[customer])),""),ROWS($A$15:A20)+$B$3)),INDEX(orderData[shipping_method],SMALL(IF(ISNUMBER(MATCH(orderData[customer],$D$9,0)*MATCH(orderData[status],$D$11,0)*MATCH(YEAR(orderData[shipping_method]),$D$15,0)),MATCH(ROW(orderData[customer]),ROW(orderData[customer])),""),ROWS($A$15:A20)+$B$3))),IF($D$15="",INDEX(orderData[shipping_method],SMALL(IF(ISNUMBER(MATCH(orderData[customer],$D$9,0)*MATCH(orderData[status],$D$11,0)*MATCH(orderData[order_type],$D$13,0)),MATCH(ROW(orderData[customer]),ROW(orderData[customer])),""),ROWS($A$15:A20)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V13" s="292" t="str">
        <f t="array" ref="V13">IFERROR(IF($D$9="",IF($D$11="",IF($D$13="",IF($D$15="",INDEX(orderData[status],SMALL(MATCH(ROW(orderData[customer]),ROW(orderData[customer])),ROWS($A$15:A20)+$B$3)),INDEX(orderData[status],SMALL(IF(ISNUMBER(MATCH(YEAR(orderData[invoice_date]),$D$15,0)),MATCH(ROW(orderData[customer]),ROW(orderData[customer])),""),ROWS($A$15:A20)+$B$3))),IF($D$15="",INDEX(orderData[status],SMALL(IF(ISNUMBER(MATCH(orderData[order_type],$D$13,0)),MATCH(ROW(orderData[customer]),ROW(orderData[customer])),""),ROWS($A$15:A20)+$B$3)),INDEX(orderData[status],SMALL(IF(ISNUMBER(MATCH(orderData[order_type],$D$13,0)*MATCH(YEAR(orderData[invoice_date]),$D$15,0)),MATCH(ROW(orderData[customer]),ROW(orderData[customer])),""),ROWS($A$15:A20)+$B$3)))),IF($D$13="",IF($D$15="",INDEX(orderData[status],SMALL(IF(ISNUMBER(MATCH(orderData[status],$D$11,0)),MATCH(ROW(orderData[customer]),ROW(orderData[customer])),""),ROWS($A$15:A20)+$B$3)),INDEX(orderData[status],SMALL(IF(ISNUMBER(MATCH(orderData[status],$D$11,0)*MATCH(YEAR(orderData[invoice_date]),$D$15,0)),MATCH(ROW(orderData[customer]),ROW(orderData[customer])),""),ROWS($A$15:A20)+$B$3))),IF($D$15="",INDEX(orderData[status],SMALL(IF(ISNUMBER(MATCH(orderData[status],$D$11,0)*MATCH(orderData[order_type],$D$13,0)),MATCH(ROW(orderData[customer]),ROW(orderData[customer])),""),ROWS($A$15:A20)+$B$3)),INDEX(orderData[status],SMALL(IF(ISNUMBER(MATCH(orderData[status],$D$11,0)*MATCH(orderData[order_type],$D$13,0)*MATCH(YEAR(orderData[invoice_date]),$D$15,0)),MATCH(ROW(orderData[customer]),ROW(orderData[customer])),""),ROWS($A$15:A20)+$B$3))))),IF($D$11="",IF($D$13="",IF($D$15="",INDEX(orderData[status],SMALL(IF(ISNUMBER(MATCH(orderData[customer],$D$9,0)),MATCH(ROW(orderData[customer]),ROW(orderData[customer])),""),ROWS($A$15:A20)+$B$3)),INDEX(orderData[status],SMALL(IF(ISNUMBER(MATCH(orderData[customer],$D$9,0)*MATCH(YEAR(orderData[invoice_date]),$D$15,0)),MATCH(ROW(orderData[customer]),ROW(orderData[customer])),""),ROWS($A$15:A20)+$B$3))),IF($D$15="",INDEX(orderData[status],SMALL(IF(ISNUMBER(MATCH(orderData[customer],$D$9,0)*MATCH(orderData[order_type],$D$13,0)),MATCH(ROW(orderData[customer]),ROW(orderData[customer])),""),ROWS($A$15:A20)+$B$3)),INDEX(orderData[status],SMALL(IF(ISNUMBER(MATCH(orderData[customer],$D$9,0)*MATCH(orderData[order_type],$D$13,0)*MATCH(YEAR(orderData[invoice_date]),$D$15,0)),MATCH(ROW(orderData[customer]),ROW(orderData[customer])),""),ROWS($A$15:A20)+$B$3)))),IF($D$13="",IF($D$15="",INDEX(orderData[status],SMALL(IF(ISNUMBER(MATCH(orderData[customer],$D$9,0)*MATCH(orderData[status],$D$11,0)),MATCH(ROW(orderData[customer]),ROW(orderData[customer])),""),ROWS($A$15:A20)+$B$3)),INDEX(orderData[status],SMALL(IF(ISNUMBER(MATCH(orderData[customer],$D$9,0)*MATCH(orderData[status],$D$11,0)*MATCH(YEAR(orderData[status]),$D$15,0)),MATCH(ROW(orderData[customer]),ROW(orderData[customer])),""),ROWS($A$15:A20)+$B$3))),IF($D$15="",INDEX(orderData[status],SMALL(IF(ISNUMBER(MATCH(orderData[customer],$D$9,0)*MATCH(orderData[status],$D$11,0)*MATCH(orderData[order_type],$D$13,0)),MATCH(ROW(orderData[customer]),ROW(orderData[customer])),""),ROWS($A$15:A20)+$B$3)),INDEX(orderData[statu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W13" s="392" t="str">
        <f t="array" ref="W13">IFERROR(IF($D$9="",IF($D$11="",IF($D$13="",IF($D$15="",INDEX(orderData[custom_docs],SMALL(MATCH(ROW(orderData[customer]),ROW(orderData[customer])),ROWS($A$15:A20)+$B$3)),INDEX(orderData[custom_docs],SMALL(IF(ISNUMBER(MATCH(YEAR(orderData[invoice_date]),$D$15,0)),MATCH(ROW(orderData[customer]),ROW(orderData[customer])),""),ROWS($A$15:A20)+$B$3))),IF($D$15="",INDEX(orderData[custom_docs],SMALL(IF(ISNUMBER(MATCH(orderData[order_type],$D$13,0)),MATCH(ROW(orderData[customer]),ROW(orderData[customer])),""),ROWS($A$15:A20)+$B$3)),INDEX(orderData[custom_docs],SMALL(IF(ISNUMBER(MATCH(orderData[order_type],$D$13,0)*MATCH(YEAR(orderData[invoice_date]),$D$15,0)),MATCH(ROW(orderData[customer]),ROW(orderData[customer])),""),ROWS($A$15:A20)+$B$3)))),IF($D$13="",IF($D$15="",INDEX(orderData[custom_docs],SMALL(IF(ISNUMBER(MATCH(orderData[status],$D$11,0)),MATCH(ROW(orderData[customer]),ROW(orderData[customer])),""),ROWS($A$15:A20)+$B$3)),INDEX(orderData[custom_docs],SMALL(IF(ISNUMBER(MATCH(orderData[status],$D$11,0)*MATCH(YEAR(orderData[invoice_date]),$D$15,0)),MATCH(ROW(orderData[customer]),ROW(orderData[customer])),""),ROWS($A$15:A20)+$B$3))),IF($D$15="",INDEX(orderData[custom_docs],SMALL(IF(ISNUMBER(MATCH(orderData[status],$D$11,0)*MATCH(orderData[order_type],$D$13,0)),MATCH(ROW(orderData[customer]),ROW(orderData[customer])),""),ROWS($A$15:A20)+$B$3)),INDEX(orderData[custom_docs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_docs],SMALL(IF(ISNUMBER(MATCH(orderData[customer],$D$9,0)),MATCH(ROW(orderData[customer]),ROW(orderData[customer])),""),ROWS($A$15:A20)+$B$3)),INDEX(orderData[custom_docs],SMALL(IF(ISNUMBER(MATCH(orderData[customer],$D$9,0)*MATCH(YEAR(orderData[invoice_date]),$D$15,0)),MATCH(ROW(orderData[customer]),ROW(orderData[customer])),""),ROWS($A$15:A20)+$B$3))),IF($D$15="",INDEX(orderData[custom_docs],SMALL(IF(ISNUMBER(MATCH(orderData[customer],$D$9,0)*MATCH(orderData[order_type],$D$13,0)),MATCH(ROW(orderData[customer]),ROW(orderData[customer])),""),ROWS($A$15:A20)+$B$3)),INDEX(orderData[custom_docs],SMALL(IF(ISNUMBER(MATCH(orderData[customer],$D$9,0)*MATCH(orderData[order_type],$D$13,0)*MATCH(YEAR(orderData[invoice_date]),$D$15,0)),MATCH(ROW(orderData[customer]),ROW(orderData[customer])),""),ROWS($A$15:A20)+$B$3)))),IF($D$13="",IF($D$15="",INDEX(orderData[custom_docs],SMALL(IF(ISNUMBER(MATCH(orderData[customer],$D$9,0)*MATCH(orderData[status],$D$11,0)),MATCH(ROW(orderData[customer]),ROW(orderData[customer])),""),ROWS($A$15:A20)+$B$3)),INDEX(orderData[custom_docs],SMALL(IF(ISNUMBER(MATCH(orderData[customer],$D$9,0)*MATCH(orderData[status],$D$11,0)*MATCH(YEAR(orderData[status]),$D$15,0)),MATCH(ROW(orderData[customer]),ROW(orderData[customer])),""),ROWS($A$15:A20)+$B$3))),IF($D$15="",INDEX(orderData[custom_docs],SMALL(IF(ISNUMBER(MATCH(orderData[customer],$D$9,0)*MATCH(orderData[status],$D$11,0)*MATCH(orderData[order_type],$D$13,0)),MATCH(ROW(orderData[customer]),ROW(orderData[customer])),""),ROWS($A$15:A20)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AO13" s="249"/>
      <c r="AQ13" s="275"/>
      <c r="AR13" s="438"/>
      <c r="AS13" s="435"/>
      <c r="AT13" s="438"/>
      <c r="AX13" s="440"/>
      <c r="AZ13" s="441"/>
      <c r="BF13" s="244"/>
      <c r="BG13" s="437"/>
      <c r="BH13" s="243"/>
      <c r="BN13" s="433"/>
      <c r="BO13" s="268"/>
      <c r="BX13" s="272" t="str">
        <f>IF(BX9="","",IFERROR(INDEX(orderData[invoice_no],MATCH($BX$11,orderData[order_no],0)),""))</f>
        <v/>
      </c>
      <c r="BZ13" s="364"/>
      <c r="CA13" s="305" t="str">
        <f>IFERROR(IF(BZ13="","",INDEX(productData[description],MATCH(BZ13,productData[sku],0))),"")</f>
        <v/>
      </c>
      <c r="CB13" s="307"/>
      <c r="CC13" s="422"/>
      <c r="CD13" s="315"/>
      <c r="CE13" s="425"/>
      <c r="CF13" s="308"/>
      <c r="CG13" s="309" t="str">
        <f>IFERROR(ROUNDUP(CB13/INDEX(productData[units_per_carton],MATCH(BZ13,productData[sku],0)),0),"")</f>
        <v/>
      </c>
      <c r="CH13" s="310" t="str">
        <f>IFERROR(ROUNDUP(CD13/INDEX(productData[units_per_carton],MATCH(BZ13,productData[sku],0)),0),"")</f>
        <v/>
      </c>
      <c r="CI13" s="310" t="str">
        <f>IFERROR(ROUNDUP(CF13/INDEX(productData[units_per_carton],MATCH(BZ13,productData[sku])),0),"")</f>
        <v/>
      </c>
      <c r="CJ13" s="310" t="str">
        <f>IFERROR(((CB13+CD13+CF13)/INDEX(productData[units_per_carton],MATCH(BZ13,productData[sku],0)))*INDEX(productData[net_weight],MATCH(BZ13,productData[sku],0)),"")</f>
        <v/>
      </c>
      <c r="CK13" s="310" t="str">
        <f>IFERROR(((CB13+CD13+CF13)/INDEX(productData[units_per_carton],MATCH(BZ13,productData[sku],0)))*INDEX(productData[gross_weight],MATCH(BZ13,productData[sku],0)),"")</f>
        <v/>
      </c>
      <c r="CL13" s="414" t="str">
        <f>IFERROR((CB13+CD13+CF13)/INDEX(productData[units_per_carton],MATCH(BZ13,productData[sku],0))*INDEX(productData[length],MATCH(BZ13,productData[sku],0))*INDEX(productData[width],MATCH(BZ13,productData[sku],0))*INDEX(productData[height],MATCH(BZ13,productData[sku],0))/1000000000,"")</f>
        <v/>
      </c>
      <c r="CM13" s="311" t="str">
        <f>IFERROR(INDEX(productData[category],MATCH(BZ13,productData[sku],0)),"")</f>
        <v/>
      </c>
      <c r="CN13" s="311" t="str">
        <f>IFERROR(INDEX(productData[size1],MATCH(BZ13,productData[sku],0)),"")</f>
        <v/>
      </c>
      <c r="CO13" s="312" t="str">
        <f>IFERROR(INDEX(productData[hs_code],MATCH(BZ13,productData[sku],0)),"")</f>
        <v/>
      </c>
      <c r="CP13" s="365" t="str">
        <f>IFERROR(INDEX(productData[sku_geko],MATCH(BZ13,productData[sku],0)),"")</f>
        <v/>
      </c>
      <c r="CQ13" s="308"/>
      <c r="CR13" s="383" t="str">
        <f>IFERROR(IF(BZ13="","",IF($BX$15="SALE",INDEX(inventory[COSTO UNITARIO],MATCH(BZ13,inventory[SKU],0)),IF($BX$15="SAMPLING",INDEX(inventory[COSTO UNITARIO],MATCH(BZ13,inventory[SKU],0)),""))),"")</f>
        <v/>
      </c>
      <c r="CS13" s="383" t="str">
        <f t="shared" si="0"/>
        <v/>
      </c>
      <c r="CT13" s="430" t="str">
        <f t="shared" si="1"/>
        <v/>
      </c>
      <c r="CU13" s="357" t="str">
        <f t="shared" si="3"/>
        <v/>
      </c>
      <c r="CW13" s="77"/>
      <c r="CX13" s="79" t="s">
        <v>252</v>
      </c>
      <c r="CY13" s="468">
        <f>COUNTA($CF$8:$CF$110)</f>
        <v>0</v>
      </c>
      <c r="CZ13" s="74"/>
      <c r="DB13" s="195"/>
      <c r="DH13" s="195"/>
      <c r="EC13" s="272"/>
      <c r="EE13" s="337" t="str">
        <f t="array" ref="EE13">IFERROR(IF($EC$9="",IF($EC$11="",IF($EC$13="",INDEX(productData[sku],SMALL(MATCH(ROW(productData[sku]),ROW(productData[sku])),ROWS($A$15:A20)+$B$3)),INDEX(productData[sku],SMALL(IF(ISNUMBER(MATCH(productData[size1],$EC$13,0)),MATCH(ROW(productData[sku]),ROW(productData[sku])),""),ROWS($A$15:A18)+$B$3))),IF($EC$13="",INDEX(productData[sku],SMALL(IF(ISNUMBER(MATCH(productData[sex],$EC$11,0)),MATCH(ROW(productData[sku]),ROW(productData[sku])),""),ROWS($A$15:A18)+$B$3)),INDEX(productData[sku],SMALL(IF(ISNUMBER(MATCH(productData[sex],$EC$11,0)*MATCH(productData[size1],$EC$13,0)),MATCH(ROW(productData[sku]),ROW(productData[sku])),""),ROWS($A$15:A18)+$B$3)))),IF($EC$11="",IF($EC$13="",INDEX(productData[sku],SMALL(IF(ISNUMBER(MATCH(productData[category],$EC$9,0)),MATCH(ROW(productData[sku]),ROW(productData[sku])),""),ROWS($A$15:A18)+$B$3)),INDEX(productData[sku],SMALL(IF(ISNUMBER(MATCH(productData[category],$EC$9,0)*MATCH(productData[size1],$EC$13,0)),MATCH(ROW(productData[sku]),ROW(productData[sku])),""),ROWS($A$15:A18)+$B$3))),IF($EC$13="",INDEX(productData[sku],SMALL(IF(ISNUMBER(MATCH(productData[category],$EC$9,0)*MATCH(productData[sex],$EC$11,0)),MATCH(ROW(productData[sku]),ROW(productData[sku])),""),ROWS($A$15:A18)+$B$3)),INDEX(productData[sku],SMALL(IF(ISNUMBER(MATCH(productData[category],$EC$9,0)*MATCH(productData[sex],$EC$11,0)*MATCH(productData[size1],$EC$13,0)),MATCH(ROW(productData[sku]),ROW(productData[sku])),""),ROWS($A$15:A18)+$B$3))))),"")</f>
        <v/>
      </c>
      <c r="EF13" s="501" t="str">
        <f t="array" ref="EF13">IFERROR(IF($EC$9="",IF($EC$11="",IF($EC$13="",INDEX(productData[description],SMALL(MATCH(ROW(productData[sku]),ROW(productData[sku])),ROWS($A$15:A20)+$B$3)),INDEX(productData[description],SMALL(IF(ISNUMBER(MATCH(productData[size1],$EC$13,0)),MATCH(ROW(productData[sku]),ROW(productData[sku])),""),ROWS($A$15:A18)+$B$3))),IF($EC$13="",INDEX(productData[description],SMALL(IF(ISNUMBER(MATCH(productData[sex],$EC$11,0)),MATCH(ROW(productData[sku]),ROW(productData[sku])),""),ROWS($A$15:A18)+$B$3)),INDEX(productData[description],SMALL(IF(ISNUMBER(MATCH(productData[sex],$EC$11,0)*MATCH(productData[size1],$EC$13,0)),MATCH(ROW(productData[sku]),ROW(productData[sku])),""),ROWS($A$15:A18)+$B$3)))),IF($EC$11="",IF($EC$13="",INDEX(productData[description],SMALL(IF(ISNUMBER(MATCH(productData[category],$EC$9,0)),MATCH(ROW(productData[sku]),ROW(productData[sku])),""),ROWS($A$15:A18)+$B$3)),INDEX(productData[description],SMALL(IF(ISNUMBER(MATCH(productData[category],$EC$9,0)*MATCH(productData[size1],$EC$13,0)),MATCH(ROW(productData[sku]),ROW(productData[sku])),""),ROWS($A$15:A18)+$B$3))),IF($EC$13="",INDEX(productData[description],SMALL(IF(ISNUMBER(MATCH(productData[category],$EC$9,0)*MATCH(productData[sex],$EC$11,0)),MATCH(ROW(productData[sku]),ROW(productData[sku])),""),ROWS($A$15:A18)+$B$3)),INDEX(productData[description],SMALL(IF(ISNUMBER(MATCH(productData[category],$EC$9,0)*MATCH(productData[sex],$EC$11,0)*MATCH(productData[size1],$EC$13,0)),MATCH(ROW(productData[sku]),ROW(productData[sku])),""),ROWS($A$15:A18)+$B$3))))),"")</f>
        <v/>
      </c>
      <c r="EG13" s="338" t="str">
        <f>IFERROR(IF('BHPC MANAGER'!$EE13="","",INDEX(inventory[ESISTENZA],MATCH('BHPC MANAGER'!$EE13,inventory[SKU],0))),0)</f>
        <v/>
      </c>
      <c r="EH13" s="339" t="s">
        <v>241</v>
      </c>
      <c r="EI13" s="339" t="str">
        <f t="shared" si="4"/>
        <v/>
      </c>
      <c r="EJ13" s="340" t="s">
        <v>241</v>
      </c>
      <c r="EK13" s="341" t="str">
        <f t="shared" si="5"/>
        <v/>
      </c>
      <c r="FD13" s="373"/>
      <c r="FE13" s="374"/>
      <c r="FF13" s="375"/>
      <c r="FG13" s="375"/>
      <c r="FH13" s="376"/>
      <c r="FI13" s="242"/>
      <c r="FJ13" s="373"/>
      <c r="FK13" s="374"/>
      <c r="FL13" s="375"/>
      <c r="FM13" s="375"/>
      <c r="FN13" s="376"/>
      <c r="FO13" s="242"/>
      <c r="FP13" s="242"/>
      <c r="FQ13" s="242"/>
      <c r="FR13" s="242"/>
      <c r="FS13" s="242"/>
      <c r="FT13" s="242"/>
      <c r="FU13" s="242"/>
      <c r="FV13" s="242"/>
      <c r="FW13" s="242"/>
      <c r="FX13" s="242"/>
      <c r="FY13" s="242"/>
      <c r="FZ13" s="242"/>
      <c r="GA13" s="242"/>
      <c r="GB13" s="242"/>
      <c r="GC13" s="242"/>
      <c r="GD13" s="242"/>
      <c r="GE13" s="242"/>
      <c r="GF13" s="242"/>
      <c r="GG13" s="242"/>
      <c r="GH13" s="242"/>
      <c r="GI13" s="242"/>
      <c r="GJ13" s="242"/>
      <c r="GK13" s="242"/>
      <c r="GL13" s="242"/>
      <c r="GM13" s="242"/>
      <c r="GN13" s="242"/>
      <c r="GO13" s="242"/>
      <c r="GP13" s="242"/>
      <c r="GQ13" s="242"/>
      <c r="GR13" s="242"/>
      <c r="GS13" s="242"/>
      <c r="GT13" s="242"/>
      <c r="GU13" s="242"/>
      <c r="GV13" s="242"/>
      <c r="GW13" s="242"/>
      <c r="GX13" s="242"/>
      <c r="GY13" s="242"/>
      <c r="GZ13" s="242"/>
      <c r="HA13" s="242"/>
      <c r="HB13" s="242"/>
      <c r="HC13" s="242"/>
      <c r="HD13" s="242"/>
      <c r="HE13" s="242"/>
      <c r="HF13" s="242"/>
      <c r="HG13" s="242"/>
      <c r="HH13" s="242"/>
      <c r="HI13" s="242"/>
      <c r="HJ13" s="242"/>
      <c r="HK13" s="242"/>
      <c r="HL13" s="242"/>
      <c r="HM13" s="242"/>
      <c r="HN13" s="242"/>
      <c r="HO13" s="242"/>
      <c r="HP13" s="242"/>
      <c r="HQ13" s="242"/>
      <c r="HR13" s="242"/>
      <c r="HS13" s="242"/>
      <c r="HT13" s="242"/>
    </row>
    <row r="14" spans="1:702" ht="15" customHeight="1" x14ac:dyDescent="0.35">
      <c r="B14" s="127"/>
      <c r="D14" s="244" t="s">
        <v>254</v>
      </c>
      <c r="F14" s="82"/>
      <c r="G14" s="467" t="str">
        <f>IFERROR(INDEX(customerData[payment_method],MATCH($B$6,customerData[cod_cliente],0)),"")</f>
        <v/>
      </c>
      <c r="H14" s="74"/>
      <c r="L14" s="285" t="str">
        <f t="array" ref="L14">IFERROR(IF($D$9="",IF($D$11="",IF($D$13="",IF($D$15="",INDEX(orderData[customer],SMALL(MATCH(ROW(orderData[customer]),ROW(orderData[customer])),ROWS($A$15:A21)+$B$3)),INDEX(orderData[customer],SMALL(IF(ISNUMBER(MATCH(YEAR(orderData[invoice_date]),$D$15,0)),MATCH(ROW(orderData[customer]),ROW(orderData[customer])),""),ROWS($A$15:A21)+$B$3))),IF($D$15="",INDEX(orderData[customer],SMALL(IF(ISNUMBER(MATCH(orderData[order_type],$D$13,0)),MATCH(ROW(orderData[customer]),ROW(orderData[customer])),""),ROWS($A$15:A21)+$B$3)),INDEX(orderData[customer],SMALL(IF(ISNUMBER(MATCH(orderData[order_type],$D$13,0)*MATCH(YEAR(orderData[invoice_date]),$D$15,0)),MATCH(ROW(orderData[customer]),ROW(orderData[customer])),""),ROWS($A$15:A21)+$B$3)))),IF($D$13="",IF($D$15="",INDEX(orderData[customer],SMALL(IF(ISNUMBER(MATCH(orderData[status],$D$11,0)),MATCH(ROW(orderData[customer]),ROW(orderData[customer])),""),ROWS($A$15:A21)+$B$3)),INDEX(orderData[customer],SMALL(IF(ISNUMBER(MATCH(orderData[status],$D$11,0)*MATCH(YEAR(orderData[invoice_date]),$D$15,0)),MATCH(ROW(orderData[customer]),ROW(orderData[customer])),""),ROWS($A$15:A21)+$B$3))),IF($D$15="",INDEX(orderData[customer],SMALL(IF(ISNUMBER(MATCH(orderData[status],$D$11,0)*MATCH(orderData[order_type],$D$13,0)),MATCH(ROW(orderData[customer]),ROW(orderData[customer])),""),ROWS($A$15:A21)+$B$3)),INDEX(orderData[customer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er],SMALL(IF(ISNUMBER(MATCH(orderData[customer],$D$9,0)),MATCH(ROW(orderData[customer]),ROW(orderData[customer])),""),ROWS($A$15:A21)+$B$3)),INDEX(orderData[customer],SMALL(IF(ISNUMBER(MATCH(orderData[customer],$D$9,0)*MATCH(YEAR(orderData[invoice_date]),$D$15,0)),MATCH(ROW(orderData[customer]),ROW(orderData[customer])),""),ROWS($A$15:A21)+$B$3))),IF($D$15="",INDEX(orderData[customer],SMALL(IF(ISNUMBER(MATCH(orderData[customer],$D$9,0)*MATCH(orderData[order_type],$D$13,0)),MATCH(ROW(orderData[customer]),ROW(orderData[customer])),""),ROWS($A$15:A21)+$B$3)),INDEX(orderData[customer],SMALL(IF(ISNUMBER(MATCH(orderData[customer],$D$9,0)*MATCH(orderData[order_type],$D$13,0)*MATCH(YEAR(orderData[invoice_date]),$D$15,0)),MATCH(ROW(orderData[customer]),ROW(orderData[customer])),""),ROWS($A$15:A21)+$B$3)))),IF($D$13="",IF($D$15="",INDEX(orderData[customer],SMALL(IF(ISNUMBER(MATCH(orderData[customer],$D$9,0)*MATCH(orderData[status],$D$11,0)),MATCH(ROW(orderData[customer]),ROW(orderData[customer])),""),ROWS($A$15:A21)+$B$3)),INDEX(orderData[customer],SMALL(IF(ISNUMBER(MATCH(orderData[customer],$D$9,0)*MATCH(orderData[status],$D$11,0)*MATCH(YEAR(orderData[invoice_date]),$D$15,0)),MATCH(ROW(orderData[customer]),ROW(orderData[customer])),""),ROWS($A$15:A21)+$B$3))),IF($D$15="",INDEX(orderData[customer],SMALL(IF(ISNUMBER(MATCH(orderData[customer],$D$9,0)*MATCH(orderData[status],$D$11,0)*MATCH(orderData[order_type],$D$13,0)),MATCH(ROW(orderData[customer]),ROW(orderData[customer])),""),ROWS($A$15:A21)+$B$3)),INDEX(orderData[customer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M14" s="286" t="str">
        <f t="array" ref="M14">IFERROR(IF($D$9="",IF($D$11="",IF($D$13="",IF($D$15="",INDEX(orderData[order_no],SMALL(MATCH(ROW(orderData[customer]),ROW(orderData[customer])),ROWS($A$15:A21)+$B$3)),INDEX(orderData[order_no],SMALL(IF(ISNUMBER(MATCH(YEAR(orderData[invoice_date]),$D$15,0)),MATCH(ROW(orderData[customer]),ROW(orderData[customer])),""),ROWS($A$15:A21)+$B$3))),IF($D$15="",INDEX(orderData[order_no],SMALL(IF(ISNUMBER(MATCH(orderData[order_type],$D$13,0)),MATCH(ROW(orderData[customer]),ROW(orderData[customer])),""),ROWS($A$15:A21)+$B$3)),INDEX(orderData[order_no],SMALL(IF(ISNUMBER(MATCH(orderData[order_type],$D$13,0)*MATCH(YEAR(orderData[invoice_date]),$D$15,0)),MATCH(ROW(orderData[customer]),ROW(orderData[customer])),""),ROWS($A$15:A21)+$B$3)))),IF($D$13="",IF($D$15="",INDEX(orderData[order_no],SMALL(IF(ISNUMBER(MATCH(orderData[status],$D$11,0)),MATCH(ROW(orderData[customer]),ROW(orderData[customer])),""),ROWS($A$15:A21)+$B$3)),INDEX(orderData[order_no],SMALL(IF(ISNUMBER(MATCH(orderData[status],$D$11,0)*MATCH(YEAR(orderData[invoice_date]),$D$15,0)),MATCH(ROW(orderData[customer]),ROW(orderData[customer])),""),ROWS($A$15:A21)+$B$3))),IF($D$15="",INDEX(orderData[order_no],SMALL(IF(ISNUMBER(MATCH(orderData[status],$D$11,0)*MATCH(orderData[order_type],$D$13,0)),MATCH(ROW(orderData[customer]),ROW(orderData[customer])),""),ROWS($A$15:A21)+$B$3)),INDEX(orderData[order_no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no],SMALL(IF(ISNUMBER(MATCH(orderData[customer],$D$9,0)),MATCH(ROW(orderData[customer]),ROW(orderData[customer])),""),ROWS($A$15:A21)+$B$3)),INDEX(orderData[order_no],SMALL(IF(ISNUMBER(MATCH(orderData[customer],$D$9,0)*MATCH(YEAR(orderData[invoice_date]),$D$15,0)),MATCH(ROW(orderData[customer]),ROW(orderData[customer])),""),ROWS($A$15:A21)+$B$3))),IF($D$15="",INDEX(orderData[order_no],SMALL(IF(ISNUMBER(MATCH(orderData[customer],$D$9,0)*MATCH(orderData[order_type],$D$13,0)),MATCH(ROW(orderData[customer]),ROW(orderData[customer])),""),ROWS($A$15:A21)+$B$3)),INDEX(orderData[order_no],SMALL(IF(ISNUMBER(MATCH(orderData[customer],$D$9,0)*MATCH(orderData[order_type],$D$13,0)*MATCH(YEAR(orderData[invoice_date]),$D$15,0)),MATCH(ROW(orderData[customer]),ROW(orderData[customer])),""),ROWS($A$15:A21)+$B$3)))),IF($D$13="",IF($D$15="",INDEX(orderData[order_no],SMALL(IF(ISNUMBER(MATCH(orderData[customer],$D$9,0)*MATCH(orderData[status],$D$11,0)),MATCH(ROW(orderData[customer]),ROW(orderData[customer])),""),ROWS($A$15:A21)+$B$3)),INDEX(orderData[order_no],SMALL(IF(ISNUMBER(MATCH(orderData[customer],$D$9,0)*MATCH(orderData[status],$D$11,0)*MATCH(YEAR(orderData[invoice_date]),$D$15,0)),MATCH(ROW(orderData[customer]),ROW(orderData[customer])),""),ROWS($A$15:A21)+$B$3))),IF($D$15="",INDEX(orderData[order_no],SMALL(IF(ISNUMBER(MATCH(orderData[customer],$D$9,0)*MATCH(orderData[status],$D$11,0)*MATCH(orderData[order_type],$D$13,0)),MATCH(ROW(orderData[customer]),ROW(orderData[customer])),""),ROWS($A$15:A21)+$B$3)),INDEX(orderData[order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N14" s="287" t="str">
        <f t="array" ref="N14">IFERROR(IF($D$9="",IF($D$11="",IF($D$13="",IF($D$15="",INDEX(orderData[order_type],SMALL(MATCH(ROW(orderData[customer]),ROW(orderData[customer])),ROWS($A$15:A21)+$B$3)),INDEX(orderData[order_type],SMALL(IF(ISNUMBER(MATCH(YEAR(orderData[invoice_date]),$D$15,0)),MATCH(ROW(orderData[customer]),ROW(orderData[customer])),""),ROWS($A$15:A21)+$B$3))),IF($D$15="",INDEX(orderData[order_type],SMALL(IF(ISNUMBER(MATCH(orderData[order_type],$D$13,0)),MATCH(ROW(orderData[customer]),ROW(orderData[customer])),""),ROWS($A$15:A21)+$B$3)),INDEX(orderData[order_type],SMALL(IF(ISNUMBER(MATCH(orderData[order_type],$D$13,0)*MATCH(YEAR(orderData[invoice_date]),$D$15,0)),MATCH(ROW(orderData[customer]),ROW(orderData[customer])),""),ROWS($A$15:A21)+$B$3)))),IF($D$13="",IF($D$15="",INDEX(orderData[order_type],SMALL(IF(ISNUMBER(MATCH(orderData[status],$D$11,0)),MATCH(ROW(orderData[customer]),ROW(orderData[customer])),""),ROWS($A$15:A21)+$B$3)),INDEX(orderData[order_type],SMALL(IF(ISNUMBER(MATCH(orderData[status],$D$11,0)*MATCH(YEAR(orderData[invoice_date]),$D$15,0)),MATCH(ROW(orderData[customer]),ROW(orderData[customer])),""),ROWS($A$15:A21)+$B$3))),IF($D$15="",INDEX(orderData[order_type],SMALL(IF(ISNUMBER(MATCH(orderData[status],$D$11,0)*MATCH(orderData[order_type],$D$13,0)),MATCH(ROW(orderData[customer]),ROW(orderData[customer])),""),ROWS($A$15:A21)+$B$3)),INDEX(orderData[order_typ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type],SMALL(IF(ISNUMBER(MATCH(orderData[customer],$D$9,0)),MATCH(ROW(orderData[customer]),ROW(orderData[customer])),""),ROWS($A$15:A21)+$B$3)),INDEX(orderData[order_type],SMALL(IF(ISNUMBER(MATCH(orderData[customer],$D$9,0)*MATCH(YEAR(orderData[invoice_date]),$D$15,0)),MATCH(ROW(orderData[customer]),ROW(orderData[customer])),""),ROWS($A$15:A21)+$B$3))),IF($D$15="",INDEX(orderData[order_type],SMALL(IF(ISNUMBER(MATCH(orderData[customer],$D$9,0)*MATCH(orderData[order_type],$D$13,0)),MATCH(ROW(orderData[customer]),ROW(orderData[customer])),""),ROWS($A$15:A21)+$B$3)),INDEX(orderData[order_type],SMALL(IF(ISNUMBER(MATCH(orderData[customer],$D$9,0)*MATCH(orderData[order_type],$D$13,0)*MATCH(YEAR(orderData[invoice_date]),$D$15,0)),MATCH(ROW(orderData[customer]),ROW(orderData[customer])),""),ROWS($A$15:A21)+$B$3)))),IF($D$13="",IF($D$15="",INDEX(orderData[order_type],SMALL(IF(ISNUMBER(MATCH(orderData[customer],$D$9,0)*MATCH(orderData[status],$D$11,0)),MATCH(ROW(orderData[customer]),ROW(orderData[customer])),""),ROWS($A$15:A21)+$B$3)),INDEX(orderData[order_type],SMALL(IF(ISNUMBER(MATCH(orderData[customer],$D$9,0)*MATCH(orderData[status],$D$11,0)*MATCH(YEAR(orderData[invoice_date]),$D$15,0)),MATCH(ROW(orderData[customer]),ROW(orderData[customer])),""),ROWS($A$15:A21)+$B$3))),IF($D$15="",INDEX(orderData[order_type],SMALL(IF(ISNUMBER(MATCH(orderData[customer],$D$9,0)*MATCH(orderData[status],$D$11,0)*MATCH(orderData[order_type],$D$13,0)),MATCH(ROW(orderData[customer]),ROW(orderData[customer])),""),ROWS($A$15:A21)+$B$3)),INDEX(orderData[order_typ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O14" s="288" t="str">
        <f t="array" ref="O14">IFERROR(IF($D$9="",IF($D$11="",IF($D$13="",IF($D$15="",INDEX(orderData[order_date],SMALL(MATCH(ROW(orderData[customer]),ROW(orderData[customer])),ROWS($A$15:A21)+$B$3)),INDEX(orderData[order_date],SMALL(IF(ISNUMBER(MATCH(YEAR(orderData[invoice_date]),$D$15,0)),MATCH(ROW(orderData[customer]),ROW(orderData[customer])),""),ROWS($A$15:A21)+$B$3))),IF($D$15="",INDEX(orderData[order_date],SMALL(IF(ISNUMBER(MATCH(orderData[order_type],$D$13,0)),MATCH(ROW(orderData[customer]),ROW(orderData[customer])),""),ROWS($A$15:A21)+$B$3)),INDEX(orderData[order_date],SMALL(IF(ISNUMBER(MATCH(orderData[order_type],$D$13,0)*MATCH(YEAR(orderData[invoice_date]),$D$15,0)),MATCH(ROW(orderData[customer]),ROW(orderData[customer])),""),ROWS($A$15:A21)+$B$3)))),IF($D$13="",IF($D$15="",INDEX(orderData[order_date],SMALL(IF(ISNUMBER(MATCH(orderData[status],$D$11,0)),MATCH(ROW(orderData[customer]),ROW(orderData[customer])),""),ROWS($A$15:A21)+$B$3)),INDEX(orderData[order_date],SMALL(IF(ISNUMBER(MATCH(orderData[status],$D$11,0)*MATCH(YEAR(orderData[invoice_date]),$D$15,0)),MATCH(ROW(orderData[customer]),ROW(orderData[customer])),""),ROWS($A$15:A21)+$B$3))),IF($D$15="",INDEX(orderData[order_date],SMALL(IF(ISNUMBER(MATCH(orderData[status],$D$11,0)*MATCH(orderData[order_type],$D$13,0)),MATCH(ROW(orderData[customer]),ROW(orderData[customer])),""),ROWS($A$15:A21)+$B$3)),INDEX(orderData[order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date],SMALL(IF(ISNUMBER(MATCH(orderData[customer],$D$9,0)),MATCH(ROW(orderData[customer]),ROW(orderData[customer])),""),ROWS($A$15:A21)+$B$3)),INDEX(orderData[order_date],SMALL(IF(ISNUMBER(MATCH(orderData[customer],$D$9,0)*MATCH(YEAR(orderData[invoice_date]),$D$15,0)),MATCH(ROW(orderData[customer]),ROW(orderData[customer])),""),ROWS($A$15:A21)+$B$3))),IF($D$15="",INDEX(orderData[order_date],SMALL(IF(ISNUMBER(MATCH(orderData[customer],$D$9,0)*MATCH(orderData[order_type],$D$13,0)),MATCH(ROW(orderData[customer]),ROW(orderData[customer])),""),ROWS($A$15:A21)+$B$3)),INDEX(orderData[order_date],SMALL(IF(ISNUMBER(MATCH(orderData[customer],$D$9,0)*MATCH(orderData[order_type],$D$13,0)*MATCH(YEAR(orderData[invoice_date]),$D$15,0)),MATCH(ROW(orderData[customer]),ROW(orderData[customer])),""),ROWS($A$15:A21)+$B$3)))),IF($D$13="",IF($D$15="",INDEX(orderData[order_date],SMALL(IF(ISNUMBER(MATCH(orderData[customer],$D$9,0)*MATCH(orderData[status],$D$11,0)),MATCH(ROW(orderData[customer]),ROW(orderData[customer])),""),ROWS($A$15:A21)+$B$3)),INDEX(orderData[order_date],SMALL(IF(ISNUMBER(MATCH(orderData[customer],$D$9,0)*MATCH(orderData[status],$D$11,0)*MATCH(YEAR(orderData[invoice_date]),$D$15,0)),MATCH(ROW(orderData[customer]),ROW(orderData[customer])),""),ROWS($A$15:A21)+$B$3))),IF($D$15="",INDEX(orderData[order_date],SMALL(IF(ISNUMBER(MATCH(orderData[customer],$D$9,0)*MATCH(orderData[status],$D$11,0)*MATCH(orderData[order_type],$D$13,0)),MATCH(ROW(orderData[customer]),ROW(orderData[customer])),""),ROWS($A$15:A21)+$B$3)),INDEX(orderData[order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P14" s="289" t="str">
        <f t="array" ref="P14">IFERROR(IF($D$9="",IF($D$11="",IF($D$13="",IF($D$15="",INDEX(orderData[invoice_no],SMALL(MATCH(ROW(orderData[customer]),ROW(orderData[customer])),ROWS($A$15:A21)+$B$3)),INDEX(orderData[invoice_no],SMALL(IF(ISNUMBER(MATCH(YEAR(orderData[invoice_date]),$D$15,0)),MATCH(ROW(orderData[customer]),ROW(orderData[customer])),""),ROWS($A$15:A21)+$B$3))),IF($D$15="",INDEX(orderData[invoice_no],SMALL(IF(ISNUMBER(MATCH(orderData[order_type],$D$13,0)),MATCH(ROW(orderData[customer]),ROW(orderData[customer])),""),ROWS($A$15:A21)+$B$3)),INDEX(orderData[invoice_no],SMALL(IF(ISNUMBER(MATCH(orderData[order_type],$D$13,0)*MATCH(YEAR(orderData[invoice_date]),$D$15,0)),MATCH(ROW(orderData[customer]),ROW(orderData[customer])),""),ROWS($A$15:A21)+$B$3)))),IF($D$13="",IF($D$15="",INDEX(orderData[invoice_no],SMALL(IF(ISNUMBER(MATCH(orderData[status],$D$11,0)),MATCH(ROW(orderData[customer]),ROW(orderData[customer])),""),ROWS($A$15:A21)+$B$3)),INDEX(orderData[invoice_no],SMALL(IF(ISNUMBER(MATCH(orderData[status],$D$11,0)*MATCH(YEAR(orderData[invoice_date]),$D$15,0)),MATCH(ROW(orderData[customer]),ROW(orderData[customer])),""),ROWS($A$15:A21)+$B$3))),IF($D$15="",INDEX(orderData[invoice_no],SMALL(IF(ISNUMBER(MATCH(orderData[status],$D$11,0)*MATCH(orderData[order_type],$D$13,0)),MATCH(ROW(orderData[customer]),ROW(orderData[customer])),""),ROWS($A$15:A21)+$B$3)),INDEX(orderData[invoice_no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no],SMALL(IF(ISNUMBER(MATCH(orderData[customer],$D$9,0)),MATCH(ROW(orderData[customer]),ROW(orderData[customer])),""),ROWS($A$15:A21)+$B$3)),INDEX(orderData[invoice_no],SMALL(IF(ISNUMBER(MATCH(orderData[customer],$D$9,0)*MATCH(YEAR(orderData[invoice_date]),$D$15,0)),MATCH(ROW(orderData[customer]),ROW(orderData[customer])),""),ROWS($A$15:A21)+$B$3))),IF($D$15="",INDEX(orderData[invoice_no],SMALL(IF(ISNUMBER(MATCH(orderData[customer],$D$9,0)*MATCH(orderData[order_type],$D$13,0)),MATCH(ROW(orderData[customer]),ROW(orderData[customer])),""),ROWS($A$15:A21)+$B$3)),INDEX(orderData[invoice_no],SMALL(IF(ISNUMBER(MATCH(orderData[customer],$D$9,0)*MATCH(orderData[order_type],$D$13,0)*MATCH(YEAR(orderData[invoice_date]),$D$15,0)),MATCH(ROW(orderData[customer]),ROW(orderData[customer])),""),ROWS($A$15:A21)+$B$3)))),IF($D$13="",IF($D$15="",INDEX(orderData[invoice_no],SMALL(IF(ISNUMBER(MATCH(orderData[customer],$D$9,0)*MATCH(orderData[status],$D$11,0)),MATCH(ROW(orderData[customer]),ROW(orderData[customer])),""),ROWS($A$15:A21)+$B$3)),INDEX(orderData[invoice_no],SMALL(IF(ISNUMBER(MATCH(orderData[customer],$D$9,0)*MATCH(orderData[status],$D$11,0)*MATCH(YEAR(orderData[invoice_date]),$D$15,0)),MATCH(ROW(orderData[customer]),ROW(orderData[customer])),""),ROWS($A$15:A21)+$B$3))),IF($D$15="",INDEX(orderData[invoice_no],SMALL(IF(ISNUMBER(MATCH(orderData[customer],$D$9,0)*MATCH(orderData[status],$D$11,0)*MATCH(orderData[order_type],$D$13,0)),MATCH(ROW(orderData[customer]),ROW(orderData[customer])),""),ROWS($A$15:A21)+$B$3)),INDEX(orderData[invoice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Q14" s="290" t="str">
        <f t="array" ref="Q14">IFERROR(IF($D$9="",IF($D$11="",IF($D$13="",IF($D$15="",INDEX(orderData[invoice_date],SMALL(MATCH(ROW(orderData[customer]),ROW(orderData[customer])),ROWS($A$15:A21)+$B$3)),INDEX(orderData[invoice_date],SMALL(IF(ISNUMBER(MATCH(YEAR(orderData[invoice_date]),$D$15,0)),MATCH(ROW(orderData[customer]),ROW(orderData[customer])),""),ROWS($A$15:A21)+$B$3))),IF($D$15="",INDEX(orderData[invoice_date],SMALL(IF(ISNUMBER(MATCH(orderData[order_type],$D$13,0)),MATCH(ROW(orderData[customer]),ROW(orderData[customer])),""),ROWS($A$15:A21)+$B$3)),INDEX(orderData[invoice_date],SMALL(IF(ISNUMBER(MATCH(orderData[order_type],$D$13,0)*MATCH(YEAR(orderData[invoice_date]),$D$15,0)),MATCH(ROW(orderData[customer]),ROW(orderData[customer])),""),ROWS($A$15:A21)+$B$3)))),IF($D$13="",IF($D$15="",INDEX(orderData[invoice_date],SMALL(IF(ISNUMBER(MATCH(orderData[status],$D$11,0)),MATCH(ROW(orderData[customer]),ROW(orderData[customer])),""),ROWS($A$15:A21)+$B$3)),INDEX(orderData[invoice_date],SMALL(IF(ISNUMBER(MATCH(orderData[status],$D$11,0)*MATCH(YEAR(orderData[invoice_date]),$D$15,0)),MATCH(ROW(orderData[customer]),ROW(orderData[customer])),""),ROWS($A$15:A21)+$B$3))),IF($D$15="",INDEX(orderData[invoice_date],SMALL(IF(ISNUMBER(MATCH(orderData[status],$D$11,0)*MATCH(orderData[order_type],$D$13,0)),MATCH(ROW(orderData[customer]),ROW(orderData[customer])),""),ROWS($A$15:A21)+$B$3)),INDEX(orderData[invoice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date],SMALL(IF(ISNUMBER(MATCH(orderData[customer],$D$9,0)),MATCH(ROW(orderData[customer]),ROW(orderData[customer])),""),ROWS($A$15:A21)+$B$3)),INDEX(orderData[invoice_date],SMALL(IF(ISNUMBER(MATCH(orderData[customer],$D$9,0)*MATCH(YEAR(orderData[invoice_date]),$D$15,0)),MATCH(ROW(orderData[customer]),ROW(orderData[customer])),""),ROWS($A$15:A21)+$B$3))),IF($D$15="",INDEX(orderData[invoice_date],SMALL(IF(ISNUMBER(MATCH(orderData[customer],$D$9,0)*MATCH(orderData[order_type],$D$13,0)),MATCH(ROW(orderData[customer]),ROW(orderData[customer])),""),ROWS($A$15:A21)+$B$3)),INDEX(orderData[invoice_date],SMALL(IF(ISNUMBER(MATCH(orderData[customer],$D$9,0)*MATCH(orderData[order_type],$D$13,0)*MATCH(YEAR(orderData[invoice_date]),$D$15,0)),MATCH(ROW(orderData[customer]),ROW(orderData[customer])),""),ROWS($A$15:A21)+$B$3)))),IF($D$13="",IF($D$15="",INDEX(orderData[invoice_date],SMALL(IF(ISNUMBER(MATCH(orderData[customer],$D$9,0)*MATCH(orderData[status],$D$11,0)),MATCH(ROW(orderData[customer]),ROW(orderData[customer])),""),ROWS($A$15:A21)+$B$3)),INDEX(orderData[invoice_date],SMALL(IF(ISNUMBER(MATCH(orderData[customer],$D$9,0)*MATCH(orderData[status],$D$11,0)*MATCH(YEAR(orderData[invoice_date]),$D$15,0)),MATCH(ROW(orderData[customer]),ROW(orderData[customer])),""),ROWS($A$15:A21)+$B$3))),IF($D$15="",INDEX(orderData[invoice_date],SMALL(IF(ISNUMBER(MATCH(orderData[customer],$D$9,0)*MATCH(orderData[status],$D$11,0)*MATCH(orderData[order_type],$D$13,0)),MATCH(ROW(orderData[customer]),ROW(orderData[customer])),""),ROWS($A$15:A21)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R14" s="291" t="str">
        <f t="array" ref="R14">IFERROR(IF($D$9="",IF($D$11="",IF($D$13="",IF($D$15="",INDEX(orderData[inv_amount],SMALL(MATCH(ROW(orderData[customer]),ROW(orderData[customer])),ROWS($A$15:A21)+$B$3)),INDEX(orderData[inv_amount],SMALL(IF(ISNUMBER(MATCH(YEAR(orderData[invoice_date]),$D$15,0)),MATCH(ROW(orderData[customer]),ROW(orderData[customer])),""),ROWS($A$15:A21)+$B$3))),IF($D$15="",INDEX(orderData[inv_amount],SMALL(IF(ISNUMBER(MATCH(orderData[order_type],$D$13,0)),MATCH(ROW(orderData[customer]),ROW(orderData[customer])),""),ROWS($A$15:A21)+$B$3)),INDEX(orderData[inv_amount],SMALL(IF(ISNUMBER(MATCH(orderData[order_type],$D$13,0)*MATCH(YEAR(orderData[invoice_date]),$D$15,0)),MATCH(ROW(orderData[customer]),ROW(orderData[customer])),""),ROWS($A$15:A21)+$B$3)))),IF($D$13="",IF($D$15="",INDEX(orderData[inv_amount],SMALL(IF(ISNUMBER(MATCH(orderData[status],$D$11,0)),MATCH(ROW(orderData[customer]),ROW(orderData[customer])),""),ROWS($A$15:A21)+$B$3)),INDEX(orderData[inv_amount],SMALL(IF(ISNUMBER(MATCH(orderData[status],$D$11,0)*MATCH(YEAR(orderData[invoice_date]),$D$15,0)),MATCH(ROW(orderData[customer]),ROW(orderData[customer])),""),ROWS($A$15:A21)+$B$3))),IF($D$15="",INDEX(orderData[inv_amount],SMALL(IF(ISNUMBER(MATCH(orderData[status],$D$11,0)*MATCH(orderData[order_type],$D$13,0)),MATCH(ROW(orderData[customer]),ROW(orderData[customer])),""),ROWS($A$15:A21)+$B$3)),INDEX(orderData[inv_amount],SMALL(IF(ISNUMBER(MATCH(orderData[status],$D$11,0)*MATCH(orderData[order_type],$D$13,0)*MATCH(YEAR(orderData[invoice_date]),$D$15,0)),MATCH(ROW(orderData[customer]),ROW(orderData[customer])),""),ROWS($A$15:A21)+$B$3))))),IF($D$11="",IF($D$13="",IF($D$15="",INDEX(orderData[inv_amount],SMALL(IF(ISNUMBER(MATCH(orderData[customer],$D$9,0)),MATCH(ROW(orderData[customer]),ROW(orderData[customer])),""),ROWS($A$15:A21)+$B$3)),INDEX(orderData[inv_amount],SMALL(IF(ISNUMBER(MATCH(orderData[customer],$D$9,0)*MATCH(YEAR(orderData[invoice_date]),$D$15,0)),MATCH(ROW(orderData[customer]),ROW(orderData[customer])),""),ROWS($A$15:A21)+$B$3))),IF($D$15="",INDEX(orderData[inv_amount],SMALL(IF(ISNUMBER(MATCH(orderData[customer],$D$9,0)*MATCH(orderData[order_type],$D$13,0)),MATCH(ROW(orderData[customer]),ROW(orderData[customer])),""),ROWS($A$15:A21)+$B$3)),INDEX(orderData[inv_amount],SMALL(IF(ISNUMBER(MATCH(orderData[customer],$D$9,0)*MATCH(orderData[order_type],$D$13,0)*MATCH(YEAR(orderData[invoice_date]),$D$15,0)),MATCH(ROW(orderData[customer]),ROW(orderData[customer])),""),ROWS($A$15:A21)+$B$3)))),IF($D$13="",IF($D$15="",INDEX(orderData[inv_amount],SMALL(IF(ISNUMBER(MATCH(orderData[customer],$D$9,0)*MATCH(orderData[status],$D$11,0)),MATCH(ROW(orderData[customer]),ROW(orderData[customer])),""),ROWS($A$15:A21)+$B$3)),INDEX(orderData[inv_amount],SMALL(IF(ISNUMBER(MATCH(orderData[customer],$D$9,0)*MATCH(orderData[status],$D$11,0)*MATCH(YEAR(orderData[inv_amount]),$D$15,0)),MATCH(ROW(orderData[customer]),ROW(orderData[customer])),""),ROWS($A$15:A21)+$B$3))),IF($D$15="",INDEX(orderData[inv_amount],SMALL(IF(ISNUMBER(MATCH(orderData[customer],$D$9,0)*MATCH(orderData[status],$D$11,0)*MATCH(orderData[order_type],$D$13,0)),MATCH(ROW(orderData[customer]),ROW(orderData[customer])),""),ROWS($A$15:A21)+$B$3)),INDEX(orderData[inv_amount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S14" s="353" t="str">
        <f t="array" ref="S14">IFERROR(IF($D$9="",IF($D$11="",IF($D$13="",IF($D$15="",INDEX(orderData[lock_goods],SMALL(MATCH(ROW(orderData[customer]),ROW(orderData[customer])),ROWS($A$15:A21)+$B$3)),INDEX(orderData[lock_goods],SMALL(IF(ISNUMBER(MATCH(YEAR(orderData[invoice_date]),$D$15,0)),MATCH(ROW(orderData[customer]),ROW(orderData[customer])),""),ROWS($A$15:A21)+$B$3))),IF($D$15="",INDEX(orderData[lock_goods],SMALL(IF(ISNUMBER(MATCH(orderData[order_type],$D$13,0)),MATCH(ROW(orderData[customer]),ROW(orderData[customer])),""),ROWS($A$15:A21)+$B$3)),INDEX(orderData[lock_goods],SMALL(IF(ISNUMBER(MATCH(orderData[order_type],$D$13,0)*MATCH(YEAR(orderData[invoice_date]),$D$15,0)),MATCH(ROW(orderData[customer]),ROW(orderData[customer])),""),ROWS($A$15:A21)+$B$3)))),IF($D$13="",IF($D$15="",INDEX(orderData[lock_goods],SMALL(IF(ISNUMBER(MATCH(orderData[status],$D$11,0)),MATCH(ROW(orderData[customer]),ROW(orderData[customer])),""),ROWS($A$15:A21)+$B$3)),INDEX(orderData[lock_goods],SMALL(IF(ISNUMBER(MATCH(orderData[status],$D$11,0)*MATCH(YEAR(orderData[invoice_date]),$D$15,0)),MATCH(ROW(orderData[customer]),ROW(orderData[customer])),""),ROWS($A$15:A21)+$B$3))),IF($D$15="",INDEX(orderData[lock_goods],SMALL(IF(ISNUMBER(MATCH(orderData[status],$D$11,0)*MATCH(orderData[order_type],$D$13,0)),MATCH(ROW(orderData[customer]),ROW(orderData[customer])),""),ROWS($A$15:A21)+$B$3)),INDEX(orderData[lock_goods],SMALL(IF(ISNUMBER(MATCH(orderData[status],$D$11,0)*MATCH(orderData[order_type],$D$13,0)*MATCH(YEAR(orderData[invoice_date]),$D$15,0)),MATCH(ROW(orderData[customer]),ROW(orderData[customer])),""),ROWS($A$15:A21)+$B$3))))),IF($D$11="",IF($D$13="",IF($D$15="",INDEX(orderData[lock_goods],SMALL(IF(ISNUMBER(MATCH(orderData[customer],$D$9,0)),MATCH(ROW(orderData[customer]),ROW(orderData[customer])),""),ROWS($A$15:A21)+$B$3)),INDEX(orderData[lock_goods],SMALL(IF(ISNUMBER(MATCH(orderData[customer],$D$9,0)*MATCH(YEAR(orderData[invoice_date]),$D$15,0)),MATCH(ROW(orderData[customer]),ROW(orderData[customer])),""),ROWS($A$15:A21)+$B$3))),IF($D$15="",INDEX(orderData[lock_goods],SMALL(IF(ISNUMBER(MATCH(orderData[customer],$D$9,0)*MATCH(orderData[order_type],$D$13,0)),MATCH(ROW(orderData[customer]),ROW(orderData[customer])),""),ROWS($A$15:A21)+$B$3)),INDEX(orderData[lock_goods],SMALL(IF(ISNUMBER(MATCH(orderData[customer],$D$9,0)*MATCH(orderData[order_type],$D$13,0)*MATCH(YEAR(orderData[invoice_date]),$D$15,0)),MATCH(ROW(orderData[customer]),ROW(orderData[customer])),""),ROWS($A$15:A21)+$B$3)))),IF($D$13="",IF($D$15="",INDEX(orderData[lock_goods],SMALL(IF(ISNUMBER(MATCH(orderData[customer],$D$9,0)*MATCH(orderData[status],$D$11,0)),MATCH(ROW(orderData[customer]),ROW(orderData[customer])),""),ROWS($A$15:A21)+$B$3)),INDEX(orderData[lock_goods],SMALL(IF(ISNUMBER(MATCH(orderData[customer],$D$9,0)*MATCH(orderData[status],$D$11,0)*MATCH(YEAR(orderData[payed]),$D$15,0)),MATCH(ROW(orderData[customer]),ROW(orderData[customer])),""),ROWS($A$15:A21)+$B$3))),IF($D$15="",INDEX(orderData[lock_goods],SMALL(IF(ISNUMBER(MATCH(orderData[customer],$D$9,0)*MATCH(orderData[status],$D$11,0)*MATCH(orderData[order_type],$D$13,0)),MATCH(ROW(orderData[customer]),ROW(orderData[customer])),""),ROWS($A$15:A21)+$B$3)),INDEX(orderData[lock_good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T14" s="292" t="str">
        <f t="array" ref="T14">IFERROR(IF($D$9="",IF($D$11="",IF($D$13="",IF($D$15="",INDEX(orderData[payed],SMALL(MATCH(ROW(orderData[customer]),ROW(orderData[customer])),ROWS($A$15:A21)+$B$3)),INDEX(orderData[payed],SMALL(IF(ISNUMBER(MATCH(YEAR(orderData[invoice_date]),$D$15,0)),MATCH(ROW(orderData[customer]),ROW(orderData[customer])),""),ROWS($A$15:A21)+$B$3))),IF($D$15="",INDEX(orderData[payed],SMALL(IF(ISNUMBER(MATCH(orderData[order_type],$D$13,0)),MATCH(ROW(orderData[customer]),ROW(orderData[customer])),""),ROWS($A$15:A21)+$B$3)),INDEX(orderData[payed],SMALL(IF(ISNUMBER(MATCH(orderData[order_type],$D$13,0)*MATCH(YEAR(orderData[invoice_date]),$D$15,0)),MATCH(ROW(orderData[customer]),ROW(orderData[customer])),""),ROWS($A$15:A21)+$B$3)))),IF($D$13="",IF($D$15="",INDEX(orderData[payed],SMALL(IF(ISNUMBER(MATCH(orderData[status],$D$11,0)),MATCH(ROW(orderData[customer]),ROW(orderData[customer])),""),ROWS($A$15:A21)+$B$3)),INDEX(orderData[payed],SMALL(IF(ISNUMBER(MATCH(orderData[status],$D$11,0)*MATCH(YEAR(orderData[invoice_date]),$D$15,0)),MATCH(ROW(orderData[customer]),ROW(orderData[customer])),""),ROWS($A$15:A21)+$B$3))),IF($D$15="",INDEX(orderData[payed],SMALL(IF(ISNUMBER(MATCH(orderData[status],$D$11,0)*MATCH(orderData[order_type],$D$13,0)),MATCH(ROW(orderData[customer]),ROW(orderData[customer])),""),ROWS($A$15:A21)+$B$3)),INDEX(orderData[payed],SMALL(IF(ISNUMBER(MATCH(orderData[status],$D$11,0)*MATCH(orderData[order_type],$D$13,0)*MATCH(YEAR(orderData[invoice_date]),$D$15,0)),MATCH(ROW(orderData[customer]),ROW(orderData[customer])),""),ROWS($A$15:A21)+$B$3))))),IF($D$11="",IF($D$13="",IF($D$15="",INDEX(orderData[payed],SMALL(IF(ISNUMBER(MATCH(orderData[customer],$D$9,0)),MATCH(ROW(orderData[customer]),ROW(orderData[customer])),""),ROWS($A$15:A21)+$B$3)),INDEX(orderData[payed],SMALL(IF(ISNUMBER(MATCH(orderData[customer],$D$9,0)*MATCH(YEAR(orderData[invoice_date]),$D$15,0)),MATCH(ROW(orderData[customer]),ROW(orderData[customer])),""),ROWS($A$15:A21)+$B$3))),IF($D$15="",INDEX(orderData[payed],SMALL(IF(ISNUMBER(MATCH(orderData[customer],$D$9,0)*MATCH(orderData[order_type],$D$13,0)),MATCH(ROW(orderData[customer]),ROW(orderData[customer])),""),ROWS($A$15:A21)+$B$3)),INDEX(orderData[payed],SMALL(IF(ISNUMBER(MATCH(orderData[customer],$D$9,0)*MATCH(orderData[order_type],$D$13,0)*MATCH(YEAR(orderData[invoice_date]),$D$15,0)),MATCH(ROW(orderData[customer]),ROW(orderData[customer])),""),ROWS($A$15:A21)+$B$3)))),IF($D$13="",IF($D$15="",INDEX(orderData[payed],SMALL(IF(ISNUMBER(MATCH(orderData[customer],$D$9,0)*MATCH(orderData[status],$D$11,0)),MATCH(ROW(orderData[customer]),ROW(orderData[customer])),""),ROWS($A$15:A21)+$B$3)),INDEX(orderData[payed],SMALL(IF(ISNUMBER(MATCH(orderData[customer],$D$9,0)*MATCH(orderData[status],$D$11,0)*MATCH(YEAR(orderData[payed]),$D$15,0)),MATCH(ROW(orderData[customer]),ROW(orderData[customer])),""),ROWS($A$15:A21)+$B$3))),IF($D$15="",INDEX(orderData[payed],SMALL(IF(ISNUMBER(MATCH(orderData[customer],$D$9,0)*MATCH(orderData[status],$D$11,0)*MATCH(orderData[order_type],$D$13,0)),MATCH(ROW(orderData[customer]),ROW(orderData[customer])),""),ROWS($A$15:A21)+$B$3)),INDEX(orderData[paye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U14" s="287" t="str">
        <f t="array" ref="U14">IFERROR(IF($D$9="",IF($D$11="",IF($D$13="",IF($D$15="",INDEX(orderData[shipping_method],SMALL(MATCH(ROW(orderData[customer]),ROW(orderData[customer])),ROWS($A$15:A21)+$B$3)),INDEX(orderData[shipping_method],SMALL(IF(ISNUMBER(MATCH(YEAR(orderData[invoice_date]),$D$15,0)),MATCH(ROW(orderData[customer]),ROW(orderData[customer])),""),ROWS($A$15:A21)+$B$3))),IF($D$15="",INDEX(orderData[shipping_method],SMALL(IF(ISNUMBER(MATCH(orderData[order_type],$D$13,0)),MATCH(ROW(orderData[customer]),ROW(orderData[customer])),""),ROWS($A$15:A21)+$B$3)),INDEX(orderData[shipping_method],SMALL(IF(ISNUMBER(MATCH(orderData[order_type],$D$13,0)*MATCH(YEAR(orderData[invoice_date]),$D$15,0)),MATCH(ROW(orderData[customer]),ROW(orderData[customer])),""),ROWS($A$15:A21)+$B$3)))),IF($D$13="",IF($D$15="",INDEX(orderData[shipping_method],SMALL(IF(ISNUMBER(MATCH(orderData[status],$D$11,0)),MATCH(ROW(orderData[customer]),ROW(orderData[customer])),""),ROWS($A$15:A21)+$B$3)),INDEX(orderData[shipping_method],SMALL(IF(ISNUMBER(MATCH(orderData[status],$D$11,0)*MATCH(YEAR(orderData[invoice_date]),$D$15,0)),MATCH(ROW(orderData[customer]),ROW(orderData[customer])),""),ROWS($A$15:A21)+$B$3))),IF($D$15="",INDEX(orderData[shipping_method],SMALL(IF(ISNUMBER(MATCH(orderData[status],$D$11,0)*MATCH(orderData[order_type],$D$13,0)),MATCH(ROW(orderData[customer]),ROW(orderData[customer])),""),ROWS($A$15:A21)+$B$3)),INDEX(orderData[shipping_method],SMALL(IF(ISNUMBER(MATCH(orderData[status],$D$11,0)*MATCH(orderData[order_type],$D$13,0)*MATCH(YEAR(orderData[invoice_date]),$D$15,0)),MATCH(ROW(orderData[customer]),ROW(orderData[customer])),""),ROWS($A$15:A21)+$B$3))))),IF($D$11="",IF($D$13="",IF($D$15="",INDEX(orderData[shipping_method],SMALL(IF(ISNUMBER(MATCH(orderData[customer],$D$9,0)),MATCH(ROW(orderData[customer]),ROW(orderData[customer])),""),ROWS($A$15:A21)+$B$3)),INDEX(orderData[shipping_method],SMALL(IF(ISNUMBER(MATCH(orderData[customer],$D$9,0)*MATCH(YEAR(orderData[invoice_date]),$D$15,0)),MATCH(ROW(orderData[customer]),ROW(orderData[customer])),""),ROWS($A$15:A21)+$B$3))),IF($D$15="",INDEX(orderData[shipping_method],SMALL(IF(ISNUMBER(MATCH(orderData[customer],$D$9,0)*MATCH(orderData[order_type],$D$13,0)),MATCH(ROW(orderData[customer]),ROW(orderData[customer])),""),ROWS($A$15:A21)+$B$3)),INDEX(orderData[shipping_method],SMALL(IF(ISNUMBER(MATCH(orderData[customer],$D$9,0)*MATCH(orderData[order_type],$D$13,0)*MATCH(YEAR(orderData[invoice_date]),$D$15,0)),MATCH(ROW(orderData[customer]),ROW(orderData[customer])),""),ROWS($A$15:A21)+$B$3)))),IF($D$13="",IF($D$15="",INDEX(orderData[shipping_method],SMALL(IF(ISNUMBER(MATCH(orderData[customer],$D$9,0)*MATCH(orderData[status],$D$11,0)),MATCH(ROW(orderData[customer]),ROW(orderData[customer])),""),ROWS($A$15:A21)+$B$3)),INDEX(orderData[shipping_method],SMALL(IF(ISNUMBER(MATCH(orderData[customer],$D$9,0)*MATCH(orderData[status],$D$11,0)*MATCH(YEAR(orderData[shipping_method]),$D$15,0)),MATCH(ROW(orderData[customer]),ROW(orderData[customer])),""),ROWS($A$15:A21)+$B$3))),IF($D$15="",INDEX(orderData[shipping_method],SMALL(IF(ISNUMBER(MATCH(orderData[customer],$D$9,0)*MATCH(orderData[status],$D$11,0)*MATCH(orderData[order_type],$D$13,0)),MATCH(ROW(orderData[customer]),ROW(orderData[customer])),""),ROWS($A$15:A21)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V14" s="292" t="str">
        <f t="array" ref="V14">IFERROR(IF($D$9="",IF($D$11="",IF($D$13="",IF($D$15="",INDEX(orderData[status],SMALL(MATCH(ROW(orderData[customer]),ROW(orderData[customer])),ROWS($A$15:A21)+$B$3)),INDEX(orderData[status],SMALL(IF(ISNUMBER(MATCH(YEAR(orderData[invoice_date]),$D$15,0)),MATCH(ROW(orderData[customer]),ROW(orderData[customer])),""),ROWS($A$15:A21)+$B$3))),IF($D$15="",INDEX(orderData[status],SMALL(IF(ISNUMBER(MATCH(orderData[order_type],$D$13,0)),MATCH(ROW(orderData[customer]),ROW(orderData[customer])),""),ROWS($A$15:A21)+$B$3)),INDEX(orderData[status],SMALL(IF(ISNUMBER(MATCH(orderData[order_type],$D$13,0)*MATCH(YEAR(orderData[invoice_date]),$D$15,0)),MATCH(ROW(orderData[customer]),ROW(orderData[customer])),""),ROWS($A$15:A21)+$B$3)))),IF($D$13="",IF($D$15="",INDEX(orderData[status],SMALL(IF(ISNUMBER(MATCH(orderData[status],$D$11,0)),MATCH(ROW(orderData[customer]),ROW(orderData[customer])),""),ROWS($A$15:A21)+$B$3)),INDEX(orderData[status],SMALL(IF(ISNUMBER(MATCH(orderData[status],$D$11,0)*MATCH(YEAR(orderData[invoice_date]),$D$15,0)),MATCH(ROW(orderData[customer]),ROW(orderData[customer])),""),ROWS($A$15:A21)+$B$3))),IF($D$15="",INDEX(orderData[status],SMALL(IF(ISNUMBER(MATCH(orderData[status],$D$11,0)*MATCH(orderData[order_type],$D$13,0)),MATCH(ROW(orderData[customer]),ROW(orderData[customer])),""),ROWS($A$15:A21)+$B$3)),INDEX(orderData[status],SMALL(IF(ISNUMBER(MATCH(orderData[status],$D$11,0)*MATCH(orderData[order_type],$D$13,0)*MATCH(YEAR(orderData[invoice_date]),$D$15,0)),MATCH(ROW(orderData[customer]),ROW(orderData[customer])),""),ROWS($A$15:A21)+$B$3))))),IF($D$11="",IF($D$13="",IF($D$15="",INDEX(orderData[status],SMALL(IF(ISNUMBER(MATCH(orderData[customer],$D$9,0)),MATCH(ROW(orderData[customer]),ROW(orderData[customer])),""),ROWS($A$15:A21)+$B$3)),INDEX(orderData[status],SMALL(IF(ISNUMBER(MATCH(orderData[customer],$D$9,0)*MATCH(YEAR(orderData[invoice_date]),$D$15,0)),MATCH(ROW(orderData[customer]),ROW(orderData[customer])),""),ROWS($A$15:A21)+$B$3))),IF($D$15="",INDEX(orderData[status],SMALL(IF(ISNUMBER(MATCH(orderData[customer],$D$9,0)*MATCH(orderData[order_type],$D$13,0)),MATCH(ROW(orderData[customer]),ROW(orderData[customer])),""),ROWS($A$15:A21)+$B$3)),INDEX(orderData[status],SMALL(IF(ISNUMBER(MATCH(orderData[customer],$D$9,0)*MATCH(orderData[order_type],$D$13,0)*MATCH(YEAR(orderData[invoice_date]),$D$15,0)),MATCH(ROW(orderData[customer]),ROW(orderData[customer])),""),ROWS($A$15:A21)+$B$3)))),IF($D$13="",IF($D$15="",INDEX(orderData[status],SMALL(IF(ISNUMBER(MATCH(orderData[customer],$D$9,0)*MATCH(orderData[status],$D$11,0)),MATCH(ROW(orderData[customer]),ROW(orderData[customer])),""),ROWS($A$15:A21)+$B$3)),INDEX(orderData[status],SMALL(IF(ISNUMBER(MATCH(orderData[customer],$D$9,0)*MATCH(orderData[status],$D$11,0)*MATCH(YEAR(orderData[status]),$D$15,0)),MATCH(ROW(orderData[customer]),ROW(orderData[customer])),""),ROWS($A$15:A21)+$B$3))),IF($D$15="",INDEX(orderData[status],SMALL(IF(ISNUMBER(MATCH(orderData[customer],$D$9,0)*MATCH(orderData[status],$D$11,0)*MATCH(orderData[order_type],$D$13,0)),MATCH(ROW(orderData[customer]),ROW(orderData[customer])),""),ROWS($A$15:A21)+$B$3)),INDEX(orderData[statu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W14" s="392" t="str">
        <f t="array" ref="W14">IFERROR(IF($D$9="",IF($D$11="",IF($D$13="",IF($D$15="",INDEX(orderData[custom_docs],SMALL(MATCH(ROW(orderData[customer]),ROW(orderData[customer])),ROWS($A$15:A21)+$B$3)),INDEX(orderData[custom_docs],SMALL(IF(ISNUMBER(MATCH(YEAR(orderData[invoice_date]),$D$15,0)),MATCH(ROW(orderData[customer]),ROW(orderData[customer])),""),ROWS($A$15:A21)+$B$3))),IF($D$15="",INDEX(orderData[custom_docs],SMALL(IF(ISNUMBER(MATCH(orderData[order_type],$D$13,0)),MATCH(ROW(orderData[customer]),ROW(orderData[customer])),""),ROWS($A$15:A21)+$B$3)),INDEX(orderData[custom_docs],SMALL(IF(ISNUMBER(MATCH(orderData[order_type],$D$13,0)*MATCH(YEAR(orderData[invoice_date]),$D$15,0)),MATCH(ROW(orderData[customer]),ROW(orderData[customer])),""),ROWS($A$15:A21)+$B$3)))),IF($D$13="",IF($D$15="",INDEX(orderData[custom_docs],SMALL(IF(ISNUMBER(MATCH(orderData[status],$D$11,0)),MATCH(ROW(orderData[customer]),ROW(orderData[customer])),""),ROWS($A$15:A21)+$B$3)),INDEX(orderData[custom_docs],SMALL(IF(ISNUMBER(MATCH(orderData[status],$D$11,0)*MATCH(YEAR(orderData[invoice_date]),$D$15,0)),MATCH(ROW(orderData[customer]),ROW(orderData[customer])),""),ROWS($A$15:A21)+$B$3))),IF($D$15="",INDEX(orderData[custom_docs],SMALL(IF(ISNUMBER(MATCH(orderData[status],$D$11,0)*MATCH(orderData[order_type],$D$13,0)),MATCH(ROW(orderData[customer]),ROW(orderData[customer])),""),ROWS($A$15:A21)+$B$3)),INDEX(orderData[custom_docs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_docs],SMALL(IF(ISNUMBER(MATCH(orderData[customer],$D$9,0)),MATCH(ROW(orderData[customer]),ROW(orderData[customer])),""),ROWS($A$15:A21)+$B$3)),INDEX(orderData[custom_docs],SMALL(IF(ISNUMBER(MATCH(orderData[customer],$D$9,0)*MATCH(YEAR(orderData[invoice_date]),$D$15,0)),MATCH(ROW(orderData[customer]),ROW(orderData[customer])),""),ROWS($A$15:A21)+$B$3))),IF($D$15="",INDEX(orderData[custom_docs],SMALL(IF(ISNUMBER(MATCH(orderData[customer],$D$9,0)*MATCH(orderData[order_type],$D$13,0)),MATCH(ROW(orderData[customer]),ROW(orderData[customer])),""),ROWS($A$15:A21)+$B$3)),INDEX(orderData[custom_docs],SMALL(IF(ISNUMBER(MATCH(orderData[customer],$D$9,0)*MATCH(orderData[order_type],$D$13,0)*MATCH(YEAR(orderData[invoice_date]),$D$15,0)),MATCH(ROW(orderData[customer]),ROW(orderData[customer])),""),ROWS($A$15:A21)+$B$3)))),IF($D$13="",IF($D$15="",INDEX(orderData[custom_docs],SMALL(IF(ISNUMBER(MATCH(orderData[customer],$D$9,0)*MATCH(orderData[status],$D$11,0)),MATCH(ROW(orderData[customer]),ROW(orderData[customer])),""),ROWS($A$15:A21)+$B$3)),INDEX(orderData[custom_docs],SMALL(IF(ISNUMBER(MATCH(orderData[customer],$D$9,0)*MATCH(orderData[status],$D$11,0)*MATCH(YEAR(orderData[status]),$D$15,0)),MATCH(ROW(orderData[customer]),ROW(orderData[customer])),""),ROWS($A$15:A21)+$B$3))),IF($D$15="",INDEX(orderData[custom_docs],SMALL(IF(ISNUMBER(MATCH(orderData[customer],$D$9,0)*MATCH(orderData[status],$D$11,0)*MATCH(orderData[order_type],$D$13,0)),MATCH(ROW(orderData[customer]),ROW(orderData[customer])),""),ROWS($A$15:A21)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AQ14" s="275"/>
      <c r="AR14" s="443"/>
      <c r="AS14" s="435"/>
      <c r="AT14" s="444"/>
      <c r="AW14" s="275"/>
      <c r="AX14" s="248"/>
      <c r="BF14" s="437"/>
      <c r="BG14" s="437"/>
      <c r="BH14" s="437"/>
      <c r="BN14" s="433"/>
      <c r="BO14" s="268"/>
      <c r="BX14" s="242" t="s">
        <v>235</v>
      </c>
      <c r="BZ14" s="364"/>
      <c r="CA14" s="305" t="str">
        <f>IFERROR(IF(BZ14="","",INDEX(productData[description],MATCH(BZ14,productData[sku],0))),"")</f>
        <v/>
      </c>
      <c r="CB14" s="307"/>
      <c r="CC14" s="421"/>
      <c r="CD14" s="315"/>
      <c r="CE14" s="425"/>
      <c r="CF14" s="308"/>
      <c r="CG14" s="309" t="str">
        <f>IFERROR(ROUNDUP(CB14/INDEX(productData[units_per_carton],MATCH(BZ14,productData[sku],0)),0),"")</f>
        <v/>
      </c>
      <c r="CH14" s="310" t="str">
        <f>IFERROR(ROUNDUP(CD14/INDEX(productData[units_per_carton],MATCH(BZ14,productData[sku],0)),0),"")</f>
        <v/>
      </c>
      <c r="CI14" s="310" t="str">
        <f>IFERROR(ROUNDUP(CF14/INDEX(productData[units_per_carton],MATCH(BZ14,productData[sku])),0),"")</f>
        <v/>
      </c>
      <c r="CJ14" s="310" t="str">
        <f>IFERROR(((CB14+CD14+CF14)/INDEX(productData[units_per_carton],MATCH(BZ14,productData[sku],0)))*INDEX(productData[net_weight],MATCH(BZ14,productData[sku],0)),"")</f>
        <v/>
      </c>
      <c r="CK14" s="310" t="str">
        <f>IFERROR(((CB14+CD14+CF14)/INDEX(productData[units_per_carton],MATCH(BZ14,productData[sku],0)))*INDEX(productData[gross_weight],MATCH(BZ14,productData[sku],0)),"")</f>
        <v/>
      </c>
      <c r="CL14" s="414" t="str">
        <f>IFERROR((CB14+CD14+CF14)/INDEX(productData[units_per_carton],MATCH(BZ14,productData[sku],0))*INDEX(productData[length],MATCH(BZ14,productData[sku],0))*INDEX(productData[width],MATCH(BZ14,productData[sku],0))*INDEX(productData[height],MATCH(BZ14,productData[sku],0))/1000000000,"")</f>
        <v/>
      </c>
      <c r="CM14" s="311" t="str">
        <f>IFERROR(INDEX(productData[category],MATCH(BZ14,productData[sku],0)),"")</f>
        <v/>
      </c>
      <c r="CN14" s="311" t="str">
        <f>IFERROR(INDEX(productData[size1],MATCH(BZ14,productData[sku],0)),"")</f>
        <v/>
      </c>
      <c r="CO14" s="312" t="str">
        <f>IFERROR(INDEX(productData[hs_code],MATCH(BZ14,productData[sku],0)),"")</f>
        <v/>
      </c>
      <c r="CP14" s="365" t="str">
        <f>IFERROR(INDEX(productData[sku_geko],MATCH(BZ14,productData[sku],0)),"")</f>
        <v/>
      </c>
      <c r="CQ14" s="308"/>
      <c r="CR14" s="383" t="str">
        <f>IFERROR(IF(BZ14="","",IF($BX$15="SALE",INDEX(inventory[COSTO UNITARIO],MATCH(BZ14,inventory[SKU],0)),IF($BX$15="SAMPLING",INDEX(inventory[COSTO UNITARIO],MATCH(BZ14,inventory[SKU],0)),""))),"")</f>
        <v/>
      </c>
      <c r="CS14" s="383" t="str">
        <f t="shared" si="0"/>
        <v/>
      </c>
      <c r="CT14" s="430" t="str">
        <f t="shared" si="1"/>
        <v/>
      </c>
      <c r="CU14" s="357" t="str">
        <f t="shared" si="3"/>
        <v/>
      </c>
      <c r="CW14" s="77"/>
      <c r="CX14" s="79" t="s">
        <v>202</v>
      </c>
      <c r="CY14" s="469">
        <f>SUM($CB$8:$CB$110,$CD$8:$CD$110,$CF$8:$CF$110)</f>
        <v>2000</v>
      </c>
      <c r="CZ14" s="74"/>
      <c r="DB14" s="195"/>
      <c r="DH14" s="195"/>
      <c r="EC14" s="242"/>
      <c r="EE14" s="342" t="str">
        <f t="array" ref="EE14">IFERROR(IF($EC$9="",IF($EC$11="",IF($EC$13="",INDEX(productData[sku],SMALL(MATCH(ROW(productData[sku]),ROW(productData[sku])),ROWS($A$15:A21)+$B$3)),INDEX(productData[sku],SMALL(IF(ISNUMBER(MATCH(productData[size1],$EC$13,0)),MATCH(ROW(productData[sku]),ROW(productData[sku])),""),ROWS($A$15:A19)+$B$3))),IF($EC$13="",INDEX(productData[sku],SMALL(IF(ISNUMBER(MATCH(productData[sex],$EC$11,0)),MATCH(ROW(productData[sku]),ROW(productData[sku])),""),ROWS($A$15:A19)+$B$3)),INDEX(productData[sku],SMALL(IF(ISNUMBER(MATCH(productData[sex],$EC$11,0)*MATCH(productData[size1],$EC$13,0)),MATCH(ROW(productData[sku]),ROW(productData[sku])),""),ROWS($A$15:A19)+$B$3)))),IF($EC$11="",IF($EC$13="",INDEX(productData[sku],SMALL(IF(ISNUMBER(MATCH(productData[category],$EC$9,0)),MATCH(ROW(productData[sku]),ROW(productData[sku])),""),ROWS($A$15:A19)+$B$3)),INDEX(productData[sku],SMALL(IF(ISNUMBER(MATCH(productData[category],$EC$9,0)*MATCH(productData[size1],$EC$13,0)),MATCH(ROW(productData[sku]),ROW(productData[sku])),""),ROWS($A$15:A19)+$B$3))),IF($EC$13="",INDEX(productData[sku],SMALL(IF(ISNUMBER(MATCH(productData[category],$EC$9,0)*MATCH(productData[sex],$EC$11,0)),MATCH(ROW(productData[sku]),ROW(productData[sku])),""),ROWS($A$15:A19)+$B$3)),INDEX(productData[sku],SMALL(IF(ISNUMBER(MATCH(productData[category],$EC$9,0)*MATCH(productData[sex],$EC$11,0)*MATCH(productData[size1],$EC$13,0)),MATCH(ROW(productData[sku]),ROW(productData[sku])),""),ROWS($A$15:A19)+$B$3))))),"")</f>
        <v/>
      </c>
      <c r="EF14" s="502" t="str">
        <f t="array" ref="EF14">IFERROR(IF($EC$9="",IF($EC$11="",IF($EC$13="",INDEX(productData[description],SMALL(MATCH(ROW(productData[sku]),ROW(productData[sku])),ROWS($A$15:A21)+$B$3)),INDEX(productData[description],SMALL(IF(ISNUMBER(MATCH(productData[size1],$EC$13,0)),MATCH(ROW(productData[sku]),ROW(productData[sku])),""),ROWS($A$15:A19)+$B$3))),IF($EC$13="",INDEX(productData[description],SMALL(IF(ISNUMBER(MATCH(productData[sex],$EC$11,0)),MATCH(ROW(productData[sku]),ROW(productData[sku])),""),ROWS($A$15:A19)+$B$3)),INDEX(productData[description],SMALL(IF(ISNUMBER(MATCH(productData[sex],$EC$11,0)*MATCH(productData[size1],$EC$13,0)),MATCH(ROW(productData[sku]),ROW(productData[sku])),""),ROWS($A$15:A19)+$B$3)))),IF($EC$11="",IF($EC$13="",INDEX(productData[description],SMALL(IF(ISNUMBER(MATCH(productData[category],$EC$9,0)),MATCH(ROW(productData[sku]),ROW(productData[sku])),""),ROWS($A$15:A19)+$B$3)),INDEX(productData[description],SMALL(IF(ISNUMBER(MATCH(productData[category],$EC$9,0)*MATCH(productData[size1],$EC$13,0)),MATCH(ROW(productData[sku]),ROW(productData[sku])),""),ROWS($A$15:A19)+$B$3))),IF($EC$13="",INDEX(productData[description],SMALL(IF(ISNUMBER(MATCH(productData[category],$EC$9,0)*MATCH(productData[sex],$EC$11,0)),MATCH(ROW(productData[sku]),ROW(productData[sku])),""),ROWS($A$15:A19)+$B$3)),INDEX(productData[description],SMALL(IF(ISNUMBER(MATCH(productData[category],$EC$9,0)*MATCH(productData[sex],$EC$11,0)*MATCH(productData[size1],$EC$13,0)),MATCH(ROW(productData[sku]),ROW(productData[sku])),""),ROWS($A$15:A19)+$B$3))))),"")</f>
        <v/>
      </c>
      <c r="EG14" s="343" t="str">
        <f>IFERROR(IF('BHPC MANAGER'!$EE14="","",INDEX(inventory[ESISTENZA],MATCH('BHPC MANAGER'!$EE14,inventory[SKU],0))),0)</f>
        <v/>
      </c>
      <c r="EH14" s="344" t="s">
        <v>241</v>
      </c>
      <c r="EI14" s="344" t="str">
        <f t="shared" si="4"/>
        <v/>
      </c>
      <c r="EJ14" s="345" t="s">
        <v>241</v>
      </c>
      <c r="EK14" s="346" t="str">
        <f t="shared" si="5"/>
        <v/>
      </c>
      <c r="FD14" s="253" t="s">
        <v>317</v>
      </c>
      <c r="FF14" s="242"/>
      <c r="FG14" s="242"/>
      <c r="FH14" s="242"/>
      <c r="FI14" s="242"/>
      <c r="FJ14" s="253" t="s">
        <v>336</v>
      </c>
      <c r="FL14" s="242"/>
      <c r="FM14" s="242"/>
      <c r="FN14" s="242"/>
      <c r="FO14" s="242"/>
      <c r="FP14" s="242"/>
      <c r="FQ14" s="242"/>
      <c r="FR14" s="242"/>
      <c r="FS14" s="242"/>
      <c r="FT14" s="242"/>
      <c r="FU14" s="242"/>
      <c r="FV14" s="242"/>
      <c r="FW14" s="242"/>
      <c r="FX14" s="242"/>
      <c r="FY14" s="242"/>
      <c r="FZ14" s="242"/>
      <c r="GA14" s="242"/>
      <c r="GB14" s="242"/>
      <c r="GC14" s="242"/>
      <c r="GD14" s="242"/>
      <c r="GE14" s="242"/>
      <c r="GF14" s="242"/>
      <c r="GG14" s="242"/>
      <c r="GH14" s="242"/>
      <c r="GI14" s="242"/>
      <c r="GJ14" s="242"/>
      <c r="GK14" s="242"/>
      <c r="GL14" s="242"/>
      <c r="GM14" s="242"/>
      <c r="GN14" s="242"/>
      <c r="GO14" s="242"/>
      <c r="GP14" s="242"/>
      <c r="GQ14" s="242"/>
      <c r="GR14" s="242"/>
      <c r="GS14" s="242"/>
      <c r="GT14" s="242"/>
      <c r="GU14" s="242"/>
      <c r="GV14" s="242"/>
      <c r="GW14" s="242"/>
      <c r="GX14" s="242"/>
      <c r="GY14" s="242"/>
      <c r="GZ14" s="242"/>
      <c r="HA14" s="242"/>
      <c r="HB14" s="242"/>
      <c r="HC14" s="242"/>
      <c r="HD14" s="242"/>
      <c r="HE14" s="242"/>
      <c r="HF14" s="242"/>
      <c r="HG14" s="242"/>
      <c r="HH14" s="242"/>
      <c r="HI14" s="242"/>
      <c r="HJ14" s="242"/>
      <c r="HK14" s="242"/>
      <c r="HL14" s="242"/>
      <c r="HM14" s="242"/>
      <c r="HN14" s="242"/>
      <c r="HO14" s="242"/>
      <c r="HP14" s="242"/>
      <c r="HQ14" s="242"/>
      <c r="HR14" s="242"/>
      <c r="HS14" s="242"/>
      <c r="HT14" s="242"/>
    </row>
    <row r="15" spans="1:702" ht="15" customHeight="1" x14ac:dyDescent="0.35">
      <c r="A15" s="128" t="s">
        <v>217</v>
      </c>
      <c r="B15" s="129">
        <v>45488.760925925926</v>
      </c>
      <c r="D15" s="247"/>
      <c r="F15" s="82"/>
      <c r="G15" s="87" t="s">
        <v>319</v>
      </c>
      <c r="H15" s="74"/>
      <c r="L15" s="285" t="str">
        <f t="array" ref="L15">IFERROR(IF($D$9="",IF($D$11="",IF($D$13="",IF($D$15="",INDEX(orderData[customer],SMALL(MATCH(ROW(orderData[customer]),ROW(orderData[customer])),ROWS($A$15:A22)+$B$3)),INDEX(orderData[customer],SMALL(IF(ISNUMBER(MATCH(YEAR(orderData[invoice_date]),$D$15,0)),MATCH(ROW(orderData[customer]),ROW(orderData[customer])),""),ROWS($A$15:A22)+$B$3))),IF($D$15="",INDEX(orderData[customer],SMALL(IF(ISNUMBER(MATCH(orderData[order_type],$D$13,0)),MATCH(ROW(orderData[customer]),ROW(orderData[customer])),""),ROWS($A$15:A22)+$B$3)),INDEX(orderData[customer],SMALL(IF(ISNUMBER(MATCH(orderData[order_type],$D$13,0)*MATCH(YEAR(orderData[invoice_date]),$D$15,0)),MATCH(ROW(orderData[customer]),ROW(orderData[customer])),""),ROWS($A$15:A22)+$B$3)))),IF($D$13="",IF($D$15="",INDEX(orderData[customer],SMALL(IF(ISNUMBER(MATCH(orderData[status],$D$11,0)),MATCH(ROW(orderData[customer]),ROW(orderData[customer])),""),ROWS($A$15:A22)+$B$3)),INDEX(orderData[customer],SMALL(IF(ISNUMBER(MATCH(orderData[status],$D$11,0)*MATCH(YEAR(orderData[invoice_date]),$D$15,0)),MATCH(ROW(orderData[customer]),ROW(orderData[customer])),""),ROWS($A$15:A22)+$B$3))),IF($D$15="",INDEX(orderData[customer],SMALL(IF(ISNUMBER(MATCH(orderData[status],$D$11,0)*MATCH(orderData[order_type],$D$13,0)),MATCH(ROW(orderData[customer]),ROW(orderData[customer])),""),ROWS($A$15:A22)+$B$3)),INDEX(orderData[customer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er],SMALL(IF(ISNUMBER(MATCH(orderData[customer],$D$9,0)),MATCH(ROW(orderData[customer]),ROW(orderData[customer])),""),ROWS($A$15:A22)+$B$3)),INDEX(orderData[customer],SMALL(IF(ISNUMBER(MATCH(orderData[customer],$D$9,0)*MATCH(YEAR(orderData[invoice_date]),$D$15,0)),MATCH(ROW(orderData[customer]),ROW(orderData[customer])),""),ROWS($A$15:A22)+$B$3))),IF($D$15="",INDEX(orderData[customer],SMALL(IF(ISNUMBER(MATCH(orderData[customer],$D$9,0)*MATCH(orderData[order_type],$D$13,0)),MATCH(ROW(orderData[customer]),ROW(orderData[customer])),""),ROWS($A$15:A22)+$B$3)),INDEX(orderData[customer],SMALL(IF(ISNUMBER(MATCH(orderData[customer],$D$9,0)*MATCH(orderData[order_type],$D$13,0)*MATCH(YEAR(orderData[invoice_date]),$D$15,0)),MATCH(ROW(orderData[customer]),ROW(orderData[customer])),""),ROWS($A$15:A22)+$B$3)))),IF($D$13="",IF($D$15="",INDEX(orderData[customer],SMALL(IF(ISNUMBER(MATCH(orderData[customer],$D$9,0)*MATCH(orderData[status],$D$11,0)),MATCH(ROW(orderData[customer]),ROW(orderData[customer])),""),ROWS($A$15:A22)+$B$3)),INDEX(orderData[customer],SMALL(IF(ISNUMBER(MATCH(orderData[customer],$D$9,0)*MATCH(orderData[status],$D$11,0)*MATCH(YEAR(orderData[invoice_date]),$D$15,0)),MATCH(ROW(orderData[customer]),ROW(orderData[customer])),""),ROWS($A$15:A22)+$B$3))),IF($D$15="",INDEX(orderData[customer],SMALL(IF(ISNUMBER(MATCH(orderData[customer],$D$9,0)*MATCH(orderData[status],$D$11,0)*MATCH(orderData[order_type],$D$13,0)),MATCH(ROW(orderData[customer]),ROW(orderData[customer])),""),ROWS($A$15:A22)+$B$3)),INDEX(orderData[customer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M15" s="286" t="str">
        <f t="array" ref="M15">IFERROR(IF($D$9="",IF($D$11="",IF($D$13="",IF($D$15="",INDEX(orderData[order_no],SMALL(MATCH(ROW(orderData[customer]),ROW(orderData[customer])),ROWS($A$15:A22)+$B$3)),INDEX(orderData[order_no],SMALL(IF(ISNUMBER(MATCH(YEAR(orderData[invoice_date]),$D$15,0)),MATCH(ROW(orderData[customer]),ROW(orderData[customer])),""),ROWS($A$15:A22)+$B$3))),IF($D$15="",INDEX(orderData[order_no],SMALL(IF(ISNUMBER(MATCH(orderData[order_type],$D$13,0)),MATCH(ROW(orderData[customer]),ROW(orderData[customer])),""),ROWS($A$15:A22)+$B$3)),INDEX(orderData[order_no],SMALL(IF(ISNUMBER(MATCH(orderData[order_type],$D$13,0)*MATCH(YEAR(orderData[invoice_date]),$D$15,0)),MATCH(ROW(orderData[customer]),ROW(orderData[customer])),""),ROWS($A$15:A22)+$B$3)))),IF($D$13="",IF($D$15="",INDEX(orderData[order_no],SMALL(IF(ISNUMBER(MATCH(orderData[status],$D$11,0)),MATCH(ROW(orderData[customer]),ROW(orderData[customer])),""),ROWS($A$15:A22)+$B$3)),INDEX(orderData[order_no],SMALL(IF(ISNUMBER(MATCH(orderData[status],$D$11,0)*MATCH(YEAR(orderData[invoice_date]),$D$15,0)),MATCH(ROW(orderData[customer]),ROW(orderData[customer])),""),ROWS($A$15:A22)+$B$3))),IF($D$15="",INDEX(orderData[order_no],SMALL(IF(ISNUMBER(MATCH(orderData[status],$D$11,0)*MATCH(orderData[order_type],$D$13,0)),MATCH(ROW(orderData[customer]),ROW(orderData[customer])),""),ROWS($A$15:A22)+$B$3)),INDEX(orderData[order_no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no],SMALL(IF(ISNUMBER(MATCH(orderData[customer],$D$9,0)),MATCH(ROW(orderData[customer]),ROW(orderData[customer])),""),ROWS($A$15:A22)+$B$3)),INDEX(orderData[order_no],SMALL(IF(ISNUMBER(MATCH(orderData[customer],$D$9,0)*MATCH(YEAR(orderData[invoice_date]),$D$15,0)),MATCH(ROW(orderData[customer]),ROW(orderData[customer])),""),ROWS($A$15:A22)+$B$3))),IF($D$15="",INDEX(orderData[order_no],SMALL(IF(ISNUMBER(MATCH(orderData[customer],$D$9,0)*MATCH(orderData[order_type],$D$13,0)),MATCH(ROW(orderData[customer]),ROW(orderData[customer])),""),ROWS($A$15:A22)+$B$3)),INDEX(orderData[order_no],SMALL(IF(ISNUMBER(MATCH(orderData[customer],$D$9,0)*MATCH(orderData[order_type],$D$13,0)*MATCH(YEAR(orderData[invoice_date]),$D$15,0)),MATCH(ROW(orderData[customer]),ROW(orderData[customer])),""),ROWS($A$15:A22)+$B$3)))),IF($D$13="",IF($D$15="",INDEX(orderData[order_no],SMALL(IF(ISNUMBER(MATCH(orderData[customer],$D$9,0)*MATCH(orderData[status],$D$11,0)),MATCH(ROW(orderData[customer]),ROW(orderData[customer])),""),ROWS($A$15:A22)+$B$3)),INDEX(orderData[order_no],SMALL(IF(ISNUMBER(MATCH(orderData[customer],$D$9,0)*MATCH(orderData[status],$D$11,0)*MATCH(YEAR(orderData[invoice_date]),$D$15,0)),MATCH(ROW(orderData[customer]),ROW(orderData[customer])),""),ROWS($A$15:A22)+$B$3))),IF($D$15="",INDEX(orderData[order_no],SMALL(IF(ISNUMBER(MATCH(orderData[customer],$D$9,0)*MATCH(orderData[status],$D$11,0)*MATCH(orderData[order_type],$D$13,0)),MATCH(ROW(orderData[customer]),ROW(orderData[customer])),""),ROWS($A$15:A22)+$B$3)),INDEX(orderData[order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N15" s="287" t="str">
        <f t="array" ref="N15">IFERROR(IF($D$9="",IF($D$11="",IF($D$13="",IF($D$15="",INDEX(orderData[order_type],SMALL(MATCH(ROW(orderData[customer]),ROW(orderData[customer])),ROWS($A$15:A22)+$B$3)),INDEX(orderData[order_type],SMALL(IF(ISNUMBER(MATCH(YEAR(orderData[invoice_date]),$D$15,0)),MATCH(ROW(orderData[customer]),ROW(orderData[customer])),""),ROWS($A$15:A22)+$B$3))),IF($D$15="",INDEX(orderData[order_type],SMALL(IF(ISNUMBER(MATCH(orderData[order_type],$D$13,0)),MATCH(ROW(orderData[customer]),ROW(orderData[customer])),""),ROWS($A$15:A22)+$B$3)),INDEX(orderData[order_type],SMALL(IF(ISNUMBER(MATCH(orderData[order_type],$D$13,0)*MATCH(YEAR(orderData[invoice_date]),$D$15,0)),MATCH(ROW(orderData[customer]),ROW(orderData[customer])),""),ROWS($A$15:A22)+$B$3)))),IF($D$13="",IF($D$15="",INDEX(orderData[order_type],SMALL(IF(ISNUMBER(MATCH(orderData[status],$D$11,0)),MATCH(ROW(orderData[customer]),ROW(orderData[customer])),""),ROWS($A$15:A22)+$B$3)),INDEX(orderData[order_type],SMALL(IF(ISNUMBER(MATCH(orderData[status],$D$11,0)*MATCH(YEAR(orderData[invoice_date]),$D$15,0)),MATCH(ROW(orderData[customer]),ROW(orderData[customer])),""),ROWS($A$15:A22)+$B$3))),IF($D$15="",INDEX(orderData[order_type],SMALL(IF(ISNUMBER(MATCH(orderData[status],$D$11,0)*MATCH(orderData[order_type],$D$13,0)),MATCH(ROW(orderData[customer]),ROW(orderData[customer])),""),ROWS($A$15:A22)+$B$3)),INDEX(orderData[order_typ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type],SMALL(IF(ISNUMBER(MATCH(orderData[customer],$D$9,0)),MATCH(ROW(orderData[customer]),ROW(orderData[customer])),""),ROWS($A$15:A22)+$B$3)),INDEX(orderData[order_type],SMALL(IF(ISNUMBER(MATCH(orderData[customer],$D$9,0)*MATCH(YEAR(orderData[invoice_date]),$D$15,0)),MATCH(ROW(orderData[customer]),ROW(orderData[customer])),""),ROWS($A$15:A22)+$B$3))),IF($D$15="",INDEX(orderData[order_type],SMALL(IF(ISNUMBER(MATCH(orderData[customer],$D$9,0)*MATCH(orderData[order_type],$D$13,0)),MATCH(ROW(orderData[customer]),ROW(orderData[customer])),""),ROWS($A$15:A22)+$B$3)),INDEX(orderData[order_type],SMALL(IF(ISNUMBER(MATCH(orderData[customer],$D$9,0)*MATCH(orderData[order_type],$D$13,0)*MATCH(YEAR(orderData[invoice_date]),$D$15,0)),MATCH(ROW(orderData[customer]),ROW(orderData[customer])),""),ROWS($A$15:A22)+$B$3)))),IF($D$13="",IF($D$15="",INDEX(orderData[order_type],SMALL(IF(ISNUMBER(MATCH(orderData[customer],$D$9,0)*MATCH(orderData[status],$D$11,0)),MATCH(ROW(orderData[customer]),ROW(orderData[customer])),""),ROWS($A$15:A22)+$B$3)),INDEX(orderData[order_type],SMALL(IF(ISNUMBER(MATCH(orderData[customer],$D$9,0)*MATCH(orderData[status],$D$11,0)*MATCH(YEAR(orderData[invoice_date]),$D$15,0)),MATCH(ROW(orderData[customer]),ROW(orderData[customer])),""),ROWS($A$15:A22)+$B$3))),IF($D$15="",INDEX(orderData[order_type],SMALL(IF(ISNUMBER(MATCH(orderData[customer],$D$9,0)*MATCH(orderData[status],$D$11,0)*MATCH(orderData[order_type],$D$13,0)),MATCH(ROW(orderData[customer]),ROW(orderData[customer])),""),ROWS($A$15:A22)+$B$3)),INDEX(orderData[order_typ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O15" s="288" t="str">
        <f t="array" ref="O15">IFERROR(IF($D$9="",IF($D$11="",IF($D$13="",IF($D$15="",INDEX(orderData[order_date],SMALL(MATCH(ROW(orderData[customer]),ROW(orderData[customer])),ROWS($A$15:A22)+$B$3)),INDEX(orderData[order_date],SMALL(IF(ISNUMBER(MATCH(YEAR(orderData[invoice_date]),$D$15,0)),MATCH(ROW(orderData[customer]),ROW(orderData[customer])),""),ROWS($A$15:A22)+$B$3))),IF($D$15="",INDEX(orderData[order_date],SMALL(IF(ISNUMBER(MATCH(orderData[order_type],$D$13,0)),MATCH(ROW(orderData[customer]),ROW(orderData[customer])),""),ROWS($A$15:A22)+$B$3)),INDEX(orderData[order_date],SMALL(IF(ISNUMBER(MATCH(orderData[order_type],$D$13,0)*MATCH(YEAR(orderData[invoice_date]),$D$15,0)),MATCH(ROW(orderData[customer]),ROW(orderData[customer])),""),ROWS($A$15:A22)+$B$3)))),IF($D$13="",IF($D$15="",INDEX(orderData[order_date],SMALL(IF(ISNUMBER(MATCH(orderData[status],$D$11,0)),MATCH(ROW(orderData[customer]),ROW(orderData[customer])),""),ROWS($A$15:A22)+$B$3)),INDEX(orderData[order_date],SMALL(IF(ISNUMBER(MATCH(orderData[status],$D$11,0)*MATCH(YEAR(orderData[invoice_date]),$D$15,0)),MATCH(ROW(orderData[customer]),ROW(orderData[customer])),""),ROWS($A$15:A22)+$B$3))),IF($D$15="",INDEX(orderData[order_date],SMALL(IF(ISNUMBER(MATCH(orderData[status],$D$11,0)*MATCH(orderData[order_type],$D$13,0)),MATCH(ROW(orderData[customer]),ROW(orderData[customer])),""),ROWS($A$15:A22)+$B$3)),INDEX(orderData[order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date],SMALL(IF(ISNUMBER(MATCH(orderData[customer],$D$9,0)),MATCH(ROW(orderData[customer]),ROW(orderData[customer])),""),ROWS($A$15:A22)+$B$3)),INDEX(orderData[order_date],SMALL(IF(ISNUMBER(MATCH(orderData[customer],$D$9,0)*MATCH(YEAR(orderData[invoice_date]),$D$15,0)),MATCH(ROW(orderData[customer]),ROW(orderData[customer])),""),ROWS($A$15:A22)+$B$3))),IF($D$15="",INDEX(orderData[order_date],SMALL(IF(ISNUMBER(MATCH(orderData[customer],$D$9,0)*MATCH(orderData[order_type],$D$13,0)),MATCH(ROW(orderData[customer]),ROW(orderData[customer])),""),ROWS($A$15:A22)+$B$3)),INDEX(orderData[order_date],SMALL(IF(ISNUMBER(MATCH(orderData[customer],$D$9,0)*MATCH(orderData[order_type],$D$13,0)*MATCH(YEAR(orderData[invoice_date]),$D$15,0)),MATCH(ROW(orderData[customer]),ROW(orderData[customer])),""),ROWS($A$15:A22)+$B$3)))),IF($D$13="",IF($D$15="",INDEX(orderData[order_date],SMALL(IF(ISNUMBER(MATCH(orderData[customer],$D$9,0)*MATCH(orderData[status],$D$11,0)),MATCH(ROW(orderData[customer]),ROW(orderData[customer])),""),ROWS($A$15:A22)+$B$3)),INDEX(orderData[order_date],SMALL(IF(ISNUMBER(MATCH(orderData[customer],$D$9,0)*MATCH(orderData[status],$D$11,0)*MATCH(YEAR(orderData[invoice_date]),$D$15,0)),MATCH(ROW(orderData[customer]),ROW(orderData[customer])),""),ROWS($A$15:A22)+$B$3))),IF($D$15="",INDEX(orderData[order_date],SMALL(IF(ISNUMBER(MATCH(orderData[customer],$D$9,0)*MATCH(orderData[status],$D$11,0)*MATCH(orderData[order_type],$D$13,0)),MATCH(ROW(orderData[customer]),ROW(orderData[customer])),""),ROWS($A$15:A22)+$B$3)),INDEX(orderData[order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P15" s="289" t="str">
        <f t="array" ref="P15">IFERROR(IF($D$9="",IF($D$11="",IF($D$13="",IF($D$15="",INDEX(orderData[invoice_no],SMALL(MATCH(ROW(orderData[customer]),ROW(orderData[customer])),ROWS($A$15:A22)+$B$3)),INDEX(orderData[invoice_no],SMALL(IF(ISNUMBER(MATCH(YEAR(orderData[invoice_date]),$D$15,0)),MATCH(ROW(orderData[customer]),ROW(orderData[customer])),""),ROWS($A$15:A22)+$B$3))),IF($D$15="",INDEX(orderData[invoice_no],SMALL(IF(ISNUMBER(MATCH(orderData[order_type],$D$13,0)),MATCH(ROW(orderData[customer]),ROW(orderData[customer])),""),ROWS($A$15:A22)+$B$3)),INDEX(orderData[invoice_no],SMALL(IF(ISNUMBER(MATCH(orderData[order_type],$D$13,0)*MATCH(YEAR(orderData[invoice_date]),$D$15,0)),MATCH(ROW(orderData[customer]),ROW(orderData[customer])),""),ROWS($A$15:A22)+$B$3)))),IF($D$13="",IF($D$15="",INDEX(orderData[invoice_no],SMALL(IF(ISNUMBER(MATCH(orderData[status],$D$11,0)),MATCH(ROW(orderData[customer]),ROW(orderData[customer])),""),ROWS($A$15:A22)+$B$3)),INDEX(orderData[invoice_no],SMALL(IF(ISNUMBER(MATCH(orderData[status],$D$11,0)*MATCH(YEAR(orderData[invoice_date]),$D$15,0)),MATCH(ROW(orderData[customer]),ROW(orderData[customer])),""),ROWS($A$15:A22)+$B$3))),IF($D$15="",INDEX(orderData[invoice_no],SMALL(IF(ISNUMBER(MATCH(orderData[status],$D$11,0)*MATCH(orderData[order_type],$D$13,0)),MATCH(ROW(orderData[customer]),ROW(orderData[customer])),""),ROWS($A$15:A22)+$B$3)),INDEX(orderData[invoice_no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no],SMALL(IF(ISNUMBER(MATCH(orderData[customer],$D$9,0)),MATCH(ROW(orderData[customer]),ROW(orderData[customer])),""),ROWS($A$15:A22)+$B$3)),INDEX(orderData[invoice_no],SMALL(IF(ISNUMBER(MATCH(orderData[customer],$D$9,0)*MATCH(YEAR(orderData[invoice_date]),$D$15,0)),MATCH(ROW(orderData[customer]),ROW(orderData[customer])),""),ROWS($A$15:A22)+$B$3))),IF($D$15="",INDEX(orderData[invoice_no],SMALL(IF(ISNUMBER(MATCH(orderData[customer],$D$9,0)*MATCH(orderData[order_type],$D$13,0)),MATCH(ROW(orderData[customer]),ROW(orderData[customer])),""),ROWS($A$15:A22)+$B$3)),INDEX(orderData[invoice_no],SMALL(IF(ISNUMBER(MATCH(orderData[customer],$D$9,0)*MATCH(orderData[order_type],$D$13,0)*MATCH(YEAR(orderData[invoice_date]),$D$15,0)),MATCH(ROW(orderData[customer]),ROW(orderData[customer])),""),ROWS($A$15:A22)+$B$3)))),IF($D$13="",IF($D$15="",INDEX(orderData[invoice_no],SMALL(IF(ISNUMBER(MATCH(orderData[customer],$D$9,0)*MATCH(orderData[status],$D$11,0)),MATCH(ROW(orderData[customer]),ROW(orderData[customer])),""),ROWS($A$15:A22)+$B$3)),INDEX(orderData[invoice_no],SMALL(IF(ISNUMBER(MATCH(orderData[customer],$D$9,0)*MATCH(orderData[status],$D$11,0)*MATCH(YEAR(orderData[invoice_date]),$D$15,0)),MATCH(ROW(orderData[customer]),ROW(orderData[customer])),""),ROWS($A$15:A22)+$B$3))),IF($D$15="",INDEX(orderData[invoice_no],SMALL(IF(ISNUMBER(MATCH(orderData[customer],$D$9,0)*MATCH(orderData[status],$D$11,0)*MATCH(orderData[order_type],$D$13,0)),MATCH(ROW(orderData[customer]),ROW(orderData[customer])),""),ROWS($A$15:A22)+$B$3)),INDEX(orderData[invoice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Q15" s="290" t="str">
        <f t="array" ref="Q15">IFERROR(IF($D$9="",IF($D$11="",IF($D$13="",IF($D$15="",INDEX(orderData[invoice_date],SMALL(MATCH(ROW(orderData[customer]),ROW(orderData[customer])),ROWS($A$15:A22)+$B$3)),INDEX(orderData[invoice_date],SMALL(IF(ISNUMBER(MATCH(YEAR(orderData[invoice_date]),$D$15,0)),MATCH(ROW(orderData[customer]),ROW(orderData[customer])),""),ROWS($A$15:A22)+$B$3))),IF($D$15="",INDEX(orderData[invoice_date],SMALL(IF(ISNUMBER(MATCH(orderData[order_type],$D$13,0)),MATCH(ROW(orderData[customer]),ROW(orderData[customer])),""),ROWS($A$15:A22)+$B$3)),INDEX(orderData[invoice_date],SMALL(IF(ISNUMBER(MATCH(orderData[order_type],$D$13,0)*MATCH(YEAR(orderData[invoice_date]),$D$15,0)),MATCH(ROW(orderData[customer]),ROW(orderData[customer])),""),ROWS($A$15:A22)+$B$3)))),IF($D$13="",IF($D$15="",INDEX(orderData[invoice_date],SMALL(IF(ISNUMBER(MATCH(orderData[status],$D$11,0)),MATCH(ROW(orderData[customer]),ROW(orderData[customer])),""),ROWS($A$15:A22)+$B$3)),INDEX(orderData[invoice_date],SMALL(IF(ISNUMBER(MATCH(orderData[status],$D$11,0)*MATCH(YEAR(orderData[invoice_date]),$D$15,0)),MATCH(ROW(orderData[customer]),ROW(orderData[customer])),""),ROWS($A$15:A22)+$B$3))),IF($D$15="",INDEX(orderData[invoice_date],SMALL(IF(ISNUMBER(MATCH(orderData[status],$D$11,0)*MATCH(orderData[order_type],$D$13,0)),MATCH(ROW(orderData[customer]),ROW(orderData[customer])),""),ROWS($A$15:A22)+$B$3)),INDEX(orderData[invoice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date],SMALL(IF(ISNUMBER(MATCH(orderData[customer],$D$9,0)),MATCH(ROW(orderData[customer]),ROW(orderData[customer])),""),ROWS($A$15:A22)+$B$3)),INDEX(orderData[invoice_date],SMALL(IF(ISNUMBER(MATCH(orderData[customer],$D$9,0)*MATCH(YEAR(orderData[invoice_date]),$D$15,0)),MATCH(ROW(orderData[customer]),ROW(orderData[customer])),""),ROWS($A$15:A22)+$B$3))),IF($D$15="",INDEX(orderData[invoice_date],SMALL(IF(ISNUMBER(MATCH(orderData[customer],$D$9,0)*MATCH(orderData[order_type],$D$13,0)),MATCH(ROW(orderData[customer]),ROW(orderData[customer])),""),ROWS($A$15:A22)+$B$3)),INDEX(orderData[invoice_date],SMALL(IF(ISNUMBER(MATCH(orderData[customer],$D$9,0)*MATCH(orderData[order_type],$D$13,0)*MATCH(YEAR(orderData[invoice_date]),$D$15,0)),MATCH(ROW(orderData[customer]),ROW(orderData[customer])),""),ROWS($A$15:A22)+$B$3)))),IF($D$13="",IF($D$15="",INDEX(orderData[invoice_date],SMALL(IF(ISNUMBER(MATCH(orderData[customer],$D$9,0)*MATCH(orderData[status],$D$11,0)),MATCH(ROW(orderData[customer]),ROW(orderData[customer])),""),ROWS($A$15:A22)+$B$3)),INDEX(orderData[invoice_date],SMALL(IF(ISNUMBER(MATCH(orderData[customer],$D$9,0)*MATCH(orderData[status],$D$11,0)*MATCH(YEAR(orderData[invoice_date]),$D$15,0)),MATCH(ROW(orderData[customer]),ROW(orderData[customer])),""),ROWS($A$15:A22)+$B$3))),IF($D$15="",INDEX(orderData[invoice_date],SMALL(IF(ISNUMBER(MATCH(orderData[customer],$D$9,0)*MATCH(orderData[status],$D$11,0)*MATCH(orderData[order_type],$D$13,0)),MATCH(ROW(orderData[customer]),ROW(orderData[customer])),""),ROWS($A$15:A22)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R15" s="291" t="str">
        <f t="array" ref="R15">IFERROR(IF($D$9="",IF($D$11="",IF($D$13="",IF($D$15="",INDEX(orderData[inv_amount],SMALL(MATCH(ROW(orderData[customer]),ROW(orderData[customer])),ROWS($A$15:A22)+$B$3)),INDEX(orderData[inv_amount],SMALL(IF(ISNUMBER(MATCH(YEAR(orderData[invoice_date]),$D$15,0)),MATCH(ROW(orderData[customer]),ROW(orderData[customer])),""),ROWS($A$15:A22)+$B$3))),IF($D$15="",INDEX(orderData[inv_amount],SMALL(IF(ISNUMBER(MATCH(orderData[order_type],$D$13,0)),MATCH(ROW(orderData[customer]),ROW(orderData[customer])),""),ROWS($A$15:A22)+$B$3)),INDEX(orderData[inv_amount],SMALL(IF(ISNUMBER(MATCH(orderData[order_type],$D$13,0)*MATCH(YEAR(orderData[invoice_date]),$D$15,0)),MATCH(ROW(orderData[customer]),ROW(orderData[customer])),""),ROWS($A$15:A22)+$B$3)))),IF($D$13="",IF($D$15="",INDEX(orderData[inv_amount],SMALL(IF(ISNUMBER(MATCH(orderData[status],$D$11,0)),MATCH(ROW(orderData[customer]),ROW(orderData[customer])),""),ROWS($A$15:A22)+$B$3)),INDEX(orderData[inv_amount],SMALL(IF(ISNUMBER(MATCH(orderData[status],$D$11,0)*MATCH(YEAR(orderData[invoice_date]),$D$15,0)),MATCH(ROW(orderData[customer]),ROW(orderData[customer])),""),ROWS($A$15:A22)+$B$3))),IF($D$15="",INDEX(orderData[inv_amount],SMALL(IF(ISNUMBER(MATCH(orderData[status],$D$11,0)*MATCH(orderData[order_type],$D$13,0)),MATCH(ROW(orderData[customer]),ROW(orderData[customer])),""),ROWS($A$15:A22)+$B$3)),INDEX(orderData[inv_amount],SMALL(IF(ISNUMBER(MATCH(orderData[status],$D$11,0)*MATCH(orderData[order_type],$D$13,0)*MATCH(YEAR(orderData[invoice_date]),$D$15,0)),MATCH(ROW(orderData[customer]),ROW(orderData[customer])),""),ROWS($A$15:A22)+$B$3))))),IF($D$11="",IF($D$13="",IF($D$15="",INDEX(orderData[inv_amount],SMALL(IF(ISNUMBER(MATCH(orderData[customer],$D$9,0)),MATCH(ROW(orderData[customer]),ROW(orderData[customer])),""),ROWS($A$15:A22)+$B$3)),INDEX(orderData[inv_amount],SMALL(IF(ISNUMBER(MATCH(orderData[customer],$D$9,0)*MATCH(YEAR(orderData[invoice_date]),$D$15,0)),MATCH(ROW(orderData[customer]),ROW(orderData[customer])),""),ROWS($A$15:A22)+$B$3))),IF($D$15="",INDEX(orderData[inv_amount],SMALL(IF(ISNUMBER(MATCH(orderData[customer],$D$9,0)*MATCH(orderData[order_type],$D$13,0)),MATCH(ROW(orderData[customer]),ROW(orderData[customer])),""),ROWS($A$15:A22)+$B$3)),INDEX(orderData[inv_amount],SMALL(IF(ISNUMBER(MATCH(orderData[customer],$D$9,0)*MATCH(orderData[order_type],$D$13,0)*MATCH(YEAR(orderData[invoice_date]),$D$15,0)),MATCH(ROW(orderData[customer]),ROW(orderData[customer])),""),ROWS($A$15:A22)+$B$3)))),IF($D$13="",IF($D$15="",INDEX(orderData[inv_amount],SMALL(IF(ISNUMBER(MATCH(orderData[customer],$D$9,0)*MATCH(orderData[status],$D$11,0)),MATCH(ROW(orderData[customer]),ROW(orderData[customer])),""),ROWS($A$15:A22)+$B$3)),INDEX(orderData[inv_amount],SMALL(IF(ISNUMBER(MATCH(orderData[customer],$D$9,0)*MATCH(orderData[status],$D$11,0)*MATCH(YEAR(orderData[inv_amount]),$D$15,0)),MATCH(ROW(orderData[customer]),ROW(orderData[customer])),""),ROWS($A$15:A22)+$B$3))),IF($D$15="",INDEX(orderData[inv_amount],SMALL(IF(ISNUMBER(MATCH(orderData[customer],$D$9,0)*MATCH(orderData[status],$D$11,0)*MATCH(orderData[order_type],$D$13,0)),MATCH(ROW(orderData[customer]),ROW(orderData[customer])),""),ROWS($A$15:A22)+$B$3)),INDEX(orderData[inv_amount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S15" s="353" t="str">
        <f t="array" ref="S15">IFERROR(IF($D$9="",IF($D$11="",IF($D$13="",IF($D$15="",INDEX(orderData[lock_goods],SMALL(MATCH(ROW(orderData[customer]),ROW(orderData[customer])),ROWS($A$15:A22)+$B$3)),INDEX(orderData[lock_goods],SMALL(IF(ISNUMBER(MATCH(YEAR(orderData[invoice_date]),$D$15,0)),MATCH(ROW(orderData[customer]),ROW(orderData[customer])),""),ROWS($A$15:A22)+$B$3))),IF($D$15="",INDEX(orderData[lock_goods],SMALL(IF(ISNUMBER(MATCH(orderData[order_type],$D$13,0)),MATCH(ROW(orderData[customer]),ROW(orderData[customer])),""),ROWS($A$15:A22)+$B$3)),INDEX(orderData[lock_goods],SMALL(IF(ISNUMBER(MATCH(orderData[order_type],$D$13,0)*MATCH(YEAR(orderData[invoice_date]),$D$15,0)),MATCH(ROW(orderData[customer]),ROW(orderData[customer])),""),ROWS($A$15:A22)+$B$3)))),IF($D$13="",IF($D$15="",INDEX(orderData[lock_goods],SMALL(IF(ISNUMBER(MATCH(orderData[status],$D$11,0)),MATCH(ROW(orderData[customer]),ROW(orderData[customer])),""),ROWS($A$15:A22)+$B$3)),INDEX(orderData[lock_goods],SMALL(IF(ISNUMBER(MATCH(orderData[status],$D$11,0)*MATCH(YEAR(orderData[invoice_date]),$D$15,0)),MATCH(ROW(orderData[customer]),ROW(orderData[customer])),""),ROWS($A$15:A22)+$B$3))),IF($D$15="",INDEX(orderData[lock_goods],SMALL(IF(ISNUMBER(MATCH(orderData[status],$D$11,0)*MATCH(orderData[order_type],$D$13,0)),MATCH(ROW(orderData[customer]),ROW(orderData[customer])),""),ROWS($A$15:A22)+$B$3)),INDEX(orderData[lock_goods],SMALL(IF(ISNUMBER(MATCH(orderData[status],$D$11,0)*MATCH(orderData[order_type],$D$13,0)*MATCH(YEAR(orderData[invoice_date]),$D$15,0)),MATCH(ROW(orderData[customer]),ROW(orderData[customer])),""),ROWS($A$15:A22)+$B$3))))),IF($D$11="",IF($D$13="",IF($D$15="",INDEX(orderData[lock_goods],SMALL(IF(ISNUMBER(MATCH(orderData[customer],$D$9,0)),MATCH(ROW(orderData[customer]),ROW(orderData[customer])),""),ROWS($A$15:A22)+$B$3)),INDEX(orderData[lock_goods],SMALL(IF(ISNUMBER(MATCH(orderData[customer],$D$9,0)*MATCH(YEAR(orderData[invoice_date]),$D$15,0)),MATCH(ROW(orderData[customer]),ROW(orderData[customer])),""),ROWS($A$15:A22)+$B$3))),IF($D$15="",INDEX(orderData[lock_goods],SMALL(IF(ISNUMBER(MATCH(orderData[customer],$D$9,0)*MATCH(orderData[order_type],$D$13,0)),MATCH(ROW(orderData[customer]),ROW(orderData[customer])),""),ROWS($A$15:A22)+$B$3)),INDEX(orderData[lock_goods],SMALL(IF(ISNUMBER(MATCH(orderData[customer],$D$9,0)*MATCH(orderData[order_type],$D$13,0)*MATCH(YEAR(orderData[invoice_date]),$D$15,0)),MATCH(ROW(orderData[customer]),ROW(orderData[customer])),""),ROWS($A$15:A22)+$B$3)))),IF($D$13="",IF($D$15="",INDEX(orderData[lock_goods],SMALL(IF(ISNUMBER(MATCH(orderData[customer],$D$9,0)*MATCH(orderData[status],$D$11,0)),MATCH(ROW(orderData[customer]),ROW(orderData[customer])),""),ROWS($A$15:A22)+$B$3)),INDEX(orderData[lock_goods],SMALL(IF(ISNUMBER(MATCH(orderData[customer],$D$9,0)*MATCH(orderData[status],$D$11,0)*MATCH(YEAR(orderData[payed]),$D$15,0)),MATCH(ROW(orderData[customer]),ROW(orderData[customer])),""),ROWS($A$15:A22)+$B$3))),IF($D$15="",INDEX(orderData[lock_goods],SMALL(IF(ISNUMBER(MATCH(orderData[customer],$D$9,0)*MATCH(orderData[status],$D$11,0)*MATCH(orderData[order_type],$D$13,0)),MATCH(ROW(orderData[customer]),ROW(orderData[customer])),""),ROWS($A$15:A22)+$B$3)),INDEX(orderData[lock_good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T15" s="292" t="str">
        <f t="array" ref="T15">IFERROR(IF($D$9="",IF($D$11="",IF($D$13="",IF($D$15="",INDEX(orderData[payed],SMALL(MATCH(ROW(orderData[customer]),ROW(orderData[customer])),ROWS($A$15:A22)+$B$3)),INDEX(orderData[payed],SMALL(IF(ISNUMBER(MATCH(YEAR(orderData[invoice_date]),$D$15,0)),MATCH(ROW(orderData[customer]),ROW(orderData[customer])),""),ROWS($A$15:A22)+$B$3))),IF($D$15="",INDEX(orderData[payed],SMALL(IF(ISNUMBER(MATCH(orderData[order_type],$D$13,0)),MATCH(ROW(orderData[customer]),ROW(orderData[customer])),""),ROWS($A$15:A22)+$B$3)),INDEX(orderData[payed],SMALL(IF(ISNUMBER(MATCH(orderData[order_type],$D$13,0)*MATCH(YEAR(orderData[invoice_date]),$D$15,0)),MATCH(ROW(orderData[customer]),ROW(orderData[customer])),""),ROWS($A$15:A22)+$B$3)))),IF($D$13="",IF($D$15="",INDEX(orderData[payed],SMALL(IF(ISNUMBER(MATCH(orderData[status],$D$11,0)),MATCH(ROW(orderData[customer]),ROW(orderData[customer])),""),ROWS($A$15:A22)+$B$3)),INDEX(orderData[payed],SMALL(IF(ISNUMBER(MATCH(orderData[status],$D$11,0)*MATCH(YEAR(orderData[invoice_date]),$D$15,0)),MATCH(ROW(orderData[customer]),ROW(orderData[customer])),""),ROWS($A$15:A22)+$B$3))),IF($D$15="",INDEX(orderData[payed],SMALL(IF(ISNUMBER(MATCH(orderData[status],$D$11,0)*MATCH(orderData[order_type],$D$13,0)),MATCH(ROW(orderData[customer]),ROW(orderData[customer])),""),ROWS($A$15:A22)+$B$3)),INDEX(orderData[payed],SMALL(IF(ISNUMBER(MATCH(orderData[status],$D$11,0)*MATCH(orderData[order_type],$D$13,0)*MATCH(YEAR(orderData[invoice_date]),$D$15,0)),MATCH(ROW(orderData[customer]),ROW(orderData[customer])),""),ROWS($A$15:A22)+$B$3))))),IF($D$11="",IF($D$13="",IF($D$15="",INDEX(orderData[payed],SMALL(IF(ISNUMBER(MATCH(orderData[customer],$D$9,0)),MATCH(ROW(orderData[customer]),ROW(orderData[customer])),""),ROWS($A$15:A22)+$B$3)),INDEX(orderData[payed],SMALL(IF(ISNUMBER(MATCH(orderData[customer],$D$9,0)*MATCH(YEAR(orderData[invoice_date]),$D$15,0)),MATCH(ROW(orderData[customer]),ROW(orderData[customer])),""),ROWS($A$15:A22)+$B$3))),IF($D$15="",INDEX(orderData[payed],SMALL(IF(ISNUMBER(MATCH(orderData[customer],$D$9,0)*MATCH(orderData[order_type],$D$13,0)),MATCH(ROW(orderData[customer]),ROW(orderData[customer])),""),ROWS($A$15:A22)+$B$3)),INDEX(orderData[payed],SMALL(IF(ISNUMBER(MATCH(orderData[customer],$D$9,0)*MATCH(orderData[order_type],$D$13,0)*MATCH(YEAR(orderData[invoice_date]),$D$15,0)),MATCH(ROW(orderData[customer]),ROW(orderData[customer])),""),ROWS($A$15:A22)+$B$3)))),IF($D$13="",IF($D$15="",INDEX(orderData[payed],SMALL(IF(ISNUMBER(MATCH(orderData[customer],$D$9,0)*MATCH(orderData[status],$D$11,0)),MATCH(ROW(orderData[customer]),ROW(orderData[customer])),""),ROWS($A$15:A22)+$B$3)),INDEX(orderData[payed],SMALL(IF(ISNUMBER(MATCH(orderData[customer],$D$9,0)*MATCH(orderData[status],$D$11,0)*MATCH(YEAR(orderData[payed]),$D$15,0)),MATCH(ROW(orderData[customer]),ROW(orderData[customer])),""),ROWS($A$15:A22)+$B$3))),IF($D$15="",INDEX(orderData[payed],SMALL(IF(ISNUMBER(MATCH(orderData[customer],$D$9,0)*MATCH(orderData[status],$D$11,0)*MATCH(orderData[order_type],$D$13,0)),MATCH(ROW(orderData[customer]),ROW(orderData[customer])),""),ROWS($A$15:A22)+$B$3)),INDEX(orderData[paye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U15" s="287" t="str">
        <f t="array" ref="U15">IFERROR(IF($D$9="",IF($D$11="",IF($D$13="",IF($D$15="",INDEX(orderData[shipping_method],SMALL(MATCH(ROW(orderData[customer]),ROW(orderData[customer])),ROWS($A$15:A22)+$B$3)),INDEX(orderData[shipping_method],SMALL(IF(ISNUMBER(MATCH(YEAR(orderData[invoice_date]),$D$15,0)),MATCH(ROW(orderData[customer]),ROW(orderData[customer])),""),ROWS($A$15:A22)+$B$3))),IF($D$15="",INDEX(orderData[shipping_method],SMALL(IF(ISNUMBER(MATCH(orderData[order_type],$D$13,0)),MATCH(ROW(orderData[customer]),ROW(orderData[customer])),""),ROWS($A$15:A22)+$B$3)),INDEX(orderData[shipping_method],SMALL(IF(ISNUMBER(MATCH(orderData[order_type],$D$13,0)*MATCH(YEAR(orderData[invoice_date]),$D$15,0)),MATCH(ROW(orderData[customer]),ROW(orderData[customer])),""),ROWS($A$15:A22)+$B$3)))),IF($D$13="",IF($D$15="",INDEX(orderData[shipping_method],SMALL(IF(ISNUMBER(MATCH(orderData[status],$D$11,0)),MATCH(ROW(orderData[customer]),ROW(orderData[customer])),""),ROWS($A$15:A22)+$B$3)),INDEX(orderData[shipping_method],SMALL(IF(ISNUMBER(MATCH(orderData[status],$D$11,0)*MATCH(YEAR(orderData[invoice_date]),$D$15,0)),MATCH(ROW(orderData[customer]),ROW(orderData[customer])),""),ROWS($A$15:A22)+$B$3))),IF($D$15="",INDEX(orderData[shipping_method],SMALL(IF(ISNUMBER(MATCH(orderData[status],$D$11,0)*MATCH(orderData[order_type],$D$13,0)),MATCH(ROW(orderData[customer]),ROW(orderData[customer])),""),ROWS($A$15:A22)+$B$3)),INDEX(orderData[shipping_method],SMALL(IF(ISNUMBER(MATCH(orderData[status],$D$11,0)*MATCH(orderData[order_type],$D$13,0)*MATCH(YEAR(orderData[invoice_date]),$D$15,0)),MATCH(ROW(orderData[customer]),ROW(orderData[customer])),""),ROWS($A$15:A22)+$B$3))))),IF($D$11="",IF($D$13="",IF($D$15="",INDEX(orderData[shipping_method],SMALL(IF(ISNUMBER(MATCH(orderData[customer],$D$9,0)),MATCH(ROW(orderData[customer]),ROW(orderData[customer])),""),ROWS($A$15:A22)+$B$3)),INDEX(orderData[shipping_method],SMALL(IF(ISNUMBER(MATCH(orderData[customer],$D$9,0)*MATCH(YEAR(orderData[invoice_date]),$D$15,0)),MATCH(ROW(orderData[customer]),ROW(orderData[customer])),""),ROWS($A$15:A22)+$B$3))),IF($D$15="",INDEX(orderData[shipping_method],SMALL(IF(ISNUMBER(MATCH(orderData[customer],$D$9,0)*MATCH(orderData[order_type],$D$13,0)),MATCH(ROW(orderData[customer]),ROW(orderData[customer])),""),ROWS($A$15:A22)+$B$3)),INDEX(orderData[shipping_method],SMALL(IF(ISNUMBER(MATCH(orderData[customer],$D$9,0)*MATCH(orderData[order_type],$D$13,0)*MATCH(YEAR(orderData[invoice_date]),$D$15,0)),MATCH(ROW(orderData[customer]),ROW(orderData[customer])),""),ROWS($A$15:A22)+$B$3)))),IF($D$13="",IF($D$15="",INDEX(orderData[shipping_method],SMALL(IF(ISNUMBER(MATCH(orderData[customer],$D$9,0)*MATCH(orderData[status],$D$11,0)),MATCH(ROW(orderData[customer]),ROW(orderData[customer])),""),ROWS($A$15:A22)+$B$3)),INDEX(orderData[shipping_method],SMALL(IF(ISNUMBER(MATCH(orderData[customer],$D$9,0)*MATCH(orderData[status],$D$11,0)*MATCH(YEAR(orderData[shipping_method]),$D$15,0)),MATCH(ROW(orderData[customer]),ROW(orderData[customer])),""),ROWS($A$15:A22)+$B$3))),IF($D$15="",INDEX(orderData[shipping_method],SMALL(IF(ISNUMBER(MATCH(orderData[customer],$D$9,0)*MATCH(orderData[status],$D$11,0)*MATCH(orderData[order_type],$D$13,0)),MATCH(ROW(orderData[customer]),ROW(orderData[customer])),""),ROWS($A$15:A22)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V15" s="292" t="str">
        <f t="array" ref="V15">IFERROR(IF($D$9="",IF($D$11="",IF($D$13="",IF($D$15="",INDEX(orderData[status],SMALL(MATCH(ROW(orderData[customer]),ROW(orderData[customer])),ROWS($A$15:A22)+$B$3)),INDEX(orderData[status],SMALL(IF(ISNUMBER(MATCH(YEAR(orderData[invoice_date]),$D$15,0)),MATCH(ROW(orderData[customer]),ROW(orderData[customer])),""),ROWS($A$15:A22)+$B$3))),IF($D$15="",INDEX(orderData[status],SMALL(IF(ISNUMBER(MATCH(orderData[order_type],$D$13,0)),MATCH(ROW(orderData[customer]),ROW(orderData[customer])),""),ROWS($A$15:A22)+$B$3)),INDEX(orderData[status],SMALL(IF(ISNUMBER(MATCH(orderData[order_type],$D$13,0)*MATCH(YEAR(orderData[invoice_date]),$D$15,0)),MATCH(ROW(orderData[customer]),ROW(orderData[customer])),""),ROWS($A$15:A22)+$B$3)))),IF($D$13="",IF($D$15="",INDEX(orderData[status],SMALL(IF(ISNUMBER(MATCH(orderData[status],$D$11,0)),MATCH(ROW(orderData[customer]),ROW(orderData[customer])),""),ROWS($A$15:A22)+$B$3)),INDEX(orderData[status],SMALL(IF(ISNUMBER(MATCH(orderData[status],$D$11,0)*MATCH(YEAR(orderData[invoice_date]),$D$15,0)),MATCH(ROW(orderData[customer]),ROW(orderData[customer])),""),ROWS($A$15:A22)+$B$3))),IF($D$15="",INDEX(orderData[status],SMALL(IF(ISNUMBER(MATCH(orderData[status],$D$11,0)*MATCH(orderData[order_type],$D$13,0)),MATCH(ROW(orderData[customer]),ROW(orderData[customer])),""),ROWS($A$15:A22)+$B$3)),INDEX(orderData[status],SMALL(IF(ISNUMBER(MATCH(orderData[status],$D$11,0)*MATCH(orderData[order_type],$D$13,0)*MATCH(YEAR(orderData[invoice_date]),$D$15,0)),MATCH(ROW(orderData[customer]),ROW(orderData[customer])),""),ROWS($A$15:A22)+$B$3))))),IF($D$11="",IF($D$13="",IF($D$15="",INDEX(orderData[status],SMALL(IF(ISNUMBER(MATCH(orderData[customer],$D$9,0)),MATCH(ROW(orderData[customer]),ROW(orderData[customer])),""),ROWS($A$15:A22)+$B$3)),INDEX(orderData[status],SMALL(IF(ISNUMBER(MATCH(orderData[customer],$D$9,0)*MATCH(YEAR(orderData[invoice_date]),$D$15,0)),MATCH(ROW(orderData[customer]),ROW(orderData[customer])),""),ROWS($A$15:A22)+$B$3))),IF($D$15="",INDEX(orderData[status],SMALL(IF(ISNUMBER(MATCH(orderData[customer],$D$9,0)*MATCH(orderData[order_type],$D$13,0)),MATCH(ROW(orderData[customer]),ROW(orderData[customer])),""),ROWS($A$15:A22)+$B$3)),INDEX(orderData[status],SMALL(IF(ISNUMBER(MATCH(orderData[customer],$D$9,0)*MATCH(orderData[order_type],$D$13,0)*MATCH(YEAR(orderData[invoice_date]),$D$15,0)),MATCH(ROW(orderData[customer]),ROW(orderData[customer])),""),ROWS($A$15:A22)+$B$3)))),IF($D$13="",IF($D$15="",INDEX(orderData[status],SMALL(IF(ISNUMBER(MATCH(orderData[customer],$D$9,0)*MATCH(orderData[status],$D$11,0)),MATCH(ROW(orderData[customer]),ROW(orderData[customer])),""),ROWS($A$15:A22)+$B$3)),INDEX(orderData[status],SMALL(IF(ISNUMBER(MATCH(orderData[customer],$D$9,0)*MATCH(orderData[status],$D$11,0)*MATCH(YEAR(orderData[status]),$D$15,0)),MATCH(ROW(orderData[customer]),ROW(orderData[customer])),""),ROWS($A$15:A22)+$B$3))),IF($D$15="",INDEX(orderData[status],SMALL(IF(ISNUMBER(MATCH(orderData[customer],$D$9,0)*MATCH(orderData[status],$D$11,0)*MATCH(orderData[order_type],$D$13,0)),MATCH(ROW(orderData[customer]),ROW(orderData[customer])),""),ROWS($A$15:A22)+$B$3)),INDEX(orderData[statu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W15" s="392" t="str">
        <f t="array" ref="W15">IFERROR(IF($D$9="",IF($D$11="",IF($D$13="",IF($D$15="",INDEX(orderData[custom_docs],SMALL(MATCH(ROW(orderData[customer]),ROW(orderData[customer])),ROWS($A$15:A22)+$B$3)),INDEX(orderData[custom_docs],SMALL(IF(ISNUMBER(MATCH(YEAR(orderData[invoice_date]),$D$15,0)),MATCH(ROW(orderData[customer]),ROW(orderData[customer])),""),ROWS($A$15:A22)+$B$3))),IF($D$15="",INDEX(orderData[custom_docs],SMALL(IF(ISNUMBER(MATCH(orderData[order_type],$D$13,0)),MATCH(ROW(orderData[customer]),ROW(orderData[customer])),""),ROWS($A$15:A22)+$B$3)),INDEX(orderData[custom_docs],SMALL(IF(ISNUMBER(MATCH(orderData[order_type],$D$13,0)*MATCH(YEAR(orderData[invoice_date]),$D$15,0)),MATCH(ROW(orderData[customer]),ROW(orderData[customer])),""),ROWS($A$15:A22)+$B$3)))),IF($D$13="",IF($D$15="",INDEX(orderData[custom_docs],SMALL(IF(ISNUMBER(MATCH(orderData[status],$D$11,0)),MATCH(ROW(orderData[customer]),ROW(orderData[customer])),""),ROWS($A$15:A22)+$B$3)),INDEX(orderData[custom_docs],SMALL(IF(ISNUMBER(MATCH(orderData[status],$D$11,0)*MATCH(YEAR(orderData[invoice_date]),$D$15,0)),MATCH(ROW(orderData[customer]),ROW(orderData[customer])),""),ROWS($A$15:A22)+$B$3))),IF($D$15="",INDEX(orderData[custom_docs],SMALL(IF(ISNUMBER(MATCH(orderData[status],$D$11,0)*MATCH(orderData[order_type],$D$13,0)),MATCH(ROW(orderData[customer]),ROW(orderData[customer])),""),ROWS($A$15:A22)+$B$3)),INDEX(orderData[custom_docs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_docs],SMALL(IF(ISNUMBER(MATCH(orderData[customer],$D$9,0)),MATCH(ROW(orderData[customer]),ROW(orderData[customer])),""),ROWS($A$15:A22)+$B$3)),INDEX(orderData[custom_docs],SMALL(IF(ISNUMBER(MATCH(orderData[customer],$D$9,0)*MATCH(YEAR(orderData[invoice_date]),$D$15,0)),MATCH(ROW(orderData[customer]),ROW(orderData[customer])),""),ROWS($A$15:A22)+$B$3))),IF($D$15="",INDEX(orderData[custom_docs],SMALL(IF(ISNUMBER(MATCH(orderData[customer],$D$9,0)*MATCH(orderData[order_type],$D$13,0)),MATCH(ROW(orderData[customer]),ROW(orderData[customer])),""),ROWS($A$15:A22)+$B$3)),INDEX(orderData[custom_docs],SMALL(IF(ISNUMBER(MATCH(orderData[customer],$D$9,0)*MATCH(orderData[order_type],$D$13,0)*MATCH(YEAR(orderData[invoice_date]),$D$15,0)),MATCH(ROW(orderData[customer]),ROW(orderData[customer])),""),ROWS($A$15:A22)+$B$3)))),IF($D$13="",IF($D$15="",INDEX(orderData[custom_docs],SMALL(IF(ISNUMBER(MATCH(orderData[customer],$D$9,0)*MATCH(orderData[status],$D$11,0)),MATCH(ROW(orderData[customer]),ROW(orderData[customer])),""),ROWS($A$15:A22)+$B$3)),INDEX(orderData[custom_docs],SMALL(IF(ISNUMBER(MATCH(orderData[customer],$D$9,0)*MATCH(orderData[status],$D$11,0)*MATCH(YEAR(orderData[status]),$D$15,0)),MATCH(ROW(orderData[customer]),ROW(orderData[customer])),""),ROWS($A$15:A22)+$B$3))),IF($D$15="",INDEX(orderData[custom_docs],SMALL(IF(ISNUMBER(MATCH(orderData[customer],$D$9,0)*MATCH(orderData[status],$D$11,0)*MATCH(orderData[order_type],$D$13,0)),MATCH(ROW(orderData[customer]),ROW(orderData[customer])),""),ROWS($A$15:A22)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AQ15" s="275"/>
      <c r="AR15" s="261"/>
      <c r="AS15" s="261"/>
      <c r="AT15" s="261"/>
      <c r="AW15" s="275"/>
      <c r="AX15" s="440"/>
      <c r="BF15" s="244"/>
      <c r="BG15" s="437"/>
      <c r="BH15" s="437"/>
      <c r="BN15" s="433"/>
      <c r="BO15" s="268"/>
      <c r="BX15" s="272" t="e">
        <f>IF(BX9="","",INDEX(orderData[order_type],MATCH($BX$11,orderData[order_no],0)))</f>
        <v>#N/A</v>
      </c>
      <c r="BZ15" s="364"/>
      <c r="CA15" s="305" t="str">
        <f>IFERROR(IF(BZ15="","",INDEX(productData[description],MATCH(BZ15,productData[sku],0))),"")</f>
        <v/>
      </c>
      <c r="CB15" s="307"/>
      <c r="CC15" s="421"/>
      <c r="CD15" s="315"/>
      <c r="CE15" s="425"/>
      <c r="CF15" s="308"/>
      <c r="CG15" s="309" t="str">
        <f>IFERROR(ROUNDUP(CB15/INDEX(productData[units_per_carton],MATCH(BZ15,productData[sku],0)),0),"")</f>
        <v/>
      </c>
      <c r="CH15" s="310" t="str">
        <f>IFERROR(ROUNDUP(CD15/INDEX(productData[units_per_carton],MATCH(BZ15,productData[sku],0)),0),"")</f>
        <v/>
      </c>
      <c r="CI15" s="310" t="str">
        <f>IFERROR(ROUNDUP(CF15/INDEX(productData[units_per_carton],MATCH(BZ15,productData[sku])),0),"")</f>
        <v/>
      </c>
      <c r="CJ15" s="310" t="str">
        <f>IFERROR(((CB15+CD15+CF15)/INDEX(productData[units_per_carton],MATCH(BZ15,productData[sku],0)))*INDEX(productData[net_weight],MATCH(BZ15,productData[sku],0)),"")</f>
        <v/>
      </c>
      <c r="CK15" s="310" t="str">
        <f>IFERROR(((CB15+CD15+CF15)/INDEX(productData[units_per_carton],MATCH(BZ15,productData[sku],0)))*INDEX(productData[gross_weight],MATCH(BZ15,productData[sku],0)),"")</f>
        <v/>
      </c>
      <c r="CL15" s="414" t="str">
        <f>IFERROR((CB15+CD15+CF15)/INDEX(productData[units_per_carton],MATCH(BZ15,productData[sku],0))*INDEX(productData[length],MATCH(BZ15,productData[sku],0))*INDEX(productData[width],MATCH(BZ15,productData[sku],0))*INDEX(productData[height],MATCH(BZ15,productData[sku],0))/1000000000,"")</f>
        <v/>
      </c>
      <c r="CM15" s="311" t="str">
        <f>IFERROR(INDEX(productData[category],MATCH(BZ15,productData[sku],0)),"")</f>
        <v/>
      </c>
      <c r="CN15" s="311" t="str">
        <f>IFERROR(INDEX(productData[size1],MATCH(BZ15,productData[sku],0)),"")</f>
        <v/>
      </c>
      <c r="CO15" s="312" t="str">
        <f>IFERROR(INDEX(productData[hs_code],MATCH(BZ15,productData[sku],0)),"")</f>
        <v/>
      </c>
      <c r="CP15" s="365" t="str">
        <f>IFERROR(INDEX(productData[sku_geko],MATCH(BZ15,productData[sku],0)),"")</f>
        <v/>
      </c>
      <c r="CQ15" s="308"/>
      <c r="CR15" s="383" t="str">
        <f>IFERROR(IF(BZ15="","",IF($BX$15="SALE",INDEX(inventory[COSTO UNITARIO],MATCH(BZ15,inventory[SKU],0)),IF($BX$15="SAMPLING",INDEX(inventory[COSTO UNITARIO],MATCH(BZ15,inventory[SKU],0)),""))),"")</f>
        <v/>
      </c>
      <c r="CS15" s="383" t="str">
        <f t="shared" ref="CS15:CS16" si="6">IFERROR(IF(BZ15="","",(CB15+CD15)*CR15),"")</f>
        <v/>
      </c>
      <c r="CT15" s="430" t="str">
        <f t="shared" ref="CT15:CT16" si="7">IF(BZ15="","",CB15*CC15+CD15*CE15)</f>
        <v/>
      </c>
      <c r="CU15" s="357" t="str">
        <f t="shared" si="3"/>
        <v/>
      </c>
      <c r="CW15" s="77"/>
      <c r="CX15" s="79" t="s">
        <v>203</v>
      </c>
      <c r="CY15" s="469">
        <f>SUM($CD$8:$CD$110)</f>
        <v>0</v>
      </c>
      <c r="CZ15" s="74"/>
      <c r="DB15" s="195"/>
      <c r="DH15" s="195"/>
      <c r="EE15" s="337" t="str">
        <f t="array" ref="EE15">IFERROR(IF($EC$9="",IF($EC$11="",IF($EC$13="",INDEX(productData[sku],SMALL(MATCH(ROW(productData[sku]),ROW(productData[sku])),ROWS($A$15:A22)+$B$3)),INDEX(productData[sku],SMALL(IF(ISNUMBER(MATCH(productData[size1],$EC$13,0)),MATCH(ROW(productData[sku]),ROW(productData[sku])),""),ROWS($A$15:A20)+$B$3))),IF($EC$13="",INDEX(productData[sku],SMALL(IF(ISNUMBER(MATCH(productData[sex],$EC$11,0)),MATCH(ROW(productData[sku]),ROW(productData[sku])),""),ROWS($A$15:A20)+$B$3)),INDEX(productData[sku],SMALL(IF(ISNUMBER(MATCH(productData[sex],$EC$11,0)*MATCH(productData[size1],$EC$13,0)),MATCH(ROW(productData[sku]),ROW(productData[sku])),""),ROWS($A$15:A20)+$B$3)))),IF($EC$11="",IF($EC$13="",INDEX(productData[sku],SMALL(IF(ISNUMBER(MATCH(productData[category],$EC$9,0)),MATCH(ROW(productData[sku]),ROW(productData[sku])),""),ROWS($A$15:A20)+$B$3)),INDEX(productData[sku],SMALL(IF(ISNUMBER(MATCH(productData[category],$EC$9,0)*MATCH(productData[size1],$EC$13,0)),MATCH(ROW(productData[sku]),ROW(productData[sku])),""),ROWS($A$15:A20)+$B$3))),IF($EC$13="",INDEX(productData[sku],SMALL(IF(ISNUMBER(MATCH(productData[category],$EC$9,0)*MATCH(productData[sex],$EC$11,0)),MATCH(ROW(productData[sku]),ROW(productData[sku])),""),ROWS($A$15:A20)+$B$3)),INDEX(productData[sku],SMALL(IF(ISNUMBER(MATCH(productData[category],$EC$9,0)*MATCH(productData[sex],$EC$11,0)*MATCH(productData[size1],$EC$13,0)),MATCH(ROW(productData[sku]),ROW(productData[sku])),""),ROWS($A$15:A20)+$B$3))))),"")</f>
        <v/>
      </c>
      <c r="EF15" s="501" t="str">
        <f t="array" ref="EF15">IFERROR(IF($EC$9="",IF($EC$11="",IF($EC$13="",INDEX(productData[description],SMALL(MATCH(ROW(productData[sku]),ROW(productData[sku])),ROWS($A$15:A22)+$B$3)),INDEX(productData[description],SMALL(IF(ISNUMBER(MATCH(productData[size1],$EC$13,0)),MATCH(ROW(productData[sku]),ROW(productData[sku])),""),ROWS($A$15:A20)+$B$3))),IF($EC$13="",INDEX(productData[description],SMALL(IF(ISNUMBER(MATCH(productData[sex],$EC$11,0)),MATCH(ROW(productData[sku]),ROW(productData[sku])),""),ROWS($A$15:A20)+$B$3)),INDEX(productData[description],SMALL(IF(ISNUMBER(MATCH(productData[sex],$EC$11,0)*MATCH(productData[size1],$EC$13,0)),MATCH(ROW(productData[sku]),ROW(productData[sku])),""),ROWS($A$15:A20)+$B$3)))),IF($EC$11="",IF($EC$13="",INDEX(productData[description],SMALL(IF(ISNUMBER(MATCH(productData[category],$EC$9,0)),MATCH(ROW(productData[sku]),ROW(productData[sku])),""),ROWS($A$15:A20)+$B$3)),INDEX(productData[description],SMALL(IF(ISNUMBER(MATCH(productData[category],$EC$9,0)*MATCH(productData[size1],$EC$13,0)),MATCH(ROW(productData[sku]),ROW(productData[sku])),""),ROWS($A$15:A20)+$B$3))),IF($EC$13="",INDEX(productData[description],SMALL(IF(ISNUMBER(MATCH(productData[category],$EC$9,0)*MATCH(productData[sex],$EC$11,0)),MATCH(ROW(productData[sku]),ROW(productData[sku])),""),ROWS($A$15:A20)+$B$3)),INDEX(productData[description],SMALL(IF(ISNUMBER(MATCH(productData[category],$EC$9,0)*MATCH(productData[sex],$EC$11,0)*MATCH(productData[size1],$EC$13,0)),MATCH(ROW(productData[sku]),ROW(productData[sku])),""),ROWS($A$15:A20)+$B$3))))),"")</f>
        <v/>
      </c>
      <c r="EG15" s="338" t="str">
        <f>IFERROR(IF('BHPC MANAGER'!$EE15="","",INDEX(inventory[ESISTENZA],MATCH('BHPC MANAGER'!$EE15,inventory[SKU],0))),0)</f>
        <v/>
      </c>
      <c r="EH15" s="339" t="s">
        <v>241</v>
      </c>
      <c r="EI15" s="339" t="str">
        <f t="shared" si="4"/>
        <v/>
      </c>
      <c r="EJ15" s="340" t="s">
        <v>241</v>
      </c>
      <c r="EK15" s="341" t="str">
        <f t="shared" si="5"/>
        <v/>
      </c>
      <c r="FD15" s="367"/>
      <c r="FE15" s="368"/>
      <c r="FF15" s="369"/>
      <c r="FG15" s="369"/>
      <c r="FH15" s="370"/>
      <c r="FI15" s="242"/>
      <c r="FJ15" s="367"/>
      <c r="FK15" s="368"/>
      <c r="FL15" s="369"/>
      <c r="FM15" s="369"/>
      <c r="FN15" s="370"/>
      <c r="FO15" s="242"/>
      <c r="FP15" s="242"/>
      <c r="FQ15" s="242"/>
      <c r="FR15" s="242"/>
      <c r="FS15" s="242"/>
      <c r="FT15" s="242"/>
      <c r="FU15" s="242"/>
      <c r="FV15" s="242"/>
      <c r="FW15" s="242"/>
      <c r="FX15" s="242"/>
      <c r="FY15" s="242"/>
      <c r="FZ15" s="242"/>
      <c r="GA15" s="242"/>
      <c r="GB15" s="242"/>
      <c r="GC15" s="242"/>
      <c r="GD15" s="242"/>
      <c r="GE15" s="242"/>
      <c r="GF15" s="242"/>
      <c r="GG15" s="242"/>
      <c r="GH15" s="242"/>
      <c r="GI15" s="242"/>
      <c r="GJ15" s="242"/>
      <c r="GK15" s="242"/>
      <c r="GL15" s="242"/>
      <c r="GM15" s="242"/>
      <c r="GN15" s="242"/>
      <c r="GO15" s="242"/>
      <c r="GP15" s="242"/>
      <c r="GQ15" s="242"/>
      <c r="GR15" s="242"/>
      <c r="GS15" s="242"/>
      <c r="GT15" s="242"/>
      <c r="GU15" s="242"/>
      <c r="GV15" s="242"/>
      <c r="GW15" s="242"/>
      <c r="GX15" s="242"/>
      <c r="GY15" s="242"/>
      <c r="GZ15" s="242"/>
      <c r="HA15" s="242"/>
      <c r="HB15" s="242"/>
      <c r="HC15" s="242"/>
      <c r="HD15" s="242"/>
      <c r="HE15" s="242"/>
      <c r="HF15" s="242"/>
      <c r="HG15" s="242"/>
      <c r="HH15" s="242"/>
      <c r="HI15" s="242"/>
      <c r="HJ15" s="242"/>
      <c r="HK15" s="242"/>
      <c r="HL15" s="242"/>
      <c r="HM15" s="242"/>
      <c r="HN15" s="242"/>
      <c r="HO15" s="242"/>
      <c r="HP15" s="242"/>
      <c r="HQ15" s="242"/>
      <c r="HR15" s="242"/>
      <c r="HS15" s="242"/>
      <c r="HT15" s="242"/>
    </row>
    <row r="16" spans="1:702" ht="15" customHeight="1" x14ac:dyDescent="0.35">
      <c r="A16" s="128" t="s">
        <v>216</v>
      </c>
      <c r="B16" s="129">
        <v>45488.760925925926</v>
      </c>
      <c r="F16" s="83"/>
      <c r="G16" s="381" t="str">
        <f>IFERROR(INDEX(orderData[currency],MATCH($B$4,orderData[order_no],0)),"")</f>
        <v/>
      </c>
      <c r="H16" s="74"/>
      <c r="L16" s="285" t="str">
        <f t="array" ref="L16">IFERROR(IF($D$9="",IF($D$11="",IF($D$13="",IF($D$15="",INDEX(orderData[customer],SMALL(MATCH(ROW(orderData[customer]),ROW(orderData[customer])),ROWS($A$15:A23)+$B$3)),INDEX(orderData[customer],SMALL(IF(ISNUMBER(MATCH(YEAR(orderData[invoice_date]),$D$15,0)),MATCH(ROW(orderData[customer]),ROW(orderData[customer])),""),ROWS($A$15:A23)+$B$3))),IF($D$15="",INDEX(orderData[customer],SMALL(IF(ISNUMBER(MATCH(orderData[order_type],$D$13,0)),MATCH(ROW(orderData[customer]),ROW(orderData[customer])),""),ROWS($A$15:A23)+$B$3)),INDEX(orderData[customer],SMALL(IF(ISNUMBER(MATCH(orderData[order_type],$D$13,0)*MATCH(YEAR(orderData[invoice_date]),$D$15,0)),MATCH(ROW(orderData[customer]),ROW(orderData[customer])),""),ROWS($A$15:A23)+$B$3)))),IF($D$13="",IF($D$15="",INDEX(orderData[customer],SMALL(IF(ISNUMBER(MATCH(orderData[status],$D$11,0)),MATCH(ROW(orderData[customer]),ROW(orderData[customer])),""),ROWS($A$15:A23)+$B$3)),INDEX(orderData[customer],SMALL(IF(ISNUMBER(MATCH(orderData[status],$D$11,0)*MATCH(YEAR(orderData[invoice_date]),$D$15,0)),MATCH(ROW(orderData[customer]),ROW(orderData[customer])),""),ROWS($A$15:A23)+$B$3))),IF($D$15="",INDEX(orderData[customer],SMALL(IF(ISNUMBER(MATCH(orderData[status],$D$11,0)*MATCH(orderData[order_type],$D$13,0)),MATCH(ROW(orderData[customer]),ROW(orderData[customer])),""),ROWS($A$15:A23)+$B$3)),INDEX(orderData[customer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er],SMALL(IF(ISNUMBER(MATCH(orderData[customer],$D$9,0)),MATCH(ROW(orderData[customer]),ROW(orderData[customer])),""),ROWS($A$15:A23)+$B$3)),INDEX(orderData[customer],SMALL(IF(ISNUMBER(MATCH(orderData[customer],$D$9,0)*MATCH(YEAR(orderData[invoice_date]),$D$15,0)),MATCH(ROW(orderData[customer]),ROW(orderData[customer])),""),ROWS($A$15:A23)+$B$3))),IF($D$15="",INDEX(orderData[customer],SMALL(IF(ISNUMBER(MATCH(orderData[customer],$D$9,0)*MATCH(orderData[order_type],$D$13,0)),MATCH(ROW(orderData[customer]),ROW(orderData[customer])),""),ROWS($A$15:A23)+$B$3)),INDEX(orderData[customer],SMALL(IF(ISNUMBER(MATCH(orderData[customer],$D$9,0)*MATCH(orderData[order_type],$D$13,0)*MATCH(YEAR(orderData[invoice_date]),$D$15,0)),MATCH(ROW(orderData[customer]),ROW(orderData[customer])),""),ROWS($A$15:A23)+$B$3)))),IF($D$13="",IF($D$15="",INDEX(orderData[customer],SMALL(IF(ISNUMBER(MATCH(orderData[customer],$D$9,0)*MATCH(orderData[status],$D$11,0)),MATCH(ROW(orderData[customer]),ROW(orderData[customer])),""),ROWS($A$15:A23)+$B$3)),INDEX(orderData[customer],SMALL(IF(ISNUMBER(MATCH(orderData[customer],$D$9,0)*MATCH(orderData[status],$D$11,0)*MATCH(YEAR(orderData[invoice_date]),$D$15,0)),MATCH(ROW(orderData[customer]),ROW(orderData[customer])),""),ROWS($A$15:A23)+$B$3))),IF($D$15="",INDEX(orderData[customer],SMALL(IF(ISNUMBER(MATCH(orderData[customer],$D$9,0)*MATCH(orderData[status],$D$11,0)*MATCH(orderData[order_type],$D$13,0)),MATCH(ROW(orderData[customer]),ROW(orderData[customer])),""),ROWS($A$15:A23)+$B$3)),INDEX(orderData[customer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M16" s="286" t="str">
        <f t="array" ref="M16">IFERROR(IF($D$9="",IF($D$11="",IF($D$13="",IF($D$15="",INDEX(orderData[order_no],SMALL(MATCH(ROW(orderData[customer]),ROW(orderData[customer])),ROWS($A$15:A23)+$B$3)),INDEX(orderData[order_no],SMALL(IF(ISNUMBER(MATCH(YEAR(orderData[invoice_date]),$D$15,0)),MATCH(ROW(orderData[customer]),ROW(orderData[customer])),""),ROWS($A$15:A23)+$B$3))),IF($D$15="",INDEX(orderData[order_no],SMALL(IF(ISNUMBER(MATCH(orderData[order_type],$D$13,0)),MATCH(ROW(orderData[customer]),ROW(orderData[customer])),""),ROWS($A$15:A23)+$B$3)),INDEX(orderData[order_no],SMALL(IF(ISNUMBER(MATCH(orderData[order_type],$D$13,0)*MATCH(YEAR(orderData[invoice_date]),$D$15,0)),MATCH(ROW(orderData[customer]),ROW(orderData[customer])),""),ROWS($A$15:A23)+$B$3)))),IF($D$13="",IF($D$15="",INDEX(orderData[order_no],SMALL(IF(ISNUMBER(MATCH(orderData[status],$D$11,0)),MATCH(ROW(orderData[customer]),ROW(orderData[customer])),""),ROWS($A$15:A23)+$B$3)),INDEX(orderData[order_no],SMALL(IF(ISNUMBER(MATCH(orderData[status],$D$11,0)*MATCH(YEAR(orderData[invoice_date]),$D$15,0)),MATCH(ROW(orderData[customer]),ROW(orderData[customer])),""),ROWS($A$15:A23)+$B$3))),IF($D$15="",INDEX(orderData[order_no],SMALL(IF(ISNUMBER(MATCH(orderData[status],$D$11,0)*MATCH(orderData[order_type],$D$13,0)),MATCH(ROW(orderData[customer]),ROW(orderData[customer])),""),ROWS($A$15:A23)+$B$3)),INDEX(orderData[order_no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no],SMALL(IF(ISNUMBER(MATCH(orderData[customer],$D$9,0)),MATCH(ROW(orderData[customer]),ROW(orderData[customer])),""),ROWS($A$15:A23)+$B$3)),INDEX(orderData[order_no],SMALL(IF(ISNUMBER(MATCH(orderData[customer],$D$9,0)*MATCH(YEAR(orderData[invoice_date]),$D$15,0)),MATCH(ROW(orderData[customer]),ROW(orderData[customer])),""),ROWS($A$15:A23)+$B$3))),IF($D$15="",INDEX(orderData[order_no],SMALL(IF(ISNUMBER(MATCH(orderData[customer],$D$9,0)*MATCH(orderData[order_type],$D$13,0)),MATCH(ROW(orderData[customer]),ROW(orderData[customer])),""),ROWS($A$15:A23)+$B$3)),INDEX(orderData[order_no],SMALL(IF(ISNUMBER(MATCH(orderData[customer],$D$9,0)*MATCH(orderData[order_type],$D$13,0)*MATCH(YEAR(orderData[invoice_date]),$D$15,0)),MATCH(ROW(orderData[customer]),ROW(orderData[customer])),""),ROWS($A$15:A23)+$B$3)))),IF($D$13="",IF($D$15="",INDEX(orderData[order_no],SMALL(IF(ISNUMBER(MATCH(orderData[customer],$D$9,0)*MATCH(orderData[status],$D$11,0)),MATCH(ROW(orderData[customer]),ROW(orderData[customer])),""),ROWS($A$15:A23)+$B$3)),INDEX(orderData[order_no],SMALL(IF(ISNUMBER(MATCH(orderData[customer],$D$9,0)*MATCH(orderData[status],$D$11,0)*MATCH(YEAR(orderData[invoice_date]),$D$15,0)),MATCH(ROW(orderData[customer]),ROW(orderData[customer])),""),ROWS($A$15:A23)+$B$3))),IF($D$15="",INDEX(orderData[order_no],SMALL(IF(ISNUMBER(MATCH(orderData[customer],$D$9,0)*MATCH(orderData[status],$D$11,0)*MATCH(orderData[order_type],$D$13,0)),MATCH(ROW(orderData[customer]),ROW(orderData[customer])),""),ROWS($A$15:A23)+$B$3)),INDEX(orderData[order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N16" s="287" t="str">
        <f t="array" ref="N16">IFERROR(IF($D$9="",IF($D$11="",IF($D$13="",IF($D$15="",INDEX(orderData[order_type],SMALL(MATCH(ROW(orderData[customer]),ROW(orderData[customer])),ROWS($A$15:A23)+$B$3)),INDEX(orderData[order_type],SMALL(IF(ISNUMBER(MATCH(YEAR(orderData[invoice_date]),$D$15,0)),MATCH(ROW(orderData[customer]),ROW(orderData[customer])),""),ROWS($A$15:A23)+$B$3))),IF($D$15="",INDEX(orderData[order_type],SMALL(IF(ISNUMBER(MATCH(orderData[order_type],$D$13,0)),MATCH(ROW(orderData[customer]),ROW(orderData[customer])),""),ROWS($A$15:A23)+$B$3)),INDEX(orderData[order_type],SMALL(IF(ISNUMBER(MATCH(orderData[order_type],$D$13,0)*MATCH(YEAR(orderData[invoice_date]),$D$15,0)),MATCH(ROW(orderData[customer]),ROW(orderData[customer])),""),ROWS($A$15:A23)+$B$3)))),IF($D$13="",IF($D$15="",INDEX(orderData[order_type],SMALL(IF(ISNUMBER(MATCH(orderData[status],$D$11,0)),MATCH(ROW(orderData[customer]),ROW(orderData[customer])),""),ROWS($A$15:A23)+$B$3)),INDEX(orderData[order_type],SMALL(IF(ISNUMBER(MATCH(orderData[status],$D$11,0)*MATCH(YEAR(orderData[invoice_date]),$D$15,0)),MATCH(ROW(orderData[customer]),ROW(orderData[customer])),""),ROWS($A$15:A23)+$B$3))),IF($D$15="",INDEX(orderData[order_type],SMALL(IF(ISNUMBER(MATCH(orderData[status],$D$11,0)*MATCH(orderData[order_type],$D$13,0)),MATCH(ROW(orderData[customer]),ROW(orderData[customer])),""),ROWS($A$15:A23)+$B$3)),INDEX(orderData[order_typ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type],SMALL(IF(ISNUMBER(MATCH(orderData[customer],$D$9,0)),MATCH(ROW(orderData[customer]),ROW(orderData[customer])),""),ROWS($A$15:A23)+$B$3)),INDEX(orderData[order_type],SMALL(IF(ISNUMBER(MATCH(orderData[customer],$D$9,0)*MATCH(YEAR(orderData[invoice_date]),$D$15,0)),MATCH(ROW(orderData[customer]),ROW(orderData[customer])),""),ROWS($A$15:A23)+$B$3))),IF($D$15="",INDEX(orderData[order_type],SMALL(IF(ISNUMBER(MATCH(orderData[customer],$D$9,0)*MATCH(orderData[order_type],$D$13,0)),MATCH(ROW(orderData[customer]),ROW(orderData[customer])),""),ROWS($A$15:A23)+$B$3)),INDEX(orderData[order_type],SMALL(IF(ISNUMBER(MATCH(orderData[customer],$D$9,0)*MATCH(orderData[order_type],$D$13,0)*MATCH(YEAR(orderData[invoice_date]),$D$15,0)),MATCH(ROW(orderData[customer]),ROW(orderData[customer])),""),ROWS($A$15:A23)+$B$3)))),IF($D$13="",IF($D$15="",INDEX(orderData[order_type],SMALL(IF(ISNUMBER(MATCH(orderData[customer],$D$9,0)*MATCH(orderData[status],$D$11,0)),MATCH(ROW(orderData[customer]),ROW(orderData[customer])),""),ROWS($A$15:A23)+$B$3)),INDEX(orderData[order_type],SMALL(IF(ISNUMBER(MATCH(orderData[customer],$D$9,0)*MATCH(orderData[status],$D$11,0)*MATCH(YEAR(orderData[invoice_date]),$D$15,0)),MATCH(ROW(orderData[customer]),ROW(orderData[customer])),""),ROWS($A$15:A23)+$B$3))),IF($D$15="",INDEX(orderData[order_type],SMALL(IF(ISNUMBER(MATCH(orderData[customer],$D$9,0)*MATCH(orderData[status],$D$11,0)*MATCH(orderData[order_type],$D$13,0)),MATCH(ROW(orderData[customer]),ROW(orderData[customer])),""),ROWS($A$15:A23)+$B$3)),INDEX(orderData[order_typ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O16" s="288" t="str">
        <f t="array" ref="O16">IFERROR(IF($D$9="",IF($D$11="",IF($D$13="",IF($D$15="",INDEX(orderData[order_date],SMALL(MATCH(ROW(orderData[customer]),ROW(orderData[customer])),ROWS($A$15:A23)+$B$3)),INDEX(orderData[order_date],SMALL(IF(ISNUMBER(MATCH(YEAR(orderData[invoice_date]),$D$15,0)),MATCH(ROW(orderData[customer]),ROW(orderData[customer])),""),ROWS($A$15:A23)+$B$3))),IF($D$15="",INDEX(orderData[order_date],SMALL(IF(ISNUMBER(MATCH(orderData[order_type],$D$13,0)),MATCH(ROW(orderData[customer]),ROW(orderData[customer])),""),ROWS($A$15:A23)+$B$3)),INDEX(orderData[order_date],SMALL(IF(ISNUMBER(MATCH(orderData[order_type],$D$13,0)*MATCH(YEAR(orderData[invoice_date]),$D$15,0)),MATCH(ROW(orderData[customer]),ROW(orderData[customer])),""),ROWS($A$15:A23)+$B$3)))),IF($D$13="",IF($D$15="",INDEX(orderData[order_date],SMALL(IF(ISNUMBER(MATCH(orderData[status],$D$11,0)),MATCH(ROW(orderData[customer]),ROW(orderData[customer])),""),ROWS($A$15:A23)+$B$3)),INDEX(orderData[order_date],SMALL(IF(ISNUMBER(MATCH(orderData[status],$D$11,0)*MATCH(YEAR(orderData[invoice_date]),$D$15,0)),MATCH(ROW(orderData[customer]),ROW(orderData[customer])),""),ROWS($A$15:A23)+$B$3))),IF($D$15="",INDEX(orderData[order_date],SMALL(IF(ISNUMBER(MATCH(orderData[status],$D$11,0)*MATCH(orderData[order_type],$D$13,0)),MATCH(ROW(orderData[customer]),ROW(orderData[customer])),""),ROWS($A$15:A23)+$B$3)),INDEX(orderData[order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date],SMALL(IF(ISNUMBER(MATCH(orderData[customer],$D$9,0)),MATCH(ROW(orderData[customer]),ROW(orderData[customer])),""),ROWS($A$15:A23)+$B$3)),INDEX(orderData[order_date],SMALL(IF(ISNUMBER(MATCH(orderData[customer],$D$9,0)*MATCH(YEAR(orderData[invoice_date]),$D$15,0)),MATCH(ROW(orderData[customer]),ROW(orderData[customer])),""),ROWS($A$15:A23)+$B$3))),IF($D$15="",INDEX(orderData[order_date],SMALL(IF(ISNUMBER(MATCH(orderData[customer],$D$9,0)*MATCH(orderData[order_type],$D$13,0)),MATCH(ROW(orderData[customer]),ROW(orderData[customer])),""),ROWS($A$15:A23)+$B$3)),INDEX(orderData[order_date],SMALL(IF(ISNUMBER(MATCH(orderData[customer],$D$9,0)*MATCH(orderData[order_type],$D$13,0)*MATCH(YEAR(orderData[invoice_date]),$D$15,0)),MATCH(ROW(orderData[customer]),ROW(orderData[customer])),""),ROWS($A$15:A23)+$B$3)))),IF($D$13="",IF($D$15="",INDEX(orderData[order_date],SMALL(IF(ISNUMBER(MATCH(orderData[customer],$D$9,0)*MATCH(orderData[status],$D$11,0)),MATCH(ROW(orderData[customer]),ROW(orderData[customer])),""),ROWS($A$15:A23)+$B$3)),INDEX(orderData[order_date],SMALL(IF(ISNUMBER(MATCH(orderData[customer],$D$9,0)*MATCH(orderData[status],$D$11,0)*MATCH(YEAR(orderData[invoice_date]),$D$15,0)),MATCH(ROW(orderData[customer]),ROW(orderData[customer])),""),ROWS($A$15:A23)+$B$3))),IF($D$15="",INDEX(orderData[order_date],SMALL(IF(ISNUMBER(MATCH(orderData[customer],$D$9,0)*MATCH(orderData[status],$D$11,0)*MATCH(orderData[order_type],$D$13,0)),MATCH(ROW(orderData[customer]),ROW(orderData[customer])),""),ROWS($A$15:A23)+$B$3)),INDEX(orderData[order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P16" s="289" t="str">
        <f t="array" ref="P16">IFERROR(IF($D$9="",IF($D$11="",IF($D$13="",IF($D$15="",INDEX(orderData[invoice_no],SMALL(MATCH(ROW(orderData[customer]),ROW(orderData[customer])),ROWS($A$15:A23)+$B$3)),INDEX(orderData[invoice_no],SMALL(IF(ISNUMBER(MATCH(YEAR(orderData[invoice_date]),$D$15,0)),MATCH(ROW(orderData[customer]),ROW(orderData[customer])),""),ROWS($A$15:A23)+$B$3))),IF($D$15="",INDEX(orderData[invoice_no],SMALL(IF(ISNUMBER(MATCH(orderData[order_type],$D$13,0)),MATCH(ROW(orderData[customer]),ROW(orderData[customer])),""),ROWS($A$15:A23)+$B$3)),INDEX(orderData[invoice_no],SMALL(IF(ISNUMBER(MATCH(orderData[order_type],$D$13,0)*MATCH(YEAR(orderData[invoice_date]),$D$15,0)),MATCH(ROW(orderData[customer]),ROW(orderData[customer])),""),ROWS($A$15:A23)+$B$3)))),IF($D$13="",IF($D$15="",INDEX(orderData[invoice_no],SMALL(IF(ISNUMBER(MATCH(orderData[status],$D$11,0)),MATCH(ROW(orderData[customer]),ROW(orderData[customer])),""),ROWS($A$15:A23)+$B$3)),INDEX(orderData[invoice_no],SMALL(IF(ISNUMBER(MATCH(orderData[status],$D$11,0)*MATCH(YEAR(orderData[invoice_date]),$D$15,0)),MATCH(ROW(orderData[customer]),ROW(orderData[customer])),""),ROWS($A$15:A23)+$B$3))),IF($D$15="",INDEX(orderData[invoice_no],SMALL(IF(ISNUMBER(MATCH(orderData[status],$D$11,0)*MATCH(orderData[order_type],$D$13,0)),MATCH(ROW(orderData[customer]),ROW(orderData[customer])),""),ROWS($A$15:A23)+$B$3)),INDEX(orderData[invoice_no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no],SMALL(IF(ISNUMBER(MATCH(orderData[customer],$D$9,0)),MATCH(ROW(orderData[customer]),ROW(orderData[customer])),""),ROWS($A$15:A23)+$B$3)),INDEX(orderData[invoice_no],SMALL(IF(ISNUMBER(MATCH(orderData[customer],$D$9,0)*MATCH(YEAR(orderData[invoice_date]),$D$15,0)),MATCH(ROW(orderData[customer]),ROW(orderData[customer])),""),ROWS($A$15:A23)+$B$3))),IF($D$15="",INDEX(orderData[invoice_no],SMALL(IF(ISNUMBER(MATCH(orderData[customer],$D$9,0)*MATCH(orderData[order_type],$D$13,0)),MATCH(ROW(orderData[customer]),ROW(orderData[customer])),""),ROWS($A$15:A23)+$B$3)),INDEX(orderData[invoice_no],SMALL(IF(ISNUMBER(MATCH(orderData[customer],$D$9,0)*MATCH(orderData[order_type],$D$13,0)*MATCH(YEAR(orderData[invoice_date]),$D$15,0)),MATCH(ROW(orderData[customer]),ROW(orderData[customer])),""),ROWS($A$15:A23)+$B$3)))),IF($D$13="",IF($D$15="",INDEX(orderData[invoice_no],SMALL(IF(ISNUMBER(MATCH(orderData[customer],$D$9,0)*MATCH(orderData[status],$D$11,0)),MATCH(ROW(orderData[customer]),ROW(orderData[customer])),""),ROWS($A$15:A23)+$B$3)),INDEX(orderData[invoice_no],SMALL(IF(ISNUMBER(MATCH(orderData[customer],$D$9,0)*MATCH(orderData[status],$D$11,0)*MATCH(YEAR(orderData[invoice_date]),$D$15,0)),MATCH(ROW(orderData[customer]),ROW(orderData[customer])),""),ROWS($A$15:A23)+$B$3))),IF($D$15="",INDEX(orderData[invoice_no],SMALL(IF(ISNUMBER(MATCH(orderData[customer],$D$9,0)*MATCH(orderData[status],$D$11,0)*MATCH(orderData[order_type],$D$13,0)),MATCH(ROW(orderData[customer]),ROW(orderData[customer])),""),ROWS($A$15:A23)+$B$3)),INDEX(orderData[invoice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Q16" s="290" t="str">
        <f t="array" ref="Q16">IFERROR(IF($D$9="",IF($D$11="",IF($D$13="",IF($D$15="",INDEX(orderData[invoice_date],SMALL(MATCH(ROW(orderData[customer]),ROW(orderData[customer])),ROWS($A$15:A23)+$B$3)),INDEX(orderData[invoice_date],SMALL(IF(ISNUMBER(MATCH(YEAR(orderData[invoice_date]),$D$15,0)),MATCH(ROW(orderData[customer]),ROW(orderData[customer])),""),ROWS($A$15:A23)+$B$3))),IF($D$15="",INDEX(orderData[invoice_date],SMALL(IF(ISNUMBER(MATCH(orderData[order_type],$D$13,0)),MATCH(ROW(orderData[customer]),ROW(orderData[customer])),""),ROWS($A$15:A23)+$B$3)),INDEX(orderData[invoice_date],SMALL(IF(ISNUMBER(MATCH(orderData[order_type],$D$13,0)*MATCH(YEAR(orderData[invoice_date]),$D$15,0)),MATCH(ROW(orderData[customer]),ROW(orderData[customer])),""),ROWS($A$15:A23)+$B$3)))),IF($D$13="",IF($D$15="",INDEX(orderData[invoice_date],SMALL(IF(ISNUMBER(MATCH(orderData[status],$D$11,0)),MATCH(ROW(orderData[customer]),ROW(orderData[customer])),""),ROWS($A$15:A23)+$B$3)),INDEX(orderData[invoice_date],SMALL(IF(ISNUMBER(MATCH(orderData[status],$D$11,0)*MATCH(YEAR(orderData[invoice_date]),$D$15,0)),MATCH(ROW(orderData[customer]),ROW(orderData[customer])),""),ROWS($A$15:A23)+$B$3))),IF($D$15="",INDEX(orderData[invoice_date],SMALL(IF(ISNUMBER(MATCH(orderData[status],$D$11,0)*MATCH(orderData[order_type],$D$13,0)),MATCH(ROW(orderData[customer]),ROW(orderData[customer])),""),ROWS($A$15:A23)+$B$3)),INDEX(orderData[invoice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date],SMALL(IF(ISNUMBER(MATCH(orderData[customer],$D$9,0)),MATCH(ROW(orderData[customer]),ROW(orderData[customer])),""),ROWS($A$15:A23)+$B$3)),INDEX(orderData[invoice_date],SMALL(IF(ISNUMBER(MATCH(orderData[customer],$D$9,0)*MATCH(YEAR(orderData[invoice_date]),$D$15,0)),MATCH(ROW(orderData[customer]),ROW(orderData[customer])),""),ROWS($A$15:A23)+$B$3))),IF($D$15="",INDEX(orderData[invoice_date],SMALL(IF(ISNUMBER(MATCH(orderData[customer],$D$9,0)*MATCH(orderData[order_type],$D$13,0)),MATCH(ROW(orderData[customer]),ROW(orderData[customer])),""),ROWS($A$15:A23)+$B$3)),INDEX(orderData[invoice_date],SMALL(IF(ISNUMBER(MATCH(orderData[customer],$D$9,0)*MATCH(orderData[order_type],$D$13,0)*MATCH(YEAR(orderData[invoice_date]),$D$15,0)),MATCH(ROW(orderData[customer]),ROW(orderData[customer])),""),ROWS($A$15:A23)+$B$3)))),IF($D$13="",IF($D$15="",INDEX(orderData[invoice_date],SMALL(IF(ISNUMBER(MATCH(orderData[customer],$D$9,0)*MATCH(orderData[status],$D$11,0)),MATCH(ROW(orderData[customer]),ROW(orderData[customer])),""),ROWS($A$15:A23)+$B$3)),INDEX(orderData[invoice_date],SMALL(IF(ISNUMBER(MATCH(orderData[customer],$D$9,0)*MATCH(orderData[status],$D$11,0)*MATCH(YEAR(orderData[invoice_date]),$D$15,0)),MATCH(ROW(orderData[customer]),ROW(orderData[customer])),""),ROWS($A$15:A23)+$B$3))),IF($D$15="",INDEX(orderData[invoice_date],SMALL(IF(ISNUMBER(MATCH(orderData[customer],$D$9,0)*MATCH(orderData[status],$D$11,0)*MATCH(orderData[order_type],$D$13,0)),MATCH(ROW(orderData[customer]),ROW(orderData[customer])),""),ROWS($A$15:A23)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R16" s="291" t="str">
        <f t="array" ref="R16">IFERROR(IF($D$9="",IF($D$11="",IF($D$13="",IF($D$15="",INDEX(orderData[inv_amount],SMALL(MATCH(ROW(orderData[customer]),ROW(orderData[customer])),ROWS($A$15:A23)+$B$3)),INDEX(orderData[inv_amount],SMALL(IF(ISNUMBER(MATCH(YEAR(orderData[invoice_date]),$D$15,0)),MATCH(ROW(orderData[customer]),ROW(orderData[customer])),""),ROWS($A$15:A23)+$B$3))),IF($D$15="",INDEX(orderData[inv_amount],SMALL(IF(ISNUMBER(MATCH(orderData[order_type],$D$13,0)),MATCH(ROW(orderData[customer]),ROW(orderData[customer])),""),ROWS($A$15:A23)+$B$3)),INDEX(orderData[inv_amount],SMALL(IF(ISNUMBER(MATCH(orderData[order_type],$D$13,0)*MATCH(YEAR(orderData[invoice_date]),$D$15,0)),MATCH(ROW(orderData[customer]),ROW(orderData[customer])),""),ROWS($A$15:A23)+$B$3)))),IF($D$13="",IF($D$15="",INDEX(orderData[inv_amount],SMALL(IF(ISNUMBER(MATCH(orderData[status],$D$11,0)),MATCH(ROW(orderData[customer]),ROW(orderData[customer])),""),ROWS($A$15:A23)+$B$3)),INDEX(orderData[inv_amount],SMALL(IF(ISNUMBER(MATCH(orderData[status],$D$11,0)*MATCH(YEAR(orderData[invoice_date]),$D$15,0)),MATCH(ROW(orderData[customer]),ROW(orderData[customer])),""),ROWS($A$15:A23)+$B$3))),IF($D$15="",INDEX(orderData[inv_amount],SMALL(IF(ISNUMBER(MATCH(orderData[status],$D$11,0)*MATCH(orderData[order_type],$D$13,0)),MATCH(ROW(orderData[customer]),ROW(orderData[customer])),""),ROWS($A$15:A23)+$B$3)),INDEX(orderData[inv_amount],SMALL(IF(ISNUMBER(MATCH(orderData[status],$D$11,0)*MATCH(orderData[order_type],$D$13,0)*MATCH(YEAR(orderData[invoice_date]),$D$15,0)),MATCH(ROW(orderData[customer]),ROW(orderData[customer])),""),ROWS($A$15:A23)+$B$3))))),IF($D$11="",IF($D$13="",IF($D$15="",INDEX(orderData[inv_amount],SMALL(IF(ISNUMBER(MATCH(orderData[customer],$D$9,0)),MATCH(ROW(orderData[customer]),ROW(orderData[customer])),""),ROWS($A$15:A23)+$B$3)),INDEX(orderData[inv_amount],SMALL(IF(ISNUMBER(MATCH(orderData[customer],$D$9,0)*MATCH(YEAR(orderData[invoice_date]),$D$15,0)),MATCH(ROW(orderData[customer]),ROW(orderData[customer])),""),ROWS($A$15:A23)+$B$3))),IF($D$15="",INDEX(orderData[inv_amount],SMALL(IF(ISNUMBER(MATCH(orderData[customer],$D$9,0)*MATCH(orderData[order_type],$D$13,0)),MATCH(ROW(orderData[customer]),ROW(orderData[customer])),""),ROWS($A$15:A23)+$B$3)),INDEX(orderData[inv_amount],SMALL(IF(ISNUMBER(MATCH(orderData[customer],$D$9,0)*MATCH(orderData[order_type],$D$13,0)*MATCH(YEAR(orderData[invoice_date]),$D$15,0)),MATCH(ROW(orderData[customer]),ROW(orderData[customer])),""),ROWS($A$15:A23)+$B$3)))),IF($D$13="",IF($D$15="",INDEX(orderData[inv_amount],SMALL(IF(ISNUMBER(MATCH(orderData[customer],$D$9,0)*MATCH(orderData[status],$D$11,0)),MATCH(ROW(orderData[customer]),ROW(orderData[customer])),""),ROWS($A$15:A23)+$B$3)),INDEX(orderData[inv_amount],SMALL(IF(ISNUMBER(MATCH(orderData[customer],$D$9,0)*MATCH(orderData[status],$D$11,0)*MATCH(YEAR(orderData[inv_amount]),$D$15,0)),MATCH(ROW(orderData[customer]),ROW(orderData[customer])),""),ROWS($A$15:A23)+$B$3))),IF($D$15="",INDEX(orderData[inv_amount],SMALL(IF(ISNUMBER(MATCH(orderData[customer],$D$9,0)*MATCH(orderData[status],$D$11,0)*MATCH(orderData[order_type],$D$13,0)),MATCH(ROW(orderData[customer]),ROW(orderData[customer])),""),ROWS($A$15:A23)+$B$3)),INDEX(orderData[inv_amount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S16" s="353" t="str">
        <f t="array" ref="S16">IFERROR(IF($D$9="",IF($D$11="",IF($D$13="",IF($D$15="",INDEX(orderData[lock_goods],SMALL(MATCH(ROW(orderData[customer]),ROW(orderData[customer])),ROWS($A$15:A23)+$B$3)),INDEX(orderData[lock_goods],SMALL(IF(ISNUMBER(MATCH(YEAR(orderData[invoice_date]),$D$15,0)),MATCH(ROW(orderData[customer]),ROW(orderData[customer])),""),ROWS($A$15:A23)+$B$3))),IF($D$15="",INDEX(orderData[lock_goods],SMALL(IF(ISNUMBER(MATCH(orderData[order_type],$D$13,0)),MATCH(ROW(orderData[customer]),ROW(orderData[customer])),""),ROWS($A$15:A23)+$B$3)),INDEX(orderData[lock_goods],SMALL(IF(ISNUMBER(MATCH(orderData[order_type],$D$13,0)*MATCH(YEAR(orderData[invoice_date]),$D$15,0)),MATCH(ROW(orderData[customer]),ROW(orderData[customer])),""),ROWS($A$15:A23)+$B$3)))),IF($D$13="",IF($D$15="",INDEX(orderData[lock_goods],SMALL(IF(ISNUMBER(MATCH(orderData[status],$D$11,0)),MATCH(ROW(orderData[customer]),ROW(orderData[customer])),""),ROWS($A$15:A23)+$B$3)),INDEX(orderData[lock_goods],SMALL(IF(ISNUMBER(MATCH(orderData[status],$D$11,0)*MATCH(YEAR(orderData[invoice_date]),$D$15,0)),MATCH(ROW(orderData[customer]),ROW(orderData[customer])),""),ROWS($A$15:A23)+$B$3))),IF($D$15="",INDEX(orderData[lock_goods],SMALL(IF(ISNUMBER(MATCH(orderData[status],$D$11,0)*MATCH(orderData[order_type],$D$13,0)),MATCH(ROW(orderData[customer]),ROW(orderData[customer])),""),ROWS($A$15:A23)+$B$3)),INDEX(orderData[lock_goods],SMALL(IF(ISNUMBER(MATCH(orderData[status],$D$11,0)*MATCH(orderData[order_type],$D$13,0)*MATCH(YEAR(orderData[invoice_date]),$D$15,0)),MATCH(ROW(orderData[customer]),ROW(orderData[customer])),""),ROWS($A$15:A23)+$B$3))))),IF($D$11="",IF($D$13="",IF($D$15="",INDEX(orderData[lock_goods],SMALL(IF(ISNUMBER(MATCH(orderData[customer],$D$9,0)),MATCH(ROW(orderData[customer]),ROW(orderData[customer])),""),ROWS($A$15:A23)+$B$3)),INDEX(orderData[lock_goods],SMALL(IF(ISNUMBER(MATCH(orderData[customer],$D$9,0)*MATCH(YEAR(orderData[invoice_date]),$D$15,0)),MATCH(ROW(orderData[customer]),ROW(orderData[customer])),""),ROWS($A$15:A23)+$B$3))),IF($D$15="",INDEX(orderData[lock_goods],SMALL(IF(ISNUMBER(MATCH(orderData[customer],$D$9,0)*MATCH(orderData[order_type],$D$13,0)),MATCH(ROW(orderData[customer]),ROW(orderData[customer])),""),ROWS($A$15:A23)+$B$3)),INDEX(orderData[lock_goods],SMALL(IF(ISNUMBER(MATCH(orderData[customer],$D$9,0)*MATCH(orderData[order_type],$D$13,0)*MATCH(YEAR(orderData[invoice_date]),$D$15,0)),MATCH(ROW(orderData[customer]),ROW(orderData[customer])),""),ROWS($A$15:A23)+$B$3)))),IF($D$13="",IF($D$15="",INDEX(orderData[lock_goods],SMALL(IF(ISNUMBER(MATCH(orderData[customer],$D$9,0)*MATCH(orderData[status],$D$11,0)),MATCH(ROW(orderData[customer]),ROW(orderData[customer])),""),ROWS($A$15:A23)+$B$3)),INDEX(orderData[lock_goods],SMALL(IF(ISNUMBER(MATCH(orderData[customer],$D$9,0)*MATCH(orderData[status],$D$11,0)*MATCH(YEAR(orderData[payed]),$D$15,0)),MATCH(ROW(orderData[customer]),ROW(orderData[customer])),""),ROWS($A$15:A23)+$B$3))),IF($D$15="",INDEX(orderData[lock_goods],SMALL(IF(ISNUMBER(MATCH(orderData[customer],$D$9,0)*MATCH(orderData[status],$D$11,0)*MATCH(orderData[order_type],$D$13,0)),MATCH(ROW(orderData[customer]),ROW(orderData[customer])),""),ROWS($A$15:A23)+$B$3)),INDEX(orderData[lock_good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T16" s="292" t="str">
        <f t="array" ref="T16">IFERROR(IF($D$9="",IF($D$11="",IF($D$13="",IF($D$15="",INDEX(orderData[payed],SMALL(MATCH(ROW(orderData[customer]),ROW(orderData[customer])),ROWS($A$15:A23)+$B$3)),INDEX(orderData[payed],SMALL(IF(ISNUMBER(MATCH(YEAR(orderData[invoice_date]),$D$15,0)),MATCH(ROW(orderData[customer]),ROW(orderData[customer])),""),ROWS($A$15:A23)+$B$3))),IF($D$15="",INDEX(orderData[payed],SMALL(IF(ISNUMBER(MATCH(orderData[order_type],$D$13,0)),MATCH(ROW(orderData[customer]),ROW(orderData[customer])),""),ROWS($A$15:A23)+$B$3)),INDEX(orderData[payed],SMALL(IF(ISNUMBER(MATCH(orderData[order_type],$D$13,0)*MATCH(YEAR(orderData[invoice_date]),$D$15,0)),MATCH(ROW(orderData[customer]),ROW(orderData[customer])),""),ROWS($A$15:A23)+$B$3)))),IF($D$13="",IF($D$15="",INDEX(orderData[payed],SMALL(IF(ISNUMBER(MATCH(orderData[status],$D$11,0)),MATCH(ROW(orderData[customer]),ROW(orderData[customer])),""),ROWS($A$15:A23)+$B$3)),INDEX(orderData[payed],SMALL(IF(ISNUMBER(MATCH(orderData[status],$D$11,0)*MATCH(YEAR(orderData[invoice_date]),$D$15,0)),MATCH(ROW(orderData[customer]),ROW(orderData[customer])),""),ROWS($A$15:A23)+$B$3))),IF($D$15="",INDEX(orderData[payed],SMALL(IF(ISNUMBER(MATCH(orderData[status],$D$11,0)*MATCH(orderData[order_type],$D$13,0)),MATCH(ROW(orderData[customer]),ROW(orderData[customer])),""),ROWS($A$15:A23)+$B$3)),INDEX(orderData[payed],SMALL(IF(ISNUMBER(MATCH(orderData[status],$D$11,0)*MATCH(orderData[order_type],$D$13,0)*MATCH(YEAR(orderData[invoice_date]),$D$15,0)),MATCH(ROW(orderData[customer]),ROW(orderData[customer])),""),ROWS($A$15:A23)+$B$3))))),IF($D$11="",IF($D$13="",IF($D$15="",INDEX(orderData[payed],SMALL(IF(ISNUMBER(MATCH(orderData[customer],$D$9,0)),MATCH(ROW(orderData[customer]),ROW(orderData[customer])),""),ROWS($A$15:A23)+$B$3)),INDEX(orderData[payed],SMALL(IF(ISNUMBER(MATCH(orderData[customer],$D$9,0)*MATCH(YEAR(orderData[invoice_date]),$D$15,0)),MATCH(ROW(orderData[customer]),ROW(orderData[customer])),""),ROWS($A$15:A23)+$B$3))),IF($D$15="",INDEX(orderData[payed],SMALL(IF(ISNUMBER(MATCH(orderData[customer],$D$9,0)*MATCH(orderData[order_type],$D$13,0)),MATCH(ROW(orderData[customer]),ROW(orderData[customer])),""),ROWS($A$15:A23)+$B$3)),INDEX(orderData[payed],SMALL(IF(ISNUMBER(MATCH(orderData[customer],$D$9,0)*MATCH(orderData[order_type],$D$13,0)*MATCH(YEAR(orderData[invoice_date]),$D$15,0)),MATCH(ROW(orderData[customer]),ROW(orderData[customer])),""),ROWS($A$15:A23)+$B$3)))),IF($D$13="",IF($D$15="",INDEX(orderData[payed],SMALL(IF(ISNUMBER(MATCH(orderData[customer],$D$9,0)*MATCH(orderData[status],$D$11,0)),MATCH(ROW(orderData[customer]),ROW(orderData[customer])),""),ROWS($A$15:A23)+$B$3)),INDEX(orderData[payed],SMALL(IF(ISNUMBER(MATCH(orderData[customer],$D$9,0)*MATCH(orderData[status],$D$11,0)*MATCH(YEAR(orderData[payed]),$D$15,0)),MATCH(ROW(orderData[customer]),ROW(orderData[customer])),""),ROWS($A$15:A23)+$B$3))),IF($D$15="",INDEX(orderData[payed],SMALL(IF(ISNUMBER(MATCH(orderData[customer],$D$9,0)*MATCH(orderData[status],$D$11,0)*MATCH(orderData[order_type],$D$13,0)),MATCH(ROW(orderData[customer]),ROW(orderData[customer])),""),ROWS($A$15:A23)+$B$3)),INDEX(orderData[paye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U16" s="287" t="str">
        <f t="array" ref="U16">IFERROR(IF($D$9="",IF($D$11="",IF($D$13="",IF($D$15="",INDEX(orderData[shipping_method],SMALL(MATCH(ROW(orderData[customer]),ROW(orderData[customer])),ROWS($A$15:A23)+$B$3)),INDEX(orderData[shipping_method],SMALL(IF(ISNUMBER(MATCH(YEAR(orderData[invoice_date]),$D$15,0)),MATCH(ROW(orderData[customer]),ROW(orderData[customer])),""),ROWS($A$15:A23)+$B$3))),IF($D$15="",INDEX(orderData[shipping_method],SMALL(IF(ISNUMBER(MATCH(orderData[order_type],$D$13,0)),MATCH(ROW(orderData[customer]),ROW(orderData[customer])),""),ROWS($A$15:A23)+$B$3)),INDEX(orderData[shipping_method],SMALL(IF(ISNUMBER(MATCH(orderData[order_type],$D$13,0)*MATCH(YEAR(orderData[invoice_date]),$D$15,0)),MATCH(ROW(orderData[customer]),ROW(orderData[customer])),""),ROWS($A$15:A23)+$B$3)))),IF($D$13="",IF($D$15="",INDEX(orderData[shipping_method],SMALL(IF(ISNUMBER(MATCH(orderData[status],$D$11,0)),MATCH(ROW(orderData[customer]),ROW(orderData[customer])),""),ROWS($A$15:A23)+$B$3)),INDEX(orderData[shipping_method],SMALL(IF(ISNUMBER(MATCH(orderData[status],$D$11,0)*MATCH(YEAR(orderData[invoice_date]),$D$15,0)),MATCH(ROW(orderData[customer]),ROW(orderData[customer])),""),ROWS($A$15:A23)+$B$3))),IF($D$15="",INDEX(orderData[shipping_method],SMALL(IF(ISNUMBER(MATCH(orderData[status],$D$11,0)*MATCH(orderData[order_type],$D$13,0)),MATCH(ROW(orderData[customer]),ROW(orderData[customer])),""),ROWS($A$15:A23)+$B$3)),INDEX(orderData[shipping_method],SMALL(IF(ISNUMBER(MATCH(orderData[status],$D$11,0)*MATCH(orderData[order_type],$D$13,0)*MATCH(YEAR(orderData[invoice_date]),$D$15,0)),MATCH(ROW(orderData[customer]),ROW(orderData[customer])),""),ROWS($A$15:A23)+$B$3))))),IF($D$11="",IF($D$13="",IF($D$15="",INDEX(orderData[shipping_method],SMALL(IF(ISNUMBER(MATCH(orderData[customer],$D$9,0)),MATCH(ROW(orderData[customer]),ROW(orderData[customer])),""),ROWS($A$15:A23)+$B$3)),INDEX(orderData[shipping_method],SMALL(IF(ISNUMBER(MATCH(orderData[customer],$D$9,0)*MATCH(YEAR(orderData[invoice_date]),$D$15,0)),MATCH(ROW(orderData[customer]),ROW(orderData[customer])),""),ROWS($A$15:A23)+$B$3))),IF($D$15="",INDEX(orderData[shipping_method],SMALL(IF(ISNUMBER(MATCH(orderData[customer],$D$9,0)*MATCH(orderData[order_type],$D$13,0)),MATCH(ROW(orderData[customer]),ROW(orderData[customer])),""),ROWS($A$15:A23)+$B$3)),INDEX(orderData[shipping_method],SMALL(IF(ISNUMBER(MATCH(orderData[customer],$D$9,0)*MATCH(orderData[order_type],$D$13,0)*MATCH(YEAR(orderData[invoice_date]),$D$15,0)),MATCH(ROW(orderData[customer]),ROW(orderData[customer])),""),ROWS($A$15:A23)+$B$3)))),IF($D$13="",IF($D$15="",INDEX(orderData[shipping_method],SMALL(IF(ISNUMBER(MATCH(orderData[customer],$D$9,0)*MATCH(orderData[status],$D$11,0)),MATCH(ROW(orderData[customer]),ROW(orderData[customer])),""),ROWS($A$15:A23)+$B$3)),INDEX(orderData[shipping_method],SMALL(IF(ISNUMBER(MATCH(orderData[customer],$D$9,0)*MATCH(orderData[status],$D$11,0)*MATCH(YEAR(orderData[shipping_method]),$D$15,0)),MATCH(ROW(orderData[customer]),ROW(orderData[customer])),""),ROWS($A$15:A23)+$B$3))),IF($D$15="",INDEX(orderData[shipping_method],SMALL(IF(ISNUMBER(MATCH(orderData[customer],$D$9,0)*MATCH(orderData[status],$D$11,0)*MATCH(orderData[order_type],$D$13,0)),MATCH(ROW(orderData[customer]),ROW(orderData[customer])),""),ROWS($A$15:A23)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V16" s="292" t="str">
        <f t="array" ref="V16">IFERROR(IF($D$9="",IF($D$11="",IF($D$13="",IF($D$15="",INDEX(orderData[status],SMALL(MATCH(ROW(orderData[customer]),ROW(orderData[customer])),ROWS($A$15:A23)+$B$3)),INDEX(orderData[status],SMALL(IF(ISNUMBER(MATCH(YEAR(orderData[invoice_date]),$D$15,0)),MATCH(ROW(orderData[customer]),ROW(orderData[customer])),""),ROWS($A$15:A23)+$B$3))),IF($D$15="",INDEX(orderData[status],SMALL(IF(ISNUMBER(MATCH(orderData[order_type],$D$13,0)),MATCH(ROW(orderData[customer]),ROW(orderData[customer])),""),ROWS($A$15:A23)+$B$3)),INDEX(orderData[status],SMALL(IF(ISNUMBER(MATCH(orderData[order_type],$D$13,0)*MATCH(YEAR(orderData[invoice_date]),$D$15,0)),MATCH(ROW(orderData[customer]),ROW(orderData[customer])),""),ROWS($A$15:A23)+$B$3)))),IF($D$13="",IF($D$15="",INDEX(orderData[status],SMALL(IF(ISNUMBER(MATCH(orderData[status],$D$11,0)),MATCH(ROW(orderData[customer]),ROW(orderData[customer])),""),ROWS($A$15:A23)+$B$3)),INDEX(orderData[status],SMALL(IF(ISNUMBER(MATCH(orderData[status],$D$11,0)*MATCH(YEAR(orderData[invoice_date]),$D$15,0)),MATCH(ROW(orderData[customer]),ROW(orderData[customer])),""),ROWS($A$15:A23)+$B$3))),IF($D$15="",INDEX(orderData[status],SMALL(IF(ISNUMBER(MATCH(orderData[status],$D$11,0)*MATCH(orderData[order_type],$D$13,0)),MATCH(ROW(orderData[customer]),ROW(orderData[customer])),""),ROWS($A$15:A23)+$B$3)),INDEX(orderData[status],SMALL(IF(ISNUMBER(MATCH(orderData[status],$D$11,0)*MATCH(orderData[order_type],$D$13,0)*MATCH(YEAR(orderData[invoice_date]),$D$15,0)),MATCH(ROW(orderData[customer]),ROW(orderData[customer])),""),ROWS($A$15:A23)+$B$3))))),IF($D$11="",IF($D$13="",IF($D$15="",INDEX(orderData[status],SMALL(IF(ISNUMBER(MATCH(orderData[customer],$D$9,0)),MATCH(ROW(orderData[customer]),ROW(orderData[customer])),""),ROWS($A$15:A23)+$B$3)),INDEX(orderData[status],SMALL(IF(ISNUMBER(MATCH(orderData[customer],$D$9,0)*MATCH(YEAR(orderData[invoice_date]),$D$15,0)),MATCH(ROW(orderData[customer]),ROW(orderData[customer])),""),ROWS($A$15:A23)+$B$3))),IF($D$15="",INDEX(orderData[status],SMALL(IF(ISNUMBER(MATCH(orderData[customer],$D$9,0)*MATCH(orderData[order_type],$D$13,0)),MATCH(ROW(orderData[customer]),ROW(orderData[customer])),""),ROWS($A$15:A23)+$B$3)),INDEX(orderData[status],SMALL(IF(ISNUMBER(MATCH(orderData[customer],$D$9,0)*MATCH(orderData[order_type],$D$13,0)*MATCH(YEAR(orderData[invoice_date]),$D$15,0)),MATCH(ROW(orderData[customer]),ROW(orderData[customer])),""),ROWS($A$15:A23)+$B$3)))),IF($D$13="",IF($D$15="",INDEX(orderData[status],SMALL(IF(ISNUMBER(MATCH(orderData[customer],$D$9,0)*MATCH(orderData[status],$D$11,0)),MATCH(ROW(orderData[customer]),ROW(orderData[customer])),""),ROWS($A$15:A23)+$B$3)),INDEX(orderData[status],SMALL(IF(ISNUMBER(MATCH(orderData[customer],$D$9,0)*MATCH(orderData[status],$D$11,0)*MATCH(YEAR(orderData[status]),$D$15,0)),MATCH(ROW(orderData[customer]),ROW(orderData[customer])),""),ROWS($A$15:A23)+$B$3))),IF($D$15="",INDEX(orderData[status],SMALL(IF(ISNUMBER(MATCH(orderData[customer],$D$9,0)*MATCH(orderData[status],$D$11,0)*MATCH(orderData[order_type],$D$13,0)),MATCH(ROW(orderData[customer]),ROW(orderData[customer])),""),ROWS($A$15:A23)+$B$3)),INDEX(orderData[statu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W16" s="392" t="str">
        <f t="array" ref="W16">IFERROR(IF($D$9="",IF($D$11="",IF($D$13="",IF($D$15="",INDEX(orderData[custom_docs],SMALL(MATCH(ROW(orderData[customer]),ROW(orderData[customer])),ROWS($A$15:A23)+$B$3)),INDEX(orderData[custom_docs],SMALL(IF(ISNUMBER(MATCH(YEAR(orderData[invoice_date]),$D$15,0)),MATCH(ROW(orderData[customer]),ROW(orderData[customer])),""),ROWS($A$15:A23)+$B$3))),IF($D$15="",INDEX(orderData[custom_docs],SMALL(IF(ISNUMBER(MATCH(orderData[order_type],$D$13,0)),MATCH(ROW(orderData[customer]),ROW(orderData[customer])),""),ROWS($A$15:A23)+$B$3)),INDEX(orderData[custom_docs],SMALL(IF(ISNUMBER(MATCH(orderData[order_type],$D$13,0)*MATCH(YEAR(orderData[invoice_date]),$D$15,0)),MATCH(ROW(orderData[customer]),ROW(orderData[customer])),""),ROWS($A$15:A23)+$B$3)))),IF($D$13="",IF($D$15="",INDEX(orderData[custom_docs],SMALL(IF(ISNUMBER(MATCH(orderData[status],$D$11,0)),MATCH(ROW(orderData[customer]),ROW(orderData[customer])),""),ROWS($A$15:A23)+$B$3)),INDEX(orderData[custom_docs],SMALL(IF(ISNUMBER(MATCH(orderData[status],$D$11,0)*MATCH(YEAR(orderData[invoice_date]),$D$15,0)),MATCH(ROW(orderData[customer]),ROW(orderData[customer])),""),ROWS($A$15:A23)+$B$3))),IF($D$15="",INDEX(orderData[custom_docs],SMALL(IF(ISNUMBER(MATCH(orderData[status],$D$11,0)*MATCH(orderData[order_type],$D$13,0)),MATCH(ROW(orderData[customer]),ROW(orderData[customer])),""),ROWS($A$15:A23)+$B$3)),INDEX(orderData[custom_docs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_docs],SMALL(IF(ISNUMBER(MATCH(orderData[customer],$D$9,0)),MATCH(ROW(orderData[customer]),ROW(orderData[customer])),""),ROWS($A$15:A23)+$B$3)),INDEX(orderData[custom_docs],SMALL(IF(ISNUMBER(MATCH(orderData[customer],$D$9,0)*MATCH(YEAR(orderData[invoice_date]),$D$15,0)),MATCH(ROW(orderData[customer]),ROW(orderData[customer])),""),ROWS($A$15:A23)+$B$3))),IF($D$15="",INDEX(orderData[custom_docs],SMALL(IF(ISNUMBER(MATCH(orderData[customer],$D$9,0)*MATCH(orderData[order_type],$D$13,0)),MATCH(ROW(orderData[customer]),ROW(orderData[customer])),""),ROWS($A$15:A23)+$B$3)),INDEX(orderData[custom_docs],SMALL(IF(ISNUMBER(MATCH(orderData[customer],$D$9,0)*MATCH(orderData[order_type],$D$13,0)*MATCH(YEAR(orderData[invoice_date]),$D$15,0)),MATCH(ROW(orderData[customer]),ROW(orderData[customer])),""),ROWS($A$15:A23)+$B$3)))),IF($D$13="",IF($D$15="",INDEX(orderData[custom_docs],SMALL(IF(ISNUMBER(MATCH(orderData[customer],$D$9,0)*MATCH(orderData[status],$D$11,0)),MATCH(ROW(orderData[customer]),ROW(orderData[customer])),""),ROWS($A$15:A23)+$B$3)),INDEX(orderData[custom_docs],SMALL(IF(ISNUMBER(MATCH(orderData[customer],$D$9,0)*MATCH(orderData[status],$D$11,0)*MATCH(YEAR(orderData[status]),$D$15,0)),MATCH(ROW(orderData[customer]),ROW(orderData[customer])),""),ROWS($A$15:A23)+$B$3))),IF($D$15="",INDEX(orderData[custom_docs],SMALL(IF(ISNUMBER(MATCH(orderData[customer],$D$9,0)*MATCH(orderData[status],$D$11,0)*MATCH(orderData[order_type],$D$13,0)),MATCH(ROW(orderData[customer]),ROW(orderData[customer])),""),ROWS($A$15:A23)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AO16" s="248"/>
      <c r="AQ16" s="245"/>
      <c r="AR16" s="261"/>
      <c r="AS16" s="261"/>
      <c r="AT16" s="261"/>
      <c r="AW16" s="275"/>
      <c r="AX16" s="248"/>
      <c r="AZ16" s="249"/>
      <c r="BN16" s="433"/>
      <c r="BO16" s="268"/>
      <c r="BZ16" s="364"/>
      <c r="CA16" s="305" t="str">
        <f>IFERROR(IF(BZ16="","",INDEX(productData[description],MATCH(BZ16,productData[sku],0))),"")</f>
        <v/>
      </c>
      <c r="CB16" s="306"/>
      <c r="CC16" s="421"/>
      <c r="CD16" s="315"/>
      <c r="CE16" s="425"/>
      <c r="CF16" s="308"/>
      <c r="CG16" s="309" t="str">
        <f>IFERROR(ROUNDUP(CB16/INDEX(productData[units_per_carton],MATCH(BZ16,productData[sku],0)),0),"")</f>
        <v/>
      </c>
      <c r="CH16" s="310" t="str">
        <f>IFERROR(ROUNDUP(CD16/INDEX(productData[units_per_carton],MATCH(BZ16,productData[sku],0)),0),"")</f>
        <v/>
      </c>
      <c r="CI16" s="310" t="str">
        <f>IFERROR(ROUNDUP(CF16/INDEX(productData[units_per_carton],MATCH(BZ16,productData[sku])),0),"")</f>
        <v/>
      </c>
      <c r="CJ16" s="310" t="str">
        <f>IFERROR(((CB16+CD16+CF16)/INDEX(productData[units_per_carton],MATCH(BZ16,productData[sku],0)))*INDEX(productData[net_weight],MATCH(BZ16,productData[sku],0)),"")</f>
        <v/>
      </c>
      <c r="CK16" s="310" t="str">
        <f>IFERROR(((CB16+CD16+CF16)/INDEX(productData[units_per_carton],MATCH(BZ16,productData[sku],0)))*INDEX(productData[gross_weight],MATCH(BZ16,productData[sku],0)),"")</f>
        <v/>
      </c>
      <c r="CL16" s="414" t="str">
        <f>IFERROR((CB16+CD16+CF16)/INDEX(productData[units_per_carton],MATCH(BZ16,productData[sku],0))*INDEX(productData[length],MATCH(BZ16,productData[sku],0))*INDEX(productData[width],MATCH(BZ16,productData[sku],0))*INDEX(productData[height],MATCH(BZ16,productData[sku],0))/1000000000,"")</f>
        <v/>
      </c>
      <c r="CM16" s="311" t="str">
        <f>IFERROR(INDEX(productData[category],MATCH(BZ16,productData[sku],0)),"")</f>
        <v/>
      </c>
      <c r="CN16" s="311" t="str">
        <f>IFERROR(INDEX(productData[size1],MATCH(BZ16,productData[sku],0)),"")</f>
        <v/>
      </c>
      <c r="CO16" s="312" t="str">
        <f>IFERROR(INDEX(productData[hs_code],MATCH(BZ16,productData[sku],0)),"")</f>
        <v/>
      </c>
      <c r="CP16" s="365" t="str">
        <f>IFERROR(INDEX(productData[sku_geko],MATCH(BZ16,productData[sku],0)),"")</f>
        <v/>
      </c>
      <c r="CQ16" s="308"/>
      <c r="CR16" s="383" t="str">
        <f>IFERROR(IF(BZ16="","",IF($BX$15="SALE",INDEX(inventory[COSTO UNITARIO],MATCH(BZ16,inventory[SKU],0)),IF($BX$15="SAMPLING",INDEX(inventory[COSTO UNITARIO],MATCH(BZ16,inventory[SKU],0)),""))),"")</f>
        <v/>
      </c>
      <c r="CS16" s="383" t="str">
        <f t="shared" si="6"/>
        <v/>
      </c>
      <c r="CT16" s="430" t="str">
        <f t="shared" si="7"/>
        <v/>
      </c>
      <c r="CU16" s="357" t="str">
        <f t="shared" si="3"/>
        <v/>
      </c>
      <c r="CW16" s="77"/>
      <c r="CX16" s="79" t="s">
        <v>204</v>
      </c>
      <c r="CY16" s="469">
        <f>SUM(CF8:CF110)</f>
        <v>0</v>
      </c>
      <c r="CZ16" s="74"/>
      <c r="DB16" s="195"/>
      <c r="DH16" s="195"/>
      <c r="EE16" s="342" t="str">
        <f t="array" ref="EE16">IFERROR(IF($EC$9="",IF($EC$11="",IF($EC$13="",INDEX(productData[sku],SMALL(MATCH(ROW(productData[sku]),ROW(productData[sku])),ROWS($A$15:A23)+$B$3)),INDEX(productData[sku],SMALL(IF(ISNUMBER(MATCH(productData[size1],$EC$13,0)),MATCH(ROW(productData[sku]),ROW(productData[sku])),""),ROWS($A$15:A21)+$B$3))),IF($EC$13="",INDEX(productData[sku],SMALL(IF(ISNUMBER(MATCH(productData[sex],$EC$11,0)),MATCH(ROW(productData[sku]),ROW(productData[sku])),""),ROWS($A$15:A21)+$B$3)),INDEX(productData[sku],SMALL(IF(ISNUMBER(MATCH(productData[sex],$EC$11,0)*MATCH(productData[size1],$EC$13,0)),MATCH(ROW(productData[sku]),ROW(productData[sku])),""),ROWS($A$15:A21)+$B$3)))),IF($EC$11="",IF($EC$13="",INDEX(productData[sku],SMALL(IF(ISNUMBER(MATCH(productData[category],$EC$9,0)),MATCH(ROW(productData[sku]),ROW(productData[sku])),""),ROWS($A$15:A21)+$B$3)),INDEX(productData[sku],SMALL(IF(ISNUMBER(MATCH(productData[category],$EC$9,0)*MATCH(productData[size1],$EC$13,0)),MATCH(ROW(productData[sku]),ROW(productData[sku])),""),ROWS($A$15:A21)+$B$3))),IF($EC$13="",INDEX(productData[sku],SMALL(IF(ISNUMBER(MATCH(productData[category],$EC$9,0)*MATCH(productData[sex],$EC$11,0)),MATCH(ROW(productData[sku]),ROW(productData[sku])),""),ROWS($A$15:A21)+$B$3)),INDEX(productData[sku],SMALL(IF(ISNUMBER(MATCH(productData[category],$EC$9,0)*MATCH(productData[sex],$EC$11,0)*MATCH(productData[size1],$EC$13,0)),MATCH(ROW(productData[sku]),ROW(productData[sku])),""),ROWS($A$15:A21)+$B$3))))),"")</f>
        <v/>
      </c>
      <c r="EF16" s="502" t="str">
        <f t="array" ref="EF16">IFERROR(IF($EC$9="",IF($EC$11="",IF($EC$13="",INDEX(productData[description],SMALL(MATCH(ROW(productData[sku]),ROW(productData[sku])),ROWS($A$15:A23)+$B$3)),INDEX(productData[description],SMALL(IF(ISNUMBER(MATCH(productData[size1],$EC$13,0)),MATCH(ROW(productData[sku]),ROW(productData[sku])),""),ROWS($A$15:A21)+$B$3))),IF($EC$13="",INDEX(productData[description],SMALL(IF(ISNUMBER(MATCH(productData[sex],$EC$11,0)),MATCH(ROW(productData[sku]),ROW(productData[sku])),""),ROWS($A$15:A21)+$B$3)),INDEX(productData[description],SMALL(IF(ISNUMBER(MATCH(productData[sex],$EC$11,0)*MATCH(productData[size1],$EC$13,0)),MATCH(ROW(productData[sku]),ROW(productData[sku])),""),ROWS($A$15:A21)+$B$3)))),IF($EC$11="",IF($EC$13="",INDEX(productData[description],SMALL(IF(ISNUMBER(MATCH(productData[category],$EC$9,0)),MATCH(ROW(productData[sku]),ROW(productData[sku])),""),ROWS($A$15:A21)+$B$3)),INDEX(productData[description],SMALL(IF(ISNUMBER(MATCH(productData[category],$EC$9,0)*MATCH(productData[size1],$EC$13,0)),MATCH(ROW(productData[sku]),ROW(productData[sku])),""),ROWS($A$15:A21)+$B$3))),IF($EC$13="",INDEX(productData[description],SMALL(IF(ISNUMBER(MATCH(productData[category],$EC$9,0)*MATCH(productData[sex],$EC$11,0)),MATCH(ROW(productData[sku]),ROW(productData[sku])),""),ROWS($A$15:A21)+$B$3)),INDEX(productData[description],SMALL(IF(ISNUMBER(MATCH(productData[category],$EC$9,0)*MATCH(productData[sex],$EC$11,0)*MATCH(productData[size1],$EC$13,0)),MATCH(ROW(productData[sku]),ROW(productData[sku])),""),ROWS($A$15:A21)+$B$3))))),"")</f>
        <v/>
      </c>
      <c r="EG16" s="343" t="str">
        <f>IFERROR(IF('BHPC MANAGER'!$EE16="","",INDEX(inventory[ESISTENZA],MATCH('BHPC MANAGER'!$EE16,inventory[SKU],0))),0)</f>
        <v/>
      </c>
      <c r="EH16" s="344" t="s">
        <v>241</v>
      </c>
      <c r="EI16" s="344" t="str">
        <f t="shared" si="4"/>
        <v/>
      </c>
      <c r="EJ16" s="345" t="s">
        <v>241</v>
      </c>
      <c r="EK16" s="346" t="str">
        <f t="shared" si="5"/>
        <v/>
      </c>
      <c r="FD16" s="371"/>
      <c r="FE16" s="195" t="s">
        <v>309</v>
      </c>
      <c r="FF16" s="377">
        <v>45292</v>
      </c>
      <c r="FG16" s="242"/>
      <c r="FH16" s="372"/>
      <c r="FI16" s="242"/>
      <c r="FJ16" s="371"/>
      <c r="FK16" s="195" t="s">
        <v>337</v>
      </c>
      <c r="FL16" s="377"/>
      <c r="FM16" s="242"/>
      <c r="FN16" s="372"/>
      <c r="FO16" s="242"/>
      <c r="FP16" s="242"/>
      <c r="FQ16" s="242"/>
      <c r="FR16" s="242"/>
      <c r="FS16" s="242"/>
      <c r="FT16" s="242"/>
      <c r="FU16" s="242"/>
      <c r="FV16" s="242"/>
      <c r="FW16" s="242"/>
      <c r="FX16" s="242"/>
      <c r="FY16" s="242"/>
      <c r="FZ16" s="242"/>
      <c r="GA16" s="242"/>
      <c r="GB16" s="242"/>
      <c r="GC16" s="242"/>
      <c r="GD16" s="242"/>
      <c r="GE16" s="242"/>
      <c r="GF16" s="242"/>
      <c r="GG16" s="242"/>
      <c r="GH16" s="242"/>
      <c r="GI16" s="242"/>
      <c r="GJ16" s="242"/>
      <c r="GK16" s="242"/>
      <c r="GL16" s="242"/>
      <c r="GM16" s="242"/>
      <c r="GN16" s="242"/>
      <c r="GO16" s="242"/>
      <c r="GP16" s="242"/>
      <c r="GQ16" s="242"/>
      <c r="GR16" s="242"/>
      <c r="GS16" s="242"/>
      <c r="GT16" s="242"/>
      <c r="GU16" s="242"/>
      <c r="GV16" s="242"/>
      <c r="GW16" s="242"/>
      <c r="GX16" s="242"/>
      <c r="GY16" s="242"/>
      <c r="GZ16" s="242"/>
      <c r="HA16" s="242"/>
      <c r="HB16" s="242"/>
      <c r="HC16" s="242"/>
      <c r="HD16" s="242"/>
      <c r="HE16" s="242"/>
      <c r="HF16" s="242"/>
      <c r="HG16" s="242"/>
      <c r="HH16" s="242"/>
      <c r="HI16" s="242"/>
      <c r="HJ16" s="242"/>
      <c r="HK16" s="242"/>
      <c r="HL16" s="242"/>
      <c r="HM16" s="242"/>
      <c r="HN16" s="242"/>
      <c r="HO16" s="242"/>
      <c r="HP16" s="242"/>
      <c r="HQ16" s="242"/>
      <c r="HR16" s="242"/>
      <c r="HS16" s="242"/>
      <c r="HT16" s="242"/>
    </row>
    <row r="17" spans="1:228" ht="15" customHeight="1" thickBot="1" x14ac:dyDescent="0.4">
      <c r="A17" s="128" t="s">
        <v>218</v>
      </c>
      <c r="B17" s="129">
        <v>45349.332673611112</v>
      </c>
      <c r="F17" s="85"/>
      <c r="G17" s="75"/>
      <c r="H17" s="76"/>
      <c r="L17" s="285" t="str">
        <f t="array" ref="L17">IFERROR(IF($D$9="",IF($D$11="",IF($D$13="",IF($D$15="",INDEX(orderData[customer],SMALL(MATCH(ROW(orderData[customer]),ROW(orderData[customer])),ROWS($A$15:A24)+$B$3)),INDEX(orderData[customer],SMALL(IF(ISNUMBER(MATCH(YEAR(orderData[invoice_date]),$D$15,0)),MATCH(ROW(orderData[customer]),ROW(orderData[customer])),""),ROWS($A$15:A24)+$B$3))),IF($D$15="",INDEX(orderData[customer],SMALL(IF(ISNUMBER(MATCH(orderData[order_type],$D$13,0)),MATCH(ROW(orderData[customer]),ROW(orderData[customer])),""),ROWS($A$15:A24)+$B$3)),INDEX(orderData[customer],SMALL(IF(ISNUMBER(MATCH(orderData[order_type],$D$13,0)*MATCH(YEAR(orderData[invoice_date]),$D$15,0)),MATCH(ROW(orderData[customer]),ROW(orderData[customer])),""),ROWS($A$15:A24)+$B$3)))),IF($D$13="",IF($D$15="",INDEX(orderData[customer],SMALL(IF(ISNUMBER(MATCH(orderData[status],$D$11,0)),MATCH(ROW(orderData[customer]),ROW(orderData[customer])),""),ROWS($A$15:A24)+$B$3)),INDEX(orderData[customer],SMALL(IF(ISNUMBER(MATCH(orderData[status],$D$11,0)*MATCH(YEAR(orderData[invoice_date]),$D$15,0)),MATCH(ROW(orderData[customer]),ROW(orderData[customer])),""),ROWS($A$15:A24)+$B$3))),IF($D$15="",INDEX(orderData[customer],SMALL(IF(ISNUMBER(MATCH(orderData[status],$D$11,0)*MATCH(orderData[order_type],$D$13,0)),MATCH(ROW(orderData[customer]),ROW(orderData[customer])),""),ROWS($A$15:A24)+$B$3)),INDEX(orderData[customer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er],SMALL(IF(ISNUMBER(MATCH(orderData[customer],$D$9,0)),MATCH(ROW(orderData[customer]),ROW(orderData[customer])),""),ROWS($A$15:A24)+$B$3)),INDEX(orderData[customer],SMALL(IF(ISNUMBER(MATCH(orderData[customer],$D$9,0)*MATCH(YEAR(orderData[invoice_date]),$D$15,0)),MATCH(ROW(orderData[customer]),ROW(orderData[customer])),""),ROWS($A$15:A24)+$B$3))),IF($D$15="",INDEX(orderData[customer],SMALL(IF(ISNUMBER(MATCH(orderData[customer],$D$9,0)*MATCH(orderData[order_type],$D$13,0)),MATCH(ROW(orderData[customer]),ROW(orderData[customer])),""),ROWS($A$15:A24)+$B$3)),INDEX(orderData[customer],SMALL(IF(ISNUMBER(MATCH(orderData[customer],$D$9,0)*MATCH(orderData[order_type],$D$13,0)*MATCH(YEAR(orderData[invoice_date]),$D$15,0)),MATCH(ROW(orderData[customer]),ROW(orderData[customer])),""),ROWS($A$15:A24)+$B$3)))),IF($D$13="",IF($D$15="",INDEX(orderData[customer],SMALL(IF(ISNUMBER(MATCH(orderData[customer],$D$9,0)*MATCH(orderData[status],$D$11,0)),MATCH(ROW(orderData[customer]),ROW(orderData[customer])),""),ROWS($A$15:A24)+$B$3)),INDEX(orderData[customer],SMALL(IF(ISNUMBER(MATCH(orderData[customer],$D$9,0)*MATCH(orderData[status],$D$11,0)*MATCH(YEAR(orderData[invoice_date]),$D$15,0)),MATCH(ROW(orderData[customer]),ROW(orderData[customer])),""),ROWS($A$15:A24)+$B$3))),IF($D$15="",INDEX(orderData[customer],SMALL(IF(ISNUMBER(MATCH(orderData[customer],$D$9,0)*MATCH(orderData[status],$D$11,0)*MATCH(orderData[order_type],$D$13,0)),MATCH(ROW(orderData[customer]),ROW(orderData[customer])),""),ROWS($A$15:A24)+$B$3)),INDEX(orderData[customer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M17" s="286" t="str">
        <f t="array" ref="M17">IFERROR(IF($D$9="",IF($D$11="",IF($D$13="",IF($D$15="",INDEX(orderData[order_no],SMALL(MATCH(ROW(orderData[customer]),ROW(orderData[customer])),ROWS($A$15:A24)+$B$3)),INDEX(orderData[order_no],SMALL(IF(ISNUMBER(MATCH(YEAR(orderData[invoice_date]),$D$15,0)),MATCH(ROW(orderData[customer]),ROW(orderData[customer])),""),ROWS($A$15:A24)+$B$3))),IF($D$15="",INDEX(orderData[order_no],SMALL(IF(ISNUMBER(MATCH(orderData[order_type],$D$13,0)),MATCH(ROW(orderData[customer]),ROW(orderData[customer])),""),ROWS($A$15:A24)+$B$3)),INDEX(orderData[order_no],SMALL(IF(ISNUMBER(MATCH(orderData[order_type],$D$13,0)*MATCH(YEAR(orderData[invoice_date]),$D$15,0)),MATCH(ROW(orderData[customer]),ROW(orderData[customer])),""),ROWS($A$15:A24)+$B$3)))),IF($D$13="",IF($D$15="",INDEX(orderData[order_no],SMALL(IF(ISNUMBER(MATCH(orderData[status],$D$11,0)),MATCH(ROW(orderData[customer]),ROW(orderData[customer])),""),ROWS($A$15:A24)+$B$3)),INDEX(orderData[order_no],SMALL(IF(ISNUMBER(MATCH(orderData[status],$D$11,0)*MATCH(YEAR(orderData[invoice_date]),$D$15,0)),MATCH(ROW(orderData[customer]),ROW(orderData[customer])),""),ROWS($A$15:A24)+$B$3))),IF($D$15="",INDEX(orderData[order_no],SMALL(IF(ISNUMBER(MATCH(orderData[status],$D$11,0)*MATCH(orderData[order_type],$D$13,0)),MATCH(ROW(orderData[customer]),ROW(orderData[customer])),""),ROWS($A$15:A24)+$B$3)),INDEX(orderData[order_no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no],SMALL(IF(ISNUMBER(MATCH(orderData[customer],$D$9,0)),MATCH(ROW(orderData[customer]),ROW(orderData[customer])),""),ROWS($A$15:A24)+$B$3)),INDEX(orderData[order_no],SMALL(IF(ISNUMBER(MATCH(orderData[customer],$D$9,0)*MATCH(YEAR(orderData[invoice_date]),$D$15,0)),MATCH(ROW(orderData[customer]),ROW(orderData[customer])),""),ROWS($A$15:A24)+$B$3))),IF($D$15="",INDEX(orderData[order_no],SMALL(IF(ISNUMBER(MATCH(orderData[customer],$D$9,0)*MATCH(orderData[order_type],$D$13,0)),MATCH(ROW(orderData[customer]),ROW(orderData[customer])),""),ROWS($A$15:A24)+$B$3)),INDEX(orderData[order_no],SMALL(IF(ISNUMBER(MATCH(orderData[customer],$D$9,0)*MATCH(orderData[order_type],$D$13,0)*MATCH(YEAR(orderData[invoice_date]),$D$15,0)),MATCH(ROW(orderData[customer]),ROW(orderData[customer])),""),ROWS($A$15:A24)+$B$3)))),IF($D$13="",IF($D$15="",INDEX(orderData[order_no],SMALL(IF(ISNUMBER(MATCH(orderData[customer],$D$9,0)*MATCH(orderData[status],$D$11,0)),MATCH(ROW(orderData[customer]),ROW(orderData[customer])),""),ROWS($A$15:A24)+$B$3)),INDEX(orderData[order_no],SMALL(IF(ISNUMBER(MATCH(orderData[customer],$D$9,0)*MATCH(orderData[status],$D$11,0)*MATCH(YEAR(orderData[invoice_date]),$D$15,0)),MATCH(ROW(orderData[customer]),ROW(orderData[customer])),""),ROWS($A$15:A24)+$B$3))),IF($D$15="",INDEX(orderData[order_no],SMALL(IF(ISNUMBER(MATCH(orderData[customer],$D$9,0)*MATCH(orderData[status],$D$11,0)*MATCH(orderData[order_type],$D$13,0)),MATCH(ROW(orderData[customer]),ROW(orderData[customer])),""),ROWS($A$15:A24)+$B$3)),INDEX(orderData[order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N17" s="287" t="str">
        <f t="array" ref="N17">IFERROR(IF($D$9="",IF($D$11="",IF($D$13="",IF($D$15="",INDEX(orderData[order_type],SMALL(MATCH(ROW(orderData[customer]),ROW(orderData[customer])),ROWS($A$15:A24)+$B$3)),INDEX(orderData[order_type],SMALL(IF(ISNUMBER(MATCH(YEAR(orderData[invoice_date]),$D$15,0)),MATCH(ROW(orderData[customer]),ROW(orderData[customer])),""),ROWS($A$15:A24)+$B$3))),IF($D$15="",INDEX(orderData[order_type],SMALL(IF(ISNUMBER(MATCH(orderData[order_type],$D$13,0)),MATCH(ROW(orderData[customer]),ROW(orderData[customer])),""),ROWS($A$15:A24)+$B$3)),INDEX(orderData[order_type],SMALL(IF(ISNUMBER(MATCH(orderData[order_type],$D$13,0)*MATCH(YEAR(orderData[invoice_date]),$D$15,0)),MATCH(ROW(orderData[customer]),ROW(orderData[customer])),""),ROWS($A$15:A24)+$B$3)))),IF($D$13="",IF($D$15="",INDEX(orderData[order_type],SMALL(IF(ISNUMBER(MATCH(orderData[status],$D$11,0)),MATCH(ROW(orderData[customer]),ROW(orderData[customer])),""),ROWS($A$15:A24)+$B$3)),INDEX(orderData[order_type],SMALL(IF(ISNUMBER(MATCH(orderData[status],$D$11,0)*MATCH(YEAR(orderData[invoice_date]),$D$15,0)),MATCH(ROW(orderData[customer]),ROW(orderData[customer])),""),ROWS($A$15:A24)+$B$3))),IF($D$15="",INDEX(orderData[order_type],SMALL(IF(ISNUMBER(MATCH(orderData[status],$D$11,0)*MATCH(orderData[order_type],$D$13,0)),MATCH(ROW(orderData[customer]),ROW(orderData[customer])),""),ROWS($A$15:A24)+$B$3)),INDEX(orderData[order_typ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type],SMALL(IF(ISNUMBER(MATCH(orderData[customer],$D$9,0)),MATCH(ROW(orderData[customer]),ROW(orderData[customer])),""),ROWS($A$15:A24)+$B$3)),INDEX(orderData[order_type],SMALL(IF(ISNUMBER(MATCH(orderData[customer],$D$9,0)*MATCH(YEAR(orderData[invoice_date]),$D$15,0)),MATCH(ROW(orderData[customer]),ROW(orderData[customer])),""),ROWS($A$15:A24)+$B$3))),IF($D$15="",INDEX(orderData[order_type],SMALL(IF(ISNUMBER(MATCH(orderData[customer],$D$9,0)*MATCH(orderData[order_type],$D$13,0)),MATCH(ROW(orderData[customer]),ROW(orderData[customer])),""),ROWS($A$15:A24)+$B$3)),INDEX(orderData[order_type],SMALL(IF(ISNUMBER(MATCH(orderData[customer],$D$9,0)*MATCH(orderData[order_type],$D$13,0)*MATCH(YEAR(orderData[invoice_date]),$D$15,0)),MATCH(ROW(orderData[customer]),ROW(orderData[customer])),""),ROWS($A$15:A24)+$B$3)))),IF($D$13="",IF($D$15="",INDEX(orderData[order_type],SMALL(IF(ISNUMBER(MATCH(orderData[customer],$D$9,0)*MATCH(orderData[status],$D$11,0)),MATCH(ROW(orderData[customer]),ROW(orderData[customer])),""),ROWS($A$15:A24)+$B$3)),INDEX(orderData[order_type],SMALL(IF(ISNUMBER(MATCH(orderData[customer],$D$9,0)*MATCH(orderData[status],$D$11,0)*MATCH(YEAR(orderData[invoice_date]),$D$15,0)),MATCH(ROW(orderData[customer]),ROW(orderData[customer])),""),ROWS($A$15:A24)+$B$3))),IF($D$15="",INDEX(orderData[order_type],SMALL(IF(ISNUMBER(MATCH(orderData[customer],$D$9,0)*MATCH(orderData[status],$D$11,0)*MATCH(orderData[order_type],$D$13,0)),MATCH(ROW(orderData[customer]),ROW(orderData[customer])),""),ROWS($A$15:A24)+$B$3)),INDEX(orderData[order_typ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O17" s="288" t="str">
        <f t="array" ref="O17">IFERROR(IF($D$9="",IF($D$11="",IF($D$13="",IF($D$15="",INDEX(orderData[order_date],SMALL(MATCH(ROW(orderData[customer]),ROW(orderData[customer])),ROWS($A$15:A24)+$B$3)),INDEX(orderData[order_date],SMALL(IF(ISNUMBER(MATCH(YEAR(orderData[invoice_date]),$D$15,0)),MATCH(ROW(orderData[customer]),ROW(orderData[customer])),""),ROWS($A$15:A24)+$B$3))),IF($D$15="",INDEX(orderData[order_date],SMALL(IF(ISNUMBER(MATCH(orderData[order_type],$D$13,0)),MATCH(ROW(orderData[customer]),ROW(orderData[customer])),""),ROWS($A$15:A24)+$B$3)),INDEX(orderData[order_date],SMALL(IF(ISNUMBER(MATCH(orderData[order_type],$D$13,0)*MATCH(YEAR(orderData[invoice_date]),$D$15,0)),MATCH(ROW(orderData[customer]),ROW(orderData[customer])),""),ROWS($A$15:A24)+$B$3)))),IF($D$13="",IF($D$15="",INDEX(orderData[order_date],SMALL(IF(ISNUMBER(MATCH(orderData[status],$D$11,0)),MATCH(ROW(orderData[customer]),ROW(orderData[customer])),""),ROWS($A$15:A24)+$B$3)),INDEX(orderData[order_date],SMALL(IF(ISNUMBER(MATCH(orderData[status],$D$11,0)*MATCH(YEAR(orderData[invoice_date]),$D$15,0)),MATCH(ROW(orderData[customer]),ROW(orderData[customer])),""),ROWS($A$15:A24)+$B$3))),IF($D$15="",INDEX(orderData[order_date],SMALL(IF(ISNUMBER(MATCH(orderData[status],$D$11,0)*MATCH(orderData[order_type],$D$13,0)),MATCH(ROW(orderData[customer]),ROW(orderData[customer])),""),ROWS($A$15:A24)+$B$3)),INDEX(orderData[order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date],SMALL(IF(ISNUMBER(MATCH(orderData[customer],$D$9,0)),MATCH(ROW(orderData[customer]),ROW(orderData[customer])),""),ROWS($A$15:A24)+$B$3)),INDEX(orderData[order_date],SMALL(IF(ISNUMBER(MATCH(orderData[customer],$D$9,0)*MATCH(YEAR(orderData[invoice_date]),$D$15,0)),MATCH(ROW(orderData[customer]),ROW(orderData[customer])),""),ROWS($A$15:A24)+$B$3))),IF($D$15="",INDEX(orderData[order_date],SMALL(IF(ISNUMBER(MATCH(orderData[customer],$D$9,0)*MATCH(orderData[order_type],$D$13,0)),MATCH(ROW(orderData[customer]),ROW(orderData[customer])),""),ROWS($A$15:A24)+$B$3)),INDEX(orderData[order_date],SMALL(IF(ISNUMBER(MATCH(orderData[customer],$D$9,0)*MATCH(orderData[order_type],$D$13,0)*MATCH(YEAR(orderData[invoice_date]),$D$15,0)),MATCH(ROW(orderData[customer]),ROW(orderData[customer])),""),ROWS($A$15:A24)+$B$3)))),IF($D$13="",IF($D$15="",INDEX(orderData[order_date],SMALL(IF(ISNUMBER(MATCH(orderData[customer],$D$9,0)*MATCH(orderData[status],$D$11,0)),MATCH(ROW(orderData[customer]),ROW(orderData[customer])),""),ROWS($A$15:A24)+$B$3)),INDEX(orderData[order_date],SMALL(IF(ISNUMBER(MATCH(orderData[customer],$D$9,0)*MATCH(orderData[status],$D$11,0)*MATCH(YEAR(orderData[invoice_date]),$D$15,0)),MATCH(ROW(orderData[customer]),ROW(orderData[customer])),""),ROWS($A$15:A24)+$B$3))),IF($D$15="",INDEX(orderData[order_date],SMALL(IF(ISNUMBER(MATCH(orderData[customer],$D$9,0)*MATCH(orderData[status],$D$11,0)*MATCH(orderData[order_type],$D$13,0)),MATCH(ROW(orderData[customer]),ROW(orderData[customer])),""),ROWS($A$15:A24)+$B$3)),INDEX(orderData[order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P17" s="289" t="str">
        <f t="array" ref="P17">IFERROR(IF($D$9="",IF($D$11="",IF($D$13="",IF($D$15="",INDEX(orderData[invoice_no],SMALL(MATCH(ROW(orderData[customer]),ROW(orderData[customer])),ROWS($A$15:A24)+$B$3)),INDEX(orderData[invoice_no],SMALL(IF(ISNUMBER(MATCH(YEAR(orderData[invoice_date]),$D$15,0)),MATCH(ROW(orderData[customer]),ROW(orderData[customer])),""),ROWS($A$15:A24)+$B$3))),IF($D$15="",INDEX(orderData[invoice_no],SMALL(IF(ISNUMBER(MATCH(orderData[order_type],$D$13,0)),MATCH(ROW(orderData[customer]),ROW(orderData[customer])),""),ROWS($A$15:A24)+$B$3)),INDEX(orderData[invoice_no],SMALL(IF(ISNUMBER(MATCH(orderData[order_type],$D$13,0)*MATCH(YEAR(orderData[invoice_date]),$D$15,0)),MATCH(ROW(orderData[customer]),ROW(orderData[customer])),""),ROWS($A$15:A24)+$B$3)))),IF($D$13="",IF($D$15="",INDEX(orderData[invoice_no],SMALL(IF(ISNUMBER(MATCH(orderData[status],$D$11,0)),MATCH(ROW(orderData[customer]),ROW(orderData[customer])),""),ROWS($A$15:A24)+$B$3)),INDEX(orderData[invoice_no],SMALL(IF(ISNUMBER(MATCH(orderData[status],$D$11,0)*MATCH(YEAR(orderData[invoice_date]),$D$15,0)),MATCH(ROW(orderData[customer]),ROW(orderData[customer])),""),ROWS($A$15:A24)+$B$3))),IF($D$15="",INDEX(orderData[invoice_no],SMALL(IF(ISNUMBER(MATCH(orderData[status],$D$11,0)*MATCH(orderData[order_type],$D$13,0)),MATCH(ROW(orderData[customer]),ROW(orderData[customer])),""),ROWS($A$15:A24)+$B$3)),INDEX(orderData[invoice_no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no],SMALL(IF(ISNUMBER(MATCH(orderData[customer],$D$9,0)),MATCH(ROW(orderData[customer]),ROW(orderData[customer])),""),ROWS($A$15:A24)+$B$3)),INDEX(orderData[invoice_no],SMALL(IF(ISNUMBER(MATCH(orderData[customer],$D$9,0)*MATCH(YEAR(orderData[invoice_date]),$D$15,0)),MATCH(ROW(orderData[customer]),ROW(orderData[customer])),""),ROWS($A$15:A24)+$B$3))),IF($D$15="",INDEX(orderData[invoice_no],SMALL(IF(ISNUMBER(MATCH(orderData[customer],$D$9,0)*MATCH(orderData[order_type],$D$13,0)),MATCH(ROW(orderData[customer]),ROW(orderData[customer])),""),ROWS($A$15:A24)+$B$3)),INDEX(orderData[invoice_no],SMALL(IF(ISNUMBER(MATCH(orderData[customer],$D$9,0)*MATCH(orderData[order_type],$D$13,0)*MATCH(YEAR(orderData[invoice_date]),$D$15,0)),MATCH(ROW(orderData[customer]),ROW(orderData[customer])),""),ROWS($A$15:A24)+$B$3)))),IF($D$13="",IF($D$15="",INDEX(orderData[invoice_no],SMALL(IF(ISNUMBER(MATCH(orderData[customer],$D$9,0)*MATCH(orderData[status],$D$11,0)),MATCH(ROW(orderData[customer]),ROW(orderData[customer])),""),ROWS($A$15:A24)+$B$3)),INDEX(orderData[invoice_no],SMALL(IF(ISNUMBER(MATCH(orderData[customer],$D$9,0)*MATCH(orderData[status],$D$11,0)*MATCH(YEAR(orderData[invoice_date]),$D$15,0)),MATCH(ROW(orderData[customer]),ROW(orderData[customer])),""),ROWS($A$15:A24)+$B$3))),IF($D$15="",INDEX(orderData[invoice_no],SMALL(IF(ISNUMBER(MATCH(orderData[customer],$D$9,0)*MATCH(orderData[status],$D$11,0)*MATCH(orderData[order_type],$D$13,0)),MATCH(ROW(orderData[customer]),ROW(orderData[customer])),""),ROWS($A$15:A24)+$B$3)),INDEX(orderData[invoice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Q17" s="290" t="str">
        <f t="array" ref="Q17">IFERROR(IF($D$9="",IF($D$11="",IF($D$13="",IF($D$15="",INDEX(orderData[invoice_date],SMALL(MATCH(ROW(orderData[customer]),ROW(orderData[customer])),ROWS($A$15:A24)+$B$3)),INDEX(orderData[invoice_date],SMALL(IF(ISNUMBER(MATCH(YEAR(orderData[invoice_date]),$D$15,0)),MATCH(ROW(orderData[customer]),ROW(orderData[customer])),""),ROWS($A$15:A24)+$B$3))),IF($D$15="",INDEX(orderData[invoice_date],SMALL(IF(ISNUMBER(MATCH(orderData[order_type],$D$13,0)),MATCH(ROW(orderData[customer]),ROW(orderData[customer])),""),ROWS($A$15:A24)+$B$3)),INDEX(orderData[invoice_date],SMALL(IF(ISNUMBER(MATCH(orderData[order_type],$D$13,0)*MATCH(YEAR(orderData[invoice_date]),$D$15,0)),MATCH(ROW(orderData[customer]),ROW(orderData[customer])),""),ROWS($A$15:A24)+$B$3)))),IF($D$13="",IF($D$15="",INDEX(orderData[invoice_date],SMALL(IF(ISNUMBER(MATCH(orderData[status],$D$11,0)),MATCH(ROW(orderData[customer]),ROW(orderData[customer])),""),ROWS($A$15:A24)+$B$3)),INDEX(orderData[invoice_date],SMALL(IF(ISNUMBER(MATCH(orderData[status],$D$11,0)*MATCH(YEAR(orderData[invoice_date]),$D$15,0)),MATCH(ROW(orderData[customer]),ROW(orderData[customer])),""),ROWS($A$15:A24)+$B$3))),IF($D$15="",INDEX(orderData[invoice_date],SMALL(IF(ISNUMBER(MATCH(orderData[status],$D$11,0)*MATCH(orderData[order_type],$D$13,0)),MATCH(ROW(orderData[customer]),ROW(orderData[customer])),""),ROWS($A$15:A24)+$B$3)),INDEX(orderData[invoice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date],SMALL(IF(ISNUMBER(MATCH(orderData[customer],$D$9,0)),MATCH(ROW(orderData[customer]),ROW(orderData[customer])),""),ROWS($A$15:A24)+$B$3)),INDEX(orderData[invoice_date],SMALL(IF(ISNUMBER(MATCH(orderData[customer],$D$9,0)*MATCH(YEAR(orderData[invoice_date]),$D$15,0)),MATCH(ROW(orderData[customer]),ROW(orderData[customer])),""),ROWS($A$15:A24)+$B$3))),IF($D$15="",INDEX(orderData[invoice_date],SMALL(IF(ISNUMBER(MATCH(orderData[customer],$D$9,0)*MATCH(orderData[order_type],$D$13,0)),MATCH(ROW(orderData[customer]),ROW(orderData[customer])),""),ROWS($A$15:A24)+$B$3)),INDEX(orderData[invoice_date],SMALL(IF(ISNUMBER(MATCH(orderData[customer],$D$9,0)*MATCH(orderData[order_type],$D$13,0)*MATCH(YEAR(orderData[invoice_date]),$D$15,0)),MATCH(ROW(orderData[customer]),ROW(orderData[customer])),""),ROWS($A$15:A24)+$B$3)))),IF($D$13="",IF($D$15="",INDEX(orderData[invoice_date],SMALL(IF(ISNUMBER(MATCH(orderData[customer],$D$9,0)*MATCH(orderData[status],$D$11,0)),MATCH(ROW(orderData[customer]),ROW(orderData[customer])),""),ROWS($A$15:A24)+$B$3)),INDEX(orderData[invoice_date],SMALL(IF(ISNUMBER(MATCH(orderData[customer],$D$9,0)*MATCH(orderData[status],$D$11,0)*MATCH(YEAR(orderData[invoice_date]),$D$15,0)),MATCH(ROW(orderData[customer]),ROW(orderData[customer])),""),ROWS($A$15:A24)+$B$3))),IF($D$15="",INDEX(orderData[invoice_date],SMALL(IF(ISNUMBER(MATCH(orderData[customer],$D$9,0)*MATCH(orderData[status],$D$11,0)*MATCH(orderData[order_type],$D$13,0)),MATCH(ROW(orderData[customer]),ROW(orderData[customer])),""),ROWS($A$15:A24)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R17" s="291" t="str">
        <f t="array" ref="R17">IFERROR(IF($D$9="",IF($D$11="",IF($D$13="",IF($D$15="",INDEX(orderData[inv_amount],SMALL(MATCH(ROW(orderData[customer]),ROW(orderData[customer])),ROWS($A$15:A24)+$B$3)),INDEX(orderData[inv_amount],SMALL(IF(ISNUMBER(MATCH(YEAR(orderData[invoice_date]),$D$15,0)),MATCH(ROW(orderData[customer]),ROW(orderData[customer])),""),ROWS($A$15:A24)+$B$3))),IF($D$15="",INDEX(orderData[inv_amount],SMALL(IF(ISNUMBER(MATCH(orderData[order_type],$D$13,0)),MATCH(ROW(orderData[customer]),ROW(orderData[customer])),""),ROWS($A$15:A24)+$B$3)),INDEX(orderData[inv_amount],SMALL(IF(ISNUMBER(MATCH(orderData[order_type],$D$13,0)*MATCH(YEAR(orderData[invoice_date]),$D$15,0)),MATCH(ROW(orderData[customer]),ROW(orderData[customer])),""),ROWS($A$15:A24)+$B$3)))),IF($D$13="",IF($D$15="",INDEX(orderData[inv_amount],SMALL(IF(ISNUMBER(MATCH(orderData[status],$D$11,0)),MATCH(ROW(orderData[customer]),ROW(orderData[customer])),""),ROWS($A$15:A24)+$B$3)),INDEX(orderData[inv_amount],SMALL(IF(ISNUMBER(MATCH(orderData[status],$D$11,0)*MATCH(YEAR(orderData[invoice_date]),$D$15,0)),MATCH(ROW(orderData[customer]),ROW(orderData[customer])),""),ROWS($A$15:A24)+$B$3))),IF($D$15="",INDEX(orderData[inv_amount],SMALL(IF(ISNUMBER(MATCH(orderData[status],$D$11,0)*MATCH(orderData[order_type],$D$13,0)),MATCH(ROW(orderData[customer]),ROW(orderData[customer])),""),ROWS($A$15:A24)+$B$3)),INDEX(orderData[inv_amount],SMALL(IF(ISNUMBER(MATCH(orderData[status],$D$11,0)*MATCH(orderData[order_type],$D$13,0)*MATCH(YEAR(orderData[invoice_date]),$D$15,0)),MATCH(ROW(orderData[customer]),ROW(orderData[customer])),""),ROWS($A$15:A24)+$B$3))))),IF($D$11="",IF($D$13="",IF($D$15="",INDEX(orderData[inv_amount],SMALL(IF(ISNUMBER(MATCH(orderData[customer],$D$9,0)),MATCH(ROW(orderData[customer]),ROW(orderData[customer])),""),ROWS($A$15:A24)+$B$3)),INDEX(orderData[inv_amount],SMALL(IF(ISNUMBER(MATCH(orderData[customer],$D$9,0)*MATCH(YEAR(orderData[invoice_date]),$D$15,0)),MATCH(ROW(orderData[customer]),ROW(orderData[customer])),""),ROWS($A$15:A24)+$B$3))),IF($D$15="",INDEX(orderData[inv_amount],SMALL(IF(ISNUMBER(MATCH(orderData[customer],$D$9,0)*MATCH(orderData[order_type],$D$13,0)),MATCH(ROW(orderData[customer]),ROW(orderData[customer])),""),ROWS($A$15:A24)+$B$3)),INDEX(orderData[inv_amount],SMALL(IF(ISNUMBER(MATCH(orderData[customer],$D$9,0)*MATCH(orderData[order_type],$D$13,0)*MATCH(YEAR(orderData[invoice_date]),$D$15,0)),MATCH(ROW(orderData[customer]),ROW(orderData[customer])),""),ROWS($A$15:A24)+$B$3)))),IF($D$13="",IF($D$15="",INDEX(orderData[inv_amount],SMALL(IF(ISNUMBER(MATCH(orderData[customer],$D$9,0)*MATCH(orderData[status],$D$11,0)),MATCH(ROW(orderData[customer]),ROW(orderData[customer])),""),ROWS($A$15:A24)+$B$3)),INDEX(orderData[inv_amount],SMALL(IF(ISNUMBER(MATCH(orderData[customer],$D$9,0)*MATCH(orderData[status],$D$11,0)*MATCH(YEAR(orderData[inv_amount]),$D$15,0)),MATCH(ROW(orderData[customer]),ROW(orderData[customer])),""),ROWS($A$15:A24)+$B$3))),IF($D$15="",INDEX(orderData[inv_amount],SMALL(IF(ISNUMBER(MATCH(orderData[customer],$D$9,0)*MATCH(orderData[status],$D$11,0)*MATCH(orderData[order_type],$D$13,0)),MATCH(ROW(orderData[customer]),ROW(orderData[customer])),""),ROWS($A$15:A24)+$B$3)),INDEX(orderData[inv_amount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S17" s="353" t="str">
        <f t="array" ref="S17">IFERROR(IF($D$9="",IF($D$11="",IF($D$13="",IF($D$15="",INDEX(orderData[lock_goods],SMALL(MATCH(ROW(orderData[customer]),ROW(orderData[customer])),ROWS($A$15:A24)+$B$3)),INDEX(orderData[lock_goods],SMALL(IF(ISNUMBER(MATCH(YEAR(orderData[invoice_date]),$D$15,0)),MATCH(ROW(orderData[customer]),ROW(orderData[customer])),""),ROWS($A$15:A24)+$B$3))),IF($D$15="",INDEX(orderData[lock_goods],SMALL(IF(ISNUMBER(MATCH(orderData[order_type],$D$13,0)),MATCH(ROW(orderData[customer]),ROW(orderData[customer])),""),ROWS($A$15:A24)+$B$3)),INDEX(orderData[lock_goods],SMALL(IF(ISNUMBER(MATCH(orderData[order_type],$D$13,0)*MATCH(YEAR(orderData[invoice_date]),$D$15,0)),MATCH(ROW(orderData[customer]),ROW(orderData[customer])),""),ROWS($A$15:A24)+$B$3)))),IF($D$13="",IF($D$15="",INDEX(orderData[lock_goods],SMALL(IF(ISNUMBER(MATCH(orderData[status],$D$11,0)),MATCH(ROW(orderData[customer]),ROW(orderData[customer])),""),ROWS($A$15:A24)+$B$3)),INDEX(orderData[lock_goods],SMALL(IF(ISNUMBER(MATCH(orderData[status],$D$11,0)*MATCH(YEAR(orderData[invoice_date]),$D$15,0)),MATCH(ROW(orderData[customer]),ROW(orderData[customer])),""),ROWS($A$15:A24)+$B$3))),IF($D$15="",INDEX(orderData[lock_goods],SMALL(IF(ISNUMBER(MATCH(orderData[status],$D$11,0)*MATCH(orderData[order_type],$D$13,0)),MATCH(ROW(orderData[customer]),ROW(orderData[customer])),""),ROWS($A$15:A24)+$B$3)),INDEX(orderData[lock_goods],SMALL(IF(ISNUMBER(MATCH(orderData[status],$D$11,0)*MATCH(orderData[order_type],$D$13,0)*MATCH(YEAR(orderData[invoice_date]),$D$15,0)),MATCH(ROW(orderData[customer]),ROW(orderData[customer])),""),ROWS($A$15:A24)+$B$3))))),IF($D$11="",IF($D$13="",IF($D$15="",INDEX(orderData[lock_goods],SMALL(IF(ISNUMBER(MATCH(orderData[customer],$D$9,0)),MATCH(ROW(orderData[customer]),ROW(orderData[customer])),""),ROWS($A$15:A24)+$B$3)),INDEX(orderData[lock_goods],SMALL(IF(ISNUMBER(MATCH(orderData[customer],$D$9,0)*MATCH(YEAR(orderData[invoice_date]),$D$15,0)),MATCH(ROW(orderData[customer]),ROW(orderData[customer])),""),ROWS($A$15:A24)+$B$3))),IF($D$15="",INDEX(orderData[lock_goods],SMALL(IF(ISNUMBER(MATCH(orderData[customer],$D$9,0)*MATCH(orderData[order_type],$D$13,0)),MATCH(ROW(orderData[customer]),ROW(orderData[customer])),""),ROWS($A$15:A24)+$B$3)),INDEX(orderData[lock_goods],SMALL(IF(ISNUMBER(MATCH(orderData[customer],$D$9,0)*MATCH(orderData[order_type],$D$13,0)*MATCH(YEAR(orderData[invoice_date]),$D$15,0)),MATCH(ROW(orderData[customer]),ROW(orderData[customer])),""),ROWS($A$15:A24)+$B$3)))),IF($D$13="",IF($D$15="",INDEX(orderData[lock_goods],SMALL(IF(ISNUMBER(MATCH(orderData[customer],$D$9,0)*MATCH(orderData[status],$D$11,0)),MATCH(ROW(orderData[customer]),ROW(orderData[customer])),""),ROWS($A$15:A24)+$B$3)),INDEX(orderData[lock_goods],SMALL(IF(ISNUMBER(MATCH(orderData[customer],$D$9,0)*MATCH(orderData[status],$D$11,0)*MATCH(YEAR(orderData[payed]),$D$15,0)),MATCH(ROW(orderData[customer]),ROW(orderData[customer])),""),ROWS($A$15:A24)+$B$3))),IF($D$15="",INDEX(orderData[lock_goods],SMALL(IF(ISNUMBER(MATCH(orderData[customer],$D$9,0)*MATCH(orderData[status],$D$11,0)*MATCH(orderData[order_type],$D$13,0)),MATCH(ROW(orderData[customer]),ROW(orderData[customer])),""),ROWS($A$15:A24)+$B$3)),INDEX(orderData[lock_good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T17" s="292" t="str">
        <f t="array" ref="T17">IFERROR(IF($D$9="",IF($D$11="",IF($D$13="",IF($D$15="",INDEX(orderData[payed],SMALL(MATCH(ROW(orderData[customer]),ROW(orderData[customer])),ROWS($A$15:A24)+$B$3)),INDEX(orderData[payed],SMALL(IF(ISNUMBER(MATCH(YEAR(orderData[invoice_date]),$D$15,0)),MATCH(ROW(orderData[customer]),ROW(orderData[customer])),""),ROWS($A$15:A24)+$B$3))),IF($D$15="",INDEX(orderData[payed],SMALL(IF(ISNUMBER(MATCH(orderData[order_type],$D$13,0)),MATCH(ROW(orderData[customer]),ROW(orderData[customer])),""),ROWS($A$15:A24)+$B$3)),INDEX(orderData[payed],SMALL(IF(ISNUMBER(MATCH(orderData[order_type],$D$13,0)*MATCH(YEAR(orderData[invoice_date]),$D$15,0)),MATCH(ROW(orderData[customer]),ROW(orderData[customer])),""),ROWS($A$15:A24)+$B$3)))),IF($D$13="",IF($D$15="",INDEX(orderData[payed],SMALL(IF(ISNUMBER(MATCH(orderData[status],$D$11,0)),MATCH(ROW(orderData[customer]),ROW(orderData[customer])),""),ROWS($A$15:A24)+$B$3)),INDEX(orderData[payed],SMALL(IF(ISNUMBER(MATCH(orderData[status],$D$11,0)*MATCH(YEAR(orderData[invoice_date]),$D$15,0)),MATCH(ROW(orderData[customer]),ROW(orderData[customer])),""),ROWS($A$15:A24)+$B$3))),IF($D$15="",INDEX(orderData[payed],SMALL(IF(ISNUMBER(MATCH(orderData[status],$D$11,0)*MATCH(orderData[order_type],$D$13,0)),MATCH(ROW(orderData[customer]),ROW(orderData[customer])),""),ROWS($A$15:A24)+$B$3)),INDEX(orderData[payed],SMALL(IF(ISNUMBER(MATCH(orderData[status],$D$11,0)*MATCH(orderData[order_type],$D$13,0)*MATCH(YEAR(orderData[invoice_date]),$D$15,0)),MATCH(ROW(orderData[customer]),ROW(orderData[customer])),""),ROWS($A$15:A24)+$B$3))))),IF($D$11="",IF($D$13="",IF($D$15="",INDEX(orderData[payed],SMALL(IF(ISNUMBER(MATCH(orderData[customer],$D$9,0)),MATCH(ROW(orderData[customer]),ROW(orderData[customer])),""),ROWS($A$15:A24)+$B$3)),INDEX(orderData[payed],SMALL(IF(ISNUMBER(MATCH(orderData[customer],$D$9,0)*MATCH(YEAR(orderData[invoice_date]),$D$15,0)),MATCH(ROW(orderData[customer]),ROW(orderData[customer])),""),ROWS($A$15:A24)+$B$3))),IF($D$15="",INDEX(orderData[payed],SMALL(IF(ISNUMBER(MATCH(orderData[customer],$D$9,0)*MATCH(orderData[order_type],$D$13,0)),MATCH(ROW(orderData[customer]),ROW(orderData[customer])),""),ROWS($A$15:A24)+$B$3)),INDEX(orderData[payed],SMALL(IF(ISNUMBER(MATCH(orderData[customer],$D$9,0)*MATCH(orderData[order_type],$D$13,0)*MATCH(YEAR(orderData[invoice_date]),$D$15,0)),MATCH(ROW(orderData[customer]),ROW(orderData[customer])),""),ROWS($A$15:A24)+$B$3)))),IF($D$13="",IF($D$15="",INDEX(orderData[payed],SMALL(IF(ISNUMBER(MATCH(orderData[customer],$D$9,0)*MATCH(orderData[status],$D$11,0)),MATCH(ROW(orderData[customer]),ROW(orderData[customer])),""),ROWS($A$15:A24)+$B$3)),INDEX(orderData[payed],SMALL(IF(ISNUMBER(MATCH(orderData[customer],$D$9,0)*MATCH(orderData[status],$D$11,0)*MATCH(YEAR(orderData[payed]),$D$15,0)),MATCH(ROW(orderData[customer]),ROW(orderData[customer])),""),ROWS($A$15:A24)+$B$3))),IF($D$15="",INDEX(orderData[payed],SMALL(IF(ISNUMBER(MATCH(orderData[customer],$D$9,0)*MATCH(orderData[status],$D$11,0)*MATCH(orderData[order_type],$D$13,0)),MATCH(ROW(orderData[customer]),ROW(orderData[customer])),""),ROWS($A$15:A24)+$B$3)),INDEX(orderData[paye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U17" s="287" t="str">
        <f t="array" ref="U17">IFERROR(IF($D$9="",IF($D$11="",IF($D$13="",IF($D$15="",INDEX(orderData[shipping_method],SMALL(MATCH(ROW(orderData[customer]),ROW(orderData[customer])),ROWS($A$15:A24)+$B$3)),INDEX(orderData[shipping_method],SMALL(IF(ISNUMBER(MATCH(YEAR(orderData[invoice_date]),$D$15,0)),MATCH(ROW(orderData[customer]),ROW(orderData[customer])),""),ROWS($A$15:A24)+$B$3))),IF($D$15="",INDEX(orderData[shipping_method],SMALL(IF(ISNUMBER(MATCH(orderData[order_type],$D$13,0)),MATCH(ROW(orderData[customer]),ROW(orderData[customer])),""),ROWS($A$15:A24)+$B$3)),INDEX(orderData[shipping_method],SMALL(IF(ISNUMBER(MATCH(orderData[order_type],$D$13,0)*MATCH(YEAR(orderData[invoice_date]),$D$15,0)),MATCH(ROW(orderData[customer]),ROW(orderData[customer])),""),ROWS($A$15:A24)+$B$3)))),IF($D$13="",IF($D$15="",INDEX(orderData[shipping_method],SMALL(IF(ISNUMBER(MATCH(orderData[status],$D$11,0)),MATCH(ROW(orderData[customer]),ROW(orderData[customer])),""),ROWS($A$15:A24)+$B$3)),INDEX(orderData[shipping_method],SMALL(IF(ISNUMBER(MATCH(orderData[status],$D$11,0)*MATCH(YEAR(orderData[invoice_date]),$D$15,0)),MATCH(ROW(orderData[customer]),ROW(orderData[customer])),""),ROWS($A$15:A24)+$B$3))),IF($D$15="",INDEX(orderData[shipping_method],SMALL(IF(ISNUMBER(MATCH(orderData[status],$D$11,0)*MATCH(orderData[order_type],$D$13,0)),MATCH(ROW(orderData[customer]),ROW(orderData[customer])),""),ROWS($A$15:A24)+$B$3)),INDEX(orderData[shipping_method],SMALL(IF(ISNUMBER(MATCH(orderData[status],$D$11,0)*MATCH(orderData[order_type],$D$13,0)*MATCH(YEAR(orderData[invoice_date]),$D$15,0)),MATCH(ROW(orderData[customer]),ROW(orderData[customer])),""),ROWS($A$15:A24)+$B$3))))),IF($D$11="",IF($D$13="",IF($D$15="",INDEX(orderData[shipping_method],SMALL(IF(ISNUMBER(MATCH(orderData[customer],$D$9,0)),MATCH(ROW(orderData[customer]),ROW(orderData[customer])),""),ROWS($A$15:A24)+$B$3)),INDEX(orderData[shipping_method],SMALL(IF(ISNUMBER(MATCH(orderData[customer],$D$9,0)*MATCH(YEAR(orderData[invoice_date]),$D$15,0)),MATCH(ROW(orderData[customer]),ROW(orderData[customer])),""),ROWS($A$15:A24)+$B$3))),IF($D$15="",INDEX(orderData[shipping_method],SMALL(IF(ISNUMBER(MATCH(orderData[customer],$D$9,0)*MATCH(orderData[order_type],$D$13,0)),MATCH(ROW(orderData[customer]),ROW(orderData[customer])),""),ROWS($A$15:A24)+$B$3)),INDEX(orderData[shipping_method],SMALL(IF(ISNUMBER(MATCH(orderData[customer],$D$9,0)*MATCH(orderData[order_type],$D$13,0)*MATCH(YEAR(orderData[invoice_date]),$D$15,0)),MATCH(ROW(orderData[customer]),ROW(orderData[customer])),""),ROWS($A$15:A24)+$B$3)))),IF($D$13="",IF($D$15="",INDEX(orderData[shipping_method],SMALL(IF(ISNUMBER(MATCH(orderData[customer],$D$9,0)*MATCH(orderData[status],$D$11,0)),MATCH(ROW(orderData[customer]),ROW(orderData[customer])),""),ROWS($A$15:A24)+$B$3)),INDEX(orderData[shipping_method],SMALL(IF(ISNUMBER(MATCH(orderData[customer],$D$9,0)*MATCH(orderData[status],$D$11,0)*MATCH(YEAR(orderData[shipping_method]),$D$15,0)),MATCH(ROW(orderData[customer]),ROW(orderData[customer])),""),ROWS($A$15:A24)+$B$3))),IF($D$15="",INDEX(orderData[shipping_method],SMALL(IF(ISNUMBER(MATCH(orderData[customer],$D$9,0)*MATCH(orderData[status],$D$11,0)*MATCH(orderData[order_type],$D$13,0)),MATCH(ROW(orderData[customer]),ROW(orderData[customer])),""),ROWS($A$15:A24)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V17" s="292" t="str">
        <f t="array" ref="V17">IFERROR(IF($D$9="",IF($D$11="",IF($D$13="",IF($D$15="",INDEX(orderData[status],SMALL(MATCH(ROW(orderData[customer]),ROW(orderData[customer])),ROWS($A$15:A24)+$B$3)),INDEX(orderData[status],SMALL(IF(ISNUMBER(MATCH(YEAR(orderData[invoice_date]),$D$15,0)),MATCH(ROW(orderData[customer]),ROW(orderData[customer])),""),ROWS($A$15:A24)+$B$3))),IF($D$15="",INDEX(orderData[status],SMALL(IF(ISNUMBER(MATCH(orderData[order_type],$D$13,0)),MATCH(ROW(orderData[customer]),ROW(orderData[customer])),""),ROWS($A$15:A24)+$B$3)),INDEX(orderData[status],SMALL(IF(ISNUMBER(MATCH(orderData[order_type],$D$13,0)*MATCH(YEAR(orderData[invoice_date]),$D$15,0)),MATCH(ROW(orderData[customer]),ROW(orderData[customer])),""),ROWS($A$15:A24)+$B$3)))),IF($D$13="",IF($D$15="",INDEX(orderData[status],SMALL(IF(ISNUMBER(MATCH(orderData[status],$D$11,0)),MATCH(ROW(orderData[customer]),ROW(orderData[customer])),""),ROWS($A$15:A24)+$B$3)),INDEX(orderData[status],SMALL(IF(ISNUMBER(MATCH(orderData[status],$D$11,0)*MATCH(YEAR(orderData[invoice_date]),$D$15,0)),MATCH(ROW(orderData[customer]),ROW(orderData[customer])),""),ROWS($A$15:A24)+$B$3))),IF($D$15="",INDEX(orderData[status],SMALL(IF(ISNUMBER(MATCH(orderData[status],$D$11,0)*MATCH(orderData[order_type],$D$13,0)),MATCH(ROW(orderData[customer]),ROW(orderData[customer])),""),ROWS($A$15:A24)+$B$3)),INDEX(orderData[status],SMALL(IF(ISNUMBER(MATCH(orderData[status],$D$11,0)*MATCH(orderData[order_type],$D$13,0)*MATCH(YEAR(orderData[invoice_date]),$D$15,0)),MATCH(ROW(orderData[customer]),ROW(orderData[customer])),""),ROWS($A$15:A24)+$B$3))))),IF($D$11="",IF($D$13="",IF($D$15="",INDEX(orderData[status],SMALL(IF(ISNUMBER(MATCH(orderData[customer],$D$9,0)),MATCH(ROW(orderData[customer]),ROW(orderData[customer])),""),ROWS($A$15:A24)+$B$3)),INDEX(orderData[status],SMALL(IF(ISNUMBER(MATCH(orderData[customer],$D$9,0)*MATCH(YEAR(orderData[invoice_date]),$D$15,0)),MATCH(ROW(orderData[customer]),ROW(orderData[customer])),""),ROWS($A$15:A24)+$B$3))),IF($D$15="",INDEX(orderData[status],SMALL(IF(ISNUMBER(MATCH(orderData[customer],$D$9,0)*MATCH(orderData[order_type],$D$13,0)),MATCH(ROW(orderData[customer]),ROW(orderData[customer])),""),ROWS($A$15:A24)+$B$3)),INDEX(orderData[status],SMALL(IF(ISNUMBER(MATCH(orderData[customer],$D$9,0)*MATCH(orderData[order_type],$D$13,0)*MATCH(YEAR(orderData[invoice_date]),$D$15,0)),MATCH(ROW(orderData[customer]),ROW(orderData[customer])),""),ROWS($A$15:A24)+$B$3)))),IF($D$13="",IF($D$15="",INDEX(orderData[status],SMALL(IF(ISNUMBER(MATCH(orderData[customer],$D$9,0)*MATCH(orderData[status],$D$11,0)),MATCH(ROW(orderData[customer]),ROW(orderData[customer])),""),ROWS($A$15:A24)+$B$3)),INDEX(orderData[status],SMALL(IF(ISNUMBER(MATCH(orderData[customer],$D$9,0)*MATCH(orderData[status],$D$11,0)*MATCH(YEAR(orderData[status]),$D$15,0)),MATCH(ROW(orderData[customer]),ROW(orderData[customer])),""),ROWS($A$15:A24)+$B$3))),IF($D$15="",INDEX(orderData[status],SMALL(IF(ISNUMBER(MATCH(orderData[customer],$D$9,0)*MATCH(orderData[status],$D$11,0)*MATCH(orderData[order_type],$D$13,0)),MATCH(ROW(orderData[customer]),ROW(orderData[customer])),""),ROWS($A$15:A24)+$B$3)),INDEX(orderData[statu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W17" s="392" t="str">
        <f t="array" ref="W17">IFERROR(IF($D$9="",IF($D$11="",IF($D$13="",IF($D$15="",INDEX(orderData[custom_docs],SMALL(MATCH(ROW(orderData[customer]),ROW(orderData[customer])),ROWS($A$15:A24)+$B$3)),INDEX(orderData[custom_docs],SMALL(IF(ISNUMBER(MATCH(YEAR(orderData[invoice_date]),$D$15,0)),MATCH(ROW(orderData[customer]),ROW(orderData[customer])),""),ROWS($A$15:A24)+$B$3))),IF($D$15="",INDEX(orderData[custom_docs],SMALL(IF(ISNUMBER(MATCH(orderData[order_type],$D$13,0)),MATCH(ROW(orderData[customer]),ROW(orderData[customer])),""),ROWS($A$15:A24)+$B$3)),INDEX(orderData[custom_docs],SMALL(IF(ISNUMBER(MATCH(orderData[order_type],$D$13,0)*MATCH(YEAR(orderData[invoice_date]),$D$15,0)),MATCH(ROW(orderData[customer]),ROW(orderData[customer])),""),ROWS($A$15:A24)+$B$3)))),IF($D$13="",IF($D$15="",INDEX(orderData[custom_docs],SMALL(IF(ISNUMBER(MATCH(orderData[status],$D$11,0)),MATCH(ROW(orderData[customer]),ROW(orderData[customer])),""),ROWS($A$15:A24)+$B$3)),INDEX(orderData[custom_docs],SMALL(IF(ISNUMBER(MATCH(orderData[status],$D$11,0)*MATCH(YEAR(orderData[invoice_date]),$D$15,0)),MATCH(ROW(orderData[customer]),ROW(orderData[customer])),""),ROWS($A$15:A24)+$B$3))),IF($D$15="",INDEX(orderData[custom_docs],SMALL(IF(ISNUMBER(MATCH(orderData[status],$D$11,0)*MATCH(orderData[order_type],$D$13,0)),MATCH(ROW(orderData[customer]),ROW(orderData[customer])),""),ROWS($A$15:A24)+$B$3)),INDEX(orderData[custom_docs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_docs],SMALL(IF(ISNUMBER(MATCH(orderData[customer],$D$9,0)),MATCH(ROW(orderData[customer]),ROW(orderData[customer])),""),ROWS($A$15:A24)+$B$3)),INDEX(orderData[custom_docs],SMALL(IF(ISNUMBER(MATCH(orderData[customer],$D$9,0)*MATCH(YEAR(orderData[invoice_date]),$D$15,0)),MATCH(ROW(orderData[customer]),ROW(orderData[customer])),""),ROWS($A$15:A24)+$B$3))),IF($D$15="",INDEX(orderData[custom_docs],SMALL(IF(ISNUMBER(MATCH(orderData[customer],$D$9,0)*MATCH(orderData[order_type],$D$13,0)),MATCH(ROW(orderData[customer]),ROW(orderData[customer])),""),ROWS($A$15:A24)+$B$3)),INDEX(orderData[custom_docs],SMALL(IF(ISNUMBER(MATCH(orderData[customer],$D$9,0)*MATCH(orderData[order_type],$D$13,0)*MATCH(YEAR(orderData[invoice_date]),$D$15,0)),MATCH(ROW(orderData[customer]),ROW(orderData[customer])),""),ROWS($A$15:A24)+$B$3)))),IF($D$13="",IF($D$15="",INDEX(orderData[custom_docs],SMALL(IF(ISNUMBER(MATCH(orderData[customer],$D$9,0)*MATCH(orderData[status],$D$11,0)),MATCH(ROW(orderData[customer]),ROW(orderData[customer])),""),ROWS($A$15:A24)+$B$3)),INDEX(orderData[custom_docs],SMALL(IF(ISNUMBER(MATCH(orderData[customer],$D$9,0)*MATCH(orderData[status],$D$11,0)*MATCH(YEAR(orderData[status]),$D$15,0)),MATCH(ROW(orderData[customer]),ROW(orderData[customer])),""),ROWS($A$15:A24)+$B$3))),IF($D$15="",INDEX(orderData[custom_docs],SMALL(IF(ISNUMBER(MATCH(orderData[customer],$D$9,0)*MATCH(orderData[status],$D$11,0)*MATCH(orderData[order_type],$D$13,0)),MATCH(ROW(orderData[customer]),ROW(orderData[customer])),""),ROWS($A$15:A24)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AO17" s="248"/>
      <c r="AQ17" s="275"/>
      <c r="AR17" s="261"/>
      <c r="AS17" s="261"/>
      <c r="AT17" s="261"/>
      <c r="AW17" s="275"/>
      <c r="AX17" s="440"/>
      <c r="AZ17" s="445"/>
      <c r="BN17" s="433"/>
      <c r="BO17" s="268"/>
      <c r="BZ17" s="364"/>
      <c r="CA17" s="305" t="str">
        <f>IFERROR(IF(BZ17="","",INDEX(productData[description],MATCH(BZ17,productData[sku],0))),"")</f>
        <v/>
      </c>
      <c r="CB17" s="306"/>
      <c r="CC17" s="420"/>
      <c r="CD17" s="315"/>
      <c r="CE17" s="425"/>
      <c r="CF17" s="308"/>
      <c r="CG17" s="309" t="str">
        <f>IFERROR(ROUNDUP(CB17/INDEX(productData[units_per_carton],MATCH(BZ17,productData[sku],0)),0),"")</f>
        <v/>
      </c>
      <c r="CH17" s="310" t="str">
        <f>IFERROR(ROUNDUP(CD17/INDEX(productData[units_per_carton],MATCH(BZ17,productData[sku],0)),0),"")</f>
        <v/>
      </c>
      <c r="CI17" s="310" t="str">
        <f>IFERROR(ROUNDUP(CF17/INDEX(productData[units_per_carton],MATCH(BZ17,productData[sku])),0),"")</f>
        <v/>
      </c>
      <c r="CJ17" s="310" t="str">
        <f>IFERROR(((CB17+CD17+CF17)/INDEX(productData[units_per_carton],MATCH(BZ17,productData[sku],0)))*INDEX(productData[net_weight],MATCH(BZ17,productData[sku],0)),"")</f>
        <v/>
      </c>
      <c r="CK17" s="310" t="str">
        <f>IFERROR(((CB17+CD17+CF17)/INDEX(productData[units_per_carton],MATCH(BZ17,productData[sku],0)))*INDEX(productData[gross_weight],MATCH(BZ17,productData[sku],0)),"")</f>
        <v/>
      </c>
      <c r="CL17" s="414" t="str">
        <f>IFERROR((CB17+CD17+CF17)/INDEX(productData[units_per_carton],MATCH(BZ17,productData[sku],0))*INDEX(productData[length],MATCH(BZ17,productData[sku],0))*INDEX(productData[width],MATCH(BZ17,productData[sku],0))*INDEX(productData[height],MATCH(BZ17,productData[sku],0))/1000000000,"")</f>
        <v/>
      </c>
      <c r="CM17" s="311" t="str">
        <f>IFERROR(INDEX(productData[category],MATCH(BZ17,productData[sku],0)),"")</f>
        <v/>
      </c>
      <c r="CN17" s="311" t="str">
        <f>IFERROR(INDEX(productData[size1],MATCH(BZ17,productData[sku],0)),"")</f>
        <v/>
      </c>
      <c r="CO17" s="312" t="str">
        <f>IFERROR(INDEX(productData[hs_code],MATCH(BZ17,productData[sku],0)),"")</f>
        <v/>
      </c>
      <c r="CP17" s="365" t="str">
        <f>IFERROR(INDEX(productData[sku_geko],MATCH(BZ17,productData[sku],0)),"")</f>
        <v/>
      </c>
      <c r="CQ17" s="308"/>
      <c r="CR17" s="382" t="str">
        <f>IFERROR(IF(BZ17="","",IF($BX$15="SALE",INDEX(inventory[COSTO UNITARIO],MATCH(BZ17,inventory[SKU],0)),IF($BX$15="SAMPLING",INDEX(inventory[COSTO UNITARIO],MATCH(BZ17,inventory[SKU],0)),""))),"")</f>
        <v/>
      </c>
      <c r="CS17" s="382" t="str">
        <f t="shared" ref="CS17:CS72" si="8">IFERROR(IF(BZ17="","",(CB17+CD17)*CR17),"")</f>
        <v/>
      </c>
      <c r="CT17" s="430" t="str">
        <f t="shared" ref="CT17:CT72" si="9">IF(BZ17="","",CB17*CC17+CD17*CE17)</f>
        <v/>
      </c>
      <c r="CU17" s="357" t="str">
        <f t="shared" si="3"/>
        <v/>
      </c>
      <c r="CW17" s="77"/>
      <c r="CX17" s="220" t="s">
        <v>304</v>
      </c>
      <c r="CY17" s="470">
        <f>SUM(CT8:CT110)</f>
        <v>12000</v>
      </c>
      <c r="CZ17" s="74"/>
      <c r="DB17" s="195"/>
      <c r="DH17" s="195"/>
      <c r="EE17" s="337" t="str">
        <f t="array" ref="EE17">IFERROR(IF($EC$9="",IF($EC$11="",IF($EC$13="",INDEX(productData[sku],SMALL(MATCH(ROW(productData[sku]),ROW(productData[sku])),ROWS($A$15:A24)+$B$3)),INDEX(productData[sku],SMALL(IF(ISNUMBER(MATCH(productData[size1],$EC$13,0)),MATCH(ROW(productData[sku]),ROW(productData[sku])),""),ROWS($A$15:A22)+$B$3))),IF($EC$13="",INDEX(productData[sku],SMALL(IF(ISNUMBER(MATCH(productData[sex],$EC$11,0)),MATCH(ROW(productData[sku]),ROW(productData[sku])),""),ROWS($A$15:A22)+$B$3)),INDEX(productData[sku],SMALL(IF(ISNUMBER(MATCH(productData[sex],$EC$11,0)*MATCH(productData[size1],$EC$13,0)),MATCH(ROW(productData[sku]),ROW(productData[sku])),""),ROWS($A$15:A22)+$B$3)))),IF($EC$11="",IF($EC$13="",INDEX(productData[sku],SMALL(IF(ISNUMBER(MATCH(productData[category],$EC$9,0)),MATCH(ROW(productData[sku]),ROW(productData[sku])),""),ROWS($A$15:A22)+$B$3)),INDEX(productData[sku],SMALL(IF(ISNUMBER(MATCH(productData[category],$EC$9,0)*MATCH(productData[size1],$EC$13,0)),MATCH(ROW(productData[sku]),ROW(productData[sku])),""),ROWS($A$15:A22)+$B$3))),IF($EC$13="",INDEX(productData[sku],SMALL(IF(ISNUMBER(MATCH(productData[category],$EC$9,0)*MATCH(productData[sex],$EC$11,0)),MATCH(ROW(productData[sku]),ROW(productData[sku])),""),ROWS($A$15:A22)+$B$3)),INDEX(productData[sku],SMALL(IF(ISNUMBER(MATCH(productData[category],$EC$9,0)*MATCH(productData[sex],$EC$11,0)*MATCH(productData[size1],$EC$13,0)),MATCH(ROW(productData[sku]),ROW(productData[sku])),""),ROWS($A$15:A22)+$B$3))))),"")</f>
        <v/>
      </c>
      <c r="EF17" s="501" t="str">
        <f t="array" ref="EF17">IFERROR(IF($EC$9="",IF($EC$11="",IF($EC$13="",INDEX(productData[description],SMALL(MATCH(ROW(productData[sku]),ROW(productData[sku])),ROWS($A$15:A24)+$B$3)),INDEX(productData[description],SMALL(IF(ISNUMBER(MATCH(productData[size1],$EC$13,0)),MATCH(ROW(productData[sku]),ROW(productData[sku])),""),ROWS($A$15:A22)+$B$3))),IF($EC$13="",INDEX(productData[description],SMALL(IF(ISNUMBER(MATCH(productData[sex],$EC$11,0)),MATCH(ROW(productData[sku]),ROW(productData[sku])),""),ROWS($A$15:A22)+$B$3)),INDEX(productData[description],SMALL(IF(ISNUMBER(MATCH(productData[sex],$EC$11,0)*MATCH(productData[size1],$EC$13,0)),MATCH(ROW(productData[sku]),ROW(productData[sku])),""),ROWS($A$15:A22)+$B$3)))),IF($EC$11="",IF($EC$13="",INDEX(productData[description],SMALL(IF(ISNUMBER(MATCH(productData[category],$EC$9,0)),MATCH(ROW(productData[sku]),ROW(productData[sku])),""),ROWS($A$15:A22)+$B$3)),INDEX(productData[description],SMALL(IF(ISNUMBER(MATCH(productData[category],$EC$9,0)*MATCH(productData[size1],$EC$13,0)),MATCH(ROW(productData[sku]),ROW(productData[sku])),""),ROWS($A$15:A22)+$B$3))),IF($EC$13="",INDEX(productData[description],SMALL(IF(ISNUMBER(MATCH(productData[category],$EC$9,0)*MATCH(productData[sex],$EC$11,0)),MATCH(ROW(productData[sku]),ROW(productData[sku])),""),ROWS($A$15:A22)+$B$3)),INDEX(productData[description],SMALL(IF(ISNUMBER(MATCH(productData[category],$EC$9,0)*MATCH(productData[sex],$EC$11,0)*MATCH(productData[size1],$EC$13,0)),MATCH(ROW(productData[sku]),ROW(productData[sku])),""),ROWS($A$15:A22)+$B$3))))),"")</f>
        <v/>
      </c>
      <c r="EG17" s="338" t="str">
        <f>IFERROR(IF('BHPC MANAGER'!$EE17="","",INDEX(inventory[ESISTENZA],MATCH('BHPC MANAGER'!$EE17,inventory[SKU],0))),0)</f>
        <v/>
      </c>
      <c r="EH17" s="339" t="s">
        <v>241</v>
      </c>
      <c r="EI17" s="339" t="str">
        <f t="shared" si="4"/>
        <v/>
      </c>
      <c r="EJ17" s="340" t="s">
        <v>241</v>
      </c>
      <c r="EK17" s="341" t="str">
        <f t="shared" si="5"/>
        <v/>
      </c>
      <c r="FD17" s="371"/>
      <c r="FF17" s="242"/>
      <c r="FG17" s="242"/>
      <c r="FH17" s="372"/>
      <c r="FI17" s="242"/>
      <c r="FJ17" s="371"/>
      <c r="FL17" s="242"/>
      <c r="FM17" s="242"/>
      <c r="FN17" s="372"/>
      <c r="FO17" s="242"/>
      <c r="FP17" s="242"/>
      <c r="FQ17" s="242"/>
      <c r="FR17" s="242"/>
      <c r="FS17" s="242"/>
      <c r="FT17" s="242"/>
      <c r="FU17" s="242"/>
      <c r="FV17" s="242"/>
      <c r="FW17" s="242"/>
      <c r="FX17" s="242"/>
      <c r="FY17" s="242"/>
      <c r="FZ17" s="242"/>
      <c r="GA17" s="242"/>
      <c r="GB17" s="242"/>
      <c r="GC17" s="242"/>
      <c r="GD17" s="242"/>
      <c r="GE17" s="242"/>
      <c r="GF17" s="242"/>
      <c r="GG17" s="242"/>
      <c r="GH17" s="242"/>
      <c r="GI17" s="242"/>
      <c r="GJ17" s="242"/>
      <c r="GK17" s="242"/>
      <c r="GL17" s="242"/>
      <c r="GM17" s="242"/>
      <c r="GN17" s="242"/>
      <c r="GO17" s="242"/>
      <c r="GP17" s="242"/>
      <c r="GQ17" s="242"/>
      <c r="GR17" s="242"/>
      <c r="GS17" s="242"/>
      <c r="GT17" s="242"/>
      <c r="GU17" s="242"/>
      <c r="GV17" s="242"/>
      <c r="GW17" s="242"/>
      <c r="GX17" s="242"/>
      <c r="GY17" s="242"/>
      <c r="GZ17" s="242"/>
      <c r="HA17" s="242"/>
      <c r="HB17" s="242"/>
      <c r="HC17" s="242"/>
      <c r="HD17" s="242"/>
      <c r="HE17" s="242"/>
      <c r="HF17" s="242"/>
      <c r="HG17" s="242"/>
      <c r="HH17" s="242"/>
      <c r="HI17" s="242"/>
      <c r="HJ17" s="242"/>
      <c r="HK17" s="242"/>
      <c r="HL17" s="242"/>
      <c r="HM17" s="242"/>
      <c r="HN17" s="242"/>
      <c r="HO17" s="242"/>
      <c r="HP17" s="242"/>
      <c r="HQ17" s="242"/>
      <c r="HR17" s="242"/>
      <c r="HS17" s="242"/>
      <c r="HT17" s="242"/>
    </row>
    <row r="18" spans="1:228" ht="15" customHeight="1" thickBot="1" x14ac:dyDescent="0.4">
      <c r="A18" s="128" t="s">
        <v>219</v>
      </c>
      <c r="B18" s="129"/>
      <c r="F18" s="485" t="s">
        <v>380</v>
      </c>
      <c r="G18" s="484"/>
      <c r="H18" s="274"/>
      <c r="L18" s="285" t="str">
        <f t="array" ref="L18">IFERROR(IF($D$9="",IF($D$11="",IF($D$13="",IF($D$15="",INDEX(orderData[customer],SMALL(MATCH(ROW(orderData[customer]),ROW(orderData[customer])),ROWS($A$15:A25)+$B$3)),INDEX(orderData[customer],SMALL(IF(ISNUMBER(MATCH(YEAR(orderData[invoice_date]),$D$15,0)),MATCH(ROW(orderData[customer]),ROW(orderData[customer])),""),ROWS($A$15:A25)+$B$3))),IF($D$15="",INDEX(orderData[customer],SMALL(IF(ISNUMBER(MATCH(orderData[order_type],$D$13,0)),MATCH(ROW(orderData[customer]),ROW(orderData[customer])),""),ROWS($A$15:A25)+$B$3)),INDEX(orderData[customer],SMALL(IF(ISNUMBER(MATCH(orderData[order_type],$D$13,0)*MATCH(YEAR(orderData[invoice_date]),$D$15,0)),MATCH(ROW(orderData[customer]),ROW(orderData[customer])),""),ROWS($A$15:A25)+$B$3)))),IF($D$13="",IF($D$15="",INDEX(orderData[customer],SMALL(IF(ISNUMBER(MATCH(orderData[status],$D$11,0)),MATCH(ROW(orderData[customer]),ROW(orderData[customer])),""),ROWS($A$15:A25)+$B$3)),INDEX(orderData[customer],SMALL(IF(ISNUMBER(MATCH(orderData[status],$D$11,0)*MATCH(YEAR(orderData[invoice_date]),$D$15,0)),MATCH(ROW(orderData[customer]),ROW(orderData[customer])),""),ROWS($A$15:A25)+$B$3))),IF($D$15="",INDEX(orderData[customer],SMALL(IF(ISNUMBER(MATCH(orderData[status],$D$11,0)*MATCH(orderData[order_type],$D$13,0)),MATCH(ROW(orderData[customer]),ROW(orderData[customer])),""),ROWS($A$15:A25)+$B$3)),INDEX(orderData[customer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er],SMALL(IF(ISNUMBER(MATCH(orderData[customer],$D$9,0)),MATCH(ROW(orderData[customer]),ROW(orderData[customer])),""),ROWS($A$15:A25)+$B$3)),INDEX(orderData[customer],SMALL(IF(ISNUMBER(MATCH(orderData[customer],$D$9,0)*MATCH(YEAR(orderData[invoice_date]),$D$15,0)),MATCH(ROW(orderData[customer]),ROW(orderData[customer])),""),ROWS($A$15:A25)+$B$3))),IF($D$15="",INDEX(orderData[customer],SMALL(IF(ISNUMBER(MATCH(orderData[customer],$D$9,0)*MATCH(orderData[order_type],$D$13,0)),MATCH(ROW(orderData[customer]),ROW(orderData[customer])),""),ROWS($A$15:A25)+$B$3)),INDEX(orderData[customer],SMALL(IF(ISNUMBER(MATCH(orderData[customer],$D$9,0)*MATCH(orderData[order_type],$D$13,0)*MATCH(YEAR(orderData[invoice_date]),$D$15,0)),MATCH(ROW(orderData[customer]),ROW(orderData[customer])),""),ROWS($A$15:A25)+$B$3)))),IF($D$13="",IF($D$15="",INDEX(orderData[customer],SMALL(IF(ISNUMBER(MATCH(orderData[customer],$D$9,0)*MATCH(orderData[status],$D$11,0)),MATCH(ROW(orderData[customer]),ROW(orderData[customer])),""),ROWS($A$15:A25)+$B$3)),INDEX(orderData[customer],SMALL(IF(ISNUMBER(MATCH(orderData[customer],$D$9,0)*MATCH(orderData[status],$D$11,0)*MATCH(YEAR(orderData[invoice_date]),$D$15,0)),MATCH(ROW(orderData[customer]),ROW(orderData[customer])),""),ROWS($A$15:A25)+$B$3))),IF($D$15="",INDEX(orderData[customer],SMALL(IF(ISNUMBER(MATCH(orderData[customer],$D$9,0)*MATCH(orderData[status],$D$11,0)*MATCH(orderData[order_type],$D$13,0)),MATCH(ROW(orderData[customer]),ROW(orderData[customer])),""),ROWS($A$15:A25)+$B$3)),INDEX(orderData[customer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M18" s="286" t="str">
        <f t="array" ref="M18">IFERROR(IF($D$9="",IF($D$11="",IF($D$13="",IF($D$15="",INDEX(orderData[order_no],SMALL(MATCH(ROW(orderData[customer]),ROW(orderData[customer])),ROWS($A$15:A25)+$B$3)),INDEX(orderData[order_no],SMALL(IF(ISNUMBER(MATCH(YEAR(orderData[invoice_date]),$D$15,0)),MATCH(ROW(orderData[customer]),ROW(orderData[customer])),""),ROWS($A$15:A25)+$B$3))),IF($D$15="",INDEX(orderData[order_no],SMALL(IF(ISNUMBER(MATCH(orderData[order_type],$D$13,0)),MATCH(ROW(orderData[customer]),ROW(orderData[customer])),""),ROWS($A$15:A25)+$B$3)),INDEX(orderData[order_no],SMALL(IF(ISNUMBER(MATCH(orderData[order_type],$D$13,0)*MATCH(YEAR(orderData[invoice_date]),$D$15,0)),MATCH(ROW(orderData[customer]),ROW(orderData[customer])),""),ROWS($A$15:A25)+$B$3)))),IF($D$13="",IF($D$15="",INDEX(orderData[order_no],SMALL(IF(ISNUMBER(MATCH(orderData[status],$D$11,0)),MATCH(ROW(orderData[customer]),ROW(orderData[customer])),""),ROWS($A$15:A25)+$B$3)),INDEX(orderData[order_no],SMALL(IF(ISNUMBER(MATCH(orderData[status],$D$11,0)*MATCH(YEAR(orderData[invoice_date]),$D$15,0)),MATCH(ROW(orderData[customer]),ROW(orderData[customer])),""),ROWS($A$15:A25)+$B$3))),IF($D$15="",INDEX(orderData[order_no],SMALL(IF(ISNUMBER(MATCH(orderData[status],$D$11,0)*MATCH(orderData[order_type],$D$13,0)),MATCH(ROW(orderData[customer]),ROW(orderData[customer])),""),ROWS($A$15:A25)+$B$3)),INDEX(orderData[order_no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no],SMALL(IF(ISNUMBER(MATCH(orderData[customer],$D$9,0)),MATCH(ROW(orderData[customer]),ROW(orderData[customer])),""),ROWS($A$15:A25)+$B$3)),INDEX(orderData[order_no],SMALL(IF(ISNUMBER(MATCH(orderData[customer],$D$9,0)*MATCH(YEAR(orderData[invoice_date]),$D$15,0)),MATCH(ROW(orderData[customer]),ROW(orderData[customer])),""),ROWS($A$15:A25)+$B$3))),IF($D$15="",INDEX(orderData[order_no],SMALL(IF(ISNUMBER(MATCH(orderData[customer],$D$9,0)*MATCH(orderData[order_type],$D$13,0)),MATCH(ROW(orderData[customer]),ROW(orderData[customer])),""),ROWS($A$15:A25)+$B$3)),INDEX(orderData[order_no],SMALL(IF(ISNUMBER(MATCH(orderData[customer],$D$9,0)*MATCH(orderData[order_type],$D$13,0)*MATCH(YEAR(orderData[invoice_date]),$D$15,0)),MATCH(ROW(orderData[customer]),ROW(orderData[customer])),""),ROWS($A$15:A25)+$B$3)))),IF($D$13="",IF($D$15="",INDEX(orderData[order_no],SMALL(IF(ISNUMBER(MATCH(orderData[customer],$D$9,0)*MATCH(orderData[status],$D$11,0)),MATCH(ROW(orderData[customer]),ROW(orderData[customer])),""),ROWS($A$15:A25)+$B$3)),INDEX(orderData[order_no],SMALL(IF(ISNUMBER(MATCH(orderData[customer],$D$9,0)*MATCH(orderData[status],$D$11,0)*MATCH(YEAR(orderData[invoice_date]),$D$15,0)),MATCH(ROW(orderData[customer]),ROW(orderData[customer])),""),ROWS($A$15:A25)+$B$3))),IF($D$15="",INDEX(orderData[order_no],SMALL(IF(ISNUMBER(MATCH(orderData[customer],$D$9,0)*MATCH(orderData[status],$D$11,0)*MATCH(orderData[order_type],$D$13,0)),MATCH(ROW(orderData[customer]),ROW(orderData[customer])),""),ROWS($A$15:A25)+$B$3)),INDEX(orderData[order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N18" s="287" t="str">
        <f t="array" ref="N18">IFERROR(IF($D$9="",IF($D$11="",IF($D$13="",IF($D$15="",INDEX(orderData[order_type],SMALL(MATCH(ROW(orderData[customer]),ROW(orderData[customer])),ROWS($A$15:A25)+$B$3)),INDEX(orderData[order_type],SMALL(IF(ISNUMBER(MATCH(YEAR(orderData[invoice_date]),$D$15,0)),MATCH(ROW(orderData[customer]),ROW(orderData[customer])),""),ROWS($A$15:A25)+$B$3))),IF($D$15="",INDEX(orderData[order_type],SMALL(IF(ISNUMBER(MATCH(orderData[order_type],$D$13,0)),MATCH(ROW(orderData[customer]),ROW(orderData[customer])),""),ROWS($A$15:A25)+$B$3)),INDEX(orderData[order_type],SMALL(IF(ISNUMBER(MATCH(orderData[order_type],$D$13,0)*MATCH(YEAR(orderData[invoice_date]),$D$15,0)),MATCH(ROW(orderData[customer]),ROW(orderData[customer])),""),ROWS($A$15:A25)+$B$3)))),IF($D$13="",IF($D$15="",INDEX(orderData[order_type],SMALL(IF(ISNUMBER(MATCH(orderData[status],$D$11,0)),MATCH(ROW(orderData[customer]),ROW(orderData[customer])),""),ROWS($A$15:A25)+$B$3)),INDEX(orderData[order_type],SMALL(IF(ISNUMBER(MATCH(orderData[status],$D$11,0)*MATCH(YEAR(orderData[invoice_date]),$D$15,0)),MATCH(ROW(orderData[customer]),ROW(orderData[customer])),""),ROWS($A$15:A25)+$B$3))),IF($D$15="",INDEX(orderData[order_type],SMALL(IF(ISNUMBER(MATCH(orderData[status],$D$11,0)*MATCH(orderData[order_type],$D$13,0)),MATCH(ROW(orderData[customer]),ROW(orderData[customer])),""),ROWS($A$15:A25)+$B$3)),INDEX(orderData[order_typ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type],SMALL(IF(ISNUMBER(MATCH(orderData[customer],$D$9,0)),MATCH(ROW(orderData[customer]),ROW(orderData[customer])),""),ROWS($A$15:A25)+$B$3)),INDEX(orderData[order_type],SMALL(IF(ISNUMBER(MATCH(orderData[customer],$D$9,0)*MATCH(YEAR(orderData[invoice_date]),$D$15,0)),MATCH(ROW(orderData[customer]),ROW(orderData[customer])),""),ROWS($A$15:A25)+$B$3))),IF($D$15="",INDEX(orderData[order_type],SMALL(IF(ISNUMBER(MATCH(orderData[customer],$D$9,0)*MATCH(orderData[order_type],$D$13,0)),MATCH(ROW(orderData[customer]),ROW(orderData[customer])),""),ROWS($A$15:A25)+$B$3)),INDEX(orderData[order_type],SMALL(IF(ISNUMBER(MATCH(orderData[customer],$D$9,0)*MATCH(orderData[order_type],$D$13,0)*MATCH(YEAR(orderData[invoice_date]),$D$15,0)),MATCH(ROW(orderData[customer]),ROW(orderData[customer])),""),ROWS($A$15:A25)+$B$3)))),IF($D$13="",IF($D$15="",INDEX(orderData[order_type],SMALL(IF(ISNUMBER(MATCH(orderData[customer],$D$9,0)*MATCH(orderData[status],$D$11,0)),MATCH(ROW(orderData[customer]),ROW(orderData[customer])),""),ROWS($A$15:A25)+$B$3)),INDEX(orderData[order_type],SMALL(IF(ISNUMBER(MATCH(orderData[customer],$D$9,0)*MATCH(orderData[status],$D$11,0)*MATCH(YEAR(orderData[invoice_date]),$D$15,0)),MATCH(ROW(orderData[customer]),ROW(orderData[customer])),""),ROWS($A$15:A25)+$B$3))),IF($D$15="",INDEX(orderData[order_type],SMALL(IF(ISNUMBER(MATCH(orderData[customer],$D$9,0)*MATCH(orderData[status],$D$11,0)*MATCH(orderData[order_type],$D$13,0)),MATCH(ROW(orderData[customer]),ROW(orderData[customer])),""),ROWS($A$15:A25)+$B$3)),INDEX(orderData[order_typ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O18" s="288" t="str">
        <f t="array" ref="O18">IFERROR(IF($D$9="",IF($D$11="",IF($D$13="",IF($D$15="",INDEX(orderData[order_date],SMALL(MATCH(ROW(orderData[customer]),ROW(orderData[customer])),ROWS($A$15:A25)+$B$3)),INDEX(orderData[order_date],SMALL(IF(ISNUMBER(MATCH(YEAR(orderData[invoice_date]),$D$15,0)),MATCH(ROW(orderData[customer]),ROW(orderData[customer])),""),ROWS($A$15:A25)+$B$3))),IF($D$15="",INDEX(orderData[order_date],SMALL(IF(ISNUMBER(MATCH(orderData[order_type],$D$13,0)),MATCH(ROW(orderData[customer]),ROW(orderData[customer])),""),ROWS($A$15:A25)+$B$3)),INDEX(orderData[order_date],SMALL(IF(ISNUMBER(MATCH(orderData[order_type],$D$13,0)*MATCH(YEAR(orderData[invoice_date]),$D$15,0)),MATCH(ROW(orderData[customer]),ROW(orderData[customer])),""),ROWS($A$15:A25)+$B$3)))),IF($D$13="",IF($D$15="",INDEX(orderData[order_date],SMALL(IF(ISNUMBER(MATCH(orderData[status],$D$11,0)),MATCH(ROW(orderData[customer]),ROW(orderData[customer])),""),ROWS($A$15:A25)+$B$3)),INDEX(orderData[order_date],SMALL(IF(ISNUMBER(MATCH(orderData[status],$D$11,0)*MATCH(YEAR(orderData[invoice_date]),$D$15,0)),MATCH(ROW(orderData[customer]),ROW(orderData[customer])),""),ROWS($A$15:A25)+$B$3))),IF($D$15="",INDEX(orderData[order_date],SMALL(IF(ISNUMBER(MATCH(orderData[status],$D$11,0)*MATCH(orderData[order_type],$D$13,0)),MATCH(ROW(orderData[customer]),ROW(orderData[customer])),""),ROWS($A$15:A25)+$B$3)),INDEX(orderData[order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date],SMALL(IF(ISNUMBER(MATCH(orderData[customer],$D$9,0)),MATCH(ROW(orderData[customer]),ROW(orderData[customer])),""),ROWS($A$15:A25)+$B$3)),INDEX(orderData[order_date],SMALL(IF(ISNUMBER(MATCH(orderData[customer],$D$9,0)*MATCH(YEAR(orderData[invoice_date]),$D$15,0)),MATCH(ROW(orderData[customer]),ROW(orderData[customer])),""),ROWS($A$15:A25)+$B$3))),IF($D$15="",INDEX(orderData[order_date],SMALL(IF(ISNUMBER(MATCH(orderData[customer],$D$9,0)*MATCH(orderData[order_type],$D$13,0)),MATCH(ROW(orderData[customer]),ROW(orderData[customer])),""),ROWS($A$15:A25)+$B$3)),INDEX(orderData[order_date],SMALL(IF(ISNUMBER(MATCH(orderData[customer],$D$9,0)*MATCH(orderData[order_type],$D$13,0)*MATCH(YEAR(orderData[invoice_date]),$D$15,0)),MATCH(ROW(orderData[customer]),ROW(orderData[customer])),""),ROWS($A$15:A25)+$B$3)))),IF($D$13="",IF($D$15="",INDEX(orderData[order_date],SMALL(IF(ISNUMBER(MATCH(orderData[customer],$D$9,0)*MATCH(orderData[status],$D$11,0)),MATCH(ROW(orderData[customer]),ROW(orderData[customer])),""),ROWS($A$15:A25)+$B$3)),INDEX(orderData[order_date],SMALL(IF(ISNUMBER(MATCH(orderData[customer],$D$9,0)*MATCH(orderData[status],$D$11,0)*MATCH(YEAR(orderData[invoice_date]),$D$15,0)),MATCH(ROW(orderData[customer]),ROW(orderData[customer])),""),ROWS($A$15:A25)+$B$3))),IF($D$15="",INDEX(orderData[order_date],SMALL(IF(ISNUMBER(MATCH(orderData[customer],$D$9,0)*MATCH(orderData[status],$D$11,0)*MATCH(orderData[order_type],$D$13,0)),MATCH(ROW(orderData[customer]),ROW(orderData[customer])),""),ROWS($A$15:A25)+$B$3)),INDEX(orderData[order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P18" s="289" t="str">
        <f t="array" ref="P18">IFERROR(IF($D$9="",IF($D$11="",IF($D$13="",IF($D$15="",INDEX(orderData[invoice_no],SMALL(MATCH(ROW(orderData[customer]),ROW(orderData[customer])),ROWS($A$15:A25)+$B$3)),INDEX(orderData[invoice_no],SMALL(IF(ISNUMBER(MATCH(YEAR(orderData[invoice_date]),$D$15,0)),MATCH(ROW(orderData[customer]),ROW(orderData[customer])),""),ROWS($A$15:A25)+$B$3))),IF($D$15="",INDEX(orderData[invoice_no],SMALL(IF(ISNUMBER(MATCH(orderData[order_type],$D$13,0)),MATCH(ROW(orderData[customer]),ROW(orderData[customer])),""),ROWS($A$15:A25)+$B$3)),INDEX(orderData[invoice_no],SMALL(IF(ISNUMBER(MATCH(orderData[order_type],$D$13,0)*MATCH(YEAR(orderData[invoice_date]),$D$15,0)),MATCH(ROW(orderData[customer]),ROW(orderData[customer])),""),ROWS($A$15:A25)+$B$3)))),IF($D$13="",IF($D$15="",INDEX(orderData[invoice_no],SMALL(IF(ISNUMBER(MATCH(orderData[status],$D$11,0)),MATCH(ROW(orderData[customer]),ROW(orderData[customer])),""),ROWS($A$15:A25)+$B$3)),INDEX(orderData[invoice_no],SMALL(IF(ISNUMBER(MATCH(orderData[status],$D$11,0)*MATCH(YEAR(orderData[invoice_date]),$D$15,0)),MATCH(ROW(orderData[customer]),ROW(orderData[customer])),""),ROWS($A$15:A25)+$B$3))),IF($D$15="",INDEX(orderData[invoice_no],SMALL(IF(ISNUMBER(MATCH(orderData[status],$D$11,0)*MATCH(orderData[order_type],$D$13,0)),MATCH(ROW(orderData[customer]),ROW(orderData[customer])),""),ROWS($A$15:A25)+$B$3)),INDEX(orderData[invoice_no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no],SMALL(IF(ISNUMBER(MATCH(orderData[customer],$D$9,0)),MATCH(ROW(orderData[customer]),ROW(orderData[customer])),""),ROWS($A$15:A25)+$B$3)),INDEX(orderData[invoice_no],SMALL(IF(ISNUMBER(MATCH(orderData[customer],$D$9,0)*MATCH(YEAR(orderData[invoice_date]),$D$15,0)),MATCH(ROW(orderData[customer]),ROW(orderData[customer])),""),ROWS($A$15:A25)+$B$3))),IF($D$15="",INDEX(orderData[invoice_no],SMALL(IF(ISNUMBER(MATCH(orderData[customer],$D$9,0)*MATCH(orderData[order_type],$D$13,0)),MATCH(ROW(orderData[customer]),ROW(orderData[customer])),""),ROWS($A$15:A25)+$B$3)),INDEX(orderData[invoice_no],SMALL(IF(ISNUMBER(MATCH(orderData[customer],$D$9,0)*MATCH(orderData[order_type],$D$13,0)*MATCH(YEAR(orderData[invoice_date]),$D$15,0)),MATCH(ROW(orderData[customer]),ROW(orderData[customer])),""),ROWS($A$15:A25)+$B$3)))),IF($D$13="",IF($D$15="",INDEX(orderData[invoice_no],SMALL(IF(ISNUMBER(MATCH(orderData[customer],$D$9,0)*MATCH(orderData[status],$D$11,0)),MATCH(ROW(orderData[customer]),ROW(orderData[customer])),""),ROWS($A$15:A25)+$B$3)),INDEX(orderData[invoice_no],SMALL(IF(ISNUMBER(MATCH(orderData[customer],$D$9,0)*MATCH(orderData[status],$D$11,0)*MATCH(YEAR(orderData[invoice_date]),$D$15,0)),MATCH(ROW(orderData[customer]),ROW(orderData[customer])),""),ROWS($A$15:A25)+$B$3))),IF($D$15="",INDEX(orderData[invoice_no],SMALL(IF(ISNUMBER(MATCH(orderData[customer],$D$9,0)*MATCH(orderData[status],$D$11,0)*MATCH(orderData[order_type],$D$13,0)),MATCH(ROW(orderData[customer]),ROW(orderData[customer])),""),ROWS($A$15:A25)+$B$3)),INDEX(orderData[invoice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Q18" s="290" t="str">
        <f t="array" ref="Q18">IFERROR(IF($D$9="",IF($D$11="",IF($D$13="",IF($D$15="",INDEX(orderData[invoice_date],SMALL(MATCH(ROW(orderData[customer]),ROW(orderData[customer])),ROWS($A$15:A25)+$B$3)),INDEX(orderData[invoice_date],SMALL(IF(ISNUMBER(MATCH(YEAR(orderData[invoice_date]),$D$15,0)),MATCH(ROW(orderData[customer]),ROW(orderData[customer])),""),ROWS($A$15:A25)+$B$3))),IF($D$15="",INDEX(orderData[invoice_date],SMALL(IF(ISNUMBER(MATCH(orderData[order_type],$D$13,0)),MATCH(ROW(orderData[customer]),ROW(orderData[customer])),""),ROWS($A$15:A25)+$B$3)),INDEX(orderData[invoice_date],SMALL(IF(ISNUMBER(MATCH(orderData[order_type],$D$13,0)*MATCH(YEAR(orderData[invoice_date]),$D$15,0)),MATCH(ROW(orderData[customer]),ROW(orderData[customer])),""),ROWS($A$15:A25)+$B$3)))),IF($D$13="",IF($D$15="",INDEX(orderData[invoice_date],SMALL(IF(ISNUMBER(MATCH(orderData[status],$D$11,0)),MATCH(ROW(orderData[customer]),ROW(orderData[customer])),""),ROWS($A$15:A25)+$B$3)),INDEX(orderData[invoice_date],SMALL(IF(ISNUMBER(MATCH(orderData[status],$D$11,0)*MATCH(YEAR(orderData[invoice_date]),$D$15,0)),MATCH(ROW(orderData[customer]),ROW(orderData[customer])),""),ROWS($A$15:A25)+$B$3))),IF($D$15="",INDEX(orderData[invoice_date],SMALL(IF(ISNUMBER(MATCH(orderData[status],$D$11,0)*MATCH(orderData[order_type],$D$13,0)),MATCH(ROW(orderData[customer]),ROW(orderData[customer])),""),ROWS($A$15:A25)+$B$3)),INDEX(orderData[invoice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date],SMALL(IF(ISNUMBER(MATCH(orderData[customer],$D$9,0)),MATCH(ROW(orderData[customer]),ROW(orderData[customer])),""),ROWS($A$15:A25)+$B$3)),INDEX(orderData[invoice_date],SMALL(IF(ISNUMBER(MATCH(orderData[customer],$D$9,0)*MATCH(YEAR(orderData[invoice_date]),$D$15,0)),MATCH(ROW(orderData[customer]),ROW(orderData[customer])),""),ROWS($A$15:A25)+$B$3))),IF($D$15="",INDEX(orderData[invoice_date],SMALL(IF(ISNUMBER(MATCH(orderData[customer],$D$9,0)*MATCH(orderData[order_type],$D$13,0)),MATCH(ROW(orderData[customer]),ROW(orderData[customer])),""),ROWS($A$15:A25)+$B$3)),INDEX(orderData[invoice_date],SMALL(IF(ISNUMBER(MATCH(orderData[customer],$D$9,0)*MATCH(orderData[order_type],$D$13,0)*MATCH(YEAR(orderData[invoice_date]),$D$15,0)),MATCH(ROW(orderData[customer]),ROW(orderData[customer])),""),ROWS($A$15:A25)+$B$3)))),IF($D$13="",IF($D$15="",INDEX(orderData[invoice_date],SMALL(IF(ISNUMBER(MATCH(orderData[customer],$D$9,0)*MATCH(orderData[status],$D$11,0)),MATCH(ROW(orderData[customer]),ROW(orderData[customer])),""),ROWS($A$15:A25)+$B$3)),INDEX(orderData[invoice_date],SMALL(IF(ISNUMBER(MATCH(orderData[customer],$D$9,0)*MATCH(orderData[status],$D$11,0)*MATCH(YEAR(orderData[invoice_date]),$D$15,0)),MATCH(ROW(orderData[customer]),ROW(orderData[customer])),""),ROWS($A$15:A25)+$B$3))),IF($D$15="",INDEX(orderData[invoice_date],SMALL(IF(ISNUMBER(MATCH(orderData[customer],$D$9,0)*MATCH(orderData[status],$D$11,0)*MATCH(orderData[order_type],$D$13,0)),MATCH(ROW(orderData[customer]),ROW(orderData[customer])),""),ROWS($A$15:A25)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R18" s="291" t="str">
        <f t="array" ref="R18">IFERROR(IF($D$9="",IF($D$11="",IF($D$13="",IF($D$15="",INDEX(orderData[inv_amount],SMALL(MATCH(ROW(orderData[customer]),ROW(orderData[customer])),ROWS($A$15:A25)+$B$3)),INDEX(orderData[inv_amount],SMALL(IF(ISNUMBER(MATCH(YEAR(orderData[invoice_date]),$D$15,0)),MATCH(ROW(orderData[customer]),ROW(orderData[customer])),""),ROWS($A$15:A25)+$B$3))),IF($D$15="",INDEX(orderData[inv_amount],SMALL(IF(ISNUMBER(MATCH(orderData[order_type],$D$13,0)),MATCH(ROW(orderData[customer]),ROW(orderData[customer])),""),ROWS($A$15:A25)+$B$3)),INDEX(orderData[inv_amount],SMALL(IF(ISNUMBER(MATCH(orderData[order_type],$D$13,0)*MATCH(YEAR(orderData[invoice_date]),$D$15,0)),MATCH(ROW(orderData[customer]),ROW(orderData[customer])),""),ROWS($A$15:A25)+$B$3)))),IF($D$13="",IF($D$15="",INDEX(orderData[inv_amount],SMALL(IF(ISNUMBER(MATCH(orderData[status],$D$11,0)),MATCH(ROW(orderData[customer]),ROW(orderData[customer])),""),ROWS($A$15:A25)+$B$3)),INDEX(orderData[inv_amount],SMALL(IF(ISNUMBER(MATCH(orderData[status],$D$11,0)*MATCH(YEAR(orderData[invoice_date]),$D$15,0)),MATCH(ROW(orderData[customer]),ROW(orderData[customer])),""),ROWS($A$15:A25)+$B$3))),IF($D$15="",INDEX(orderData[inv_amount],SMALL(IF(ISNUMBER(MATCH(orderData[status],$D$11,0)*MATCH(orderData[order_type],$D$13,0)),MATCH(ROW(orderData[customer]),ROW(orderData[customer])),""),ROWS($A$15:A25)+$B$3)),INDEX(orderData[inv_amount],SMALL(IF(ISNUMBER(MATCH(orderData[status],$D$11,0)*MATCH(orderData[order_type],$D$13,0)*MATCH(YEAR(orderData[invoice_date]),$D$15,0)),MATCH(ROW(orderData[customer]),ROW(orderData[customer])),""),ROWS($A$15:A25)+$B$3))))),IF($D$11="",IF($D$13="",IF($D$15="",INDEX(orderData[inv_amount],SMALL(IF(ISNUMBER(MATCH(orderData[customer],$D$9,0)),MATCH(ROW(orderData[customer]),ROW(orderData[customer])),""),ROWS($A$15:A25)+$B$3)),INDEX(orderData[inv_amount],SMALL(IF(ISNUMBER(MATCH(orderData[customer],$D$9,0)*MATCH(YEAR(orderData[invoice_date]),$D$15,0)),MATCH(ROW(orderData[customer]),ROW(orderData[customer])),""),ROWS($A$15:A25)+$B$3))),IF($D$15="",INDEX(orderData[inv_amount],SMALL(IF(ISNUMBER(MATCH(orderData[customer],$D$9,0)*MATCH(orderData[order_type],$D$13,0)),MATCH(ROW(orderData[customer]),ROW(orderData[customer])),""),ROWS($A$15:A25)+$B$3)),INDEX(orderData[inv_amount],SMALL(IF(ISNUMBER(MATCH(orderData[customer],$D$9,0)*MATCH(orderData[order_type],$D$13,0)*MATCH(YEAR(orderData[invoice_date]),$D$15,0)),MATCH(ROW(orderData[customer]),ROW(orderData[customer])),""),ROWS($A$15:A25)+$B$3)))),IF($D$13="",IF($D$15="",INDEX(orderData[inv_amount],SMALL(IF(ISNUMBER(MATCH(orderData[customer],$D$9,0)*MATCH(orderData[status],$D$11,0)),MATCH(ROW(orderData[customer]),ROW(orderData[customer])),""),ROWS($A$15:A25)+$B$3)),INDEX(orderData[inv_amount],SMALL(IF(ISNUMBER(MATCH(orderData[customer],$D$9,0)*MATCH(orderData[status],$D$11,0)*MATCH(YEAR(orderData[inv_amount]),$D$15,0)),MATCH(ROW(orderData[customer]),ROW(orderData[customer])),""),ROWS($A$15:A25)+$B$3))),IF($D$15="",INDEX(orderData[inv_amount],SMALL(IF(ISNUMBER(MATCH(orderData[customer],$D$9,0)*MATCH(orderData[status],$D$11,0)*MATCH(orderData[order_type],$D$13,0)),MATCH(ROW(orderData[customer]),ROW(orderData[customer])),""),ROWS($A$15:A25)+$B$3)),INDEX(orderData[inv_amount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S18" s="353" t="str">
        <f t="array" ref="S18">IFERROR(IF($D$9="",IF($D$11="",IF($D$13="",IF($D$15="",INDEX(orderData[lock_goods],SMALL(MATCH(ROW(orderData[customer]),ROW(orderData[customer])),ROWS($A$15:A25)+$B$3)),INDEX(orderData[lock_goods],SMALL(IF(ISNUMBER(MATCH(YEAR(orderData[invoice_date]),$D$15,0)),MATCH(ROW(orderData[customer]),ROW(orderData[customer])),""),ROWS($A$15:A25)+$B$3))),IF($D$15="",INDEX(orderData[lock_goods],SMALL(IF(ISNUMBER(MATCH(orderData[order_type],$D$13,0)),MATCH(ROW(orderData[customer]),ROW(orderData[customer])),""),ROWS($A$15:A25)+$B$3)),INDEX(orderData[lock_goods],SMALL(IF(ISNUMBER(MATCH(orderData[order_type],$D$13,0)*MATCH(YEAR(orderData[invoice_date]),$D$15,0)),MATCH(ROW(orderData[customer]),ROW(orderData[customer])),""),ROWS($A$15:A25)+$B$3)))),IF($D$13="",IF($D$15="",INDEX(orderData[lock_goods],SMALL(IF(ISNUMBER(MATCH(orderData[status],$D$11,0)),MATCH(ROW(orderData[customer]),ROW(orderData[customer])),""),ROWS($A$15:A25)+$B$3)),INDEX(orderData[lock_goods],SMALL(IF(ISNUMBER(MATCH(orderData[status],$D$11,0)*MATCH(YEAR(orderData[invoice_date]),$D$15,0)),MATCH(ROW(orderData[customer]),ROW(orderData[customer])),""),ROWS($A$15:A25)+$B$3))),IF($D$15="",INDEX(orderData[lock_goods],SMALL(IF(ISNUMBER(MATCH(orderData[status],$D$11,0)*MATCH(orderData[order_type],$D$13,0)),MATCH(ROW(orderData[customer]),ROW(orderData[customer])),""),ROWS($A$15:A25)+$B$3)),INDEX(orderData[lock_goods],SMALL(IF(ISNUMBER(MATCH(orderData[status],$D$11,0)*MATCH(orderData[order_type],$D$13,0)*MATCH(YEAR(orderData[invoice_date]),$D$15,0)),MATCH(ROW(orderData[customer]),ROW(orderData[customer])),""),ROWS($A$15:A25)+$B$3))))),IF($D$11="",IF($D$13="",IF($D$15="",INDEX(orderData[lock_goods],SMALL(IF(ISNUMBER(MATCH(orderData[customer],$D$9,0)),MATCH(ROW(orderData[customer]),ROW(orderData[customer])),""),ROWS($A$15:A25)+$B$3)),INDEX(orderData[lock_goods],SMALL(IF(ISNUMBER(MATCH(orderData[customer],$D$9,0)*MATCH(YEAR(orderData[invoice_date]),$D$15,0)),MATCH(ROW(orderData[customer]),ROW(orderData[customer])),""),ROWS($A$15:A25)+$B$3))),IF($D$15="",INDEX(orderData[lock_goods],SMALL(IF(ISNUMBER(MATCH(orderData[customer],$D$9,0)*MATCH(orderData[order_type],$D$13,0)),MATCH(ROW(orderData[customer]),ROW(orderData[customer])),""),ROWS($A$15:A25)+$B$3)),INDEX(orderData[lock_goods],SMALL(IF(ISNUMBER(MATCH(orderData[customer],$D$9,0)*MATCH(orderData[order_type],$D$13,0)*MATCH(YEAR(orderData[invoice_date]),$D$15,0)),MATCH(ROW(orderData[customer]),ROW(orderData[customer])),""),ROWS($A$15:A25)+$B$3)))),IF($D$13="",IF($D$15="",INDEX(orderData[lock_goods],SMALL(IF(ISNUMBER(MATCH(orderData[customer],$D$9,0)*MATCH(orderData[status],$D$11,0)),MATCH(ROW(orderData[customer]),ROW(orderData[customer])),""),ROWS($A$15:A25)+$B$3)),INDEX(orderData[lock_goods],SMALL(IF(ISNUMBER(MATCH(orderData[customer],$D$9,0)*MATCH(orderData[status],$D$11,0)*MATCH(YEAR(orderData[payed]),$D$15,0)),MATCH(ROW(orderData[customer]),ROW(orderData[customer])),""),ROWS($A$15:A25)+$B$3))),IF($D$15="",INDEX(orderData[lock_goods],SMALL(IF(ISNUMBER(MATCH(orderData[customer],$D$9,0)*MATCH(orderData[status],$D$11,0)*MATCH(orderData[order_type],$D$13,0)),MATCH(ROW(orderData[customer]),ROW(orderData[customer])),""),ROWS($A$15:A25)+$B$3)),INDEX(orderData[lock_good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T18" s="292" t="str">
        <f t="array" ref="T18">IFERROR(IF($D$9="",IF($D$11="",IF($D$13="",IF($D$15="",INDEX(orderData[payed],SMALL(MATCH(ROW(orderData[customer]),ROW(orderData[customer])),ROWS($A$15:A25)+$B$3)),INDEX(orderData[payed],SMALL(IF(ISNUMBER(MATCH(YEAR(orderData[invoice_date]),$D$15,0)),MATCH(ROW(orderData[customer]),ROW(orderData[customer])),""),ROWS($A$15:A25)+$B$3))),IF($D$15="",INDEX(orderData[payed],SMALL(IF(ISNUMBER(MATCH(orderData[order_type],$D$13,0)),MATCH(ROW(orderData[customer]),ROW(orderData[customer])),""),ROWS($A$15:A25)+$B$3)),INDEX(orderData[payed],SMALL(IF(ISNUMBER(MATCH(orderData[order_type],$D$13,0)*MATCH(YEAR(orderData[invoice_date]),$D$15,0)),MATCH(ROW(orderData[customer]),ROW(orderData[customer])),""),ROWS($A$15:A25)+$B$3)))),IF($D$13="",IF($D$15="",INDEX(orderData[payed],SMALL(IF(ISNUMBER(MATCH(orderData[status],$D$11,0)),MATCH(ROW(orderData[customer]),ROW(orderData[customer])),""),ROWS($A$15:A25)+$B$3)),INDEX(orderData[payed],SMALL(IF(ISNUMBER(MATCH(orderData[status],$D$11,0)*MATCH(YEAR(orderData[invoice_date]),$D$15,0)),MATCH(ROW(orderData[customer]),ROW(orderData[customer])),""),ROWS($A$15:A25)+$B$3))),IF($D$15="",INDEX(orderData[payed],SMALL(IF(ISNUMBER(MATCH(orderData[status],$D$11,0)*MATCH(orderData[order_type],$D$13,0)),MATCH(ROW(orderData[customer]),ROW(orderData[customer])),""),ROWS($A$15:A25)+$B$3)),INDEX(orderData[payed],SMALL(IF(ISNUMBER(MATCH(orderData[status],$D$11,0)*MATCH(orderData[order_type],$D$13,0)*MATCH(YEAR(orderData[invoice_date]),$D$15,0)),MATCH(ROW(orderData[customer]),ROW(orderData[customer])),""),ROWS($A$15:A25)+$B$3))))),IF($D$11="",IF($D$13="",IF($D$15="",INDEX(orderData[payed],SMALL(IF(ISNUMBER(MATCH(orderData[customer],$D$9,0)),MATCH(ROW(orderData[customer]),ROW(orderData[customer])),""),ROWS($A$15:A25)+$B$3)),INDEX(orderData[payed],SMALL(IF(ISNUMBER(MATCH(orderData[customer],$D$9,0)*MATCH(YEAR(orderData[invoice_date]),$D$15,0)),MATCH(ROW(orderData[customer]),ROW(orderData[customer])),""),ROWS($A$15:A25)+$B$3))),IF($D$15="",INDEX(orderData[payed],SMALL(IF(ISNUMBER(MATCH(orderData[customer],$D$9,0)*MATCH(orderData[order_type],$D$13,0)),MATCH(ROW(orderData[customer]),ROW(orderData[customer])),""),ROWS($A$15:A25)+$B$3)),INDEX(orderData[payed],SMALL(IF(ISNUMBER(MATCH(orderData[customer],$D$9,0)*MATCH(orderData[order_type],$D$13,0)*MATCH(YEAR(orderData[invoice_date]),$D$15,0)),MATCH(ROW(orderData[customer]),ROW(orderData[customer])),""),ROWS($A$15:A25)+$B$3)))),IF($D$13="",IF($D$15="",INDEX(orderData[payed],SMALL(IF(ISNUMBER(MATCH(orderData[customer],$D$9,0)*MATCH(orderData[status],$D$11,0)),MATCH(ROW(orderData[customer]),ROW(orderData[customer])),""),ROWS($A$15:A25)+$B$3)),INDEX(orderData[payed],SMALL(IF(ISNUMBER(MATCH(orderData[customer],$D$9,0)*MATCH(orderData[status],$D$11,0)*MATCH(YEAR(orderData[payed]),$D$15,0)),MATCH(ROW(orderData[customer]),ROW(orderData[customer])),""),ROWS($A$15:A25)+$B$3))),IF($D$15="",INDEX(orderData[payed],SMALL(IF(ISNUMBER(MATCH(orderData[customer],$D$9,0)*MATCH(orderData[status],$D$11,0)*MATCH(orderData[order_type],$D$13,0)),MATCH(ROW(orderData[customer]),ROW(orderData[customer])),""),ROWS($A$15:A25)+$B$3)),INDEX(orderData[paye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U18" s="287" t="str">
        <f t="array" ref="U18">IFERROR(IF($D$9="",IF($D$11="",IF($D$13="",IF($D$15="",INDEX(orderData[shipping_method],SMALL(MATCH(ROW(orderData[customer]),ROW(orderData[customer])),ROWS($A$15:A25)+$B$3)),INDEX(orderData[shipping_method],SMALL(IF(ISNUMBER(MATCH(YEAR(orderData[invoice_date]),$D$15,0)),MATCH(ROW(orderData[customer]),ROW(orderData[customer])),""),ROWS($A$15:A25)+$B$3))),IF($D$15="",INDEX(orderData[shipping_method],SMALL(IF(ISNUMBER(MATCH(orderData[order_type],$D$13,0)),MATCH(ROW(orderData[customer]),ROW(orderData[customer])),""),ROWS($A$15:A25)+$B$3)),INDEX(orderData[shipping_method],SMALL(IF(ISNUMBER(MATCH(orderData[order_type],$D$13,0)*MATCH(YEAR(orderData[invoice_date]),$D$15,0)),MATCH(ROW(orderData[customer]),ROW(orderData[customer])),""),ROWS($A$15:A25)+$B$3)))),IF($D$13="",IF($D$15="",INDEX(orderData[shipping_method],SMALL(IF(ISNUMBER(MATCH(orderData[status],$D$11,0)),MATCH(ROW(orderData[customer]),ROW(orderData[customer])),""),ROWS($A$15:A25)+$B$3)),INDEX(orderData[shipping_method],SMALL(IF(ISNUMBER(MATCH(orderData[status],$D$11,0)*MATCH(YEAR(orderData[invoice_date]),$D$15,0)),MATCH(ROW(orderData[customer]),ROW(orderData[customer])),""),ROWS($A$15:A25)+$B$3))),IF($D$15="",INDEX(orderData[shipping_method],SMALL(IF(ISNUMBER(MATCH(orderData[status],$D$11,0)*MATCH(orderData[order_type],$D$13,0)),MATCH(ROW(orderData[customer]),ROW(orderData[customer])),""),ROWS($A$15:A25)+$B$3)),INDEX(orderData[shipping_method],SMALL(IF(ISNUMBER(MATCH(orderData[status],$D$11,0)*MATCH(orderData[order_type],$D$13,0)*MATCH(YEAR(orderData[invoice_date]),$D$15,0)),MATCH(ROW(orderData[customer]),ROW(orderData[customer])),""),ROWS($A$15:A25)+$B$3))))),IF($D$11="",IF($D$13="",IF($D$15="",INDEX(orderData[shipping_method],SMALL(IF(ISNUMBER(MATCH(orderData[customer],$D$9,0)),MATCH(ROW(orderData[customer]),ROW(orderData[customer])),""),ROWS($A$15:A25)+$B$3)),INDEX(orderData[shipping_method],SMALL(IF(ISNUMBER(MATCH(orderData[customer],$D$9,0)*MATCH(YEAR(orderData[invoice_date]),$D$15,0)),MATCH(ROW(orderData[customer]),ROW(orderData[customer])),""),ROWS($A$15:A25)+$B$3))),IF($D$15="",INDEX(orderData[shipping_method],SMALL(IF(ISNUMBER(MATCH(orderData[customer],$D$9,0)*MATCH(orderData[order_type],$D$13,0)),MATCH(ROW(orderData[customer]),ROW(orderData[customer])),""),ROWS($A$15:A25)+$B$3)),INDEX(orderData[shipping_method],SMALL(IF(ISNUMBER(MATCH(orderData[customer],$D$9,0)*MATCH(orderData[order_type],$D$13,0)*MATCH(YEAR(orderData[invoice_date]),$D$15,0)),MATCH(ROW(orderData[customer]),ROW(orderData[customer])),""),ROWS($A$15:A25)+$B$3)))),IF($D$13="",IF($D$15="",INDEX(orderData[shipping_method],SMALL(IF(ISNUMBER(MATCH(orderData[customer],$D$9,0)*MATCH(orderData[status],$D$11,0)),MATCH(ROW(orderData[customer]),ROW(orderData[customer])),""),ROWS($A$15:A25)+$B$3)),INDEX(orderData[shipping_method],SMALL(IF(ISNUMBER(MATCH(orderData[customer],$D$9,0)*MATCH(orderData[status],$D$11,0)*MATCH(YEAR(orderData[shipping_method]),$D$15,0)),MATCH(ROW(orderData[customer]),ROW(orderData[customer])),""),ROWS($A$15:A25)+$B$3))),IF($D$15="",INDEX(orderData[shipping_method],SMALL(IF(ISNUMBER(MATCH(orderData[customer],$D$9,0)*MATCH(orderData[status],$D$11,0)*MATCH(orderData[order_type],$D$13,0)),MATCH(ROW(orderData[customer]),ROW(orderData[customer])),""),ROWS($A$15:A25)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V18" s="292" t="str">
        <f t="array" ref="V18">IFERROR(IF($D$9="",IF($D$11="",IF($D$13="",IF($D$15="",INDEX(orderData[status],SMALL(MATCH(ROW(orderData[customer]),ROW(orderData[customer])),ROWS($A$15:A25)+$B$3)),INDEX(orderData[status],SMALL(IF(ISNUMBER(MATCH(YEAR(orderData[invoice_date]),$D$15,0)),MATCH(ROW(orderData[customer]),ROW(orderData[customer])),""),ROWS($A$15:A25)+$B$3))),IF($D$15="",INDEX(orderData[status],SMALL(IF(ISNUMBER(MATCH(orderData[order_type],$D$13,0)),MATCH(ROW(orderData[customer]),ROW(orderData[customer])),""),ROWS($A$15:A25)+$B$3)),INDEX(orderData[status],SMALL(IF(ISNUMBER(MATCH(orderData[order_type],$D$13,0)*MATCH(YEAR(orderData[invoice_date]),$D$15,0)),MATCH(ROW(orderData[customer]),ROW(orderData[customer])),""),ROWS($A$15:A25)+$B$3)))),IF($D$13="",IF($D$15="",INDEX(orderData[status],SMALL(IF(ISNUMBER(MATCH(orderData[status],$D$11,0)),MATCH(ROW(orderData[customer]),ROW(orderData[customer])),""),ROWS($A$15:A25)+$B$3)),INDEX(orderData[status],SMALL(IF(ISNUMBER(MATCH(orderData[status],$D$11,0)*MATCH(YEAR(orderData[invoice_date]),$D$15,0)),MATCH(ROW(orderData[customer]),ROW(orderData[customer])),""),ROWS($A$15:A25)+$B$3))),IF($D$15="",INDEX(orderData[status],SMALL(IF(ISNUMBER(MATCH(orderData[status],$D$11,0)*MATCH(orderData[order_type],$D$13,0)),MATCH(ROW(orderData[customer]),ROW(orderData[customer])),""),ROWS($A$15:A25)+$B$3)),INDEX(orderData[status],SMALL(IF(ISNUMBER(MATCH(orderData[status],$D$11,0)*MATCH(orderData[order_type],$D$13,0)*MATCH(YEAR(orderData[invoice_date]),$D$15,0)),MATCH(ROW(orderData[customer]),ROW(orderData[customer])),""),ROWS($A$15:A25)+$B$3))))),IF($D$11="",IF($D$13="",IF($D$15="",INDEX(orderData[status],SMALL(IF(ISNUMBER(MATCH(orderData[customer],$D$9,0)),MATCH(ROW(orderData[customer]),ROW(orderData[customer])),""),ROWS($A$15:A25)+$B$3)),INDEX(orderData[status],SMALL(IF(ISNUMBER(MATCH(orderData[customer],$D$9,0)*MATCH(YEAR(orderData[invoice_date]),$D$15,0)),MATCH(ROW(orderData[customer]),ROW(orderData[customer])),""),ROWS($A$15:A25)+$B$3))),IF($D$15="",INDEX(orderData[status],SMALL(IF(ISNUMBER(MATCH(orderData[customer],$D$9,0)*MATCH(orderData[order_type],$D$13,0)),MATCH(ROW(orderData[customer]),ROW(orderData[customer])),""),ROWS($A$15:A25)+$B$3)),INDEX(orderData[status],SMALL(IF(ISNUMBER(MATCH(orderData[customer],$D$9,0)*MATCH(orderData[order_type],$D$13,0)*MATCH(YEAR(orderData[invoice_date]),$D$15,0)),MATCH(ROW(orderData[customer]),ROW(orderData[customer])),""),ROWS($A$15:A25)+$B$3)))),IF($D$13="",IF($D$15="",INDEX(orderData[status],SMALL(IF(ISNUMBER(MATCH(orderData[customer],$D$9,0)*MATCH(orderData[status],$D$11,0)),MATCH(ROW(orderData[customer]),ROW(orderData[customer])),""),ROWS($A$15:A25)+$B$3)),INDEX(orderData[status],SMALL(IF(ISNUMBER(MATCH(orderData[customer],$D$9,0)*MATCH(orderData[status],$D$11,0)*MATCH(YEAR(orderData[status]),$D$15,0)),MATCH(ROW(orderData[customer]),ROW(orderData[customer])),""),ROWS($A$15:A25)+$B$3))),IF($D$15="",INDEX(orderData[status],SMALL(IF(ISNUMBER(MATCH(orderData[customer],$D$9,0)*MATCH(orderData[status],$D$11,0)*MATCH(orderData[order_type],$D$13,0)),MATCH(ROW(orderData[customer]),ROW(orderData[customer])),""),ROWS($A$15:A25)+$B$3)),INDEX(orderData[statu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W18" s="392" t="str">
        <f t="array" ref="W18">IFERROR(IF($D$9="",IF($D$11="",IF($D$13="",IF($D$15="",INDEX(orderData[custom_docs],SMALL(MATCH(ROW(orderData[customer]),ROW(orderData[customer])),ROWS($A$15:A25)+$B$3)),INDEX(orderData[custom_docs],SMALL(IF(ISNUMBER(MATCH(YEAR(orderData[invoice_date]),$D$15,0)),MATCH(ROW(orderData[customer]),ROW(orderData[customer])),""),ROWS($A$15:A25)+$B$3))),IF($D$15="",INDEX(orderData[custom_docs],SMALL(IF(ISNUMBER(MATCH(orderData[order_type],$D$13,0)),MATCH(ROW(orderData[customer]),ROW(orderData[customer])),""),ROWS($A$15:A25)+$B$3)),INDEX(orderData[custom_docs],SMALL(IF(ISNUMBER(MATCH(orderData[order_type],$D$13,0)*MATCH(YEAR(orderData[invoice_date]),$D$15,0)),MATCH(ROW(orderData[customer]),ROW(orderData[customer])),""),ROWS($A$15:A25)+$B$3)))),IF($D$13="",IF($D$15="",INDEX(orderData[custom_docs],SMALL(IF(ISNUMBER(MATCH(orderData[status],$D$11,0)),MATCH(ROW(orderData[customer]),ROW(orderData[customer])),""),ROWS($A$15:A25)+$B$3)),INDEX(orderData[custom_docs],SMALL(IF(ISNUMBER(MATCH(orderData[status],$D$11,0)*MATCH(YEAR(orderData[invoice_date]),$D$15,0)),MATCH(ROW(orderData[customer]),ROW(orderData[customer])),""),ROWS($A$15:A25)+$B$3))),IF($D$15="",INDEX(orderData[custom_docs],SMALL(IF(ISNUMBER(MATCH(orderData[status],$D$11,0)*MATCH(orderData[order_type],$D$13,0)),MATCH(ROW(orderData[customer]),ROW(orderData[customer])),""),ROWS($A$15:A25)+$B$3)),INDEX(orderData[custom_docs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_docs],SMALL(IF(ISNUMBER(MATCH(orderData[customer],$D$9,0)),MATCH(ROW(orderData[customer]),ROW(orderData[customer])),""),ROWS($A$15:A25)+$B$3)),INDEX(orderData[custom_docs],SMALL(IF(ISNUMBER(MATCH(orderData[customer],$D$9,0)*MATCH(YEAR(orderData[invoice_date]),$D$15,0)),MATCH(ROW(orderData[customer]),ROW(orderData[customer])),""),ROWS($A$15:A25)+$B$3))),IF($D$15="",INDEX(orderData[custom_docs],SMALL(IF(ISNUMBER(MATCH(orderData[customer],$D$9,0)*MATCH(orderData[order_type],$D$13,0)),MATCH(ROW(orderData[customer]),ROW(orderData[customer])),""),ROWS($A$15:A25)+$B$3)),INDEX(orderData[custom_docs],SMALL(IF(ISNUMBER(MATCH(orderData[customer],$D$9,0)*MATCH(orderData[order_type],$D$13,0)*MATCH(YEAR(orderData[invoice_date]),$D$15,0)),MATCH(ROW(orderData[customer]),ROW(orderData[customer])),""),ROWS($A$15:A25)+$B$3)))),IF($D$13="",IF($D$15="",INDEX(orderData[custom_docs],SMALL(IF(ISNUMBER(MATCH(orderData[customer],$D$9,0)*MATCH(orderData[status],$D$11,0)),MATCH(ROW(orderData[customer]),ROW(orderData[customer])),""),ROWS($A$15:A25)+$B$3)),INDEX(orderData[custom_docs],SMALL(IF(ISNUMBER(MATCH(orderData[customer],$D$9,0)*MATCH(orderData[status],$D$11,0)*MATCH(YEAR(orderData[status]),$D$15,0)),MATCH(ROW(orderData[customer]),ROW(orderData[customer])),""),ROWS($A$15:A25)+$B$3))),IF($D$15="",INDEX(orderData[custom_docs],SMALL(IF(ISNUMBER(MATCH(orderData[customer],$D$9,0)*MATCH(orderData[status],$D$11,0)*MATCH(orderData[order_type],$D$13,0)),MATCH(ROW(orderData[customer]),ROW(orderData[customer])),""),ROWS($A$15:A25)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AO18" s="248"/>
      <c r="AQ18" s="275"/>
      <c r="AR18" s="446"/>
      <c r="AS18" s="447"/>
      <c r="AT18" s="448"/>
      <c r="AW18" s="275"/>
      <c r="AX18" s="449"/>
      <c r="AZ18" s="249"/>
      <c r="BB18" s="249"/>
      <c r="BD18" s="248"/>
      <c r="BN18" s="433"/>
      <c r="BO18" s="268"/>
      <c r="BX18" s="713"/>
      <c r="BZ18" s="364"/>
      <c r="CA18" s="305" t="str">
        <f>IFERROR(IF(BZ18="","",INDEX(productData[description],MATCH(BZ18,productData[sku],0))),"")</f>
        <v/>
      </c>
      <c r="CB18" s="307"/>
      <c r="CC18" s="421"/>
      <c r="CD18" s="315"/>
      <c r="CE18" s="425"/>
      <c r="CF18" s="308"/>
      <c r="CG18" s="309" t="str">
        <f>IFERROR(ROUNDUP(CB18/INDEX(productData[units_per_carton],MATCH(BZ18,productData[sku],0)),0),"")</f>
        <v/>
      </c>
      <c r="CH18" s="310" t="str">
        <f>IFERROR(ROUNDUP(CD18/INDEX(productData[units_per_carton],MATCH(BZ18,productData[sku],0)),0),"")</f>
        <v/>
      </c>
      <c r="CI18" s="310" t="str">
        <f>IFERROR(ROUNDUP(CF18/INDEX(productData[units_per_carton],MATCH(BZ18,productData[sku])),0),"")</f>
        <v/>
      </c>
      <c r="CJ18" s="310" t="str">
        <f>IFERROR(((CB18+CD18+CF18)/INDEX(productData[units_per_carton],MATCH(BZ18,productData[sku],0)))*INDEX(productData[net_weight],MATCH(BZ18,productData[sku],0)),"")</f>
        <v/>
      </c>
      <c r="CK18" s="310" t="str">
        <f>IFERROR(((CB18+CD18+CF18)/INDEX(productData[units_per_carton],MATCH(BZ18,productData[sku],0)))*INDEX(productData[gross_weight],MATCH(BZ18,productData[sku],0)),"")</f>
        <v/>
      </c>
      <c r="CL18" s="414" t="str">
        <f>IFERROR((CB18+CD18+CF18)/INDEX(productData[units_per_carton],MATCH(BZ18,productData[sku],0))*INDEX(productData[length],MATCH(BZ18,productData[sku],0))*INDEX(productData[width],MATCH(BZ18,productData[sku],0))*INDEX(productData[height],MATCH(BZ18,productData[sku],0))/1000000000,"")</f>
        <v/>
      </c>
      <c r="CM18" s="311" t="str">
        <f>IFERROR(INDEX(productData[category],MATCH(BZ18,productData[sku],0)),"")</f>
        <v/>
      </c>
      <c r="CN18" s="311" t="str">
        <f>IFERROR(INDEX(productData[size1],MATCH(BZ18,productData[sku],0)),"")</f>
        <v/>
      </c>
      <c r="CO18" s="312" t="str">
        <f>IFERROR(INDEX(productData[hs_code],MATCH(BZ18,productData[sku],0)),"")</f>
        <v/>
      </c>
      <c r="CP18" s="365" t="str">
        <f>IFERROR(INDEX(productData[sku_geko],MATCH(BZ18,productData[sku],0)),"")</f>
        <v/>
      </c>
      <c r="CQ18" s="308"/>
      <c r="CR18" s="382" t="str">
        <f>IFERROR(IF(BZ18="","",IF($BX$15="SALE",INDEX(inventory[COSTO UNITARIO],MATCH(BZ18,inventory[SKU],0)),IF($BX$15="SAMPLING",INDEX(inventory[COSTO UNITARIO],MATCH(BZ18,inventory[SKU],0)),""))),"")</f>
        <v/>
      </c>
      <c r="CS18" s="382" t="str">
        <f t="shared" si="8"/>
        <v/>
      </c>
      <c r="CT18" s="430" t="str">
        <f t="shared" si="9"/>
        <v/>
      </c>
      <c r="CU18" s="357" t="str">
        <f t="shared" si="3"/>
        <v/>
      </c>
      <c r="CW18" s="77"/>
      <c r="CX18" s="220" t="s">
        <v>305</v>
      </c>
      <c r="CY18" s="471">
        <f>SUM(CS8:CS110)</f>
        <v>0</v>
      </c>
      <c r="CZ18" s="74"/>
      <c r="DB18" s="195"/>
      <c r="DH18" s="195"/>
      <c r="EE18" s="342" t="str">
        <f t="array" ref="EE18">IFERROR(IF($EC$9="",IF($EC$11="",IF($EC$13="",INDEX(productData[sku],SMALL(MATCH(ROW(productData[sku]),ROW(productData[sku])),ROWS($A$15:A25)+$B$3)),INDEX(productData[sku],SMALL(IF(ISNUMBER(MATCH(productData[size1],$EC$13,0)),MATCH(ROW(productData[sku]),ROW(productData[sku])),""),ROWS($A$15:A23)+$B$3))),IF($EC$13="",INDEX(productData[sku],SMALL(IF(ISNUMBER(MATCH(productData[sex],$EC$11,0)),MATCH(ROW(productData[sku]),ROW(productData[sku])),""),ROWS($A$15:A23)+$B$3)),INDEX(productData[sku],SMALL(IF(ISNUMBER(MATCH(productData[sex],$EC$11,0)*MATCH(productData[size1],$EC$13,0)),MATCH(ROW(productData[sku]),ROW(productData[sku])),""),ROWS($A$15:A23)+$B$3)))),IF($EC$11="",IF($EC$13="",INDEX(productData[sku],SMALL(IF(ISNUMBER(MATCH(productData[category],$EC$9,0)),MATCH(ROW(productData[sku]),ROW(productData[sku])),""),ROWS($A$15:A23)+$B$3)),INDEX(productData[sku],SMALL(IF(ISNUMBER(MATCH(productData[category],$EC$9,0)*MATCH(productData[size1],$EC$13,0)),MATCH(ROW(productData[sku]),ROW(productData[sku])),""),ROWS($A$15:A23)+$B$3))),IF($EC$13="",INDEX(productData[sku],SMALL(IF(ISNUMBER(MATCH(productData[category],$EC$9,0)*MATCH(productData[sex],$EC$11,0)),MATCH(ROW(productData[sku]),ROW(productData[sku])),""),ROWS($A$15:A23)+$B$3)),INDEX(productData[sku],SMALL(IF(ISNUMBER(MATCH(productData[category],$EC$9,0)*MATCH(productData[sex],$EC$11,0)*MATCH(productData[size1],$EC$13,0)),MATCH(ROW(productData[sku]),ROW(productData[sku])),""),ROWS($A$15:A23)+$B$3))))),"")</f>
        <v/>
      </c>
      <c r="EF18" s="502" t="str">
        <f t="array" ref="EF18">IFERROR(IF($EC$9="",IF($EC$11="",IF($EC$13="",INDEX(productData[description],SMALL(MATCH(ROW(productData[sku]),ROW(productData[sku])),ROWS($A$15:A25)+$B$3)),INDEX(productData[description],SMALL(IF(ISNUMBER(MATCH(productData[size1],$EC$13,0)),MATCH(ROW(productData[sku]),ROW(productData[sku])),""),ROWS($A$15:A23)+$B$3))),IF($EC$13="",INDEX(productData[description],SMALL(IF(ISNUMBER(MATCH(productData[sex],$EC$11,0)),MATCH(ROW(productData[sku]),ROW(productData[sku])),""),ROWS($A$15:A23)+$B$3)),INDEX(productData[description],SMALL(IF(ISNUMBER(MATCH(productData[sex],$EC$11,0)*MATCH(productData[size1],$EC$13,0)),MATCH(ROW(productData[sku]),ROW(productData[sku])),""),ROWS($A$15:A23)+$B$3)))),IF($EC$11="",IF($EC$13="",INDEX(productData[description],SMALL(IF(ISNUMBER(MATCH(productData[category],$EC$9,0)),MATCH(ROW(productData[sku]),ROW(productData[sku])),""),ROWS($A$15:A23)+$B$3)),INDEX(productData[description],SMALL(IF(ISNUMBER(MATCH(productData[category],$EC$9,0)*MATCH(productData[size1],$EC$13,0)),MATCH(ROW(productData[sku]),ROW(productData[sku])),""),ROWS($A$15:A23)+$B$3))),IF($EC$13="",INDEX(productData[description],SMALL(IF(ISNUMBER(MATCH(productData[category],$EC$9,0)*MATCH(productData[sex],$EC$11,0)),MATCH(ROW(productData[sku]),ROW(productData[sku])),""),ROWS($A$15:A23)+$B$3)),INDEX(productData[description],SMALL(IF(ISNUMBER(MATCH(productData[category],$EC$9,0)*MATCH(productData[sex],$EC$11,0)*MATCH(productData[size1],$EC$13,0)),MATCH(ROW(productData[sku]),ROW(productData[sku])),""),ROWS($A$15:A23)+$B$3))))),"")</f>
        <v/>
      </c>
      <c r="EG18" s="343" t="str">
        <f>IFERROR(IF('BHPC MANAGER'!$EE18="","",INDEX(inventory[ESISTENZA],MATCH('BHPC MANAGER'!$EE18,inventory[SKU],0))),0)</f>
        <v/>
      </c>
      <c r="EH18" s="344" t="s">
        <v>241</v>
      </c>
      <c r="EI18" s="344" t="str">
        <f t="shared" si="4"/>
        <v/>
      </c>
      <c r="EJ18" s="345" t="s">
        <v>241</v>
      </c>
      <c r="EK18" s="346" t="str">
        <f t="shared" si="5"/>
        <v/>
      </c>
      <c r="FD18" s="371"/>
      <c r="FE18" s="195" t="s">
        <v>310</v>
      </c>
      <c r="FF18" s="377">
        <v>45505</v>
      </c>
      <c r="FG18" s="242"/>
      <c r="FH18" s="372"/>
      <c r="FI18" s="242"/>
      <c r="FJ18" s="371"/>
      <c r="FL18" s="395"/>
      <c r="FM18" s="242"/>
      <c r="FN18" s="372"/>
      <c r="FO18" s="242"/>
      <c r="FP18" s="242"/>
      <c r="FQ18" s="242"/>
      <c r="FR18" s="242"/>
      <c r="FS18" s="242"/>
      <c r="FT18" s="242"/>
      <c r="FU18" s="242"/>
      <c r="FV18" s="242"/>
      <c r="FW18" s="242"/>
      <c r="FX18" s="242"/>
      <c r="FY18" s="242"/>
      <c r="FZ18" s="242"/>
      <c r="GA18" s="242"/>
      <c r="GB18" s="242"/>
      <c r="GC18" s="242"/>
      <c r="GD18" s="242"/>
      <c r="GE18" s="242"/>
      <c r="GF18" s="242"/>
      <c r="GG18" s="242"/>
      <c r="GH18" s="242"/>
      <c r="GI18" s="242"/>
      <c r="GJ18" s="242"/>
      <c r="GK18" s="242"/>
      <c r="GL18" s="242"/>
      <c r="GM18" s="242"/>
      <c r="GN18" s="242"/>
      <c r="GO18" s="242"/>
      <c r="GP18" s="242"/>
      <c r="GQ18" s="242"/>
      <c r="GR18" s="242"/>
      <c r="GS18" s="242"/>
      <c r="GT18" s="242"/>
      <c r="GU18" s="242"/>
      <c r="GV18" s="242"/>
      <c r="GW18" s="242"/>
      <c r="GX18" s="242"/>
      <c r="GY18" s="242"/>
      <c r="GZ18" s="242"/>
      <c r="HA18" s="242"/>
      <c r="HB18" s="242"/>
      <c r="HC18" s="242"/>
      <c r="HD18" s="242"/>
      <c r="HE18" s="242"/>
      <c r="HF18" s="242"/>
      <c r="HG18" s="242"/>
      <c r="HH18" s="242"/>
      <c r="HI18" s="242"/>
      <c r="HJ18" s="242"/>
      <c r="HK18" s="242"/>
      <c r="HL18" s="242"/>
      <c r="HM18" s="242"/>
      <c r="HN18" s="242"/>
      <c r="HO18" s="242"/>
      <c r="HP18" s="242"/>
      <c r="HQ18" s="242"/>
      <c r="HR18" s="242"/>
      <c r="HS18" s="242"/>
      <c r="HT18" s="242"/>
    </row>
    <row r="19" spans="1:228" ht="15" customHeight="1" thickBot="1" x14ac:dyDescent="0.4">
      <c r="D19" s="387"/>
      <c r="F19" s="80"/>
      <c r="G19" s="86"/>
      <c r="H19" s="72"/>
      <c r="L19" s="285" t="str">
        <f t="array" ref="L19">IFERROR(IF($D$9="",IF($D$11="",IF($D$13="",IF($D$15="",INDEX(orderData[customer],SMALL(MATCH(ROW(orderData[customer]),ROW(orderData[customer])),ROWS($A$15:A26)+$B$3)),INDEX(orderData[customer],SMALL(IF(ISNUMBER(MATCH(YEAR(orderData[invoice_date]),$D$15,0)),MATCH(ROW(orderData[customer]),ROW(orderData[customer])),""),ROWS($A$15:A26)+$B$3))),IF($D$15="",INDEX(orderData[customer],SMALL(IF(ISNUMBER(MATCH(orderData[order_type],$D$13,0)),MATCH(ROW(orderData[customer]),ROW(orderData[customer])),""),ROWS($A$15:A26)+$B$3)),INDEX(orderData[customer],SMALL(IF(ISNUMBER(MATCH(orderData[order_type],$D$13,0)*MATCH(YEAR(orderData[invoice_date]),$D$15,0)),MATCH(ROW(orderData[customer]),ROW(orderData[customer])),""),ROWS($A$15:A26)+$B$3)))),IF($D$13="",IF($D$15="",INDEX(orderData[customer],SMALL(IF(ISNUMBER(MATCH(orderData[status],$D$11,0)),MATCH(ROW(orderData[customer]),ROW(orderData[customer])),""),ROWS($A$15:A26)+$B$3)),INDEX(orderData[customer],SMALL(IF(ISNUMBER(MATCH(orderData[status],$D$11,0)*MATCH(YEAR(orderData[invoice_date]),$D$15,0)),MATCH(ROW(orderData[customer]),ROW(orderData[customer])),""),ROWS($A$15:A26)+$B$3))),IF($D$15="",INDEX(orderData[customer],SMALL(IF(ISNUMBER(MATCH(orderData[status],$D$11,0)*MATCH(orderData[order_type],$D$13,0)),MATCH(ROW(orderData[customer]),ROW(orderData[customer])),""),ROWS($A$15:A26)+$B$3)),INDEX(orderData[customer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er],SMALL(IF(ISNUMBER(MATCH(orderData[customer],$D$9,0)),MATCH(ROW(orderData[customer]),ROW(orderData[customer])),""),ROWS($A$15:A26)+$B$3)),INDEX(orderData[customer],SMALL(IF(ISNUMBER(MATCH(orderData[customer],$D$9,0)*MATCH(YEAR(orderData[invoice_date]),$D$15,0)),MATCH(ROW(orderData[customer]),ROW(orderData[customer])),""),ROWS($A$15:A26)+$B$3))),IF($D$15="",INDEX(orderData[customer],SMALL(IF(ISNUMBER(MATCH(orderData[customer],$D$9,0)*MATCH(orderData[order_type],$D$13,0)),MATCH(ROW(orderData[customer]),ROW(orderData[customer])),""),ROWS($A$15:A26)+$B$3)),INDEX(orderData[customer],SMALL(IF(ISNUMBER(MATCH(orderData[customer],$D$9,0)*MATCH(orderData[order_type],$D$13,0)*MATCH(YEAR(orderData[invoice_date]),$D$15,0)),MATCH(ROW(orderData[customer]),ROW(orderData[customer])),""),ROWS($A$15:A26)+$B$3)))),IF($D$13="",IF($D$15="",INDEX(orderData[customer],SMALL(IF(ISNUMBER(MATCH(orderData[customer],$D$9,0)*MATCH(orderData[status],$D$11,0)),MATCH(ROW(orderData[customer]),ROW(orderData[customer])),""),ROWS($A$15:A26)+$B$3)),INDEX(orderData[customer],SMALL(IF(ISNUMBER(MATCH(orderData[customer],$D$9,0)*MATCH(orderData[status],$D$11,0)*MATCH(YEAR(orderData[invoice_date]),$D$15,0)),MATCH(ROW(orderData[customer]),ROW(orderData[customer])),""),ROWS($A$15:A26)+$B$3))),IF($D$15="",INDEX(orderData[customer],SMALL(IF(ISNUMBER(MATCH(orderData[customer],$D$9,0)*MATCH(orderData[status],$D$11,0)*MATCH(orderData[order_type],$D$13,0)),MATCH(ROW(orderData[customer]),ROW(orderData[customer])),""),ROWS($A$15:A26)+$B$3)),INDEX(orderData[customer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M19" s="286" t="str">
        <f t="array" ref="M19">IFERROR(IF($D$9="",IF($D$11="",IF($D$13="",IF($D$15="",INDEX(orderData[order_no],SMALL(MATCH(ROW(orderData[customer]),ROW(orderData[customer])),ROWS($A$15:A26)+$B$3)),INDEX(orderData[order_no],SMALL(IF(ISNUMBER(MATCH(YEAR(orderData[invoice_date]),$D$15,0)),MATCH(ROW(orderData[customer]),ROW(orderData[customer])),""),ROWS($A$15:A26)+$B$3))),IF($D$15="",INDEX(orderData[order_no],SMALL(IF(ISNUMBER(MATCH(orderData[order_type],$D$13,0)),MATCH(ROW(orderData[customer]),ROW(orderData[customer])),""),ROWS($A$15:A26)+$B$3)),INDEX(orderData[order_no],SMALL(IF(ISNUMBER(MATCH(orderData[order_type],$D$13,0)*MATCH(YEAR(orderData[invoice_date]),$D$15,0)),MATCH(ROW(orderData[customer]),ROW(orderData[customer])),""),ROWS($A$15:A26)+$B$3)))),IF($D$13="",IF($D$15="",INDEX(orderData[order_no],SMALL(IF(ISNUMBER(MATCH(orderData[status],$D$11,0)),MATCH(ROW(orderData[customer]),ROW(orderData[customer])),""),ROWS($A$15:A26)+$B$3)),INDEX(orderData[order_no],SMALL(IF(ISNUMBER(MATCH(orderData[status],$D$11,0)*MATCH(YEAR(orderData[invoice_date]),$D$15,0)),MATCH(ROW(orderData[customer]),ROW(orderData[customer])),""),ROWS($A$15:A26)+$B$3))),IF($D$15="",INDEX(orderData[order_no],SMALL(IF(ISNUMBER(MATCH(orderData[status],$D$11,0)*MATCH(orderData[order_type],$D$13,0)),MATCH(ROW(orderData[customer]),ROW(orderData[customer])),""),ROWS($A$15:A26)+$B$3)),INDEX(orderData[order_no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no],SMALL(IF(ISNUMBER(MATCH(orderData[customer],$D$9,0)),MATCH(ROW(orderData[customer]),ROW(orderData[customer])),""),ROWS($A$15:A26)+$B$3)),INDEX(orderData[order_no],SMALL(IF(ISNUMBER(MATCH(orderData[customer],$D$9,0)*MATCH(YEAR(orderData[invoice_date]),$D$15,0)),MATCH(ROW(orderData[customer]),ROW(orderData[customer])),""),ROWS($A$15:A26)+$B$3))),IF($D$15="",INDEX(orderData[order_no],SMALL(IF(ISNUMBER(MATCH(orderData[customer],$D$9,0)*MATCH(orderData[order_type],$D$13,0)),MATCH(ROW(orderData[customer]),ROW(orderData[customer])),""),ROWS($A$15:A26)+$B$3)),INDEX(orderData[order_no],SMALL(IF(ISNUMBER(MATCH(orderData[customer],$D$9,0)*MATCH(orderData[order_type],$D$13,0)*MATCH(YEAR(orderData[invoice_date]),$D$15,0)),MATCH(ROW(orderData[customer]),ROW(orderData[customer])),""),ROWS($A$15:A26)+$B$3)))),IF($D$13="",IF($D$15="",INDEX(orderData[order_no],SMALL(IF(ISNUMBER(MATCH(orderData[customer],$D$9,0)*MATCH(orderData[status],$D$11,0)),MATCH(ROW(orderData[customer]),ROW(orderData[customer])),""),ROWS($A$15:A26)+$B$3)),INDEX(orderData[order_no],SMALL(IF(ISNUMBER(MATCH(orderData[customer],$D$9,0)*MATCH(orderData[status],$D$11,0)*MATCH(YEAR(orderData[invoice_date]),$D$15,0)),MATCH(ROW(orderData[customer]),ROW(orderData[customer])),""),ROWS($A$15:A26)+$B$3))),IF($D$15="",INDEX(orderData[order_no],SMALL(IF(ISNUMBER(MATCH(orderData[customer],$D$9,0)*MATCH(orderData[status],$D$11,0)*MATCH(orderData[order_type],$D$13,0)),MATCH(ROW(orderData[customer]),ROW(orderData[customer])),""),ROWS($A$15:A26)+$B$3)),INDEX(orderData[order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N19" s="287" t="str">
        <f t="array" ref="N19">IFERROR(IF($D$9="",IF($D$11="",IF($D$13="",IF($D$15="",INDEX(orderData[order_type],SMALL(MATCH(ROW(orderData[customer]),ROW(orderData[customer])),ROWS($A$15:A26)+$B$3)),INDEX(orderData[order_type],SMALL(IF(ISNUMBER(MATCH(YEAR(orderData[invoice_date]),$D$15,0)),MATCH(ROW(orderData[customer]),ROW(orderData[customer])),""),ROWS($A$15:A26)+$B$3))),IF($D$15="",INDEX(orderData[order_type],SMALL(IF(ISNUMBER(MATCH(orderData[order_type],$D$13,0)),MATCH(ROW(orderData[customer]),ROW(orderData[customer])),""),ROWS($A$15:A26)+$B$3)),INDEX(orderData[order_type],SMALL(IF(ISNUMBER(MATCH(orderData[order_type],$D$13,0)*MATCH(YEAR(orderData[invoice_date]),$D$15,0)),MATCH(ROW(orderData[customer]),ROW(orderData[customer])),""),ROWS($A$15:A26)+$B$3)))),IF($D$13="",IF($D$15="",INDEX(orderData[order_type],SMALL(IF(ISNUMBER(MATCH(orderData[status],$D$11,0)),MATCH(ROW(orderData[customer]),ROW(orderData[customer])),""),ROWS($A$15:A26)+$B$3)),INDEX(orderData[order_type],SMALL(IF(ISNUMBER(MATCH(orderData[status],$D$11,0)*MATCH(YEAR(orderData[invoice_date]),$D$15,0)),MATCH(ROW(orderData[customer]),ROW(orderData[customer])),""),ROWS($A$15:A26)+$B$3))),IF($D$15="",INDEX(orderData[order_type],SMALL(IF(ISNUMBER(MATCH(orderData[status],$D$11,0)*MATCH(orderData[order_type],$D$13,0)),MATCH(ROW(orderData[customer]),ROW(orderData[customer])),""),ROWS($A$15:A26)+$B$3)),INDEX(orderData[order_typ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type],SMALL(IF(ISNUMBER(MATCH(orderData[customer],$D$9,0)),MATCH(ROW(orderData[customer]),ROW(orderData[customer])),""),ROWS($A$15:A26)+$B$3)),INDEX(orderData[order_type],SMALL(IF(ISNUMBER(MATCH(orderData[customer],$D$9,0)*MATCH(YEAR(orderData[invoice_date]),$D$15,0)),MATCH(ROW(orderData[customer]),ROW(orderData[customer])),""),ROWS($A$15:A26)+$B$3))),IF($D$15="",INDEX(orderData[order_type],SMALL(IF(ISNUMBER(MATCH(orderData[customer],$D$9,0)*MATCH(orderData[order_type],$D$13,0)),MATCH(ROW(orderData[customer]),ROW(orderData[customer])),""),ROWS($A$15:A26)+$B$3)),INDEX(orderData[order_type],SMALL(IF(ISNUMBER(MATCH(orderData[customer],$D$9,0)*MATCH(orderData[order_type],$D$13,0)*MATCH(YEAR(orderData[invoice_date]),$D$15,0)),MATCH(ROW(orderData[customer]),ROW(orderData[customer])),""),ROWS($A$15:A26)+$B$3)))),IF($D$13="",IF($D$15="",INDEX(orderData[order_type],SMALL(IF(ISNUMBER(MATCH(orderData[customer],$D$9,0)*MATCH(orderData[status],$D$11,0)),MATCH(ROW(orderData[customer]),ROW(orderData[customer])),""),ROWS($A$15:A26)+$B$3)),INDEX(orderData[order_type],SMALL(IF(ISNUMBER(MATCH(orderData[customer],$D$9,0)*MATCH(orderData[status],$D$11,0)*MATCH(YEAR(orderData[invoice_date]),$D$15,0)),MATCH(ROW(orderData[customer]),ROW(orderData[customer])),""),ROWS($A$15:A26)+$B$3))),IF($D$15="",INDEX(orderData[order_type],SMALL(IF(ISNUMBER(MATCH(orderData[customer],$D$9,0)*MATCH(orderData[status],$D$11,0)*MATCH(orderData[order_type],$D$13,0)),MATCH(ROW(orderData[customer]),ROW(orderData[customer])),""),ROWS($A$15:A26)+$B$3)),INDEX(orderData[order_typ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O19" s="288" t="str">
        <f t="array" ref="O19">IFERROR(IF($D$9="",IF($D$11="",IF($D$13="",IF($D$15="",INDEX(orderData[order_date],SMALL(MATCH(ROW(orderData[customer]),ROW(orderData[customer])),ROWS($A$15:A26)+$B$3)),INDEX(orderData[order_date],SMALL(IF(ISNUMBER(MATCH(YEAR(orderData[invoice_date]),$D$15,0)),MATCH(ROW(orderData[customer]),ROW(orderData[customer])),""),ROWS($A$15:A26)+$B$3))),IF($D$15="",INDEX(orderData[order_date],SMALL(IF(ISNUMBER(MATCH(orderData[order_type],$D$13,0)),MATCH(ROW(orderData[customer]),ROW(orderData[customer])),""),ROWS($A$15:A26)+$B$3)),INDEX(orderData[order_date],SMALL(IF(ISNUMBER(MATCH(orderData[order_type],$D$13,0)*MATCH(YEAR(orderData[invoice_date]),$D$15,0)),MATCH(ROW(orderData[customer]),ROW(orderData[customer])),""),ROWS($A$15:A26)+$B$3)))),IF($D$13="",IF($D$15="",INDEX(orderData[order_date],SMALL(IF(ISNUMBER(MATCH(orderData[status],$D$11,0)),MATCH(ROW(orderData[customer]),ROW(orderData[customer])),""),ROWS($A$15:A26)+$B$3)),INDEX(orderData[order_date],SMALL(IF(ISNUMBER(MATCH(orderData[status],$D$11,0)*MATCH(YEAR(orderData[invoice_date]),$D$15,0)),MATCH(ROW(orderData[customer]),ROW(orderData[customer])),""),ROWS($A$15:A26)+$B$3))),IF($D$15="",INDEX(orderData[order_date],SMALL(IF(ISNUMBER(MATCH(orderData[status],$D$11,0)*MATCH(orderData[order_type],$D$13,0)),MATCH(ROW(orderData[customer]),ROW(orderData[customer])),""),ROWS($A$15:A26)+$B$3)),INDEX(orderData[order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date],SMALL(IF(ISNUMBER(MATCH(orderData[customer],$D$9,0)),MATCH(ROW(orderData[customer]),ROW(orderData[customer])),""),ROWS($A$15:A26)+$B$3)),INDEX(orderData[order_date],SMALL(IF(ISNUMBER(MATCH(orderData[customer],$D$9,0)*MATCH(YEAR(orderData[invoice_date]),$D$15,0)),MATCH(ROW(orderData[customer]),ROW(orderData[customer])),""),ROWS($A$15:A26)+$B$3))),IF($D$15="",INDEX(orderData[order_date],SMALL(IF(ISNUMBER(MATCH(orderData[customer],$D$9,0)*MATCH(orderData[order_type],$D$13,0)),MATCH(ROW(orderData[customer]),ROW(orderData[customer])),""),ROWS($A$15:A26)+$B$3)),INDEX(orderData[order_date],SMALL(IF(ISNUMBER(MATCH(orderData[customer],$D$9,0)*MATCH(orderData[order_type],$D$13,0)*MATCH(YEAR(orderData[invoice_date]),$D$15,0)),MATCH(ROW(orderData[customer]),ROW(orderData[customer])),""),ROWS($A$15:A26)+$B$3)))),IF($D$13="",IF($D$15="",INDEX(orderData[order_date],SMALL(IF(ISNUMBER(MATCH(orderData[customer],$D$9,0)*MATCH(orderData[status],$D$11,0)),MATCH(ROW(orderData[customer]),ROW(orderData[customer])),""),ROWS($A$15:A26)+$B$3)),INDEX(orderData[order_date],SMALL(IF(ISNUMBER(MATCH(orderData[customer],$D$9,0)*MATCH(orderData[status],$D$11,0)*MATCH(YEAR(orderData[invoice_date]),$D$15,0)),MATCH(ROW(orderData[customer]),ROW(orderData[customer])),""),ROWS($A$15:A26)+$B$3))),IF($D$15="",INDEX(orderData[order_date],SMALL(IF(ISNUMBER(MATCH(orderData[customer],$D$9,0)*MATCH(orderData[status],$D$11,0)*MATCH(orderData[order_type],$D$13,0)),MATCH(ROW(orderData[customer]),ROW(orderData[customer])),""),ROWS($A$15:A26)+$B$3)),INDEX(orderData[order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P19" s="289" t="str">
        <f t="array" ref="P19">IFERROR(IF($D$9="",IF($D$11="",IF($D$13="",IF($D$15="",INDEX(orderData[invoice_no],SMALL(MATCH(ROW(orderData[customer]),ROW(orderData[customer])),ROWS($A$15:A26)+$B$3)),INDEX(orderData[invoice_no],SMALL(IF(ISNUMBER(MATCH(YEAR(orderData[invoice_date]),$D$15,0)),MATCH(ROW(orderData[customer]),ROW(orderData[customer])),""),ROWS($A$15:A26)+$B$3))),IF($D$15="",INDEX(orderData[invoice_no],SMALL(IF(ISNUMBER(MATCH(orderData[order_type],$D$13,0)),MATCH(ROW(orderData[customer]),ROW(orderData[customer])),""),ROWS($A$15:A26)+$B$3)),INDEX(orderData[invoice_no],SMALL(IF(ISNUMBER(MATCH(orderData[order_type],$D$13,0)*MATCH(YEAR(orderData[invoice_date]),$D$15,0)),MATCH(ROW(orderData[customer]),ROW(orderData[customer])),""),ROWS($A$15:A26)+$B$3)))),IF($D$13="",IF($D$15="",INDEX(orderData[invoice_no],SMALL(IF(ISNUMBER(MATCH(orderData[status],$D$11,0)),MATCH(ROW(orderData[customer]),ROW(orderData[customer])),""),ROWS($A$15:A26)+$B$3)),INDEX(orderData[invoice_no],SMALL(IF(ISNUMBER(MATCH(orderData[status],$D$11,0)*MATCH(YEAR(orderData[invoice_date]),$D$15,0)),MATCH(ROW(orderData[customer]),ROW(orderData[customer])),""),ROWS($A$15:A26)+$B$3))),IF($D$15="",INDEX(orderData[invoice_no],SMALL(IF(ISNUMBER(MATCH(orderData[status],$D$11,0)*MATCH(orderData[order_type],$D$13,0)),MATCH(ROW(orderData[customer]),ROW(orderData[customer])),""),ROWS($A$15:A26)+$B$3)),INDEX(orderData[invoice_no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no],SMALL(IF(ISNUMBER(MATCH(orderData[customer],$D$9,0)),MATCH(ROW(orderData[customer]),ROW(orderData[customer])),""),ROWS($A$15:A26)+$B$3)),INDEX(orderData[invoice_no],SMALL(IF(ISNUMBER(MATCH(orderData[customer],$D$9,0)*MATCH(YEAR(orderData[invoice_date]),$D$15,0)),MATCH(ROW(orderData[customer]),ROW(orderData[customer])),""),ROWS($A$15:A26)+$B$3))),IF($D$15="",INDEX(orderData[invoice_no],SMALL(IF(ISNUMBER(MATCH(orderData[customer],$D$9,0)*MATCH(orderData[order_type],$D$13,0)),MATCH(ROW(orderData[customer]),ROW(orderData[customer])),""),ROWS($A$15:A26)+$B$3)),INDEX(orderData[invoice_no],SMALL(IF(ISNUMBER(MATCH(orderData[customer],$D$9,0)*MATCH(orderData[order_type],$D$13,0)*MATCH(YEAR(orderData[invoice_date]),$D$15,0)),MATCH(ROW(orderData[customer]),ROW(orderData[customer])),""),ROWS($A$15:A26)+$B$3)))),IF($D$13="",IF($D$15="",INDEX(orderData[invoice_no],SMALL(IF(ISNUMBER(MATCH(orderData[customer],$D$9,0)*MATCH(orderData[status],$D$11,0)),MATCH(ROW(orderData[customer]),ROW(orderData[customer])),""),ROWS($A$15:A26)+$B$3)),INDEX(orderData[invoice_no],SMALL(IF(ISNUMBER(MATCH(orderData[customer],$D$9,0)*MATCH(orderData[status],$D$11,0)*MATCH(YEAR(orderData[invoice_date]),$D$15,0)),MATCH(ROW(orderData[customer]),ROW(orderData[customer])),""),ROWS($A$15:A26)+$B$3))),IF($D$15="",INDEX(orderData[invoice_no],SMALL(IF(ISNUMBER(MATCH(orderData[customer],$D$9,0)*MATCH(orderData[status],$D$11,0)*MATCH(orderData[order_type],$D$13,0)),MATCH(ROW(orderData[customer]),ROW(orderData[customer])),""),ROWS($A$15:A26)+$B$3)),INDEX(orderData[invoice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Q19" s="290" t="str">
        <f t="array" ref="Q19">IFERROR(IF($D$9="",IF($D$11="",IF($D$13="",IF($D$15="",INDEX(orderData[invoice_date],SMALL(MATCH(ROW(orderData[customer]),ROW(orderData[customer])),ROWS($A$15:A26)+$B$3)),INDEX(orderData[invoice_date],SMALL(IF(ISNUMBER(MATCH(YEAR(orderData[invoice_date]),$D$15,0)),MATCH(ROW(orderData[customer]),ROW(orderData[customer])),""),ROWS($A$15:A26)+$B$3))),IF($D$15="",INDEX(orderData[invoice_date],SMALL(IF(ISNUMBER(MATCH(orderData[order_type],$D$13,0)),MATCH(ROW(orderData[customer]),ROW(orderData[customer])),""),ROWS($A$15:A26)+$B$3)),INDEX(orderData[invoice_date],SMALL(IF(ISNUMBER(MATCH(orderData[order_type],$D$13,0)*MATCH(YEAR(orderData[invoice_date]),$D$15,0)),MATCH(ROW(orderData[customer]),ROW(orderData[customer])),""),ROWS($A$15:A26)+$B$3)))),IF($D$13="",IF($D$15="",INDEX(orderData[invoice_date],SMALL(IF(ISNUMBER(MATCH(orderData[status],$D$11,0)),MATCH(ROW(orderData[customer]),ROW(orderData[customer])),""),ROWS($A$15:A26)+$B$3)),INDEX(orderData[invoice_date],SMALL(IF(ISNUMBER(MATCH(orderData[status],$D$11,0)*MATCH(YEAR(orderData[invoice_date]),$D$15,0)),MATCH(ROW(orderData[customer]),ROW(orderData[customer])),""),ROWS($A$15:A26)+$B$3))),IF($D$15="",INDEX(orderData[invoice_date],SMALL(IF(ISNUMBER(MATCH(orderData[status],$D$11,0)*MATCH(orderData[order_type],$D$13,0)),MATCH(ROW(orderData[customer]),ROW(orderData[customer])),""),ROWS($A$15:A26)+$B$3)),INDEX(orderData[invoice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date],SMALL(IF(ISNUMBER(MATCH(orderData[customer],$D$9,0)),MATCH(ROW(orderData[customer]),ROW(orderData[customer])),""),ROWS($A$15:A26)+$B$3)),INDEX(orderData[invoice_date],SMALL(IF(ISNUMBER(MATCH(orderData[customer],$D$9,0)*MATCH(YEAR(orderData[invoice_date]),$D$15,0)),MATCH(ROW(orderData[customer]),ROW(orderData[customer])),""),ROWS($A$15:A26)+$B$3))),IF($D$15="",INDEX(orderData[invoice_date],SMALL(IF(ISNUMBER(MATCH(orderData[customer],$D$9,0)*MATCH(orderData[order_type],$D$13,0)),MATCH(ROW(orderData[customer]),ROW(orderData[customer])),""),ROWS($A$15:A26)+$B$3)),INDEX(orderData[invoice_date],SMALL(IF(ISNUMBER(MATCH(orderData[customer],$D$9,0)*MATCH(orderData[order_type],$D$13,0)*MATCH(YEAR(orderData[invoice_date]),$D$15,0)),MATCH(ROW(orderData[customer]),ROW(orderData[customer])),""),ROWS($A$15:A26)+$B$3)))),IF($D$13="",IF($D$15="",INDEX(orderData[invoice_date],SMALL(IF(ISNUMBER(MATCH(orderData[customer],$D$9,0)*MATCH(orderData[status],$D$11,0)),MATCH(ROW(orderData[customer]),ROW(orderData[customer])),""),ROWS($A$15:A26)+$B$3)),INDEX(orderData[invoice_date],SMALL(IF(ISNUMBER(MATCH(orderData[customer],$D$9,0)*MATCH(orderData[status],$D$11,0)*MATCH(YEAR(orderData[invoice_date]),$D$15,0)),MATCH(ROW(orderData[customer]),ROW(orderData[customer])),""),ROWS($A$15:A26)+$B$3))),IF($D$15="",INDEX(orderData[invoice_date],SMALL(IF(ISNUMBER(MATCH(orderData[customer],$D$9,0)*MATCH(orderData[status],$D$11,0)*MATCH(orderData[order_type],$D$13,0)),MATCH(ROW(orderData[customer]),ROW(orderData[customer])),""),ROWS($A$15:A26)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R19" s="291" t="str">
        <f t="array" ref="R19">IFERROR(IF($D$9="",IF($D$11="",IF($D$13="",IF($D$15="",INDEX(orderData[inv_amount],SMALL(MATCH(ROW(orderData[customer]),ROW(orderData[customer])),ROWS($A$15:A26)+$B$3)),INDEX(orderData[inv_amount],SMALL(IF(ISNUMBER(MATCH(YEAR(orderData[invoice_date]),$D$15,0)),MATCH(ROW(orderData[customer]),ROW(orderData[customer])),""),ROWS($A$15:A26)+$B$3))),IF($D$15="",INDEX(orderData[inv_amount],SMALL(IF(ISNUMBER(MATCH(orderData[order_type],$D$13,0)),MATCH(ROW(orderData[customer]),ROW(orderData[customer])),""),ROWS($A$15:A26)+$B$3)),INDEX(orderData[inv_amount],SMALL(IF(ISNUMBER(MATCH(orderData[order_type],$D$13,0)*MATCH(YEAR(orderData[invoice_date]),$D$15,0)),MATCH(ROW(orderData[customer]),ROW(orderData[customer])),""),ROWS($A$15:A26)+$B$3)))),IF($D$13="",IF($D$15="",INDEX(orderData[inv_amount],SMALL(IF(ISNUMBER(MATCH(orderData[status],$D$11,0)),MATCH(ROW(orderData[customer]),ROW(orderData[customer])),""),ROWS($A$15:A26)+$B$3)),INDEX(orderData[inv_amount],SMALL(IF(ISNUMBER(MATCH(orderData[status],$D$11,0)*MATCH(YEAR(orderData[invoice_date]),$D$15,0)),MATCH(ROW(orderData[customer]),ROW(orderData[customer])),""),ROWS($A$15:A26)+$B$3))),IF($D$15="",INDEX(orderData[inv_amount],SMALL(IF(ISNUMBER(MATCH(orderData[status],$D$11,0)*MATCH(orderData[order_type],$D$13,0)),MATCH(ROW(orderData[customer]),ROW(orderData[customer])),""),ROWS($A$15:A26)+$B$3)),INDEX(orderData[inv_amount],SMALL(IF(ISNUMBER(MATCH(orderData[status],$D$11,0)*MATCH(orderData[order_type],$D$13,0)*MATCH(YEAR(orderData[invoice_date]),$D$15,0)),MATCH(ROW(orderData[customer]),ROW(orderData[customer])),""),ROWS($A$15:A26)+$B$3))))),IF($D$11="",IF($D$13="",IF($D$15="",INDEX(orderData[inv_amount],SMALL(IF(ISNUMBER(MATCH(orderData[customer],$D$9,0)),MATCH(ROW(orderData[customer]),ROW(orderData[customer])),""),ROWS($A$15:A26)+$B$3)),INDEX(orderData[inv_amount],SMALL(IF(ISNUMBER(MATCH(orderData[customer],$D$9,0)*MATCH(YEAR(orderData[invoice_date]),$D$15,0)),MATCH(ROW(orderData[customer]),ROW(orderData[customer])),""),ROWS($A$15:A26)+$B$3))),IF($D$15="",INDEX(orderData[inv_amount],SMALL(IF(ISNUMBER(MATCH(orderData[customer],$D$9,0)*MATCH(orderData[order_type],$D$13,0)),MATCH(ROW(orderData[customer]),ROW(orderData[customer])),""),ROWS($A$15:A26)+$B$3)),INDEX(orderData[inv_amount],SMALL(IF(ISNUMBER(MATCH(orderData[customer],$D$9,0)*MATCH(orderData[order_type],$D$13,0)*MATCH(YEAR(orderData[invoice_date]),$D$15,0)),MATCH(ROW(orderData[customer]),ROW(orderData[customer])),""),ROWS($A$15:A26)+$B$3)))),IF($D$13="",IF($D$15="",INDEX(orderData[inv_amount],SMALL(IF(ISNUMBER(MATCH(orderData[customer],$D$9,0)*MATCH(orderData[status],$D$11,0)),MATCH(ROW(orderData[customer]),ROW(orderData[customer])),""),ROWS($A$15:A26)+$B$3)),INDEX(orderData[inv_amount],SMALL(IF(ISNUMBER(MATCH(orderData[customer],$D$9,0)*MATCH(orderData[status],$D$11,0)*MATCH(YEAR(orderData[inv_amount]),$D$15,0)),MATCH(ROW(orderData[customer]),ROW(orderData[customer])),""),ROWS($A$15:A26)+$B$3))),IF($D$15="",INDEX(orderData[inv_amount],SMALL(IF(ISNUMBER(MATCH(orderData[customer],$D$9,0)*MATCH(orderData[status],$D$11,0)*MATCH(orderData[order_type],$D$13,0)),MATCH(ROW(orderData[customer]),ROW(orderData[customer])),""),ROWS($A$15:A26)+$B$3)),INDEX(orderData[inv_amount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S19" s="353" t="str">
        <f t="array" ref="S19">IFERROR(IF($D$9="",IF($D$11="",IF($D$13="",IF($D$15="",INDEX(orderData[lock_goods],SMALL(MATCH(ROW(orderData[customer]),ROW(orderData[customer])),ROWS($A$15:A26)+$B$3)),INDEX(orderData[lock_goods],SMALL(IF(ISNUMBER(MATCH(YEAR(orderData[invoice_date]),$D$15,0)),MATCH(ROW(orderData[customer]),ROW(orderData[customer])),""),ROWS($A$15:A26)+$B$3))),IF($D$15="",INDEX(orderData[lock_goods],SMALL(IF(ISNUMBER(MATCH(orderData[order_type],$D$13,0)),MATCH(ROW(orderData[customer]),ROW(orderData[customer])),""),ROWS($A$15:A26)+$B$3)),INDEX(orderData[lock_goods],SMALL(IF(ISNUMBER(MATCH(orderData[order_type],$D$13,0)*MATCH(YEAR(orderData[invoice_date]),$D$15,0)),MATCH(ROW(orderData[customer]),ROW(orderData[customer])),""),ROWS($A$15:A26)+$B$3)))),IF($D$13="",IF($D$15="",INDEX(orderData[lock_goods],SMALL(IF(ISNUMBER(MATCH(orderData[status],$D$11,0)),MATCH(ROW(orderData[customer]),ROW(orderData[customer])),""),ROWS($A$15:A26)+$B$3)),INDEX(orderData[lock_goods],SMALL(IF(ISNUMBER(MATCH(orderData[status],$D$11,0)*MATCH(YEAR(orderData[invoice_date]),$D$15,0)),MATCH(ROW(orderData[customer]),ROW(orderData[customer])),""),ROWS($A$15:A26)+$B$3))),IF($D$15="",INDEX(orderData[lock_goods],SMALL(IF(ISNUMBER(MATCH(orderData[status],$D$11,0)*MATCH(orderData[order_type],$D$13,0)),MATCH(ROW(orderData[customer]),ROW(orderData[customer])),""),ROWS($A$15:A26)+$B$3)),INDEX(orderData[lock_goods],SMALL(IF(ISNUMBER(MATCH(orderData[status],$D$11,0)*MATCH(orderData[order_type],$D$13,0)*MATCH(YEAR(orderData[invoice_date]),$D$15,0)),MATCH(ROW(orderData[customer]),ROW(orderData[customer])),""),ROWS($A$15:A26)+$B$3))))),IF($D$11="",IF($D$13="",IF($D$15="",INDEX(orderData[lock_goods],SMALL(IF(ISNUMBER(MATCH(orderData[customer],$D$9,0)),MATCH(ROW(orderData[customer]),ROW(orderData[customer])),""),ROWS($A$15:A26)+$B$3)),INDEX(orderData[lock_goods],SMALL(IF(ISNUMBER(MATCH(orderData[customer],$D$9,0)*MATCH(YEAR(orderData[invoice_date]),$D$15,0)),MATCH(ROW(orderData[customer]),ROW(orderData[customer])),""),ROWS($A$15:A26)+$B$3))),IF($D$15="",INDEX(orderData[lock_goods],SMALL(IF(ISNUMBER(MATCH(orderData[customer],$D$9,0)*MATCH(orderData[order_type],$D$13,0)),MATCH(ROW(orderData[customer]),ROW(orderData[customer])),""),ROWS($A$15:A26)+$B$3)),INDEX(orderData[lock_goods],SMALL(IF(ISNUMBER(MATCH(orderData[customer],$D$9,0)*MATCH(orderData[order_type],$D$13,0)*MATCH(YEAR(orderData[invoice_date]),$D$15,0)),MATCH(ROW(orderData[customer]),ROW(orderData[customer])),""),ROWS($A$15:A26)+$B$3)))),IF($D$13="",IF($D$15="",INDEX(orderData[lock_goods],SMALL(IF(ISNUMBER(MATCH(orderData[customer],$D$9,0)*MATCH(orderData[status],$D$11,0)),MATCH(ROW(orderData[customer]),ROW(orderData[customer])),""),ROWS($A$15:A26)+$B$3)),INDEX(orderData[lock_goods],SMALL(IF(ISNUMBER(MATCH(orderData[customer],$D$9,0)*MATCH(orderData[status],$D$11,0)*MATCH(YEAR(orderData[payed]),$D$15,0)),MATCH(ROW(orderData[customer]),ROW(orderData[customer])),""),ROWS($A$15:A26)+$B$3))),IF($D$15="",INDEX(orderData[lock_goods],SMALL(IF(ISNUMBER(MATCH(orderData[customer],$D$9,0)*MATCH(orderData[status],$D$11,0)*MATCH(orderData[order_type],$D$13,0)),MATCH(ROW(orderData[customer]),ROW(orderData[customer])),""),ROWS($A$15:A26)+$B$3)),INDEX(orderData[lock_good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T19" s="292" t="str">
        <f t="array" ref="T19">IFERROR(IF($D$9="",IF($D$11="",IF($D$13="",IF($D$15="",INDEX(orderData[payed],SMALL(MATCH(ROW(orderData[customer]),ROW(orderData[customer])),ROWS($A$15:A26)+$B$3)),INDEX(orderData[payed],SMALL(IF(ISNUMBER(MATCH(YEAR(orderData[invoice_date]),$D$15,0)),MATCH(ROW(orderData[customer]),ROW(orderData[customer])),""),ROWS($A$15:A26)+$B$3))),IF($D$15="",INDEX(orderData[payed],SMALL(IF(ISNUMBER(MATCH(orderData[order_type],$D$13,0)),MATCH(ROW(orderData[customer]),ROW(orderData[customer])),""),ROWS($A$15:A26)+$B$3)),INDEX(orderData[payed],SMALL(IF(ISNUMBER(MATCH(orderData[order_type],$D$13,0)*MATCH(YEAR(orderData[invoice_date]),$D$15,0)),MATCH(ROW(orderData[customer]),ROW(orderData[customer])),""),ROWS($A$15:A26)+$B$3)))),IF($D$13="",IF($D$15="",INDEX(orderData[payed],SMALL(IF(ISNUMBER(MATCH(orderData[status],$D$11,0)),MATCH(ROW(orderData[customer]),ROW(orderData[customer])),""),ROWS($A$15:A26)+$B$3)),INDEX(orderData[payed],SMALL(IF(ISNUMBER(MATCH(orderData[status],$D$11,0)*MATCH(YEAR(orderData[invoice_date]),$D$15,0)),MATCH(ROW(orderData[customer]),ROW(orderData[customer])),""),ROWS($A$15:A26)+$B$3))),IF($D$15="",INDEX(orderData[payed],SMALL(IF(ISNUMBER(MATCH(orderData[status],$D$11,0)*MATCH(orderData[order_type],$D$13,0)),MATCH(ROW(orderData[customer]),ROW(orderData[customer])),""),ROWS($A$15:A26)+$B$3)),INDEX(orderData[payed],SMALL(IF(ISNUMBER(MATCH(orderData[status],$D$11,0)*MATCH(orderData[order_type],$D$13,0)*MATCH(YEAR(orderData[invoice_date]),$D$15,0)),MATCH(ROW(orderData[customer]),ROW(orderData[customer])),""),ROWS($A$15:A26)+$B$3))))),IF($D$11="",IF($D$13="",IF($D$15="",INDEX(orderData[payed],SMALL(IF(ISNUMBER(MATCH(orderData[customer],$D$9,0)),MATCH(ROW(orderData[customer]),ROW(orderData[customer])),""),ROWS($A$15:A26)+$B$3)),INDEX(orderData[payed],SMALL(IF(ISNUMBER(MATCH(orderData[customer],$D$9,0)*MATCH(YEAR(orderData[invoice_date]),$D$15,0)),MATCH(ROW(orderData[customer]),ROW(orderData[customer])),""),ROWS($A$15:A26)+$B$3))),IF($D$15="",INDEX(orderData[payed],SMALL(IF(ISNUMBER(MATCH(orderData[customer],$D$9,0)*MATCH(orderData[order_type],$D$13,0)),MATCH(ROW(orderData[customer]),ROW(orderData[customer])),""),ROWS($A$15:A26)+$B$3)),INDEX(orderData[payed],SMALL(IF(ISNUMBER(MATCH(orderData[customer],$D$9,0)*MATCH(orderData[order_type],$D$13,0)*MATCH(YEAR(orderData[invoice_date]),$D$15,0)),MATCH(ROW(orderData[customer]),ROW(orderData[customer])),""),ROWS($A$15:A26)+$B$3)))),IF($D$13="",IF($D$15="",INDEX(orderData[payed],SMALL(IF(ISNUMBER(MATCH(orderData[customer],$D$9,0)*MATCH(orderData[status],$D$11,0)),MATCH(ROW(orderData[customer]),ROW(orderData[customer])),""),ROWS($A$15:A26)+$B$3)),INDEX(orderData[payed],SMALL(IF(ISNUMBER(MATCH(orderData[customer],$D$9,0)*MATCH(orderData[status],$D$11,0)*MATCH(YEAR(orderData[payed]),$D$15,0)),MATCH(ROW(orderData[customer]),ROW(orderData[customer])),""),ROWS($A$15:A26)+$B$3))),IF($D$15="",INDEX(orderData[payed],SMALL(IF(ISNUMBER(MATCH(orderData[customer],$D$9,0)*MATCH(orderData[status],$D$11,0)*MATCH(orderData[order_type],$D$13,0)),MATCH(ROW(orderData[customer]),ROW(orderData[customer])),""),ROWS($A$15:A26)+$B$3)),INDEX(orderData[paye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U19" s="287" t="str">
        <f t="array" ref="U19">IFERROR(IF($D$9="",IF($D$11="",IF($D$13="",IF($D$15="",INDEX(orderData[shipping_method],SMALL(MATCH(ROW(orderData[customer]),ROW(orderData[customer])),ROWS($A$15:A26)+$B$3)),INDEX(orderData[shipping_method],SMALL(IF(ISNUMBER(MATCH(YEAR(orderData[invoice_date]),$D$15,0)),MATCH(ROW(orderData[customer]),ROW(orderData[customer])),""),ROWS($A$15:A26)+$B$3))),IF($D$15="",INDEX(orderData[shipping_method],SMALL(IF(ISNUMBER(MATCH(orderData[order_type],$D$13,0)),MATCH(ROW(orderData[customer]),ROW(orderData[customer])),""),ROWS($A$15:A26)+$B$3)),INDEX(orderData[shipping_method],SMALL(IF(ISNUMBER(MATCH(orderData[order_type],$D$13,0)*MATCH(YEAR(orderData[invoice_date]),$D$15,0)),MATCH(ROW(orderData[customer]),ROW(orderData[customer])),""),ROWS($A$15:A26)+$B$3)))),IF($D$13="",IF($D$15="",INDEX(orderData[shipping_method],SMALL(IF(ISNUMBER(MATCH(orderData[status],$D$11,0)),MATCH(ROW(orderData[customer]),ROW(orderData[customer])),""),ROWS($A$15:A26)+$B$3)),INDEX(orderData[shipping_method],SMALL(IF(ISNUMBER(MATCH(orderData[status],$D$11,0)*MATCH(YEAR(orderData[invoice_date]),$D$15,0)),MATCH(ROW(orderData[customer]),ROW(orderData[customer])),""),ROWS($A$15:A26)+$B$3))),IF($D$15="",INDEX(orderData[shipping_method],SMALL(IF(ISNUMBER(MATCH(orderData[status],$D$11,0)*MATCH(orderData[order_type],$D$13,0)),MATCH(ROW(orderData[customer]),ROW(orderData[customer])),""),ROWS($A$15:A26)+$B$3)),INDEX(orderData[shipping_method],SMALL(IF(ISNUMBER(MATCH(orderData[status],$D$11,0)*MATCH(orderData[order_type],$D$13,0)*MATCH(YEAR(orderData[invoice_date]),$D$15,0)),MATCH(ROW(orderData[customer]),ROW(orderData[customer])),""),ROWS($A$15:A26)+$B$3))))),IF($D$11="",IF($D$13="",IF($D$15="",INDEX(orderData[shipping_method],SMALL(IF(ISNUMBER(MATCH(orderData[customer],$D$9,0)),MATCH(ROW(orderData[customer]),ROW(orderData[customer])),""),ROWS($A$15:A26)+$B$3)),INDEX(orderData[shipping_method],SMALL(IF(ISNUMBER(MATCH(orderData[customer],$D$9,0)*MATCH(YEAR(orderData[invoice_date]),$D$15,0)),MATCH(ROW(orderData[customer]),ROW(orderData[customer])),""),ROWS($A$15:A26)+$B$3))),IF($D$15="",INDEX(orderData[shipping_method],SMALL(IF(ISNUMBER(MATCH(orderData[customer],$D$9,0)*MATCH(orderData[order_type],$D$13,0)),MATCH(ROW(orderData[customer]),ROW(orderData[customer])),""),ROWS($A$15:A26)+$B$3)),INDEX(orderData[shipping_method],SMALL(IF(ISNUMBER(MATCH(orderData[customer],$D$9,0)*MATCH(orderData[order_type],$D$13,0)*MATCH(YEAR(orderData[invoice_date]),$D$15,0)),MATCH(ROW(orderData[customer]),ROW(orderData[customer])),""),ROWS($A$15:A26)+$B$3)))),IF($D$13="",IF($D$15="",INDEX(orderData[shipping_method],SMALL(IF(ISNUMBER(MATCH(orderData[customer],$D$9,0)*MATCH(orderData[status],$D$11,0)),MATCH(ROW(orderData[customer]),ROW(orderData[customer])),""),ROWS($A$15:A26)+$B$3)),INDEX(orderData[shipping_method],SMALL(IF(ISNUMBER(MATCH(orderData[customer],$D$9,0)*MATCH(orderData[status],$D$11,0)*MATCH(YEAR(orderData[shipping_method]),$D$15,0)),MATCH(ROW(orderData[customer]),ROW(orderData[customer])),""),ROWS($A$15:A26)+$B$3))),IF($D$15="",INDEX(orderData[shipping_method],SMALL(IF(ISNUMBER(MATCH(orderData[customer],$D$9,0)*MATCH(orderData[status],$D$11,0)*MATCH(orderData[order_type],$D$13,0)),MATCH(ROW(orderData[customer]),ROW(orderData[customer])),""),ROWS($A$15:A26)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V19" s="292" t="str">
        <f t="array" ref="V19">IFERROR(IF($D$9="",IF($D$11="",IF($D$13="",IF($D$15="",INDEX(orderData[status],SMALL(MATCH(ROW(orderData[customer]),ROW(orderData[customer])),ROWS($A$15:A26)+$B$3)),INDEX(orderData[status],SMALL(IF(ISNUMBER(MATCH(YEAR(orderData[invoice_date]),$D$15,0)),MATCH(ROW(orderData[customer]),ROW(orderData[customer])),""),ROWS($A$15:A26)+$B$3))),IF($D$15="",INDEX(orderData[status],SMALL(IF(ISNUMBER(MATCH(orderData[order_type],$D$13,0)),MATCH(ROW(orderData[customer]),ROW(orderData[customer])),""),ROWS($A$15:A26)+$B$3)),INDEX(orderData[status],SMALL(IF(ISNUMBER(MATCH(orderData[order_type],$D$13,0)*MATCH(YEAR(orderData[invoice_date]),$D$15,0)),MATCH(ROW(orderData[customer]),ROW(orderData[customer])),""),ROWS($A$15:A26)+$B$3)))),IF($D$13="",IF($D$15="",INDEX(orderData[status],SMALL(IF(ISNUMBER(MATCH(orderData[status],$D$11,0)),MATCH(ROW(orderData[customer]),ROW(orderData[customer])),""),ROWS($A$15:A26)+$B$3)),INDEX(orderData[status],SMALL(IF(ISNUMBER(MATCH(orderData[status],$D$11,0)*MATCH(YEAR(orderData[invoice_date]),$D$15,0)),MATCH(ROW(orderData[customer]),ROW(orderData[customer])),""),ROWS($A$15:A26)+$B$3))),IF($D$15="",INDEX(orderData[status],SMALL(IF(ISNUMBER(MATCH(orderData[status],$D$11,0)*MATCH(orderData[order_type],$D$13,0)),MATCH(ROW(orderData[customer]),ROW(orderData[customer])),""),ROWS($A$15:A26)+$B$3)),INDEX(orderData[status],SMALL(IF(ISNUMBER(MATCH(orderData[status],$D$11,0)*MATCH(orderData[order_type],$D$13,0)*MATCH(YEAR(orderData[invoice_date]),$D$15,0)),MATCH(ROW(orderData[customer]),ROW(orderData[customer])),""),ROWS($A$15:A26)+$B$3))))),IF($D$11="",IF($D$13="",IF($D$15="",INDEX(orderData[status],SMALL(IF(ISNUMBER(MATCH(orderData[customer],$D$9,0)),MATCH(ROW(orderData[customer]),ROW(orderData[customer])),""),ROWS($A$15:A26)+$B$3)),INDEX(orderData[status],SMALL(IF(ISNUMBER(MATCH(orderData[customer],$D$9,0)*MATCH(YEAR(orderData[invoice_date]),$D$15,0)),MATCH(ROW(orderData[customer]),ROW(orderData[customer])),""),ROWS($A$15:A26)+$B$3))),IF($D$15="",INDEX(orderData[status],SMALL(IF(ISNUMBER(MATCH(orderData[customer],$D$9,0)*MATCH(orderData[order_type],$D$13,0)),MATCH(ROW(orderData[customer]),ROW(orderData[customer])),""),ROWS($A$15:A26)+$B$3)),INDEX(orderData[status],SMALL(IF(ISNUMBER(MATCH(orderData[customer],$D$9,0)*MATCH(orderData[order_type],$D$13,0)*MATCH(YEAR(orderData[invoice_date]),$D$15,0)),MATCH(ROW(orderData[customer]),ROW(orderData[customer])),""),ROWS($A$15:A26)+$B$3)))),IF($D$13="",IF($D$15="",INDEX(orderData[status],SMALL(IF(ISNUMBER(MATCH(orderData[customer],$D$9,0)*MATCH(orderData[status],$D$11,0)),MATCH(ROW(orderData[customer]),ROW(orderData[customer])),""),ROWS($A$15:A26)+$B$3)),INDEX(orderData[status],SMALL(IF(ISNUMBER(MATCH(orderData[customer],$D$9,0)*MATCH(orderData[status],$D$11,0)*MATCH(YEAR(orderData[status]),$D$15,0)),MATCH(ROW(orderData[customer]),ROW(orderData[customer])),""),ROWS($A$15:A26)+$B$3))),IF($D$15="",INDEX(orderData[status],SMALL(IF(ISNUMBER(MATCH(orderData[customer],$D$9,0)*MATCH(orderData[status],$D$11,0)*MATCH(orderData[order_type],$D$13,0)),MATCH(ROW(orderData[customer]),ROW(orderData[customer])),""),ROWS($A$15:A26)+$B$3)),INDEX(orderData[statu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W19" s="392" t="str">
        <f t="array" ref="W19">IFERROR(IF($D$9="",IF($D$11="",IF($D$13="",IF($D$15="",INDEX(orderData[custom_docs],SMALL(MATCH(ROW(orderData[customer]),ROW(orderData[customer])),ROWS($A$15:A26)+$B$3)),INDEX(orderData[custom_docs],SMALL(IF(ISNUMBER(MATCH(YEAR(orderData[invoice_date]),$D$15,0)),MATCH(ROW(orderData[customer]),ROW(orderData[customer])),""),ROWS($A$15:A26)+$B$3))),IF($D$15="",INDEX(orderData[custom_docs],SMALL(IF(ISNUMBER(MATCH(orderData[order_type],$D$13,0)),MATCH(ROW(orderData[customer]),ROW(orderData[customer])),""),ROWS($A$15:A26)+$B$3)),INDEX(orderData[custom_docs],SMALL(IF(ISNUMBER(MATCH(orderData[order_type],$D$13,0)*MATCH(YEAR(orderData[invoice_date]),$D$15,0)),MATCH(ROW(orderData[customer]),ROW(orderData[customer])),""),ROWS($A$15:A26)+$B$3)))),IF($D$13="",IF($D$15="",INDEX(orderData[custom_docs],SMALL(IF(ISNUMBER(MATCH(orderData[status],$D$11,0)),MATCH(ROW(orderData[customer]),ROW(orderData[customer])),""),ROWS($A$15:A26)+$B$3)),INDEX(orderData[custom_docs],SMALL(IF(ISNUMBER(MATCH(orderData[status],$D$11,0)*MATCH(YEAR(orderData[invoice_date]),$D$15,0)),MATCH(ROW(orderData[customer]),ROW(orderData[customer])),""),ROWS($A$15:A26)+$B$3))),IF($D$15="",INDEX(orderData[custom_docs],SMALL(IF(ISNUMBER(MATCH(orderData[status],$D$11,0)*MATCH(orderData[order_type],$D$13,0)),MATCH(ROW(orderData[customer]),ROW(orderData[customer])),""),ROWS($A$15:A26)+$B$3)),INDEX(orderData[custom_docs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_docs],SMALL(IF(ISNUMBER(MATCH(orderData[customer],$D$9,0)),MATCH(ROW(orderData[customer]),ROW(orderData[customer])),""),ROWS($A$15:A26)+$B$3)),INDEX(orderData[custom_docs],SMALL(IF(ISNUMBER(MATCH(orderData[customer],$D$9,0)*MATCH(YEAR(orderData[invoice_date]),$D$15,0)),MATCH(ROW(orderData[customer]),ROW(orderData[customer])),""),ROWS($A$15:A26)+$B$3))),IF($D$15="",INDEX(orderData[custom_docs],SMALL(IF(ISNUMBER(MATCH(orderData[customer],$D$9,0)*MATCH(orderData[order_type],$D$13,0)),MATCH(ROW(orderData[customer]),ROW(orderData[customer])),""),ROWS($A$15:A26)+$B$3)),INDEX(orderData[custom_docs],SMALL(IF(ISNUMBER(MATCH(orderData[customer],$D$9,0)*MATCH(orderData[order_type],$D$13,0)*MATCH(YEAR(orderData[invoice_date]),$D$15,0)),MATCH(ROW(orderData[customer]),ROW(orderData[customer])),""),ROWS($A$15:A26)+$B$3)))),IF($D$13="",IF($D$15="",INDEX(orderData[custom_docs],SMALL(IF(ISNUMBER(MATCH(orderData[customer],$D$9,0)*MATCH(orderData[status],$D$11,0)),MATCH(ROW(orderData[customer]),ROW(orderData[customer])),""),ROWS($A$15:A26)+$B$3)),INDEX(orderData[custom_docs],SMALL(IF(ISNUMBER(MATCH(orderData[customer],$D$9,0)*MATCH(orderData[status],$D$11,0)*MATCH(YEAR(orderData[status]),$D$15,0)),MATCH(ROW(orderData[customer]),ROW(orderData[customer])),""),ROWS($A$15:A26)+$B$3))),IF($D$15="",INDEX(orderData[custom_docs],SMALL(IF(ISNUMBER(MATCH(orderData[customer],$D$9,0)*MATCH(orderData[status],$D$11,0)*MATCH(orderData[order_type],$D$13,0)),MATCH(ROW(orderData[customer]),ROW(orderData[customer])),""),ROWS($A$15:A26)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AO19" s="248"/>
      <c r="AQ19" s="275"/>
      <c r="AR19" s="446"/>
      <c r="AW19" s="275"/>
      <c r="AX19" s="440"/>
      <c r="AZ19" s="450"/>
      <c r="BB19" s="441"/>
      <c r="BD19" s="712"/>
      <c r="BE19" s="712"/>
      <c r="BF19" s="712"/>
      <c r="BG19" s="712"/>
      <c r="BH19" s="712"/>
      <c r="BN19" s="433"/>
      <c r="BO19" s="268"/>
      <c r="BX19" s="714"/>
      <c r="BZ19" s="364"/>
      <c r="CA19" s="305" t="str">
        <f>IFERROR(IF(BZ19="","",INDEX(productData[description],MATCH(BZ19,productData[sku],0))),"")</f>
        <v/>
      </c>
      <c r="CB19" s="307"/>
      <c r="CC19" s="422"/>
      <c r="CD19" s="313"/>
      <c r="CE19" s="425"/>
      <c r="CF19" s="308"/>
      <c r="CG19" s="309" t="str">
        <f>IFERROR(ROUNDUP(CB19/INDEX(productData[units_per_carton],MATCH(BZ19,productData[sku],0)),0),"")</f>
        <v/>
      </c>
      <c r="CH19" s="310" t="str">
        <f>IFERROR(ROUNDUP(CD19/INDEX(productData[units_per_carton],MATCH(BZ19,productData[sku],0)),0),"")</f>
        <v/>
      </c>
      <c r="CI19" s="310" t="str">
        <f>IFERROR(ROUNDUP(CF19/INDEX(productData[units_per_carton],MATCH(BZ19,productData[sku])),0),"")</f>
        <v/>
      </c>
      <c r="CJ19" s="310" t="str">
        <f>IFERROR(((CB19+CD19+CF19)/INDEX(productData[units_per_carton],MATCH(BZ19,productData[sku],0)))*INDEX(productData[net_weight],MATCH(BZ19,productData[sku],0)),"")</f>
        <v/>
      </c>
      <c r="CK19" s="310" t="str">
        <f>IFERROR(((CB19+CD19+CF19)/INDEX(productData[units_per_carton],MATCH(BZ19,productData[sku],0)))*INDEX(productData[gross_weight],MATCH(BZ19,productData[sku],0)),"")</f>
        <v/>
      </c>
      <c r="CL19" s="414" t="str">
        <f>IFERROR((CB19+CD19+CF19)/INDEX(productData[units_per_carton],MATCH(BZ19,productData[sku],0))*INDEX(productData[length],MATCH(BZ19,productData[sku],0))*INDEX(productData[width],MATCH(BZ19,productData[sku],0))*INDEX(productData[height],MATCH(BZ19,productData[sku],0))/1000000000,"")</f>
        <v/>
      </c>
      <c r="CM19" s="311" t="str">
        <f>IFERROR(INDEX(productData[category],MATCH(BZ19,productData[sku],0)),"")</f>
        <v/>
      </c>
      <c r="CN19" s="311" t="str">
        <f>IFERROR(INDEX(productData[size1],MATCH(BZ19,productData[sku],0)),"")</f>
        <v/>
      </c>
      <c r="CO19" s="312" t="str">
        <f>IFERROR(INDEX(productData[hs_code],MATCH(BZ19,productData[sku],0)),"")</f>
        <v/>
      </c>
      <c r="CP19" s="365" t="str">
        <f>IFERROR(INDEX(productData[sku_geko],MATCH(BZ19,productData[sku],0)),"")</f>
        <v/>
      </c>
      <c r="CQ19" s="308"/>
      <c r="CR19" s="383" t="str">
        <f>IFERROR(IF(BZ19="","",IF($BX$15="SALE",INDEX(inventory[COSTO UNITARIO],MATCH(BZ19,inventory[SKU],0)),IF($BX$15="SAMPLING",INDEX(inventory[COSTO UNITARIO],MATCH(BZ19,inventory[SKU],0)),""))),"")</f>
        <v/>
      </c>
      <c r="CS19" s="383" t="str">
        <f t="shared" si="8"/>
        <v/>
      </c>
      <c r="CT19" s="430" t="str">
        <f t="shared" si="9"/>
        <v/>
      </c>
      <c r="CU19" s="357" t="str">
        <f t="shared" si="3"/>
        <v/>
      </c>
      <c r="CW19" s="78"/>
      <c r="CX19" s="100"/>
      <c r="CY19" s="75"/>
      <c r="CZ19" s="76"/>
      <c r="DB19" s="195"/>
      <c r="DH19" s="195"/>
      <c r="EE19" s="337" t="str">
        <f t="array" ref="EE19">IFERROR(IF($EC$9="",IF($EC$11="",IF($EC$13="",INDEX(productData[sku],SMALL(MATCH(ROW(productData[sku]),ROW(productData[sku])),ROWS($A$15:A26)+$B$3)),INDEX(productData[sku],SMALL(IF(ISNUMBER(MATCH(productData[size1],$EC$13,0)),MATCH(ROW(productData[sku]),ROW(productData[sku])),""),ROWS($A$15:A24)+$B$3))),IF($EC$13="",INDEX(productData[sku],SMALL(IF(ISNUMBER(MATCH(productData[sex],$EC$11,0)),MATCH(ROW(productData[sku]),ROW(productData[sku])),""),ROWS($A$15:A24)+$B$3)),INDEX(productData[sku],SMALL(IF(ISNUMBER(MATCH(productData[sex],$EC$11,0)*MATCH(productData[size1],$EC$13,0)),MATCH(ROW(productData[sku]),ROW(productData[sku])),""),ROWS($A$15:A24)+$B$3)))),IF($EC$11="",IF($EC$13="",INDEX(productData[sku],SMALL(IF(ISNUMBER(MATCH(productData[category],$EC$9,0)),MATCH(ROW(productData[sku]),ROW(productData[sku])),""),ROWS($A$15:A24)+$B$3)),INDEX(productData[sku],SMALL(IF(ISNUMBER(MATCH(productData[category],$EC$9,0)*MATCH(productData[size1],$EC$13,0)),MATCH(ROW(productData[sku]),ROW(productData[sku])),""),ROWS($A$15:A24)+$B$3))),IF($EC$13="",INDEX(productData[sku],SMALL(IF(ISNUMBER(MATCH(productData[category],$EC$9,0)*MATCH(productData[sex],$EC$11,0)),MATCH(ROW(productData[sku]),ROW(productData[sku])),""),ROWS($A$15:A24)+$B$3)),INDEX(productData[sku],SMALL(IF(ISNUMBER(MATCH(productData[category],$EC$9,0)*MATCH(productData[sex],$EC$11,0)*MATCH(productData[size1],$EC$13,0)),MATCH(ROW(productData[sku]),ROW(productData[sku])),""),ROWS($A$15:A24)+$B$3))))),"")</f>
        <v/>
      </c>
      <c r="EF19" s="501" t="str">
        <f t="array" ref="EF19">IFERROR(IF($EC$9="",IF($EC$11="",IF($EC$13="",INDEX(productData[description],SMALL(MATCH(ROW(productData[sku]),ROW(productData[sku])),ROWS($A$15:A26)+$B$3)),INDEX(productData[description],SMALL(IF(ISNUMBER(MATCH(productData[size1],$EC$13,0)),MATCH(ROW(productData[sku]),ROW(productData[sku])),""),ROWS($A$15:A24)+$B$3))),IF($EC$13="",INDEX(productData[description],SMALL(IF(ISNUMBER(MATCH(productData[sex],$EC$11,0)),MATCH(ROW(productData[sku]),ROW(productData[sku])),""),ROWS($A$15:A24)+$B$3)),INDEX(productData[description],SMALL(IF(ISNUMBER(MATCH(productData[sex],$EC$11,0)*MATCH(productData[size1],$EC$13,0)),MATCH(ROW(productData[sku]),ROW(productData[sku])),""),ROWS($A$15:A24)+$B$3)))),IF($EC$11="",IF($EC$13="",INDEX(productData[description],SMALL(IF(ISNUMBER(MATCH(productData[category],$EC$9,0)),MATCH(ROW(productData[sku]),ROW(productData[sku])),""),ROWS($A$15:A24)+$B$3)),INDEX(productData[description],SMALL(IF(ISNUMBER(MATCH(productData[category],$EC$9,0)*MATCH(productData[size1],$EC$13,0)),MATCH(ROW(productData[sku]),ROW(productData[sku])),""),ROWS($A$15:A24)+$B$3))),IF($EC$13="",INDEX(productData[description],SMALL(IF(ISNUMBER(MATCH(productData[category],$EC$9,0)*MATCH(productData[sex],$EC$11,0)),MATCH(ROW(productData[sku]),ROW(productData[sku])),""),ROWS($A$15:A24)+$B$3)),INDEX(productData[description],SMALL(IF(ISNUMBER(MATCH(productData[category],$EC$9,0)*MATCH(productData[sex],$EC$11,0)*MATCH(productData[size1],$EC$13,0)),MATCH(ROW(productData[sku]),ROW(productData[sku])),""),ROWS($A$15:A24)+$B$3))))),"")</f>
        <v/>
      </c>
      <c r="EG19" s="338" t="str">
        <f>IFERROR(IF('BHPC MANAGER'!$EE19="","",INDEX(inventory[ESISTENZA],MATCH('BHPC MANAGER'!$EE19,inventory[SKU],0))),0)</f>
        <v/>
      </c>
      <c r="EH19" s="339" t="s">
        <v>241</v>
      </c>
      <c r="EI19" s="339" t="str">
        <f t="shared" si="4"/>
        <v/>
      </c>
      <c r="EJ19" s="340" t="s">
        <v>241</v>
      </c>
      <c r="EK19" s="341" t="str">
        <f t="shared" si="5"/>
        <v/>
      </c>
      <c r="FD19" s="373"/>
      <c r="FE19" s="374"/>
      <c r="FF19" s="375"/>
      <c r="FG19" s="375"/>
      <c r="FH19" s="376"/>
      <c r="FI19" s="242"/>
      <c r="FJ19" s="373"/>
      <c r="FK19" s="374"/>
      <c r="FL19" s="375"/>
      <c r="FM19" s="375"/>
      <c r="FN19" s="376"/>
      <c r="FO19" s="242"/>
      <c r="FP19" s="242"/>
      <c r="FQ19" s="242"/>
      <c r="FR19" s="242"/>
      <c r="FS19" s="242"/>
      <c r="FT19" s="242"/>
      <c r="FU19" s="242"/>
      <c r="FV19" s="242"/>
      <c r="FW19" s="242"/>
      <c r="FX19" s="242"/>
      <c r="FY19" s="242"/>
      <c r="FZ19" s="242"/>
      <c r="GA19" s="242"/>
      <c r="GB19" s="242"/>
      <c r="GC19" s="242"/>
      <c r="GD19" s="242"/>
      <c r="GE19" s="242"/>
      <c r="GF19" s="242"/>
      <c r="GG19" s="242"/>
      <c r="GH19" s="242"/>
      <c r="GI19" s="242"/>
      <c r="GJ19" s="242"/>
      <c r="GK19" s="242"/>
      <c r="GL19" s="242"/>
      <c r="GM19" s="242"/>
      <c r="GN19" s="242"/>
      <c r="GO19" s="242"/>
      <c r="GP19" s="242"/>
      <c r="GQ19" s="242"/>
      <c r="GR19" s="242"/>
      <c r="GS19" s="242"/>
      <c r="GT19" s="242"/>
      <c r="GU19" s="242"/>
      <c r="GV19" s="242"/>
      <c r="GW19" s="242"/>
      <c r="GX19" s="242"/>
      <c r="GY19" s="242"/>
      <c r="GZ19" s="242"/>
      <c r="HA19" s="242"/>
      <c r="HB19" s="242"/>
      <c r="HC19" s="242"/>
      <c r="HD19" s="242"/>
      <c r="HE19" s="242"/>
      <c r="HF19" s="242"/>
      <c r="HG19" s="242"/>
      <c r="HH19" s="242"/>
      <c r="HI19" s="242"/>
      <c r="HJ19" s="242"/>
      <c r="HK19" s="242"/>
      <c r="HL19" s="242"/>
      <c r="HM19" s="242"/>
      <c r="HN19" s="242"/>
      <c r="HO19" s="242"/>
      <c r="HP19" s="242"/>
      <c r="HQ19" s="242"/>
      <c r="HR19" s="242"/>
      <c r="HS19" s="242"/>
      <c r="HT19" s="242"/>
    </row>
    <row r="20" spans="1:228" ht="15" customHeight="1" thickBot="1" x14ac:dyDescent="0.4">
      <c r="D20" s="388"/>
      <c r="F20" s="81"/>
      <c r="G20" s="87"/>
      <c r="H20" s="74"/>
      <c r="L20" s="285" t="str">
        <f t="array" ref="L20">IFERROR(IF($D$9="",IF($D$11="",IF($D$13="",IF($D$15="",INDEX(orderData[customer],SMALL(MATCH(ROW(orderData[customer]),ROW(orderData[customer])),ROWS($A$15:A27)+$B$3)),INDEX(orderData[customer],SMALL(IF(ISNUMBER(MATCH(YEAR(orderData[invoice_date]),$D$15,0)),MATCH(ROW(orderData[customer]),ROW(orderData[customer])),""),ROWS($A$15:A27)+$B$3))),IF($D$15="",INDEX(orderData[customer],SMALL(IF(ISNUMBER(MATCH(orderData[order_type],$D$13,0)),MATCH(ROW(orderData[customer]),ROW(orderData[customer])),""),ROWS($A$15:A27)+$B$3)),INDEX(orderData[customer],SMALL(IF(ISNUMBER(MATCH(orderData[order_type],$D$13,0)*MATCH(YEAR(orderData[invoice_date]),$D$15,0)),MATCH(ROW(orderData[customer]),ROW(orderData[customer])),""),ROWS($A$15:A27)+$B$3)))),IF($D$13="",IF($D$15="",INDEX(orderData[customer],SMALL(IF(ISNUMBER(MATCH(orderData[status],$D$11,0)),MATCH(ROW(orderData[customer]),ROW(orderData[customer])),""),ROWS($A$15:A27)+$B$3)),INDEX(orderData[customer],SMALL(IF(ISNUMBER(MATCH(orderData[status],$D$11,0)*MATCH(YEAR(orderData[invoice_date]),$D$15,0)),MATCH(ROW(orderData[customer]),ROW(orderData[customer])),""),ROWS($A$15:A27)+$B$3))),IF($D$15="",INDEX(orderData[customer],SMALL(IF(ISNUMBER(MATCH(orderData[status],$D$11,0)*MATCH(orderData[order_type],$D$13,0)),MATCH(ROW(orderData[customer]),ROW(orderData[customer])),""),ROWS($A$15:A27)+$B$3)),INDEX(orderData[customer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er],SMALL(IF(ISNUMBER(MATCH(orderData[customer],$D$9,0)),MATCH(ROW(orderData[customer]),ROW(orderData[customer])),""),ROWS($A$15:A27)+$B$3)),INDEX(orderData[customer],SMALL(IF(ISNUMBER(MATCH(orderData[customer],$D$9,0)*MATCH(YEAR(orderData[invoice_date]),$D$15,0)),MATCH(ROW(orderData[customer]),ROW(orderData[customer])),""),ROWS($A$15:A27)+$B$3))),IF($D$15="",INDEX(orderData[customer],SMALL(IF(ISNUMBER(MATCH(orderData[customer],$D$9,0)*MATCH(orderData[order_type],$D$13,0)),MATCH(ROW(orderData[customer]),ROW(orderData[customer])),""),ROWS($A$15:A27)+$B$3)),INDEX(orderData[customer],SMALL(IF(ISNUMBER(MATCH(orderData[customer],$D$9,0)*MATCH(orderData[order_type],$D$13,0)*MATCH(YEAR(orderData[invoice_date]),$D$15,0)),MATCH(ROW(orderData[customer]),ROW(orderData[customer])),""),ROWS($A$15:A27)+$B$3)))),IF($D$13="",IF($D$15="",INDEX(orderData[customer],SMALL(IF(ISNUMBER(MATCH(orderData[customer],$D$9,0)*MATCH(orderData[status],$D$11,0)),MATCH(ROW(orderData[customer]),ROW(orderData[customer])),""),ROWS($A$15:A27)+$B$3)),INDEX(orderData[customer],SMALL(IF(ISNUMBER(MATCH(orderData[customer],$D$9,0)*MATCH(orderData[status],$D$11,0)*MATCH(YEAR(orderData[invoice_date]),$D$15,0)),MATCH(ROW(orderData[customer]),ROW(orderData[customer])),""),ROWS($A$15:A27)+$B$3))),IF($D$15="",INDEX(orderData[customer],SMALL(IF(ISNUMBER(MATCH(orderData[customer],$D$9,0)*MATCH(orderData[status],$D$11,0)*MATCH(orderData[order_type],$D$13,0)),MATCH(ROW(orderData[customer]),ROW(orderData[customer])),""),ROWS($A$15:A27)+$B$3)),INDEX(orderData[customer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M20" s="286" t="str">
        <f t="array" ref="M20">IFERROR(IF($D$9="",IF($D$11="",IF($D$13="",IF($D$15="",INDEX(orderData[order_no],SMALL(MATCH(ROW(orderData[customer]),ROW(orderData[customer])),ROWS($A$15:A27)+$B$3)),INDEX(orderData[order_no],SMALL(IF(ISNUMBER(MATCH(YEAR(orderData[invoice_date]),$D$15,0)),MATCH(ROW(orderData[customer]),ROW(orderData[customer])),""),ROWS($A$15:A27)+$B$3))),IF($D$15="",INDEX(orderData[order_no],SMALL(IF(ISNUMBER(MATCH(orderData[order_type],$D$13,0)),MATCH(ROW(orderData[customer]),ROW(orderData[customer])),""),ROWS($A$15:A27)+$B$3)),INDEX(orderData[order_no],SMALL(IF(ISNUMBER(MATCH(orderData[order_type],$D$13,0)*MATCH(YEAR(orderData[invoice_date]),$D$15,0)),MATCH(ROW(orderData[customer]),ROW(orderData[customer])),""),ROWS($A$15:A27)+$B$3)))),IF($D$13="",IF($D$15="",INDEX(orderData[order_no],SMALL(IF(ISNUMBER(MATCH(orderData[status],$D$11,0)),MATCH(ROW(orderData[customer]),ROW(orderData[customer])),""),ROWS($A$15:A27)+$B$3)),INDEX(orderData[order_no],SMALL(IF(ISNUMBER(MATCH(orderData[status],$D$11,0)*MATCH(YEAR(orderData[invoice_date]),$D$15,0)),MATCH(ROW(orderData[customer]),ROW(orderData[customer])),""),ROWS($A$15:A27)+$B$3))),IF($D$15="",INDEX(orderData[order_no],SMALL(IF(ISNUMBER(MATCH(orderData[status],$D$11,0)*MATCH(orderData[order_type],$D$13,0)),MATCH(ROW(orderData[customer]),ROW(orderData[customer])),""),ROWS($A$15:A27)+$B$3)),INDEX(orderData[order_no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no],SMALL(IF(ISNUMBER(MATCH(orderData[customer],$D$9,0)),MATCH(ROW(orderData[customer]),ROW(orderData[customer])),""),ROWS($A$15:A27)+$B$3)),INDEX(orderData[order_no],SMALL(IF(ISNUMBER(MATCH(orderData[customer],$D$9,0)*MATCH(YEAR(orderData[invoice_date]),$D$15,0)),MATCH(ROW(orderData[customer]),ROW(orderData[customer])),""),ROWS($A$15:A27)+$B$3))),IF($D$15="",INDEX(orderData[order_no],SMALL(IF(ISNUMBER(MATCH(orderData[customer],$D$9,0)*MATCH(orderData[order_type],$D$13,0)),MATCH(ROW(orderData[customer]),ROW(orderData[customer])),""),ROWS($A$15:A27)+$B$3)),INDEX(orderData[order_no],SMALL(IF(ISNUMBER(MATCH(orderData[customer],$D$9,0)*MATCH(orderData[order_type],$D$13,0)*MATCH(YEAR(orderData[invoice_date]),$D$15,0)),MATCH(ROW(orderData[customer]),ROW(orderData[customer])),""),ROWS($A$15:A27)+$B$3)))),IF($D$13="",IF($D$15="",INDEX(orderData[order_no],SMALL(IF(ISNUMBER(MATCH(orderData[customer],$D$9,0)*MATCH(orderData[status],$D$11,0)),MATCH(ROW(orderData[customer]),ROW(orderData[customer])),""),ROWS($A$15:A27)+$B$3)),INDEX(orderData[order_no],SMALL(IF(ISNUMBER(MATCH(orderData[customer],$D$9,0)*MATCH(orderData[status],$D$11,0)*MATCH(YEAR(orderData[invoice_date]),$D$15,0)),MATCH(ROW(orderData[customer]),ROW(orderData[customer])),""),ROWS($A$15:A27)+$B$3))),IF($D$15="",INDEX(orderData[order_no],SMALL(IF(ISNUMBER(MATCH(orderData[customer],$D$9,0)*MATCH(orderData[status],$D$11,0)*MATCH(orderData[order_type],$D$13,0)),MATCH(ROW(orderData[customer]),ROW(orderData[customer])),""),ROWS($A$15:A27)+$B$3)),INDEX(orderData[order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N20" s="287" t="str">
        <f t="array" ref="N20">IFERROR(IF($D$9="",IF($D$11="",IF($D$13="",IF($D$15="",INDEX(orderData[order_type],SMALL(MATCH(ROW(orderData[customer]),ROW(orderData[customer])),ROWS($A$15:A27)+$B$3)),INDEX(orderData[order_type],SMALL(IF(ISNUMBER(MATCH(YEAR(orderData[invoice_date]),$D$15,0)),MATCH(ROW(orderData[customer]),ROW(orderData[customer])),""),ROWS($A$15:A27)+$B$3))),IF($D$15="",INDEX(orderData[order_type],SMALL(IF(ISNUMBER(MATCH(orderData[order_type],$D$13,0)),MATCH(ROW(orderData[customer]),ROW(orderData[customer])),""),ROWS($A$15:A27)+$B$3)),INDEX(orderData[order_type],SMALL(IF(ISNUMBER(MATCH(orderData[order_type],$D$13,0)*MATCH(YEAR(orderData[invoice_date]),$D$15,0)),MATCH(ROW(orderData[customer]),ROW(orderData[customer])),""),ROWS($A$15:A27)+$B$3)))),IF($D$13="",IF($D$15="",INDEX(orderData[order_type],SMALL(IF(ISNUMBER(MATCH(orderData[status],$D$11,0)),MATCH(ROW(orderData[customer]),ROW(orderData[customer])),""),ROWS($A$15:A27)+$B$3)),INDEX(orderData[order_type],SMALL(IF(ISNUMBER(MATCH(orderData[status],$D$11,0)*MATCH(YEAR(orderData[invoice_date]),$D$15,0)),MATCH(ROW(orderData[customer]),ROW(orderData[customer])),""),ROWS($A$15:A27)+$B$3))),IF($D$15="",INDEX(orderData[order_type],SMALL(IF(ISNUMBER(MATCH(orderData[status],$D$11,0)*MATCH(orderData[order_type],$D$13,0)),MATCH(ROW(orderData[customer]),ROW(orderData[customer])),""),ROWS($A$15:A27)+$B$3)),INDEX(orderData[order_typ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type],SMALL(IF(ISNUMBER(MATCH(orderData[customer],$D$9,0)),MATCH(ROW(orderData[customer]),ROW(orderData[customer])),""),ROWS($A$15:A27)+$B$3)),INDEX(orderData[order_type],SMALL(IF(ISNUMBER(MATCH(orderData[customer],$D$9,0)*MATCH(YEAR(orderData[invoice_date]),$D$15,0)),MATCH(ROW(orderData[customer]),ROW(orderData[customer])),""),ROWS($A$15:A27)+$B$3))),IF($D$15="",INDEX(orderData[order_type],SMALL(IF(ISNUMBER(MATCH(orderData[customer],$D$9,0)*MATCH(orderData[order_type],$D$13,0)),MATCH(ROW(orderData[customer]),ROW(orderData[customer])),""),ROWS($A$15:A27)+$B$3)),INDEX(orderData[order_type],SMALL(IF(ISNUMBER(MATCH(orderData[customer],$D$9,0)*MATCH(orderData[order_type],$D$13,0)*MATCH(YEAR(orderData[invoice_date]),$D$15,0)),MATCH(ROW(orderData[customer]),ROW(orderData[customer])),""),ROWS($A$15:A27)+$B$3)))),IF($D$13="",IF($D$15="",INDEX(orderData[order_type],SMALL(IF(ISNUMBER(MATCH(orderData[customer],$D$9,0)*MATCH(orderData[status],$D$11,0)),MATCH(ROW(orderData[customer]),ROW(orderData[customer])),""),ROWS($A$15:A27)+$B$3)),INDEX(orderData[order_type],SMALL(IF(ISNUMBER(MATCH(orderData[customer],$D$9,0)*MATCH(orderData[status],$D$11,0)*MATCH(YEAR(orderData[invoice_date]),$D$15,0)),MATCH(ROW(orderData[customer]),ROW(orderData[customer])),""),ROWS($A$15:A27)+$B$3))),IF($D$15="",INDEX(orderData[order_type],SMALL(IF(ISNUMBER(MATCH(orderData[customer],$D$9,0)*MATCH(orderData[status],$D$11,0)*MATCH(orderData[order_type],$D$13,0)),MATCH(ROW(orderData[customer]),ROW(orderData[customer])),""),ROWS($A$15:A27)+$B$3)),INDEX(orderData[order_typ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O20" s="288" t="str">
        <f t="array" ref="O20">IFERROR(IF($D$9="",IF($D$11="",IF($D$13="",IF($D$15="",INDEX(orderData[order_date],SMALL(MATCH(ROW(orderData[customer]),ROW(orderData[customer])),ROWS($A$15:A27)+$B$3)),INDEX(orderData[order_date],SMALL(IF(ISNUMBER(MATCH(YEAR(orderData[invoice_date]),$D$15,0)),MATCH(ROW(orderData[customer]),ROW(orderData[customer])),""),ROWS($A$15:A27)+$B$3))),IF($D$15="",INDEX(orderData[order_date],SMALL(IF(ISNUMBER(MATCH(orderData[order_type],$D$13,0)),MATCH(ROW(orderData[customer]),ROW(orderData[customer])),""),ROWS($A$15:A27)+$B$3)),INDEX(orderData[order_date],SMALL(IF(ISNUMBER(MATCH(orderData[order_type],$D$13,0)*MATCH(YEAR(orderData[invoice_date]),$D$15,0)),MATCH(ROW(orderData[customer]),ROW(orderData[customer])),""),ROWS($A$15:A27)+$B$3)))),IF($D$13="",IF($D$15="",INDEX(orderData[order_date],SMALL(IF(ISNUMBER(MATCH(orderData[status],$D$11,0)),MATCH(ROW(orderData[customer]),ROW(orderData[customer])),""),ROWS($A$15:A27)+$B$3)),INDEX(orderData[order_date],SMALL(IF(ISNUMBER(MATCH(orderData[status],$D$11,0)*MATCH(YEAR(orderData[invoice_date]),$D$15,0)),MATCH(ROW(orderData[customer]),ROW(orderData[customer])),""),ROWS($A$15:A27)+$B$3))),IF($D$15="",INDEX(orderData[order_date],SMALL(IF(ISNUMBER(MATCH(orderData[status],$D$11,0)*MATCH(orderData[order_type],$D$13,0)),MATCH(ROW(orderData[customer]),ROW(orderData[customer])),""),ROWS($A$15:A27)+$B$3)),INDEX(orderData[order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date],SMALL(IF(ISNUMBER(MATCH(orderData[customer],$D$9,0)),MATCH(ROW(orderData[customer]),ROW(orderData[customer])),""),ROWS($A$15:A27)+$B$3)),INDEX(orderData[order_date],SMALL(IF(ISNUMBER(MATCH(orderData[customer],$D$9,0)*MATCH(YEAR(orderData[invoice_date]),$D$15,0)),MATCH(ROW(orderData[customer]),ROW(orderData[customer])),""),ROWS($A$15:A27)+$B$3))),IF($D$15="",INDEX(orderData[order_date],SMALL(IF(ISNUMBER(MATCH(orderData[customer],$D$9,0)*MATCH(orderData[order_type],$D$13,0)),MATCH(ROW(orderData[customer]),ROW(orderData[customer])),""),ROWS($A$15:A27)+$B$3)),INDEX(orderData[order_date],SMALL(IF(ISNUMBER(MATCH(orderData[customer],$D$9,0)*MATCH(orderData[order_type],$D$13,0)*MATCH(YEAR(orderData[invoice_date]),$D$15,0)),MATCH(ROW(orderData[customer]),ROW(orderData[customer])),""),ROWS($A$15:A27)+$B$3)))),IF($D$13="",IF($D$15="",INDEX(orderData[order_date],SMALL(IF(ISNUMBER(MATCH(orderData[customer],$D$9,0)*MATCH(orderData[status],$D$11,0)),MATCH(ROW(orderData[customer]),ROW(orderData[customer])),""),ROWS($A$15:A27)+$B$3)),INDEX(orderData[order_date],SMALL(IF(ISNUMBER(MATCH(orderData[customer],$D$9,0)*MATCH(orderData[status],$D$11,0)*MATCH(YEAR(orderData[invoice_date]),$D$15,0)),MATCH(ROW(orderData[customer]),ROW(orderData[customer])),""),ROWS($A$15:A27)+$B$3))),IF($D$15="",INDEX(orderData[order_date],SMALL(IF(ISNUMBER(MATCH(orderData[customer],$D$9,0)*MATCH(orderData[status],$D$11,0)*MATCH(orderData[order_type],$D$13,0)),MATCH(ROW(orderData[customer]),ROW(orderData[customer])),""),ROWS($A$15:A27)+$B$3)),INDEX(orderData[order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P20" s="289" t="str">
        <f t="array" ref="P20">IFERROR(IF($D$9="",IF($D$11="",IF($D$13="",IF($D$15="",INDEX(orderData[invoice_no],SMALL(MATCH(ROW(orderData[customer]),ROW(orderData[customer])),ROWS($A$15:A27)+$B$3)),INDEX(orderData[invoice_no],SMALL(IF(ISNUMBER(MATCH(YEAR(orderData[invoice_date]),$D$15,0)),MATCH(ROW(orderData[customer]),ROW(orderData[customer])),""),ROWS($A$15:A27)+$B$3))),IF($D$15="",INDEX(orderData[invoice_no],SMALL(IF(ISNUMBER(MATCH(orderData[order_type],$D$13,0)),MATCH(ROW(orderData[customer]),ROW(orderData[customer])),""),ROWS($A$15:A27)+$B$3)),INDEX(orderData[invoice_no],SMALL(IF(ISNUMBER(MATCH(orderData[order_type],$D$13,0)*MATCH(YEAR(orderData[invoice_date]),$D$15,0)),MATCH(ROW(orderData[customer]),ROW(orderData[customer])),""),ROWS($A$15:A27)+$B$3)))),IF($D$13="",IF($D$15="",INDEX(orderData[invoice_no],SMALL(IF(ISNUMBER(MATCH(orderData[status],$D$11,0)),MATCH(ROW(orderData[customer]),ROW(orderData[customer])),""),ROWS($A$15:A27)+$B$3)),INDEX(orderData[invoice_no],SMALL(IF(ISNUMBER(MATCH(orderData[status],$D$11,0)*MATCH(YEAR(orderData[invoice_date]),$D$15,0)),MATCH(ROW(orderData[customer]),ROW(orderData[customer])),""),ROWS($A$15:A27)+$B$3))),IF($D$15="",INDEX(orderData[invoice_no],SMALL(IF(ISNUMBER(MATCH(orderData[status],$D$11,0)*MATCH(orderData[order_type],$D$13,0)),MATCH(ROW(orderData[customer]),ROW(orderData[customer])),""),ROWS($A$15:A27)+$B$3)),INDEX(orderData[invoice_no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no],SMALL(IF(ISNUMBER(MATCH(orderData[customer],$D$9,0)),MATCH(ROW(orderData[customer]),ROW(orderData[customer])),""),ROWS($A$15:A27)+$B$3)),INDEX(orderData[invoice_no],SMALL(IF(ISNUMBER(MATCH(orderData[customer],$D$9,0)*MATCH(YEAR(orderData[invoice_date]),$D$15,0)),MATCH(ROW(orderData[customer]),ROW(orderData[customer])),""),ROWS($A$15:A27)+$B$3))),IF($D$15="",INDEX(orderData[invoice_no],SMALL(IF(ISNUMBER(MATCH(orderData[customer],$D$9,0)*MATCH(orderData[order_type],$D$13,0)),MATCH(ROW(orderData[customer]),ROW(orderData[customer])),""),ROWS($A$15:A27)+$B$3)),INDEX(orderData[invoice_no],SMALL(IF(ISNUMBER(MATCH(orderData[customer],$D$9,0)*MATCH(orderData[order_type],$D$13,0)*MATCH(YEAR(orderData[invoice_date]),$D$15,0)),MATCH(ROW(orderData[customer]),ROW(orderData[customer])),""),ROWS($A$15:A27)+$B$3)))),IF($D$13="",IF($D$15="",INDEX(orderData[invoice_no],SMALL(IF(ISNUMBER(MATCH(orderData[customer],$D$9,0)*MATCH(orderData[status],$D$11,0)),MATCH(ROW(orderData[customer]),ROW(orderData[customer])),""),ROWS($A$15:A27)+$B$3)),INDEX(orderData[invoice_no],SMALL(IF(ISNUMBER(MATCH(orderData[customer],$D$9,0)*MATCH(orderData[status],$D$11,0)*MATCH(YEAR(orderData[invoice_date]),$D$15,0)),MATCH(ROW(orderData[customer]),ROW(orderData[customer])),""),ROWS($A$15:A27)+$B$3))),IF($D$15="",INDEX(orderData[invoice_no],SMALL(IF(ISNUMBER(MATCH(orderData[customer],$D$9,0)*MATCH(orderData[status],$D$11,0)*MATCH(orderData[order_type],$D$13,0)),MATCH(ROW(orderData[customer]),ROW(orderData[customer])),""),ROWS($A$15:A27)+$B$3)),INDEX(orderData[invoice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Q20" s="290" t="str">
        <f t="array" ref="Q20">IFERROR(IF($D$9="",IF($D$11="",IF($D$13="",IF($D$15="",INDEX(orderData[invoice_date],SMALL(MATCH(ROW(orderData[customer]),ROW(orderData[customer])),ROWS($A$15:A27)+$B$3)),INDEX(orderData[invoice_date],SMALL(IF(ISNUMBER(MATCH(YEAR(orderData[invoice_date]),$D$15,0)),MATCH(ROW(orderData[customer]),ROW(orderData[customer])),""),ROWS($A$15:A27)+$B$3))),IF($D$15="",INDEX(orderData[invoice_date],SMALL(IF(ISNUMBER(MATCH(orderData[order_type],$D$13,0)),MATCH(ROW(orderData[customer]),ROW(orderData[customer])),""),ROWS($A$15:A27)+$B$3)),INDEX(orderData[invoice_date],SMALL(IF(ISNUMBER(MATCH(orderData[order_type],$D$13,0)*MATCH(YEAR(orderData[invoice_date]),$D$15,0)),MATCH(ROW(orderData[customer]),ROW(orderData[customer])),""),ROWS($A$15:A27)+$B$3)))),IF($D$13="",IF($D$15="",INDEX(orderData[invoice_date],SMALL(IF(ISNUMBER(MATCH(orderData[status],$D$11,0)),MATCH(ROW(orderData[customer]),ROW(orderData[customer])),""),ROWS($A$15:A27)+$B$3)),INDEX(orderData[invoice_date],SMALL(IF(ISNUMBER(MATCH(orderData[status],$D$11,0)*MATCH(YEAR(orderData[invoice_date]),$D$15,0)),MATCH(ROW(orderData[customer]),ROW(orderData[customer])),""),ROWS($A$15:A27)+$B$3))),IF($D$15="",INDEX(orderData[invoice_date],SMALL(IF(ISNUMBER(MATCH(orderData[status],$D$11,0)*MATCH(orderData[order_type],$D$13,0)),MATCH(ROW(orderData[customer]),ROW(orderData[customer])),""),ROWS($A$15:A27)+$B$3)),INDEX(orderData[invoice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date],SMALL(IF(ISNUMBER(MATCH(orderData[customer],$D$9,0)),MATCH(ROW(orderData[customer]),ROW(orderData[customer])),""),ROWS($A$15:A27)+$B$3)),INDEX(orderData[invoice_date],SMALL(IF(ISNUMBER(MATCH(orderData[customer],$D$9,0)*MATCH(YEAR(orderData[invoice_date]),$D$15,0)),MATCH(ROW(orderData[customer]),ROW(orderData[customer])),""),ROWS($A$15:A27)+$B$3))),IF($D$15="",INDEX(orderData[invoice_date],SMALL(IF(ISNUMBER(MATCH(orderData[customer],$D$9,0)*MATCH(orderData[order_type],$D$13,0)),MATCH(ROW(orderData[customer]),ROW(orderData[customer])),""),ROWS($A$15:A27)+$B$3)),INDEX(orderData[invoice_date],SMALL(IF(ISNUMBER(MATCH(orderData[customer],$D$9,0)*MATCH(orderData[order_type],$D$13,0)*MATCH(YEAR(orderData[invoice_date]),$D$15,0)),MATCH(ROW(orderData[customer]),ROW(orderData[customer])),""),ROWS($A$15:A27)+$B$3)))),IF($D$13="",IF($D$15="",INDEX(orderData[invoice_date],SMALL(IF(ISNUMBER(MATCH(orderData[customer],$D$9,0)*MATCH(orderData[status],$D$11,0)),MATCH(ROW(orderData[customer]),ROW(orderData[customer])),""),ROWS($A$15:A27)+$B$3)),INDEX(orderData[invoice_date],SMALL(IF(ISNUMBER(MATCH(orderData[customer],$D$9,0)*MATCH(orderData[status],$D$11,0)*MATCH(YEAR(orderData[invoice_date]),$D$15,0)),MATCH(ROW(orderData[customer]),ROW(orderData[customer])),""),ROWS($A$15:A27)+$B$3))),IF($D$15="",INDEX(orderData[invoice_date],SMALL(IF(ISNUMBER(MATCH(orderData[customer],$D$9,0)*MATCH(orderData[status],$D$11,0)*MATCH(orderData[order_type],$D$13,0)),MATCH(ROW(orderData[customer]),ROW(orderData[customer])),""),ROWS($A$15:A27)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R20" s="291" t="str">
        <f t="array" ref="R20">IFERROR(IF($D$9="",IF($D$11="",IF($D$13="",IF($D$15="",INDEX(orderData[inv_amount],SMALL(MATCH(ROW(orderData[customer]),ROW(orderData[customer])),ROWS($A$15:A27)+$B$3)),INDEX(orderData[inv_amount],SMALL(IF(ISNUMBER(MATCH(YEAR(orderData[invoice_date]),$D$15,0)),MATCH(ROW(orderData[customer]),ROW(orderData[customer])),""),ROWS($A$15:A27)+$B$3))),IF($D$15="",INDEX(orderData[inv_amount],SMALL(IF(ISNUMBER(MATCH(orderData[order_type],$D$13,0)),MATCH(ROW(orderData[customer]),ROW(orderData[customer])),""),ROWS($A$15:A27)+$B$3)),INDEX(orderData[inv_amount],SMALL(IF(ISNUMBER(MATCH(orderData[order_type],$D$13,0)*MATCH(YEAR(orderData[invoice_date]),$D$15,0)),MATCH(ROW(orderData[customer]),ROW(orderData[customer])),""),ROWS($A$15:A27)+$B$3)))),IF($D$13="",IF($D$15="",INDEX(orderData[inv_amount],SMALL(IF(ISNUMBER(MATCH(orderData[status],$D$11,0)),MATCH(ROW(orderData[customer]),ROW(orderData[customer])),""),ROWS($A$15:A27)+$B$3)),INDEX(orderData[inv_amount],SMALL(IF(ISNUMBER(MATCH(orderData[status],$D$11,0)*MATCH(YEAR(orderData[invoice_date]),$D$15,0)),MATCH(ROW(orderData[customer]),ROW(orderData[customer])),""),ROWS($A$15:A27)+$B$3))),IF($D$15="",INDEX(orderData[inv_amount],SMALL(IF(ISNUMBER(MATCH(orderData[status],$D$11,0)*MATCH(orderData[order_type],$D$13,0)),MATCH(ROW(orderData[customer]),ROW(orderData[customer])),""),ROWS($A$15:A27)+$B$3)),INDEX(orderData[inv_amount],SMALL(IF(ISNUMBER(MATCH(orderData[status],$D$11,0)*MATCH(orderData[order_type],$D$13,0)*MATCH(YEAR(orderData[invoice_date]),$D$15,0)),MATCH(ROW(orderData[customer]),ROW(orderData[customer])),""),ROWS($A$15:A27)+$B$3))))),IF($D$11="",IF($D$13="",IF($D$15="",INDEX(orderData[inv_amount],SMALL(IF(ISNUMBER(MATCH(orderData[customer],$D$9,0)),MATCH(ROW(orderData[customer]),ROW(orderData[customer])),""),ROWS($A$15:A27)+$B$3)),INDEX(orderData[inv_amount],SMALL(IF(ISNUMBER(MATCH(orderData[customer],$D$9,0)*MATCH(YEAR(orderData[invoice_date]),$D$15,0)),MATCH(ROW(orderData[customer]),ROW(orderData[customer])),""),ROWS($A$15:A27)+$B$3))),IF($D$15="",INDEX(orderData[inv_amount],SMALL(IF(ISNUMBER(MATCH(orderData[customer],$D$9,0)*MATCH(orderData[order_type],$D$13,0)),MATCH(ROW(orderData[customer]),ROW(orderData[customer])),""),ROWS($A$15:A27)+$B$3)),INDEX(orderData[inv_amount],SMALL(IF(ISNUMBER(MATCH(orderData[customer],$D$9,0)*MATCH(orderData[order_type],$D$13,0)*MATCH(YEAR(orderData[invoice_date]),$D$15,0)),MATCH(ROW(orderData[customer]),ROW(orderData[customer])),""),ROWS($A$15:A27)+$B$3)))),IF($D$13="",IF($D$15="",INDEX(orderData[inv_amount],SMALL(IF(ISNUMBER(MATCH(orderData[customer],$D$9,0)*MATCH(orderData[status],$D$11,0)),MATCH(ROW(orderData[customer]),ROW(orderData[customer])),""),ROWS($A$15:A27)+$B$3)),INDEX(orderData[inv_amount],SMALL(IF(ISNUMBER(MATCH(orderData[customer],$D$9,0)*MATCH(orderData[status],$D$11,0)*MATCH(YEAR(orderData[inv_amount]),$D$15,0)),MATCH(ROW(orderData[customer]),ROW(orderData[customer])),""),ROWS($A$15:A27)+$B$3))),IF($D$15="",INDEX(orderData[inv_amount],SMALL(IF(ISNUMBER(MATCH(orderData[customer],$D$9,0)*MATCH(orderData[status],$D$11,0)*MATCH(orderData[order_type],$D$13,0)),MATCH(ROW(orderData[customer]),ROW(orderData[customer])),""),ROWS($A$15:A27)+$B$3)),INDEX(orderData[inv_amount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S20" s="353" t="str">
        <f t="array" ref="S20">IFERROR(IF($D$9="",IF($D$11="",IF($D$13="",IF($D$15="",INDEX(orderData[lock_goods],SMALL(MATCH(ROW(orderData[customer]),ROW(orderData[customer])),ROWS($A$15:A27)+$B$3)),INDEX(orderData[lock_goods],SMALL(IF(ISNUMBER(MATCH(YEAR(orderData[invoice_date]),$D$15,0)),MATCH(ROW(orderData[customer]),ROW(orderData[customer])),""),ROWS($A$15:A27)+$B$3))),IF($D$15="",INDEX(orderData[lock_goods],SMALL(IF(ISNUMBER(MATCH(orderData[order_type],$D$13,0)),MATCH(ROW(orderData[customer]),ROW(orderData[customer])),""),ROWS($A$15:A27)+$B$3)),INDEX(orderData[lock_goods],SMALL(IF(ISNUMBER(MATCH(orderData[order_type],$D$13,0)*MATCH(YEAR(orderData[invoice_date]),$D$15,0)),MATCH(ROW(orderData[customer]),ROW(orderData[customer])),""),ROWS($A$15:A27)+$B$3)))),IF($D$13="",IF($D$15="",INDEX(orderData[lock_goods],SMALL(IF(ISNUMBER(MATCH(orderData[status],$D$11,0)),MATCH(ROW(orderData[customer]),ROW(orderData[customer])),""),ROWS($A$15:A27)+$B$3)),INDEX(orderData[lock_goods],SMALL(IF(ISNUMBER(MATCH(orderData[status],$D$11,0)*MATCH(YEAR(orderData[invoice_date]),$D$15,0)),MATCH(ROW(orderData[customer]),ROW(orderData[customer])),""),ROWS($A$15:A27)+$B$3))),IF($D$15="",INDEX(orderData[lock_goods],SMALL(IF(ISNUMBER(MATCH(orderData[status],$D$11,0)*MATCH(orderData[order_type],$D$13,0)),MATCH(ROW(orderData[customer]),ROW(orderData[customer])),""),ROWS($A$15:A27)+$B$3)),INDEX(orderData[lock_goods],SMALL(IF(ISNUMBER(MATCH(orderData[status],$D$11,0)*MATCH(orderData[order_type],$D$13,0)*MATCH(YEAR(orderData[invoice_date]),$D$15,0)),MATCH(ROW(orderData[customer]),ROW(orderData[customer])),""),ROWS($A$15:A27)+$B$3))))),IF($D$11="",IF($D$13="",IF($D$15="",INDEX(orderData[lock_goods],SMALL(IF(ISNUMBER(MATCH(orderData[customer],$D$9,0)),MATCH(ROW(orderData[customer]),ROW(orderData[customer])),""),ROWS($A$15:A27)+$B$3)),INDEX(orderData[lock_goods],SMALL(IF(ISNUMBER(MATCH(orderData[customer],$D$9,0)*MATCH(YEAR(orderData[invoice_date]),$D$15,0)),MATCH(ROW(orderData[customer]),ROW(orderData[customer])),""),ROWS($A$15:A27)+$B$3))),IF($D$15="",INDEX(orderData[lock_goods],SMALL(IF(ISNUMBER(MATCH(orderData[customer],$D$9,0)*MATCH(orderData[order_type],$D$13,0)),MATCH(ROW(orderData[customer]),ROW(orderData[customer])),""),ROWS($A$15:A27)+$B$3)),INDEX(orderData[lock_goods],SMALL(IF(ISNUMBER(MATCH(orderData[customer],$D$9,0)*MATCH(orderData[order_type],$D$13,0)*MATCH(YEAR(orderData[invoice_date]),$D$15,0)),MATCH(ROW(orderData[customer]),ROW(orderData[customer])),""),ROWS($A$15:A27)+$B$3)))),IF($D$13="",IF($D$15="",INDEX(orderData[lock_goods],SMALL(IF(ISNUMBER(MATCH(orderData[customer],$D$9,0)*MATCH(orderData[status],$D$11,0)),MATCH(ROW(orderData[customer]),ROW(orderData[customer])),""),ROWS($A$15:A27)+$B$3)),INDEX(orderData[lock_goods],SMALL(IF(ISNUMBER(MATCH(orderData[customer],$D$9,0)*MATCH(orderData[status],$D$11,0)*MATCH(YEAR(orderData[payed]),$D$15,0)),MATCH(ROW(orderData[customer]),ROW(orderData[customer])),""),ROWS($A$15:A27)+$B$3))),IF($D$15="",INDEX(orderData[lock_goods],SMALL(IF(ISNUMBER(MATCH(orderData[customer],$D$9,0)*MATCH(orderData[status],$D$11,0)*MATCH(orderData[order_type],$D$13,0)),MATCH(ROW(orderData[customer]),ROW(orderData[customer])),""),ROWS($A$15:A27)+$B$3)),INDEX(orderData[lock_good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T20" s="292" t="str">
        <f t="array" ref="T20">IFERROR(IF($D$9="",IF($D$11="",IF($D$13="",IF($D$15="",INDEX(orderData[payed],SMALL(MATCH(ROW(orderData[customer]),ROW(orderData[customer])),ROWS($A$15:A27)+$B$3)),INDEX(orderData[payed],SMALL(IF(ISNUMBER(MATCH(YEAR(orderData[invoice_date]),$D$15,0)),MATCH(ROW(orderData[customer]),ROW(orderData[customer])),""),ROWS($A$15:A27)+$B$3))),IF($D$15="",INDEX(orderData[payed],SMALL(IF(ISNUMBER(MATCH(orderData[order_type],$D$13,0)),MATCH(ROW(orderData[customer]),ROW(orderData[customer])),""),ROWS($A$15:A27)+$B$3)),INDEX(orderData[payed],SMALL(IF(ISNUMBER(MATCH(orderData[order_type],$D$13,0)*MATCH(YEAR(orderData[invoice_date]),$D$15,0)),MATCH(ROW(orderData[customer]),ROW(orderData[customer])),""),ROWS($A$15:A27)+$B$3)))),IF($D$13="",IF($D$15="",INDEX(orderData[payed],SMALL(IF(ISNUMBER(MATCH(orderData[status],$D$11,0)),MATCH(ROW(orderData[customer]),ROW(orderData[customer])),""),ROWS($A$15:A27)+$B$3)),INDEX(orderData[payed],SMALL(IF(ISNUMBER(MATCH(orderData[status],$D$11,0)*MATCH(YEAR(orderData[invoice_date]),$D$15,0)),MATCH(ROW(orderData[customer]),ROW(orderData[customer])),""),ROWS($A$15:A27)+$B$3))),IF($D$15="",INDEX(orderData[payed],SMALL(IF(ISNUMBER(MATCH(orderData[status],$D$11,0)*MATCH(orderData[order_type],$D$13,0)),MATCH(ROW(orderData[customer]),ROW(orderData[customer])),""),ROWS($A$15:A27)+$B$3)),INDEX(orderData[payed],SMALL(IF(ISNUMBER(MATCH(orderData[status],$D$11,0)*MATCH(orderData[order_type],$D$13,0)*MATCH(YEAR(orderData[invoice_date]),$D$15,0)),MATCH(ROW(orderData[customer]),ROW(orderData[customer])),""),ROWS($A$15:A27)+$B$3))))),IF($D$11="",IF($D$13="",IF($D$15="",INDEX(orderData[payed],SMALL(IF(ISNUMBER(MATCH(orderData[customer],$D$9,0)),MATCH(ROW(orderData[customer]),ROW(orderData[customer])),""),ROWS($A$15:A27)+$B$3)),INDEX(orderData[payed],SMALL(IF(ISNUMBER(MATCH(orderData[customer],$D$9,0)*MATCH(YEAR(orderData[invoice_date]),$D$15,0)),MATCH(ROW(orderData[customer]),ROW(orderData[customer])),""),ROWS($A$15:A27)+$B$3))),IF($D$15="",INDEX(orderData[payed],SMALL(IF(ISNUMBER(MATCH(orderData[customer],$D$9,0)*MATCH(orderData[order_type],$D$13,0)),MATCH(ROW(orderData[customer]),ROW(orderData[customer])),""),ROWS($A$15:A27)+$B$3)),INDEX(orderData[payed],SMALL(IF(ISNUMBER(MATCH(orderData[customer],$D$9,0)*MATCH(orderData[order_type],$D$13,0)*MATCH(YEAR(orderData[invoice_date]),$D$15,0)),MATCH(ROW(orderData[customer]),ROW(orderData[customer])),""),ROWS($A$15:A27)+$B$3)))),IF($D$13="",IF($D$15="",INDEX(orderData[payed],SMALL(IF(ISNUMBER(MATCH(orderData[customer],$D$9,0)*MATCH(orderData[status],$D$11,0)),MATCH(ROW(orderData[customer]),ROW(orderData[customer])),""),ROWS($A$15:A27)+$B$3)),INDEX(orderData[payed],SMALL(IF(ISNUMBER(MATCH(orderData[customer],$D$9,0)*MATCH(orderData[status],$D$11,0)*MATCH(YEAR(orderData[payed]),$D$15,0)),MATCH(ROW(orderData[customer]),ROW(orderData[customer])),""),ROWS($A$15:A27)+$B$3))),IF($D$15="",INDEX(orderData[payed],SMALL(IF(ISNUMBER(MATCH(orderData[customer],$D$9,0)*MATCH(orderData[status],$D$11,0)*MATCH(orderData[order_type],$D$13,0)),MATCH(ROW(orderData[customer]),ROW(orderData[customer])),""),ROWS($A$15:A27)+$B$3)),INDEX(orderData[paye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U20" s="287" t="str">
        <f t="array" ref="U20">IFERROR(IF($D$9="",IF($D$11="",IF($D$13="",IF($D$15="",INDEX(orderData[shipping_method],SMALL(MATCH(ROW(orderData[customer]),ROW(orderData[customer])),ROWS($A$15:A27)+$B$3)),INDEX(orderData[shipping_method],SMALL(IF(ISNUMBER(MATCH(YEAR(orderData[invoice_date]),$D$15,0)),MATCH(ROW(orderData[customer]),ROW(orderData[customer])),""),ROWS($A$15:A27)+$B$3))),IF($D$15="",INDEX(orderData[shipping_method],SMALL(IF(ISNUMBER(MATCH(orderData[order_type],$D$13,0)),MATCH(ROW(orderData[customer]),ROW(orderData[customer])),""),ROWS($A$15:A27)+$B$3)),INDEX(orderData[shipping_method],SMALL(IF(ISNUMBER(MATCH(orderData[order_type],$D$13,0)*MATCH(YEAR(orderData[invoice_date]),$D$15,0)),MATCH(ROW(orderData[customer]),ROW(orderData[customer])),""),ROWS($A$15:A27)+$B$3)))),IF($D$13="",IF($D$15="",INDEX(orderData[shipping_method],SMALL(IF(ISNUMBER(MATCH(orderData[status],$D$11,0)),MATCH(ROW(orderData[customer]),ROW(orderData[customer])),""),ROWS($A$15:A27)+$B$3)),INDEX(orderData[shipping_method],SMALL(IF(ISNUMBER(MATCH(orderData[status],$D$11,0)*MATCH(YEAR(orderData[invoice_date]),$D$15,0)),MATCH(ROW(orderData[customer]),ROW(orderData[customer])),""),ROWS($A$15:A27)+$B$3))),IF($D$15="",INDEX(orderData[shipping_method],SMALL(IF(ISNUMBER(MATCH(orderData[status],$D$11,0)*MATCH(orderData[order_type],$D$13,0)),MATCH(ROW(orderData[customer]),ROW(orderData[customer])),""),ROWS($A$15:A27)+$B$3)),INDEX(orderData[shipping_method],SMALL(IF(ISNUMBER(MATCH(orderData[status],$D$11,0)*MATCH(orderData[order_type],$D$13,0)*MATCH(YEAR(orderData[invoice_date]),$D$15,0)),MATCH(ROW(orderData[customer]),ROW(orderData[customer])),""),ROWS($A$15:A27)+$B$3))))),IF($D$11="",IF($D$13="",IF($D$15="",INDEX(orderData[shipping_method],SMALL(IF(ISNUMBER(MATCH(orderData[customer],$D$9,0)),MATCH(ROW(orderData[customer]),ROW(orderData[customer])),""),ROWS($A$15:A27)+$B$3)),INDEX(orderData[shipping_method],SMALL(IF(ISNUMBER(MATCH(orderData[customer],$D$9,0)*MATCH(YEAR(orderData[invoice_date]),$D$15,0)),MATCH(ROW(orderData[customer]),ROW(orderData[customer])),""),ROWS($A$15:A27)+$B$3))),IF($D$15="",INDEX(orderData[shipping_method],SMALL(IF(ISNUMBER(MATCH(orderData[customer],$D$9,0)*MATCH(orderData[order_type],$D$13,0)),MATCH(ROW(orderData[customer]),ROW(orderData[customer])),""),ROWS($A$15:A27)+$B$3)),INDEX(orderData[shipping_method],SMALL(IF(ISNUMBER(MATCH(orderData[customer],$D$9,0)*MATCH(orderData[order_type],$D$13,0)*MATCH(YEAR(orderData[invoice_date]),$D$15,0)),MATCH(ROW(orderData[customer]),ROW(orderData[customer])),""),ROWS($A$15:A27)+$B$3)))),IF($D$13="",IF($D$15="",INDEX(orderData[shipping_method],SMALL(IF(ISNUMBER(MATCH(orderData[customer],$D$9,0)*MATCH(orderData[status],$D$11,0)),MATCH(ROW(orderData[customer]),ROW(orderData[customer])),""),ROWS($A$15:A27)+$B$3)),INDEX(orderData[shipping_method],SMALL(IF(ISNUMBER(MATCH(orderData[customer],$D$9,0)*MATCH(orderData[status],$D$11,0)*MATCH(YEAR(orderData[shipping_method]),$D$15,0)),MATCH(ROW(orderData[customer]),ROW(orderData[customer])),""),ROWS($A$15:A27)+$B$3))),IF($D$15="",INDEX(orderData[shipping_method],SMALL(IF(ISNUMBER(MATCH(orderData[customer],$D$9,0)*MATCH(orderData[status],$D$11,0)*MATCH(orderData[order_type],$D$13,0)),MATCH(ROW(orderData[customer]),ROW(orderData[customer])),""),ROWS($A$15:A27)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V20" s="292" t="str">
        <f t="array" ref="V20">IFERROR(IF($D$9="",IF($D$11="",IF($D$13="",IF($D$15="",INDEX(orderData[status],SMALL(MATCH(ROW(orderData[customer]),ROW(orderData[customer])),ROWS($A$15:A27)+$B$3)),INDEX(orderData[status],SMALL(IF(ISNUMBER(MATCH(YEAR(orderData[invoice_date]),$D$15,0)),MATCH(ROW(orderData[customer]),ROW(orderData[customer])),""),ROWS($A$15:A27)+$B$3))),IF($D$15="",INDEX(orderData[status],SMALL(IF(ISNUMBER(MATCH(orderData[order_type],$D$13,0)),MATCH(ROW(orderData[customer]),ROW(orderData[customer])),""),ROWS($A$15:A27)+$B$3)),INDEX(orderData[status],SMALL(IF(ISNUMBER(MATCH(orderData[order_type],$D$13,0)*MATCH(YEAR(orderData[invoice_date]),$D$15,0)),MATCH(ROW(orderData[customer]),ROW(orderData[customer])),""),ROWS($A$15:A27)+$B$3)))),IF($D$13="",IF($D$15="",INDEX(orderData[status],SMALL(IF(ISNUMBER(MATCH(orderData[status],$D$11,0)),MATCH(ROW(orderData[customer]),ROW(orderData[customer])),""),ROWS($A$15:A27)+$B$3)),INDEX(orderData[status],SMALL(IF(ISNUMBER(MATCH(orderData[status],$D$11,0)*MATCH(YEAR(orderData[invoice_date]),$D$15,0)),MATCH(ROW(orderData[customer]),ROW(orderData[customer])),""),ROWS($A$15:A27)+$B$3))),IF($D$15="",INDEX(orderData[status],SMALL(IF(ISNUMBER(MATCH(orderData[status],$D$11,0)*MATCH(orderData[order_type],$D$13,0)),MATCH(ROW(orderData[customer]),ROW(orderData[customer])),""),ROWS($A$15:A27)+$B$3)),INDEX(orderData[status],SMALL(IF(ISNUMBER(MATCH(orderData[status],$D$11,0)*MATCH(orderData[order_type],$D$13,0)*MATCH(YEAR(orderData[invoice_date]),$D$15,0)),MATCH(ROW(orderData[customer]),ROW(orderData[customer])),""),ROWS($A$15:A27)+$B$3))))),IF($D$11="",IF($D$13="",IF($D$15="",INDEX(orderData[status],SMALL(IF(ISNUMBER(MATCH(orderData[customer],$D$9,0)),MATCH(ROW(orderData[customer]),ROW(orderData[customer])),""),ROWS($A$15:A27)+$B$3)),INDEX(orderData[status],SMALL(IF(ISNUMBER(MATCH(orderData[customer],$D$9,0)*MATCH(YEAR(orderData[invoice_date]),$D$15,0)),MATCH(ROW(orderData[customer]),ROW(orderData[customer])),""),ROWS($A$15:A27)+$B$3))),IF($D$15="",INDEX(orderData[status],SMALL(IF(ISNUMBER(MATCH(orderData[customer],$D$9,0)*MATCH(orderData[order_type],$D$13,0)),MATCH(ROW(orderData[customer]),ROW(orderData[customer])),""),ROWS($A$15:A27)+$B$3)),INDEX(orderData[status],SMALL(IF(ISNUMBER(MATCH(orderData[customer],$D$9,0)*MATCH(orderData[order_type],$D$13,0)*MATCH(YEAR(orderData[invoice_date]),$D$15,0)),MATCH(ROW(orderData[customer]),ROW(orderData[customer])),""),ROWS($A$15:A27)+$B$3)))),IF($D$13="",IF($D$15="",INDEX(orderData[status],SMALL(IF(ISNUMBER(MATCH(orderData[customer],$D$9,0)*MATCH(orderData[status],$D$11,0)),MATCH(ROW(orderData[customer]),ROW(orderData[customer])),""),ROWS($A$15:A27)+$B$3)),INDEX(orderData[status],SMALL(IF(ISNUMBER(MATCH(orderData[customer],$D$9,0)*MATCH(orderData[status],$D$11,0)*MATCH(YEAR(orderData[status]),$D$15,0)),MATCH(ROW(orderData[customer]),ROW(orderData[customer])),""),ROWS($A$15:A27)+$B$3))),IF($D$15="",INDEX(orderData[status],SMALL(IF(ISNUMBER(MATCH(orderData[customer],$D$9,0)*MATCH(orderData[status],$D$11,0)*MATCH(orderData[order_type],$D$13,0)),MATCH(ROW(orderData[customer]),ROW(orderData[customer])),""),ROWS($A$15:A27)+$B$3)),INDEX(orderData[statu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W20" s="392" t="str">
        <f t="array" ref="W20">IFERROR(IF($D$9="",IF($D$11="",IF($D$13="",IF($D$15="",INDEX(orderData[custom_docs],SMALL(MATCH(ROW(orderData[customer]),ROW(orderData[customer])),ROWS($A$15:A27)+$B$3)),INDEX(orderData[custom_docs],SMALL(IF(ISNUMBER(MATCH(YEAR(orderData[invoice_date]),$D$15,0)),MATCH(ROW(orderData[customer]),ROW(orderData[customer])),""),ROWS($A$15:A27)+$B$3))),IF($D$15="",INDEX(orderData[custom_docs],SMALL(IF(ISNUMBER(MATCH(orderData[order_type],$D$13,0)),MATCH(ROW(orderData[customer]),ROW(orderData[customer])),""),ROWS($A$15:A27)+$B$3)),INDEX(orderData[custom_docs],SMALL(IF(ISNUMBER(MATCH(orderData[order_type],$D$13,0)*MATCH(YEAR(orderData[invoice_date]),$D$15,0)),MATCH(ROW(orderData[customer]),ROW(orderData[customer])),""),ROWS($A$15:A27)+$B$3)))),IF($D$13="",IF($D$15="",INDEX(orderData[custom_docs],SMALL(IF(ISNUMBER(MATCH(orderData[status],$D$11,0)),MATCH(ROW(orderData[customer]),ROW(orderData[customer])),""),ROWS($A$15:A27)+$B$3)),INDEX(orderData[custom_docs],SMALL(IF(ISNUMBER(MATCH(orderData[status],$D$11,0)*MATCH(YEAR(orderData[invoice_date]),$D$15,0)),MATCH(ROW(orderData[customer]),ROW(orderData[customer])),""),ROWS($A$15:A27)+$B$3))),IF($D$15="",INDEX(orderData[custom_docs],SMALL(IF(ISNUMBER(MATCH(orderData[status],$D$11,0)*MATCH(orderData[order_type],$D$13,0)),MATCH(ROW(orderData[customer]),ROW(orderData[customer])),""),ROWS($A$15:A27)+$B$3)),INDEX(orderData[custom_docs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_docs],SMALL(IF(ISNUMBER(MATCH(orderData[customer],$D$9,0)),MATCH(ROW(orderData[customer]),ROW(orderData[customer])),""),ROWS($A$15:A27)+$B$3)),INDEX(orderData[custom_docs],SMALL(IF(ISNUMBER(MATCH(orderData[customer],$D$9,0)*MATCH(YEAR(orderData[invoice_date]),$D$15,0)),MATCH(ROW(orderData[customer]),ROW(orderData[customer])),""),ROWS($A$15:A27)+$B$3))),IF($D$15="",INDEX(orderData[custom_docs],SMALL(IF(ISNUMBER(MATCH(orderData[customer],$D$9,0)*MATCH(orderData[order_type],$D$13,0)),MATCH(ROW(orderData[customer]),ROW(orderData[customer])),""),ROWS($A$15:A27)+$B$3)),INDEX(orderData[custom_docs],SMALL(IF(ISNUMBER(MATCH(orderData[customer],$D$9,0)*MATCH(orderData[order_type],$D$13,0)*MATCH(YEAR(orderData[invoice_date]),$D$15,0)),MATCH(ROW(orderData[customer]),ROW(orderData[customer])),""),ROWS($A$15:A27)+$B$3)))),IF($D$13="",IF($D$15="",INDEX(orderData[custom_docs],SMALL(IF(ISNUMBER(MATCH(orderData[customer],$D$9,0)*MATCH(orderData[status],$D$11,0)),MATCH(ROW(orderData[customer]),ROW(orderData[customer])),""),ROWS($A$15:A27)+$B$3)),INDEX(orderData[custom_docs],SMALL(IF(ISNUMBER(MATCH(orderData[customer],$D$9,0)*MATCH(orderData[status],$D$11,0)*MATCH(YEAR(orderData[status]),$D$15,0)),MATCH(ROW(orderData[customer]),ROW(orderData[customer])),""),ROWS($A$15:A27)+$B$3))),IF($D$15="",INDEX(orderData[custom_docs],SMALL(IF(ISNUMBER(MATCH(orderData[customer],$D$9,0)*MATCH(orderData[status],$D$11,0)*MATCH(orderData[order_type],$D$13,0)),MATCH(ROW(orderData[customer]),ROW(orderData[customer])),""),ROWS($A$15:A27)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AO20" s="248"/>
      <c r="AQ20" s="275"/>
      <c r="AR20" s="446"/>
      <c r="AS20" s="727"/>
      <c r="AT20" s="726"/>
      <c r="AW20" s="275"/>
      <c r="BD20" s="712"/>
      <c r="BE20" s="712"/>
      <c r="BF20" s="712"/>
      <c r="BG20" s="712"/>
      <c r="BH20" s="712"/>
      <c r="BN20" s="433"/>
      <c r="BO20" s="268"/>
      <c r="BX20" s="243"/>
      <c r="BZ20" s="364"/>
      <c r="CA20" s="305" t="str">
        <f>IFERROR(IF(BZ20="","",INDEX(productData[description],MATCH(BZ20,productData[sku],0))),"")</f>
        <v/>
      </c>
      <c r="CB20" s="306"/>
      <c r="CC20" s="423"/>
      <c r="CD20" s="313"/>
      <c r="CE20" s="425"/>
      <c r="CF20" s="308"/>
      <c r="CG20" s="309" t="str">
        <f>IFERROR(ROUNDUP(CB20/INDEX(productData[units_per_carton],MATCH(BZ20,productData[sku],0)),0),"")</f>
        <v/>
      </c>
      <c r="CH20" s="310" t="str">
        <f>IFERROR(ROUNDUP(CD20/INDEX(productData[units_per_carton],MATCH(BZ20,productData[sku],0)),0),"")</f>
        <v/>
      </c>
      <c r="CI20" s="310" t="str">
        <f>IFERROR(ROUNDUP(CF20/INDEX(productData[units_per_carton],MATCH(BZ20,productData[sku])),0),"")</f>
        <v/>
      </c>
      <c r="CJ20" s="310" t="str">
        <f>IFERROR(((CB20+CD20+CF20)/INDEX(productData[units_per_carton],MATCH(BZ20,productData[sku],0)))*INDEX(productData[net_weight],MATCH(BZ20,productData[sku],0)),"")</f>
        <v/>
      </c>
      <c r="CK20" s="310" t="str">
        <f>IFERROR(((CB20+CD20+CF20)/INDEX(productData[units_per_carton],MATCH(BZ20,productData[sku],0)))*INDEX(productData[gross_weight],MATCH(BZ20,productData[sku],0)),"")</f>
        <v/>
      </c>
      <c r="CL20" s="414" t="str">
        <f>IFERROR((CB20+CD20+CF20)/INDEX(productData[units_per_carton],MATCH(BZ20,productData[sku],0))*INDEX(productData[length],MATCH(BZ20,productData[sku],0))*INDEX(productData[width],MATCH(BZ20,productData[sku],0))*INDEX(productData[height],MATCH(BZ20,productData[sku],0))/1000000000,"")</f>
        <v/>
      </c>
      <c r="CM20" s="311" t="str">
        <f>IFERROR(INDEX(productData[category],MATCH(BZ20,productData[sku],0)),"")</f>
        <v/>
      </c>
      <c r="CN20" s="311" t="str">
        <f>IFERROR(INDEX(productData[size1],MATCH(BZ20,productData[sku],0)),"")</f>
        <v/>
      </c>
      <c r="CO20" s="312" t="str">
        <f>IFERROR(INDEX(productData[hs_code],MATCH(BZ20,productData[sku],0)),"")</f>
        <v/>
      </c>
      <c r="CP20" s="365" t="str">
        <f>IFERROR(INDEX(productData[sku_geko],MATCH(BZ20,productData[sku],0)),"")</f>
        <v/>
      </c>
      <c r="CQ20" s="308"/>
      <c r="CR20" s="382" t="str">
        <f>IFERROR(IF(BZ20="","",IF($BX$15="SALE",INDEX(inventory[COSTO UNITARIO],MATCH(BZ20,inventory[SKU],0)),IF($BX$15="SAMPLING",INDEX(inventory[COSTO UNITARIO],MATCH(BZ20,inventory[SKU],0)),""))),"")</f>
        <v/>
      </c>
      <c r="CS20" s="382" t="str">
        <f t="shared" si="8"/>
        <v/>
      </c>
      <c r="CT20" s="430" t="str">
        <f t="shared" si="9"/>
        <v/>
      </c>
      <c r="CU20" s="357" t="str">
        <f t="shared" si="3"/>
        <v/>
      </c>
      <c r="CW20" s="102" t="s">
        <v>206</v>
      </c>
      <c r="CX20" s="274"/>
      <c r="CY20" s="274"/>
      <c r="CZ20" s="274"/>
      <c r="DB20" s="195"/>
      <c r="DH20" s="195"/>
      <c r="EE20" s="342" t="str">
        <f t="array" ref="EE20">IFERROR(IF($EC$9="",IF($EC$11="",IF($EC$13="",INDEX(productData[sku],SMALL(MATCH(ROW(productData[sku]),ROW(productData[sku])),ROWS($A$15:A27)+$B$3)),INDEX(productData[sku],SMALL(IF(ISNUMBER(MATCH(productData[size1],$EC$13,0)),MATCH(ROW(productData[sku]),ROW(productData[sku])),""),ROWS($A$15:A25)+$B$3))),IF($EC$13="",INDEX(productData[sku],SMALL(IF(ISNUMBER(MATCH(productData[sex],$EC$11,0)),MATCH(ROW(productData[sku]),ROW(productData[sku])),""),ROWS($A$15:A25)+$B$3)),INDEX(productData[sku],SMALL(IF(ISNUMBER(MATCH(productData[sex],$EC$11,0)*MATCH(productData[size1],$EC$13,0)),MATCH(ROW(productData[sku]),ROW(productData[sku])),""),ROWS($A$15:A25)+$B$3)))),IF($EC$11="",IF($EC$13="",INDEX(productData[sku],SMALL(IF(ISNUMBER(MATCH(productData[category],$EC$9,0)),MATCH(ROW(productData[sku]),ROW(productData[sku])),""),ROWS($A$15:A25)+$B$3)),INDEX(productData[sku],SMALL(IF(ISNUMBER(MATCH(productData[category],$EC$9,0)*MATCH(productData[size1],$EC$13,0)),MATCH(ROW(productData[sku]),ROW(productData[sku])),""),ROWS($A$15:A25)+$B$3))),IF($EC$13="",INDEX(productData[sku],SMALL(IF(ISNUMBER(MATCH(productData[category],$EC$9,0)*MATCH(productData[sex],$EC$11,0)),MATCH(ROW(productData[sku]),ROW(productData[sku])),""),ROWS($A$15:A25)+$B$3)),INDEX(productData[sku],SMALL(IF(ISNUMBER(MATCH(productData[category],$EC$9,0)*MATCH(productData[sex],$EC$11,0)*MATCH(productData[size1],$EC$13,0)),MATCH(ROW(productData[sku]),ROW(productData[sku])),""),ROWS($A$15:A25)+$B$3))))),"")</f>
        <v/>
      </c>
      <c r="EF20" s="502" t="str">
        <f t="array" ref="EF20">IFERROR(IF($EC$9="",IF($EC$11="",IF($EC$13="",INDEX(productData[description],SMALL(MATCH(ROW(productData[sku]),ROW(productData[sku])),ROWS($A$15:A27)+$B$3)),INDEX(productData[description],SMALL(IF(ISNUMBER(MATCH(productData[size1],$EC$13,0)),MATCH(ROW(productData[sku]),ROW(productData[sku])),""),ROWS($A$15:A25)+$B$3))),IF($EC$13="",INDEX(productData[description],SMALL(IF(ISNUMBER(MATCH(productData[sex],$EC$11,0)),MATCH(ROW(productData[sku]),ROW(productData[sku])),""),ROWS($A$15:A25)+$B$3)),INDEX(productData[description],SMALL(IF(ISNUMBER(MATCH(productData[sex],$EC$11,0)*MATCH(productData[size1],$EC$13,0)),MATCH(ROW(productData[sku]),ROW(productData[sku])),""),ROWS($A$15:A25)+$B$3)))),IF($EC$11="",IF($EC$13="",INDEX(productData[description],SMALL(IF(ISNUMBER(MATCH(productData[category],$EC$9,0)),MATCH(ROW(productData[sku]),ROW(productData[sku])),""),ROWS($A$15:A25)+$B$3)),INDEX(productData[description],SMALL(IF(ISNUMBER(MATCH(productData[category],$EC$9,0)*MATCH(productData[size1],$EC$13,0)),MATCH(ROW(productData[sku]),ROW(productData[sku])),""),ROWS($A$15:A25)+$B$3))),IF($EC$13="",INDEX(productData[description],SMALL(IF(ISNUMBER(MATCH(productData[category],$EC$9,0)*MATCH(productData[sex],$EC$11,0)),MATCH(ROW(productData[sku]),ROW(productData[sku])),""),ROWS($A$15:A25)+$B$3)),INDEX(productData[description],SMALL(IF(ISNUMBER(MATCH(productData[category],$EC$9,0)*MATCH(productData[sex],$EC$11,0)*MATCH(productData[size1],$EC$13,0)),MATCH(ROW(productData[sku]),ROW(productData[sku])),""),ROWS($A$15:A25)+$B$3))))),"")</f>
        <v/>
      </c>
      <c r="EG20" s="343" t="str">
        <f>IFERROR(IF('BHPC MANAGER'!$EE20="","",INDEX(inventory[ESISTENZA],MATCH('BHPC MANAGER'!$EE20,inventory[SKU],0))),0)</f>
        <v/>
      </c>
      <c r="EH20" s="344" t="s">
        <v>241</v>
      </c>
      <c r="EI20" s="344" t="str">
        <f t="shared" si="4"/>
        <v/>
      </c>
      <c r="EJ20" s="345" t="s">
        <v>241</v>
      </c>
      <c r="EK20" s="346" t="str">
        <f t="shared" si="5"/>
        <v/>
      </c>
      <c r="FD20" s="245" t="s">
        <v>370</v>
      </c>
      <c r="FF20" s="242"/>
      <c r="FG20" s="242"/>
      <c r="FH20" s="242"/>
      <c r="FI20" s="242"/>
      <c r="FJ20" s="242"/>
      <c r="FK20" s="242"/>
      <c r="FL20" s="242"/>
      <c r="FM20" s="242"/>
      <c r="FN20" s="242"/>
      <c r="FO20" s="242"/>
      <c r="FP20" s="242"/>
      <c r="FQ20" s="242"/>
      <c r="FR20" s="242"/>
      <c r="FS20" s="242"/>
      <c r="FT20" s="242"/>
      <c r="FU20" s="242"/>
      <c r="FV20" s="242"/>
      <c r="FW20" s="242"/>
      <c r="FX20" s="242"/>
      <c r="FY20" s="242"/>
      <c r="FZ20" s="242"/>
      <c r="GA20" s="242"/>
      <c r="GB20" s="242"/>
      <c r="GC20" s="242"/>
      <c r="GD20" s="242"/>
      <c r="GE20" s="242"/>
      <c r="GF20" s="242"/>
      <c r="GG20" s="242"/>
      <c r="GH20" s="242"/>
      <c r="GI20" s="242"/>
      <c r="GJ20" s="242"/>
      <c r="GK20" s="242"/>
      <c r="GL20" s="242"/>
      <c r="GM20" s="242"/>
      <c r="GN20" s="242"/>
      <c r="GO20" s="242"/>
      <c r="GP20" s="242"/>
      <c r="GQ20" s="242"/>
      <c r="GR20" s="242"/>
      <c r="GS20" s="242"/>
      <c r="GT20" s="242"/>
      <c r="GU20" s="242"/>
      <c r="GV20" s="242"/>
      <c r="GW20" s="242"/>
      <c r="GX20" s="242"/>
      <c r="GY20" s="242"/>
      <c r="GZ20" s="242"/>
      <c r="HA20" s="242"/>
      <c r="HB20" s="242"/>
      <c r="HC20" s="242"/>
      <c r="HD20" s="242"/>
      <c r="HE20" s="242"/>
      <c r="HF20" s="242"/>
      <c r="HG20" s="242"/>
      <c r="HH20" s="242"/>
      <c r="HI20" s="242"/>
      <c r="HJ20" s="242"/>
      <c r="HK20" s="242"/>
      <c r="HL20" s="242"/>
      <c r="HM20" s="242"/>
      <c r="HN20" s="242"/>
      <c r="HO20" s="242"/>
      <c r="HP20" s="242"/>
      <c r="HQ20" s="242"/>
      <c r="HR20" s="242"/>
      <c r="HS20" s="242"/>
      <c r="HT20" s="242"/>
    </row>
    <row r="21" spans="1:228" ht="15" customHeight="1" x14ac:dyDescent="0.35">
      <c r="D21" s="387"/>
      <c r="F21" s="81"/>
      <c r="G21" s="87"/>
      <c r="H21" s="74"/>
      <c r="L21" s="285" t="str">
        <f t="array" ref="L21">IFERROR(IF($D$9="",IF($D$11="",IF($D$13="",IF($D$15="",INDEX(orderData[customer],SMALL(MATCH(ROW(orderData[customer]),ROW(orderData[customer])),ROWS($A$15:A28)+$B$3)),INDEX(orderData[customer],SMALL(IF(ISNUMBER(MATCH(YEAR(orderData[invoice_date]),$D$15,0)),MATCH(ROW(orderData[customer]),ROW(orderData[customer])),""),ROWS($A$15:A28)+$B$3))),IF($D$15="",INDEX(orderData[customer],SMALL(IF(ISNUMBER(MATCH(orderData[order_type],$D$13,0)),MATCH(ROW(orderData[customer]),ROW(orderData[customer])),""),ROWS($A$15:A28)+$B$3)),INDEX(orderData[customer],SMALL(IF(ISNUMBER(MATCH(orderData[order_type],$D$13,0)*MATCH(YEAR(orderData[invoice_date]),$D$15,0)),MATCH(ROW(orderData[customer]),ROW(orderData[customer])),""),ROWS($A$15:A28)+$B$3)))),IF($D$13="",IF($D$15="",INDEX(orderData[customer],SMALL(IF(ISNUMBER(MATCH(orderData[status],$D$11,0)),MATCH(ROW(orderData[customer]),ROW(orderData[customer])),""),ROWS($A$15:A28)+$B$3)),INDEX(orderData[customer],SMALL(IF(ISNUMBER(MATCH(orderData[status],$D$11,0)*MATCH(YEAR(orderData[invoice_date]),$D$15,0)),MATCH(ROW(orderData[customer]),ROW(orderData[customer])),""),ROWS($A$15:A28)+$B$3))),IF($D$15="",INDEX(orderData[customer],SMALL(IF(ISNUMBER(MATCH(orderData[status],$D$11,0)*MATCH(orderData[order_type],$D$13,0)),MATCH(ROW(orderData[customer]),ROW(orderData[customer])),""),ROWS($A$15:A28)+$B$3)),INDEX(orderData[customer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er],SMALL(IF(ISNUMBER(MATCH(orderData[customer],$D$9,0)),MATCH(ROW(orderData[customer]),ROW(orderData[customer])),""),ROWS($A$15:A28)+$B$3)),INDEX(orderData[customer],SMALL(IF(ISNUMBER(MATCH(orderData[customer],$D$9,0)*MATCH(YEAR(orderData[invoice_date]),$D$15,0)),MATCH(ROW(orderData[customer]),ROW(orderData[customer])),""),ROWS($A$15:A28)+$B$3))),IF($D$15="",INDEX(orderData[customer],SMALL(IF(ISNUMBER(MATCH(orderData[customer],$D$9,0)*MATCH(orderData[order_type],$D$13,0)),MATCH(ROW(orderData[customer]),ROW(orderData[customer])),""),ROWS($A$15:A28)+$B$3)),INDEX(orderData[customer],SMALL(IF(ISNUMBER(MATCH(orderData[customer],$D$9,0)*MATCH(orderData[order_type],$D$13,0)*MATCH(YEAR(orderData[invoice_date]),$D$15,0)),MATCH(ROW(orderData[customer]),ROW(orderData[customer])),""),ROWS($A$15:A28)+$B$3)))),IF($D$13="",IF($D$15="",INDEX(orderData[customer],SMALL(IF(ISNUMBER(MATCH(orderData[customer],$D$9,0)*MATCH(orderData[status],$D$11,0)),MATCH(ROW(orderData[customer]),ROW(orderData[customer])),""),ROWS($A$15:A28)+$B$3)),INDEX(orderData[customer],SMALL(IF(ISNUMBER(MATCH(orderData[customer],$D$9,0)*MATCH(orderData[status],$D$11,0)*MATCH(YEAR(orderData[invoice_date]),$D$15,0)),MATCH(ROW(orderData[customer]),ROW(orderData[customer])),""),ROWS($A$15:A28)+$B$3))),IF($D$15="",INDEX(orderData[customer],SMALL(IF(ISNUMBER(MATCH(orderData[customer],$D$9,0)*MATCH(orderData[status],$D$11,0)*MATCH(orderData[order_type],$D$13,0)),MATCH(ROW(orderData[customer]),ROW(orderData[customer])),""),ROWS($A$15:A28)+$B$3)),INDEX(orderData[customer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M21" s="286" t="str">
        <f t="array" ref="M21">IFERROR(IF($D$9="",IF($D$11="",IF($D$13="",IF($D$15="",INDEX(orderData[order_no],SMALL(MATCH(ROW(orderData[customer]),ROW(orderData[customer])),ROWS($A$15:A28)+$B$3)),INDEX(orderData[order_no],SMALL(IF(ISNUMBER(MATCH(YEAR(orderData[invoice_date]),$D$15,0)),MATCH(ROW(orderData[customer]),ROW(orderData[customer])),""),ROWS($A$15:A28)+$B$3))),IF($D$15="",INDEX(orderData[order_no],SMALL(IF(ISNUMBER(MATCH(orderData[order_type],$D$13,0)),MATCH(ROW(orderData[customer]),ROW(orderData[customer])),""),ROWS($A$15:A28)+$B$3)),INDEX(orderData[order_no],SMALL(IF(ISNUMBER(MATCH(orderData[order_type],$D$13,0)*MATCH(YEAR(orderData[invoice_date]),$D$15,0)),MATCH(ROW(orderData[customer]),ROW(orderData[customer])),""),ROWS($A$15:A28)+$B$3)))),IF($D$13="",IF($D$15="",INDEX(orderData[order_no],SMALL(IF(ISNUMBER(MATCH(orderData[status],$D$11,0)),MATCH(ROW(orderData[customer]),ROW(orderData[customer])),""),ROWS($A$15:A28)+$B$3)),INDEX(orderData[order_no],SMALL(IF(ISNUMBER(MATCH(orderData[status],$D$11,0)*MATCH(YEAR(orderData[invoice_date]),$D$15,0)),MATCH(ROW(orderData[customer]),ROW(orderData[customer])),""),ROWS($A$15:A28)+$B$3))),IF($D$15="",INDEX(orderData[order_no],SMALL(IF(ISNUMBER(MATCH(orderData[status],$D$11,0)*MATCH(orderData[order_type],$D$13,0)),MATCH(ROW(orderData[customer]),ROW(orderData[customer])),""),ROWS($A$15:A28)+$B$3)),INDEX(orderData[order_no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no],SMALL(IF(ISNUMBER(MATCH(orderData[customer],$D$9,0)),MATCH(ROW(orderData[customer]),ROW(orderData[customer])),""),ROWS($A$15:A28)+$B$3)),INDEX(orderData[order_no],SMALL(IF(ISNUMBER(MATCH(orderData[customer],$D$9,0)*MATCH(YEAR(orderData[invoice_date]),$D$15,0)),MATCH(ROW(orderData[customer]),ROW(orderData[customer])),""),ROWS($A$15:A28)+$B$3))),IF($D$15="",INDEX(orderData[order_no],SMALL(IF(ISNUMBER(MATCH(orderData[customer],$D$9,0)*MATCH(orderData[order_type],$D$13,0)),MATCH(ROW(orderData[customer]),ROW(orderData[customer])),""),ROWS($A$15:A28)+$B$3)),INDEX(orderData[order_no],SMALL(IF(ISNUMBER(MATCH(orderData[customer],$D$9,0)*MATCH(orderData[order_type],$D$13,0)*MATCH(YEAR(orderData[invoice_date]),$D$15,0)),MATCH(ROW(orderData[customer]),ROW(orderData[customer])),""),ROWS($A$15:A28)+$B$3)))),IF($D$13="",IF($D$15="",INDEX(orderData[order_no],SMALL(IF(ISNUMBER(MATCH(orderData[customer],$D$9,0)*MATCH(orderData[status],$D$11,0)),MATCH(ROW(orderData[customer]),ROW(orderData[customer])),""),ROWS($A$15:A28)+$B$3)),INDEX(orderData[order_no],SMALL(IF(ISNUMBER(MATCH(orderData[customer],$D$9,0)*MATCH(orderData[status],$D$11,0)*MATCH(YEAR(orderData[invoice_date]),$D$15,0)),MATCH(ROW(orderData[customer]),ROW(orderData[customer])),""),ROWS($A$15:A28)+$B$3))),IF($D$15="",INDEX(orderData[order_no],SMALL(IF(ISNUMBER(MATCH(orderData[customer],$D$9,0)*MATCH(orderData[status],$D$11,0)*MATCH(orderData[order_type],$D$13,0)),MATCH(ROW(orderData[customer]),ROW(orderData[customer])),""),ROWS($A$15:A28)+$B$3)),INDEX(orderData[order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N21" s="287" t="str">
        <f t="array" ref="N21">IFERROR(IF($D$9="",IF($D$11="",IF($D$13="",IF($D$15="",INDEX(orderData[order_type],SMALL(MATCH(ROW(orderData[customer]),ROW(orderData[customer])),ROWS($A$15:A28)+$B$3)),INDEX(orderData[order_type],SMALL(IF(ISNUMBER(MATCH(YEAR(orderData[invoice_date]),$D$15,0)),MATCH(ROW(orderData[customer]),ROW(orderData[customer])),""),ROWS($A$15:A28)+$B$3))),IF($D$15="",INDEX(orderData[order_type],SMALL(IF(ISNUMBER(MATCH(orderData[order_type],$D$13,0)),MATCH(ROW(orderData[customer]),ROW(orderData[customer])),""),ROWS($A$15:A28)+$B$3)),INDEX(orderData[order_type],SMALL(IF(ISNUMBER(MATCH(orderData[order_type],$D$13,0)*MATCH(YEAR(orderData[invoice_date]),$D$15,0)),MATCH(ROW(orderData[customer]),ROW(orderData[customer])),""),ROWS($A$15:A28)+$B$3)))),IF($D$13="",IF($D$15="",INDEX(orderData[order_type],SMALL(IF(ISNUMBER(MATCH(orderData[status],$D$11,0)),MATCH(ROW(orderData[customer]),ROW(orderData[customer])),""),ROWS($A$15:A28)+$B$3)),INDEX(orderData[order_type],SMALL(IF(ISNUMBER(MATCH(orderData[status],$D$11,0)*MATCH(YEAR(orderData[invoice_date]),$D$15,0)),MATCH(ROW(orderData[customer]),ROW(orderData[customer])),""),ROWS($A$15:A28)+$B$3))),IF($D$15="",INDEX(orderData[order_type],SMALL(IF(ISNUMBER(MATCH(orderData[status],$D$11,0)*MATCH(orderData[order_type],$D$13,0)),MATCH(ROW(orderData[customer]),ROW(orderData[customer])),""),ROWS($A$15:A28)+$B$3)),INDEX(orderData[order_typ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type],SMALL(IF(ISNUMBER(MATCH(orderData[customer],$D$9,0)),MATCH(ROW(orderData[customer]),ROW(orderData[customer])),""),ROWS($A$15:A28)+$B$3)),INDEX(orderData[order_type],SMALL(IF(ISNUMBER(MATCH(orderData[customer],$D$9,0)*MATCH(YEAR(orderData[invoice_date]),$D$15,0)),MATCH(ROW(orderData[customer]),ROW(orderData[customer])),""),ROWS($A$15:A28)+$B$3))),IF($D$15="",INDEX(orderData[order_type],SMALL(IF(ISNUMBER(MATCH(orderData[customer],$D$9,0)*MATCH(orderData[order_type],$D$13,0)),MATCH(ROW(orderData[customer]),ROW(orderData[customer])),""),ROWS($A$15:A28)+$B$3)),INDEX(orderData[order_type],SMALL(IF(ISNUMBER(MATCH(orderData[customer],$D$9,0)*MATCH(orderData[order_type],$D$13,0)*MATCH(YEAR(orderData[invoice_date]),$D$15,0)),MATCH(ROW(orderData[customer]),ROW(orderData[customer])),""),ROWS($A$15:A28)+$B$3)))),IF($D$13="",IF($D$15="",INDEX(orderData[order_type],SMALL(IF(ISNUMBER(MATCH(orderData[customer],$D$9,0)*MATCH(orderData[status],$D$11,0)),MATCH(ROW(orderData[customer]),ROW(orderData[customer])),""),ROWS($A$15:A28)+$B$3)),INDEX(orderData[order_type],SMALL(IF(ISNUMBER(MATCH(orderData[customer],$D$9,0)*MATCH(orderData[status],$D$11,0)*MATCH(YEAR(orderData[invoice_date]),$D$15,0)),MATCH(ROW(orderData[customer]),ROW(orderData[customer])),""),ROWS($A$15:A28)+$B$3))),IF($D$15="",INDEX(orderData[order_type],SMALL(IF(ISNUMBER(MATCH(orderData[customer],$D$9,0)*MATCH(orderData[status],$D$11,0)*MATCH(orderData[order_type],$D$13,0)),MATCH(ROW(orderData[customer]),ROW(orderData[customer])),""),ROWS($A$15:A28)+$B$3)),INDEX(orderData[order_typ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O21" s="288" t="str">
        <f t="array" ref="O21">IFERROR(IF($D$9="",IF($D$11="",IF($D$13="",IF($D$15="",INDEX(orderData[order_date],SMALL(MATCH(ROW(orderData[customer]),ROW(orderData[customer])),ROWS($A$15:A28)+$B$3)),INDEX(orderData[order_date],SMALL(IF(ISNUMBER(MATCH(YEAR(orderData[invoice_date]),$D$15,0)),MATCH(ROW(orderData[customer]),ROW(orderData[customer])),""),ROWS($A$15:A28)+$B$3))),IF($D$15="",INDEX(orderData[order_date],SMALL(IF(ISNUMBER(MATCH(orderData[order_type],$D$13,0)),MATCH(ROW(orderData[customer]),ROW(orderData[customer])),""),ROWS($A$15:A28)+$B$3)),INDEX(orderData[order_date],SMALL(IF(ISNUMBER(MATCH(orderData[order_type],$D$13,0)*MATCH(YEAR(orderData[invoice_date]),$D$15,0)),MATCH(ROW(orderData[customer]),ROW(orderData[customer])),""),ROWS($A$15:A28)+$B$3)))),IF($D$13="",IF($D$15="",INDEX(orderData[order_date],SMALL(IF(ISNUMBER(MATCH(orderData[status],$D$11,0)),MATCH(ROW(orderData[customer]),ROW(orderData[customer])),""),ROWS($A$15:A28)+$B$3)),INDEX(orderData[order_date],SMALL(IF(ISNUMBER(MATCH(orderData[status],$D$11,0)*MATCH(YEAR(orderData[invoice_date]),$D$15,0)),MATCH(ROW(orderData[customer]),ROW(orderData[customer])),""),ROWS($A$15:A28)+$B$3))),IF($D$15="",INDEX(orderData[order_date],SMALL(IF(ISNUMBER(MATCH(orderData[status],$D$11,0)*MATCH(orderData[order_type],$D$13,0)),MATCH(ROW(orderData[customer]),ROW(orderData[customer])),""),ROWS($A$15:A28)+$B$3)),INDEX(orderData[order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date],SMALL(IF(ISNUMBER(MATCH(orderData[customer],$D$9,0)),MATCH(ROW(orderData[customer]),ROW(orderData[customer])),""),ROWS($A$15:A28)+$B$3)),INDEX(orderData[order_date],SMALL(IF(ISNUMBER(MATCH(orderData[customer],$D$9,0)*MATCH(YEAR(orderData[invoice_date]),$D$15,0)),MATCH(ROW(orderData[customer]),ROW(orderData[customer])),""),ROWS($A$15:A28)+$B$3))),IF($D$15="",INDEX(orderData[order_date],SMALL(IF(ISNUMBER(MATCH(orderData[customer],$D$9,0)*MATCH(orderData[order_type],$D$13,0)),MATCH(ROW(orderData[customer]),ROW(orderData[customer])),""),ROWS($A$15:A28)+$B$3)),INDEX(orderData[order_date],SMALL(IF(ISNUMBER(MATCH(orderData[customer],$D$9,0)*MATCH(orderData[order_type],$D$13,0)*MATCH(YEAR(orderData[invoice_date]),$D$15,0)),MATCH(ROW(orderData[customer]),ROW(orderData[customer])),""),ROWS($A$15:A28)+$B$3)))),IF($D$13="",IF($D$15="",INDEX(orderData[order_date],SMALL(IF(ISNUMBER(MATCH(orderData[customer],$D$9,0)*MATCH(orderData[status],$D$11,0)),MATCH(ROW(orderData[customer]),ROW(orderData[customer])),""),ROWS($A$15:A28)+$B$3)),INDEX(orderData[order_date],SMALL(IF(ISNUMBER(MATCH(orderData[customer],$D$9,0)*MATCH(orderData[status],$D$11,0)*MATCH(YEAR(orderData[invoice_date]),$D$15,0)),MATCH(ROW(orderData[customer]),ROW(orderData[customer])),""),ROWS($A$15:A28)+$B$3))),IF($D$15="",INDEX(orderData[order_date],SMALL(IF(ISNUMBER(MATCH(orderData[customer],$D$9,0)*MATCH(orderData[status],$D$11,0)*MATCH(orderData[order_type],$D$13,0)),MATCH(ROW(orderData[customer]),ROW(orderData[customer])),""),ROWS($A$15:A28)+$B$3)),INDEX(orderData[order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P21" s="289" t="str">
        <f t="array" ref="P21">IFERROR(IF($D$9="",IF($D$11="",IF($D$13="",IF($D$15="",INDEX(orderData[invoice_no],SMALL(MATCH(ROW(orderData[customer]),ROW(orderData[customer])),ROWS($A$15:A28)+$B$3)),INDEX(orderData[invoice_no],SMALL(IF(ISNUMBER(MATCH(YEAR(orderData[invoice_date]),$D$15,0)),MATCH(ROW(orderData[customer]),ROW(orderData[customer])),""),ROWS($A$15:A28)+$B$3))),IF($D$15="",INDEX(orderData[invoice_no],SMALL(IF(ISNUMBER(MATCH(orderData[order_type],$D$13,0)),MATCH(ROW(orderData[customer]),ROW(orderData[customer])),""),ROWS($A$15:A28)+$B$3)),INDEX(orderData[invoice_no],SMALL(IF(ISNUMBER(MATCH(orderData[order_type],$D$13,0)*MATCH(YEAR(orderData[invoice_date]),$D$15,0)),MATCH(ROW(orderData[customer]),ROW(orderData[customer])),""),ROWS($A$15:A28)+$B$3)))),IF($D$13="",IF($D$15="",INDEX(orderData[invoice_no],SMALL(IF(ISNUMBER(MATCH(orderData[status],$D$11,0)),MATCH(ROW(orderData[customer]),ROW(orderData[customer])),""),ROWS($A$15:A28)+$B$3)),INDEX(orderData[invoice_no],SMALL(IF(ISNUMBER(MATCH(orderData[status],$D$11,0)*MATCH(YEAR(orderData[invoice_date]),$D$15,0)),MATCH(ROW(orderData[customer]),ROW(orderData[customer])),""),ROWS($A$15:A28)+$B$3))),IF($D$15="",INDEX(orderData[invoice_no],SMALL(IF(ISNUMBER(MATCH(orderData[status],$D$11,0)*MATCH(orderData[order_type],$D$13,0)),MATCH(ROW(orderData[customer]),ROW(orderData[customer])),""),ROWS($A$15:A28)+$B$3)),INDEX(orderData[invoice_no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no],SMALL(IF(ISNUMBER(MATCH(orderData[customer],$D$9,0)),MATCH(ROW(orderData[customer]),ROW(orderData[customer])),""),ROWS($A$15:A28)+$B$3)),INDEX(orderData[invoice_no],SMALL(IF(ISNUMBER(MATCH(orderData[customer],$D$9,0)*MATCH(YEAR(orderData[invoice_date]),$D$15,0)),MATCH(ROW(orderData[customer]),ROW(orderData[customer])),""),ROWS($A$15:A28)+$B$3))),IF($D$15="",INDEX(orderData[invoice_no],SMALL(IF(ISNUMBER(MATCH(orderData[customer],$D$9,0)*MATCH(orderData[order_type],$D$13,0)),MATCH(ROW(orderData[customer]),ROW(orderData[customer])),""),ROWS($A$15:A28)+$B$3)),INDEX(orderData[invoice_no],SMALL(IF(ISNUMBER(MATCH(orderData[customer],$D$9,0)*MATCH(orderData[order_type],$D$13,0)*MATCH(YEAR(orderData[invoice_date]),$D$15,0)),MATCH(ROW(orderData[customer]),ROW(orderData[customer])),""),ROWS($A$15:A28)+$B$3)))),IF($D$13="",IF($D$15="",INDEX(orderData[invoice_no],SMALL(IF(ISNUMBER(MATCH(orderData[customer],$D$9,0)*MATCH(orderData[status],$D$11,0)),MATCH(ROW(orderData[customer]),ROW(orderData[customer])),""),ROWS($A$15:A28)+$B$3)),INDEX(orderData[invoice_no],SMALL(IF(ISNUMBER(MATCH(orderData[customer],$D$9,0)*MATCH(orderData[status],$D$11,0)*MATCH(YEAR(orderData[invoice_date]),$D$15,0)),MATCH(ROW(orderData[customer]),ROW(orderData[customer])),""),ROWS($A$15:A28)+$B$3))),IF($D$15="",INDEX(orderData[invoice_no],SMALL(IF(ISNUMBER(MATCH(orderData[customer],$D$9,0)*MATCH(orderData[status],$D$11,0)*MATCH(orderData[order_type],$D$13,0)),MATCH(ROW(orderData[customer]),ROW(orderData[customer])),""),ROWS($A$15:A28)+$B$3)),INDEX(orderData[invoice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Q21" s="290" t="str">
        <f t="array" ref="Q21">IFERROR(IF($D$9="",IF($D$11="",IF($D$13="",IF($D$15="",INDEX(orderData[invoice_date],SMALL(MATCH(ROW(orderData[customer]),ROW(orderData[customer])),ROWS($A$15:A28)+$B$3)),INDEX(orderData[invoice_date],SMALL(IF(ISNUMBER(MATCH(YEAR(orderData[invoice_date]),$D$15,0)),MATCH(ROW(orderData[customer]),ROW(orderData[customer])),""),ROWS($A$15:A28)+$B$3))),IF($D$15="",INDEX(orderData[invoice_date],SMALL(IF(ISNUMBER(MATCH(orderData[order_type],$D$13,0)),MATCH(ROW(orderData[customer]),ROW(orderData[customer])),""),ROWS($A$15:A28)+$B$3)),INDEX(orderData[invoice_date],SMALL(IF(ISNUMBER(MATCH(orderData[order_type],$D$13,0)*MATCH(YEAR(orderData[invoice_date]),$D$15,0)),MATCH(ROW(orderData[customer]),ROW(orderData[customer])),""),ROWS($A$15:A28)+$B$3)))),IF($D$13="",IF($D$15="",INDEX(orderData[invoice_date],SMALL(IF(ISNUMBER(MATCH(orderData[status],$D$11,0)),MATCH(ROW(orderData[customer]),ROW(orderData[customer])),""),ROWS($A$15:A28)+$B$3)),INDEX(orderData[invoice_date],SMALL(IF(ISNUMBER(MATCH(orderData[status],$D$11,0)*MATCH(YEAR(orderData[invoice_date]),$D$15,0)),MATCH(ROW(orderData[customer]),ROW(orderData[customer])),""),ROWS($A$15:A28)+$B$3))),IF($D$15="",INDEX(orderData[invoice_date],SMALL(IF(ISNUMBER(MATCH(orderData[status],$D$11,0)*MATCH(orderData[order_type],$D$13,0)),MATCH(ROW(orderData[customer]),ROW(orderData[customer])),""),ROWS($A$15:A28)+$B$3)),INDEX(orderData[invoice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date],SMALL(IF(ISNUMBER(MATCH(orderData[customer],$D$9,0)),MATCH(ROW(orderData[customer]),ROW(orderData[customer])),""),ROWS($A$15:A28)+$B$3)),INDEX(orderData[invoice_date],SMALL(IF(ISNUMBER(MATCH(orderData[customer],$D$9,0)*MATCH(YEAR(orderData[invoice_date]),$D$15,0)),MATCH(ROW(orderData[customer]),ROW(orderData[customer])),""),ROWS($A$15:A28)+$B$3))),IF($D$15="",INDEX(orderData[invoice_date],SMALL(IF(ISNUMBER(MATCH(orderData[customer],$D$9,0)*MATCH(orderData[order_type],$D$13,0)),MATCH(ROW(orderData[customer]),ROW(orderData[customer])),""),ROWS($A$15:A28)+$B$3)),INDEX(orderData[invoice_date],SMALL(IF(ISNUMBER(MATCH(orderData[customer],$D$9,0)*MATCH(orderData[order_type],$D$13,0)*MATCH(YEAR(orderData[invoice_date]),$D$15,0)),MATCH(ROW(orderData[customer]),ROW(orderData[customer])),""),ROWS($A$15:A28)+$B$3)))),IF($D$13="",IF($D$15="",INDEX(orderData[invoice_date],SMALL(IF(ISNUMBER(MATCH(orderData[customer],$D$9,0)*MATCH(orderData[status],$D$11,0)),MATCH(ROW(orderData[customer]),ROW(orderData[customer])),""),ROWS($A$15:A28)+$B$3)),INDEX(orderData[invoice_date],SMALL(IF(ISNUMBER(MATCH(orderData[customer],$D$9,0)*MATCH(orderData[status],$D$11,0)*MATCH(YEAR(orderData[invoice_date]),$D$15,0)),MATCH(ROW(orderData[customer]),ROW(orderData[customer])),""),ROWS($A$15:A28)+$B$3))),IF($D$15="",INDEX(orderData[invoice_date],SMALL(IF(ISNUMBER(MATCH(orderData[customer],$D$9,0)*MATCH(orderData[status],$D$11,0)*MATCH(orderData[order_type],$D$13,0)),MATCH(ROW(orderData[customer]),ROW(orderData[customer])),""),ROWS($A$15:A28)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R21" s="291" t="str">
        <f t="array" ref="R21">IFERROR(IF($D$9="",IF($D$11="",IF($D$13="",IF($D$15="",INDEX(orderData[inv_amount],SMALL(MATCH(ROW(orderData[customer]),ROW(orderData[customer])),ROWS($A$15:A28)+$B$3)),INDEX(orderData[inv_amount],SMALL(IF(ISNUMBER(MATCH(YEAR(orderData[invoice_date]),$D$15,0)),MATCH(ROW(orderData[customer]),ROW(orderData[customer])),""),ROWS($A$15:A28)+$B$3))),IF($D$15="",INDEX(orderData[inv_amount],SMALL(IF(ISNUMBER(MATCH(orderData[order_type],$D$13,0)),MATCH(ROW(orderData[customer]),ROW(orderData[customer])),""),ROWS($A$15:A28)+$B$3)),INDEX(orderData[inv_amount],SMALL(IF(ISNUMBER(MATCH(orderData[order_type],$D$13,0)*MATCH(YEAR(orderData[invoice_date]),$D$15,0)),MATCH(ROW(orderData[customer]),ROW(orderData[customer])),""),ROWS($A$15:A28)+$B$3)))),IF($D$13="",IF($D$15="",INDEX(orderData[inv_amount],SMALL(IF(ISNUMBER(MATCH(orderData[status],$D$11,0)),MATCH(ROW(orderData[customer]),ROW(orderData[customer])),""),ROWS($A$15:A28)+$B$3)),INDEX(orderData[inv_amount],SMALL(IF(ISNUMBER(MATCH(orderData[status],$D$11,0)*MATCH(YEAR(orderData[invoice_date]),$D$15,0)),MATCH(ROW(orderData[customer]),ROW(orderData[customer])),""),ROWS($A$15:A28)+$B$3))),IF($D$15="",INDEX(orderData[inv_amount],SMALL(IF(ISNUMBER(MATCH(orderData[status],$D$11,0)*MATCH(orderData[order_type],$D$13,0)),MATCH(ROW(orderData[customer]),ROW(orderData[customer])),""),ROWS($A$15:A28)+$B$3)),INDEX(orderData[inv_amount],SMALL(IF(ISNUMBER(MATCH(orderData[status],$D$11,0)*MATCH(orderData[order_type],$D$13,0)*MATCH(YEAR(orderData[invoice_date]),$D$15,0)),MATCH(ROW(orderData[customer]),ROW(orderData[customer])),""),ROWS($A$15:A28)+$B$3))))),IF($D$11="",IF($D$13="",IF($D$15="",INDEX(orderData[inv_amount],SMALL(IF(ISNUMBER(MATCH(orderData[customer],$D$9,0)),MATCH(ROW(orderData[customer]),ROW(orderData[customer])),""),ROWS($A$15:A28)+$B$3)),INDEX(orderData[inv_amount],SMALL(IF(ISNUMBER(MATCH(orderData[customer],$D$9,0)*MATCH(YEAR(orderData[invoice_date]),$D$15,0)),MATCH(ROW(orderData[customer]),ROW(orderData[customer])),""),ROWS($A$15:A28)+$B$3))),IF($D$15="",INDEX(orderData[inv_amount],SMALL(IF(ISNUMBER(MATCH(orderData[customer],$D$9,0)*MATCH(orderData[order_type],$D$13,0)),MATCH(ROW(orderData[customer]),ROW(orderData[customer])),""),ROWS($A$15:A28)+$B$3)),INDEX(orderData[inv_amount],SMALL(IF(ISNUMBER(MATCH(orderData[customer],$D$9,0)*MATCH(orderData[order_type],$D$13,0)*MATCH(YEAR(orderData[invoice_date]),$D$15,0)),MATCH(ROW(orderData[customer]),ROW(orderData[customer])),""),ROWS($A$15:A28)+$B$3)))),IF($D$13="",IF($D$15="",INDEX(orderData[inv_amount],SMALL(IF(ISNUMBER(MATCH(orderData[customer],$D$9,0)*MATCH(orderData[status],$D$11,0)),MATCH(ROW(orderData[customer]),ROW(orderData[customer])),""),ROWS($A$15:A28)+$B$3)),INDEX(orderData[inv_amount],SMALL(IF(ISNUMBER(MATCH(orderData[customer],$D$9,0)*MATCH(orderData[status],$D$11,0)*MATCH(YEAR(orderData[inv_amount]),$D$15,0)),MATCH(ROW(orderData[customer]),ROW(orderData[customer])),""),ROWS($A$15:A28)+$B$3))),IF($D$15="",INDEX(orderData[inv_amount],SMALL(IF(ISNUMBER(MATCH(orderData[customer],$D$9,0)*MATCH(orderData[status],$D$11,0)*MATCH(orderData[order_type],$D$13,0)),MATCH(ROW(orderData[customer]),ROW(orderData[customer])),""),ROWS($A$15:A28)+$B$3)),INDEX(orderData[inv_amount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S21" s="353" t="str">
        <f t="array" ref="S21">IFERROR(IF($D$9="",IF($D$11="",IF($D$13="",IF($D$15="",INDEX(orderData[lock_goods],SMALL(MATCH(ROW(orderData[customer]),ROW(orderData[customer])),ROWS($A$15:A28)+$B$3)),INDEX(orderData[lock_goods],SMALL(IF(ISNUMBER(MATCH(YEAR(orderData[invoice_date]),$D$15,0)),MATCH(ROW(orderData[customer]),ROW(orderData[customer])),""),ROWS($A$15:A28)+$B$3))),IF($D$15="",INDEX(orderData[lock_goods],SMALL(IF(ISNUMBER(MATCH(orderData[order_type],$D$13,0)),MATCH(ROW(orderData[customer]),ROW(orderData[customer])),""),ROWS($A$15:A28)+$B$3)),INDEX(orderData[lock_goods],SMALL(IF(ISNUMBER(MATCH(orderData[order_type],$D$13,0)*MATCH(YEAR(orderData[invoice_date]),$D$15,0)),MATCH(ROW(orderData[customer]),ROW(orderData[customer])),""),ROWS($A$15:A28)+$B$3)))),IF($D$13="",IF($D$15="",INDEX(orderData[lock_goods],SMALL(IF(ISNUMBER(MATCH(orderData[status],$D$11,0)),MATCH(ROW(orderData[customer]),ROW(orderData[customer])),""),ROWS($A$15:A28)+$B$3)),INDEX(orderData[lock_goods],SMALL(IF(ISNUMBER(MATCH(orderData[status],$D$11,0)*MATCH(YEAR(orderData[invoice_date]),$D$15,0)),MATCH(ROW(orderData[customer]),ROW(orderData[customer])),""),ROWS($A$15:A28)+$B$3))),IF($D$15="",INDEX(orderData[lock_goods],SMALL(IF(ISNUMBER(MATCH(orderData[status],$D$11,0)*MATCH(orderData[order_type],$D$13,0)),MATCH(ROW(orderData[customer]),ROW(orderData[customer])),""),ROWS($A$15:A28)+$B$3)),INDEX(orderData[lock_goods],SMALL(IF(ISNUMBER(MATCH(orderData[status],$D$11,0)*MATCH(orderData[order_type],$D$13,0)*MATCH(YEAR(orderData[invoice_date]),$D$15,0)),MATCH(ROW(orderData[customer]),ROW(orderData[customer])),""),ROWS($A$15:A28)+$B$3))))),IF($D$11="",IF($D$13="",IF($D$15="",INDEX(orderData[lock_goods],SMALL(IF(ISNUMBER(MATCH(orderData[customer],$D$9,0)),MATCH(ROW(orderData[customer]),ROW(orderData[customer])),""),ROWS($A$15:A28)+$B$3)),INDEX(orderData[lock_goods],SMALL(IF(ISNUMBER(MATCH(orderData[customer],$D$9,0)*MATCH(YEAR(orderData[invoice_date]),$D$15,0)),MATCH(ROW(orderData[customer]),ROW(orderData[customer])),""),ROWS($A$15:A28)+$B$3))),IF($D$15="",INDEX(orderData[lock_goods],SMALL(IF(ISNUMBER(MATCH(orderData[customer],$D$9,0)*MATCH(orderData[order_type],$D$13,0)),MATCH(ROW(orderData[customer]),ROW(orderData[customer])),""),ROWS($A$15:A28)+$B$3)),INDEX(orderData[lock_goods],SMALL(IF(ISNUMBER(MATCH(orderData[customer],$D$9,0)*MATCH(orderData[order_type],$D$13,0)*MATCH(YEAR(orderData[invoice_date]),$D$15,0)),MATCH(ROW(orderData[customer]),ROW(orderData[customer])),""),ROWS($A$15:A28)+$B$3)))),IF($D$13="",IF($D$15="",INDEX(orderData[lock_goods],SMALL(IF(ISNUMBER(MATCH(orderData[customer],$D$9,0)*MATCH(orderData[status],$D$11,0)),MATCH(ROW(orderData[customer]),ROW(orderData[customer])),""),ROWS($A$15:A28)+$B$3)),INDEX(orderData[lock_goods],SMALL(IF(ISNUMBER(MATCH(orderData[customer],$D$9,0)*MATCH(orderData[status],$D$11,0)*MATCH(YEAR(orderData[payed]),$D$15,0)),MATCH(ROW(orderData[customer]),ROW(orderData[customer])),""),ROWS($A$15:A28)+$B$3))),IF($D$15="",INDEX(orderData[lock_goods],SMALL(IF(ISNUMBER(MATCH(orderData[customer],$D$9,0)*MATCH(orderData[status],$D$11,0)*MATCH(orderData[order_type],$D$13,0)),MATCH(ROW(orderData[customer]),ROW(orderData[customer])),""),ROWS($A$15:A28)+$B$3)),INDEX(orderData[lock_good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T21" s="292" t="str">
        <f t="array" ref="T21">IFERROR(IF($D$9="",IF($D$11="",IF($D$13="",IF($D$15="",INDEX(orderData[payed],SMALL(MATCH(ROW(orderData[customer]),ROW(orderData[customer])),ROWS($A$15:A28)+$B$3)),INDEX(orderData[payed],SMALL(IF(ISNUMBER(MATCH(YEAR(orderData[invoice_date]),$D$15,0)),MATCH(ROW(orderData[customer]),ROW(orderData[customer])),""),ROWS($A$15:A28)+$B$3))),IF($D$15="",INDEX(orderData[payed],SMALL(IF(ISNUMBER(MATCH(orderData[order_type],$D$13,0)),MATCH(ROW(orderData[customer]),ROW(orderData[customer])),""),ROWS($A$15:A28)+$B$3)),INDEX(orderData[payed],SMALL(IF(ISNUMBER(MATCH(orderData[order_type],$D$13,0)*MATCH(YEAR(orderData[invoice_date]),$D$15,0)),MATCH(ROW(orderData[customer]),ROW(orderData[customer])),""),ROWS($A$15:A28)+$B$3)))),IF($D$13="",IF($D$15="",INDEX(orderData[payed],SMALL(IF(ISNUMBER(MATCH(orderData[status],$D$11,0)),MATCH(ROW(orderData[customer]),ROW(orderData[customer])),""),ROWS($A$15:A28)+$B$3)),INDEX(orderData[payed],SMALL(IF(ISNUMBER(MATCH(orderData[status],$D$11,0)*MATCH(YEAR(orderData[invoice_date]),$D$15,0)),MATCH(ROW(orderData[customer]),ROW(orderData[customer])),""),ROWS($A$15:A28)+$B$3))),IF($D$15="",INDEX(orderData[payed],SMALL(IF(ISNUMBER(MATCH(orderData[status],$D$11,0)*MATCH(orderData[order_type],$D$13,0)),MATCH(ROW(orderData[customer]),ROW(orderData[customer])),""),ROWS($A$15:A28)+$B$3)),INDEX(orderData[payed],SMALL(IF(ISNUMBER(MATCH(orderData[status],$D$11,0)*MATCH(orderData[order_type],$D$13,0)*MATCH(YEAR(orderData[invoice_date]),$D$15,0)),MATCH(ROW(orderData[customer]),ROW(orderData[customer])),""),ROWS($A$15:A28)+$B$3))))),IF($D$11="",IF($D$13="",IF($D$15="",INDEX(orderData[payed],SMALL(IF(ISNUMBER(MATCH(orderData[customer],$D$9,0)),MATCH(ROW(orderData[customer]),ROW(orderData[customer])),""),ROWS($A$15:A28)+$B$3)),INDEX(orderData[payed],SMALL(IF(ISNUMBER(MATCH(orderData[customer],$D$9,0)*MATCH(YEAR(orderData[invoice_date]),$D$15,0)),MATCH(ROW(orderData[customer]),ROW(orderData[customer])),""),ROWS($A$15:A28)+$B$3))),IF($D$15="",INDEX(orderData[payed],SMALL(IF(ISNUMBER(MATCH(orderData[customer],$D$9,0)*MATCH(orderData[order_type],$D$13,0)),MATCH(ROW(orderData[customer]),ROW(orderData[customer])),""),ROWS($A$15:A28)+$B$3)),INDEX(orderData[payed],SMALL(IF(ISNUMBER(MATCH(orderData[customer],$D$9,0)*MATCH(orderData[order_type],$D$13,0)*MATCH(YEAR(orderData[invoice_date]),$D$15,0)),MATCH(ROW(orderData[customer]),ROW(orderData[customer])),""),ROWS($A$15:A28)+$B$3)))),IF($D$13="",IF($D$15="",INDEX(orderData[payed],SMALL(IF(ISNUMBER(MATCH(orderData[customer],$D$9,0)*MATCH(orderData[status],$D$11,0)),MATCH(ROW(orderData[customer]),ROW(orderData[customer])),""),ROWS($A$15:A28)+$B$3)),INDEX(orderData[payed],SMALL(IF(ISNUMBER(MATCH(orderData[customer],$D$9,0)*MATCH(orderData[status],$D$11,0)*MATCH(YEAR(orderData[payed]),$D$15,0)),MATCH(ROW(orderData[customer]),ROW(orderData[customer])),""),ROWS($A$15:A28)+$B$3))),IF($D$15="",INDEX(orderData[payed],SMALL(IF(ISNUMBER(MATCH(orderData[customer],$D$9,0)*MATCH(orderData[status],$D$11,0)*MATCH(orderData[order_type],$D$13,0)),MATCH(ROW(orderData[customer]),ROW(orderData[customer])),""),ROWS($A$15:A28)+$B$3)),INDEX(orderData[paye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U21" s="287" t="str">
        <f t="array" ref="U21">IFERROR(IF($D$9="",IF($D$11="",IF($D$13="",IF($D$15="",INDEX(orderData[shipping_method],SMALL(MATCH(ROW(orderData[customer]),ROW(orderData[customer])),ROWS($A$15:A28)+$B$3)),INDEX(orderData[shipping_method],SMALL(IF(ISNUMBER(MATCH(YEAR(orderData[invoice_date]),$D$15,0)),MATCH(ROW(orderData[customer]),ROW(orderData[customer])),""),ROWS($A$15:A28)+$B$3))),IF($D$15="",INDEX(orderData[shipping_method],SMALL(IF(ISNUMBER(MATCH(orderData[order_type],$D$13,0)),MATCH(ROW(orderData[customer]),ROW(orderData[customer])),""),ROWS($A$15:A28)+$B$3)),INDEX(orderData[shipping_method],SMALL(IF(ISNUMBER(MATCH(orderData[order_type],$D$13,0)*MATCH(YEAR(orderData[invoice_date]),$D$15,0)),MATCH(ROW(orderData[customer]),ROW(orderData[customer])),""),ROWS($A$15:A28)+$B$3)))),IF($D$13="",IF($D$15="",INDEX(orderData[shipping_method],SMALL(IF(ISNUMBER(MATCH(orderData[status],$D$11,0)),MATCH(ROW(orderData[customer]),ROW(orderData[customer])),""),ROWS($A$15:A28)+$B$3)),INDEX(orderData[shipping_method],SMALL(IF(ISNUMBER(MATCH(orderData[status],$D$11,0)*MATCH(YEAR(orderData[invoice_date]),$D$15,0)),MATCH(ROW(orderData[customer]),ROW(orderData[customer])),""),ROWS($A$15:A28)+$B$3))),IF($D$15="",INDEX(orderData[shipping_method],SMALL(IF(ISNUMBER(MATCH(orderData[status],$D$11,0)*MATCH(orderData[order_type],$D$13,0)),MATCH(ROW(orderData[customer]),ROW(orderData[customer])),""),ROWS($A$15:A28)+$B$3)),INDEX(orderData[shipping_method],SMALL(IF(ISNUMBER(MATCH(orderData[status],$D$11,0)*MATCH(orderData[order_type],$D$13,0)*MATCH(YEAR(orderData[invoice_date]),$D$15,0)),MATCH(ROW(orderData[customer]),ROW(orderData[customer])),""),ROWS($A$15:A28)+$B$3))))),IF($D$11="",IF($D$13="",IF($D$15="",INDEX(orderData[shipping_method],SMALL(IF(ISNUMBER(MATCH(orderData[customer],$D$9,0)),MATCH(ROW(orderData[customer]),ROW(orderData[customer])),""),ROWS($A$15:A28)+$B$3)),INDEX(orderData[shipping_method],SMALL(IF(ISNUMBER(MATCH(orderData[customer],$D$9,0)*MATCH(YEAR(orderData[invoice_date]),$D$15,0)),MATCH(ROW(orderData[customer]),ROW(orderData[customer])),""),ROWS($A$15:A28)+$B$3))),IF($D$15="",INDEX(orderData[shipping_method],SMALL(IF(ISNUMBER(MATCH(orderData[customer],$D$9,0)*MATCH(orderData[order_type],$D$13,0)),MATCH(ROW(orderData[customer]),ROW(orderData[customer])),""),ROWS($A$15:A28)+$B$3)),INDEX(orderData[shipping_method],SMALL(IF(ISNUMBER(MATCH(orderData[customer],$D$9,0)*MATCH(orderData[order_type],$D$13,0)*MATCH(YEAR(orderData[invoice_date]),$D$15,0)),MATCH(ROW(orderData[customer]),ROW(orderData[customer])),""),ROWS($A$15:A28)+$B$3)))),IF($D$13="",IF($D$15="",INDEX(orderData[shipping_method],SMALL(IF(ISNUMBER(MATCH(orderData[customer],$D$9,0)*MATCH(orderData[status],$D$11,0)),MATCH(ROW(orderData[customer]),ROW(orderData[customer])),""),ROWS($A$15:A28)+$B$3)),INDEX(orderData[shipping_method],SMALL(IF(ISNUMBER(MATCH(orderData[customer],$D$9,0)*MATCH(orderData[status],$D$11,0)*MATCH(YEAR(orderData[shipping_method]),$D$15,0)),MATCH(ROW(orderData[customer]),ROW(orderData[customer])),""),ROWS($A$15:A28)+$B$3))),IF($D$15="",INDEX(orderData[shipping_method],SMALL(IF(ISNUMBER(MATCH(orderData[customer],$D$9,0)*MATCH(orderData[status],$D$11,0)*MATCH(orderData[order_type],$D$13,0)),MATCH(ROW(orderData[customer]),ROW(orderData[customer])),""),ROWS($A$15:A28)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V21" s="292" t="str">
        <f t="array" ref="V21">IFERROR(IF($D$9="",IF($D$11="",IF($D$13="",IF($D$15="",INDEX(orderData[status],SMALL(MATCH(ROW(orderData[customer]),ROW(orderData[customer])),ROWS($A$15:A28)+$B$3)),INDEX(orderData[status],SMALL(IF(ISNUMBER(MATCH(YEAR(orderData[invoice_date]),$D$15,0)),MATCH(ROW(orderData[customer]),ROW(orderData[customer])),""),ROWS($A$15:A28)+$B$3))),IF($D$15="",INDEX(orderData[status],SMALL(IF(ISNUMBER(MATCH(orderData[order_type],$D$13,0)),MATCH(ROW(orderData[customer]),ROW(orderData[customer])),""),ROWS($A$15:A28)+$B$3)),INDEX(orderData[status],SMALL(IF(ISNUMBER(MATCH(orderData[order_type],$D$13,0)*MATCH(YEAR(orderData[invoice_date]),$D$15,0)),MATCH(ROW(orderData[customer]),ROW(orderData[customer])),""),ROWS($A$15:A28)+$B$3)))),IF($D$13="",IF($D$15="",INDEX(orderData[status],SMALL(IF(ISNUMBER(MATCH(orderData[status],$D$11,0)),MATCH(ROW(orderData[customer]),ROW(orderData[customer])),""),ROWS($A$15:A28)+$B$3)),INDEX(orderData[status],SMALL(IF(ISNUMBER(MATCH(orderData[status],$D$11,0)*MATCH(YEAR(orderData[invoice_date]),$D$15,0)),MATCH(ROW(orderData[customer]),ROW(orderData[customer])),""),ROWS($A$15:A28)+$B$3))),IF($D$15="",INDEX(orderData[status],SMALL(IF(ISNUMBER(MATCH(orderData[status],$D$11,0)*MATCH(orderData[order_type],$D$13,0)),MATCH(ROW(orderData[customer]),ROW(orderData[customer])),""),ROWS($A$15:A28)+$B$3)),INDEX(orderData[status],SMALL(IF(ISNUMBER(MATCH(orderData[status],$D$11,0)*MATCH(orderData[order_type],$D$13,0)*MATCH(YEAR(orderData[invoice_date]),$D$15,0)),MATCH(ROW(orderData[customer]),ROW(orderData[customer])),""),ROWS($A$15:A28)+$B$3))))),IF($D$11="",IF($D$13="",IF($D$15="",INDEX(orderData[status],SMALL(IF(ISNUMBER(MATCH(orderData[customer],$D$9,0)),MATCH(ROW(orderData[customer]),ROW(orderData[customer])),""),ROWS($A$15:A28)+$B$3)),INDEX(orderData[status],SMALL(IF(ISNUMBER(MATCH(orderData[customer],$D$9,0)*MATCH(YEAR(orderData[invoice_date]),$D$15,0)),MATCH(ROW(orderData[customer]),ROW(orderData[customer])),""),ROWS($A$15:A28)+$B$3))),IF($D$15="",INDEX(orderData[status],SMALL(IF(ISNUMBER(MATCH(orderData[customer],$D$9,0)*MATCH(orderData[order_type],$D$13,0)),MATCH(ROW(orderData[customer]),ROW(orderData[customer])),""),ROWS($A$15:A28)+$B$3)),INDEX(orderData[status],SMALL(IF(ISNUMBER(MATCH(orderData[customer],$D$9,0)*MATCH(orderData[order_type],$D$13,0)*MATCH(YEAR(orderData[invoice_date]),$D$15,0)),MATCH(ROW(orderData[customer]),ROW(orderData[customer])),""),ROWS($A$15:A28)+$B$3)))),IF($D$13="",IF($D$15="",INDEX(orderData[status],SMALL(IF(ISNUMBER(MATCH(orderData[customer],$D$9,0)*MATCH(orderData[status],$D$11,0)),MATCH(ROW(orderData[customer]),ROW(orderData[customer])),""),ROWS($A$15:A28)+$B$3)),INDEX(orderData[status],SMALL(IF(ISNUMBER(MATCH(orderData[customer],$D$9,0)*MATCH(orderData[status],$D$11,0)*MATCH(YEAR(orderData[status]),$D$15,0)),MATCH(ROW(orderData[customer]),ROW(orderData[customer])),""),ROWS($A$15:A28)+$B$3))),IF($D$15="",INDEX(orderData[status],SMALL(IF(ISNUMBER(MATCH(orderData[customer],$D$9,0)*MATCH(orderData[status],$D$11,0)*MATCH(orderData[order_type],$D$13,0)),MATCH(ROW(orderData[customer]),ROW(orderData[customer])),""),ROWS($A$15:A28)+$B$3)),INDEX(orderData[statu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W21" s="392" t="str">
        <f t="array" ref="W21">IFERROR(IF($D$9="",IF($D$11="",IF($D$13="",IF($D$15="",INDEX(orderData[custom_docs],SMALL(MATCH(ROW(orderData[customer]),ROW(orderData[customer])),ROWS($A$15:A28)+$B$3)),INDEX(orderData[custom_docs],SMALL(IF(ISNUMBER(MATCH(YEAR(orderData[invoice_date]),$D$15,0)),MATCH(ROW(orderData[customer]),ROW(orderData[customer])),""),ROWS($A$15:A28)+$B$3))),IF($D$15="",INDEX(orderData[custom_docs],SMALL(IF(ISNUMBER(MATCH(orderData[order_type],$D$13,0)),MATCH(ROW(orderData[customer]),ROW(orderData[customer])),""),ROWS($A$15:A28)+$B$3)),INDEX(orderData[custom_docs],SMALL(IF(ISNUMBER(MATCH(orderData[order_type],$D$13,0)*MATCH(YEAR(orderData[invoice_date]),$D$15,0)),MATCH(ROW(orderData[customer]),ROW(orderData[customer])),""),ROWS($A$15:A28)+$B$3)))),IF($D$13="",IF($D$15="",INDEX(orderData[custom_docs],SMALL(IF(ISNUMBER(MATCH(orderData[status],$D$11,0)),MATCH(ROW(orderData[customer]),ROW(orderData[customer])),""),ROWS($A$15:A28)+$B$3)),INDEX(orderData[custom_docs],SMALL(IF(ISNUMBER(MATCH(orderData[status],$D$11,0)*MATCH(YEAR(orderData[invoice_date]),$D$15,0)),MATCH(ROW(orderData[customer]),ROW(orderData[customer])),""),ROWS($A$15:A28)+$B$3))),IF($D$15="",INDEX(orderData[custom_docs],SMALL(IF(ISNUMBER(MATCH(orderData[status],$D$11,0)*MATCH(orderData[order_type],$D$13,0)),MATCH(ROW(orderData[customer]),ROW(orderData[customer])),""),ROWS($A$15:A28)+$B$3)),INDEX(orderData[custom_docs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_docs],SMALL(IF(ISNUMBER(MATCH(orderData[customer],$D$9,0)),MATCH(ROW(orderData[customer]),ROW(orderData[customer])),""),ROWS($A$15:A28)+$B$3)),INDEX(orderData[custom_docs],SMALL(IF(ISNUMBER(MATCH(orderData[customer],$D$9,0)*MATCH(YEAR(orderData[invoice_date]),$D$15,0)),MATCH(ROW(orderData[customer]),ROW(orderData[customer])),""),ROWS($A$15:A28)+$B$3))),IF($D$15="",INDEX(orderData[custom_docs],SMALL(IF(ISNUMBER(MATCH(orderData[customer],$D$9,0)*MATCH(orderData[order_type],$D$13,0)),MATCH(ROW(orderData[customer]),ROW(orderData[customer])),""),ROWS($A$15:A28)+$B$3)),INDEX(orderData[custom_docs],SMALL(IF(ISNUMBER(MATCH(orderData[customer],$D$9,0)*MATCH(orderData[order_type],$D$13,0)*MATCH(YEAR(orderData[invoice_date]),$D$15,0)),MATCH(ROW(orderData[customer]),ROW(orderData[customer])),""),ROWS($A$15:A28)+$B$3)))),IF($D$13="",IF($D$15="",INDEX(orderData[custom_docs],SMALL(IF(ISNUMBER(MATCH(orderData[customer],$D$9,0)*MATCH(orderData[status],$D$11,0)),MATCH(ROW(orderData[customer]),ROW(orderData[customer])),""),ROWS($A$15:A28)+$B$3)),INDEX(orderData[custom_docs],SMALL(IF(ISNUMBER(MATCH(orderData[customer],$D$9,0)*MATCH(orderData[status],$D$11,0)*MATCH(YEAR(orderData[status]),$D$15,0)),MATCH(ROW(orderData[customer]),ROW(orderData[customer])),""),ROWS($A$15:A28)+$B$3))),IF($D$15="",INDEX(orderData[custom_docs],SMALL(IF(ISNUMBER(MATCH(orderData[customer],$D$9,0)*MATCH(orderData[status],$D$11,0)*MATCH(orderData[order_type],$D$13,0)),MATCH(ROW(orderData[customer]),ROW(orderData[customer])),""),ROWS($A$15:A28)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AO21" s="248"/>
      <c r="AQ21" s="275"/>
      <c r="AR21" s="446"/>
      <c r="AS21" s="727"/>
      <c r="AT21" s="726"/>
      <c r="AW21" s="275"/>
      <c r="AX21" s="248"/>
      <c r="AZ21" s="249"/>
      <c r="BB21" s="249"/>
      <c r="BD21" s="248"/>
      <c r="BN21" s="433"/>
      <c r="BO21" s="268"/>
      <c r="BX21" s="243"/>
      <c r="BZ21" s="364"/>
      <c r="CA21" s="305" t="str">
        <f>IFERROR(IF(BZ21="","",INDEX(productData[description],MATCH(BZ21,productData[sku],0))),"")</f>
        <v/>
      </c>
      <c r="CB21" s="307"/>
      <c r="CC21" s="422"/>
      <c r="CD21" s="315"/>
      <c r="CE21" s="425"/>
      <c r="CF21" s="308"/>
      <c r="CG21" s="309" t="str">
        <f>IFERROR(ROUNDUP(CB21/INDEX(productData[units_per_carton],MATCH(BZ21,productData[sku],0)),0),"")</f>
        <v/>
      </c>
      <c r="CH21" s="310" t="str">
        <f>IFERROR(ROUNDUP(CD21/INDEX(productData[units_per_carton],MATCH(BZ21,productData[sku],0)),0),"")</f>
        <v/>
      </c>
      <c r="CI21" s="310" t="str">
        <f>IFERROR(ROUNDUP(CF21/INDEX(productData[units_per_carton],MATCH(BZ21,productData[sku])),0),"")</f>
        <v/>
      </c>
      <c r="CJ21" s="310" t="str">
        <f>IFERROR(((CB21+CD21+CF21)/INDEX(productData[units_per_carton],MATCH(BZ21,productData[sku],0)))*INDEX(productData[net_weight],MATCH(BZ21,productData[sku],0)),"")</f>
        <v/>
      </c>
      <c r="CK21" s="310" t="str">
        <f>IFERROR(((CB21+CD21+CF21)/INDEX(productData[units_per_carton],MATCH(BZ21,productData[sku],0)))*INDEX(productData[gross_weight],MATCH(BZ21,productData[sku],0)),"")</f>
        <v/>
      </c>
      <c r="CL21" s="414" t="str">
        <f>IFERROR((CB21+CD21+CF21)/INDEX(productData[units_per_carton],MATCH(BZ21,productData[sku],0))*INDEX(productData[length],MATCH(BZ21,productData[sku],0))*INDEX(productData[width],MATCH(BZ21,productData[sku],0))*INDEX(productData[height],MATCH(BZ21,productData[sku],0))/1000000000,"")</f>
        <v/>
      </c>
      <c r="CM21" s="311" t="str">
        <f>IFERROR(INDEX(productData[category],MATCH(BZ21,productData[sku],0)),"")</f>
        <v/>
      </c>
      <c r="CN21" s="311" t="str">
        <f>IFERROR(INDEX(productData[size1],MATCH(BZ21,productData[sku],0)),"")</f>
        <v/>
      </c>
      <c r="CO21" s="312" t="str">
        <f>IFERROR(INDEX(productData[hs_code],MATCH(BZ21,productData[sku],0)),"")</f>
        <v/>
      </c>
      <c r="CP21" s="365" t="str">
        <f>IFERROR(INDEX(productData[sku_geko],MATCH(BZ21,productData[sku],0)),"")</f>
        <v/>
      </c>
      <c r="CQ21" s="308"/>
      <c r="CR21" s="382" t="str">
        <f>IFERROR(IF(BZ21="","",IF($BX$15="SALE",INDEX(inventory[COSTO UNITARIO],MATCH(BZ21,inventory[SKU],0)),IF($BX$15="SAMPLING",INDEX(inventory[COSTO UNITARIO],MATCH(BZ21,inventory[SKU],0)),""))),"")</f>
        <v/>
      </c>
      <c r="CS21" s="382" t="str">
        <f t="shared" si="8"/>
        <v/>
      </c>
      <c r="CT21" s="430" t="str">
        <f t="shared" si="9"/>
        <v/>
      </c>
      <c r="CU21" s="357" t="str">
        <f t="shared" si="3"/>
        <v/>
      </c>
      <c r="CW21" s="77"/>
      <c r="CX21" s="73"/>
      <c r="CY21" s="73"/>
      <c r="CZ21" s="74"/>
      <c r="DB21" s="195"/>
      <c r="DH21" s="195"/>
      <c r="EE21" s="337" t="str">
        <f t="array" ref="EE21">IFERROR(IF($EC$9="",IF($EC$11="",IF($EC$13="",INDEX(productData[sku],SMALL(MATCH(ROW(productData[sku]),ROW(productData[sku])),ROWS($A$15:A28)+$B$3)),INDEX(productData[sku],SMALL(IF(ISNUMBER(MATCH(productData[size1],$EC$13,0)),MATCH(ROW(productData[sku]),ROW(productData[sku])),""),ROWS($A$15:A26)+$B$3))),IF($EC$13="",INDEX(productData[sku],SMALL(IF(ISNUMBER(MATCH(productData[sex],$EC$11,0)),MATCH(ROW(productData[sku]),ROW(productData[sku])),""),ROWS($A$15:A26)+$B$3)),INDEX(productData[sku],SMALL(IF(ISNUMBER(MATCH(productData[sex],$EC$11,0)*MATCH(productData[size1],$EC$13,0)),MATCH(ROW(productData[sku]),ROW(productData[sku])),""),ROWS($A$15:A26)+$B$3)))),IF($EC$11="",IF($EC$13="",INDEX(productData[sku],SMALL(IF(ISNUMBER(MATCH(productData[category],$EC$9,0)),MATCH(ROW(productData[sku]),ROW(productData[sku])),""),ROWS($A$15:A26)+$B$3)),INDEX(productData[sku],SMALL(IF(ISNUMBER(MATCH(productData[category],$EC$9,0)*MATCH(productData[size1],$EC$13,0)),MATCH(ROW(productData[sku]),ROW(productData[sku])),""),ROWS($A$15:A26)+$B$3))),IF($EC$13="",INDEX(productData[sku],SMALL(IF(ISNUMBER(MATCH(productData[category],$EC$9,0)*MATCH(productData[sex],$EC$11,0)),MATCH(ROW(productData[sku]),ROW(productData[sku])),""),ROWS($A$15:A26)+$B$3)),INDEX(productData[sku],SMALL(IF(ISNUMBER(MATCH(productData[category],$EC$9,0)*MATCH(productData[sex],$EC$11,0)*MATCH(productData[size1],$EC$13,0)),MATCH(ROW(productData[sku]),ROW(productData[sku])),""),ROWS($A$15:A26)+$B$3))))),"")</f>
        <v/>
      </c>
      <c r="EF21" s="501" t="str">
        <f t="array" ref="EF21">IFERROR(IF($EC$9="",IF($EC$11="",IF($EC$13="",INDEX(productData[description],SMALL(MATCH(ROW(productData[sku]),ROW(productData[sku])),ROWS($A$15:A28)+$B$3)),INDEX(productData[description],SMALL(IF(ISNUMBER(MATCH(productData[size1],$EC$13,0)),MATCH(ROW(productData[sku]),ROW(productData[sku])),""),ROWS($A$15:A26)+$B$3))),IF($EC$13="",INDEX(productData[description],SMALL(IF(ISNUMBER(MATCH(productData[sex],$EC$11,0)),MATCH(ROW(productData[sku]),ROW(productData[sku])),""),ROWS($A$15:A26)+$B$3)),INDEX(productData[description],SMALL(IF(ISNUMBER(MATCH(productData[sex],$EC$11,0)*MATCH(productData[size1],$EC$13,0)),MATCH(ROW(productData[sku]),ROW(productData[sku])),""),ROWS($A$15:A26)+$B$3)))),IF($EC$11="",IF($EC$13="",INDEX(productData[description],SMALL(IF(ISNUMBER(MATCH(productData[category],$EC$9,0)),MATCH(ROW(productData[sku]),ROW(productData[sku])),""),ROWS($A$15:A26)+$B$3)),INDEX(productData[description],SMALL(IF(ISNUMBER(MATCH(productData[category],$EC$9,0)*MATCH(productData[size1],$EC$13,0)),MATCH(ROW(productData[sku]),ROW(productData[sku])),""),ROWS($A$15:A26)+$B$3))),IF($EC$13="",INDEX(productData[description],SMALL(IF(ISNUMBER(MATCH(productData[category],$EC$9,0)*MATCH(productData[sex],$EC$11,0)),MATCH(ROW(productData[sku]),ROW(productData[sku])),""),ROWS($A$15:A26)+$B$3)),INDEX(productData[description],SMALL(IF(ISNUMBER(MATCH(productData[category],$EC$9,0)*MATCH(productData[sex],$EC$11,0)*MATCH(productData[size1],$EC$13,0)),MATCH(ROW(productData[sku]),ROW(productData[sku])),""),ROWS($A$15:A26)+$B$3))))),"")</f>
        <v/>
      </c>
      <c r="EG21" s="338" t="str">
        <f>IFERROR(IF('BHPC MANAGER'!$EE21="","",INDEX(inventory[ESISTENZA],MATCH('BHPC MANAGER'!$EE21,inventory[SKU],0))),0)</f>
        <v/>
      </c>
      <c r="EH21" s="339" t="s">
        <v>241</v>
      </c>
      <c r="EI21" s="339" t="str">
        <f t="shared" si="4"/>
        <v/>
      </c>
      <c r="EJ21" s="340" t="s">
        <v>241</v>
      </c>
      <c r="EK21" s="341" t="str">
        <f t="shared" si="5"/>
        <v/>
      </c>
      <c r="FD21" s="367"/>
      <c r="FE21" s="368"/>
      <c r="FF21" s="369"/>
      <c r="FG21" s="369"/>
      <c r="FH21" s="370"/>
      <c r="FI21" s="242"/>
      <c r="FJ21" s="242"/>
      <c r="FK21" s="242"/>
      <c r="FL21" s="242"/>
      <c r="FM21" s="242"/>
      <c r="FN21" s="242"/>
      <c r="FO21" s="242"/>
      <c r="FP21" s="242"/>
      <c r="FQ21" s="242"/>
      <c r="FR21" s="242"/>
      <c r="FS21" s="242"/>
      <c r="FT21" s="242"/>
      <c r="FU21" s="242"/>
      <c r="FV21" s="242"/>
      <c r="FW21" s="242"/>
      <c r="FX21" s="242"/>
      <c r="FY21" s="242"/>
      <c r="FZ21" s="242"/>
      <c r="GA21" s="242"/>
      <c r="GB21" s="242"/>
      <c r="GC21" s="242"/>
      <c r="GD21" s="242"/>
      <c r="GE21" s="242"/>
      <c r="GF21" s="242"/>
      <c r="GG21" s="242"/>
      <c r="GH21" s="242"/>
      <c r="GI21" s="242"/>
      <c r="GJ21" s="242"/>
      <c r="GK21" s="242"/>
      <c r="GL21" s="242"/>
      <c r="GM21" s="242"/>
      <c r="GN21" s="242"/>
      <c r="GO21" s="242"/>
      <c r="GP21" s="242"/>
      <c r="GQ21" s="242"/>
      <c r="GR21" s="242"/>
      <c r="GS21" s="242"/>
      <c r="GT21" s="242"/>
      <c r="GU21" s="242"/>
      <c r="GV21" s="242"/>
      <c r="GW21" s="242"/>
      <c r="GX21" s="242"/>
      <c r="GY21" s="242"/>
      <c r="GZ21" s="242"/>
      <c r="HA21" s="242"/>
      <c r="HB21" s="242"/>
      <c r="HC21" s="242"/>
      <c r="HD21" s="242"/>
      <c r="HE21" s="242"/>
      <c r="HF21" s="242"/>
      <c r="HG21" s="242"/>
      <c r="HH21" s="242"/>
      <c r="HI21" s="242"/>
      <c r="HJ21" s="242"/>
      <c r="HK21" s="242"/>
      <c r="HL21" s="242"/>
      <c r="HM21" s="242"/>
      <c r="HN21" s="242"/>
      <c r="HO21" s="242"/>
      <c r="HP21" s="242"/>
      <c r="HQ21" s="242"/>
      <c r="HR21" s="242"/>
      <c r="HS21" s="242"/>
      <c r="HT21" s="242"/>
    </row>
    <row r="22" spans="1:228" ht="15" customHeight="1" x14ac:dyDescent="0.35">
      <c r="F22" s="81"/>
      <c r="G22" s="87"/>
      <c r="H22" s="74"/>
      <c r="L22" s="285" t="str">
        <f t="array" ref="L22">IFERROR(IF($D$9="",IF($D$11="",IF($D$13="",IF($D$15="",INDEX(orderData[customer],SMALL(MATCH(ROW(orderData[customer]),ROW(orderData[customer])),ROWS($A$15:A29)+$B$3)),INDEX(orderData[customer],SMALL(IF(ISNUMBER(MATCH(YEAR(orderData[invoice_date]),$D$15,0)),MATCH(ROW(orderData[customer]),ROW(orderData[customer])),""),ROWS($A$15:A29)+$B$3))),IF($D$15="",INDEX(orderData[customer],SMALL(IF(ISNUMBER(MATCH(orderData[order_type],$D$13,0)),MATCH(ROW(orderData[customer]),ROW(orderData[customer])),""),ROWS($A$15:A29)+$B$3)),INDEX(orderData[customer],SMALL(IF(ISNUMBER(MATCH(orderData[order_type],$D$13,0)*MATCH(YEAR(orderData[invoice_date]),$D$15,0)),MATCH(ROW(orderData[customer]),ROW(orderData[customer])),""),ROWS($A$15:A29)+$B$3)))),IF($D$13="",IF($D$15="",INDEX(orderData[customer],SMALL(IF(ISNUMBER(MATCH(orderData[status],$D$11,0)),MATCH(ROW(orderData[customer]),ROW(orderData[customer])),""),ROWS($A$15:A29)+$B$3)),INDEX(orderData[customer],SMALL(IF(ISNUMBER(MATCH(orderData[status],$D$11,0)*MATCH(YEAR(orderData[invoice_date]),$D$15,0)),MATCH(ROW(orderData[customer]),ROW(orderData[customer])),""),ROWS($A$15:A29)+$B$3))),IF($D$15="",INDEX(orderData[customer],SMALL(IF(ISNUMBER(MATCH(orderData[status],$D$11,0)*MATCH(orderData[order_type],$D$13,0)),MATCH(ROW(orderData[customer]),ROW(orderData[customer])),""),ROWS($A$15:A29)+$B$3)),INDEX(orderData[customer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er],SMALL(IF(ISNUMBER(MATCH(orderData[customer],$D$9,0)),MATCH(ROW(orderData[customer]),ROW(orderData[customer])),""),ROWS($A$15:A29)+$B$3)),INDEX(orderData[customer],SMALL(IF(ISNUMBER(MATCH(orderData[customer],$D$9,0)*MATCH(YEAR(orderData[invoice_date]),$D$15,0)),MATCH(ROW(orderData[customer]),ROW(orderData[customer])),""),ROWS($A$15:A29)+$B$3))),IF($D$15="",INDEX(orderData[customer],SMALL(IF(ISNUMBER(MATCH(orderData[customer],$D$9,0)*MATCH(orderData[order_type],$D$13,0)),MATCH(ROW(orderData[customer]),ROW(orderData[customer])),""),ROWS($A$15:A29)+$B$3)),INDEX(orderData[customer],SMALL(IF(ISNUMBER(MATCH(orderData[customer],$D$9,0)*MATCH(orderData[order_type],$D$13,0)*MATCH(YEAR(orderData[invoice_date]),$D$15,0)),MATCH(ROW(orderData[customer]),ROW(orderData[customer])),""),ROWS($A$15:A29)+$B$3)))),IF($D$13="",IF($D$15="",INDEX(orderData[customer],SMALL(IF(ISNUMBER(MATCH(orderData[customer],$D$9,0)*MATCH(orderData[status],$D$11,0)),MATCH(ROW(orderData[customer]),ROW(orderData[customer])),""),ROWS($A$15:A29)+$B$3)),INDEX(orderData[customer],SMALL(IF(ISNUMBER(MATCH(orderData[customer],$D$9,0)*MATCH(orderData[status],$D$11,0)*MATCH(YEAR(orderData[invoice_date]),$D$15,0)),MATCH(ROW(orderData[customer]),ROW(orderData[customer])),""),ROWS($A$15:A29)+$B$3))),IF($D$15="",INDEX(orderData[customer],SMALL(IF(ISNUMBER(MATCH(orderData[customer],$D$9,0)*MATCH(orderData[status],$D$11,0)*MATCH(orderData[order_type],$D$13,0)),MATCH(ROW(orderData[customer]),ROW(orderData[customer])),""),ROWS($A$15:A29)+$B$3)),INDEX(orderData[customer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M22" s="286" t="str">
        <f t="array" ref="M22">IFERROR(IF($D$9="",IF($D$11="",IF($D$13="",IF($D$15="",INDEX(orderData[order_no],SMALL(MATCH(ROW(orderData[customer]),ROW(orderData[customer])),ROWS($A$15:A29)+$B$3)),INDEX(orderData[order_no],SMALL(IF(ISNUMBER(MATCH(YEAR(orderData[invoice_date]),$D$15,0)),MATCH(ROW(orderData[customer]),ROW(orderData[customer])),""),ROWS($A$15:A29)+$B$3))),IF($D$15="",INDEX(orderData[order_no],SMALL(IF(ISNUMBER(MATCH(orderData[order_type],$D$13,0)),MATCH(ROW(orderData[customer]),ROW(orderData[customer])),""),ROWS($A$15:A29)+$B$3)),INDEX(orderData[order_no],SMALL(IF(ISNUMBER(MATCH(orderData[order_type],$D$13,0)*MATCH(YEAR(orderData[invoice_date]),$D$15,0)),MATCH(ROW(orderData[customer]),ROW(orderData[customer])),""),ROWS($A$15:A29)+$B$3)))),IF($D$13="",IF($D$15="",INDEX(orderData[order_no],SMALL(IF(ISNUMBER(MATCH(orderData[status],$D$11,0)),MATCH(ROW(orderData[customer]),ROW(orderData[customer])),""),ROWS($A$15:A29)+$B$3)),INDEX(orderData[order_no],SMALL(IF(ISNUMBER(MATCH(orderData[status],$D$11,0)*MATCH(YEAR(orderData[invoice_date]),$D$15,0)),MATCH(ROW(orderData[customer]),ROW(orderData[customer])),""),ROWS($A$15:A29)+$B$3))),IF($D$15="",INDEX(orderData[order_no],SMALL(IF(ISNUMBER(MATCH(orderData[status],$D$11,0)*MATCH(orderData[order_type],$D$13,0)),MATCH(ROW(orderData[customer]),ROW(orderData[customer])),""),ROWS($A$15:A29)+$B$3)),INDEX(orderData[order_no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no],SMALL(IF(ISNUMBER(MATCH(orderData[customer],$D$9,0)),MATCH(ROW(orderData[customer]),ROW(orderData[customer])),""),ROWS($A$15:A29)+$B$3)),INDEX(orderData[order_no],SMALL(IF(ISNUMBER(MATCH(orderData[customer],$D$9,0)*MATCH(YEAR(orderData[invoice_date]),$D$15,0)),MATCH(ROW(orderData[customer]),ROW(orderData[customer])),""),ROWS($A$15:A29)+$B$3))),IF($D$15="",INDEX(orderData[order_no],SMALL(IF(ISNUMBER(MATCH(orderData[customer],$D$9,0)*MATCH(orderData[order_type],$D$13,0)),MATCH(ROW(orderData[customer]),ROW(orderData[customer])),""),ROWS($A$15:A29)+$B$3)),INDEX(orderData[order_no],SMALL(IF(ISNUMBER(MATCH(orderData[customer],$D$9,0)*MATCH(orderData[order_type],$D$13,0)*MATCH(YEAR(orderData[invoice_date]),$D$15,0)),MATCH(ROW(orderData[customer]),ROW(orderData[customer])),""),ROWS($A$15:A29)+$B$3)))),IF($D$13="",IF($D$15="",INDEX(orderData[order_no],SMALL(IF(ISNUMBER(MATCH(orderData[customer],$D$9,0)*MATCH(orderData[status],$D$11,0)),MATCH(ROW(orderData[customer]),ROW(orderData[customer])),""),ROWS($A$15:A29)+$B$3)),INDEX(orderData[order_no],SMALL(IF(ISNUMBER(MATCH(orderData[customer],$D$9,0)*MATCH(orderData[status],$D$11,0)*MATCH(YEAR(orderData[invoice_date]),$D$15,0)),MATCH(ROW(orderData[customer]),ROW(orderData[customer])),""),ROWS($A$15:A29)+$B$3))),IF($D$15="",INDEX(orderData[order_no],SMALL(IF(ISNUMBER(MATCH(orderData[customer],$D$9,0)*MATCH(orderData[status],$D$11,0)*MATCH(orderData[order_type],$D$13,0)),MATCH(ROW(orderData[customer]),ROW(orderData[customer])),""),ROWS($A$15:A29)+$B$3)),INDEX(orderData[order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N22" s="287" t="str">
        <f t="array" ref="N22">IFERROR(IF($D$9="",IF($D$11="",IF($D$13="",IF($D$15="",INDEX(orderData[order_type],SMALL(MATCH(ROW(orderData[customer]),ROW(orderData[customer])),ROWS($A$15:A29)+$B$3)),INDEX(orderData[order_type],SMALL(IF(ISNUMBER(MATCH(YEAR(orderData[invoice_date]),$D$15,0)),MATCH(ROW(orderData[customer]),ROW(orderData[customer])),""),ROWS($A$15:A29)+$B$3))),IF($D$15="",INDEX(orderData[order_type],SMALL(IF(ISNUMBER(MATCH(orderData[order_type],$D$13,0)),MATCH(ROW(orderData[customer]),ROW(orderData[customer])),""),ROWS($A$15:A29)+$B$3)),INDEX(orderData[order_type],SMALL(IF(ISNUMBER(MATCH(orderData[order_type],$D$13,0)*MATCH(YEAR(orderData[invoice_date]),$D$15,0)),MATCH(ROW(orderData[customer]),ROW(orderData[customer])),""),ROWS($A$15:A29)+$B$3)))),IF($D$13="",IF($D$15="",INDEX(orderData[order_type],SMALL(IF(ISNUMBER(MATCH(orderData[status],$D$11,0)),MATCH(ROW(orderData[customer]),ROW(orderData[customer])),""),ROWS($A$15:A29)+$B$3)),INDEX(orderData[order_type],SMALL(IF(ISNUMBER(MATCH(orderData[status],$D$11,0)*MATCH(YEAR(orderData[invoice_date]),$D$15,0)),MATCH(ROW(orderData[customer]),ROW(orderData[customer])),""),ROWS($A$15:A29)+$B$3))),IF($D$15="",INDEX(orderData[order_type],SMALL(IF(ISNUMBER(MATCH(orderData[status],$D$11,0)*MATCH(orderData[order_type],$D$13,0)),MATCH(ROW(orderData[customer]),ROW(orderData[customer])),""),ROWS($A$15:A29)+$B$3)),INDEX(orderData[order_typ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type],SMALL(IF(ISNUMBER(MATCH(orderData[customer],$D$9,0)),MATCH(ROW(orderData[customer]),ROW(orderData[customer])),""),ROWS($A$15:A29)+$B$3)),INDEX(orderData[order_type],SMALL(IF(ISNUMBER(MATCH(orderData[customer],$D$9,0)*MATCH(YEAR(orderData[invoice_date]),$D$15,0)),MATCH(ROW(orderData[customer]),ROW(orderData[customer])),""),ROWS($A$15:A29)+$B$3))),IF($D$15="",INDEX(orderData[order_type],SMALL(IF(ISNUMBER(MATCH(orderData[customer],$D$9,0)*MATCH(orderData[order_type],$D$13,0)),MATCH(ROW(orderData[customer]),ROW(orderData[customer])),""),ROWS($A$15:A29)+$B$3)),INDEX(orderData[order_type],SMALL(IF(ISNUMBER(MATCH(orderData[customer],$D$9,0)*MATCH(orderData[order_type],$D$13,0)*MATCH(YEAR(orderData[invoice_date]),$D$15,0)),MATCH(ROW(orderData[customer]),ROW(orderData[customer])),""),ROWS($A$15:A29)+$B$3)))),IF($D$13="",IF($D$15="",INDEX(orderData[order_type],SMALL(IF(ISNUMBER(MATCH(orderData[customer],$D$9,0)*MATCH(orderData[status],$D$11,0)),MATCH(ROW(orderData[customer]),ROW(orderData[customer])),""),ROWS($A$15:A29)+$B$3)),INDEX(orderData[order_type],SMALL(IF(ISNUMBER(MATCH(orderData[customer],$D$9,0)*MATCH(orderData[status],$D$11,0)*MATCH(YEAR(orderData[invoice_date]),$D$15,0)),MATCH(ROW(orderData[customer]),ROW(orderData[customer])),""),ROWS($A$15:A29)+$B$3))),IF($D$15="",INDEX(orderData[order_type],SMALL(IF(ISNUMBER(MATCH(orderData[customer],$D$9,0)*MATCH(orderData[status],$D$11,0)*MATCH(orderData[order_type],$D$13,0)),MATCH(ROW(orderData[customer]),ROW(orderData[customer])),""),ROWS($A$15:A29)+$B$3)),INDEX(orderData[order_typ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O22" s="288" t="str">
        <f t="array" ref="O22">IFERROR(IF($D$9="",IF($D$11="",IF($D$13="",IF($D$15="",INDEX(orderData[order_date],SMALL(MATCH(ROW(orderData[customer]),ROW(orderData[customer])),ROWS($A$15:A29)+$B$3)),INDEX(orderData[order_date],SMALL(IF(ISNUMBER(MATCH(YEAR(orderData[invoice_date]),$D$15,0)),MATCH(ROW(orderData[customer]),ROW(orderData[customer])),""),ROWS($A$15:A29)+$B$3))),IF($D$15="",INDEX(orderData[order_date],SMALL(IF(ISNUMBER(MATCH(orderData[order_type],$D$13,0)),MATCH(ROW(orderData[customer]),ROW(orderData[customer])),""),ROWS($A$15:A29)+$B$3)),INDEX(orderData[order_date],SMALL(IF(ISNUMBER(MATCH(orderData[order_type],$D$13,0)*MATCH(YEAR(orderData[invoice_date]),$D$15,0)),MATCH(ROW(orderData[customer]),ROW(orderData[customer])),""),ROWS($A$15:A29)+$B$3)))),IF($D$13="",IF($D$15="",INDEX(orderData[order_date],SMALL(IF(ISNUMBER(MATCH(orderData[status],$D$11,0)),MATCH(ROW(orderData[customer]),ROW(orderData[customer])),""),ROWS($A$15:A29)+$B$3)),INDEX(orderData[order_date],SMALL(IF(ISNUMBER(MATCH(orderData[status],$D$11,0)*MATCH(YEAR(orderData[invoice_date]),$D$15,0)),MATCH(ROW(orderData[customer]),ROW(orderData[customer])),""),ROWS($A$15:A29)+$B$3))),IF($D$15="",INDEX(orderData[order_date],SMALL(IF(ISNUMBER(MATCH(orderData[status],$D$11,0)*MATCH(orderData[order_type],$D$13,0)),MATCH(ROW(orderData[customer]),ROW(orderData[customer])),""),ROWS($A$15:A29)+$B$3)),INDEX(orderData[order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date],SMALL(IF(ISNUMBER(MATCH(orderData[customer],$D$9,0)),MATCH(ROW(orderData[customer]),ROW(orderData[customer])),""),ROWS($A$15:A29)+$B$3)),INDEX(orderData[order_date],SMALL(IF(ISNUMBER(MATCH(orderData[customer],$D$9,0)*MATCH(YEAR(orderData[invoice_date]),$D$15,0)),MATCH(ROW(orderData[customer]),ROW(orderData[customer])),""),ROWS($A$15:A29)+$B$3))),IF($D$15="",INDEX(orderData[order_date],SMALL(IF(ISNUMBER(MATCH(orderData[customer],$D$9,0)*MATCH(orderData[order_type],$D$13,0)),MATCH(ROW(orderData[customer]),ROW(orderData[customer])),""),ROWS($A$15:A29)+$B$3)),INDEX(orderData[order_date],SMALL(IF(ISNUMBER(MATCH(orderData[customer],$D$9,0)*MATCH(orderData[order_type],$D$13,0)*MATCH(YEAR(orderData[invoice_date]),$D$15,0)),MATCH(ROW(orderData[customer]),ROW(orderData[customer])),""),ROWS($A$15:A29)+$B$3)))),IF($D$13="",IF($D$15="",INDEX(orderData[order_date],SMALL(IF(ISNUMBER(MATCH(orderData[customer],$D$9,0)*MATCH(orderData[status],$D$11,0)),MATCH(ROW(orderData[customer]),ROW(orderData[customer])),""),ROWS($A$15:A29)+$B$3)),INDEX(orderData[order_date],SMALL(IF(ISNUMBER(MATCH(orderData[customer],$D$9,0)*MATCH(orderData[status],$D$11,0)*MATCH(YEAR(orderData[invoice_date]),$D$15,0)),MATCH(ROW(orderData[customer]),ROW(orderData[customer])),""),ROWS($A$15:A29)+$B$3))),IF($D$15="",INDEX(orderData[order_date],SMALL(IF(ISNUMBER(MATCH(orderData[customer],$D$9,0)*MATCH(orderData[status],$D$11,0)*MATCH(orderData[order_type],$D$13,0)),MATCH(ROW(orderData[customer]),ROW(orderData[customer])),""),ROWS($A$15:A29)+$B$3)),INDEX(orderData[order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P22" s="289" t="str">
        <f t="array" ref="P22">IFERROR(IF($D$9="",IF($D$11="",IF($D$13="",IF($D$15="",INDEX(orderData[invoice_no],SMALL(MATCH(ROW(orderData[customer]),ROW(orderData[customer])),ROWS($A$15:A29)+$B$3)),INDEX(orderData[invoice_no],SMALL(IF(ISNUMBER(MATCH(YEAR(orderData[invoice_date]),$D$15,0)),MATCH(ROW(orderData[customer]),ROW(orderData[customer])),""),ROWS($A$15:A29)+$B$3))),IF($D$15="",INDEX(orderData[invoice_no],SMALL(IF(ISNUMBER(MATCH(orderData[order_type],$D$13,0)),MATCH(ROW(orderData[customer]),ROW(orderData[customer])),""),ROWS($A$15:A29)+$B$3)),INDEX(orderData[invoice_no],SMALL(IF(ISNUMBER(MATCH(orderData[order_type],$D$13,0)*MATCH(YEAR(orderData[invoice_date]),$D$15,0)),MATCH(ROW(orderData[customer]),ROW(orderData[customer])),""),ROWS($A$15:A29)+$B$3)))),IF($D$13="",IF($D$15="",INDEX(orderData[invoice_no],SMALL(IF(ISNUMBER(MATCH(orderData[status],$D$11,0)),MATCH(ROW(orderData[customer]),ROW(orderData[customer])),""),ROWS($A$15:A29)+$B$3)),INDEX(orderData[invoice_no],SMALL(IF(ISNUMBER(MATCH(orderData[status],$D$11,0)*MATCH(YEAR(orderData[invoice_date]),$D$15,0)),MATCH(ROW(orderData[customer]),ROW(orderData[customer])),""),ROWS($A$15:A29)+$B$3))),IF($D$15="",INDEX(orderData[invoice_no],SMALL(IF(ISNUMBER(MATCH(orderData[status],$D$11,0)*MATCH(orderData[order_type],$D$13,0)),MATCH(ROW(orderData[customer]),ROW(orderData[customer])),""),ROWS($A$15:A29)+$B$3)),INDEX(orderData[invoice_no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no],SMALL(IF(ISNUMBER(MATCH(orderData[customer],$D$9,0)),MATCH(ROW(orderData[customer]),ROW(orderData[customer])),""),ROWS($A$15:A29)+$B$3)),INDEX(orderData[invoice_no],SMALL(IF(ISNUMBER(MATCH(orderData[customer],$D$9,0)*MATCH(YEAR(orderData[invoice_date]),$D$15,0)),MATCH(ROW(orderData[customer]),ROW(orderData[customer])),""),ROWS($A$15:A29)+$B$3))),IF($D$15="",INDEX(orderData[invoice_no],SMALL(IF(ISNUMBER(MATCH(orderData[customer],$D$9,0)*MATCH(orderData[order_type],$D$13,0)),MATCH(ROW(orderData[customer]),ROW(orderData[customer])),""),ROWS($A$15:A29)+$B$3)),INDEX(orderData[invoice_no],SMALL(IF(ISNUMBER(MATCH(orderData[customer],$D$9,0)*MATCH(orderData[order_type],$D$13,0)*MATCH(YEAR(orderData[invoice_date]),$D$15,0)),MATCH(ROW(orderData[customer]),ROW(orderData[customer])),""),ROWS($A$15:A29)+$B$3)))),IF($D$13="",IF($D$15="",INDEX(orderData[invoice_no],SMALL(IF(ISNUMBER(MATCH(orderData[customer],$D$9,0)*MATCH(orderData[status],$D$11,0)),MATCH(ROW(orderData[customer]),ROW(orderData[customer])),""),ROWS($A$15:A29)+$B$3)),INDEX(orderData[invoice_no],SMALL(IF(ISNUMBER(MATCH(orderData[customer],$D$9,0)*MATCH(orderData[status],$D$11,0)*MATCH(YEAR(orderData[invoice_date]),$D$15,0)),MATCH(ROW(orderData[customer]),ROW(orderData[customer])),""),ROWS($A$15:A29)+$B$3))),IF($D$15="",INDEX(orderData[invoice_no],SMALL(IF(ISNUMBER(MATCH(orderData[customer],$D$9,0)*MATCH(orderData[status],$D$11,0)*MATCH(orderData[order_type],$D$13,0)),MATCH(ROW(orderData[customer]),ROW(orderData[customer])),""),ROWS($A$15:A29)+$B$3)),INDEX(orderData[invoice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Q22" s="290" t="str">
        <f t="array" ref="Q22">IFERROR(IF($D$9="",IF($D$11="",IF($D$13="",IF($D$15="",INDEX(orderData[invoice_date],SMALL(MATCH(ROW(orderData[customer]),ROW(orderData[customer])),ROWS($A$15:A29)+$B$3)),INDEX(orderData[invoice_date],SMALL(IF(ISNUMBER(MATCH(YEAR(orderData[invoice_date]),$D$15,0)),MATCH(ROW(orderData[customer]),ROW(orderData[customer])),""),ROWS($A$15:A29)+$B$3))),IF($D$15="",INDEX(orderData[invoice_date],SMALL(IF(ISNUMBER(MATCH(orderData[order_type],$D$13,0)),MATCH(ROW(orderData[customer]),ROW(orderData[customer])),""),ROWS($A$15:A29)+$B$3)),INDEX(orderData[invoice_date],SMALL(IF(ISNUMBER(MATCH(orderData[order_type],$D$13,0)*MATCH(YEAR(orderData[invoice_date]),$D$15,0)),MATCH(ROW(orderData[customer]),ROW(orderData[customer])),""),ROWS($A$15:A29)+$B$3)))),IF($D$13="",IF($D$15="",INDEX(orderData[invoice_date],SMALL(IF(ISNUMBER(MATCH(orderData[status],$D$11,0)),MATCH(ROW(orderData[customer]),ROW(orderData[customer])),""),ROWS($A$15:A29)+$B$3)),INDEX(orderData[invoice_date],SMALL(IF(ISNUMBER(MATCH(orderData[status],$D$11,0)*MATCH(YEAR(orderData[invoice_date]),$D$15,0)),MATCH(ROW(orderData[customer]),ROW(orderData[customer])),""),ROWS($A$15:A29)+$B$3))),IF($D$15="",INDEX(orderData[invoice_date],SMALL(IF(ISNUMBER(MATCH(orderData[status],$D$11,0)*MATCH(orderData[order_type],$D$13,0)),MATCH(ROW(orderData[customer]),ROW(orderData[customer])),""),ROWS($A$15:A29)+$B$3)),INDEX(orderData[invoice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date],SMALL(IF(ISNUMBER(MATCH(orderData[customer],$D$9,0)),MATCH(ROW(orderData[customer]),ROW(orderData[customer])),""),ROWS($A$15:A29)+$B$3)),INDEX(orderData[invoice_date],SMALL(IF(ISNUMBER(MATCH(orderData[customer],$D$9,0)*MATCH(YEAR(orderData[invoice_date]),$D$15,0)),MATCH(ROW(orderData[customer]),ROW(orderData[customer])),""),ROWS($A$15:A29)+$B$3))),IF($D$15="",INDEX(orderData[invoice_date],SMALL(IF(ISNUMBER(MATCH(orderData[customer],$D$9,0)*MATCH(orderData[order_type],$D$13,0)),MATCH(ROW(orderData[customer]),ROW(orderData[customer])),""),ROWS($A$15:A29)+$B$3)),INDEX(orderData[invoice_date],SMALL(IF(ISNUMBER(MATCH(orderData[customer],$D$9,0)*MATCH(orderData[order_type],$D$13,0)*MATCH(YEAR(orderData[invoice_date]),$D$15,0)),MATCH(ROW(orderData[customer]),ROW(orderData[customer])),""),ROWS($A$15:A29)+$B$3)))),IF($D$13="",IF($D$15="",INDEX(orderData[invoice_date],SMALL(IF(ISNUMBER(MATCH(orderData[customer],$D$9,0)*MATCH(orderData[status],$D$11,0)),MATCH(ROW(orderData[customer]),ROW(orderData[customer])),""),ROWS($A$15:A29)+$B$3)),INDEX(orderData[invoice_date],SMALL(IF(ISNUMBER(MATCH(orderData[customer],$D$9,0)*MATCH(orderData[status],$D$11,0)*MATCH(YEAR(orderData[invoice_date]),$D$15,0)),MATCH(ROW(orderData[customer]),ROW(orderData[customer])),""),ROWS($A$15:A29)+$B$3))),IF($D$15="",INDEX(orderData[invoice_date],SMALL(IF(ISNUMBER(MATCH(orderData[customer],$D$9,0)*MATCH(orderData[status],$D$11,0)*MATCH(orderData[order_type],$D$13,0)),MATCH(ROW(orderData[customer]),ROW(orderData[customer])),""),ROWS($A$15:A29)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R22" s="291" t="str">
        <f t="array" ref="R22">IFERROR(IF($D$9="",IF($D$11="",IF($D$13="",IF($D$15="",INDEX(orderData[inv_amount],SMALL(MATCH(ROW(orderData[customer]),ROW(orderData[customer])),ROWS($A$15:A29)+$B$3)),INDEX(orderData[inv_amount],SMALL(IF(ISNUMBER(MATCH(YEAR(orderData[invoice_date]),$D$15,0)),MATCH(ROW(orderData[customer]),ROW(orderData[customer])),""),ROWS($A$15:A29)+$B$3))),IF($D$15="",INDEX(orderData[inv_amount],SMALL(IF(ISNUMBER(MATCH(orderData[order_type],$D$13,0)),MATCH(ROW(orderData[customer]),ROW(orderData[customer])),""),ROWS($A$15:A29)+$B$3)),INDEX(orderData[inv_amount],SMALL(IF(ISNUMBER(MATCH(orderData[order_type],$D$13,0)*MATCH(YEAR(orderData[invoice_date]),$D$15,0)),MATCH(ROW(orderData[customer]),ROW(orderData[customer])),""),ROWS($A$15:A29)+$B$3)))),IF($D$13="",IF($D$15="",INDEX(orderData[inv_amount],SMALL(IF(ISNUMBER(MATCH(orderData[status],$D$11,0)),MATCH(ROW(orderData[customer]),ROW(orderData[customer])),""),ROWS($A$15:A29)+$B$3)),INDEX(orderData[inv_amount],SMALL(IF(ISNUMBER(MATCH(orderData[status],$D$11,0)*MATCH(YEAR(orderData[invoice_date]),$D$15,0)),MATCH(ROW(orderData[customer]),ROW(orderData[customer])),""),ROWS($A$15:A29)+$B$3))),IF($D$15="",INDEX(orderData[inv_amount],SMALL(IF(ISNUMBER(MATCH(orderData[status],$D$11,0)*MATCH(orderData[order_type],$D$13,0)),MATCH(ROW(orderData[customer]),ROW(orderData[customer])),""),ROWS($A$15:A29)+$B$3)),INDEX(orderData[inv_amount],SMALL(IF(ISNUMBER(MATCH(orderData[status],$D$11,0)*MATCH(orderData[order_type],$D$13,0)*MATCH(YEAR(orderData[invoice_date]),$D$15,0)),MATCH(ROW(orderData[customer]),ROW(orderData[customer])),""),ROWS($A$15:A29)+$B$3))))),IF($D$11="",IF($D$13="",IF($D$15="",INDEX(orderData[inv_amount],SMALL(IF(ISNUMBER(MATCH(orderData[customer],$D$9,0)),MATCH(ROW(orderData[customer]),ROW(orderData[customer])),""),ROWS($A$15:A29)+$B$3)),INDEX(orderData[inv_amount],SMALL(IF(ISNUMBER(MATCH(orderData[customer],$D$9,0)*MATCH(YEAR(orderData[invoice_date]),$D$15,0)),MATCH(ROW(orderData[customer]),ROW(orderData[customer])),""),ROWS($A$15:A29)+$B$3))),IF($D$15="",INDEX(orderData[inv_amount],SMALL(IF(ISNUMBER(MATCH(orderData[customer],$D$9,0)*MATCH(orderData[order_type],$D$13,0)),MATCH(ROW(orderData[customer]),ROW(orderData[customer])),""),ROWS($A$15:A29)+$B$3)),INDEX(orderData[inv_amount],SMALL(IF(ISNUMBER(MATCH(orderData[customer],$D$9,0)*MATCH(orderData[order_type],$D$13,0)*MATCH(YEAR(orderData[invoice_date]),$D$15,0)),MATCH(ROW(orderData[customer]),ROW(orderData[customer])),""),ROWS($A$15:A29)+$B$3)))),IF($D$13="",IF($D$15="",INDEX(orderData[inv_amount],SMALL(IF(ISNUMBER(MATCH(orderData[customer],$D$9,0)*MATCH(orderData[status],$D$11,0)),MATCH(ROW(orderData[customer]),ROW(orderData[customer])),""),ROWS($A$15:A29)+$B$3)),INDEX(orderData[inv_amount],SMALL(IF(ISNUMBER(MATCH(orderData[customer],$D$9,0)*MATCH(orderData[status],$D$11,0)*MATCH(YEAR(orderData[inv_amount]),$D$15,0)),MATCH(ROW(orderData[customer]),ROW(orderData[customer])),""),ROWS($A$15:A29)+$B$3))),IF($D$15="",INDEX(orderData[inv_amount],SMALL(IF(ISNUMBER(MATCH(orderData[customer],$D$9,0)*MATCH(orderData[status],$D$11,0)*MATCH(orderData[order_type],$D$13,0)),MATCH(ROW(orderData[customer]),ROW(orderData[customer])),""),ROWS($A$15:A29)+$B$3)),INDEX(orderData[inv_amount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S22" s="353" t="str">
        <f t="array" ref="S22">IFERROR(IF($D$9="",IF($D$11="",IF($D$13="",IF($D$15="",INDEX(orderData[lock_goods],SMALL(MATCH(ROW(orderData[customer]),ROW(orderData[customer])),ROWS($A$15:A29)+$B$3)),INDEX(orderData[lock_goods],SMALL(IF(ISNUMBER(MATCH(YEAR(orderData[invoice_date]),$D$15,0)),MATCH(ROW(orderData[customer]),ROW(orderData[customer])),""),ROWS($A$15:A29)+$B$3))),IF($D$15="",INDEX(orderData[lock_goods],SMALL(IF(ISNUMBER(MATCH(orderData[order_type],$D$13,0)),MATCH(ROW(orderData[customer]),ROW(orderData[customer])),""),ROWS($A$15:A29)+$B$3)),INDEX(orderData[lock_goods],SMALL(IF(ISNUMBER(MATCH(orderData[order_type],$D$13,0)*MATCH(YEAR(orderData[invoice_date]),$D$15,0)),MATCH(ROW(orderData[customer]),ROW(orderData[customer])),""),ROWS($A$15:A29)+$B$3)))),IF($D$13="",IF($D$15="",INDEX(orderData[lock_goods],SMALL(IF(ISNUMBER(MATCH(orderData[status],$D$11,0)),MATCH(ROW(orderData[customer]),ROW(orderData[customer])),""),ROWS($A$15:A29)+$B$3)),INDEX(orderData[lock_goods],SMALL(IF(ISNUMBER(MATCH(orderData[status],$D$11,0)*MATCH(YEAR(orderData[invoice_date]),$D$15,0)),MATCH(ROW(orderData[customer]),ROW(orderData[customer])),""),ROWS($A$15:A29)+$B$3))),IF($D$15="",INDEX(orderData[lock_goods],SMALL(IF(ISNUMBER(MATCH(orderData[status],$D$11,0)*MATCH(orderData[order_type],$D$13,0)),MATCH(ROW(orderData[customer]),ROW(orderData[customer])),""),ROWS($A$15:A29)+$B$3)),INDEX(orderData[lock_goods],SMALL(IF(ISNUMBER(MATCH(orderData[status],$D$11,0)*MATCH(orderData[order_type],$D$13,0)*MATCH(YEAR(orderData[invoice_date]),$D$15,0)),MATCH(ROW(orderData[customer]),ROW(orderData[customer])),""),ROWS($A$15:A29)+$B$3))))),IF($D$11="",IF($D$13="",IF($D$15="",INDEX(orderData[lock_goods],SMALL(IF(ISNUMBER(MATCH(orderData[customer],$D$9,0)),MATCH(ROW(orderData[customer]),ROW(orderData[customer])),""),ROWS($A$15:A29)+$B$3)),INDEX(orderData[lock_goods],SMALL(IF(ISNUMBER(MATCH(orderData[customer],$D$9,0)*MATCH(YEAR(orderData[invoice_date]),$D$15,0)),MATCH(ROW(orderData[customer]),ROW(orderData[customer])),""),ROWS($A$15:A29)+$B$3))),IF($D$15="",INDEX(orderData[lock_goods],SMALL(IF(ISNUMBER(MATCH(orderData[customer],$D$9,0)*MATCH(orderData[order_type],$D$13,0)),MATCH(ROW(orderData[customer]),ROW(orderData[customer])),""),ROWS($A$15:A29)+$B$3)),INDEX(orderData[lock_goods],SMALL(IF(ISNUMBER(MATCH(orderData[customer],$D$9,0)*MATCH(orderData[order_type],$D$13,0)*MATCH(YEAR(orderData[invoice_date]),$D$15,0)),MATCH(ROW(orderData[customer]),ROW(orderData[customer])),""),ROWS($A$15:A29)+$B$3)))),IF($D$13="",IF($D$15="",INDEX(orderData[lock_goods],SMALL(IF(ISNUMBER(MATCH(orderData[customer],$D$9,0)*MATCH(orderData[status],$D$11,0)),MATCH(ROW(orderData[customer]),ROW(orderData[customer])),""),ROWS($A$15:A29)+$B$3)),INDEX(orderData[lock_goods],SMALL(IF(ISNUMBER(MATCH(orderData[customer],$D$9,0)*MATCH(orderData[status],$D$11,0)*MATCH(YEAR(orderData[payed]),$D$15,0)),MATCH(ROW(orderData[customer]),ROW(orderData[customer])),""),ROWS($A$15:A29)+$B$3))),IF($D$15="",INDEX(orderData[lock_goods],SMALL(IF(ISNUMBER(MATCH(orderData[customer],$D$9,0)*MATCH(orderData[status],$D$11,0)*MATCH(orderData[order_type],$D$13,0)),MATCH(ROW(orderData[customer]),ROW(orderData[customer])),""),ROWS($A$15:A29)+$B$3)),INDEX(orderData[lock_good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T22" s="292" t="str">
        <f t="array" ref="T22">IFERROR(IF($D$9="",IF($D$11="",IF($D$13="",IF($D$15="",INDEX(orderData[payed],SMALL(MATCH(ROW(orderData[customer]),ROW(orderData[customer])),ROWS($A$15:A29)+$B$3)),INDEX(orderData[payed],SMALL(IF(ISNUMBER(MATCH(YEAR(orderData[invoice_date]),$D$15,0)),MATCH(ROW(orderData[customer]),ROW(orderData[customer])),""),ROWS($A$15:A29)+$B$3))),IF($D$15="",INDEX(orderData[payed],SMALL(IF(ISNUMBER(MATCH(orderData[order_type],$D$13,0)),MATCH(ROW(orderData[customer]),ROW(orderData[customer])),""),ROWS($A$15:A29)+$B$3)),INDEX(orderData[payed],SMALL(IF(ISNUMBER(MATCH(orderData[order_type],$D$13,0)*MATCH(YEAR(orderData[invoice_date]),$D$15,0)),MATCH(ROW(orderData[customer]),ROW(orderData[customer])),""),ROWS($A$15:A29)+$B$3)))),IF($D$13="",IF($D$15="",INDEX(orderData[payed],SMALL(IF(ISNUMBER(MATCH(orderData[status],$D$11,0)),MATCH(ROW(orderData[customer]),ROW(orderData[customer])),""),ROWS($A$15:A29)+$B$3)),INDEX(orderData[payed],SMALL(IF(ISNUMBER(MATCH(orderData[status],$D$11,0)*MATCH(YEAR(orderData[invoice_date]),$D$15,0)),MATCH(ROW(orderData[customer]),ROW(orderData[customer])),""),ROWS($A$15:A29)+$B$3))),IF($D$15="",INDEX(orderData[payed],SMALL(IF(ISNUMBER(MATCH(orderData[status],$D$11,0)*MATCH(orderData[order_type],$D$13,0)),MATCH(ROW(orderData[customer]),ROW(orderData[customer])),""),ROWS($A$15:A29)+$B$3)),INDEX(orderData[payed],SMALL(IF(ISNUMBER(MATCH(orderData[status],$D$11,0)*MATCH(orderData[order_type],$D$13,0)*MATCH(YEAR(orderData[invoice_date]),$D$15,0)),MATCH(ROW(orderData[customer]),ROW(orderData[customer])),""),ROWS($A$15:A29)+$B$3))))),IF($D$11="",IF($D$13="",IF($D$15="",INDEX(orderData[payed],SMALL(IF(ISNUMBER(MATCH(orderData[customer],$D$9,0)),MATCH(ROW(orderData[customer]),ROW(orderData[customer])),""),ROWS($A$15:A29)+$B$3)),INDEX(orderData[payed],SMALL(IF(ISNUMBER(MATCH(orderData[customer],$D$9,0)*MATCH(YEAR(orderData[invoice_date]),$D$15,0)),MATCH(ROW(orderData[customer]),ROW(orderData[customer])),""),ROWS($A$15:A29)+$B$3))),IF($D$15="",INDEX(orderData[payed],SMALL(IF(ISNUMBER(MATCH(orderData[customer],$D$9,0)*MATCH(orderData[order_type],$D$13,0)),MATCH(ROW(orderData[customer]),ROW(orderData[customer])),""),ROWS($A$15:A29)+$B$3)),INDEX(orderData[payed],SMALL(IF(ISNUMBER(MATCH(orderData[customer],$D$9,0)*MATCH(orderData[order_type],$D$13,0)*MATCH(YEAR(orderData[invoice_date]),$D$15,0)),MATCH(ROW(orderData[customer]),ROW(orderData[customer])),""),ROWS($A$15:A29)+$B$3)))),IF($D$13="",IF($D$15="",INDEX(orderData[payed],SMALL(IF(ISNUMBER(MATCH(orderData[customer],$D$9,0)*MATCH(orderData[status],$D$11,0)),MATCH(ROW(orderData[customer]),ROW(orderData[customer])),""),ROWS($A$15:A29)+$B$3)),INDEX(orderData[payed],SMALL(IF(ISNUMBER(MATCH(orderData[customer],$D$9,0)*MATCH(orderData[status],$D$11,0)*MATCH(YEAR(orderData[payed]),$D$15,0)),MATCH(ROW(orderData[customer]),ROW(orderData[customer])),""),ROWS($A$15:A29)+$B$3))),IF($D$15="",INDEX(orderData[payed],SMALL(IF(ISNUMBER(MATCH(orderData[customer],$D$9,0)*MATCH(orderData[status],$D$11,0)*MATCH(orderData[order_type],$D$13,0)),MATCH(ROW(orderData[customer]),ROW(orderData[customer])),""),ROWS($A$15:A29)+$B$3)),INDEX(orderData[paye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U22" s="287" t="str">
        <f t="array" ref="U22">IFERROR(IF($D$9="",IF($D$11="",IF($D$13="",IF($D$15="",INDEX(orderData[shipping_method],SMALL(MATCH(ROW(orderData[customer]),ROW(orderData[customer])),ROWS($A$15:A29)+$B$3)),INDEX(orderData[shipping_method],SMALL(IF(ISNUMBER(MATCH(YEAR(orderData[invoice_date]),$D$15,0)),MATCH(ROW(orderData[customer]),ROW(orderData[customer])),""),ROWS($A$15:A29)+$B$3))),IF($D$15="",INDEX(orderData[shipping_method],SMALL(IF(ISNUMBER(MATCH(orderData[order_type],$D$13,0)),MATCH(ROW(orderData[customer]),ROW(orderData[customer])),""),ROWS($A$15:A29)+$B$3)),INDEX(orderData[shipping_method],SMALL(IF(ISNUMBER(MATCH(orderData[order_type],$D$13,0)*MATCH(YEAR(orderData[invoice_date]),$D$15,0)),MATCH(ROW(orderData[customer]),ROW(orderData[customer])),""),ROWS($A$15:A29)+$B$3)))),IF($D$13="",IF($D$15="",INDEX(orderData[shipping_method],SMALL(IF(ISNUMBER(MATCH(orderData[status],$D$11,0)),MATCH(ROW(orderData[customer]),ROW(orderData[customer])),""),ROWS($A$15:A29)+$B$3)),INDEX(orderData[shipping_method],SMALL(IF(ISNUMBER(MATCH(orderData[status],$D$11,0)*MATCH(YEAR(orderData[invoice_date]),$D$15,0)),MATCH(ROW(orderData[customer]),ROW(orderData[customer])),""),ROWS($A$15:A29)+$B$3))),IF($D$15="",INDEX(orderData[shipping_method],SMALL(IF(ISNUMBER(MATCH(orderData[status],$D$11,0)*MATCH(orderData[order_type],$D$13,0)),MATCH(ROW(orderData[customer]),ROW(orderData[customer])),""),ROWS($A$15:A29)+$B$3)),INDEX(orderData[shipping_method],SMALL(IF(ISNUMBER(MATCH(orderData[status],$D$11,0)*MATCH(orderData[order_type],$D$13,0)*MATCH(YEAR(orderData[invoice_date]),$D$15,0)),MATCH(ROW(orderData[customer]),ROW(orderData[customer])),""),ROWS($A$15:A29)+$B$3))))),IF($D$11="",IF($D$13="",IF($D$15="",INDEX(orderData[shipping_method],SMALL(IF(ISNUMBER(MATCH(orderData[customer],$D$9,0)),MATCH(ROW(orderData[customer]),ROW(orderData[customer])),""),ROWS($A$15:A29)+$B$3)),INDEX(orderData[shipping_method],SMALL(IF(ISNUMBER(MATCH(orderData[customer],$D$9,0)*MATCH(YEAR(orderData[invoice_date]),$D$15,0)),MATCH(ROW(orderData[customer]),ROW(orderData[customer])),""),ROWS($A$15:A29)+$B$3))),IF($D$15="",INDEX(orderData[shipping_method],SMALL(IF(ISNUMBER(MATCH(orderData[customer],$D$9,0)*MATCH(orderData[order_type],$D$13,0)),MATCH(ROW(orderData[customer]),ROW(orderData[customer])),""),ROWS($A$15:A29)+$B$3)),INDEX(orderData[shipping_method],SMALL(IF(ISNUMBER(MATCH(orderData[customer],$D$9,0)*MATCH(orderData[order_type],$D$13,0)*MATCH(YEAR(orderData[invoice_date]),$D$15,0)),MATCH(ROW(orderData[customer]),ROW(orderData[customer])),""),ROWS($A$15:A29)+$B$3)))),IF($D$13="",IF($D$15="",INDEX(orderData[shipping_method],SMALL(IF(ISNUMBER(MATCH(orderData[customer],$D$9,0)*MATCH(orderData[status],$D$11,0)),MATCH(ROW(orderData[customer]),ROW(orderData[customer])),""),ROWS($A$15:A29)+$B$3)),INDEX(orderData[shipping_method],SMALL(IF(ISNUMBER(MATCH(orderData[customer],$D$9,0)*MATCH(orderData[status],$D$11,0)*MATCH(YEAR(orderData[shipping_method]),$D$15,0)),MATCH(ROW(orderData[customer]),ROW(orderData[customer])),""),ROWS($A$15:A29)+$B$3))),IF($D$15="",INDEX(orderData[shipping_method],SMALL(IF(ISNUMBER(MATCH(orderData[customer],$D$9,0)*MATCH(orderData[status],$D$11,0)*MATCH(orderData[order_type],$D$13,0)),MATCH(ROW(orderData[customer]),ROW(orderData[customer])),""),ROWS($A$15:A29)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V22" s="292" t="str">
        <f t="array" ref="V22">IFERROR(IF($D$9="",IF($D$11="",IF($D$13="",IF($D$15="",INDEX(orderData[status],SMALL(MATCH(ROW(orderData[customer]),ROW(orderData[customer])),ROWS($A$15:A29)+$B$3)),INDEX(orderData[status],SMALL(IF(ISNUMBER(MATCH(YEAR(orderData[invoice_date]),$D$15,0)),MATCH(ROW(orderData[customer]),ROW(orderData[customer])),""),ROWS($A$15:A29)+$B$3))),IF($D$15="",INDEX(orderData[status],SMALL(IF(ISNUMBER(MATCH(orderData[order_type],$D$13,0)),MATCH(ROW(orderData[customer]),ROW(orderData[customer])),""),ROWS($A$15:A29)+$B$3)),INDEX(orderData[status],SMALL(IF(ISNUMBER(MATCH(orderData[order_type],$D$13,0)*MATCH(YEAR(orderData[invoice_date]),$D$15,0)),MATCH(ROW(orderData[customer]),ROW(orderData[customer])),""),ROWS($A$15:A29)+$B$3)))),IF($D$13="",IF($D$15="",INDEX(orderData[status],SMALL(IF(ISNUMBER(MATCH(orderData[status],$D$11,0)),MATCH(ROW(orderData[customer]),ROW(orderData[customer])),""),ROWS($A$15:A29)+$B$3)),INDEX(orderData[status],SMALL(IF(ISNUMBER(MATCH(orderData[status],$D$11,0)*MATCH(YEAR(orderData[invoice_date]),$D$15,0)),MATCH(ROW(orderData[customer]),ROW(orderData[customer])),""),ROWS($A$15:A29)+$B$3))),IF($D$15="",INDEX(orderData[status],SMALL(IF(ISNUMBER(MATCH(orderData[status],$D$11,0)*MATCH(orderData[order_type],$D$13,0)),MATCH(ROW(orderData[customer]),ROW(orderData[customer])),""),ROWS($A$15:A29)+$B$3)),INDEX(orderData[status],SMALL(IF(ISNUMBER(MATCH(orderData[status],$D$11,0)*MATCH(orderData[order_type],$D$13,0)*MATCH(YEAR(orderData[invoice_date]),$D$15,0)),MATCH(ROW(orderData[customer]),ROW(orderData[customer])),""),ROWS($A$15:A29)+$B$3))))),IF($D$11="",IF($D$13="",IF($D$15="",INDEX(orderData[status],SMALL(IF(ISNUMBER(MATCH(orderData[customer],$D$9,0)),MATCH(ROW(orderData[customer]),ROW(orderData[customer])),""),ROWS($A$15:A29)+$B$3)),INDEX(orderData[status],SMALL(IF(ISNUMBER(MATCH(orderData[customer],$D$9,0)*MATCH(YEAR(orderData[invoice_date]),$D$15,0)),MATCH(ROW(orderData[customer]),ROW(orderData[customer])),""),ROWS($A$15:A29)+$B$3))),IF($D$15="",INDEX(orderData[status],SMALL(IF(ISNUMBER(MATCH(orderData[customer],$D$9,0)*MATCH(orderData[order_type],$D$13,0)),MATCH(ROW(orderData[customer]),ROW(orderData[customer])),""),ROWS($A$15:A29)+$B$3)),INDEX(orderData[status],SMALL(IF(ISNUMBER(MATCH(orderData[customer],$D$9,0)*MATCH(orderData[order_type],$D$13,0)*MATCH(YEAR(orderData[invoice_date]),$D$15,0)),MATCH(ROW(orderData[customer]),ROW(orderData[customer])),""),ROWS($A$15:A29)+$B$3)))),IF($D$13="",IF($D$15="",INDEX(orderData[status],SMALL(IF(ISNUMBER(MATCH(orderData[customer],$D$9,0)*MATCH(orderData[status],$D$11,0)),MATCH(ROW(orderData[customer]),ROW(orderData[customer])),""),ROWS($A$15:A29)+$B$3)),INDEX(orderData[status],SMALL(IF(ISNUMBER(MATCH(orderData[customer],$D$9,0)*MATCH(orderData[status],$D$11,0)*MATCH(YEAR(orderData[status]),$D$15,0)),MATCH(ROW(orderData[customer]),ROW(orderData[customer])),""),ROWS($A$15:A29)+$B$3))),IF($D$15="",INDEX(orderData[status],SMALL(IF(ISNUMBER(MATCH(orderData[customer],$D$9,0)*MATCH(orderData[status],$D$11,0)*MATCH(orderData[order_type],$D$13,0)),MATCH(ROW(orderData[customer]),ROW(orderData[customer])),""),ROWS($A$15:A29)+$B$3)),INDEX(orderData[statu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W22" s="392" t="str">
        <f t="array" ref="W22">IFERROR(IF($D$9="",IF($D$11="",IF($D$13="",IF($D$15="",INDEX(orderData[custom_docs],SMALL(MATCH(ROW(orderData[customer]),ROW(orderData[customer])),ROWS($A$15:A29)+$B$3)),INDEX(orderData[custom_docs],SMALL(IF(ISNUMBER(MATCH(YEAR(orderData[invoice_date]),$D$15,0)),MATCH(ROW(orderData[customer]),ROW(orderData[customer])),""),ROWS($A$15:A29)+$B$3))),IF($D$15="",INDEX(orderData[custom_docs],SMALL(IF(ISNUMBER(MATCH(orderData[order_type],$D$13,0)),MATCH(ROW(orderData[customer]),ROW(orderData[customer])),""),ROWS($A$15:A29)+$B$3)),INDEX(orderData[custom_docs],SMALL(IF(ISNUMBER(MATCH(orderData[order_type],$D$13,0)*MATCH(YEAR(orderData[invoice_date]),$D$15,0)),MATCH(ROW(orderData[customer]),ROW(orderData[customer])),""),ROWS($A$15:A29)+$B$3)))),IF($D$13="",IF($D$15="",INDEX(orderData[custom_docs],SMALL(IF(ISNUMBER(MATCH(orderData[status],$D$11,0)),MATCH(ROW(orderData[customer]),ROW(orderData[customer])),""),ROWS($A$15:A29)+$B$3)),INDEX(orderData[custom_docs],SMALL(IF(ISNUMBER(MATCH(orderData[status],$D$11,0)*MATCH(YEAR(orderData[invoice_date]),$D$15,0)),MATCH(ROW(orderData[customer]),ROW(orderData[customer])),""),ROWS($A$15:A29)+$B$3))),IF($D$15="",INDEX(orderData[custom_docs],SMALL(IF(ISNUMBER(MATCH(orderData[status],$D$11,0)*MATCH(orderData[order_type],$D$13,0)),MATCH(ROW(orderData[customer]),ROW(orderData[customer])),""),ROWS($A$15:A29)+$B$3)),INDEX(orderData[custom_docs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_docs],SMALL(IF(ISNUMBER(MATCH(orderData[customer],$D$9,0)),MATCH(ROW(orderData[customer]),ROW(orderData[customer])),""),ROWS($A$15:A29)+$B$3)),INDEX(orderData[custom_docs],SMALL(IF(ISNUMBER(MATCH(orderData[customer],$D$9,0)*MATCH(YEAR(orderData[invoice_date]),$D$15,0)),MATCH(ROW(orderData[customer]),ROW(orderData[customer])),""),ROWS($A$15:A29)+$B$3))),IF($D$15="",INDEX(orderData[custom_docs],SMALL(IF(ISNUMBER(MATCH(orderData[customer],$D$9,0)*MATCH(orderData[order_type],$D$13,0)),MATCH(ROW(orderData[customer]),ROW(orderData[customer])),""),ROWS($A$15:A29)+$B$3)),INDEX(orderData[custom_docs],SMALL(IF(ISNUMBER(MATCH(orderData[customer],$D$9,0)*MATCH(orderData[order_type],$D$13,0)*MATCH(YEAR(orderData[invoice_date]),$D$15,0)),MATCH(ROW(orderData[customer]),ROW(orderData[customer])),""),ROWS($A$15:A29)+$B$3)))),IF($D$13="",IF($D$15="",INDEX(orderData[custom_docs],SMALL(IF(ISNUMBER(MATCH(orderData[customer],$D$9,0)*MATCH(orderData[status],$D$11,0)),MATCH(ROW(orderData[customer]),ROW(orderData[customer])),""),ROWS($A$15:A29)+$B$3)),INDEX(orderData[custom_docs],SMALL(IF(ISNUMBER(MATCH(orderData[customer],$D$9,0)*MATCH(orderData[status],$D$11,0)*MATCH(YEAR(orderData[status]),$D$15,0)),MATCH(ROW(orderData[customer]),ROW(orderData[customer])),""),ROWS($A$15:A29)+$B$3))),IF($D$15="",INDEX(orderData[custom_docs],SMALL(IF(ISNUMBER(MATCH(orderData[customer],$D$9,0)*MATCH(orderData[status],$D$11,0)*MATCH(orderData[order_type],$D$13,0)),MATCH(ROW(orderData[customer]),ROW(orderData[customer])),""),ROWS($A$15:A29)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AQ22" s="275"/>
      <c r="AX22" s="440"/>
      <c r="AZ22" s="450"/>
      <c r="BB22" s="441"/>
      <c r="BD22" s="712"/>
      <c r="BE22" s="712"/>
      <c r="BF22" s="712"/>
      <c r="BG22" s="712"/>
      <c r="BH22" s="712"/>
      <c r="BN22" s="433"/>
      <c r="BO22" s="268"/>
      <c r="BX22" s="243"/>
      <c r="BZ22" s="364"/>
      <c r="CA22" s="305" t="str">
        <f>IFERROR(IF(BZ22="","",INDEX(productData[description],MATCH(BZ22,productData[sku],0))),"")</f>
        <v/>
      </c>
      <c r="CB22" s="307"/>
      <c r="CC22" s="423"/>
      <c r="CD22" s="313"/>
      <c r="CE22" s="425"/>
      <c r="CF22" s="308"/>
      <c r="CG22" s="309" t="str">
        <f>IFERROR(ROUNDUP(CB22/INDEX(productData[units_per_carton],MATCH(BZ22,productData[sku],0)),0),"")</f>
        <v/>
      </c>
      <c r="CH22" s="310" t="str">
        <f>IFERROR(ROUNDUP(CD22/INDEX(productData[units_per_carton],MATCH(BZ22,productData[sku],0)),0),"")</f>
        <v/>
      </c>
      <c r="CI22" s="310" t="str">
        <f>IFERROR(ROUNDUP(CF22/INDEX(productData[units_per_carton],MATCH(BZ22,productData[sku])),0),"")</f>
        <v/>
      </c>
      <c r="CJ22" s="310" t="str">
        <f>IFERROR(((CB22+CD22+CF22)/INDEX(productData[units_per_carton],MATCH(BZ22,productData[sku],0)))*INDEX(productData[net_weight],MATCH(BZ22,productData[sku],0)),"")</f>
        <v/>
      </c>
      <c r="CK22" s="310" t="str">
        <f>IFERROR(((CB22+CD22+CF22)/INDEX(productData[units_per_carton],MATCH(BZ22,productData[sku],0)))*INDEX(productData[gross_weight],MATCH(BZ22,productData[sku],0)),"")</f>
        <v/>
      </c>
      <c r="CL22" s="414" t="str">
        <f>IFERROR((CB22+CD22+CF22)/INDEX(productData[units_per_carton],MATCH(BZ22,productData[sku],0))*INDEX(productData[length],MATCH(BZ22,productData[sku],0))*INDEX(productData[width],MATCH(BZ22,productData[sku],0))*INDEX(productData[height],MATCH(BZ22,productData[sku],0))/1000000000,"")</f>
        <v/>
      </c>
      <c r="CM22" s="311" t="str">
        <f>IFERROR(INDEX(productData[category],MATCH(BZ22,productData[sku],0)),"")</f>
        <v/>
      </c>
      <c r="CN22" s="311" t="str">
        <f>IFERROR(INDEX(productData[size1],MATCH(BZ22,productData[sku],0)),"")</f>
        <v/>
      </c>
      <c r="CO22" s="312" t="str">
        <f>IFERROR(INDEX(productData[hs_code],MATCH(BZ22,productData[sku],0)),"")</f>
        <v/>
      </c>
      <c r="CP22" s="365" t="str">
        <f>IFERROR(INDEX(productData[sku_geko],MATCH(BZ22,productData[sku],0)),"")</f>
        <v/>
      </c>
      <c r="CQ22" s="308"/>
      <c r="CR22" s="383" t="str">
        <f>IFERROR(IF(BZ22="","",IF($BX$15="SALE",INDEX(inventory[COSTO UNITARIO],MATCH(BZ22,inventory[SKU],0)),IF($BX$15="SAMPLING",INDEX(inventory[COSTO UNITARIO],MATCH(BZ22,inventory[SKU],0)),""))),"")</f>
        <v/>
      </c>
      <c r="CS22" s="383" t="str">
        <f t="shared" si="8"/>
        <v/>
      </c>
      <c r="CT22" s="430" t="str">
        <f t="shared" si="9"/>
        <v/>
      </c>
      <c r="CU22" s="357" t="str">
        <f t="shared" si="3"/>
        <v/>
      </c>
      <c r="CW22" s="77"/>
      <c r="CX22" s="79" t="s">
        <v>207</v>
      </c>
      <c r="CY22" s="474">
        <f>SUM($CG$8:$CI$110)</f>
        <v>0</v>
      </c>
      <c r="CZ22" s="74"/>
      <c r="DB22" s="195"/>
      <c r="DH22" s="195"/>
      <c r="EE22" s="342" t="str">
        <f t="array" ref="EE22">IFERROR(IF($EC$9="",IF($EC$11="",IF($EC$13="",INDEX(productData[sku],SMALL(MATCH(ROW(productData[sku]),ROW(productData[sku])),ROWS($A$15:A29)+$B$3)),INDEX(productData[sku],SMALL(IF(ISNUMBER(MATCH(productData[size1],$EC$13,0)),MATCH(ROW(productData[sku]),ROW(productData[sku])),""),ROWS($A$15:A27)+$B$3))),IF($EC$13="",INDEX(productData[sku],SMALL(IF(ISNUMBER(MATCH(productData[sex],$EC$11,0)),MATCH(ROW(productData[sku]),ROW(productData[sku])),""),ROWS($A$15:A27)+$B$3)),INDEX(productData[sku],SMALL(IF(ISNUMBER(MATCH(productData[sex],$EC$11,0)*MATCH(productData[size1],$EC$13,0)),MATCH(ROW(productData[sku]),ROW(productData[sku])),""),ROWS($A$15:A27)+$B$3)))),IF($EC$11="",IF($EC$13="",INDEX(productData[sku],SMALL(IF(ISNUMBER(MATCH(productData[category],$EC$9,0)),MATCH(ROW(productData[sku]),ROW(productData[sku])),""),ROWS($A$15:A27)+$B$3)),INDEX(productData[sku],SMALL(IF(ISNUMBER(MATCH(productData[category],$EC$9,0)*MATCH(productData[size1],$EC$13,0)),MATCH(ROW(productData[sku]),ROW(productData[sku])),""),ROWS($A$15:A27)+$B$3))),IF($EC$13="",INDEX(productData[sku],SMALL(IF(ISNUMBER(MATCH(productData[category],$EC$9,0)*MATCH(productData[sex],$EC$11,0)),MATCH(ROW(productData[sku]),ROW(productData[sku])),""),ROWS($A$15:A27)+$B$3)),INDEX(productData[sku],SMALL(IF(ISNUMBER(MATCH(productData[category],$EC$9,0)*MATCH(productData[sex],$EC$11,0)*MATCH(productData[size1],$EC$13,0)),MATCH(ROW(productData[sku]),ROW(productData[sku])),""),ROWS($A$15:A27)+$B$3))))),"")</f>
        <v/>
      </c>
      <c r="EF22" s="502" t="str">
        <f t="array" ref="EF22">IFERROR(IF($EC$9="",IF($EC$11="",IF($EC$13="",INDEX(productData[description],SMALL(MATCH(ROW(productData[sku]),ROW(productData[sku])),ROWS($A$15:A29)+$B$3)),INDEX(productData[description],SMALL(IF(ISNUMBER(MATCH(productData[size1],$EC$13,0)),MATCH(ROW(productData[sku]),ROW(productData[sku])),""),ROWS($A$15:A27)+$B$3))),IF($EC$13="",INDEX(productData[description],SMALL(IF(ISNUMBER(MATCH(productData[sex],$EC$11,0)),MATCH(ROW(productData[sku]),ROW(productData[sku])),""),ROWS($A$15:A27)+$B$3)),INDEX(productData[description],SMALL(IF(ISNUMBER(MATCH(productData[sex],$EC$11,0)*MATCH(productData[size1],$EC$13,0)),MATCH(ROW(productData[sku]),ROW(productData[sku])),""),ROWS($A$15:A27)+$B$3)))),IF($EC$11="",IF($EC$13="",INDEX(productData[description],SMALL(IF(ISNUMBER(MATCH(productData[category],$EC$9,0)),MATCH(ROW(productData[sku]),ROW(productData[sku])),""),ROWS($A$15:A27)+$B$3)),INDEX(productData[description],SMALL(IF(ISNUMBER(MATCH(productData[category],$EC$9,0)*MATCH(productData[size1],$EC$13,0)),MATCH(ROW(productData[sku]),ROW(productData[sku])),""),ROWS($A$15:A27)+$B$3))),IF($EC$13="",INDEX(productData[description],SMALL(IF(ISNUMBER(MATCH(productData[category],$EC$9,0)*MATCH(productData[sex],$EC$11,0)),MATCH(ROW(productData[sku]),ROW(productData[sku])),""),ROWS($A$15:A27)+$B$3)),INDEX(productData[description],SMALL(IF(ISNUMBER(MATCH(productData[category],$EC$9,0)*MATCH(productData[sex],$EC$11,0)*MATCH(productData[size1],$EC$13,0)),MATCH(ROW(productData[sku]),ROW(productData[sku])),""),ROWS($A$15:A27)+$B$3))))),"")</f>
        <v/>
      </c>
      <c r="EG22" s="343" t="str">
        <f>IFERROR(IF('BHPC MANAGER'!$EE22="","",INDEX(inventory[ESISTENZA],MATCH('BHPC MANAGER'!$EE22,inventory[SKU],0))),0)</f>
        <v/>
      </c>
      <c r="EH22" s="344" t="s">
        <v>241</v>
      </c>
      <c r="EI22" s="344" t="str">
        <f t="shared" si="4"/>
        <v/>
      </c>
      <c r="EJ22" s="345" t="s">
        <v>241</v>
      </c>
      <c r="EK22" s="346" t="str">
        <f t="shared" si="5"/>
        <v/>
      </c>
      <c r="FD22" s="371"/>
      <c r="FE22" s="195" t="s">
        <v>309</v>
      </c>
      <c r="FF22" s="377">
        <v>45292</v>
      </c>
      <c r="FG22" s="242"/>
      <c r="FH22" s="372"/>
      <c r="FI22" s="242"/>
      <c r="FJ22" s="242"/>
      <c r="FK22" s="242"/>
      <c r="FL22" s="242"/>
      <c r="FM22" s="242"/>
      <c r="FN22" s="242"/>
      <c r="FO22" s="242"/>
      <c r="FP22" s="242"/>
      <c r="FQ22" s="242"/>
      <c r="FR22" s="242"/>
      <c r="FS22" s="242"/>
      <c r="FT22" s="242"/>
      <c r="FU22" s="242"/>
      <c r="FV22" s="242"/>
      <c r="FW22" s="242"/>
      <c r="FX22" s="242"/>
      <c r="FY22" s="242"/>
      <c r="FZ22" s="242"/>
      <c r="GA22" s="242"/>
      <c r="GB22" s="242"/>
      <c r="GC22" s="242"/>
      <c r="GD22" s="242"/>
      <c r="GE22" s="242"/>
      <c r="GF22" s="242"/>
      <c r="GG22" s="242"/>
      <c r="GH22" s="242"/>
      <c r="GI22" s="242"/>
      <c r="GJ22" s="242"/>
      <c r="GK22" s="242"/>
      <c r="GL22" s="242"/>
      <c r="GM22" s="242"/>
      <c r="GN22" s="242"/>
      <c r="GO22" s="242"/>
      <c r="GP22" s="242"/>
      <c r="GQ22" s="242"/>
      <c r="GR22" s="242"/>
      <c r="GS22" s="242"/>
      <c r="GT22" s="242"/>
      <c r="GU22" s="242"/>
      <c r="GV22" s="242"/>
      <c r="GW22" s="242"/>
      <c r="GX22" s="242"/>
      <c r="GY22" s="242"/>
      <c r="GZ22" s="242"/>
      <c r="HA22" s="242"/>
      <c r="HB22" s="242"/>
      <c r="HC22" s="242"/>
      <c r="HD22" s="242"/>
      <c r="HE22" s="242"/>
      <c r="HF22" s="242"/>
      <c r="HG22" s="242"/>
      <c r="HH22" s="242"/>
      <c r="HI22" s="242"/>
      <c r="HJ22" s="242"/>
      <c r="HK22" s="242"/>
      <c r="HL22" s="242"/>
      <c r="HM22" s="242"/>
      <c r="HN22" s="242"/>
      <c r="HO22" s="242"/>
      <c r="HP22" s="242"/>
      <c r="HQ22" s="242"/>
      <c r="HR22" s="242"/>
      <c r="HS22" s="242"/>
      <c r="HT22" s="242"/>
    </row>
    <row r="23" spans="1:228" ht="15" customHeight="1" x14ac:dyDescent="0.35">
      <c r="F23" s="81"/>
      <c r="G23" s="87"/>
      <c r="H23" s="74"/>
      <c r="L23" s="285" t="str">
        <f t="array" ref="L23">IFERROR(IF($D$9="",IF($D$11="",IF($D$13="",IF($D$15="",INDEX(orderData[customer],SMALL(MATCH(ROW(orderData[customer]),ROW(orderData[customer])),ROWS($A$15:A30)+$B$3)),INDEX(orderData[customer],SMALL(IF(ISNUMBER(MATCH(YEAR(orderData[invoice_date]),$D$15,0)),MATCH(ROW(orderData[customer]),ROW(orderData[customer])),""),ROWS($A$15:A30)+$B$3))),IF($D$15="",INDEX(orderData[customer],SMALL(IF(ISNUMBER(MATCH(orderData[order_type],$D$13,0)),MATCH(ROW(orderData[customer]),ROW(orderData[customer])),""),ROWS($A$15:A30)+$B$3)),INDEX(orderData[customer],SMALL(IF(ISNUMBER(MATCH(orderData[order_type],$D$13,0)*MATCH(YEAR(orderData[invoice_date]),$D$15,0)),MATCH(ROW(orderData[customer]),ROW(orderData[customer])),""),ROWS($A$15:A30)+$B$3)))),IF($D$13="",IF($D$15="",INDEX(orderData[customer],SMALL(IF(ISNUMBER(MATCH(orderData[status],$D$11,0)),MATCH(ROW(orderData[customer]),ROW(orderData[customer])),""),ROWS($A$15:A30)+$B$3)),INDEX(orderData[customer],SMALL(IF(ISNUMBER(MATCH(orderData[status],$D$11,0)*MATCH(YEAR(orderData[invoice_date]),$D$15,0)),MATCH(ROW(orderData[customer]),ROW(orderData[customer])),""),ROWS($A$15:A30)+$B$3))),IF($D$15="",INDEX(orderData[customer],SMALL(IF(ISNUMBER(MATCH(orderData[status],$D$11,0)*MATCH(orderData[order_type],$D$13,0)),MATCH(ROW(orderData[customer]),ROW(orderData[customer])),""),ROWS($A$15:A30)+$B$3)),INDEX(orderData[customer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er],SMALL(IF(ISNUMBER(MATCH(orderData[customer],$D$9,0)),MATCH(ROW(orderData[customer]),ROW(orderData[customer])),""),ROWS($A$15:A30)+$B$3)),INDEX(orderData[customer],SMALL(IF(ISNUMBER(MATCH(orderData[customer],$D$9,0)*MATCH(YEAR(orderData[invoice_date]),$D$15,0)),MATCH(ROW(orderData[customer]),ROW(orderData[customer])),""),ROWS($A$15:A30)+$B$3))),IF($D$15="",INDEX(orderData[customer],SMALL(IF(ISNUMBER(MATCH(orderData[customer],$D$9,0)*MATCH(orderData[order_type],$D$13,0)),MATCH(ROW(orderData[customer]),ROW(orderData[customer])),""),ROWS($A$15:A30)+$B$3)),INDEX(orderData[customer],SMALL(IF(ISNUMBER(MATCH(orderData[customer],$D$9,0)*MATCH(orderData[order_type],$D$13,0)*MATCH(YEAR(orderData[invoice_date]),$D$15,0)),MATCH(ROW(orderData[customer]),ROW(orderData[customer])),""),ROWS($A$15:A30)+$B$3)))),IF($D$13="",IF($D$15="",INDEX(orderData[customer],SMALL(IF(ISNUMBER(MATCH(orderData[customer],$D$9,0)*MATCH(orderData[status],$D$11,0)),MATCH(ROW(orderData[customer]),ROW(orderData[customer])),""),ROWS($A$15:A30)+$B$3)),INDEX(orderData[customer],SMALL(IF(ISNUMBER(MATCH(orderData[customer],$D$9,0)*MATCH(orderData[status],$D$11,0)*MATCH(YEAR(orderData[invoice_date]),$D$15,0)),MATCH(ROW(orderData[customer]),ROW(orderData[customer])),""),ROWS($A$15:A30)+$B$3))),IF($D$15="",INDEX(orderData[customer],SMALL(IF(ISNUMBER(MATCH(orderData[customer],$D$9,0)*MATCH(orderData[status],$D$11,0)*MATCH(orderData[order_type],$D$13,0)),MATCH(ROW(orderData[customer]),ROW(orderData[customer])),""),ROWS($A$15:A30)+$B$3)),INDEX(orderData[customer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M23" s="286" t="str">
        <f t="array" ref="M23">IFERROR(IF($D$9="",IF($D$11="",IF($D$13="",IF($D$15="",INDEX(orderData[order_no],SMALL(MATCH(ROW(orderData[customer]),ROW(orderData[customer])),ROWS($A$15:A30)+$B$3)),INDEX(orderData[order_no],SMALL(IF(ISNUMBER(MATCH(YEAR(orderData[invoice_date]),$D$15,0)),MATCH(ROW(orderData[customer]),ROW(orderData[customer])),""),ROWS($A$15:A30)+$B$3))),IF($D$15="",INDEX(orderData[order_no],SMALL(IF(ISNUMBER(MATCH(orderData[order_type],$D$13,0)),MATCH(ROW(orderData[customer]),ROW(orderData[customer])),""),ROWS($A$15:A30)+$B$3)),INDEX(orderData[order_no],SMALL(IF(ISNUMBER(MATCH(orderData[order_type],$D$13,0)*MATCH(YEAR(orderData[invoice_date]),$D$15,0)),MATCH(ROW(orderData[customer]),ROW(orderData[customer])),""),ROWS($A$15:A30)+$B$3)))),IF($D$13="",IF($D$15="",INDEX(orderData[order_no],SMALL(IF(ISNUMBER(MATCH(orderData[status],$D$11,0)),MATCH(ROW(orderData[customer]),ROW(orderData[customer])),""),ROWS($A$15:A30)+$B$3)),INDEX(orderData[order_no],SMALL(IF(ISNUMBER(MATCH(orderData[status],$D$11,0)*MATCH(YEAR(orderData[invoice_date]),$D$15,0)),MATCH(ROW(orderData[customer]),ROW(orderData[customer])),""),ROWS($A$15:A30)+$B$3))),IF($D$15="",INDEX(orderData[order_no],SMALL(IF(ISNUMBER(MATCH(orderData[status],$D$11,0)*MATCH(orderData[order_type],$D$13,0)),MATCH(ROW(orderData[customer]),ROW(orderData[customer])),""),ROWS($A$15:A30)+$B$3)),INDEX(orderData[order_no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no],SMALL(IF(ISNUMBER(MATCH(orderData[customer],$D$9,0)),MATCH(ROW(orderData[customer]),ROW(orderData[customer])),""),ROWS($A$15:A30)+$B$3)),INDEX(orderData[order_no],SMALL(IF(ISNUMBER(MATCH(orderData[customer],$D$9,0)*MATCH(YEAR(orderData[invoice_date]),$D$15,0)),MATCH(ROW(orderData[customer]),ROW(orderData[customer])),""),ROWS($A$15:A30)+$B$3))),IF($D$15="",INDEX(orderData[order_no],SMALL(IF(ISNUMBER(MATCH(orderData[customer],$D$9,0)*MATCH(orderData[order_type],$D$13,0)),MATCH(ROW(orderData[customer]),ROW(orderData[customer])),""),ROWS($A$15:A30)+$B$3)),INDEX(orderData[order_no],SMALL(IF(ISNUMBER(MATCH(orderData[customer],$D$9,0)*MATCH(orderData[order_type],$D$13,0)*MATCH(YEAR(orderData[invoice_date]),$D$15,0)),MATCH(ROW(orderData[customer]),ROW(orderData[customer])),""),ROWS($A$15:A30)+$B$3)))),IF($D$13="",IF($D$15="",INDEX(orderData[order_no],SMALL(IF(ISNUMBER(MATCH(orderData[customer],$D$9,0)*MATCH(orderData[status],$D$11,0)),MATCH(ROW(orderData[customer]),ROW(orderData[customer])),""),ROWS($A$15:A30)+$B$3)),INDEX(orderData[order_no],SMALL(IF(ISNUMBER(MATCH(orderData[customer],$D$9,0)*MATCH(orderData[status],$D$11,0)*MATCH(YEAR(orderData[invoice_date]),$D$15,0)),MATCH(ROW(orderData[customer]),ROW(orderData[customer])),""),ROWS($A$15:A30)+$B$3))),IF($D$15="",INDEX(orderData[order_no],SMALL(IF(ISNUMBER(MATCH(orderData[customer],$D$9,0)*MATCH(orderData[status],$D$11,0)*MATCH(orderData[order_type],$D$13,0)),MATCH(ROW(orderData[customer]),ROW(orderData[customer])),""),ROWS($A$15:A30)+$B$3)),INDEX(orderData[order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N23" s="287" t="str">
        <f t="array" ref="N23">IFERROR(IF($D$9="",IF($D$11="",IF($D$13="",IF($D$15="",INDEX(orderData[order_type],SMALL(MATCH(ROW(orderData[customer]),ROW(orderData[customer])),ROWS($A$15:A30)+$B$3)),INDEX(orderData[order_type],SMALL(IF(ISNUMBER(MATCH(YEAR(orderData[invoice_date]),$D$15,0)),MATCH(ROW(orderData[customer]),ROW(orderData[customer])),""),ROWS($A$15:A30)+$B$3))),IF($D$15="",INDEX(orderData[order_type],SMALL(IF(ISNUMBER(MATCH(orderData[order_type],$D$13,0)),MATCH(ROW(orderData[customer]),ROW(orderData[customer])),""),ROWS($A$15:A30)+$B$3)),INDEX(orderData[order_type],SMALL(IF(ISNUMBER(MATCH(orderData[order_type],$D$13,0)*MATCH(YEAR(orderData[invoice_date]),$D$15,0)),MATCH(ROW(orderData[customer]),ROW(orderData[customer])),""),ROWS($A$15:A30)+$B$3)))),IF($D$13="",IF($D$15="",INDEX(orderData[order_type],SMALL(IF(ISNUMBER(MATCH(orderData[status],$D$11,0)),MATCH(ROW(orderData[customer]),ROW(orderData[customer])),""),ROWS($A$15:A30)+$B$3)),INDEX(orderData[order_type],SMALL(IF(ISNUMBER(MATCH(orderData[status],$D$11,0)*MATCH(YEAR(orderData[invoice_date]),$D$15,0)),MATCH(ROW(orderData[customer]),ROW(orderData[customer])),""),ROWS($A$15:A30)+$B$3))),IF($D$15="",INDEX(orderData[order_type],SMALL(IF(ISNUMBER(MATCH(orderData[status],$D$11,0)*MATCH(orderData[order_type],$D$13,0)),MATCH(ROW(orderData[customer]),ROW(orderData[customer])),""),ROWS($A$15:A30)+$B$3)),INDEX(orderData[order_typ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type],SMALL(IF(ISNUMBER(MATCH(orderData[customer],$D$9,0)),MATCH(ROW(orderData[customer]),ROW(orderData[customer])),""),ROWS($A$15:A30)+$B$3)),INDEX(orderData[order_type],SMALL(IF(ISNUMBER(MATCH(orderData[customer],$D$9,0)*MATCH(YEAR(orderData[invoice_date]),$D$15,0)),MATCH(ROW(orderData[customer]),ROW(orderData[customer])),""),ROWS($A$15:A30)+$B$3))),IF($D$15="",INDEX(orderData[order_type],SMALL(IF(ISNUMBER(MATCH(orderData[customer],$D$9,0)*MATCH(orderData[order_type],$D$13,0)),MATCH(ROW(orderData[customer]),ROW(orderData[customer])),""),ROWS($A$15:A30)+$B$3)),INDEX(orderData[order_type],SMALL(IF(ISNUMBER(MATCH(orderData[customer],$D$9,0)*MATCH(orderData[order_type],$D$13,0)*MATCH(YEAR(orderData[invoice_date]),$D$15,0)),MATCH(ROW(orderData[customer]),ROW(orderData[customer])),""),ROWS($A$15:A30)+$B$3)))),IF($D$13="",IF($D$15="",INDEX(orderData[order_type],SMALL(IF(ISNUMBER(MATCH(orderData[customer],$D$9,0)*MATCH(orderData[status],$D$11,0)),MATCH(ROW(orderData[customer]),ROW(orderData[customer])),""),ROWS($A$15:A30)+$B$3)),INDEX(orderData[order_type],SMALL(IF(ISNUMBER(MATCH(orderData[customer],$D$9,0)*MATCH(orderData[status],$D$11,0)*MATCH(YEAR(orderData[invoice_date]),$D$15,0)),MATCH(ROW(orderData[customer]),ROW(orderData[customer])),""),ROWS($A$15:A30)+$B$3))),IF($D$15="",INDEX(orderData[order_type],SMALL(IF(ISNUMBER(MATCH(orderData[customer],$D$9,0)*MATCH(orderData[status],$D$11,0)*MATCH(orderData[order_type],$D$13,0)),MATCH(ROW(orderData[customer]),ROW(orderData[customer])),""),ROWS($A$15:A30)+$B$3)),INDEX(orderData[order_typ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O23" s="288" t="str">
        <f t="array" ref="O23">IFERROR(IF($D$9="",IF($D$11="",IF($D$13="",IF($D$15="",INDEX(orderData[order_date],SMALL(MATCH(ROW(orderData[customer]),ROW(orderData[customer])),ROWS($A$15:A30)+$B$3)),INDEX(orderData[order_date],SMALL(IF(ISNUMBER(MATCH(YEAR(orderData[invoice_date]),$D$15,0)),MATCH(ROW(orderData[customer]),ROW(orderData[customer])),""),ROWS($A$15:A30)+$B$3))),IF($D$15="",INDEX(orderData[order_date],SMALL(IF(ISNUMBER(MATCH(orderData[order_type],$D$13,0)),MATCH(ROW(orderData[customer]),ROW(orderData[customer])),""),ROWS($A$15:A30)+$B$3)),INDEX(orderData[order_date],SMALL(IF(ISNUMBER(MATCH(orderData[order_type],$D$13,0)*MATCH(YEAR(orderData[invoice_date]),$D$15,0)),MATCH(ROW(orderData[customer]),ROW(orderData[customer])),""),ROWS($A$15:A30)+$B$3)))),IF($D$13="",IF($D$15="",INDEX(orderData[order_date],SMALL(IF(ISNUMBER(MATCH(orderData[status],$D$11,0)),MATCH(ROW(orderData[customer]),ROW(orderData[customer])),""),ROWS($A$15:A30)+$B$3)),INDEX(orderData[order_date],SMALL(IF(ISNUMBER(MATCH(orderData[status],$D$11,0)*MATCH(YEAR(orderData[invoice_date]),$D$15,0)),MATCH(ROW(orderData[customer]),ROW(orderData[customer])),""),ROWS($A$15:A30)+$B$3))),IF($D$15="",INDEX(orderData[order_date],SMALL(IF(ISNUMBER(MATCH(orderData[status],$D$11,0)*MATCH(orderData[order_type],$D$13,0)),MATCH(ROW(orderData[customer]),ROW(orderData[customer])),""),ROWS($A$15:A30)+$B$3)),INDEX(orderData[order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date],SMALL(IF(ISNUMBER(MATCH(orderData[customer],$D$9,0)),MATCH(ROW(orderData[customer]),ROW(orderData[customer])),""),ROWS($A$15:A30)+$B$3)),INDEX(orderData[order_date],SMALL(IF(ISNUMBER(MATCH(orderData[customer],$D$9,0)*MATCH(YEAR(orderData[invoice_date]),$D$15,0)),MATCH(ROW(orderData[customer]),ROW(orderData[customer])),""),ROWS($A$15:A30)+$B$3))),IF($D$15="",INDEX(orderData[order_date],SMALL(IF(ISNUMBER(MATCH(orderData[customer],$D$9,0)*MATCH(orderData[order_type],$D$13,0)),MATCH(ROW(orderData[customer]),ROW(orderData[customer])),""),ROWS($A$15:A30)+$B$3)),INDEX(orderData[order_date],SMALL(IF(ISNUMBER(MATCH(orderData[customer],$D$9,0)*MATCH(orderData[order_type],$D$13,0)*MATCH(YEAR(orderData[invoice_date]),$D$15,0)),MATCH(ROW(orderData[customer]),ROW(orderData[customer])),""),ROWS($A$15:A30)+$B$3)))),IF($D$13="",IF($D$15="",INDEX(orderData[order_date],SMALL(IF(ISNUMBER(MATCH(orderData[customer],$D$9,0)*MATCH(orderData[status],$D$11,0)),MATCH(ROW(orderData[customer]),ROW(orderData[customer])),""),ROWS($A$15:A30)+$B$3)),INDEX(orderData[order_date],SMALL(IF(ISNUMBER(MATCH(orderData[customer],$D$9,0)*MATCH(orderData[status],$D$11,0)*MATCH(YEAR(orderData[invoice_date]),$D$15,0)),MATCH(ROW(orderData[customer]),ROW(orderData[customer])),""),ROWS($A$15:A30)+$B$3))),IF($D$15="",INDEX(orderData[order_date],SMALL(IF(ISNUMBER(MATCH(orderData[customer],$D$9,0)*MATCH(orderData[status],$D$11,0)*MATCH(orderData[order_type],$D$13,0)),MATCH(ROW(orderData[customer]),ROW(orderData[customer])),""),ROWS($A$15:A30)+$B$3)),INDEX(orderData[order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P23" s="289" t="str">
        <f t="array" ref="P23">IFERROR(IF($D$9="",IF($D$11="",IF($D$13="",IF($D$15="",INDEX(orderData[invoice_no],SMALL(MATCH(ROW(orderData[customer]),ROW(orderData[customer])),ROWS($A$15:A30)+$B$3)),INDEX(orderData[invoice_no],SMALL(IF(ISNUMBER(MATCH(YEAR(orderData[invoice_date]),$D$15,0)),MATCH(ROW(orderData[customer]),ROW(orderData[customer])),""),ROWS($A$15:A30)+$B$3))),IF($D$15="",INDEX(orderData[invoice_no],SMALL(IF(ISNUMBER(MATCH(orderData[order_type],$D$13,0)),MATCH(ROW(orderData[customer]),ROW(orderData[customer])),""),ROWS($A$15:A30)+$B$3)),INDEX(orderData[invoice_no],SMALL(IF(ISNUMBER(MATCH(orderData[order_type],$D$13,0)*MATCH(YEAR(orderData[invoice_date]),$D$15,0)),MATCH(ROW(orderData[customer]),ROW(orderData[customer])),""),ROWS($A$15:A30)+$B$3)))),IF($D$13="",IF($D$15="",INDEX(orderData[invoice_no],SMALL(IF(ISNUMBER(MATCH(orderData[status],$D$11,0)),MATCH(ROW(orderData[customer]),ROW(orderData[customer])),""),ROWS($A$15:A30)+$B$3)),INDEX(orderData[invoice_no],SMALL(IF(ISNUMBER(MATCH(orderData[status],$D$11,0)*MATCH(YEAR(orderData[invoice_date]),$D$15,0)),MATCH(ROW(orderData[customer]),ROW(orderData[customer])),""),ROWS($A$15:A30)+$B$3))),IF($D$15="",INDEX(orderData[invoice_no],SMALL(IF(ISNUMBER(MATCH(orderData[status],$D$11,0)*MATCH(orderData[order_type],$D$13,0)),MATCH(ROW(orderData[customer]),ROW(orderData[customer])),""),ROWS($A$15:A30)+$B$3)),INDEX(orderData[invoice_no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no],SMALL(IF(ISNUMBER(MATCH(orderData[customer],$D$9,0)),MATCH(ROW(orderData[customer]),ROW(orderData[customer])),""),ROWS($A$15:A30)+$B$3)),INDEX(orderData[invoice_no],SMALL(IF(ISNUMBER(MATCH(orderData[customer],$D$9,0)*MATCH(YEAR(orderData[invoice_date]),$D$15,0)),MATCH(ROW(orderData[customer]),ROW(orderData[customer])),""),ROWS($A$15:A30)+$B$3))),IF($D$15="",INDEX(orderData[invoice_no],SMALL(IF(ISNUMBER(MATCH(orderData[customer],$D$9,0)*MATCH(orderData[order_type],$D$13,0)),MATCH(ROW(orderData[customer]),ROW(orderData[customer])),""),ROWS($A$15:A30)+$B$3)),INDEX(orderData[invoice_no],SMALL(IF(ISNUMBER(MATCH(orderData[customer],$D$9,0)*MATCH(orderData[order_type],$D$13,0)*MATCH(YEAR(orderData[invoice_date]),$D$15,0)),MATCH(ROW(orderData[customer]),ROW(orderData[customer])),""),ROWS($A$15:A30)+$B$3)))),IF($D$13="",IF($D$15="",INDEX(orderData[invoice_no],SMALL(IF(ISNUMBER(MATCH(orderData[customer],$D$9,0)*MATCH(orderData[status],$D$11,0)),MATCH(ROW(orderData[customer]),ROW(orderData[customer])),""),ROWS($A$15:A30)+$B$3)),INDEX(orderData[invoice_no],SMALL(IF(ISNUMBER(MATCH(orderData[customer],$D$9,0)*MATCH(orderData[status],$D$11,0)*MATCH(YEAR(orderData[invoice_date]),$D$15,0)),MATCH(ROW(orderData[customer]),ROW(orderData[customer])),""),ROWS($A$15:A30)+$B$3))),IF($D$15="",INDEX(orderData[invoice_no],SMALL(IF(ISNUMBER(MATCH(orderData[customer],$D$9,0)*MATCH(orderData[status],$D$11,0)*MATCH(orderData[order_type],$D$13,0)),MATCH(ROW(orderData[customer]),ROW(orderData[customer])),""),ROWS($A$15:A30)+$B$3)),INDEX(orderData[invoice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Q23" s="290" t="str">
        <f t="array" ref="Q23">IFERROR(IF($D$9="",IF($D$11="",IF($D$13="",IF($D$15="",INDEX(orderData[invoice_date],SMALL(MATCH(ROW(orderData[customer]),ROW(orderData[customer])),ROWS($A$15:A30)+$B$3)),INDEX(orderData[invoice_date],SMALL(IF(ISNUMBER(MATCH(YEAR(orderData[invoice_date]),$D$15,0)),MATCH(ROW(orderData[customer]),ROW(orderData[customer])),""),ROWS($A$15:A30)+$B$3))),IF($D$15="",INDEX(orderData[invoice_date],SMALL(IF(ISNUMBER(MATCH(orderData[order_type],$D$13,0)),MATCH(ROW(orderData[customer]),ROW(orderData[customer])),""),ROWS($A$15:A30)+$B$3)),INDEX(orderData[invoice_date],SMALL(IF(ISNUMBER(MATCH(orderData[order_type],$D$13,0)*MATCH(YEAR(orderData[invoice_date]),$D$15,0)),MATCH(ROW(orderData[customer]),ROW(orderData[customer])),""),ROWS($A$15:A30)+$B$3)))),IF($D$13="",IF($D$15="",INDEX(orderData[invoice_date],SMALL(IF(ISNUMBER(MATCH(orderData[status],$D$11,0)),MATCH(ROW(orderData[customer]),ROW(orderData[customer])),""),ROWS($A$15:A30)+$B$3)),INDEX(orderData[invoice_date],SMALL(IF(ISNUMBER(MATCH(orderData[status],$D$11,0)*MATCH(YEAR(orderData[invoice_date]),$D$15,0)),MATCH(ROW(orderData[customer]),ROW(orderData[customer])),""),ROWS($A$15:A30)+$B$3))),IF($D$15="",INDEX(orderData[invoice_date],SMALL(IF(ISNUMBER(MATCH(orderData[status],$D$11,0)*MATCH(orderData[order_type],$D$13,0)),MATCH(ROW(orderData[customer]),ROW(orderData[customer])),""),ROWS($A$15:A30)+$B$3)),INDEX(orderData[invoice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date],SMALL(IF(ISNUMBER(MATCH(orderData[customer],$D$9,0)),MATCH(ROW(orderData[customer]),ROW(orderData[customer])),""),ROWS($A$15:A30)+$B$3)),INDEX(orderData[invoice_date],SMALL(IF(ISNUMBER(MATCH(orderData[customer],$D$9,0)*MATCH(YEAR(orderData[invoice_date]),$D$15,0)),MATCH(ROW(orderData[customer]),ROW(orderData[customer])),""),ROWS($A$15:A30)+$B$3))),IF($D$15="",INDEX(orderData[invoice_date],SMALL(IF(ISNUMBER(MATCH(orderData[customer],$D$9,0)*MATCH(orderData[order_type],$D$13,0)),MATCH(ROW(orderData[customer]),ROW(orderData[customer])),""),ROWS($A$15:A30)+$B$3)),INDEX(orderData[invoice_date],SMALL(IF(ISNUMBER(MATCH(orderData[customer],$D$9,0)*MATCH(orderData[order_type],$D$13,0)*MATCH(YEAR(orderData[invoice_date]),$D$15,0)),MATCH(ROW(orderData[customer]),ROW(orderData[customer])),""),ROWS($A$15:A30)+$B$3)))),IF($D$13="",IF($D$15="",INDEX(orderData[invoice_date],SMALL(IF(ISNUMBER(MATCH(orderData[customer],$D$9,0)*MATCH(orderData[status],$D$11,0)),MATCH(ROW(orderData[customer]),ROW(orderData[customer])),""),ROWS($A$15:A30)+$B$3)),INDEX(orderData[invoice_date],SMALL(IF(ISNUMBER(MATCH(orderData[customer],$D$9,0)*MATCH(orderData[status],$D$11,0)*MATCH(YEAR(orderData[invoice_date]),$D$15,0)),MATCH(ROW(orderData[customer]),ROW(orderData[customer])),""),ROWS($A$15:A30)+$B$3))),IF($D$15="",INDEX(orderData[invoice_date],SMALL(IF(ISNUMBER(MATCH(orderData[customer],$D$9,0)*MATCH(orderData[status],$D$11,0)*MATCH(orderData[order_type],$D$13,0)),MATCH(ROW(orderData[customer]),ROW(orderData[customer])),""),ROWS($A$15:A30)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R23" s="291" t="str">
        <f t="array" ref="R23">IFERROR(IF($D$9="",IF($D$11="",IF($D$13="",IF($D$15="",INDEX(orderData[inv_amount],SMALL(MATCH(ROW(orderData[customer]),ROW(orderData[customer])),ROWS($A$15:A30)+$B$3)),INDEX(orderData[inv_amount],SMALL(IF(ISNUMBER(MATCH(YEAR(orderData[invoice_date]),$D$15,0)),MATCH(ROW(orderData[customer]),ROW(orderData[customer])),""),ROWS($A$15:A30)+$B$3))),IF($D$15="",INDEX(orderData[inv_amount],SMALL(IF(ISNUMBER(MATCH(orderData[order_type],$D$13,0)),MATCH(ROW(orderData[customer]),ROW(orderData[customer])),""),ROWS($A$15:A30)+$B$3)),INDEX(orderData[inv_amount],SMALL(IF(ISNUMBER(MATCH(orderData[order_type],$D$13,0)*MATCH(YEAR(orderData[invoice_date]),$D$15,0)),MATCH(ROW(orderData[customer]),ROW(orderData[customer])),""),ROWS($A$15:A30)+$B$3)))),IF($D$13="",IF($D$15="",INDEX(orderData[inv_amount],SMALL(IF(ISNUMBER(MATCH(orderData[status],$D$11,0)),MATCH(ROW(orderData[customer]),ROW(orderData[customer])),""),ROWS($A$15:A30)+$B$3)),INDEX(orderData[inv_amount],SMALL(IF(ISNUMBER(MATCH(orderData[status],$D$11,0)*MATCH(YEAR(orderData[invoice_date]),$D$15,0)),MATCH(ROW(orderData[customer]),ROW(orderData[customer])),""),ROWS($A$15:A30)+$B$3))),IF($D$15="",INDEX(orderData[inv_amount],SMALL(IF(ISNUMBER(MATCH(orderData[status],$D$11,0)*MATCH(orderData[order_type],$D$13,0)),MATCH(ROW(orderData[customer]),ROW(orderData[customer])),""),ROWS($A$15:A30)+$B$3)),INDEX(orderData[inv_amount],SMALL(IF(ISNUMBER(MATCH(orderData[status],$D$11,0)*MATCH(orderData[order_type],$D$13,0)*MATCH(YEAR(orderData[invoice_date]),$D$15,0)),MATCH(ROW(orderData[customer]),ROW(orderData[customer])),""),ROWS($A$15:A30)+$B$3))))),IF($D$11="",IF($D$13="",IF($D$15="",INDEX(orderData[inv_amount],SMALL(IF(ISNUMBER(MATCH(orderData[customer],$D$9,0)),MATCH(ROW(orderData[customer]),ROW(orderData[customer])),""),ROWS($A$15:A30)+$B$3)),INDEX(orderData[inv_amount],SMALL(IF(ISNUMBER(MATCH(orderData[customer],$D$9,0)*MATCH(YEAR(orderData[invoice_date]),$D$15,0)),MATCH(ROW(orderData[customer]),ROW(orderData[customer])),""),ROWS($A$15:A30)+$B$3))),IF($D$15="",INDEX(orderData[inv_amount],SMALL(IF(ISNUMBER(MATCH(orderData[customer],$D$9,0)*MATCH(orderData[order_type],$D$13,0)),MATCH(ROW(orderData[customer]),ROW(orderData[customer])),""),ROWS($A$15:A30)+$B$3)),INDEX(orderData[inv_amount],SMALL(IF(ISNUMBER(MATCH(orderData[customer],$D$9,0)*MATCH(orderData[order_type],$D$13,0)*MATCH(YEAR(orderData[invoice_date]),$D$15,0)),MATCH(ROW(orderData[customer]),ROW(orderData[customer])),""),ROWS($A$15:A30)+$B$3)))),IF($D$13="",IF($D$15="",INDEX(orderData[inv_amount],SMALL(IF(ISNUMBER(MATCH(orderData[customer],$D$9,0)*MATCH(orderData[status],$D$11,0)),MATCH(ROW(orderData[customer]),ROW(orderData[customer])),""),ROWS($A$15:A30)+$B$3)),INDEX(orderData[inv_amount],SMALL(IF(ISNUMBER(MATCH(orderData[customer],$D$9,0)*MATCH(orderData[status],$D$11,0)*MATCH(YEAR(orderData[inv_amount]),$D$15,0)),MATCH(ROW(orderData[customer]),ROW(orderData[customer])),""),ROWS($A$15:A30)+$B$3))),IF($D$15="",INDEX(orderData[inv_amount],SMALL(IF(ISNUMBER(MATCH(orderData[customer],$D$9,0)*MATCH(orderData[status],$D$11,0)*MATCH(orderData[order_type],$D$13,0)),MATCH(ROW(orderData[customer]),ROW(orderData[customer])),""),ROWS($A$15:A30)+$B$3)),INDEX(orderData[inv_amount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S23" s="353" t="str">
        <f t="array" ref="S23">IFERROR(IF($D$9="",IF($D$11="",IF($D$13="",IF($D$15="",INDEX(orderData[lock_goods],SMALL(MATCH(ROW(orderData[customer]),ROW(orderData[customer])),ROWS($A$15:A30)+$B$3)),INDEX(orderData[lock_goods],SMALL(IF(ISNUMBER(MATCH(YEAR(orderData[invoice_date]),$D$15,0)),MATCH(ROW(orderData[customer]),ROW(orderData[customer])),""),ROWS($A$15:A30)+$B$3))),IF($D$15="",INDEX(orderData[lock_goods],SMALL(IF(ISNUMBER(MATCH(orderData[order_type],$D$13,0)),MATCH(ROW(orderData[customer]),ROW(orderData[customer])),""),ROWS($A$15:A30)+$B$3)),INDEX(orderData[lock_goods],SMALL(IF(ISNUMBER(MATCH(orderData[order_type],$D$13,0)*MATCH(YEAR(orderData[invoice_date]),$D$15,0)),MATCH(ROW(orderData[customer]),ROW(orderData[customer])),""),ROWS($A$15:A30)+$B$3)))),IF($D$13="",IF($D$15="",INDEX(orderData[lock_goods],SMALL(IF(ISNUMBER(MATCH(orderData[status],$D$11,0)),MATCH(ROW(orderData[customer]),ROW(orderData[customer])),""),ROWS($A$15:A30)+$B$3)),INDEX(orderData[lock_goods],SMALL(IF(ISNUMBER(MATCH(orderData[status],$D$11,0)*MATCH(YEAR(orderData[invoice_date]),$D$15,0)),MATCH(ROW(orderData[customer]),ROW(orderData[customer])),""),ROWS($A$15:A30)+$B$3))),IF($D$15="",INDEX(orderData[lock_goods],SMALL(IF(ISNUMBER(MATCH(orderData[status],$D$11,0)*MATCH(orderData[order_type],$D$13,0)),MATCH(ROW(orderData[customer]),ROW(orderData[customer])),""),ROWS($A$15:A30)+$B$3)),INDEX(orderData[lock_goods],SMALL(IF(ISNUMBER(MATCH(orderData[status],$D$11,0)*MATCH(orderData[order_type],$D$13,0)*MATCH(YEAR(orderData[invoice_date]),$D$15,0)),MATCH(ROW(orderData[customer]),ROW(orderData[customer])),""),ROWS($A$15:A30)+$B$3))))),IF($D$11="",IF($D$13="",IF($D$15="",INDEX(orderData[lock_goods],SMALL(IF(ISNUMBER(MATCH(orderData[customer],$D$9,0)),MATCH(ROW(orderData[customer]),ROW(orderData[customer])),""),ROWS($A$15:A30)+$B$3)),INDEX(orderData[lock_goods],SMALL(IF(ISNUMBER(MATCH(orderData[customer],$D$9,0)*MATCH(YEAR(orderData[invoice_date]),$D$15,0)),MATCH(ROW(orderData[customer]),ROW(orderData[customer])),""),ROWS($A$15:A30)+$B$3))),IF($D$15="",INDEX(orderData[lock_goods],SMALL(IF(ISNUMBER(MATCH(orderData[customer],$D$9,0)*MATCH(orderData[order_type],$D$13,0)),MATCH(ROW(orderData[customer]),ROW(orderData[customer])),""),ROWS($A$15:A30)+$B$3)),INDEX(orderData[lock_goods],SMALL(IF(ISNUMBER(MATCH(orderData[customer],$D$9,0)*MATCH(orderData[order_type],$D$13,0)*MATCH(YEAR(orderData[invoice_date]),$D$15,0)),MATCH(ROW(orderData[customer]),ROW(orderData[customer])),""),ROWS($A$15:A30)+$B$3)))),IF($D$13="",IF($D$15="",INDEX(orderData[lock_goods],SMALL(IF(ISNUMBER(MATCH(orderData[customer],$D$9,0)*MATCH(orderData[status],$D$11,0)),MATCH(ROW(orderData[customer]),ROW(orderData[customer])),""),ROWS($A$15:A30)+$B$3)),INDEX(orderData[lock_goods],SMALL(IF(ISNUMBER(MATCH(orderData[customer],$D$9,0)*MATCH(orderData[status],$D$11,0)*MATCH(YEAR(orderData[payed]),$D$15,0)),MATCH(ROW(orderData[customer]),ROW(orderData[customer])),""),ROWS($A$15:A30)+$B$3))),IF($D$15="",INDEX(orderData[lock_goods],SMALL(IF(ISNUMBER(MATCH(orderData[customer],$D$9,0)*MATCH(orderData[status],$D$11,0)*MATCH(orderData[order_type],$D$13,0)),MATCH(ROW(orderData[customer]),ROW(orderData[customer])),""),ROWS($A$15:A30)+$B$3)),INDEX(orderData[lock_good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T23" s="292" t="str">
        <f t="array" ref="T23">IFERROR(IF($D$9="",IF($D$11="",IF($D$13="",IF($D$15="",INDEX(orderData[payed],SMALL(MATCH(ROW(orderData[customer]),ROW(orderData[customer])),ROWS($A$15:A30)+$B$3)),INDEX(orderData[payed],SMALL(IF(ISNUMBER(MATCH(YEAR(orderData[invoice_date]),$D$15,0)),MATCH(ROW(orderData[customer]),ROW(orderData[customer])),""),ROWS($A$15:A30)+$B$3))),IF($D$15="",INDEX(orderData[payed],SMALL(IF(ISNUMBER(MATCH(orderData[order_type],$D$13,0)),MATCH(ROW(orderData[customer]),ROW(orderData[customer])),""),ROWS($A$15:A30)+$B$3)),INDEX(orderData[payed],SMALL(IF(ISNUMBER(MATCH(orderData[order_type],$D$13,0)*MATCH(YEAR(orderData[invoice_date]),$D$15,0)),MATCH(ROW(orderData[customer]),ROW(orderData[customer])),""),ROWS($A$15:A30)+$B$3)))),IF($D$13="",IF($D$15="",INDEX(orderData[payed],SMALL(IF(ISNUMBER(MATCH(orderData[status],$D$11,0)),MATCH(ROW(orderData[customer]),ROW(orderData[customer])),""),ROWS($A$15:A30)+$B$3)),INDEX(orderData[payed],SMALL(IF(ISNUMBER(MATCH(orderData[status],$D$11,0)*MATCH(YEAR(orderData[invoice_date]),$D$15,0)),MATCH(ROW(orderData[customer]),ROW(orderData[customer])),""),ROWS($A$15:A30)+$B$3))),IF($D$15="",INDEX(orderData[payed],SMALL(IF(ISNUMBER(MATCH(orderData[status],$D$11,0)*MATCH(orderData[order_type],$D$13,0)),MATCH(ROW(orderData[customer]),ROW(orderData[customer])),""),ROWS($A$15:A30)+$B$3)),INDEX(orderData[payed],SMALL(IF(ISNUMBER(MATCH(orderData[status],$D$11,0)*MATCH(orderData[order_type],$D$13,0)*MATCH(YEAR(orderData[invoice_date]),$D$15,0)),MATCH(ROW(orderData[customer]),ROW(orderData[customer])),""),ROWS($A$15:A30)+$B$3))))),IF($D$11="",IF($D$13="",IF($D$15="",INDEX(orderData[payed],SMALL(IF(ISNUMBER(MATCH(orderData[customer],$D$9,0)),MATCH(ROW(orderData[customer]),ROW(orderData[customer])),""),ROWS($A$15:A30)+$B$3)),INDEX(orderData[payed],SMALL(IF(ISNUMBER(MATCH(orderData[customer],$D$9,0)*MATCH(YEAR(orderData[invoice_date]),$D$15,0)),MATCH(ROW(orderData[customer]),ROW(orderData[customer])),""),ROWS($A$15:A30)+$B$3))),IF($D$15="",INDEX(orderData[payed],SMALL(IF(ISNUMBER(MATCH(orderData[customer],$D$9,0)*MATCH(orderData[order_type],$D$13,0)),MATCH(ROW(orderData[customer]),ROW(orderData[customer])),""),ROWS($A$15:A30)+$B$3)),INDEX(orderData[payed],SMALL(IF(ISNUMBER(MATCH(orderData[customer],$D$9,0)*MATCH(orderData[order_type],$D$13,0)*MATCH(YEAR(orderData[invoice_date]),$D$15,0)),MATCH(ROW(orderData[customer]),ROW(orderData[customer])),""),ROWS($A$15:A30)+$B$3)))),IF($D$13="",IF($D$15="",INDEX(orderData[payed],SMALL(IF(ISNUMBER(MATCH(orderData[customer],$D$9,0)*MATCH(orderData[status],$D$11,0)),MATCH(ROW(orderData[customer]),ROW(orderData[customer])),""),ROWS($A$15:A30)+$B$3)),INDEX(orderData[payed],SMALL(IF(ISNUMBER(MATCH(orderData[customer],$D$9,0)*MATCH(orderData[status],$D$11,0)*MATCH(YEAR(orderData[payed]),$D$15,0)),MATCH(ROW(orderData[customer]),ROW(orderData[customer])),""),ROWS($A$15:A30)+$B$3))),IF($D$15="",INDEX(orderData[payed],SMALL(IF(ISNUMBER(MATCH(orderData[customer],$D$9,0)*MATCH(orderData[status],$D$11,0)*MATCH(orderData[order_type],$D$13,0)),MATCH(ROW(orderData[customer]),ROW(orderData[customer])),""),ROWS($A$15:A30)+$B$3)),INDEX(orderData[paye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U23" s="287" t="str">
        <f t="array" ref="U23">IFERROR(IF($D$9="",IF($D$11="",IF($D$13="",IF($D$15="",INDEX(orderData[shipping_method],SMALL(MATCH(ROW(orderData[customer]),ROW(orderData[customer])),ROWS($A$15:A30)+$B$3)),INDEX(orderData[shipping_method],SMALL(IF(ISNUMBER(MATCH(YEAR(orderData[invoice_date]),$D$15,0)),MATCH(ROW(orderData[customer]),ROW(orderData[customer])),""),ROWS($A$15:A30)+$B$3))),IF($D$15="",INDEX(orderData[shipping_method],SMALL(IF(ISNUMBER(MATCH(orderData[order_type],$D$13,0)),MATCH(ROW(orderData[customer]),ROW(orderData[customer])),""),ROWS($A$15:A30)+$B$3)),INDEX(orderData[shipping_method],SMALL(IF(ISNUMBER(MATCH(orderData[order_type],$D$13,0)*MATCH(YEAR(orderData[invoice_date]),$D$15,0)),MATCH(ROW(orderData[customer]),ROW(orderData[customer])),""),ROWS($A$15:A30)+$B$3)))),IF($D$13="",IF($D$15="",INDEX(orderData[shipping_method],SMALL(IF(ISNUMBER(MATCH(orderData[status],$D$11,0)),MATCH(ROW(orderData[customer]),ROW(orderData[customer])),""),ROWS($A$15:A30)+$B$3)),INDEX(orderData[shipping_method],SMALL(IF(ISNUMBER(MATCH(orderData[status],$D$11,0)*MATCH(YEAR(orderData[invoice_date]),$D$15,0)),MATCH(ROW(orderData[customer]),ROW(orderData[customer])),""),ROWS($A$15:A30)+$B$3))),IF($D$15="",INDEX(orderData[shipping_method],SMALL(IF(ISNUMBER(MATCH(orderData[status],$D$11,0)*MATCH(orderData[order_type],$D$13,0)),MATCH(ROW(orderData[customer]),ROW(orderData[customer])),""),ROWS($A$15:A30)+$B$3)),INDEX(orderData[shipping_method],SMALL(IF(ISNUMBER(MATCH(orderData[status],$D$11,0)*MATCH(orderData[order_type],$D$13,0)*MATCH(YEAR(orderData[invoice_date]),$D$15,0)),MATCH(ROW(orderData[customer]),ROW(orderData[customer])),""),ROWS($A$15:A30)+$B$3))))),IF($D$11="",IF($D$13="",IF($D$15="",INDEX(orderData[shipping_method],SMALL(IF(ISNUMBER(MATCH(orderData[customer],$D$9,0)),MATCH(ROW(orderData[customer]),ROW(orderData[customer])),""),ROWS($A$15:A30)+$B$3)),INDEX(orderData[shipping_method],SMALL(IF(ISNUMBER(MATCH(orderData[customer],$D$9,0)*MATCH(YEAR(orderData[invoice_date]),$D$15,0)),MATCH(ROW(orderData[customer]),ROW(orderData[customer])),""),ROWS($A$15:A30)+$B$3))),IF($D$15="",INDEX(orderData[shipping_method],SMALL(IF(ISNUMBER(MATCH(orderData[customer],$D$9,0)*MATCH(orderData[order_type],$D$13,0)),MATCH(ROW(orderData[customer]),ROW(orderData[customer])),""),ROWS($A$15:A30)+$B$3)),INDEX(orderData[shipping_method],SMALL(IF(ISNUMBER(MATCH(orderData[customer],$D$9,0)*MATCH(orderData[order_type],$D$13,0)*MATCH(YEAR(orderData[invoice_date]),$D$15,0)),MATCH(ROW(orderData[customer]),ROW(orderData[customer])),""),ROWS($A$15:A30)+$B$3)))),IF($D$13="",IF($D$15="",INDEX(orderData[shipping_method],SMALL(IF(ISNUMBER(MATCH(orderData[customer],$D$9,0)*MATCH(orderData[status],$D$11,0)),MATCH(ROW(orderData[customer]),ROW(orderData[customer])),""),ROWS($A$15:A30)+$B$3)),INDEX(orderData[shipping_method],SMALL(IF(ISNUMBER(MATCH(orderData[customer],$D$9,0)*MATCH(orderData[status],$D$11,0)*MATCH(YEAR(orderData[shipping_method]),$D$15,0)),MATCH(ROW(orderData[customer]),ROW(orderData[customer])),""),ROWS($A$15:A30)+$B$3))),IF($D$15="",INDEX(orderData[shipping_method],SMALL(IF(ISNUMBER(MATCH(orderData[customer],$D$9,0)*MATCH(orderData[status],$D$11,0)*MATCH(orderData[order_type],$D$13,0)),MATCH(ROW(orderData[customer]),ROW(orderData[customer])),""),ROWS($A$15:A30)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V23" s="292" t="str">
        <f t="array" ref="V23">IFERROR(IF($D$9="",IF($D$11="",IF($D$13="",IF($D$15="",INDEX(orderData[status],SMALL(MATCH(ROW(orderData[customer]),ROW(orderData[customer])),ROWS($A$15:A30)+$B$3)),INDEX(orderData[status],SMALL(IF(ISNUMBER(MATCH(YEAR(orderData[invoice_date]),$D$15,0)),MATCH(ROW(orderData[customer]),ROW(orderData[customer])),""),ROWS($A$15:A30)+$B$3))),IF($D$15="",INDEX(orderData[status],SMALL(IF(ISNUMBER(MATCH(orderData[order_type],$D$13,0)),MATCH(ROW(orderData[customer]),ROW(orderData[customer])),""),ROWS($A$15:A30)+$B$3)),INDEX(orderData[status],SMALL(IF(ISNUMBER(MATCH(orderData[order_type],$D$13,0)*MATCH(YEAR(orderData[invoice_date]),$D$15,0)),MATCH(ROW(orderData[customer]),ROW(orderData[customer])),""),ROWS($A$15:A30)+$B$3)))),IF($D$13="",IF($D$15="",INDEX(orderData[status],SMALL(IF(ISNUMBER(MATCH(orderData[status],$D$11,0)),MATCH(ROW(orderData[customer]),ROW(orderData[customer])),""),ROWS($A$15:A30)+$B$3)),INDEX(orderData[status],SMALL(IF(ISNUMBER(MATCH(orderData[status],$D$11,0)*MATCH(YEAR(orderData[invoice_date]),$D$15,0)),MATCH(ROW(orderData[customer]),ROW(orderData[customer])),""),ROWS($A$15:A30)+$B$3))),IF($D$15="",INDEX(orderData[status],SMALL(IF(ISNUMBER(MATCH(orderData[status],$D$11,0)*MATCH(orderData[order_type],$D$13,0)),MATCH(ROW(orderData[customer]),ROW(orderData[customer])),""),ROWS($A$15:A30)+$B$3)),INDEX(orderData[status],SMALL(IF(ISNUMBER(MATCH(orderData[status],$D$11,0)*MATCH(orderData[order_type],$D$13,0)*MATCH(YEAR(orderData[invoice_date]),$D$15,0)),MATCH(ROW(orderData[customer]),ROW(orderData[customer])),""),ROWS($A$15:A30)+$B$3))))),IF($D$11="",IF($D$13="",IF($D$15="",INDEX(orderData[status],SMALL(IF(ISNUMBER(MATCH(orderData[customer],$D$9,0)),MATCH(ROW(orderData[customer]),ROW(orderData[customer])),""),ROWS($A$15:A30)+$B$3)),INDEX(orderData[status],SMALL(IF(ISNUMBER(MATCH(orderData[customer],$D$9,0)*MATCH(YEAR(orderData[invoice_date]),$D$15,0)),MATCH(ROW(orderData[customer]),ROW(orderData[customer])),""),ROWS($A$15:A30)+$B$3))),IF($D$15="",INDEX(orderData[status],SMALL(IF(ISNUMBER(MATCH(orderData[customer],$D$9,0)*MATCH(orderData[order_type],$D$13,0)),MATCH(ROW(orderData[customer]),ROW(orderData[customer])),""),ROWS($A$15:A30)+$B$3)),INDEX(orderData[status],SMALL(IF(ISNUMBER(MATCH(orderData[customer],$D$9,0)*MATCH(orderData[order_type],$D$13,0)*MATCH(YEAR(orderData[invoice_date]),$D$15,0)),MATCH(ROW(orderData[customer]),ROW(orderData[customer])),""),ROWS($A$15:A30)+$B$3)))),IF($D$13="",IF($D$15="",INDEX(orderData[status],SMALL(IF(ISNUMBER(MATCH(orderData[customer],$D$9,0)*MATCH(orderData[status],$D$11,0)),MATCH(ROW(orderData[customer]),ROW(orderData[customer])),""),ROWS($A$15:A30)+$B$3)),INDEX(orderData[status],SMALL(IF(ISNUMBER(MATCH(orderData[customer],$D$9,0)*MATCH(orderData[status],$D$11,0)*MATCH(YEAR(orderData[status]),$D$15,0)),MATCH(ROW(orderData[customer]),ROW(orderData[customer])),""),ROWS($A$15:A30)+$B$3))),IF($D$15="",INDEX(orderData[status],SMALL(IF(ISNUMBER(MATCH(orderData[customer],$D$9,0)*MATCH(orderData[status],$D$11,0)*MATCH(orderData[order_type],$D$13,0)),MATCH(ROW(orderData[customer]),ROW(orderData[customer])),""),ROWS($A$15:A30)+$B$3)),INDEX(orderData[statu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W23" s="392" t="str">
        <f t="array" ref="W23">IFERROR(IF($D$9="",IF($D$11="",IF($D$13="",IF($D$15="",INDEX(orderData[custom_docs],SMALL(MATCH(ROW(orderData[customer]),ROW(orderData[customer])),ROWS($A$15:A30)+$B$3)),INDEX(orderData[custom_docs],SMALL(IF(ISNUMBER(MATCH(YEAR(orderData[invoice_date]),$D$15,0)),MATCH(ROW(orderData[customer]),ROW(orderData[customer])),""),ROWS($A$15:A30)+$B$3))),IF($D$15="",INDEX(orderData[custom_docs],SMALL(IF(ISNUMBER(MATCH(orderData[order_type],$D$13,0)),MATCH(ROW(orderData[customer]),ROW(orderData[customer])),""),ROWS($A$15:A30)+$B$3)),INDEX(orderData[custom_docs],SMALL(IF(ISNUMBER(MATCH(orderData[order_type],$D$13,0)*MATCH(YEAR(orderData[invoice_date]),$D$15,0)),MATCH(ROW(orderData[customer]),ROW(orderData[customer])),""),ROWS($A$15:A30)+$B$3)))),IF($D$13="",IF($D$15="",INDEX(orderData[custom_docs],SMALL(IF(ISNUMBER(MATCH(orderData[status],$D$11,0)),MATCH(ROW(orderData[customer]),ROW(orderData[customer])),""),ROWS($A$15:A30)+$B$3)),INDEX(orderData[custom_docs],SMALL(IF(ISNUMBER(MATCH(orderData[status],$D$11,0)*MATCH(YEAR(orderData[invoice_date]),$D$15,0)),MATCH(ROW(orderData[customer]),ROW(orderData[customer])),""),ROWS($A$15:A30)+$B$3))),IF($D$15="",INDEX(orderData[custom_docs],SMALL(IF(ISNUMBER(MATCH(orderData[status],$D$11,0)*MATCH(orderData[order_type],$D$13,0)),MATCH(ROW(orderData[customer]),ROW(orderData[customer])),""),ROWS($A$15:A30)+$B$3)),INDEX(orderData[custom_docs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_docs],SMALL(IF(ISNUMBER(MATCH(orderData[customer],$D$9,0)),MATCH(ROW(orderData[customer]),ROW(orderData[customer])),""),ROWS($A$15:A30)+$B$3)),INDEX(orderData[custom_docs],SMALL(IF(ISNUMBER(MATCH(orderData[customer],$D$9,0)*MATCH(YEAR(orderData[invoice_date]),$D$15,0)),MATCH(ROW(orderData[customer]),ROW(orderData[customer])),""),ROWS($A$15:A30)+$B$3))),IF($D$15="",INDEX(orderData[custom_docs],SMALL(IF(ISNUMBER(MATCH(orderData[customer],$D$9,0)*MATCH(orderData[order_type],$D$13,0)),MATCH(ROW(orderData[customer]),ROW(orderData[customer])),""),ROWS($A$15:A30)+$B$3)),INDEX(orderData[custom_docs],SMALL(IF(ISNUMBER(MATCH(orderData[customer],$D$9,0)*MATCH(orderData[order_type],$D$13,0)*MATCH(YEAR(orderData[invoice_date]),$D$15,0)),MATCH(ROW(orderData[customer]),ROW(orderData[customer])),""),ROWS($A$15:A30)+$B$3)))),IF($D$13="",IF($D$15="",INDEX(orderData[custom_docs],SMALL(IF(ISNUMBER(MATCH(orderData[customer],$D$9,0)*MATCH(orderData[status],$D$11,0)),MATCH(ROW(orderData[customer]),ROW(orderData[customer])),""),ROWS($A$15:A30)+$B$3)),INDEX(orderData[custom_docs],SMALL(IF(ISNUMBER(MATCH(orderData[customer],$D$9,0)*MATCH(orderData[status],$D$11,0)*MATCH(YEAR(orderData[status]),$D$15,0)),MATCH(ROW(orderData[customer]),ROW(orderData[customer])),""),ROWS($A$15:A30)+$B$3))),IF($D$15="",INDEX(orderData[custom_docs],SMALL(IF(ISNUMBER(MATCH(orderData[customer],$D$9,0)*MATCH(orderData[status],$D$11,0)*MATCH(orderData[order_type],$D$13,0)),MATCH(ROW(orderData[customer]),ROW(orderData[customer])),""),ROWS($A$15:A30)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AQ23" s="245"/>
      <c r="AX23" s="248"/>
      <c r="BD23" s="712"/>
      <c r="BE23" s="712"/>
      <c r="BF23" s="712"/>
      <c r="BG23" s="712"/>
      <c r="BH23" s="712"/>
      <c r="BN23" s="433"/>
      <c r="BO23" s="268"/>
      <c r="BX23" s="243"/>
      <c r="BZ23" s="364"/>
      <c r="CA23" s="305" t="str">
        <f>IFERROR(IF(BZ23="","",INDEX(productData[description],MATCH(BZ23,productData[sku],0))),"")</f>
        <v/>
      </c>
      <c r="CB23" s="306"/>
      <c r="CC23" s="423"/>
      <c r="CD23" s="313"/>
      <c r="CE23" s="425"/>
      <c r="CF23" s="308"/>
      <c r="CG23" s="309" t="str">
        <f>IFERROR(ROUNDUP(CB23/INDEX(productData[units_per_carton],MATCH(BZ23,productData[sku],0)),0),"")</f>
        <v/>
      </c>
      <c r="CH23" s="310" t="str">
        <f>IFERROR(ROUNDUP(CD23/INDEX(productData[units_per_carton],MATCH(BZ23,productData[sku],0)),0),"")</f>
        <v/>
      </c>
      <c r="CI23" s="310" t="str">
        <f>IFERROR(ROUNDUP(CF23/INDEX(productData[units_per_carton],MATCH(BZ23,productData[sku])),0),"")</f>
        <v/>
      </c>
      <c r="CJ23" s="310" t="str">
        <f>IFERROR(((CB23+CD23+CF23)/INDEX(productData[units_per_carton],MATCH(BZ23,productData[sku],0)))*INDEX(productData[net_weight],MATCH(BZ23,productData[sku],0)),"")</f>
        <v/>
      </c>
      <c r="CK23" s="310" t="str">
        <f>IFERROR(((CB23+CD23+CF23)/INDEX(productData[units_per_carton],MATCH(BZ23,productData[sku],0)))*INDEX(productData[gross_weight],MATCH(BZ23,productData[sku],0)),"")</f>
        <v/>
      </c>
      <c r="CL23" s="414" t="str">
        <f>IFERROR((CB23+CD23+CF23)/INDEX(productData[units_per_carton],MATCH(BZ23,productData[sku],0))*INDEX(productData[length],MATCH(BZ23,productData[sku],0))*INDEX(productData[width],MATCH(BZ23,productData[sku],0))*INDEX(productData[height],MATCH(BZ23,productData[sku],0))/1000000000,"")</f>
        <v/>
      </c>
      <c r="CM23" s="311" t="str">
        <f>IFERROR(INDEX(productData[category],MATCH(BZ23,productData[sku],0)),"")</f>
        <v/>
      </c>
      <c r="CN23" s="311" t="str">
        <f>IFERROR(INDEX(productData[size1],MATCH(BZ23,productData[sku],0)),"")</f>
        <v/>
      </c>
      <c r="CO23" s="312" t="str">
        <f>IFERROR(INDEX(productData[hs_code],MATCH(BZ23,productData[sku],0)),"")</f>
        <v/>
      </c>
      <c r="CP23" s="365" t="str">
        <f>IFERROR(INDEX(productData[sku_geko],MATCH(BZ23,productData[sku],0)),"")</f>
        <v/>
      </c>
      <c r="CQ23" s="308"/>
      <c r="CR23" s="383" t="str">
        <f>IFERROR(IF(BZ23="","",IF($BX$15="SALE",INDEX(inventory[COSTO UNITARIO],MATCH(BZ23,inventory[SKU],0)),IF($BX$15="SAMPLING",INDEX(inventory[COSTO UNITARIO],MATCH(BZ23,inventory[SKU],0)),""))),"")</f>
        <v/>
      </c>
      <c r="CS23" s="383" t="str">
        <f t="shared" si="8"/>
        <v/>
      </c>
      <c r="CT23" s="430" t="str">
        <f t="shared" si="9"/>
        <v/>
      </c>
      <c r="CU23" s="357" t="str">
        <f t="shared" si="3"/>
        <v/>
      </c>
      <c r="CW23" s="77"/>
      <c r="CX23" s="79" t="s">
        <v>16</v>
      </c>
      <c r="CY23" s="192">
        <f>SUM($CL$8:$CL$110)</f>
        <v>0</v>
      </c>
      <c r="CZ23" s="74"/>
      <c r="DB23" s="195"/>
      <c r="DH23" s="195"/>
      <c r="EE23" s="337" t="str">
        <f t="array" ref="EE23">IFERROR(IF($EC$9="",IF($EC$11="",IF($EC$13="",INDEX(productData[sku],SMALL(MATCH(ROW(productData[sku]),ROW(productData[sku])),ROWS($A$15:A30)+$B$3)),INDEX(productData[sku],SMALL(IF(ISNUMBER(MATCH(productData[size1],$EC$13,0)),MATCH(ROW(productData[sku]),ROW(productData[sku])),""),ROWS($A$15:A28)+$B$3))),IF($EC$13="",INDEX(productData[sku],SMALL(IF(ISNUMBER(MATCH(productData[sex],$EC$11,0)),MATCH(ROW(productData[sku]),ROW(productData[sku])),""),ROWS($A$15:A28)+$B$3)),INDEX(productData[sku],SMALL(IF(ISNUMBER(MATCH(productData[sex],$EC$11,0)*MATCH(productData[size1],$EC$13,0)),MATCH(ROW(productData[sku]),ROW(productData[sku])),""),ROWS($A$15:A28)+$B$3)))),IF($EC$11="",IF($EC$13="",INDEX(productData[sku],SMALL(IF(ISNUMBER(MATCH(productData[category],$EC$9,0)),MATCH(ROW(productData[sku]),ROW(productData[sku])),""),ROWS($A$15:A28)+$B$3)),INDEX(productData[sku],SMALL(IF(ISNUMBER(MATCH(productData[category],$EC$9,0)*MATCH(productData[size1],$EC$13,0)),MATCH(ROW(productData[sku]),ROW(productData[sku])),""),ROWS($A$15:A28)+$B$3))),IF($EC$13="",INDEX(productData[sku],SMALL(IF(ISNUMBER(MATCH(productData[category],$EC$9,0)*MATCH(productData[sex],$EC$11,0)),MATCH(ROW(productData[sku]),ROW(productData[sku])),""),ROWS($A$15:A28)+$B$3)),INDEX(productData[sku],SMALL(IF(ISNUMBER(MATCH(productData[category],$EC$9,0)*MATCH(productData[sex],$EC$11,0)*MATCH(productData[size1],$EC$13,0)),MATCH(ROW(productData[sku]),ROW(productData[sku])),""),ROWS($A$15:A28)+$B$3))))),"")</f>
        <v/>
      </c>
      <c r="EF23" s="501" t="str">
        <f t="array" ref="EF23">IFERROR(IF($EC$9="",IF($EC$11="",IF($EC$13="",INDEX(productData[description],SMALL(MATCH(ROW(productData[sku]),ROW(productData[sku])),ROWS($A$15:A30)+$B$3)),INDEX(productData[description],SMALL(IF(ISNUMBER(MATCH(productData[size1],$EC$13,0)),MATCH(ROW(productData[sku]),ROW(productData[sku])),""),ROWS($A$15:A28)+$B$3))),IF($EC$13="",INDEX(productData[description],SMALL(IF(ISNUMBER(MATCH(productData[sex],$EC$11,0)),MATCH(ROW(productData[sku]),ROW(productData[sku])),""),ROWS($A$15:A28)+$B$3)),INDEX(productData[description],SMALL(IF(ISNUMBER(MATCH(productData[sex],$EC$11,0)*MATCH(productData[size1],$EC$13,0)),MATCH(ROW(productData[sku]),ROW(productData[sku])),""),ROWS($A$15:A28)+$B$3)))),IF($EC$11="",IF($EC$13="",INDEX(productData[description],SMALL(IF(ISNUMBER(MATCH(productData[category],$EC$9,0)),MATCH(ROW(productData[sku]),ROW(productData[sku])),""),ROWS($A$15:A28)+$B$3)),INDEX(productData[description],SMALL(IF(ISNUMBER(MATCH(productData[category],$EC$9,0)*MATCH(productData[size1],$EC$13,0)),MATCH(ROW(productData[sku]),ROW(productData[sku])),""),ROWS($A$15:A28)+$B$3))),IF($EC$13="",INDEX(productData[description],SMALL(IF(ISNUMBER(MATCH(productData[category],$EC$9,0)*MATCH(productData[sex],$EC$11,0)),MATCH(ROW(productData[sku]),ROW(productData[sku])),""),ROWS($A$15:A28)+$B$3)),INDEX(productData[description],SMALL(IF(ISNUMBER(MATCH(productData[category],$EC$9,0)*MATCH(productData[sex],$EC$11,0)*MATCH(productData[size1],$EC$13,0)),MATCH(ROW(productData[sku]),ROW(productData[sku])),""),ROWS($A$15:A28)+$B$3))))),"")</f>
        <v/>
      </c>
      <c r="EG23" s="338" t="str">
        <f>IFERROR(IF('BHPC MANAGER'!$EE23="","",INDEX(inventory[ESISTENZA],MATCH('BHPC MANAGER'!$EE23,inventory[SKU],0))),0)</f>
        <v/>
      </c>
      <c r="EH23" s="339" t="s">
        <v>241</v>
      </c>
      <c r="EI23" s="339" t="str">
        <f t="shared" si="4"/>
        <v/>
      </c>
      <c r="EJ23" s="340" t="s">
        <v>241</v>
      </c>
      <c r="EK23" s="341" t="str">
        <f t="shared" si="5"/>
        <v/>
      </c>
      <c r="FD23" s="371"/>
      <c r="FF23" s="242"/>
      <c r="FG23" s="242"/>
      <c r="FH23" s="372"/>
      <c r="FI23" s="242"/>
      <c r="FJ23" s="242"/>
      <c r="FK23" s="242"/>
      <c r="FL23" s="242"/>
      <c r="FM23" s="242"/>
      <c r="FN23" s="242"/>
      <c r="FO23" s="242"/>
      <c r="FP23" s="242"/>
      <c r="FQ23" s="242"/>
      <c r="FR23" s="242"/>
      <c r="FS23" s="242"/>
      <c r="FT23" s="242"/>
      <c r="FU23" s="242"/>
      <c r="FV23" s="242"/>
      <c r="FW23" s="242"/>
      <c r="FX23" s="242"/>
      <c r="FY23" s="242"/>
      <c r="FZ23" s="242"/>
      <c r="GA23" s="242"/>
      <c r="GB23" s="242"/>
      <c r="GC23" s="242"/>
      <c r="GD23" s="242"/>
      <c r="GE23" s="242"/>
      <c r="GF23" s="242"/>
      <c r="GG23" s="242"/>
      <c r="GH23" s="242"/>
      <c r="GI23" s="242"/>
      <c r="GJ23" s="242"/>
      <c r="GK23" s="242"/>
      <c r="GL23" s="242"/>
      <c r="GM23" s="242"/>
      <c r="GN23" s="242"/>
      <c r="GO23" s="242"/>
      <c r="GP23" s="242"/>
      <c r="GQ23" s="242"/>
      <c r="GR23" s="242"/>
      <c r="GS23" s="242"/>
      <c r="GT23" s="242"/>
      <c r="GU23" s="242"/>
      <c r="GV23" s="242"/>
      <c r="GW23" s="242"/>
      <c r="GX23" s="242"/>
      <c r="GY23" s="242"/>
      <c r="GZ23" s="242"/>
      <c r="HA23" s="242"/>
      <c r="HB23" s="242"/>
      <c r="HC23" s="242"/>
      <c r="HD23" s="242"/>
      <c r="HE23" s="242"/>
      <c r="HF23" s="242"/>
      <c r="HG23" s="242"/>
      <c r="HH23" s="242"/>
      <c r="HI23" s="242"/>
      <c r="HJ23" s="242"/>
      <c r="HK23" s="242"/>
      <c r="HL23" s="242"/>
      <c r="HM23" s="242"/>
      <c r="HN23" s="242"/>
      <c r="HO23" s="242"/>
      <c r="HP23" s="242"/>
      <c r="HQ23" s="242"/>
      <c r="HR23" s="242"/>
      <c r="HS23" s="242"/>
      <c r="HT23" s="242"/>
    </row>
    <row r="24" spans="1:228" ht="15" customHeight="1" x14ac:dyDescent="0.35">
      <c r="D24" s="389"/>
      <c r="F24" s="81"/>
      <c r="G24" s="87"/>
      <c r="H24" s="74"/>
      <c r="L24" s="285" t="str">
        <f t="array" ref="L24">IFERROR(IF($D$9="",IF($D$11="",IF($D$13="",IF($D$15="",INDEX(orderData[customer],SMALL(MATCH(ROW(orderData[customer]),ROW(orderData[customer])),ROWS($A$15:A31)+$B$3)),INDEX(orderData[customer],SMALL(IF(ISNUMBER(MATCH(YEAR(orderData[invoice_date]),$D$15,0)),MATCH(ROW(orderData[customer]),ROW(orderData[customer])),""),ROWS($A$15:A31)+$B$3))),IF($D$15="",INDEX(orderData[customer],SMALL(IF(ISNUMBER(MATCH(orderData[order_type],$D$13,0)),MATCH(ROW(orderData[customer]),ROW(orderData[customer])),""),ROWS($A$15:A31)+$B$3)),INDEX(orderData[customer],SMALL(IF(ISNUMBER(MATCH(orderData[order_type],$D$13,0)*MATCH(YEAR(orderData[invoice_date]),$D$15,0)),MATCH(ROW(orderData[customer]),ROW(orderData[customer])),""),ROWS($A$15:A31)+$B$3)))),IF($D$13="",IF($D$15="",INDEX(orderData[customer],SMALL(IF(ISNUMBER(MATCH(orderData[status],$D$11,0)),MATCH(ROW(orderData[customer]),ROW(orderData[customer])),""),ROWS($A$15:A31)+$B$3)),INDEX(orderData[customer],SMALL(IF(ISNUMBER(MATCH(orderData[status],$D$11,0)*MATCH(YEAR(orderData[invoice_date]),$D$15,0)),MATCH(ROW(orderData[customer]),ROW(orderData[customer])),""),ROWS($A$15:A31)+$B$3))),IF($D$15="",INDEX(orderData[customer],SMALL(IF(ISNUMBER(MATCH(orderData[status],$D$11,0)*MATCH(orderData[order_type],$D$13,0)),MATCH(ROW(orderData[customer]),ROW(orderData[customer])),""),ROWS($A$15:A31)+$B$3)),INDEX(orderData[customer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er],SMALL(IF(ISNUMBER(MATCH(orderData[customer],$D$9,0)),MATCH(ROW(orderData[customer]),ROW(orderData[customer])),""),ROWS($A$15:A31)+$B$3)),INDEX(orderData[customer],SMALL(IF(ISNUMBER(MATCH(orderData[customer],$D$9,0)*MATCH(YEAR(orderData[invoice_date]),$D$15,0)),MATCH(ROW(orderData[customer]),ROW(orderData[customer])),""),ROWS($A$15:A31)+$B$3))),IF($D$15="",INDEX(orderData[customer],SMALL(IF(ISNUMBER(MATCH(orderData[customer],$D$9,0)*MATCH(orderData[order_type],$D$13,0)),MATCH(ROW(orderData[customer]),ROW(orderData[customer])),""),ROWS($A$15:A31)+$B$3)),INDEX(orderData[customer],SMALL(IF(ISNUMBER(MATCH(orderData[customer],$D$9,0)*MATCH(orderData[order_type],$D$13,0)*MATCH(YEAR(orderData[invoice_date]),$D$15,0)),MATCH(ROW(orderData[customer]),ROW(orderData[customer])),""),ROWS($A$15:A31)+$B$3)))),IF($D$13="",IF($D$15="",INDEX(orderData[customer],SMALL(IF(ISNUMBER(MATCH(orderData[customer],$D$9,0)*MATCH(orderData[status],$D$11,0)),MATCH(ROW(orderData[customer]),ROW(orderData[customer])),""),ROWS($A$15:A31)+$B$3)),INDEX(orderData[customer],SMALL(IF(ISNUMBER(MATCH(orderData[customer],$D$9,0)*MATCH(orderData[status],$D$11,0)*MATCH(YEAR(orderData[invoice_date]),$D$15,0)),MATCH(ROW(orderData[customer]),ROW(orderData[customer])),""),ROWS($A$15:A31)+$B$3))),IF($D$15="",INDEX(orderData[customer],SMALL(IF(ISNUMBER(MATCH(orderData[customer],$D$9,0)*MATCH(orderData[status],$D$11,0)*MATCH(orderData[order_type],$D$13,0)),MATCH(ROW(orderData[customer]),ROW(orderData[customer])),""),ROWS($A$15:A31)+$B$3)),INDEX(orderData[customer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M24" s="286" t="str">
        <f t="array" ref="M24">IFERROR(IF($D$9="",IF($D$11="",IF($D$13="",IF($D$15="",INDEX(orderData[order_no],SMALL(MATCH(ROW(orderData[customer]),ROW(orderData[customer])),ROWS($A$15:A31)+$B$3)),INDEX(orderData[order_no],SMALL(IF(ISNUMBER(MATCH(YEAR(orderData[invoice_date]),$D$15,0)),MATCH(ROW(orderData[customer]),ROW(orderData[customer])),""),ROWS($A$15:A31)+$B$3))),IF($D$15="",INDEX(orderData[order_no],SMALL(IF(ISNUMBER(MATCH(orderData[order_type],$D$13,0)),MATCH(ROW(orderData[customer]),ROW(orderData[customer])),""),ROWS($A$15:A31)+$B$3)),INDEX(orderData[order_no],SMALL(IF(ISNUMBER(MATCH(orderData[order_type],$D$13,0)*MATCH(YEAR(orderData[invoice_date]),$D$15,0)),MATCH(ROW(orderData[customer]),ROW(orderData[customer])),""),ROWS($A$15:A31)+$B$3)))),IF($D$13="",IF($D$15="",INDEX(orderData[order_no],SMALL(IF(ISNUMBER(MATCH(orderData[status],$D$11,0)),MATCH(ROW(orderData[customer]),ROW(orderData[customer])),""),ROWS($A$15:A31)+$B$3)),INDEX(orderData[order_no],SMALL(IF(ISNUMBER(MATCH(orderData[status],$D$11,0)*MATCH(YEAR(orderData[invoice_date]),$D$15,0)),MATCH(ROW(orderData[customer]),ROW(orderData[customer])),""),ROWS($A$15:A31)+$B$3))),IF($D$15="",INDEX(orderData[order_no],SMALL(IF(ISNUMBER(MATCH(orderData[status],$D$11,0)*MATCH(orderData[order_type],$D$13,0)),MATCH(ROW(orderData[customer]),ROW(orderData[customer])),""),ROWS($A$15:A31)+$B$3)),INDEX(orderData[order_no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no],SMALL(IF(ISNUMBER(MATCH(orderData[customer],$D$9,0)),MATCH(ROW(orderData[customer]),ROW(orderData[customer])),""),ROWS($A$15:A31)+$B$3)),INDEX(orderData[order_no],SMALL(IF(ISNUMBER(MATCH(orderData[customer],$D$9,0)*MATCH(YEAR(orderData[invoice_date]),$D$15,0)),MATCH(ROW(orderData[customer]),ROW(orderData[customer])),""),ROWS($A$15:A31)+$B$3))),IF($D$15="",INDEX(orderData[order_no],SMALL(IF(ISNUMBER(MATCH(orderData[customer],$D$9,0)*MATCH(orderData[order_type],$D$13,0)),MATCH(ROW(orderData[customer]),ROW(orderData[customer])),""),ROWS($A$15:A31)+$B$3)),INDEX(orderData[order_no],SMALL(IF(ISNUMBER(MATCH(orderData[customer],$D$9,0)*MATCH(orderData[order_type],$D$13,0)*MATCH(YEAR(orderData[invoice_date]),$D$15,0)),MATCH(ROW(orderData[customer]),ROW(orderData[customer])),""),ROWS($A$15:A31)+$B$3)))),IF($D$13="",IF($D$15="",INDEX(orderData[order_no],SMALL(IF(ISNUMBER(MATCH(orderData[customer],$D$9,0)*MATCH(orderData[status],$D$11,0)),MATCH(ROW(orderData[customer]),ROW(orderData[customer])),""),ROWS($A$15:A31)+$B$3)),INDEX(orderData[order_no],SMALL(IF(ISNUMBER(MATCH(orderData[customer],$D$9,0)*MATCH(orderData[status],$D$11,0)*MATCH(YEAR(orderData[invoice_date]),$D$15,0)),MATCH(ROW(orderData[customer]),ROW(orderData[customer])),""),ROWS($A$15:A31)+$B$3))),IF($D$15="",INDEX(orderData[order_no],SMALL(IF(ISNUMBER(MATCH(orderData[customer],$D$9,0)*MATCH(orderData[status],$D$11,0)*MATCH(orderData[order_type],$D$13,0)),MATCH(ROW(orderData[customer]),ROW(orderData[customer])),""),ROWS($A$15:A31)+$B$3)),INDEX(orderData[order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N24" s="287" t="str">
        <f t="array" ref="N24">IFERROR(IF($D$9="",IF($D$11="",IF($D$13="",IF($D$15="",INDEX(orderData[order_type],SMALL(MATCH(ROW(orderData[customer]),ROW(orderData[customer])),ROWS($A$15:A31)+$B$3)),INDEX(orderData[order_type],SMALL(IF(ISNUMBER(MATCH(YEAR(orderData[invoice_date]),$D$15,0)),MATCH(ROW(orderData[customer]),ROW(orderData[customer])),""),ROWS($A$15:A31)+$B$3))),IF($D$15="",INDEX(orderData[order_type],SMALL(IF(ISNUMBER(MATCH(orderData[order_type],$D$13,0)),MATCH(ROW(orderData[customer]),ROW(orderData[customer])),""),ROWS($A$15:A31)+$B$3)),INDEX(orderData[order_type],SMALL(IF(ISNUMBER(MATCH(orderData[order_type],$D$13,0)*MATCH(YEAR(orderData[invoice_date]),$D$15,0)),MATCH(ROW(orderData[customer]),ROW(orderData[customer])),""),ROWS($A$15:A31)+$B$3)))),IF($D$13="",IF($D$15="",INDEX(orderData[order_type],SMALL(IF(ISNUMBER(MATCH(orderData[status],$D$11,0)),MATCH(ROW(orderData[customer]),ROW(orderData[customer])),""),ROWS($A$15:A31)+$B$3)),INDEX(orderData[order_type],SMALL(IF(ISNUMBER(MATCH(orderData[status],$D$11,0)*MATCH(YEAR(orderData[invoice_date]),$D$15,0)),MATCH(ROW(orderData[customer]),ROW(orderData[customer])),""),ROWS($A$15:A31)+$B$3))),IF($D$15="",INDEX(orderData[order_type],SMALL(IF(ISNUMBER(MATCH(orderData[status],$D$11,0)*MATCH(orderData[order_type],$D$13,0)),MATCH(ROW(orderData[customer]),ROW(orderData[customer])),""),ROWS($A$15:A31)+$B$3)),INDEX(orderData[order_typ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type],SMALL(IF(ISNUMBER(MATCH(orderData[customer],$D$9,0)),MATCH(ROW(orderData[customer]),ROW(orderData[customer])),""),ROWS($A$15:A31)+$B$3)),INDEX(orderData[order_type],SMALL(IF(ISNUMBER(MATCH(orderData[customer],$D$9,0)*MATCH(YEAR(orderData[invoice_date]),$D$15,0)),MATCH(ROW(orderData[customer]),ROW(orderData[customer])),""),ROWS($A$15:A31)+$B$3))),IF($D$15="",INDEX(orderData[order_type],SMALL(IF(ISNUMBER(MATCH(orderData[customer],$D$9,0)*MATCH(orderData[order_type],$D$13,0)),MATCH(ROW(orderData[customer]),ROW(orderData[customer])),""),ROWS($A$15:A31)+$B$3)),INDEX(orderData[order_type],SMALL(IF(ISNUMBER(MATCH(orderData[customer],$D$9,0)*MATCH(orderData[order_type],$D$13,0)*MATCH(YEAR(orderData[invoice_date]),$D$15,0)),MATCH(ROW(orderData[customer]),ROW(orderData[customer])),""),ROWS($A$15:A31)+$B$3)))),IF($D$13="",IF($D$15="",INDEX(orderData[order_type],SMALL(IF(ISNUMBER(MATCH(orderData[customer],$D$9,0)*MATCH(orderData[status],$D$11,0)),MATCH(ROW(orderData[customer]),ROW(orderData[customer])),""),ROWS($A$15:A31)+$B$3)),INDEX(orderData[order_type],SMALL(IF(ISNUMBER(MATCH(orderData[customer],$D$9,0)*MATCH(orderData[status],$D$11,0)*MATCH(YEAR(orderData[invoice_date]),$D$15,0)),MATCH(ROW(orderData[customer]),ROW(orderData[customer])),""),ROWS($A$15:A31)+$B$3))),IF($D$15="",INDEX(orderData[order_type],SMALL(IF(ISNUMBER(MATCH(orderData[customer],$D$9,0)*MATCH(orderData[status],$D$11,0)*MATCH(orderData[order_type],$D$13,0)),MATCH(ROW(orderData[customer]),ROW(orderData[customer])),""),ROWS($A$15:A31)+$B$3)),INDEX(orderData[order_typ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O24" s="288" t="str">
        <f t="array" ref="O24">IFERROR(IF($D$9="",IF($D$11="",IF($D$13="",IF($D$15="",INDEX(orderData[order_date],SMALL(MATCH(ROW(orderData[customer]),ROW(orderData[customer])),ROWS($A$15:A31)+$B$3)),INDEX(orderData[order_date],SMALL(IF(ISNUMBER(MATCH(YEAR(orderData[invoice_date]),$D$15,0)),MATCH(ROW(orderData[customer]),ROW(orderData[customer])),""),ROWS($A$15:A31)+$B$3))),IF($D$15="",INDEX(orderData[order_date],SMALL(IF(ISNUMBER(MATCH(orderData[order_type],$D$13,0)),MATCH(ROW(orderData[customer]),ROW(orderData[customer])),""),ROWS($A$15:A31)+$B$3)),INDEX(orderData[order_date],SMALL(IF(ISNUMBER(MATCH(orderData[order_type],$D$13,0)*MATCH(YEAR(orderData[invoice_date]),$D$15,0)),MATCH(ROW(orderData[customer]),ROW(orderData[customer])),""),ROWS($A$15:A31)+$B$3)))),IF($D$13="",IF($D$15="",INDEX(orderData[order_date],SMALL(IF(ISNUMBER(MATCH(orderData[status],$D$11,0)),MATCH(ROW(orderData[customer]),ROW(orderData[customer])),""),ROWS($A$15:A31)+$B$3)),INDEX(orderData[order_date],SMALL(IF(ISNUMBER(MATCH(orderData[status],$D$11,0)*MATCH(YEAR(orderData[invoice_date]),$D$15,0)),MATCH(ROW(orderData[customer]),ROW(orderData[customer])),""),ROWS($A$15:A31)+$B$3))),IF($D$15="",INDEX(orderData[order_date],SMALL(IF(ISNUMBER(MATCH(orderData[status],$D$11,0)*MATCH(orderData[order_type],$D$13,0)),MATCH(ROW(orderData[customer]),ROW(orderData[customer])),""),ROWS($A$15:A31)+$B$3)),INDEX(orderData[order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date],SMALL(IF(ISNUMBER(MATCH(orderData[customer],$D$9,0)),MATCH(ROW(orderData[customer]),ROW(orderData[customer])),""),ROWS($A$15:A31)+$B$3)),INDEX(orderData[order_date],SMALL(IF(ISNUMBER(MATCH(orderData[customer],$D$9,0)*MATCH(YEAR(orderData[invoice_date]),$D$15,0)),MATCH(ROW(orderData[customer]),ROW(orderData[customer])),""),ROWS($A$15:A31)+$B$3))),IF($D$15="",INDEX(orderData[order_date],SMALL(IF(ISNUMBER(MATCH(orderData[customer],$D$9,0)*MATCH(orderData[order_type],$D$13,0)),MATCH(ROW(orderData[customer]),ROW(orderData[customer])),""),ROWS($A$15:A31)+$B$3)),INDEX(orderData[order_date],SMALL(IF(ISNUMBER(MATCH(orderData[customer],$D$9,0)*MATCH(orderData[order_type],$D$13,0)*MATCH(YEAR(orderData[invoice_date]),$D$15,0)),MATCH(ROW(orderData[customer]),ROW(orderData[customer])),""),ROWS($A$15:A31)+$B$3)))),IF($D$13="",IF($D$15="",INDEX(orderData[order_date],SMALL(IF(ISNUMBER(MATCH(orderData[customer],$D$9,0)*MATCH(orderData[status],$D$11,0)),MATCH(ROW(orderData[customer]),ROW(orderData[customer])),""),ROWS($A$15:A31)+$B$3)),INDEX(orderData[order_date],SMALL(IF(ISNUMBER(MATCH(orderData[customer],$D$9,0)*MATCH(orderData[status],$D$11,0)*MATCH(YEAR(orderData[invoice_date]),$D$15,0)),MATCH(ROW(orderData[customer]),ROW(orderData[customer])),""),ROWS($A$15:A31)+$B$3))),IF($D$15="",INDEX(orderData[order_date],SMALL(IF(ISNUMBER(MATCH(orderData[customer],$D$9,0)*MATCH(orderData[status],$D$11,0)*MATCH(orderData[order_type],$D$13,0)),MATCH(ROW(orderData[customer]),ROW(orderData[customer])),""),ROWS($A$15:A31)+$B$3)),INDEX(orderData[order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P24" s="289" t="str">
        <f t="array" ref="P24">IFERROR(IF($D$9="",IF($D$11="",IF($D$13="",IF($D$15="",INDEX(orderData[invoice_no],SMALL(MATCH(ROW(orderData[customer]),ROW(orderData[customer])),ROWS($A$15:A31)+$B$3)),INDEX(orderData[invoice_no],SMALL(IF(ISNUMBER(MATCH(YEAR(orderData[invoice_date]),$D$15,0)),MATCH(ROW(orderData[customer]),ROW(orderData[customer])),""),ROWS($A$15:A31)+$B$3))),IF($D$15="",INDEX(orderData[invoice_no],SMALL(IF(ISNUMBER(MATCH(orderData[order_type],$D$13,0)),MATCH(ROW(orderData[customer]),ROW(orderData[customer])),""),ROWS($A$15:A31)+$B$3)),INDEX(orderData[invoice_no],SMALL(IF(ISNUMBER(MATCH(orderData[order_type],$D$13,0)*MATCH(YEAR(orderData[invoice_date]),$D$15,0)),MATCH(ROW(orderData[customer]),ROW(orderData[customer])),""),ROWS($A$15:A31)+$B$3)))),IF($D$13="",IF($D$15="",INDEX(orderData[invoice_no],SMALL(IF(ISNUMBER(MATCH(orderData[status],$D$11,0)),MATCH(ROW(orderData[customer]),ROW(orderData[customer])),""),ROWS($A$15:A31)+$B$3)),INDEX(orderData[invoice_no],SMALL(IF(ISNUMBER(MATCH(orderData[status],$D$11,0)*MATCH(YEAR(orderData[invoice_date]),$D$15,0)),MATCH(ROW(orderData[customer]),ROW(orderData[customer])),""),ROWS($A$15:A31)+$B$3))),IF($D$15="",INDEX(orderData[invoice_no],SMALL(IF(ISNUMBER(MATCH(orderData[status],$D$11,0)*MATCH(orderData[order_type],$D$13,0)),MATCH(ROW(orderData[customer]),ROW(orderData[customer])),""),ROWS($A$15:A31)+$B$3)),INDEX(orderData[invoice_no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no],SMALL(IF(ISNUMBER(MATCH(orderData[customer],$D$9,0)),MATCH(ROW(orderData[customer]),ROW(orderData[customer])),""),ROWS($A$15:A31)+$B$3)),INDEX(orderData[invoice_no],SMALL(IF(ISNUMBER(MATCH(orderData[customer],$D$9,0)*MATCH(YEAR(orderData[invoice_date]),$D$15,0)),MATCH(ROW(orderData[customer]),ROW(orderData[customer])),""),ROWS($A$15:A31)+$B$3))),IF($D$15="",INDEX(orderData[invoice_no],SMALL(IF(ISNUMBER(MATCH(orderData[customer],$D$9,0)*MATCH(orderData[order_type],$D$13,0)),MATCH(ROW(orderData[customer]),ROW(orderData[customer])),""),ROWS($A$15:A31)+$B$3)),INDEX(orderData[invoice_no],SMALL(IF(ISNUMBER(MATCH(orderData[customer],$D$9,0)*MATCH(orderData[order_type],$D$13,0)*MATCH(YEAR(orderData[invoice_date]),$D$15,0)),MATCH(ROW(orderData[customer]),ROW(orderData[customer])),""),ROWS($A$15:A31)+$B$3)))),IF($D$13="",IF($D$15="",INDEX(orderData[invoice_no],SMALL(IF(ISNUMBER(MATCH(orderData[customer],$D$9,0)*MATCH(orderData[status],$D$11,0)),MATCH(ROW(orderData[customer]),ROW(orderData[customer])),""),ROWS($A$15:A31)+$B$3)),INDEX(orderData[invoice_no],SMALL(IF(ISNUMBER(MATCH(orderData[customer],$D$9,0)*MATCH(orderData[status],$D$11,0)*MATCH(YEAR(orderData[invoice_date]),$D$15,0)),MATCH(ROW(orderData[customer]),ROW(orderData[customer])),""),ROWS($A$15:A31)+$B$3))),IF($D$15="",INDEX(orderData[invoice_no],SMALL(IF(ISNUMBER(MATCH(orderData[customer],$D$9,0)*MATCH(orderData[status],$D$11,0)*MATCH(orderData[order_type],$D$13,0)),MATCH(ROW(orderData[customer]),ROW(orderData[customer])),""),ROWS($A$15:A31)+$B$3)),INDEX(orderData[invoice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Q24" s="290" t="str">
        <f t="array" ref="Q24">IFERROR(IF($D$9="",IF($D$11="",IF($D$13="",IF($D$15="",INDEX(orderData[invoice_date],SMALL(MATCH(ROW(orderData[customer]),ROW(orderData[customer])),ROWS($A$15:A31)+$B$3)),INDEX(orderData[invoice_date],SMALL(IF(ISNUMBER(MATCH(YEAR(orderData[invoice_date]),$D$15,0)),MATCH(ROW(orderData[customer]),ROW(orderData[customer])),""),ROWS($A$15:A31)+$B$3))),IF($D$15="",INDEX(orderData[invoice_date],SMALL(IF(ISNUMBER(MATCH(orderData[order_type],$D$13,0)),MATCH(ROW(orderData[customer]),ROW(orderData[customer])),""),ROWS($A$15:A31)+$B$3)),INDEX(orderData[invoice_date],SMALL(IF(ISNUMBER(MATCH(orderData[order_type],$D$13,0)*MATCH(YEAR(orderData[invoice_date]),$D$15,0)),MATCH(ROW(orderData[customer]),ROW(orderData[customer])),""),ROWS($A$15:A31)+$B$3)))),IF($D$13="",IF($D$15="",INDEX(orderData[invoice_date],SMALL(IF(ISNUMBER(MATCH(orderData[status],$D$11,0)),MATCH(ROW(orderData[customer]),ROW(orderData[customer])),""),ROWS($A$15:A31)+$B$3)),INDEX(orderData[invoice_date],SMALL(IF(ISNUMBER(MATCH(orderData[status],$D$11,0)*MATCH(YEAR(orderData[invoice_date]),$D$15,0)),MATCH(ROW(orderData[customer]),ROW(orderData[customer])),""),ROWS($A$15:A31)+$B$3))),IF($D$15="",INDEX(orderData[invoice_date],SMALL(IF(ISNUMBER(MATCH(orderData[status],$D$11,0)*MATCH(orderData[order_type],$D$13,0)),MATCH(ROW(orderData[customer]),ROW(orderData[customer])),""),ROWS($A$15:A31)+$B$3)),INDEX(orderData[invoice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date],SMALL(IF(ISNUMBER(MATCH(orderData[customer],$D$9,0)),MATCH(ROW(orderData[customer]),ROW(orderData[customer])),""),ROWS($A$15:A31)+$B$3)),INDEX(orderData[invoice_date],SMALL(IF(ISNUMBER(MATCH(orderData[customer],$D$9,0)*MATCH(YEAR(orderData[invoice_date]),$D$15,0)),MATCH(ROW(orderData[customer]),ROW(orderData[customer])),""),ROWS($A$15:A31)+$B$3))),IF($D$15="",INDEX(orderData[invoice_date],SMALL(IF(ISNUMBER(MATCH(orderData[customer],$D$9,0)*MATCH(orderData[order_type],$D$13,0)),MATCH(ROW(orderData[customer]),ROW(orderData[customer])),""),ROWS($A$15:A31)+$B$3)),INDEX(orderData[invoice_date],SMALL(IF(ISNUMBER(MATCH(orderData[customer],$D$9,0)*MATCH(orderData[order_type],$D$13,0)*MATCH(YEAR(orderData[invoice_date]),$D$15,0)),MATCH(ROW(orderData[customer]),ROW(orderData[customer])),""),ROWS($A$15:A31)+$B$3)))),IF($D$13="",IF($D$15="",INDEX(orderData[invoice_date],SMALL(IF(ISNUMBER(MATCH(orderData[customer],$D$9,0)*MATCH(orderData[status],$D$11,0)),MATCH(ROW(orderData[customer]),ROW(orderData[customer])),""),ROWS($A$15:A31)+$B$3)),INDEX(orderData[invoice_date],SMALL(IF(ISNUMBER(MATCH(orderData[customer],$D$9,0)*MATCH(orderData[status],$D$11,0)*MATCH(YEAR(orderData[invoice_date]),$D$15,0)),MATCH(ROW(orderData[customer]),ROW(orderData[customer])),""),ROWS($A$15:A31)+$B$3))),IF($D$15="",INDEX(orderData[invoice_date],SMALL(IF(ISNUMBER(MATCH(orderData[customer],$D$9,0)*MATCH(orderData[status],$D$11,0)*MATCH(orderData[order_type],$D$13,0)),MATCH(ROW(orderData[customer]),ROW(orderData[customer])),""),ROWS($A$15:A31)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R24" s="291" t="str">
        <f t="array" ref="R24">IFERROR(IF($D$9="",IF($D$11="",IF($D$13="",IF($D$15="",INDEX(orderData[inv_amount],SMALL(MATCH(ROW(orderData[customer]),ROW(orderData[customer])),ROWS($A$15:A31)+$B$3)),INDEX(orderData[inv_amount],SMALL(IF(ISNUMBER(MATCH(YEAR(orderData[invoice_date]),$D$15,0)),MATCH(ROW(orderData[customer]),ROW(orderData[customer])),""),ROWS($A$15:A31)+$B$3))),IF($D$15="",INDEX(orderData[inv_amount],SMALL(IF(ISNUMBER(MATCH(orderData[order_type],$D$13,0)),MATCH(ROW(orderData[customer]),ROW(orderData[customer])),""),ROWS($A$15:A31)+$B$3)),INDEX(orderData[inv_amount],SMALL(IF(ISNUMBER(MATCH(orderData[order_type],$D$13,0)*MATCH(YEAR(orderData[invoice_date]),$D$15,0)),MATCH(ROW(orderData[customer]),ROW(orderData[customer])),""),ROWS($A$15:A31)+$B$3)))),IF($D$13="",IF($D$15="",INDEX(orderData[inv_amount],SMALL(IF(ISNUMBER(MATCH(orderData[status],$D$11,0)),MATCH(ROW(orderData[customer]),ROW(orderData[customer])),""),ROWS($A$15:A31)+$B$3)),INDEX(orderData[inv_amount],SMALL(IF(ISNUMBER(MATCH(orderData[status],$D$11,0)*MATCH(YEAR(orderData[invoice_date]),$D$15,0)),MATCH(ROW(orderData[customer]),ROW(orderData[customer])),""),ROWS($A$15:A31)+$B$3))),IF($D$15="",INDEX(orderData[inv_amount],SMALL(IF(ISNUMBER(MATCH(orderData[status],$D$11,0)*MATCH(orderData[order_type],$D$13,0)),MATCH(ROW(orderData[customer]),ROW(orderData[customer])),""),ROWS($A$15:A31)+$B$3)),INDEX(orderData[inv_amount],SMALL(IF(ISNUMBER(MATCH(orderData[status],$D$11,0)*MATCH(orderData[order_type],$D$13,0)*MATCH(YEAR(orderData[invoice_date]),$D$15,0)),MATCH(ROW(orderData[customer]),ROW(orderData[customer])),""),ROWS($A$15:A31)+$B$3))))),IF($D$11="",IF($D$13="",IF($D$15="",INDEX(orderData[inv_amount],SMALL(IF(ISNUMBER(MATCH(orderData[customer],$D$9,0)),MATCH(ROW(orderData[customer]),ROW(orderData[customer])),""),ROWS($A$15:A31)+$B$3)),INDEX(orderData[inv_amount],SMALL(IF(ISNUMBER(MATCH(orderData[customer],$D$9,0)*MATCH(YEAR(orderData[invoice_date]),$D$15,0)),MATCH(ROW(orderData[customer]),ROW(orderData[customer])),""),ROWS($A$15:A31)+$B$3))),IF($D$15="",INDEX(orderData[inv_amount],SMALL(IF(ISNUMBER(MATCH(orderData[customer],$D$9,0)*MATCH(orderData[order_type],$D$13,0)),MATCH(ROW(orderData[customer]),ROW(orderData[customer])),""),ROWS($A$15:A31)+$B$3)),INDEX(orderData[inv_amount],SMALL(IF(ISNUMBER(MATCH(orderData[customer],$D$9,0)*MATCH(orderData[order_type],$D$13,0)*MATCH(YEAR(orderData[invoice_date]),$D$15,0)),MATCH(ROW(orderData[customer]),ROW(orderData[customer])),""),ROWS($A$15:A31)+$B$3)))),IF($D$13="",IF($D$15="",INDEX(orderData[inv_amount],SMALL(IF(ISNUMBER(MATCH(orderData[customer],$D$9,0)*MATCH(orderData[status],$D$11,0)),MATCH(ROW(orderData[customer]),ROW(orderData[customer])),""),ROWS($A$15:A31)+$B$3)),INDEX(orderData[inv_amount],SMALL(IF(ISNUMBER(MATCH(orderData[customer],$D$9,0)*MATCH(orderData[status],$D$11,0)*MATCH(YEAR(orderData[inv_amount]),$D$15,0)),MATCH(ROW(orderData[customer]),ROW(orderData[customer])),""),ROWS($A$15:A31)+$B$3))),IF($D$15="",INDEX(orderData[inv_amount],SMALL(IF(ISNUMBER(MATCH(orderData[customer],$D$9,0)*MATCH(orderData[status],$D$11,0)*MATCH(orderData[order_type],$D$13,0)),MATCH(ROW(orderData[customer]),ROW(orderData[customer])),""),ROWS($A$15:A31)+$B$3)),INDEX(orderData[inv_amount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S24" s="353" t="str">
        <f t="array" ref="S24">IFERROR(IF($D$9="",IF($D$11="",IF($D$13="",IF($D$15="",INDEX(orderData[lock_goods],SMALL(MATCH(ROW(orderData[customer]),ROW(orderData[customer])),ROWS($A$15:A31)+$B$3)),INDEX(orderData[lock_goods],SMALL(IF(ISNUMBER(MATCH(YEAR(orderData[invoice_date]),$D$15,0)),MATCH(ROW(orderData[customer]),ROW(orderData[customer])),""),ROWS($A$15:A31)+$B$3))),IF($D$15="",INDEX(orderData[lock_goods],SMALL(IF(ISNUMBER(MATCH(orderData[order_type],$D$13,0)),MATCH(ROW(orderData[customer]),ROW(orderData[customer])),""),ROWS($A$15:A31)+$B$3)),INDEX(orderData[lock_goods],SMALL(IF(ISNUMBER(MATCH(orderData[order_type],$D$13,0)*MATCH(YEAR(orderData[invoice_date]),$D$15,0)),MATCH(ROW(orderData[customer]),ROW(orderData[customer])),""),ROWS($A$15:A31)+$B$3)))),IF($D$13="",IF($D$15="",INDEX(orderData[lock_goods],SMALL(IF(ISNUMBER(MATCH(orderData[status],$D$11,0)),MATCH(ROW(orderData[customer]),ROW(orderData[customer])),""),ROWS($A$15:A31)+$B$3)),INDEX(orderData[lock_goods],SMALL(IF(ISNUMBER(MATCH(orderData[status],$D$11,0)*MATCH(YEAR(orderData[invoice_date]),$D$15,0)),MATCH(ROW(orderData[customer]),ROW(orderData[customer])),""),ROWS($A$15:A31)+$B$3))),IF($D$15="",INDEX(orderData[lock_goods],SMALL(IF(ISNUMBER(MATCH(orderData[status],$D$11,0)*MATCH(orderData[order_type],$D$13,0)),MATCH(ROW(orderData[customer]),ROW(orderData[customer])),""),ROWS($A$15:A31)+$B$3)),INDEX(orderData[lock_goods],SMALL(IF(ISNUMBER(MATCH(orderData[status],$D$11,0)*MATCH(orderData[order_type],$D$13,0)*MATCH(YEAR(orderData[invoice_date]),$D$15,0)),MATCH(ROW(orderData[customer]),ROW(orderData[customer])),""),ROWS($A$15:A31)+$B$3))))),IF($D$11="",IF($D$13="",IF($D$15="",INDEX(orderData[lock_goods],SMALL(IF(ISNUMBER(MATCH(orderData[customer],$D$9,0)),MATCH(ROW(orderData[customer]),ROW(orderData[customer])),""),ROWS($A$15:A31)+$B$3)),INDEX(orderData[lock_goods],SMALL(IF(ISNUMBER(MATCH(orderData[customer],$D$9,0)*MATCH(YEAR(orderData[invoice_date]),$D$15,0)),MATCH(ROW(orderData[customer]),ROW(orderData[customer])),""),ROWS($A$15:A31)+$B$3))),IF($D$15="",INDEX(orderData[lock_goods],SMALL(IF(ISNUMBER(MATCH(orderData[customer],$D$9,0)*MATCH(orderData[order_type],$D$13,0)),MATCH(ROW(orderData[customer]),ROW(orderData[customer])),""),ROWS($A$15:A31)+$B$3)),INDEX(orderData[lock_goods],SMALL(IF(ISNUMBER(MATCH(orderData[customer],$D$9,0)*MATCH(orderData[order_type],$D$13,0)*MATCH(YEAR(orderData[invoice_date]),$D$15,0)),MATCH(ROW(orderData[customer]),ROW(orderData[customer])),""),ROWS($A$15:A31)+$B$3)))),IF($D$13="",IF($D$15="",INDEX(orderData[lock_goods],SMALL(IF(ISNUMBER(MATCH(orderData[customer],$D$9,0)*MATCH(orderData[status],$D$11,0)),MATCH(ROW(orderData[customer]),ROW(orderData[customer])),""),ROWS($A$15:A31)+$B$3)),INDEX(orderData[lock_goods],SMALL(IF(ISNUMBER(MATCH(orderData[customer],$D$9,0)*MATCH(orderData[status],$D$11,0)*MATCH(YEAR(orderData[payed]),$D$15,0)),MATCH(ROW(orderData[customer]),ROW(orderData[customer])),""),ROWS($A$15:A31)+$B$3))),IF($D$15="",INDEX(orderData[lock_goods],SMALL(IF(ISNUMBER(MATCH(orderData[customer],$D$9,0)*MATCH(orderData[status],$D$11,0)*MATCH(orderData[order_type],$D$13,0)),MATCH(ROW(orderData[customer]),ROW(orderData[customer])),""),ROWS($A$15:A31)+$B$3)),INDEX(orderData[lock_good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T24" s="292" t="str">
        <f t="array" ref="T24">IFERROR(IF($D$9="",IF($D$11="",IF($D$13="",IF($D$15="",INDEX(orderData[payed],SMALL(MATCH(ROW(orderData[customer]),ROW(orderData[customer])),ROWS($A$15:A31)+$B$3)),INDEX(orderData[payed],SMALL(IF(ISNUMBER(MATCH(YEAR(orderData[invoice_date]),$D$15,0)),MATCH(ROW(orderData[customer]),ROW(orderData[customer])),""),ROWS($A$15:A31)+$B$3))),IF($D$15="",INDEX(orderData[payed],SMALL(IF(ISNUMBER(MATCH(orderData[order_type],$D$13,0)),MATCH(ROW(orderData[customer]),ROW(orderData[customer])),""),ROWS($A$15:A31)+$B$3)),INDEX(orderData[payed],SMALL(IF(ISNUMBER(MATCH(orderData[order_type],$D$13,0)*MATCH(YEAR(orderData[invoice_date]),$D$15,0)),MATCH(ROW(orderData[customer]),ROW(orderData[customer])),""),ROWS($A$15:A31)+$B$3)))),IF($D$13="",IF($D$15="",INDEX(orderData[payed],SMALL(IF(ISNUMBER(MATCH(orderData[status],$D$11,0)),MATCH(ROW(orderData[customer]),ROW(orderData[customer])),""),ROWS($A$15:A31)+$B$3)),INDEX(orderData[payed],SMALL(IF(ISNUMBER(MATCH(orderData[status],$D$11,0)*MATCH(YEAR(orderData[invoice_date]),$D$15,0)),MATCH(ROW(orderData[customer]),ROW(orderData[customer])),""),ROWS($A$15:A31)+$B$3))),IF($D$15="",INDEX(orderData[payed],SMALL(IF(ISNUMBER(MATCH(orderData[status],$D$11,0)*MATCH(orderData[order_type],$D$13,0)),MATCH(ROW(orderData[customer]),ROW(orderData[customer])),""),ROWS($A$15:A31)+$B$3)),INDEX(orderData[payed],SMALL(IF(ISNUMBER(MATCH(orderData[status],$D$11,0)*MATCH(orderData[order_type],$D$13,0)*MATCH(YEAR(orderData[invoice_date]),$D$15,0)),MATCH(ROW(orderData[customer]),ROW(orderData[customer])),""),ROWS($A$15:A31)+$B$3))))),IF($D$11="",IF($D$13="",IF($D$15="",INDEX(orderData[payed],SMALL(IF(ISNUMBER(MATCH(orderData[customer],$D$9,0)),MATCH(ROW(orderData[customer]),ROW(orderData[customer])),""),ROWS($A$15:A31)+$B$3)),INDEX(orderData[payed],SMALL(IF(ISNUMBER(MATCH(orderData[customer],$D$9,0)*MATCH(YEAR(orderData[invoice_date]),$D$15,0)),MATCH(ROW(orderData[customer]),ROW(orderData[customer])),""),ROWS($A$15:A31)+$B$3))),IF($D$15="",INDEX(orderData[payed],SMALL(IF(ISNUMBER(MATCH(orderData[customer],$D$9,0)*MATCH(orderData[order_type],$D$13,0)),MATCH(ROW(orderData[customer]),ROW(orderData[customer])),""),ROWS($A$15:A31)+$B$3)),INDEX(orderData[payed],SMALL(IF(ISNUMBER(MATCH(orderData[customer],$D$9,0)*MATCH(orderData[order_type],$D$13,0)*MATCH(YEAR(orderData[invoice_date]),$D$15,0)),MATCH(ROW(orderData[customer]),ROW(orderData[customer])),""),ROWS($A$15:A31)+$B$3)))),IF($D$13="",IF($D$15="",INDEX(orderData[payed],SMALL(IF(ISNUMBER(MATCH(orderData[customer],$D$9,0)*MATCH(orderData[status],$D$11,0)),MATCH(ROW(orderData[customer]),ROW(orderData[customer])),""),ROWS($A$15:A31)+$B$3)),INDEX(orderData[payed],SMALL(IF(ISNUMBER(MATCH(orderData[customer],$D$9,0)*MATCH(orderData[status],$D$11,0)*MATCH(YEAR(orderData[payed]),$D$15,0)),MATCH(ROW(orderData[customer]),ROW(orderData[customer])),""),ROWS($A$15:A31)+$B$3))),IF($D$15="",INDEX(orderData[payed],SMALL(IF(ISNUMBER(MATCH(orderData[customer],$D$9,0)*MATCH(orderData[status],$D$11,0)*MATCH(orderData[order_type],$D$13,0)),MATCH(ROW(orderData[customer]),ROW(orderData[customer])),""),ROWS($A$15:A31)+$B$3)),INDEX(orderData[paye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U24" s="287" t="str">
        <f t="array" ref="U24">IFERROR(IF($D$9="",IF($D$11="",IF($D$13="",IF($D$15="",INDEX(orderData[shipping_method],SMALL(MATCH(ROW(orderData[customer]),ROW(orderData[customer])),ROWS($A$15:A31)+$B$3)),INDEX(orderData[shipping_method],SMALL(IF(ISNUMBER(MATCH(YEAR(orderData[invoice_date]),$D$15,0)),MATCH(ROW(orderData[customer]),ROW(orderData[customer])),""),ROWS($A$15:A31)+$B$3))),IF($D$15="",INDEX(orderData[shipping_method],SMALL(IF(ISNUMBER(MATCH(orderData[order_type],$D$13,0)),MATCH(ROW(orderData[customer]),ROW(orderData[customer])),""),ROWS($A$15:A31)+$B$3)),INDEX(orderData[shipping_method],SMALL(IF(ISNUMBER(MATCH(orderData[order_type],$D$13,0)*MATCH(YEAR(orderData[invoice_date]),$D$15,0)),MATCH(ROW(orderData[customer]),ROW(orderData[customer])),""),ROWS($A$15:A31)+$B$3)))),IF($D$13="",IF($D$15="",INDEX(orderData[shipping_method],SMALL(IF(ISNUMBER(MATCH(orderData[status],$D$11,0)),MATCH(ROW(orderData[customer]),ROW(orderData[customer])),""),ROWS($A$15:A31)+$B$3)),INDEX(orderData[shipping_method],SMALL(IF(ISNUMBER(MATCH(orderData[status],$D$11,0)*MATCH(YEAR(orderData[invoice_date]),$D$15,0)),MATCH(ROW(orderData[customer]),ROW(orderData[customer])),""),ROWS($A$15:A31)+$B$3))),IF($D$15="",INDEX(orderData[shipping_method],SMALL(IF(ISNUMBER(MATCH(orderData[status],$D$11,0)*MATCH(orderData[order_type],$D$13,0)),MATCH(ROW(orderData[customer]),ROW(orderData[customer])),""),ROWS($A$15:A31)+$B$3)),INDEX(orderData[shipping_method],SMALL(IF(ISNUMBER(MATCH(orderData[status],$D$11,0)*MATCH(orderData[order_type],$D$13,0)*MATCH(YEAR(orderData[invoice_date]),$D$15,0)),MATCH(ROW(orderData[customer]),ROW(orderData[customer])),""),ROWS($A$15:A31)+$B$3))))),IF($D$11="",IF($D$13="",IF($D$15="",INDEX(orderData[shipping_method],SMALL(IF(ISNUMBER(MATCH(orderData[customer],$D$9,0)),MATCH(ROW(orderData[customer]),ROW(orderData[customer])),""),ROWS($A$15:A31)+$B$3)),INDEX(orderData[shipping_method],SMALL(IF(ISNUMBER(MATCH(orderData[customer],$D$9,0)*MATCH(YEAR(orderData[invoice_date]),$D$15,0)),MATCH(ROW(orderData[customer]),ROW(orderData[customer])),""),ROWS($A$15:A31)+$B$3))),IF($D$15="",INDEX(orderData[shipping_method],SMALL(IF(ISNUMBER(MATCH(orderData[customer],$D$9,0)*MATCH(orderData[order_type],$D$13,0)),MATCH(ROW(orderData[customer]),ROW(orderData[customer])),""),ROWS($A$15:A31)+$B$3)),INDEX(orderData[shipping_method],SMALL(IF(ISNUMBER(MATCH(orderData[customer],$D$9,0)*MATCH(orderData[order_type],$D$13,0)*MATCH(YEAR(orderData[invoice_date]),$D$15,0)),MATCH(ROW(orderData[customer]),ROW(orderData[customer])),""),ROWS($A$15:A31)+$B$3)))),IF($D$13="",IF($D$15="",INDEX(orderData[shipping_method],SMALL(IF(ISNUMBER(MATCH(orderData[customer],$D$9,0)*MATCH(orderData[status],$D$11,0)),MATCH(ROW(orderData[customer]),ROW(orderData[customer])),""),ROWS($A$15:A31)+$B$3)),INDEX(orderData[shipping_method],SMALL(IF(ISNUMBER(MATCH(orderData[customer],$D$9,0)*MATCH(orderData[status],$D$11,0)*MATCH(YEAR(orderData[shipping_method]),$D$15,0)),MATCH(ROW(orderData[customer]),ROW(orderData[customer])),""),ROWS($A$15:A31)+$B$3))),IF($D$15="",INDEX(orderData[shipping_method],SMALL(IF(ISNUMBER(MATCH(orderData[customer],$D$9,0)*MATCH(orderData[status],$D$11,0)*MATCH(orderData[order_type],$D$13,0)),MATCH(ROW(orderData[customer]),ROW(orderData[customer])),""),ROWS($A$15:A31)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V24" s="292" t="str">
        <f t="array" ref="V24">IFERROR(IF($D$9="",IF($D$11="",IF($D$13="",IF($D$15="",INDEX(orderData[status],SMALL(MATCH(ROW(orderData[customer]),ROW(orderData[customer])),ROWS($A$15:A31)+$B$3)),INDEX(orderData[status],SMALL(IF(ISNUMBER(MATCH(YEAR(orderData[invoice_date]),$D$15,0)),MATCH(ROW(orderData[customer]),ROW(orderData[customer])),""),ROWS($A$15:A31)+$B$3))),IF($D$15="",INDEX(orderData[status],SMALL(IF(ISNUMBER(MATCH(orderData[order_type],$D$13,0)),MATCH(ROW(orderData[customer]),ROW(orderData[customer])),""),ROWS($A$15:A31)+$B$3)),INDEX(orderData[status],SMALL(IF(ISNUMBER(MATCH(orderData[order_type],$D$13,0)*MATCH(YEAR(orderData[invoice_date]),$D$15,0)),MATCH(ROW(orderData[customer]),ROW(orderData[customer])),""),ROWS($A$15:A31)+$B$3)))),IF($D$13="",IF($D$15="",INDEX(orderData[status],SMALL(IF(ISNUMBER(MATCH(orderData[status],$D$11,0)),MATCH(ROW(orderData[customer]),ROW(orderData[customer])),""),ROWS($A$15:A31)+$B$3)),INDEX(orderData[status],SMALL(IF(ISNUMBER(MATCH(orderData[status],$D$11,0)*MATCH(YEAR(orderData[invoice_date]),$D$15,0)),MATCH(ROW(orderData[customer]),ROW(orderData[customer])),""),ROWS($A$15:A31)+$B$3))),IF($D$15="",INDEX(orderData[status],SMALL(IF(ISNUMBER(MATCH(orderData[status],$D$11,0)*MATCH(orderData[order_type],$D$13,0)),MATCH(ROW(orderData[customer]),ROW(orderData[customer])),""),ROWS($A$15:A31)+$B$3)),INDEX(orderData[status],SMALL(IF(ISNUMBER(MATCH(orderData[status],$D$11,0)*MATCH(orderData[order_type],$D$13,0)*MATCH(YEAR(orderData[invoice_date]),$D$15,0)),MATCH(ROW(orderData[customer]),ROW(orderData[customer])),""),ROWS($A$15:A31)+$B$3))))),IF($D$11="",IF($D$13="",IF($D$15="",INDEX(orderData[status],SMALL(IF(ISNUMBER(MATCH(orderData[customer],$D$9,0)),MATCH(ROW(orderData[customer]),ROW(orderData[customer])),""),ROWS($A$15:A31)+$B$3)),INDEX(orderData[status],SMALL(IF(ISNUMBER(MATCH(orderData[customer],$D$9,0)*MATCH(YEAR(orderData[invoice_date]),$D$15,0)),MATCH(ROW(orderData[customer]),ROW(orderData[customer])),""),ROWS($A$15:A31)+$B$3))),IF($D$15="",INDEX(orderData[status],SMALL(IF(ISNUMBER(MATCH(orderData[customer],$D$9,0)*MATCH(orderData[order_type],$D$13,0)),MATCH(ROW(orderData[customer]),ROW(orderData[customer])),""),ROWS($A$15:A31)+$B$3)),INDEX(orderData[status],SMALL(IF(ISNUMBER(MATCH(orderData[customer],$D$9,0)*MATCH(orderData[order_type],$D$13,0)*MATCH(YEAR(orderData[invoice_date]),$D$15,0)),MATCH(ROW(orderData[customer]),ROW(orderData[customer])),""),ROWS($A$15:A31)+$B$3)))),IF($D$13="",IF($D$15="",INDEX(orderData[status],SMALL(IF(ISNUMBER(MATCH(orderData[customer],$D$9,0)*MATCH(orderData[status],$D$11,0)),MATCH(ROW(orderData[customer]),ROW(orderData[customer])),""),ROWS($A$15:A31)+$B$3)),INDEX(orderData[status],SMALL(IF(ISNUMBER(MATCH(orderData[customer],$D$9,0)*MATCH(orderData[status],$D$11,0)*MATCH(YEAR(orderData[status]),$D$15,0)),MATCH(ROW(orderData[customer]),ROW(orderData[customer])),""),ROWS($A$15:A31)+$B$3))),IF($D$15="",INDEX(orderData[status],SMALL(IF(ISNUMBER(MATCH(orderData[customer],$D$9,0)*MATCH(orderData[status],$D$11,0)*MATCH(orderData[order_type],$D$13,0)),MATCH(ROW(orderData[customer]),ROW(orderData[customer])),""),ROWS($A$15:A31)+$B$3)),INDEX(orderData[statu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W24" s="392" t="str">
        <f t="array" ref="W24">IFERROR(IF($D$9="",IF($D$11="",IF($D$13="",IF($D$15="",INDEX(orderData[custom_docs],SMALL(MATCH(ROW(orderData[customer]),ROW(orderData[customer])),ROWS($A$15:A31)+$B$3)),INDEX(orderData[custom_docs],SMALL(IF(ISNUMBER(MATCH(YEAR(orderData[invoice_date]),$D$15,0)),MATCH(ROW(orderData[customer]),ROW(orderData[customer])),""),ROWS($A$15:A31)+$B$3))),IF($D$15="",INDEX(orderData[custom_docs],SMALL(IF(ISNUMBER(MATCH(orderData[order_type],$D$13,0)),MATCH(ROW(orderData[customer]),ROW(orderData[customer])),""),ROWS($A$15:A31)+$B$3)),INDEX(orderData[custom_docs],SMALL(IF(ISNUMBER(MATCH(orderData[order_type],$D$13,0)*MATCH(YEAR(orderData[invoice_date]),$D$15,0)),MATCH(ROW(orderData[customer]),ROW(orderData[customer])),""),ROWS($A$15:A31)+$B$3)))),IF($D$13="",IF($D$15="",INDEX(orderData[custom_docs],SMALL(IF(ISNUMBER(MATCH(orderData[status],$D$11,0)),MATCH(ROW(orderData[customer]),ROW(orderData[customer])),""),ROWS($A$15:A31)+$B$3)),INDEX(orderData[custom_docs],SMALL(IF(ISNUMBER(MATCH(orderData[status],$D$11,0)*MATCH(YEAR(orderData[invoice_date]),$D$15,0)),MATCH(ROW(orderData[customer]),ROW(orderData[customer])),""),ROWS($A$15:A31)+$B$3))),IF($D$15="",INDEX(orderData[custom_docs],SMALL(IF(ISNUMBER(MATCH(orderData[status],$D$11,0)*MATCH(orderData[order_type],$D$13,0)),MATCH(ROW(orderData[customer]),ROW(orderData[customer])),""),ROWS($A$15:A31)+$B$3)),INDEX(orderData[custom_docs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_docs],SMALL(IF(ISNUMBER(MATCH(orderData[customer],$D$9,0)),MATCH(ROW(orderData[customer]),ROW(orderData[customer])),""),ROWS($A$15:A31)+$B$3)),INDEX(orderData[custom_docs],SMALL(IF(ISNUMBER(MATCH(orderData[customer],$D$9,0)*MATCH(YEAR(orderData[invoice_date]),$D$15,0)),MATCH(ROW(orderData[customer]),ROW(orderData[customer])),""),ROWS($A$15:A31)+$B$3))),IF($D$15="",INDEX(orderData[custom_docs],SMALL(IF(ISNUMBER(MATCH(orderData[customer],$D$9,0)*MATCH(orderData[order_type],$D$13,0)),MATCH(ROW(orderData[customer]),ROW(orderData[customer])),""),ROWS($A$15:A31)+$B$3)),INDEX(orderData[custom_docs],SMALL(IF(ISNUMBER(MATCH(orderData[customer],$D$9,0)*MATCH(orderData[order_type],$D$13,0)*MATCH(YEAR(orderData[invoice_date]),$D$15,0)),MATCH(ROW(orderData[customer]),ROW(orderData[customer])),""),ROWS($A$15:A31)+$B$3)))),IF($D$13="",IF($D$15="",INDEX(orderData[custom_docs],SMALL(IF(ISNUMBER(MATCH(orderData[customer],$D$9,0)*MATCH(orderData[status],$D$11,0)),MATCH(ROW(orderData[customer]),ROW(orderData[customer])),""),ROWS($A$15:A31)+$B$3)),INDEX(orderData[custom_docs],SMALL(IF(ISNUMBER(MATCH(orderData[customer],$D$9,0)*MATCH(orderData[status],$D$11,0)*MATCH(YEAR(orderData[status]),$D$15,0)),MATCH(ROW(orderData[customer]),ROW(orderData[customer])),""),ROWS($A$15:A31)+$B$3))),IF($D$15="",INDEX(orderData[custom_docs],SMALL(IF(ISNUMBER(MATCH(orderData[customer],$D$9,0)*MATCH(orderData[status],$D$11,0)*MATCH(orderData[order_type],$D$13,0)),MATCH(ROW(orderData[customer]),ROW(orderData[customer])),""),ROWS($A$15:A31)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AQ24" s="264"/>
      <c r="AT24" s="437"/>
      <c r="AU24" s="437"/>
      <c r="AV24" s="437"/>
      <c r="AX24" s="248"/>
      <c r="BN24" s="433"/>
      <c r="BO24" s="268"/>
      <c r="BX24" s="243"/>
      <c r="BZ24" s="364"/>
      <c r="CA24" s="305" t="str">
        <f>IFERROR(IF(BZ24="","",INDEX(productData[description],MATCH(BZ24,productData[sku],0))),"")</f>
        <v/>
      </c>
      <c r="CB24" s="307"/>
      <c r="CC24" s="423"/>
      <c r="CD24" s="313"/>
      <c r="CE24" s="425"/>
      <c r="CF24" s="308"/>
      <c r="CG24" s="309" t="str">
        <f>IFERROR(ROUNDUP(CB24/INDEX(productData[units_per_carton],MATCH(BZ24,productData[sku],0)),0),"")</f>
        <v/>
      </c>
      <c r="CH24" s="310" t="str">
        <f>IFERROR(ROUNDUP(CD24/INDEX(productData[units_per_carton],MATCH(BZ24,productData[sku],0)),0),"")</f>
        <v/>
      </c>
      <c r="CI24" s="310" t="str">
        <f>IFERROR(ROUNDUP(CF24/INDEX(productData[units_per_carton],MATCH(BZ24,productData[sku])),0),"")</f>
        <v/>
      </c>
      <c r="CJ24" s="310" t="str">
        <f>IFERROR(((CB24+CD24+CF24)/INDEX(productData[units_per_carton],MATCH(BZ24,productData[sku],0)))*INDEX(productData[net_weight],MATCH(BZ24,productData[sku],0)),"")</f>
        <v/>
      </c>
      <c r="CK24" s="310" t="str">
        <f>IFERROR(((CB24+CD24+CF24)/INDEX(productData[units_per_carton],MATCH(BZ24,productData[sku],0)))*INDEX(productData[gross_weight],MATCH(BZ24,productData[sku],0)),"")</f>
        <v/>
      </c>
      <c r="CL24" s="414" t="str">
        <f>IFERROR((CB24+CD24+CF24)/INDEX(productData[units_per_carton],MATCH(BZ24,productData[sku],0))*INDEX(productData[length],MATCH(BZ24,productData[sku],0))*INDEX(productData[width],MATCH(BZ24,productData[sku],0))*INDEX(productData[height],MATCH(BZ24,productData[sku],0))/1000000000,"")</f>
        <v/>
      </c>
      <c r="CM24" s="311" t="str">
        <f>IFERROR(INDEX(productData[category],MATCH(BZ24,productData[sku],0)),"")</f>
        <v/>
      </c>
      <c r="CN24" s="311" t="str">
        <f>IFERROR(INDEX(productData[size1],MATCH(BZ24,productData[sku],0)),"")</f>
        <v/>
      </c>
      <c r="CO24" s="312" t="str">
        <f>IFERROR(INDEX(productData[hs_code],MATCH(BZ24,productData[sku],0)),"")</f>
        <v/>
      </c>
      <c r="CP24" s="365" t="str">
        <f>IFERROR(INDEX(productData[sku_geko],MATCH(BZ24,productData[sku],0)),"")</f>
        <v/>
      </c>
      <c r="CQ24" s="308"/>
      <c r="CR24" s="382" t="str">
        <f>IFERROR(IF(BZ24="","",IF($BX$15="SALE",INDEX(inventory[COSTO UNITARIO],MATCH(BZ24,inventory[SKU],0)),IF($BX$15="SAMPLING",INDEX(inventory[COSTO UNITARIO],MATCH(BZ24,inventory[SKU],0)),""))),"")</f>
        <v/>
      </c>
      <c r="CS24" s="382" t="str">
        <f t="shared" si="8"/>
        <v/>
      </c>
      <c r="CT24" s="430" t="str">
        <f t="shared" si="9"/>
        <v/>
      </c>
      <c r="CU24" s="357" t="str">
        <f t="shared" si="3"/>
        <v/>
      </c>
      <c r="CW24" s="77"/>
      <c r="CX24" s="101" t="s">
        <v>208</v>
      </c>
      <c r="CY24" s="219">
        <f>SUM(CJ8:CJ110)</f>
        <v>0</v>
      </c>
      <c r="CZ24" s="74"/>
      <c r="DB24" s="195"/>
      <c r="DH24" s="195"/>
      <c r="EE24" s="342" t="str">
        <f t="array" ref="EE24">IFERROR(IF($EC$9="",IF($EC$11="",IF($EC$13="",INDEX(productData[sku],SMALL(MATCH(ROW(productData[sku]),ROW(productData[sku])),ROWS($A$15:A31)+$B$3)),INDEX(productData[sku],SMALL(IF(ISNUMBER(MATCH(productData[size1],$EC$13,0)),MATCH(ROW(productData[sku]),ROW(productData[sku])),""),ROWS($A$15:A29)+$B$3))),IF($EC$13="",INDEX(productData[sku],SMALL(IF(ISNUMBER(MATCH(productData[sex],$EC$11,0)),MATCH(ROW(productData[sku]),ROW(productData[sku])),""),ROWS($A$15:A29)+$B$3)),INDEX(productData[sku],SMALL(IF(ISNUMBER(MATCH(productData[sex],$EC$11,0)*MATCH(productData[size1],$EC$13,0)),MATCH(ROW(productData[sku]),ROW(productData[sku])),""),ROWS($A$15:A29)+$B$3)))),IF($EC$11="",IF($EC$13="",INDEX(productData[sku],SMALL(IF(ISNUMBER(MATCH(productData[category],$EC$9,0)),MATCH(ROW(productData[sku]),ROW(productData[sku])),""),ROWS($A$15:A29)+$B$3)),INDEX(productData[sku],SMALL(IF(ISNUMBER(MATCH(productData[category],$EC$9,0)*MATCH(productData[size1],$EC$13,0)),MATCH(ROW(productData[sku]),ROW(productData[sku])),""),ROWS($A$15:A29)+$B$3))),IF($EC$13="",INDEX(productData[sku],SMALL(IF(ISNUMBER(MATCH(productData[category],$EC$9,0)*MATCH(productData[sex],$EC$11,0)),MATCH(ROW(productData[sku]),ROW(productData[sku])),""),ROWS($A$15:A29)+$B$3)),INDEX(productData[sku],SMALL(IF(ISNUMBER(MATCH(productData[category],$EC$9,0)*MATCH(productData[sex],$EC$11,0)*MATCH(productData[size1],$EC$13,0)),MATCH(ROW(productData[sku]),ROW(productData[sku])),""),ROWS($A$15:A29)+$B$3))))),"")</f>
        <v/>
      </c>
      <c r="EF24" s="502" t="str">
        <f t="array" ref="EF24">IFERROR(IF($EC$9="",IF($EC$11="",IF($EC$13="",INDEX(productData[description],SMALL(MATCH(ROW(productData[sku]),ROW(productData[sku])),ROWS($A$15:A31)+$B$3)),INDEX(productData[description],SMALL(IF(ISNUMBER(MATCH(productData[size1],$EC$13,0)),MATCH(ROW(productData[sku]),ROW(productData[sku])),""),ROWS($A$15:A29)+$B$3))),IF($EC$13="",INDEX(productData[description],SMALL(IF(ISNUMBER(MATCH(productData[sex],$EC$11,0)),MATCH(ROW(productData[sku]),ROW(productData[sku])),""),ROWS($A$15:A29)+$B$3)),INDEX(productData[description],SMALL(IF(ISNUMBER(MATCH(productData[sex],$EC$11,0)*MATCH(productData[size1],$EC$13,0)),MATCH(ROW(productData[sku]),ROW(productData[sku])),""),ROWS($A$15:A29)+$B$3)))),IF($EC$11="",IF($EC$13="",INDEX(productData[description],SMALL(IF(ISNUMBER(MATCH(productData[category],$EC$9,0)),MATCH(ROW(productData[sku]),ROW(productData[sku])),""),ROWS($A$15:A29)+$B$3)),INDEX(productData[description],SMALL(IF(ISNUMBER(MATCH(productData[category],$EC$9,0)*MATCH(productData[size1],$EC$13,0)),MATCH(ROW(productData[sku]),ROW(productData[sku])),""),ROWS($A$15:A29)+$B$3))),IF($EC$13="",INDEX(productData[description],SMALL(IF(ISNUMBER(MATCH(productData[category],$EC$9,0)*MATCH(productData[sex],$EC$11,0)),MATCH(ROW(productData[sku]),ROW(productData[sku])),""),ROWS($A$15:A29)+$B$3)),INDEX(productData[description],SMALL(IF(ISNUMBER(MATCH(productData[category],$EC$9,0)*MATCH(productData[sex],$EC$11,0)*MATCH(productData[size1],$EC$13,0)),MATCH(ROW(productData[sku]),ROW(productData[sku])),""),ROWS($A$15:A29)+$B$3))))),"")</f>
        <v/>
      </c>
      <c r="EG24" s="343" t="str">
        <f>IFERROR(IF('BHPC MANAGER'!$EE24="","",INDEX(inventory[ESISTENZA],MATCH('BHPC MANAGER'!$EE24,inventory[SKU],0))),0)</f>
        <v/>
      </c>
      <c r="EH24" s="344" t="s">
        <v>241</v>
      </c>
      <c r="EI24" s="344" t="str">
        <f t="shared" si="4"/>
        <v/>
      </c>
      <c r="EJ24" s="345" t="s">
        <v>241</v>
      </c>
      <c r="EK24" s="346" t="str">
        <f t="shared" si="5"/>
        <v/>
      </c>
      <c r="FD24" s="371"/>
      <c r="FE24" s="195" t="s">
        <v>310</v>
      </c>
      <c r="FF24" s="377">
        <v>45505</v>
      </c>
      <c r="FG24" s="242"/>
      <c r="FH24" s="372"/>
      <c r="FI24" s="242"/>
      <c r="FJ24" s="242"/>
      <c r="FK24" s="242"/>
      <c r="FL24" s="242"/>
      <c r="FM24" s="242"/>
      <c r="FN24" s="242"/>
      <c r="FO24" s="242"/>
      <c r="FP24" s="242"/>
      <c r="FQ24" s="242"/>
      <c r="FR24" s="242"/>
      <c r="FS24" s="242"/>
      <c r="FT24" s="242"/>
      <c r="FU24" s="242"/>
      <c r="FV24" s="242"/>
      <c r="FW24" s="242"/>
      <c r="FX24" s="242"/>
      <c r="FY24" s="242"/>
      <c r="FZ24" s="242"/>
      <c r="GA24" s="242"/>
      <c r="GB24" s="242"/>
      <c r="GC24" s="242"/>
      <c r="GD24" s="242"/>
      <c r="GE24" s="242"/>
      <c r="GF24" s="242"/>
      <c r="GG24" s="242"/>
      <c r="GH24" s="242"/>
      <c r="GI24" s="242"/>
      <c r="GJ24" s="242"/>
      <c r="GK24" s="242"/>
      <c r="GL24" s="242"/>
      <c r="GM24" s="242"/>
      <c r="GN24" s="242"/>
      <c r="GO24" s="242"/>
      <c r="GP24" s="242"/>
      <c r="GQ24" s="242"/>
      <c r="GR24" s="242"/>
      <c r="GS24" s="242"/>
      <c r="GT24" s="242"/>
      <c r="GU24" s="242"/>
      <c r="GV24" s="242"/>
      <c r="GW24" s="242"/>
      <c r="GX24" s="242"/>
      <c r="GY24" s="242"/>
      <c r="GZ24" s="242"/>
      <c r="HA24" s="242"/>
      <c r="HB24" s="242"/>
      <c r="HC24" s="242"/>
      <c r="HD24" s="242"/>
      <c r="HE24" s="242"/>
      <c r="HF24" s="242"/>
      <c r="HG24" s="242"/>
      <c r="HH24" s="242"/>
      <c r="HI24" s="242"/>
      <c r="HJ24" s="242"/>
      <c r="HK24" s="242"/>
      <c r="HL24" s="242"/>
      <c r="HM24" s="242"/>
      <c r="HN24" s="242"/>
      <c r="HO24" s="242"/>
      <c r="HP24" s="242"/>
      <c r="HQ24" s="242"/>
      <c r="HR24" s="242"/>
      <c r="HS24" s="242"/>
      <c r="HT24" s="242"/>
    </row>
    <row r="25" spans="1:228" ht="15" customHeight="1" x14ac:dyDescent="0.35">
      <c r="D25" s="389"/>
      <c r="F25" s="81"/>
      <c r="G25" s="87"/>
      <c r="H25" s="74"/>
      <c r="L25" s="285" t="str">
        <f t="array" ref="L25">IFERROR(IF($D$9="",IF($D$11="",IF($D$13="",IF($D$15="",INDEX(orderData[customer],SMALL(MATCH(ROW(orderData[customer]),ROW(orderData[customer])),ROWS($A$15:A32)+$B$3)),INDEX(orderData[customer],SMALL(IF(ISNUMBER(MATCH(YEAR(orderData[invoice_date]),$D$15,0)),MATCH(ROW(orderData[customer]),ROW(orderData[customer])),""),ROWS($A$15:A32)+$B$3))),IF($D$15="",INDEX(orderData[customer],SMALL(IF(ISNUMBER(MATCH(orderData[order_type],$D$13,0)),MATCH(ROW(orderData[customer]),ROW(orderData[customer])),""),ROWS($A$15:A32)+$B$3)),INDEX(orderData[customer],SMALL(IF(ISNUMBER(MATCH(orderData[order_type],$D$13,0)*MATCH(YEAR(orderData[invoice_date]),$D$15,0)),MATCH(ROW(orderData[customer]),ROW(orderData[customer])),""),ROWS($A$15:A32)+$B$3)))),IF($D$13="",IF($D$15="",INDEX(orderData[customer],SMALL(IF(ISNUMBER(MATCH(orderData[status],$D$11,0)),MATCH(ROW(orderData[customer]),ROW(orderData[customer])),""),ROWS($A$15:A32)+$B$3)),INDEX(orderData[customer],SMALL(IF(ISNUMBER(MATCH(orderData[status],$D$11,0)*MATCH(YEAR(orderData[invoice_date]),$D$15,0)),MATCH(ROW(orderData[customer]),ROW(orderData[customer])),""),ROWS($A$15:A32)+$B$3))),IF($D$15="",INDEX(orderData[customer],SMALL(IF(ISNUMBER(MATCH(orderData[status],$D$11,0)*MATCH(orderData[order_type],$D$13,0)),MATCH(ROW(orderData[customer]),ROW(orderData[customer])),""),ROWS($A$15:A32)+$B$3)),INDEX(orderData[customer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er],SMALL(IF(ISNUMBER(MATCH(orderData[customer],$D$9,0)),MATCH(ROW(orderData[customer]),ROW(orderData[customer])),""),ROWS($A$15:A32)+$B$3)),INDEX(orderData[customer],SMALL(IF(ISNUMBER(MATCH(orderData[customer],$D$9,0)*MATCH(YEAR(orderData[invoice_date]),$D$15,0)),MATCH(ROW(orderData[customer]),ROW(orderData[customer])),""),ROWS($A$15:A32)+$B$3))),IF($D$15="",INDEX(orderData[customer],SMALL(IF(ISNUMBER(MATCH(orderData[customer],$D$9,0)*MATCH(orderData[order_type],$D$13,0)),MATCH(ROW(orderData[customer]),ROW(orderData[customer])),""),ROWS($A$15:A32)+$B$3)),INDEX(orderData[customer],SMALL(IF(ISNUMBER(MATCH(orderData[customer],$D$9,0)*MATCH(orderData[order_type],$D$13,0)*MATCH(YEAR(orderData[invoice_date]),$D$15,0)),MATCH(ROW(orderData[customer]),ROW(orderData[customer])),""),ROWS($A$15:A32)+$B$3)))),IF($D$13="",IF($D$15="",INDEX(orderData[customer],SMALL(IF(ISNUMBER(MATCH(orderData[customer],$D$9,0)*MATCH(orderData[status],$D$11,0)),MATCH(ROW(orderData[customer]),ROW(orderData[customer])),""),ROWS($A$15:A32)+$B$3)),INDEX(orderData[customer],SMALL(IF(ISNUMBER(MATCH(orderData[customer],$D$9,0)*MATCH(orderData[status],$D$11,0)*MATCH(YEAR(orderData[invoice_date]),$D$15,0)),MATCH(ROW(orderData[customer]),ROW(orderData[customer])),""),ROWS($A$15:A32)+$B$3))),IF($D$15="",INDEX(orderData[customer],SMALL(IF(ISNUMBER(MATCH(orderData[customer],$D$9,0)*MATCH(orderData[status],$D$11,0)*MATCH(orderData[order_type],$D$13,0)),MATCH(ROW(orderData[customer]),ROW(orderData[customer])),""),ROWS($A$15:A32)+$B$3)),INDEX(orderData[customer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M25" s="286" t="str">
        <f t="array" ref="M25">IFERROR(IF($D$9="",IF($D$11="",IF($D$13="",IF($D$15="",INDEX(orderData[order_no],SMALL(MATCH(ROW(orderData[customer]),ROW(orderData[customer])),ROWS($A$15:A32)+$B$3)),INDEX(orderData[order_no],SMALL(IF(ISNUMBER(MATCH(YEAR(orderData[invoice_date]),$D$15,0)),MATCH(ROW(orderData[customer]),ROW(orderData[customer])),""),ROWS($A$15:A32)+$B$3))),IF($D$15="",INDEX(orderData[order_no],SMALL(IF(ISNUMBER(MATCH(orderData[order_type],$D$13,0)),MATCH(ROW(orderData[customer]),ROW(orderData[customer])),""),ROWS($A$15:A32)+$B$3)),INDEX(orderData[order_no],SMALL(IF(ISNUMBER(MATCH(orderData[order_type],$D$13,0)*MATCH(YEAR(orderData[invoice_date]),$D$15,0)),MATCH(ROW(orderData[customer]),ROW(orderData[customer])),""),ROWS($A$15:A32)+$B$3)))),IF($D$13="",IF($D$15="",INDEX(orderData[order_no],SMALL(IF(ISNUMBER(MATCH(orderData[status],$D$11,0)),MATCH(ROW(orderData[customer]),ROW(orderData[customer])),""),ROWS($A$15:A32)+$B$3)),INDEX(orderData[order_no],SMALL(IF(ISNUMBER(MATCH(orderData[status],$D$11,0)*MATCH(YEAR(orderData[invoice_date]),$D$15,0)),MATCH(ROW(orderData[customer]),ROW(orderData[customer])),""),ROWS($A$15:A32)+$B$3))),IF($D$15="",INDEX(orderData[order_no],SMALL(IF(ISNUMBER(MATCH(orderData[status],$D$11,0)*MATCH(orderData[order_type],$D$13,0)),MATCH(ROW(orderData[customer]),ROW(orderData[customer])),""),ROWS($A$15:A32)+$B$3)),INDEX(orderData[order_no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no],SMALL(IF(ISNUMBER(MATCH(orderData[customer],$D$9,0)),MATCH(ROW(orderData[customer]),ROW(orderData[customer])),""),ROWS($A$15:A32)+$B$3)),INDEX(orderData[order_no],SMALL(IF(ISNUMBER(MATCH(orderData[customer],$D$9,0)*MATCH(YEAR(orderData[invoice_date]),$D$15,0)),MATCH(ROW(orderData[customer]),ROW(orderData[customer])),""),ROWS($A$15:A32)+$B$3))),IF($D$15="",INDEX(orderData[order_no],SMALL(IF(ISNUMBER(MATCH(orderData[customer],$D$9,0)*MATCH(orderData[order_type],$D$13,0)),MATCH(ROW(orderData[customer]),ROW(orderData[customer])),""),ROWS($A$15:A32)+$B$3)),INDEX(orderData[order_no],SMALL(IF(ISNUMBER(MATCH(orderData[customer],$D$9,0)*MATCH(orderData[order_type],$D$13,0)*MATCH(YEAR(orderData[invoice_date]),$D$15,0)),MATCH(ROW(orderData[customer]),ROW(orderData[customer])),""),ROWS($A$15:A32)+$B$3)))),IF($D$13="",IF($D$15="",INDEX(orderData[order_no],SMALL(IF(ISNUMBER(MATCH(orderData[customer],$D$9,0)*MATCH(orderData[status],$D$11,0)),MATCH(ROW(orderData[customer]),ROW(orderData[customer])),""),ROWS($A$15:A32)+$B$3)),INDEX(orderData[order_no],SMALL(IF(ISNUMBER(MATCH(orderData[customer],$D$9,0)*MATCH(orderData[status],$D$11,0)*MATCH(YEAR(orderData[invoice_date]),$D$15,0)),MATCH(ROW(orderData[customer]),ROW(orderData[customer])),""),ROWS($A$15:A32)+$B$3))),IF($D$15="",INDEX(orderData[order_no],SMALL(IF(ISNUMBER(MATCH(orderData[customer],$D$9,0)*MATCH(orderData[status],$D$11,0)*MATCH(orderData[order_type],$D$13,0)),MATCH(ROW(orderData[customer]),ROW(orderData[customer])),""),ROWS($A$15:A32)+$B$3)),INDEX(orderData[order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N25" s="287" t="str">
        <f t="array" ref="N25">IFERROR(IF($D$9="",IF($D$11="",IF($D$13="",IF($D$15="",INDEX(orderData[order_type],SMALL(MATCH(ROW(orderData[customer]),ROW(orderData[customer])),ROWS($A$15:A32)+$B$3)),INDEX(orderData[order_type],SMALL(IF(ISNUMBER(MATCH(YEAR(orderData[invoice_date]),$D$15,0)),MATCH(ROW(orderData[customer]),ROW(orderData[customer])),""),ROWS($A$15:A32)+$B$3))),IF($D$15="",INDEX(orderData[order_type],SMALL(IF(ISNUMBER(MATCH(orderData[order_type],$D$13,0)),MATCH(ROW(orderData[customer]),ROW(orderData[customer])),""),ROWS($A$15:A32)+$B$3)),INDEX(orderData[order_type],SMALL(IF(ISNUMBER(MATCH(orderData[order_type],$D$13,0)*MATCH(YEAR(orderData[invoice_date]),$D$15,0)),MATCH(ROW(orderData[customer]),ROW(orderData[customer])),""),ROWS($A$15:A32)+$B$3)))),IF($D$13="",IF($D$15="",INDEX(orderData[order_type],SMALL(IF(ISNUMBER(MATCH(orderData[status],$D$11,0)),MATCH(ROW(orderData[customer]),ROW(orderData[customer])),""),ROWS($A$15:A32)+$B$3)),INDEX(orderData[order_type],SMALL(IF(ISNUMBER(MATCH(orderData[status],$D$11,0)*MATCH(YEAR(orderData[invoice_date]),$D$15,0)),MATCH(ROW(orderData[customer]),ROW(orderData[customer])),""),ROWS($A$15:A32)+$B$3))),IF($D$15="",INDEX(orderData[order_type],SMALL(IF(ISNUMBER(MATCH(orderData[status],$D$11,0)*MATCH(orderData[order_type],$D$13,0)),MATCH(ROW(orderData[customer]),ROW(orderData[customer])),""),ROWS($A$15:A32)+$B$3)),INDEX(orderData[order_typ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type],SMALL(IF(ISNUMBER(MATCH(orderData[customer],$D$9,0)),MATCH(ROW(orderData[customer]),ROW(orderData[customer])),""),ROWS($A$15:A32)+$B$3)),INDEX(orderData[order_type],SMALL(IF(ISNUMBER(MATCH(orderData[customer],$D$9,0)*MATCH(YEAR(orderData[invoice_date]),$D$15,0)),MATCH(ROW(orderData[customer]),ROW(orderData[customer])),""),ROWS($A$15:A32)+$B$3))),IF($D$15="",INDEX(orderData[order_type],SMALL(IF(ISNUMBER(MATCH(orderData[customer],$D$9,0)*MATCH(orderData[order_type],$D$13,0)),MATCH(ROW(orderData[customer]),ROW(orderData[customer])),""),ROWS($A$15:A32)+$B$3)),INDEX(orderData[order_type],SMALL(IF(ISNUMBER(MATCH(orderData[customer],$D$9,0)*MATCH(orderData[order_type],$D$13,0)*MATCH(YEAR(orderData[invoice_date]),$D$15,0)),MATCH(ROW(orderData[customer]),ROW(orderData[customer])),""),ROWS($A$15:A32)+$B$3)))),IF($D$13="",IF($D$15="",INDEX(orderData[order_type],SMALL(IF(ISNUMBER(MATCH(orderData[customer],$D$9,0)*MATCH(orderData[status],$D$11,0)),MATCH(ROW(orderData[customer]),ROW(orderData[customer])),""),ROWS($A$15:A32)+$B$3)),INDEX(orderData[order_type],SMALL(IF(ISNUMBER(MATCH(orderData[customer],$D$9,0)*MATCH(orderData[status],$D$11,0)*MATCH(YEAR(orderData[invoice_date]),$D$15,0)),MATCH(ROW(orderData[customer]),ROW(orderData[customer])),""),ROWS($A$15:A32)+$B$3))),IF($D$15="",INDEX(orderData[order_type],SMALL(IF(ISNUMBER(MATCH(orderData[customer],$D$9,0)*MATCH(orderData[status],$D$11,0)*MATCH(orderData[order_type],$D$13,0)),MATCH(ROW(orderData[customer]),ROW(orderData[customer])),""),ROWS($A$15:A32)+$B$3)),INDEX(orderData[order_typ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O25" s="288" t="str">
        <f t="array" ref="O25">IFERROR(IF($D$9="",IF($D$11="",IF($D$13="",IF($D$15="",INDEX(orderData[order_date],SMALL(MATCH(ROW(orderData[customer]),ROW(orderData[customer])),ROWS($A$15:A32)+$B$3)),INDEX(orderData[order_date],SMALL(IF(ISNUMBER(MATCH(YEAR(orderData[invoice_date]),$D$15,0)),MATCH(ROW(orderData[customer]),ROW(orderData[customer])),""),ROWS($A$15:A32)+$B$3))),IF($D$15="",INDEX(orderData[order_date],SMALL(IF(ISNUMBER(MATCH(orderData[order_type],$D$13,0)),MATCH(ROW(orderData[customer]),ROW(orderData[customer])),""),ROWS($A$15:A32)+$B$3)),INDEX(orderData[order_date],SMALL(IF(ISNUMBER(MATCH(orderData[order_type],$D$13,0)*MATCH(YEAR(orderData[invoice_date]),$D$15,0)),MATCH(ROW(orderData[customer]),ROW(orderData[customer])),""),ROWS($A$15:A32)+$B$3)))),IF($D$13="",IF($D$15="",INDEX(orderData[order_date],SMALL(IF(ISNUMBER(MATCH(orderData[status],$D$11,0)),MATCH(ROW(orderData[customer]),ROW(orderData[customer])),""),ROWS($A$15:A32)+$B$3)),INDEX(orderData[order_date],SMALL(IF(ISNUMBER(MATCH(orderData[status],$D$11,0)*MATCH(YEAR(orderData[invoice_date]),$D$15,0)),MATCH(ROW(orderData[customer]),ROW(orderData[customer])),""),ROWS($A$15:A32)+$B$3))),IF($D$15="",INDEX(orderData[order_date],SMALL(IF(ISNUMBER(MATCH(orderData[status],$D$11,0)*MATCH(orderData[order_type],$D$13,0)),MATCH(ROW(orderData[customer]),ROW(orderData[customer])),""),ROWS($A$15:A32)+$B$3)),INDEX(orderData[order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date],SMALL(IF(ISNUMBER(MATCH(orderData[customer],$D$9,0)),MATCH(ROW(orderData[customer]),ROW(orderData[customer])),""),ROWS($A$15:A32)+$B$3)),INDEX(orderData[order_date],SMALL(IF(ISNUMBER(MATCH(orderData[customer],$D$9,0)*MATCH(YEAR(orderData[invoice_date]),$D$15,0)),MATCH(ROW(orderData[customer]),ROW(orderData[customer])),""),ROWS($A$15:A32)+$B$3))),IF($D$15="",INDEX(orderData[order_date],SMALL(IF(ISNUMBER(MATCH(orderData[customer],$D$9,0)*MATCH(orderData[order_type],$D$13,0)),MATCH(ROW(orderData[customer]),ROW(orderData[customer])),""),ROWS($A$15:A32)+$B$3)),INDEX(orderData[order_date],SMALL(IF(ISNUMBER(MATCH(orderData[customer],$D$9,0)*MATCH(orderData[order_type],$D$13,0)*MATCH(YEAR(orderData[invoice_date]),$D$15,0)),MATCH(ROW(orderData[customer]),ROW(orderData[customer])),""),ROWS($A$15:A32)+$B$3)))),IF($D$13="",IF($D$15="",INDEX(orderData[order_date],SMALL(IF(ISNUMBER(MATCH(orderData[customer],$D$9,0)*MATCH(orderData[status],$D$11,0)),MATCH(ROW(orderData[customer]),ROW(orderData[customer])),""),ROWS($A$15:A32)+$B$3)),INDEX(orderData[order_date],SMALL(IF(ISNUMBER(MATCH(orderData[customer],$D$9,0)*MATCH(orderData[status],$D$11,0)*MATCH(YEAR(orderData[invoice_date]),$D$15,0)),MATCH(ROW(orderData[customer]),ROW(orderData[customer])),""),ROWS($A$15:A32)+$B$3))),IF($D$15="",INDEX(orderData[order_date],SMALL(IF(ISNUMBER(MATCH(orderData[customer],$D$9,0)*MATCH(orderData[status],$D$11,0)*MATCH(orderData[order_type],$D$13,0)),MATCH(ROW(orderData[customer]),ROW(orderData[customer])),""),ROWS($A$15:A32)+$B$3)),INDEX(orderData[order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P25" s="289" t="str">
        <f t="array" ref="P25">IFERROR(IF($D$9="",IF($D$11="",IF($D$13="",IF($D$15="",INDEX(orderData[invoice_no],SMALL(MATCH(ROW(orderData[customer]),ROW(orderData[customer])),ROWS($A$15:A32)+$B$3)),INDEX(orderData[invoice_no],SMALL(IF(ISNUMBER(MATCH(YEAR(orderData[invoice_date]),$D$15,0)),MATCH(ROW(orderData[customer]),ROW(orderData[customer])),""),ROWS($A$15:A32)+$B$3))),IF($D$15="",INDEX(orderData[invoice_no],SMALL(IF(ISNUMBER(MATCH(orderData[order_type],$D$13,0)),MATCH(ROW(orderData[customer]),ROW(orderData[customer])),""),ROWS($A$15:A32)+$B$3)),INDEX(orderData[invoice_no],SMALL(IF(ISNUMBER(MATCH(orderData[order_type],$D$13,0)*MATCH(YEAR(orderData[invoice_date]),$D$15,0)),MATCH(ROW(orderData[customer]),ROW(orderData[customer])),""),ROWS($A$15:A32)+$B$3)))),IF($D$13="",IF($D$15="",INDEX(orderData[invoice_no],SMALL(IF(ISNUMBER(MATCH(orderData[status],$D$11,0)),MATCH(ROW(orderData[customer]),ROW(orderData[customer])),""),ROWS($A$15:A32)+$B$3)),INDEX(orderData[invoice_no],SMALL(IF(ISNUMBER(MATCH(orderData[status],$D$11,0)*MATCH(YEAR(orderData[invoice_date]),$D$15,0)),MATCH(ROW(orderData[customer]),ROW(orderData[customer])),""),ROWS($A$15:A32)+$B$3))),IF($D$15="",INDEX(orderData[invoice_no],SMALL(IF(ISNUMBER(MATCH(orderData[status],$D$11,0)*MATCH(orderData[order_type],$D$13,0)),MATCH(ROW(orderData[customer]),ROW(orderData[customer])),""),ROWS($A$15:A32)+$B$3)),INDEX(orderData[invoice_no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no],SMALL(IF(ISNUMBER(MATCH(orderData[customer],$D$9,0)),MATCH(ROW(orderData[customer]),ROW(orderData[customer])),""),ROWS($A$15:A32)+$B$3)),INDEX(orderData[invoice_no],SMALL(IF(ISNUMBER(MATCH(orderData[customer],$D$9,0)*MATCH(YEAR(orderData[invoice_date]),$D$15,0)),MATCH(ROW(orderData[customer]),ROW(orderData[customer])),""),ROWS($A$15:A32)+$B$3))),IF($D$15="",INDEX(orderData[invoice_no],SMALL(IF(ISNUMBER(MATCH(orderData[customer],$D$9,0)*MATCH(orderData[order_type],$D$13,0)),MATCH(ROW(orderData[customer]),ROW(orderData[customer])),""),ROWS($A$15:A32)+$B$3)),INDEX(orderData[invoice_no],SMALL(IF(ISNUMBER(MATCH(orderData[customer],$D$9,0)*MATCH(orderData[order_type],$D$13,0)*MATCH(YEAR(orderData[invoice_date]),$D$15,0)),MATCH(ROW(orderData[customer]),ROW(orderData[customer])),""),ROWS($A$15:A32)+$B$3)))),IF($D$13="",IF($D$15="",INDEX(orderData[invoice_no],SMALL(IF(ISNUMBER(MATCH(orderData[customer],$D$9,0)*MATCH(orderData[status],$D$11,0)),MATCH(ROW(orderData[customer]),ROW(orderData[customer])),""),ROWS($A$15:A32)+$B$3)),INDEX(orderData[invoice_no],SMALL(IF(ISNUMBER(MATCH(orderData[customer],$D$9,0)*MATCH(orderData[status],$D$11,0)*MATCH(YEAR(orderData[invoice_date]),$D$15,0)),MATCH(ROW(orderData[customer]),ROW(orderData[customer])),""),ROWS($A$15:A32)+$B$3))),IF($D$15="",INDEX(orderData[invoice_no],SMALL(IF(ISNUMBER(MATCH(orderData[customer],$D$9,0)*MATCH(orderData[status],$D$11,0)*MATCH(orderData[order_type],$D$13,0)),MATCH(ROW(orderData[customer]),ROW(orderData[customer])),""),ROWS($A$15:A32)+$B$3)),INDEX(orderData[invoice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Q25" s="290" t="str">
        <f t="array" ref="Q25">IFERROR(IF($D$9="",IF($D$11="",IF($D$13="",IF($D$15="",INDEX(orderData[invoice_date],SMALL(MATCH(ROW(orderData[customer]),ROW(orderData[customer])),ROWS($A$15:A32)+$B$3)),INDEX(orderData[invoice_date],SMALL(IF(ISNUMBER(MATCH(YEAR(orderData[invoice_date]),$D$15,0)),MATCH(ROW(orderData[customer]),ROW(orderData[customer])),""),ROWS($A$15:A32)+$B$3))),IF($D$15="",INDEX(orderData[invoice_date],SMALL(IF(ISNUMBER(MATCH(orderData[order_type],$D$13,0)),MATCH(ROW(orderData[customer]),ROW(orderData[customer])),""),ROWS($A$15:A32)+$B$3)),INDEX(orderData[invoice_date],SMALL(IF(ISNUMBER(MATCH(orderData[order_type],$D$13,0)*MATCH(YEAR(orderData[invoice_date]),$D$15,0)),MATCH(ROW(orderData[customer]),ROW(orderData[customer])),""),ROWS($A$15:A32)+$B$3)))),IF($D$13="",IF($D$15="",INDEX(orderData[invoice_date],SMALL(IF(ISNUMBER(MATCH(orderData[status],$D$11,0)),MATCH(ROW(orderData[customer]),ROW(orderData[customer])),""),ROWS($A$15:A32)+$B$3)),INDEX(orderData[invoice_date],SMALL(IF(ISNUMBER(MATCH(orderData[status],$D$11,0)*MATCH(YEAR(orderData[invoice_date]),$D$15,0)),MATCH(ROW(orderData[customer]),ROW(orderData[customer])),""),ROWS($A$15:A32)+$B$3))),IF($D$15="",INDEX(orderData[invoice_date],SMALL(IF(ISNUMBER(MATCH(orderData[status],$D$11,0)*MATCH(orderData[order_type],$D$13,0)),MATCH(ROW(orderData[customer]),ROW(orderData[customer])),""),ROWS($A$15:A32)+$B$3)),INDEX(orderData[invoice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date],SMALL(IF(ISNUMBER(MATCH(orderData[customer],$D$9,0)),MATCH(ROW(orderData[customer]),ROW(orderData[customer])),""),ROWS($A$15:A32)+$B$3)),INDEX(orderData[invoice_date],SMALL(IF(ISNUMBER(MATCH(orderData[customer],$D$9,0)*MATCH(YEAR(orderData[invoice_date]),$D$15,0)),MATCH(ROW(orderData[customer]),ROW(orderData[customer])),""),ROWS($A$15:A32)+$B$3))),IF($D$15="",INDEX(orderData[invoice_date],SMALL(IF(ISNUMBER(MATCH(orderData[customer],$D$9,0)*MATCH(orderData[order_type],$D$13,0)),MATCH(ROW(orderData[customer]),ROW(orderData[customer])),""),ROWS($A$15:A32)+$B$3)),INDEX(orderData[invoice_date],SMALL(IF(ISNUMBER(MATCH(orderData[customer],$D$9,0)*MATCH(orderData[order_type],$D$13,0)*MATCH(YEAR(orderData[invoice_date]),$D$15,0)),MATCH(ROW(orderData[customer]),ROW(orderData[customer])),""),ROWS($A$15:A32)+$B$3)))),IF($D$13="",IF($D$15="",INDEX(orderData[invoice_date],SMALL(IF(ISNUMBER(MATCH(orderData[customer],$D$9,0)*MATCH(orderData[status],$D$11,0)),MATCH(ROW(orderData[customer]),ROW(orderData[customer])),""),ROWS($A$15:A32)+$B$3)),INDEX(orderData[invoice_date],SMALL(IF(ISNUMBER(MATCH(orderData[customer],$D$9,0)*MATCH(orderData[status],$D$11,0)*MATCH(YEAR(orderData[invoice_date]),$D$15,0)),MATCH(ROW(orderData[customer]),ROW(orderData[customer])),""),ROWS($A$15:A32)+$B$3))),IF($D$15="",INDEX(orderData[invoice_date],SMALL(IF(ISNUMBER(MATCH(orderData[customer],$D$9,0)*MATCH(orderData[status],$D$11,0)*MATCH(orderData[order_type],$D$13,0)),MATCH(ROW(orderData[customer]),ROW(orderData[customer])),""),ROWS($A$15:A32)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R25" s="291" t="str">
        <f t="array" ref="R25">IFERROR(IF($D$9="",IF($D$11="",IF($D$13="",IF($D$15="",INDEX(orderData[inv_amount],SMALL(MATCH(ROW(orderData[customer]),ROW(orderData[customer])),ROWS($A$15:A32)+$B$3)),INDEX(orderData[inv_amount],SMALL(IF(ISNUMBER(MATCH(YEAR(orderData[invoice_date]),$D$15,0)),MATCH(ROW(orderData[customer]),ROW(orderData[customer])),""),ROWS($A$15:A32)+$B$3))),IF($D$15="",INDEX(orderData[inv_amount],SMALL(IF(ISNUMBER(MATCH(orderData[order_type],$D$13,0)),MATCH(ROW(orderData[customer]),ROW(orderData[customer])),""),ROWS($A$15:A32)+$B$3)),INDEX(orderData[inv_amount],SMALL(IF(ISNUMBER(MATCH(orderData[order_type],$D$13,0)*MATCH(YEAR(orderData[invoice_date]),$D$15,0)),MATCH(ROW(orderData[customer]),ROW(orderData[customer])),""),ROWS($A$15:A32)+$B$3)))),IF($D$13="",IF($D$15="",INDEX(orderData[inv_amount],SMALL(IF(ISNUMBER(MATCH(orderData[status],$D$11,0)),MATCH(ROW(orderData[customer]),ROW(orderData[customer])),""),ROWS($A$15:A32)+$B$3)),INDEX(orderData[inv_amount],SMALL(IF(ISNUMBER(MATCH(orderData[status],$D$11,0)*MATCH(YEAR(orderData[invoice_date]),$D$15,0)),MATCH(ROW(orderData[customer]),ROW(orderData[customer])),""),ROWS($A$15:A32)+$B$3))),IF($D$15="",INDEX(orderData[inv_amount],SMALL(IF(ISNUMBER(MATCH(orderData[status],$D$11,0)*MATCH(orderData[order_type],$D$13,0)),MATCH(ROW(orderData[customer]),ROW(orderData[customer])),""),ROWS($A$15:A32)+$B$3)),INDEX(orderData[inv_amount],SMALL(IF(ISNUMBER(MATCH(orderData[status],$D$11,0)*MATCH(orderData[order_type],$D$13,0)*MATCH(YEAR(orderData[invoice_date]),$D$15,0)),MATCH(ROW(orderData[customer]),ROW(orderData[customer])),""),ROWS($A$15:A32)+$B$3))))),IF($D$11="",IF($D$13="",IF($D$15="",INDEX(orderData[inv_amount],SMALL(IF(ISNUMBER(MATCH(orderData[customer],$D$9,0)),MATCH(ROW(orderData[customer]),ROW(orderData[customer])),""),ROWS($A$15:A32)+$B$3)),INDEX(orderData[inv_amount],SMALL(IF(ISNUMBER(MATCH(orderData[customer],$D$9,0)*MATCH(YEAR(orderData[invoice_date]),$D$15,0)),MATCH(ROW(orderData[customer]),ROW(orderData[customer])),""),ROWS($A$15:A32)+$B$3))),IF($D$15="",INDEX(orderData[inv_amount],SMALL(IF(ISNUMBER(MATCH(orderData[customer],$D$9,0)*MATCH(orderData[order_type],$D$13,0)),MATCH(ROW(orderData[customer]),ROW(orderData[customer])),""),ROWS($A$15:A32)+$B$3)),INDEX(orderData[inv_amount],SMALL(IF(ISNUMBER(MATCH(orderData[customer],$D$9,0)*MATCH(orderData[order_type],$D$13,0)*MATCH(YEAR(orderData[invoice_date]),$D$15,0)),MATCH(ROW(orderData[customer]),ROW(orderData[customer])),""),ROWS($A$15:A32)+$B$3)))),IF($D$13="",IF($D$15="",INDEX(orderData[inv_amount],SMALL(IF(ISNUMBER(MATCH(orderData[customer],$D$9,0)*MATCH(orderData[status],$D$11,0)),MATCH(ROW(orderData[customer]),ROW(orderData[customer])),""),ROWS($A$15:A32)+$B$3)),INDEX(orderData[inv_amount],SMALL(IF(ISNUMBER(MATCH(orderData[customer],$D$9,0)*MATCH(orderData[status],$D$11,0)*MATCH(YEAR(orderData[inv_amount]),$D$15,0)),MATCH(ROW(orderData[customer]),ROW(orderData[customer])),""),ROWS($A$15:A32)+$B$3))),IF($D$15="",INDEX(orderData[inv_amount],SMALL(IF(ISNUMBER(MATCH(orderData[customer],$D$9,0)*MATCH(orderData[status],$D$11,0)*MATCH(orderData[order_type],$D$13,0)),MATCH(ROW(orderData[customer]),ROW(orderData[customer])),""),ROWS($A$15:A32)+$B$3)),INDEX(orderData[inv_amount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S25" s="353" t="str">
        <f t="array" ref="S25">IFERROR(IF($D$9="",IF($D$11="",IF($D$13="",IF($D$15="",INDEX(orderData[lock_goods],SMALL(MATCH(ROW(orderData[customer]),ROW(orderData[customer])),ROWS($A$15:A32)+$B$3)),INDEX(orderData[lock_goods],SMALL(IF(ISNUMBER(MATCH(YEAR(orderData[invoice_date]),$D$15,0)),MATCH(ROW(orderData[customer]),ROW(orderData[customer])),""),ROWS($A$15:A32)+$B$3))),IF($D$15="",INDEX(orderData[lock_goods],SMALL(IF(ISNUMBER(MATCH(orderData[order_type],$D$13,0)),MATCH(ROW(orderData[customer]),ROW(orderData[customer])),""),ROWS($A$15:A32)+$B$3)),INDEX(orderData[lock_goods],SMALL(IF(ISNUMBER(MATCH(orderData[order_type],$D$13,0)*MATCH(YEAR(orderData[invoice_date]),$D$15,0)),MATCH(ROW(orderData[customer]),ROW(orderData[customer])),""),ROWS($A$15:A32)+$B$3)))),IF($D$13="",IF($D$15="",INDEX(orderData[lock_goods],SMALL(IF(ISNUMBER(MATCH(orderData[status],$D$11,0)),MATCH(ROW(orderData[customer]),ROW(orderData[customer])),""),ROWS($A$15:A32)+$B$3)),INDEX(orderData[lock_goods],SMALL(IF(ISNUMBER(MATCH(orderData[status],$D$11,0)*MATCH(YEAR(orderData[invoice_date]),$D$15,0)),MATCH(ROW(orderData[customer]),ROW(orderData[customer])),""),ROWS($A$15:A32)+$B$3))),IF($D$15="",INDEX(orderData[lock_goods],SMALL(IF(ISNUMBER(MATCH(orderData[status],$D$11,0)*MATCH(orderData[order_type],$D$13,0)),MATCH(ROW(orderData[customer]),ROW(orderData[customer])),""),ROWS($A$15:A32)+$B$3)),INDEX(orderData[lock_goods],SMALL(IF(ISNUMBER(MATCH(orderData[status],$D$11,0)*MATCH(orderData[order_type],$D$13,0)*MATCH(YEAR(orderData[invoice_date]),$D$15,0)),MATCH(ROW(orderData[customer]),ROW(orderData[customer])),""),ROWS($A$15:A32)+$B$3))))),IF($D$11="",IF($D$13="",IF($D$15="",INDEX(orderData[lock_goods],SMALL(IF(ISNUMBER(MATCH(orderData[customer],$D$9,0)),MATCH(ROW(orderData[customer]),ROW(orderData[customer])),""),ROWS($A$15:A32)+$B$3)),INDEX(orderData[lock_goods],SMALL(IF(ISNUMBER(MATCH(orderData[customer],$D$9,0)*MATCH(YEAR(orderData[invoice_date]),$D$15,0)),MATCH(ROW(orderData[customer]),ROW(orderData[customer])),""),ROWS($A$15:A32)+$B$3))),IF($D$15="",INDEX(orderData[lock_goods],SMALL(IF(ISNUMBER(MATCH(orderData[customer],$D$9,0)*MATCH(orderData[order_type],$D$13,0)),MATCH(ROW(orderData[customer]),ROW(orderData[customer])),""),ROWS($A$15:A32)+$B$3)),INDEX(orderData[lock_goods],SMALL(IF(ISNUMBER(MATCH(orderData[customer],$D$9,0)*MATCH(orderData[order_type],$D$13,0)*MATCH(YEAR(orderData[invoice_date]),$D$15,0)),MATCH(ROW(orderData[customer]),ROW(orderData[customer])),""),ROWS($A$15:A32)+$B$3)))),IF($D$13="",IF($D$15="",INDEX(orderData[lock_goods],SMALL(IF(ISNUMBER(MATCH(orderData[customer],$D$9,0)*MATCH(orderData[status],$D$11,0)),MATCH(ROW(orderData[customer]),ROW(orderData[customer])),""),ROWS($A$15:A32)+$B$3)),INDEX(orderData[lock_goods],SMALL(IF(ISNUMBER(MATCH(orderData[customer],$D$9,0)*MATCH(orderData[status],$D$11,0)*MATCH(YEAR(orderData[payed]),$D$15,0)),MATCH(ROW(orderData[customer]),ROW(orderData[customer])),""),ROWS($A$15:A32)+$B$3))),IF($D$15="",INDEX(orderData[lock_goods],SMALL(IF(ISNUMBER(MATCH(orderData[customer],$D$9,0)*MATCH(orderData[status],$D$11,0)*MATCH(orderData[order_type],$D$13,0)),MATCH(ROW(orderData[customer]),ROW(orderData[customer])),""),ROWS($A$15:A32)+$B$3)),INDEX(orderData[lock_good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T25" s="292" t="str">
        <f t="array" ref="T25">IFERROR(IF($D$9="",IF($D$11="",IF($D$13="",IF($D$15="",INDEX(orderData[payed],SMALL(MATCH(ROW(orderData[customer]),ROW(orderData[customer])),ROWS($A$15:A32)+$B$3)),INDEX(orderData[payed],SMALL(IF(ISNUMBER(MATCH(YEAR(orderData[invoice_date]),$D$15,0)),MATCH(ROW(orderData[customer]),ROW(orderData[customer])),""),ROWS($A$15:A32)+$B$3))),IF($D$15="",INDEX(orderData[payed],SMALL(IF(ISNUMBER(MATCH(orderData[order_type],$D$13,0)),MATCH(ROW(orderData[customer]),ROW(orderData[customer])),""),ROWS($A$15:A32)+$B$3)),INDEX(orderData[payed],SMALL(IF(ISNUMBER(MATCH(orderData[order_type],$D$13,0)*MATCH(YEAR(orderData[invoice_date]),$D$15,0)),MATCH(ROW(orderData[customer]),ROW(orderData[customer])),""),ROWS($A$15:A32)+$B$3)))),IF($D$13="",IF($D$15="",INDEX(orderData[payed],SMALL(IF(ISNUMBER(MATCH(orderData[status],$D$11,0)),MATCH(ROW(orderData[customer]),ROW(orderData[customer])),""),ROWS($A$15:A32)+$B$3)),INDEX(orderData[payed],SMALL(IF(ISNUMBER(MATCH(orderData[status],$D$11,0)*MATCH(YEAR(orderData[invoice_date]),$D$15,0)),MATCH(ROW(orderData[customer]),ROW(orderData[customer])),""),ROWS($A$15:A32)+$B$3))),IF($D$15="",INDEX(orderData[payed],SMALL(IF(ISNUMBER(MATCH(orderData[status],$D$11,0)*MATCH(orderData[order_type],$D$13,0)),MATCH(ROW(orderData[customer]),ROW(orderData[customer])),""),ROWS($A$15:A32)+$B$3)),INDEX(orderData[payed],SMALL(IF(ISNUMBER(MATCH(orderData[status],$D$11,0)*MATCH(orderData[order_type],$D$13,0)*MATCH(YEAR(orderData[invoice_date]),$D$15,0)),MATCH(ROW(orderData[customer]),ROW(orderData[customer])),""),ROWS($A$15:A32)+$B$3))))),IF($D$11="",IF($D$13="",IF($D$15="",INDEX(orderData[payed],SMALL(IF(ISNUMBER(MATCH(orderData[customer],$D$9,0)),MATCH(ROW(orderData[customer]),ROW(orderData[customer])),""),ROWS($A$15:A32)+$B$3)),INDEX(orderData[payed],SMALL(IF(ISNUMBER(MATCH(orderData[customer],$D$9,0)*MATCH(YEAR(orderData[invoice_date]),$D$15,0)),MATCH(ROW(orderData[customer]),ROW(orderData[customer])),""),ROWS($A$15:A32)+$B$3))),IF($D$15="",INDEX(orderData[payed],SMALL(IF(ISNUMBER(MATCH(orderData[customer],$D$9,0)*MATCH(orderData[order_type],$D$13,0)),MATCH(ROW(orderData[customer]),ROW(orderData[customer])),""),ROWS($A$15:A32)+$B$3)),INDEX(orderData[payed],SMALL(IF(ISNUMBER(MATCH(orderData[customer],$D$9,0)*MATCH(orderData[order_type],$D$13,0)*MATCH(YEAR(orderData[invoice_date]),$D$15,0)),MATCH(ROW(orderData[customer]),ROW(orderData[customer])),""),ROWS($A$15:A32)+$B$3)))),IF($D$13="",IF($D$15="",INDEX(orderData[payed],SMALL(IF(ISNUMBER(MATCH(orderData[customer],$D$9,0)*MATCH(orderData[status],$D$11,0)),MATCH(ROW(orderData[customer]),ROW(orderData[customer])),""),ROWS($A$15:A32)+$B$3)),INDEX(orderData[payed],SMALL(IF(ISNUMBER(MATCH(orderData[customer],$D$9,0)*MATCH(orderData[status],$D$11,0)*MATCH(YEAR(orderData[payed]),$D$15,0)),MATCH(ROW(orderData[customer]),ROW(orderData[customer])),""),ROWS($A$15:A32)+$B$3))),IF($D$15="",INDEX(orderData[payed],SMALL(IF(ISNUMBER(MATCH(orderData[customer],$D$9,0)*MATCH(orderData[status],$D$11,0)*MATCH(orderData[order_type],$D$13,0)),MATCH(ROW(orderData[customer]),ROW(orderData[customer])),""),ROWS($A$15:A32)+$B$3)),INDEX(orderData[paye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U25" s="287" t="str">
        <f t="array" ref="U25">IFERROR(IF($D$9="",IF($D$11="",IF($D$13="",IF($D$15="",INDEX(orderData[shipping_method],SMALL(MATCH(ROW(orderData[customer]),ROW(orderData[customer])),ROWS($A$15:A32)+$B$3)),INDEX(orderData[shipping_method],SMALL(IF(ISNUMBER(MATCH(YEAR(orderData[invoice_date]),$D$15,0)),MATCH(ROW(orderData[customer]),ROW(orderData[customer])),""),ROWS($A$15:A32)+$B$3))),IF($D$15="",INDEX(orderData[shipping_method],SMALL(IF(ISNUMBER(MATCH(orderData[order_type],$D$13,0)),MATCH(ROW(orderData[customer]),ROW(orderData[customer])),""),ROWS($A$15:A32)+$B$3)),INDEX(orderData[shipping_method],SMALL(IF(ISNUMBER(MATCH(orderData[order_type],$D$13,0)*MATCH(YEAR(orderData[invoice_date]),$D$15,0)),MATCH(ROW(orderData[customer]),ROW(orderData[customer])),""),ROWS($A$15:A32)+$B$3)))),IF($D$13="",IF($D$15="",INDEX(orderData[shipping_method],SMALL(IF(ISNUMBER(MATCH(orderData[status],$D$11,0)),MATCH(ROW(orderData[customer]),ROW(orderData[customer])),""),ROWS($A$15:A32)+$B$3)),INDEX(orderData[shipping_method],SMALL(IF(ISNUMBER(MATCH(orderData[status],$D$11,0)*MATCH(YEAR(orderData[invoice_date]),$D$15,0)),MATCH(ROW(orderData[customer]),ROW(orderData[customer])),""),ROWS($A$15:A32)+$B$3))),IF($D$15="",INDEX(orderData[shipping_method],SMALL(IF(ISNUMBER(MATCH(orderData[status],$D$11,0)*MATCH(orderData[order_type],$D$13,0)),MATCH(ROW(orderData[customer]),ROW(orderData[customer])),""),ROWS($A$15:A32)+$B$3)),INDEX(orderData[shipping_method],SMALL(IF(ISNUMBER(MATCH(orderData[status],$D$11,0)*MATCH(orderData[order_type],$D$13,0)*MATCH(YEAR(orderData[invoice_date]),$D$15,0)),MATCH(ROW(orderData[customer]),ROW(orderData[customer])),""),ROWS($A$15:A32)+$B$3))))),IF($D$11="",IF($D$13="",IF($D$15="",INDEX(orderData[shipping_method],SMALL(IF(ISNUMBER(MATCH(orderData[customer],$D$9,0)),MATCH(ROW(orderData[customer]),ROW(orderData[customer])),""),ROWS($A$15:A32)+$B$3)),INDEX(orderData[shipping_method],SMALL(IF(ISNUMBER(MATCH(orderData[customer],$D$9,0)*MATCH(YEAR(orderData[invoice_date]),$D$15,0)),MATCH(ROW(orderData[customer]),ROW(orderData[customer])),""),ROWS($A$15:A32)+$B$3))),IF($D$15="",INDEX(orderData[shipping_method],SMALL(IF(ISNUMBER(MATCH(orderData[customer],$D$9,0)*MATCH(orderData[order_type],$D$13,0)),MATCH(ROW(orderData[customer]),ROW(orderData[customer])),""),ROWS($A$15:A32)+$B$3)),INDEX(orderData[shipping_method],SMALL(IF(ISNUMBER(MATCH(orderData[customer],$D$9,0)*MATCH(orderData[order_type],$D$13,0)*MATCH(YEAR(orderData[invoice_date]),$D$15,0)),MATCH(ROW(orderData[customer]),ROW(orderData[customer])),""),ROWS($A$15:A32)+$B$3)))),IF($D$13="",IF($D$15="",INDEX(orderData[shipping_method],SMALL(IF(ISNUMBER(MATCH(orderData[customer],$D$9,0)*MATCH(orderData[status],$D$11,0)),MATCH(ROW(orderData[customer]),ROW(orderData[customer])),""),ROWS($A$15:A32)+$B$3)),INDEX(orderData[shipping_method],SMALL(IF(ISNUMBER(MATCH(orderData[customer],$D$9,0)*MATCH(orderData[status],$D$11,0)*MATCH(YEAR(orderData[shipping_method]),$D$15,0)),MATCH(ROW(orderData[customer]),ROW(orderData[customer])),""),ROWS($A$15:A32)+$B$3))),IF($D$15="",INDEX(orderData[shipping_method],SMALL(IF(ISNUMBER(MATCH(orderData[customer],$D$9,0)*MATCH(orderData[status],$D$11,0)*MATCH(orderData[order_type],$D$13,0)),MATCH(ROW(orderData[customer]),ROW(orderData[customer])),""),ROWS($A$15:A32)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V25" s="292" t="str">
        <f t="array" ref="V25">IFERROR(IF($D$9="",IF($D$11="",IF($D$13="",IF($D$15="",INDEX(orderData[status],SMALL(MATCH(ROW(orderData[customer]),ROW(orderData[customer])),ROWS($A$15:A32)+$B$3)),INDEX(orderData[status],SMALL(IF(ISNUMBER(MATCH(YEAR(orderData[invoice_date]),$D$15,0)),MATCH(ROW(orderData[customer]),ROW(orderData[customer])),""),ROWS($A$15:A32)+$B$3))),IF($D$15="",INDEX(orderData[status],SMALL(IF(ISNUMBER(MATCH(orderData[order_type],$D$13,0)),MATCH(ROW(orderData[customer]),ROW(orderData[customer])),""),ROWS($A$15:A32)+$B$3)),INDEX(orderData[status],SMALL(IF(ISNUMBER(MATCH(orderData[order_type],$D$13,0)*MATCH(YEAR(orderData[invoice_date]),$D$15,0)),MATCH(ROW(orderData[customer]),ROW(orderData[customer])),""),ROWS($A$15:A32)+$B$3)))),IF($D$13="",IF($D$15="",INDEX(orderData[status],SMALL(IF(ISNUMBER(MATCH(orderData[status],$D$11,0)),MATCH(ROW(orderData[customer]),ROW(orderData[customer])),""),ROWS($A$15:A32)+$B$3)),INDEX(orderData[status],SMALL(IF(ISNUMBER(MATCH(orderData[status],$D$11,0)*MATCH(YEAR(orderData[invoice_date]),$D$15,0)),MATCH(ROW(orderData[customer]),ROW(orderData[customer])),""),ROWS($A$15:A32)+$B$3))),IF($D$15="",INDEX(orderData[status],SMALL(IF(ISNUMBER(MATCH(orderData[status],$D$11,0)*MATCH(orderData[order_type],$D$13,0)),MATCH(ROW(orderData[customer]),ROW(orderData[customer])),""),ROWS($A$15:A32)+$B$3)),INDEX(orderData[status],SMALL(IF(ISNUMBER(MATCH(orderData[status],$D$11,0)*MATCH(orderData[order_type],$D$13,0)*MATCH(YEAR(orderData[invoice_date]),$D$15,0)),MATCH(ROW(orderData[customer]),ROW(orderData[customer])),""),ROWS($A$15:A32)+$B$3))))),IF($D$11="",IF($D$13="",IF($D$15="",INDEX(orderData[status],SMALL(IF(ISNUMBER(MATCH(orderData[customer],$D$9,0)),MATCH(ROW(orderData[customer]),ROW(orderData[customer])),""),ROWS($A$15:A32)+$B$3)),INDEX(orderData[status],SMALL(IF(ISNUMBER(MATCH(orderData[customer],$D$9,0)*MATCH(YEAR(orderData[invoice_date]),$D$15,0)),MATCH(ROW(orderData[customer]),ROW(orderData[customer])),""),ROWS($A$15:A32)+$B$3))),IF($D$15="",INDEX(orderData[status],SMALL(IF(ISNUMBER(MATCH(orderData[customer],$D$9,0)*MATCH(orderData[order_type],$D$13,0)),MATCH(ROW(orderData[customer]),ROW(orderData[customer])),""),ROWS($A$15:A32)+$B$3)),INDEX(orderData[status],SMALL(IF(ISNUMBER(MATCH(orderData[customer],$D$9,0)*MATCH(orderData[order_type],$D$13,0)*MATCH(YEAR(orderData[invoice_date]),$D$15,0)),MATCH(ROW(orderData[customer]),ROW(orderData[customer])),""),ROWS($A$15:A32)+$B$3)))),IF($D$13="",IF($D$15="",INDEX(orderData[status],SMALL(IF(ISNUMBER(MATCH(orderData[customer],$D$9,0)*MATCH(orderData[status],$D$11,0)),MATCH(ROW(orderData[customer]),ROW(orderData[customer])),""),ROWS($A$15:A32)+$B$3)),INDEX(orderData[status],SMALL(IF(ISNUMBER(MATCH(orderData[customer],$D$9,0)*MATCH(orderData[status],$D$11,0)*MATCH(YEAR(orderData[status]),$D$15,0)),MATCH(ROW(orderData[customer]),ROW(orderData[customer])),""),ROWS($A$15:A32)+$B$3))),IF($D$15="",INDEX(orderData[status],SMALL(IF(ISNUMBER(MATCH(orderData[customer],$D$9,0)*MATCH(orderData[status],$D$11,0)*MATCH(orderData[order_type],$D$13,0)),MATCH(ROW(orderData[customer]),ROW(orderData[customer])),""),ROWS($A$15:A32)+$B$3)),INDEX(orderData[statu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W25" s="392" t="str">
        <f t="array" ref="W25">IFERROR(IF($D$9="",IF($D$11="",IF($D$13="",IF($D$15="",INDEX(orderData[custom_docs],SMALL(MATCH(ROW(orderData[customer]),ROW(orderData[customer])),ROWS($A$15:A32)+$B$3)),INDEX(orderData[custom_docs],SMALL(IF(ISNUMBER(MATCH(YEAR(orderData[invoice_date]),$D$15,0)),MATCH(ROW(orderData[customer]),ROW(orderData[customer])),""),ROWS($A$15:A32)+$B$3))),IF($D$15="",INDEX(orderData[custom_docs],SMALL(IF(ISNUMBER(MATCH(orderData[order_type],$D$13,0)),MATCH(ROW(orderData[customer]),ROW(orderData[customer])),""),ROWS($A$15:A32)+$B$3)),INDEX(orderData[custom_docs],SMALL(IF(ISNUMBER(MATCH(orderData[order_type],$D$13,0)*MATCH(YEAR(orderData[invoice_date]),$D$15,0)),MATCH(ROW(orderData[customer]),ROW(orderData[customer])),""),ROWS($A$15:A32)+$B$3)))),IF($D$13="",IF($D$15="",INDEX(orderData[custom_docs],SMALL(IF(ISNUMBER(MATCH(orderData[status],$D$11,0)),MATCH(ROW(orderData[customer]),ROW(orderData[customer])),""),ROWS($A$15:A32)+$B$3)),INDEX(orderData[custom_docs],SMALL(IF(ISNUMBER(MATCH(orderData[status],$D$11,0)*MATCH(YEAR(orderData[invoice_date]),$D$15,0)),MATCH(ROW(orderData[customer]),ROW(orderData[customer])),""),ROWS($A$15:A32)+$B$3))),IF($D$15="",INDEX(orderData[custom_docs],SMALL(IF(ISNUMBER(MATCH(orderData[status],$D$11,0)*MATCH(orderData[order_type],$D$13,0)),MATCH(ROW(orderData[customer]),ROW(orderData[customer])),""),ROWS($A$15:A32)+$B$3)),INDEX(orderData[custom_docs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_docs],SMALL(IF(ISNUMBER(MATCH(orderData[customer],$D$9,0)),MATCH(ROW(orderData[customer]),ROW(orderData[customer])),""),ROWS($A$15:A32)+$B$3)),INDEX(orderData[custom_docs],SMALL(IF(ISNUMBER(MATCH(orderData[customer],$D$9,0)*MATCH(YEAR(orderData[invoice_date]),$D$15,0)),MATCH(ROW(orderData[customer]),ROW(orderData[customer])),""),ROWS($A$15:A32)+$B$3))),IF($D$15="",INDEX(orderData[custom_docs],SMALL(IF(ISNUMBER(MATCH(orderData[customer],$D$9,0)*MATCH(orderData[order_type],$D$13,0)),MATCH(ROW(orderData[customer]),ROW(orderData[customer])),""),ROWS($A$15:A32)+$B$3)),INDEX(orderData[custom_docs],SMALL(IF(ISNUMBER(MATCH(orderData[customer],$D$9,0)*MATCH(orderData[order_type],$D$13,0)*MATCH(YEAR(orderData[invoice_date]),$D$15,0)),MATCH(ROW(orderData[customer]),ROW(orderData[customer])),""),ROWS($A$15:A32)+$B$3)))),IF($D$13="",IF($D$15="",INDEX(orderData[custom_docs],SMALL(IF(ISNUMBER(MATCH(orderData[customer],$D$9,0)*MATCH(orderData[status],$D$11,0)),MATCH(ROW(orderData[customer]),ROW(orderData[customer])),""),ROWS($A$15:A32)+$B$3)),INDEX(orderData[custom_docs],SMALL(IF(ISNUMBER(MATCH(orderData[customer],$D$9,0)*MATCH(orderData[status],$D$11,0)*MATCH(YEAR(orderData[status]),$D$15,0)),MATCH(ROW(orderData[customer]),ROW(orderData[customer])),""),ROWS($A$15:A32)+$B$3))),IF($D$15="",INDEX(orderData[custom_docs],SMALL(IF(ISNUMBER(MATCH(orderData[customer],$D$9,0)*MATCH(orderData[status],$D$11,0)*MATCH(orderData[order_type],$D$13,0)),MATCH(ROW(orderData[customer]),ROW(orderData[customer])),""),ROWS($A$15:A32)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AQ25" s="275"/>
      <c r="AR25" s="725"/>
      <c r="AS25" s="725"/>
      <c r="AT25" s="725"/>
      <c r="AU25" s="437"/>
      <c r="AV25" s="437"/>
      <c r="AW25" s="245"/>
      <c r="BN25" s="433"/>
      <c r="BO25" s="268"/>
      <c r="BZ25" s="364"/>
      <c r="CA25" s="305" t="str">
        <f>IFERROR(IF(BZ25="","",INDEX(productData[description],MATCH(BZ25,productData[sku],0))),"")</f>
        <v/>
      </c>
      <c r="CB25" s="306"/>
      <c r="CC25" s="421"/>
      <c r="CD25" s="313"/>
      <c r="CE25" s="425"/>
      <c r="CF25" s="308"/>
      <c r="CG25" s="309" t="str">
        <f>IFERROR(ROUNDUP(CB25/INDEX(productData[units_per_carton],MATCH(BZ25,productData[sku],0)),0),"")</f>
        <v/>
      </c>
      <c r="CH25" s="310" t="str">
        <f>IFERROR(ROUNDUP(CD25/INDEX(productData[units_per_carton],MATCH(BZ25,productData[sku],0)),0),"")</f>
        <v/>
      </c>
      <c r="CI25" s="310" t="str">
        <f>IFERROR(ROUNDUP(CF25/INDEX(productData[units_per_carton],MATCH(BZ25,productData[sku])),0),"")</f>
        <v/>
      </c>
      <c r="CJ25" s="310" t="str">
        <f>IFERROR(((CB25+CD25+CF25)/INDEX(productData[units_per_carton],MATCH(BZ25,productData[sku],0)))*INDEX(productData[net_weight],MATCH(BZ25,productData[sku],0)),"")</f>
        <v/>
      </c>
      <c r="CK25" s="310" t="str">
        <f>IFERROR(((CB25+CD25+CF25)/INDEX(productData[units_per_carton],MATCH(BZ25,productData[sku],0)))*INDEX(productData[gross_weight],MATCH(BZ25,productData[sku],0)),"")</f>
        <v/>
      </c>
      <c r="CL25" s="414" t="str">
        <f>IFERROR((CB25+CD25+CF25)/INDEX(productData[units_per_carton],MATCH(BZ25,productData[sku],0))*INDEX(productData[length],MATCH(BZ25,productData[sku],0))*INDEX(productData[width],MATCH(BZ25,productData[sku],0))*INDEX(productData[height],MATCH(BZ25,productData[sku],0))/1000000000,"")</f>
        <v/>
      </c>
      <c r="CM25" s="311" t="str">
        <f>IFERROR(INDEX(productData[category],MATCH(BZ25,productData[sku],0)),"")</f>
        <v/>
      </c>
      <c r="CN25" s="311" t="str">
        <f>IFERROR(INDEX(productData[size1],MATCH(BZ25,productData[sku],0)),"")</f>
        <v/>
      </c>
      <c r="CO25" s="312" t="str">
        <f>IFERROR(INDEX(productData[hs_code],MATCH(BZ25,productData[sku],0)),"")</f>
        <v/>
      </c>
      <c r="CP25" s="365" t="str">
        <f>IFERROR(INDEX(productData[sku_geko],MATCH(BZ25,productData[sku],0)),"")</f>
        <v/>
      </c>
      <c r="CQ25" s="308"/>
      <c r="CR25" s="383" t="str">
        <f>IFERROR(IF(BZ25="","",IF($BX$15="SALE",INDEX(inventory[COSTO UNITARIO],MATCH(BZ25,inventory[SKU],0)),IF($BX$15="SAMPLING",INDEX(inventory[COSTO UNITARIO],MATCH(BZ25,inventory[SKU],0)),""))),"")</f>
        <v/>
      </c>
      <c r="CS25" s="383" t="str">
        <f t="shared" si="8"/>
        <v/>
      </c>
      <c r="CT25" s="430" t="str">
        <f t="shared" si="9"/>
        <v/>
      </c>
      <c r="CU25" s="357" t="str">
        <f t="shared" si="3"/>
        <v/>
      </c>
      <c r="CW25" s="77"/>
      <c r="CX25" s="101" t="s">
        <v>209</v>
      </c>
      <c r="CY25" s="219">
        <f>SUM(CK8:CK110)</f>
        <v>0</v>
      </c>
      <c r="CZ25" s="74"/>
      <c r="DB25" s="195"/>
      <c r="DH25" s="195"/>
      <c r="EE25" s="337" t="str">
        <f t="array" ref="EE25">IFERROR(IF($EC$9="",IF($EC$11="",IF($EC$13="",INDEX(productData[sku],SMALL(MATCH(ROW(productData[sku]),ROW(productData[sku])),ROWS($A$15:A32)+$B$3)),INDEX(productData[sku],SMALL(IF(ISNUMBER(MATCH(productData[size1],$EC$13,0)),MATCH(ROW(productData[sku]),ROW(productData[sku])),""),ROWS($A$15:A30)+$B$3))),IF($EC$13="",INDEX(productData[sku],SMALL(IF(ISNUMBER(MATCH(productData[sex],$EC$11,0)),MATCH(ROW(productData[sku]),ROW(productData[sku])),""),ROWS($A$15:A30)+$B$3)),INDEX(productData[sku],SMALL(IF(ISNUMBER(MATCH(productData[sex],$EC$11,0)*MATCH(productData[size1],$EC$13,0)),MATCH(ROW(productData[sku]),ROW(productData[sku])),""),ROWS($A$15:A30)+$B$3)))),IF($EC$11="",IF($EC$13="",INDEX(productData[sku],SMALL(IF(ISNUMBER(MATCH(productData[category],$EC$9,0)),MATCH(ROW(productData[sku]),ROW(productData[sku])),""),ROWS($A$15:A30)+$B$3)),INDEX(productData[sku],SMALL(IF(ISNUMBER(MATCH(productData[category],$EC$9,0)*MATCH(productData[size1],$EC$13,0)),MATCH(ROW(productData[sku]),ROW(productData[sku])),""),ROWS($A$15:A30)+$B$3))),IF($EC$13="",INDEX(productData[sku],SMALL(IF(ISNUMBER(MATCH(productData[category],$EC$9,0)*MATCH(productData[sex],$EC$11,0)),MATCH(ROW(productData[sku]),ROW(productData[sku])),""),ROWS($A$15:A30)+$B$3)),INDEX(productData[sku],SMALL(IF(ISNUMBER(MATCH(productData[category],$EC$9,0)*MATCH(productData[sex],$EC$11,0)*MATCH(productData[size1],$EC$13,0)),MATCH(ROW(productData[sku]),ROW(productData[sku])),""),ROWS($A$15:A30)+$B$3))))),"")</f>
        <v/>
      </c>
      <c r="EF25" s="501" t="str">
        <f t="array" ref="EF25">IFERROR(IF($EC$9="",IF($EC$11="",IF($EC$13="",INDEX(productData[description],SMALL(MATCH(ROW(productData[sku]),ROW(productData[sku])),ROWS($A$15:A32)+$B$3)),INDEX(productData[description],SMALL(IF(ISNUMBER(MATCH(productData[size1],$EC$13,0)),MATCH(ROW(productData[sku]),ROW(productData[sku])),""),ROWS($A$15:A30)+$B$3))),IF($EC$13="",INDEX(productData[description],SMALL(IF(ISNUMBER(MATCH(productData[sex],$EC$11,0)),MATCH(ROW(productData[sku]),ROW(productData[sku])),""),ROWS($A$15:A30)+$B$3)),INDEX(productData[description],SMALL(IF(ISNUMBER(MATCH(productData[sex],$EC$11,0)*MATCH(productData[size1],$EC$13,0)),MATCH(ROW(productData[sku]),ROW(productData[sku])),""),ROWS($A$15:A30)+$B$3)))),IF($EC$11="",IF($EC$13="",INDEX(productData[description],SMALL(IF(ISNUMBER(MATCH(productData[category],$EC$9,0)),MATCH(ROW(productData[sku]),ROW(productData[sku])),""),ROWS($A$15:A30)+$B$3)),INDEX(productData[description],SMALL(IF(ISNUMBER(MATCH(productData[category],$EC$9,0)*MATCH(productData[size1],$EC$13,0)),MATCH(ROW(productData[sku]),ROW(productData[sku])),""),ROWS($A$15:A30)+$B$3))),IF($EC$13="",INDEX(productData[description],SMALL(IF(ISNUMBER(MATCH(productData[category],$EC$9,0)*MATCH(productData[sex],$EC$11,0)),MATCH(ROW(productData[sku]),ROW(productData[sku])),""),ROWS($A$15:A30)+$B$3)),INDEX(productData[description],SMALL(IF(ISNUMBER(MATCH(productData[category],$EC$9,0)*MATCH(productData[sex],$EC$11,0)*MATCH(productData[size1],$EC$13,0)),MATCH(ROW(productData[sku]),ROW(productData[sku])),""),ROWS($A$15:A30)+$B$3))))),"")</f>
        <v/>
      </c>
      <c r="EG25" s="338" t="str">
        <f>IFERROR(IF('BHPC MANAGER'!$EE25="","",INDEX(inventory[ESISTENZA],MATCH('BHPC MANAGER'!$EE25,inventory[SKU],0))),0)</f>
        <v/>
      </c>
      <c r="EH25" s="339" t="s">
        <v>241</v>
      </c>
      <c r="EI25" s="339" t="str">
        <f t="shared" si="4"/>
        <v/>
      </c>
      <c r="EJ25" s="340" t="s">
        <v>241</v>
      </c>
      <c r="EK25" s="341" t="str">
        <f t="shared" si="5"/>
        <v/>
      </c>
      <c r="FD25" s="373"/>
      <c r="FE25" s="374"/>
      <c r="FF25" s="375"/>
      <c r="FG25" s="375"/>
      <c r="FH25" s="376"/>
      <c r="FI25" s="242"/>
      <c r="FJ25" s="242"/>
      <c r="FK25" s="242"/>
      <c r="FL25" s="242"/>
      <c r="FM25" s="242"/>
      <c r="FN25" s="242"/>
      <c r="FO25" s="242"/>
      <c r="FP25" s="242"/>
      <c r="FQ25" s="242"/>
      <c r="FR25" s="242"/>
      <c r="FS25" s="242"/>
      <c r="FT25" s="242"/>
      <c r="FU25" s="242"/>
      <c r="FV25" s="242"/>
      <c r="FW25" s="242"/>
      <c r="FX25" s="242"/>
      <c r="FY25" s="242"/>
      <c r="FZ25" s="242"/>
      <c r="GA25" s="242"/>
      <c r="GB25" s="242"/>
      <c r="GC25" s="242"/>
      <c r="GD25" s="242"/>
      <c r="GE25" s="242"/>
      <c r="GF25" s="242"/>
      <c r="GG25" s="242"/>
      <c r="GH25" s="242"/>
      <c r="GI25" s="242"/>
      <c r="GJ25" s="242"/>
      <c r="GK25" s="242"/>
      <c r="GL25" s="242"/>
      <c r="GM25" s="242"/>
      <c r="GN25" s="242"/>
      <c r="GO25" s="242"/>
      <c r="GP25" s="242"/>
      <c r="GQ25" s="242"/>
      <c r="GR25" s="242"/>
      <c r="GS25" s="242"/>
      <c r="GT25" s="242"/>
      <c r="GU25" s="242"/>
      <c r="GV25" s="242"/>
      <c r="GW25" s="242"/>
      <c r="GX25" s="242"/>
      <c r="GY25" s="242"/>
      <c r="GZ25" s="242"/>
      <c r="HA25" s="242"/>
      <c r="HB25" s="242"/>
      <c r="HC25" s="242"/>
      <c r="HD25" s="242"/>
      <c r="HE25" s="242"/>
      <c r="HF25" s="242"/>
      <c r="HG25" s="242"/>
      <c r="HH25" s="242"/>
      <c r="HI25" s="242"/>
      <c r="HJ25" s="242"/>
      <c r="HK25" s="242"/>
      <c r="HL25" s="242"/>
      <c r="HM25" s="242"/>
      <c r="HN25" s="242"/>
      <c r="HO25" s="242"/>
      <c r="HP25" s="242"/>
      <c r="HQ25" s="242"/>
      <c r="HR25" s="242"/>
      <c r="HS25" s="242"/>
      <c r="HT25" s="242"/>
    </row>
    <row r="26" spans="1:228" ht="15" customHeight="1" thickBot="1" x14ac:dyDescent="0.4">
      <c r="D26" s="389"/>
      <c r="F26" s="81"/>
      <c r="G26" s="87"/>
      <c r="H26" s="74"/>
      <c r="L26" s="285" t="str">
        <f t="array" ref="L26">IFERROR(IF($D$9="",IF($D$11="",IF($D$13="",IF($D$15="",INDEX(orderData[customer],SMALL(MATCH(ROW(orderData[customer]),ROW(orderData[customer])),ROWS($A$15:A33)+$B$3)),INDEX(orderData[customer],SMALL(IF(ISNUMBER(MATCH(YEAR(orderData[invoice_date]),$D$15,0)),MATCH(ROW(orderData[customer]),ROW(orderData[customer])),""),ROWS($A$15:A33)+$B$3))),IF($D$15="",INDEX(orderData[customer],SMALL(IF(ISNUMBER(MATCH(orderData[order_type],$D$13,0)),MATCH(ROW(orderData[customer]),ROW(orderData[customer])),""),ROWS($A$15:A33)+$B$3)),INDEX(orderData[customer],SMALL(IF(ISNUMBER(MATCH(orderData[order_type],$D$13,0)*MATCH(YEAR(orderData[invoice_date]),$D$15,0)),MATCH(ROW(orderData[customer]),ROW(orderData[customer])),""),ROWS($A$15:A33)+$B$3)))),IF($D$13="",IF($D$15="",INDEX(orderData[customer],SMALL(IF(ISNUMBER(MATCH(orderData[status],$D$11,0)),MATCH(ROW(orderData[customer]),ROW(orderData[customer])),""),ROWS($A$15:A33)+$B$3)),INDEX(orderData[customer],SMALL(IF(ISNUMBER(MATCH(orderData[status],$D$11,0)*MATCH(YEAR(orderData[invoice_date]),$D$15,0)),MATCH(ROW(orderData[customer]),ROW(orderData[customer])),""),ROWS($A$15:A33)+$B$3))),IF($D$15="",INDEX(orderData[customer],SMALL(IF(ISNUMBER(MATCH(orderData[status],$D$11,0)*MATCH(orderData[order_type],$D$13,0)),MATCH(ROW(orderData[customer]),ROW(orderData[customer])),""),ROWS($A$15:A33)+$B$3)),INDEX(orderData[customer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er],SMALL(IF(ISNUMBER(MATCH(orderData[customer],$D$9,0)),MATCH(ROW(orderData[customer]),ROW(orderData[customer])),""),ROWS($A$15:A33)+$B$3)),INDEX(orderData[customer],SMALL(IF(ISNUMBER(MATCH(orderData[customer],$D$9,0)*MATCH(YEAR(orderData[invoice_date]),$D$15,0)),MATCH(ROW(orderData[customer]),ROW(orderData[customer])),""),ROWS($A$15:A33)+$B$3))),IF($D$15="",INDEX(orderData[customer],SMALL(IF(ISNUMBER(MATCH(orderData[customer],$D$9,0)*MATCH(orderData[order_type],$D$13,0)),MATCH(ROW(orderData[customer]),ROW(orderData[customer])),""),ROWS($A$15:A33)+$B$3)),INDEX(orderData[customer],SMALL(IF(ISNUMBER(MATCH(orderData[customer],$D$9,0)*MATCH(orderData[order_type],$D$13,0)*MATCH(YEAR(orderData[invoice_date]),$D$15,0)),MATCH(ROW(orderData[customer]),ROW(orderData[customer])),""),ROWS($A$15:A33)+$B$3)))),IF($D$13="",IF($D$15="",INDEX(orderData[customer],SMALL(IF(ISNUMBER(MATCH(orderData[customer],$D$9,0)*MATCH(orderData[status],$D$11,0)),MATCH(ROW(orderData[customer]),ROW(orderData[customer])),""),ROWS($A$15:A33)+$B$3)),INDEX(orderData[customer],SMALL(IF(ISNUMBER(MATCH(orderData[customer],$D$9,0)*MATCH(orderData[status],$D$11,0)*MATCH(YEAR(orderData[invoice_date]),$D$15,0)),MATCH(ROW(orderData[customer]),ROW(orderData[customer])),""),ROWS($A$15:A33)+$B$3))),IF($D$15="",INDEX(orderData[customer],SMALL(IF(ISNUMBER(MATCH(orderData[customer],$D$9,0)*MATCH(orderData[status],$D$11,0)*MATCH(orderData[order_type],$D$13,0)),MATCH(ROW(orderData[customer]),ROW(orderData[customer])),""),ROWS($A$15:A33)+$B$3)),INDEX(orderData[customer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M26" s="286" t="str">
        <f t="array" ref="M26">IFERROR(IF($D$9="",IF($D$11="",IF($D$13="",IF($D$15="",INDEX(orderData[order_no],SMALL(MATCH(ROW(orderData[customer]),ROW(orderData[customer])),ROWS($A$15:A33)+$B$3)),INDEX(orderData[order_no],SMALL(IF(ISNUMBER(MATCH(YEAR(orderData[invoice_date]),$D$15,0)),MATCH(ROW(orderData[customer]),ROW(orderData[customer])),""),ROWS($A$15:A33)+$B$3))),IF($D$15="",INDEX(orderData[order_no],SMALL(IF(ISNUMBER(MATCH(orderData[order_type],$D$13,0)),MATCH(ROW(orderData[customer]),ROW(orderData[customer])),""),ROWS($A$15:A33)+$B$3)),INDEX(orderData[order_no],SMALL(IF(ISNUMBER(MATCH(orderData[order_type],$D$13,0)*MATCH(YEAR(orderData[invoice_date]),$D$15,0)),MATCH(ROW(orderData[customer]),ROW(orderData[customer])),""),ROWS($A$15:A33)+$B$3)))),IF($D$13="",IF($D$15="",INDEX(orderData[order_no],SMALL(IF(ISNUMBER(MATCH(orderData[status],$D$11,0)),MATCH(ROW(orderData[customer]),ROW(orderData[customer])),""),ROWS($A$15:A33)+$B$3)),INDEX(orderData[order_no],SMALL(IF(ISNUMBER(MATCH(orderData[status],$D$11,0)*MATCH(YEAR(orderData[invoice_date]),$D$15,0)),MATCH(ROW(orderData[customer]),ROW(orderData[customer])),""),ROWS($A$15:A33)+$B$3))),IF($D$15="",INDEX(orderData[order_no],SMALL(IF(ISNUMBER(MATCH(orderData[status],$D$11,0)*MATCH(orderData[order_type],$D$13,0)),MATCH(ROW(orderData[customer]),ROW(orderData[customer])),""),ROWS($A$15:A33)+$B$3)),INDEX(orderData[order_no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no],SMALL(IF(ISNUMBER(MATCH(orderData[customer],$D$9,0)),MATCH(ROW(orderData[customer]),ROW(orderData[customer])),""),ROWS($A$15:A33)+$B$3)),INDEX(orderData[order_no],SMALL(IF(ISNUMBER(MATCH(orderData[customer],$D$9,0)*MATCH(YEAR(orderData[invoice_date]),$D$15,0)),MATCH(ROW(orderData[customer]),ROW(orderData[customer])),""),ROWS($A$15:A33)+$B$3))),IF($D$15="",INDEX(orderData[order_no],SMALL(IF(ISNUMBER(MATCH(orderData[customer],$D$9,0)*MATCH(orderData[order_type],$D$13,0)),MATCH(ROW(orderData[customer]),ROW(orderData[customer])),""),ROWS($A$15:A33)+$B$3)),INDEX(orderData[order_no],SMALL(IF(ISNUMBER(MATCH(orderData[customer],$D$9,0)*MATCH(orderData[order_type],$D$13,0)*MATCH(YEAR(orderData[invoice_date]),$D$15,0)),MATCH(ROW(orderData[customer]),ROW(orderData[customer])),""),ROWS($A$15:A33)+$B$3)))),IF($D$13="",IF($D$15="",INDEX(orderData[order_no],SMALL(IF(ISNUMBER(MATCH(orderData[customer],$D$9,0)*MATCH(orderData[status],$D$11,0)),MATCH(ROW(orderData[customer]),ROW(orderData[customer])),""),ROWS($A$15:A33)+$B$3)),INDEX(orderData[order_no],SMALL(IF(ISNUMBER(MATCH(orderData[customer],$D$9,0)*MATCH(orderData[status],$D$11,0)*MATCH(YEAR(orderData[invoice_date]),$D$15,0)),MATCH(ROW(orderData[customer]),ROW(orderData[customer])),""),ROWS($A$15:A33)+$B$3))),IF($D$15="",INDEX(orderData[order_no],SMALL(IF(ISNUMBER(MATCH(orderData[customer],$D$9,0)*MATCH(orderData[status],$D$11,0)*MATCH(orderData[order_type],$D$13,0)),MATCH(ROW(orderData[customer]),ROW(orderData[customer])),""),ROWS($A$15:A33)+$B$3)),INDEX(orderData[order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N26" s="287" t="str">
        <f t="array" ref="N26">IFERROR(IF($D$9="",IF($D$11="",IF($D$13="",IF($D$15="",INDEX(orderData[order_type],SMALL(MATCH(ROW(orderData[customer]),ROW(orderData[customer])),ROWS($A$15:A33)+$B$3)),INDEX(orderData[order_type],SMALL(IF(ISNUMBER(MATCH(YEAR(orderData[invoice_date]),$D$15,0)),MATCH(ROW(orderData[customer]),ROW(orderData[customer])),""),ROWS($A$15:A33)+$B$3))),IF($D$15="",INDEX(orderData[order_type],SMALL(IF(ISNUMBER(MATCH(orderData[order_type],$D$13,0)),MATCH(ROW(orderData[customer]),ROW(orderData[customer])),""),ROWS($A$15:A33)+$B$3)),INDEX(orderData[order_type],SMALL(IF(ISNUMBER(MATCH(orderData[order_type],$D$13,0)*MATCH(YEAR(orderData[invoice_date]),$D$15,0)),MATCH(ROW(orderData[customer]),ROW(orderData[customer])),""),ROWS($A$15:A33)+$B$3)))),IF($D$13="",IF($D$15="",INDEX(orderData[order_type],SMALL(IF(ISNUMBER(MATCH(orderData[status],$D$11,0)),MATCH(ROW(orderData[customer]),ROW(orderData[customer])),""),ROWS($A$15:A33)+$B$3)),INDEX(orderData[order_type],SMALL(IF(ISNUMBER(MATCH(orderData[status],$D$11,0)*MATCH(YEAR(orderData[invoice_date]),$D$15,0)),MATCH(ROW(orderData[customer]),ROW(orderData[customer])),""),ROWS($A$15:A33)+$B$3))),IF($D$15="",INDEX(orderData[order_type],SMALL(IF(ISNUMBER(MATCH(orderData[status],$D$11,0)*MATCH(orderData[order_type],$D$13,0)),MATCH(ROW(orderData[customer]),ROW(orderData[customer])),""),ROWS($A$15:A33)+$B$3)),INDEX(orderData[order_typ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type],SMALL(IF(ISNUMBER(MATCH(orderData[customer],$D$9,0)),MATCH(ROW(orderData[customer]),ROW(orderData[customer])),""),ROWS($A$15:A33)+$B$3)),INDEX(orderData[order_type],SMALL(IF(ISNUMBER(MATCH(orderData[customer],$D$9,0)*MATCH(YEAR(orderData[invoice_date]),$D$15,0)),MATCH(ROW(orderData[customer]),ROW(orderData[customer])),""),ROWS($A$15:A33)+$B$3))),IF($D$15="",INDEX(orderData[order_type],SMALL(IF(ISNUMBER(MATCH(orderData[customer],$D$9,0)*MATCH(orderData[order_type],$D$13,0)),MATCH(ROW(orderData[customer]),ROW(orderData[customer])),""),ROWS($A$15:A33)+$B$3)),INDEX(orderData[order_type],SMALL(IF(ISNUMBER(MATCH(orderData[customer],$D$9,0)*MATCH(orderData[order_type],$D$13,0)*MATCH(YEAR(orderData[invoice_date]),$D$15,0)),MATCH(ROW(orderData[customer]),ROW(orderData[customer])),""),ROWS($A$15:A33)+$B$3)))),IF($D$13="",IF($D$15="",INDEX(orderData[order_type],SMALL(IF(ISNUMBER(MATCH(orderData[customer],$D$9,0)*MATCH(orderData[status],$D$11,0)),MATCH(ROW(orderData[customer]),ROW(orderData[customer])),""),ROWS($A$15:A33)+$B$3)),INDEX(orderData[order_type],SMALL(IF(ISNUMBER(MATCH(orderData[customer],$D$9,0)*MATCH(orderData[status],$D$11,0)*MATCH(YEAR(orderData[invoice_date]),$D$15,0)),MATCH(ROW(orderData[customer]),ROW(orderData[customer])),""),ROWS($A$15:A33)+$B$3))),IF($D$15="",INDEX(orderData[order_type],SMALL(IF(ISNUMBER(MATCH(orderData[customer],$D$9,0)*MATCH(orderData[status],$D$11,0)*MATCH(orderData[order_type],$D$13,0)),MATCH(ROW(orderData[customer]),ROW(orderData[customer])),""),ROWS($A$15:A33)+$B$3)),INDEX(orderData[order_typ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O26" s="288" t="str">
        <f t="array" ref="O26">IFERROR(IF($D$9="",IF($D$11="",IF($D$13="",IF($D$15="",INDEX(orderData[order_date],SMALL(MATCH(ROW(orderData[customer]),ROW(orderData[customer])),ROWS($A$15:A33)+$B$3)),INDEX(orderData[order_date],SMALL(IF(ISNUMBER(MATCH(YEAR(orderData[invoice_date]),$D$15,0)),MATCH(ROW(orderData[customer]),ROW(orderData[customer])),""),ROWS($A$15:A33)+$B$3))),IF($D$15="",INDEX(orderData[order_date],SMALL(IF(ISNUMBER(MATCH(orderData[order_type],$D$13,0)),MATCH(ROW(orderData[customer]),ROW(orderData[customer])),""),ROWS($A$15:A33)+$B$3)),INDEX(orderData[order_date],SMALL(IF(ISNUMBER(MATCH(orderData[order_type],$D$13,0)*MATCH(YEAR(orderData[invoice_date]),$D$15,0)),MATCH(ROW(orderData[customer]),ROW(orderData[customer])),""),ROWS($A$15:A33)+$B$3)))),IF($D$13="",IF($D$15="",INDEX(orderData[order_date],SMALL(IF(ISNUMBER(MATCH(orderData[status],$D$11,0)),MATCH(ROW(orderData[customer]),ROW(orderData[customer])),""),ROWS($A$15:A33)+$B$3)),INDEX(orderData[order_date],SMALL(IF(ISNUMBER(MATCH(orderData[status],$D$11,0)*MATCH(YEAR(orderData[invoice_date]),$D$15,0)),MATCH(ROW(orderData[customer]),ROW(orderData[customer])),""),ROWS($A$15:A33)+$B$3))),IF($D$15="",INDEX(orderData[order_date],SMALL(IF(ISNUMBER(MATCH(orderData[status],$D$11,0)*MATCH(orderData[order_type],$D$13,0)),MATCH(ROW(orderData[customer]),ROW(orderData[customer])),""),ROWS($A$15:A33)+$B$3)),INDEX(orderData[order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date],SMALL(IF(ISNUMBER(MATCH(orderData[customer],$D$9,0)),MATCH(ROW(orderData[customer]),ROW(orderData[customer])),""),ROWS($A$15:A33)+$B$3)),INDEX(orderData[order_date],SMALL(IF(ISNUMBER(MATCH(orderData[customer],$D$9,0)*MATCH(YEAR(orderData[invoice_date]),$D$15,0)),MATCH(ROW(orderData[customer]),ROW(orderData[customer])),""),ROWS($A$15:A33)+$B$3))),IF($D$15="",INDEX(orderData[order_date],SMALL(IF(ISNUMBER(MATCH(orderData[customer],$D$9,0)*MATCH(orderData[order_type],$D$13,0)),MATCH(ROW(orderData[customer]),ROW(orderData[customer])),""),ROWS($A$15:A33)+$B$3)),INDEX(orderData[order_date],SMALL(IF(ISNUMBER(MATCH(orderData[customer],$D$9,0)*MATCH(orderData[order_type],$D$13,0)*MATCH(YEAR(orderData[invoice_date]),$D$15,0)),MATCH(ROW(orderData[customer]),ROW(orderData[customer])),""),ROWS($A$15:A33)+$B$3)))),IF($D$13="",IF($D$15="",INDEX(orderData[order_date],SMALL(IF(ISNUMBER(MATCH(orderData[customer],$D$9,0)*MATCH(orderData[status],$D$11,0)),MATCH(ROW(orderData[customer]),ROW(orderData[customer])),""),ROWS($A$15:A33)+$B$3)),INDEX(orderData[order_date],SMALL(IF(ISNUMBER(MATCH(orderData[customer],$D$9,0)*MATCH(orderData[status],$D$11,0)*MATCH(YEAR(orderData[invoice_date]),$D$15,0)),MATCH(ROW(orderData[customer]),ROW(orderData[customer])),""),ROWS($A$15:A33)+$B$3))),IF($D$15="",INDEX(orderData[order_date],SMALL(IF(ISNUMBER(MATCH(orderData[customer],$D$9,0)*MATCH(orderData[status],$D$11,0)*MATCH(orderData[order_type],$D$13,0)),MATCH(ROW(orderData[customer]),ROW(orderData[customer])),""),ROWS($A$15:A33)+$B$3)),INDEX(orderData[order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P26" s="289" t="str">
        <f t="array" ref="P26">IFERROR(IF($D$9="",IF($D$11="",IF($D$13="",IF($D$15="",INDEX(orderData[invoice_no],SMALL(MATCH(ROW(orderData[customer]),ROW(orderData[customer])),ROWS($A$15:A33)+$B$3)),INDEX(orderData[invoice_no],SMALL(IF(ISNUMBER(MATCH(YEAR(orderData[invoice_date]),$D$15,0)),MATCH(ROW(orderData[customer]),ROW(orderData[customer])),""),ROWS($A$15:A33)+$B$3))),IF($D$15="",INDEX(orderData[invoice_no],SMALL(IF(ISNUMBER(MATCH(orderData[order_type],$D$13,0)),MATCH(ROW(orderData[customer]),ROW(orderData[customer])),""),ROWS($A$15:A33)+$B$3)),INDEX(orderData[invoice_no],SMALL(IF(ISNUMBER(MATCH(orderData[order_type],$D$13,0)*MATCH(YEAR(orderData[invoice_date]),$D$15,0)),MATCH(ROW(orderData[customer]),ROW(orderData[customer])),""),ROWS($A$15:A33)+$B$3)))),IF($D$13="",IF($D$15="",INDEX(orderData[invoice_no],SMALL(IF(ISNUMBER(MATCH(orderData[status],$D$11,0)),MATCH(ROW(orderData[customer]),ROW(orderData[customer])),""),ROWS($A$15:A33)+$B$3)),INDEX(orderData[invoice_no],SMALL(IF(ISNUMBER(MATCH(orderData[status],$D$11,0)*MATCH(YEAR(orderData[invoice_date]),$D$15,0)),MATCH(ROW(orderData[customer]),ROW(orderData[customer])),""),ROWS($A$15:A33)+$B$3))),IF($D$15="",INDEX(orderData[invoice_no],SMALL(IF(ISNUMBER(MATCH(orderData[status],$D$11,0)*MATCH(orderData[order_type],$D$13,0)),MATCH(ROW(orderData[customer]),ROW(orderData[customer])),""),ROWS($A$15:A33)+$B$3)),INDEX(orderData[invoice_no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no],SMALL(IF(ISNUMBER(MATCH(orderData[customer],$D$9,0)),MATCH(ROW(orderData[customer]),ROW(orderData[customer])),""),ROWS($A$15:A33)+$B$3)),INDEX(orderData[invoice_no],SMALL(IF(ISNUMBER(MATCH(orderData[customer],$D$9,0)*MATCH(YEAR(orderData[invoice_date]),$D$15,0)),MATCH(ROW(orderData[customer]),ROW(orderData[customer])),""),ROWS($A$15:A33)+$B$3))),IF($D$15="",INDEX(orderData[invoice_no],SMALL(IF(ISNUMBER(MATCH(orderData[customer],$D$9,0)*MATCH(orderData[order_type],$D$13,0)),MATCH(ROW(orderData[customer]),ROW(orderData[customer])),""),ROWS($A$15:A33)+$B$3)),INDEX(orderData[invoice_no],SMALL(IF(ISNUMBER(MATCH(orderData[customer],$D$9,0)*MATCH(orderData[order_type],$D$13,0)*MATCH(YEAR(orderData[invoice_date]),$D$15,0)),MATCH(ROW(orderData[customer]),ROW(orderData[customer])),""),ROWS($A$15:A33)+$B$3)))),IF($D$13="",IF($D$15="",INDEX(orderData[invoice_no],SMALL(IF(ISNUMBER(MATCH(orderData[customer],$D$9,0)*MATCH(orderData[status],$D$11,0)),MATCH(ROW(orderData[customer]),ROW(orderData[customer])),""),ROWS($A$15:A33)+$B$3)),INDEX(orderData[invoice_no],SMALL(IF(ISNUMBER(MATCH(orderData[customer],$D$9,0)*MATCH(orderData[status],$D$11,0)*MATCH(YEAR(orderData[invoice_date]),$D$15,0)),MATCH(ROW(orderData[customer]),ROW(orderData[customer])),""),ROWS($A$15:A33)+$B$3))),IF($D$15="",INDEX(orderData[invoice_no],SMALL(IF(ISNUMBER(MATCH(orderData[customer],$D$9,0)*MATCH(orderData[status],$D$11,0)*MATCH(orderData[order_type],$D$13,0)),MATCH(ROW(orderData[customer]),ROW(orderData[customer])),""),ROWS($A$15:A33)+$B$3)),INDEX(orderData[invoice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Q26" s="290" t="str">
        <f t="array" ref="Q26">IFERROR(IF($D$9="",IF($D$11="",IF($D$13="",IF($D$15="",INDEX(orderData[invoice_date],SMALL(MATCH(ROW(orderData[customer]),ROW(orderData[customer])),ROWS($A$15:A33)+$B$3)),INDEX(orderData[invoice_date],SMALL(IF(ISNUMBER(MATCH(YEAR(orderData[invoice_date]),$D$15,0)),MATCH(ROW(orderData[customer]),ROW(orderData[customer])),""),ROWS($A$15:A33)+$B$3))),IF($D$15="",INDEX(orderData[invoice_date],SMALL(IF(ISNUMBER(MATCH(orderData[order_type],$D$13,0)),MATCH(ROW(orderData[customer]),ROW(orderData[customer])),""),ROWS($A$15:A33)+$B$3)),INDEX(orderData[invoice_date],SMALL(IF(ISNUMBER(MATCH(orderData[order_type],$D$13,0)*MATCH(YEAR(orderData[invoice_date]),$D$15,0)),MATCH(ROW(orderData[customer]),ROW(orderData[customer])),""),ROWS($A$15:A33)+$B$3)))),IF($D$13="",IF($D$15="",INDEX(orderData[invoice_date],SMALL(IF(ISNUMBER(MATCH(orderData[status],$D$11,0)),MATCH(ROW(orderData[customer]),ROW(orderData[customer])),""),ROWS($A$15:A33)+$B$3)),INDEX(orderData[invoice_date],SMALL(IF(ISNUMBER(MATCH(orderData[status],$D$11,0)*MATCH(YEAR(orderData[invoice_date]),$D$15,0)),MATCH(ROW(orderData[customer]),ROW(orderData[customer])),""),ROWS($A$15:A33)+$B$3))),IF($D$15="",INDEX(orderData[invoice_date],SMALL(IF(ISNUMBER(MATCH(orderData[status],$D$11,0)*MATCH(orderData[order_type],$D$13,0)),MATCH(ROW(orderData[customer]),ROW(orderData[customer])),""),ROWS($A$15:A33)+$B$3)),INDEX(orderData[invoice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date],SMALL(IF(ISNUMBER(MATCH(orderData[customer],$D$9,0)),MATCH(ROW(orderData[customer]),ROW(orderData[customer])),""),ROWS($A$15:A33)+$B$3)),INDEX(orderData[invoice_date],SMALL(IF(ISNUMBER(MATCH(orderData[customer],$D$9,0)*MATCH(YEAR(orderData[invoice_date]),$D$15,0)),MATCH(ROW(orderData[customer]),ROW(orderData[customer])),""),ROWS($A$15:A33)+$B$3))),IF($D$15="",INDEX(orderData[invoice_date],SMALL(IF(ISNUMBER(MATCH(orderData[customer],$D$9,0)*MATCH(orderData[order_type],$D$13,0)),MATCH(ROW(orderData[customer]),ROW(orderData[customer])),""),ROWS($A$15:A33)+$B$3)),INDEX(orderData[invoice_date],SMALL(IF(ISNUMBER(MATCH(orderData[customer],$D$9,0)*MATCH(orderData[order_type],$D$13,0)*MATCH(YEAR(orderData[invoice_date]),$D$15,0)),MATCH(ROW(orderData[customer]),ROW(orderData[customer])),""),ROWS($A$15:A33)+$B$3)))),IF($D$13="",IF($D$15="",INDEX(orderData[invoice_date],SMALL(IF(ISNUMBER(MATCH(orderData[customer],$D$9,0)*MATCH(orderData[status],$D$11,0)),MATCH(ROW(orderData[customer]),ROW(orderData[customer])),""),ROWS($A$15:A33)+$B$3)),INDEX(orderData[invoice_date],SMALL(IF(ISNUMBER(MATCH(orderData[customer],$D$9,0)*MATCH(orderData[status],$D$11,0)*MATCH(YEAR(orderData[invoice_date]),$D$15,0)),MATCH(ROW(orderData[customer]),ROW(orderData[customer])),""),ROWS($A$15:A33)+$B$3))),IF($D$15="",INDEX(orderData[invoice_date],SMALL(IF(ISNUMBER(MATCH(orderData[customer],$D$9,0)*MATCH(orderData[status],$D$11,0)*MATCH(orderData[order_type],$D$13,0)),MATCH(ROW(orderData[customer]),ROW(orderData[customer])),""),ROWS($A$15:A33)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R26" s="291" t="str">
        <f t="array" ref="R26">IFERROR(IF($D$9="",IF($D$11="",IF($D$13="",IF($D$15="",INDEX(orderData[inv_amount],SMALL(MATCH(ROW(orderData[customer]),ROW(orderData[customer])),ROWS($A$15:A33)+$B$3)),INDEX(orderData[inv_amount],SMALL(IF(ISNUMBER(MATCH(YEAR(orderData[invoice_date]),$D$15,0)),MATCH(ROW(orderData[customer]),ROW(orderData[customer])),""),ROWS($A$15:A33)+$B$3))),IF($D$15="",INDEX(orderData[inv_amount],SMALL(IF(ISNUMBER(MATCH(orderData[order_type],$D$13,0)),MATCH(ROW(orderData[customer]),ROW(orderData[customer])),""),ROWS($A$15:A33)+$B$3)),INDEX(orderData[inv_amount],SMALL(IF(ISNUMBER(MATCH(orderData[order_type],$D$13,0)*MATCH(YEAR(orderData[invoice_date]),$D$15,0)),MATCH(ROW(orderData[customer]),ROW(orderData[customer])),""),ROWS($A$15:A33)+$B$3)))),IF($D$13="",IF($D$15="",INDEX(orderData[inv_amount],SMALL(IF(ISNUMBER(MATCH(orderData[status],$D$11,0)),MATCH(ROW(orderData[customer]),ROW(orderData[customer])),""),ROWS($A$15:A33)+$B$3)),INDEX(orderData[inv_amount],SMALL(IF(ISNUMBER(MATCH(orderData[status],$D$11,0)*MATCH(YEAR(orderData[invoice_date]),$D$15,0)),MATCH(ROW(orderData[customer]),ROW(orderData[customer])),""),ROWS($A$15:A33)+$B$3))),IF($D$15="",INDEX(orderData[inv_amount],SMALL(IF(ISNUMBER(MATCH(orderData[status],$D$11,0)*MATCH(orderData[order_type],$D$13,0)),MATCH(ROW(orderData[customer]),ROW(orderData[customer])),""),ROWS($A$15:A33)+$B$3)),INDEX(orderData[inv_amount],SMALL(IF(ISNUMBER(MATCH(orderData[status],$D$11,0)*MATCH(orderData[order_type],$D$13,0)*MATCH(YEAR(orderData[invoice_date]),$D$15,0)),MATCH(ROW(orderData[customer]),ROW(orderData[customer])),""),ROWS($A$15:A33)+$B$3))))),IF($D$11="",IF($D$13="",IF($D$15="",INDEX(orderData[inv_amount],SMALL(IF(ISNUMBER(MATCH(orderData[customer],$D$9,0)),MATCH(ROW(orderData[customer]),ROW(orderData[customer])),""),ROWS($A$15:A33)+$B$3)),INDEX(orderData[inv_amount],SMALL(IF(ISNUMBER(MATCH(orderData[customer],$D$9,0)*MATCH(YEAR(orderData[invoice_date]),$D$15,0)),MATCH(ROW(orderData[customer]),ROW(orderData[customer])),""),ROWS($A$15:A33)+$B$3))),IF($D$15="",INDEX(orderData[inv_amount],SMALL(IF(ISNUMBER(MATCH(orderData[customer],$D$9,0)*MATCH(orderData[order_type],$D$13,0)),MATCH(ROW(orderData[customer]),ROW(orderData[customer])),""),ROWS($A$15:A33)+$B$3)),INDEX(orderData[inv_amount],SMALL(IF(ISNUMBER(MATCH(orderData[customer],$D$9,0)*MATCH(orderData[order_type],$D$13,0)*MATCH(YEAR(orderData[invoice_date]),$D$15,0)),MATCH(ROW(orderData[customer]),ROW(orderData[customer])),""),ROWS($A$15:A33)+$B$3)))),IF($D$13="",IF($D$15="",INDEX(orderData[inv_amount],SMALL(IF(ISNUMBER(MATCH(orderData[customer],$D$9,0)*MATCH(orderData[status],$D$11,0)),MATCH(ROW(orderData[customer]),ROW(orderData[customer])),""),ROWS($A$15:A33)+$B$3)),INDEX(orderData[inv_amount],SMALL(IF(ISNUMBER(MATCH(orderData[customer],$D$9,0)*MATCH(orderData[status],$D$11,0)*MATCH(YEAR(orderData[inv_amount]),$D$15,0)),MATCH(ROW(orderData[customer]),ROW(orderData[customer])),""),ROWS($A$15:A33)+$B$3))),IF($D$15="",INDEX(orderData[inv_amount],SMALL(IF(ISNUMBER(MATCH(orderData[customer],$D$9,0)*MATCH(orderData[status],$D$11,0)*MATCH(orderData[order_type],$D$13,0)),MATCH(ROW(orderData[customer]),ROW(orderData[customer])),""),ROWS($A$15:A33)+$B$3)),INDEX(orderData[inv_amount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S26" s="353" t="str">
        <f t="array" ref="S26">IFERROR(IF($D$9="",IF($D$11="",IF($D$13="",IF($D$15="",INDEX(orderData[lock_goods],SMALL(MATCH(ROW(orderData[customer]),ROW(orderData[customer])),ROWS($A$15:A33)+$B$3)),INDEX(orderData[lock_goods],SMALL(IF(ISNUMBER(MATCH(YEAR(orderData[invoice_date]),$D$15,0)),MATCH(ROW(orderData[customer]),ROW(orderData[customer])),""),ROWS($A$15:A33)+$B$3))),IF($D$15="",INDEX(orderData[lock_goods],SMALL(IF(ISNUMBER(MATCH(orderData[order_type],$D$13,0)),MATCH(ROW(orderData[customer]),ROW(orderData[customer])),""),ROWS($A$15:A33)+$B$3)),INDEX(orderData[lock_goods],SMALL(IF(ISNUMBER(MATCH(orderData[order_type],$D$13,0)*MATCH(YEAR(orderData[invoice_date]),$D$15,0)),MATCH(ROW(orderData[customer]),ROW(orderData[customer])),""),ROWS($A$15:A33)+$B$3)))),IF($D$13="",IF($D$15="",INDEX(orderData[lock_goods],SMALL(IF(ISNUMBER(MATCH(orderData[status],$D$11,0)),MATCH(ROW(orderData[customer]),ROW(orderData[customer])),""),ROWS($A$15:A33)+$B$3)),INDEX(orderData[lock_goods],SMALL(IF(ISNUMBER(MATCH(orderData[status],$D$11,0)*MATCH(YEAR(orderData[invoice_date]),$D$15,0)),MATCH(ROW(orderData[customer]),ROW(orderData[customer])),""),ROWS($A$15:A33)+$B$3))),IF($D$15="",INDEX(orderData[lock_goods],SMALL(IF(ISNUMBER(MATCH(orderData[status],$D$11,0)*MATCH(orderData[order_type],$D$13,0)),MATCH(ROW(orderData[customer]),ROW(orderData[customer])),""),ROWS($A$15:A33)+$B$3)),INDEX(orderData[lock_goods],SMALL(IF(ISNUMBER(MATCH(orderData[status],$D$11,0)*MATCH(orderData[order_type],$D$13,0)*MATCH(YEAR(orderData[invoice_date]),$D$15,0)),MATCH(ROW(orderData[customer]),ROW(orderData[customer])),""),ROWS($A$15:A33)+$B$3))))),IF($D$11="",IF($D$13="",IF($D$15="",INDEX(orderData[lock_goods],SMALL(IF(ISNUMBER(MATCH(orderData[customer],$D$9,0)),MATCH(ROW(orderData[customer]),ROW(orderData[customer])),""),ROWS($A$15:A33)+$B$3)),INDEX(orderData[lock_goods],SMALL(IF(ISNUMBER(MATCH(orderData[customer],$D$9,0)*MATCH(YEAR(orderData[invoice_date]),$D$15,0)),MATCH(ROW(orderData[customer]),ROW(orderData[customer])),""),ROWS($A$15:A33)+$B$3))),IF($D$15="",INDEX(orderData[lock_goods],SMALL(IF(ISNUMBER(MATCH(orderData[customer],$D$9,0)*MATCH(orderData[order_type],$D$13,0)),MATCH(ROW(orderData[customer]),ROW(orderData[customer])),""),ROWS($A$15:A33)+$B$3)),INDEX(orderData[lock_goods],SMALL(IF(ISNUMBER(MATCH(orderData[customer],$D$9,0)*MATCH(orderData[order_type],$D$13,0)*MATCH(YEAR(orderData[invoice_date]),$D$15,0)),MATCH(ROW(orderData[customer]),ROW(orderData[customer])),""),ROWS($A$15:A33)+$B$3)))),IF($D$13="",IF($D$15="",INDEX(orderData[lock_goods],SMALL(IF(ISNUMBER(MATCH(orderData[customer],$D$9,0)*MATCH(orderData[status],$D$11,0)),MATCH(ROW(orderData[customer]),ROW(orderData[customer])),""),ROWS($A$15:A33)+$B$3)),INDEX(orderData[lock_goods],SMALL(IF(ISNUMBER(MATCH(orderData[customer],$D$9,0)*MATCH(orderData[status],$D$11,0)*MATCH(YEAR(orderData[payed]),$D$15,0)),MATCH(ROW(orderData[customer]),ROW(orderData[customer])),""),ROWS($A$15:A33)+$B$3))),IF($D$15="",INDEX(orderData[lock_goods],SMALL(IF(ISNUMBER(MATCH(orderData[customer],$D$9,0)*MATCH(orderData[status],$D$11,0)*MATCH(orderData[order_type],$D$13,0)),MATCH(ROW(orderData[customer]),ROW(orderData[customer])),""),ROWS($A$15:A33)+$B$3)),INDEX(orderData[lock_good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T26" s="292" t="str">
        <f t="array" ref="T26">IFERROR(IF($D$9="",IF($D$11="",IF($D$13="",IF($D$15="",INDEX(orderData[payed],SMALL(MATCH(ROW(orderData[customer]),ROW(orderData[customer])),ROWS($A$15:A33)+$B$3)),INDEX(orderData[payed],SMALL(IF(ISNUMBER(MATCH(YEAR(orderData[invoice_date]),$D$15,0)),MATCH(ROW(orderData[customer]),ROW(orderData[customer])),""),ROWS($A$15:A33)+$B$3))),IF($D$15="",INDEX(orderData[payed],SMALL(IF(ISNUMBER(MATCH(orderData[order_type],$D$13,0)),MATCH(ROW(orderData[customer]),ROW(orderData[customer])),""),ROWS($A$15:A33)+$B$3)),INDEX(orderData[payed],SMALL(IF(ISNUMBER(MATCH(orderData[order_type],$D$13,0)*MATCH(YEAR(orderData[invoice_date]),$D$15,0)),MATCH(ROW(orderData[customer]),ROW(orderData[customer])),""),ROWS($A$15:A33)+$B$3)))),IF($D$13="",IF($D$15="",INDEX(orderData[payed],SMALL(IF(ISNUMBER(MATCH(orderData[status],$D$11,0)),MATCH(ROW(orderData[customer]),ROW(orderData[customer])),""),ROWS($A$15:A33)+$B$3)),INDEX(orderData[payed],SMALL(IF(ISNUMBER(MATCH(orderData[status],$D$11,0)*MATCH(YEAR(orderData[invoice_date]),$D$15,0)),MATCH(ROW(orderData[customer]),ROW(orderData[customer])),""),ROWS($A$15:A33)+$B$3))),IF($D$15="",INDEX(orderData[payed],SMALL(IF(ISNUMBER(MATCH(orderData[status],$D$11,0)*MATCH(orderData[order_type],$D$13,0)),MATCH(ROW(orderData[customer]),ROW(orderData[customer])),""),ROWS($A$15:A33)+$B$3)),INDEX(orderData[payed],SMALL(IF(ISNUMBER(MATCH(orderData[status],$D$11,0)*MATCH(orderData[order_type],$D$13,0)*MATCH(YEAR(orderData[invoice_date]),$D$15,0)),MATCH(ROW(orderData[customer]),ROW(orderData[customer])),""),ROWS($A$15:A33)+$B$3))))),IF($D$11="",IF($D$13="",IF($D$15="",INDEX(orderData[payed],SMALL(IF(ISNUMBER(MATCH(orderData[customer],$D$9,0)),MATCH(ROW(orderData[customer]),ROW(orderData[customer])),""),ROWS($A$15:A33)+$B$3)),INDEX(orderData[payed],SMALL(IF(ISNUMBER(MATCH(orderData[customer],$D$9,0)*MATCH(YEAR(orderData[invoice_date]),$D$15,0)),MATCH(ROW(orderData[customer]),ROW(orderData[customer])),""),ROWS($A$15:A33)+$B$3))),IF($D$15="",INDEX(orderData[payed],SMALL(IF(ISNUMBER(MATCH(orderData[customer],$D$9,0)*MATCH(orderData[order_type],$D$13,0)),MATCH(ROW(orderData[customer]),ROW(orderData[customer])),""),ROWS($A$15:A33)+$B$3)),INDEX(orderData[payed],SMALL(IF(ISNUMBER(MATCH(orderData[customer],$D$9,0)*MATCH(orderData[order_type],$D$13,0)*MATCH(YEAR(orderData[invoice_date]),$D$15,0)),MATCH(ROW(orderData[customer]),ROW(orderData[customer])),""),ROWS($A$15:A33)+$B$3)))),IF($D$13="",IF($D$15="",INDEX(orderData[payed],SMALL(IF(ISNUMBER(MATCH(orderData[customer],$D$9,0)*MATCH(orderData[status],$D$11,0)),MATCH(ROW(orderData[customer]),ROW(orderData[customer])),""),ROWS($A$15:A33)+$B$3)),INDEX(orderData[payed],SMALL(IF(ISNUMBER(MATCH(orderData[customer],$D$9,0)*MATCH(orderData[status],$D$11,0)*MATCH(YEAR(orderData[payed]),$D$15,0)),MATCH(ROW(orderData[customer]),ROW(orderData[customer])),""),ROWS($A$15:A33)+$B$3))),IF($D$15="",INDEX(orderData[payed],SMALL(IF(ISNUMBER(MATCH(orderData[customer],$D$9,0)*MATCH(orderData[status],$D$11,0)*MATCH(orderData[order_type],$D$13,0)),MATCH(ROW(orderData[customer]),ROW(orderData[customer])),""),ROWS($A$15:A33)+$B$3)),INDEX(orderData[paye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U26" s="287" t="str">
        <f t="array" ref="U26">IFERROR(IF($D$9="",IF($D$11="",IF($D$13="",IF($D$15="",INDEX(orderData[shipping_method],SMALL(MATCH(ROW(orderData[customer]),ROW(orderData[customer])),ROWS($A$15:A33)+$B$3)),INDEX(orderData[shipping_method],SMALL(IF(ISNUMBER(MATCH(YEAR(orderData[invoice_date]),$D$15,0)),MATCH(ROW(orderData[customer]),ROW(orderData[customer])),""),ROWS($A$15:A33)+$B$3))),IF($D$15="",INDEX(orderData[shipping_method],SMALL(IF(ISNUMBER(MATCH(orderData[order_type],$D$13,0)),MATCH(ROW(orderData[customer]),ROW(orderData[customer])),""),ROWS($A$15:A33)+$B$3)),INDEX(orderData[shipping_method],SMALL(IF(ISNUMBER(MATCH(orderData[order_type],$D$13,0)*MATCH(YEAR(orderData[invoice_date]),$D$15,0)),MATCH(ROW(orderData[customer]),ROW(orderData[customer])),""),ROWS($A$15:A33)+$B$3)))),IF($D$13="",IF($D$15="",INDEX(orderData[shipping_method],SMALL(IF(ISNUMBER(MATCH(orderData[status],$D$11,0)),MATCH(ROW(orderData[customer]),ROW(orderData[customer])),""),ROWS($A$15:A33)+$B$3)),INDEX(orderData[shipping_method],SMALL(IF(ISNUMBER(MATCH(orderData[status],$D$11,0)*MATCH(YEAR(orderData[invoice_date]),$D$15,0)),MATCH(ROW(orderData[customer]),ROW(orderData[customer])),""),ROWS($A$15:A33)+$B$3))),IF($D$15="",INDEX(orderData[shipping_method],SMALL(IF(ISNUMBER(MATCH(orderData[status],$D$11,0)*MATCH(orderData[order_type],$D$13,0)),MATCH(ROW(orderData[customer]),ROW(orderData[customer])),""),ROWS($A$15:A33)+$B$3)),INDEX(orderData[shipping_method],SMALL(IF(ISNUMBER(MATCH(orderData[status],$D$11,0)*MATCH(orderData[order_type],$D$13,0)*MATCH(YEAR(orderData[invoice_date]),$D$15,0)),MATCH(ROW(orderData[customer]),ROW(orderData[customer])),""),ROWS($A$15:A33)+$B$3))))),IF($D$11="",IF($D$13="",IF($D$15="",INDEX(orderData[shipping_method],SMALL(IF(ISNUMBER(MATCH(orderData[customer],$D$9,0)),MATCH(ROW(orderData[customer]),ROW(orderData[customer])),""),ROWS($A$15:A33)+$B$3)),INDEX(orderData[shipping_method],SMALL(IF(ISNUMBER(MATCH(orderData[customer],$D$9,0)*MATCH(YEAR(orderData[invoice_date]),$D$15,0)),MATCH(ROW(orderData[customer]),ROW(orderData[customer])),""),ROWS($A$15:A33)+$B$3))),IF($D$15="",INDEX(orderData[shipping_method],SMALL(IF(ISNUMBER(MATCH(orderData[customer],$D$9,0)*MATCH(orderData[order_type],$D$13,0)),MATCH(ROW(orderData[customer]),ROW(orderData[customer])),""),ROWS($A$15:A33)+$B$3)),INDEX(orderData[shipping_method],SMALL(IF(ISNUMBER(MATCH(orderData[customer],$D$9,0)*MATCH(orderData[order_type],$D$13,0)*MATCH(YEAR(orderData[invoice_date]),$D$15,0)),MATCH(ROW(orderData[customer]),ROW(orderData[customer])),""),ROWS($A$15:A33)+$B$3)))),IF($D$13="",IF($D$15="",INDEX(orderData[shipping_method],SMALL(IF(ISNUMBER(MATCH(orderData[customer],$D$9,0)*MATCH(orderData[status],$D$11,0)),MATCH(ROW(orderData[customer]),ROW(orderData[customer])),""),ROWS($A$15:A33)+$B$3)),INDEX(orderData[shipping_method],SMALL(IF(ISNUMBER(MATCH(orderData[customer],$D$9,0)*MATCH(orderData[status],$D$11,0)*MATCH(YEAR(orderData[shipping_method]),$D$15,0)),MATCH(ROW(orderData[customer]),ROW(orderData[customer])),""),ROWS($A$15:A33)+$B$3))),IF($D$15="",INDEX(orderData[shipping_method],SMALL(IF(ISNUMBER(MATCH(orderData[customer],$D$9,0)*MATCH(orderData[status],$D$11,0)*MATCH(orderData[order_type],$D$13,0)),MATCH(ROW(orderData[customer]),ROW(orderData[customer])),""),ROWS($A$15:A33)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V26" s="292" t="str">
        <f t="array" ref="V26">IFERROR(IF($D$9="",IF($D$11="",IF($D$13="",IF($D$15="",INDEX(orderData[status],SMALL(MATCH(ROW(orderData[customer]),ROW(orderData[customer])),ROWS($A$15:A33)+$B$3)),INDEX(orderData[status],SMALL(IF(ISNUMBER(MATCH(YEAR(orderData[invoice_date]),$D$15,0)),MATCH(ROW(orderData[customer]),ROW(orderData[customer])),""),ROWS($A$15:A33)+$B$3))),IF($D$15="",INDEX(orderData[status],SMALL(IF(ISNUMBER(MATCH(orderData[order_type],$D$13,0)),MATCH(ROW(orderData[customer]),ROW(orderData[customer])),""),ROWS($A$15:A33)+$B$3)),INDEX(orderData[status],SMALL(IF(ISNUMBER(MATCH(orderData[order_type],$D$13,0)*MATCH(YEAR(orderData[invoice_date]),$D$15,0)),MATCH(ROW(orderData[customer]),ROW(orderData[customer])),""),ROWS($A$15:A33)+$B$3)))),IF($D$13="",IF($D$15="",INDEX(orderData[status],SMALL(IF(ISNUMBER(MATCH(orderData[status],$D$11,0)),MATCH(ROW(orderData[customer]),ROW(orderData[customer])),""),ROWS($A$15:A33)+$B$3)),INDEX(orderData[status],SMALL(IF(ISNUMBER(MATCH(orderData[status],$D$11,0)*MATCH(YEAR(orderData[invoice_date]),$D$15,0)),MATCH(ROW(orderData[customer]),ROW(orderData[customer])),""),ROWS($A$15:A33)+$B$3))),IF($D$15="",INDEX(orderData[status],SMALL(IF(ISNUMBER(MATCH(orderData[status],$D$11,0)*MATCH(orderData[order_type],$D$13,0)),MATCH(ROW(orderData[customer]),ROW(orderData[customer])),""),ROWS($A$15:A33)+$B$3)),INDEX(orderData[status],SMALL(IF(ISNUMBER(MATCH(orderData[status],$D$11,0)*MATCH(orderData[order_type],$D$13,0)*MATCH(YEAR(orderData[invoice_date]),$D$15,0)),MATCH(ROW(orderData[customer]),ROW(orderData[customer])),""),ROWS($A$15:A33)+$B$3))))),IF($D$11="",IF($D$13="",IF($D$15="",INDEX(orderData[status],SMALL(IF(ISNUMBER(MATCH(orderData[customer],$D$9,0)),MATCH(ROW(orderData[customer]),ROW(orderData[customer])),""),ROWS($A$15:A33)+$B$3)),INDEX(orderData[status],SMALL(IF(ISNUMBER(MATCH(orderData[customer],$D$9,0)*MATCH(YEAR(orderData[invoice_date]),$D$15,0)),MATCH(ROW(orderData[customer]),ROW(orderData[customer])),""),ROWS($A$15:A33)+$B$3))),IF($D$15="",INDEX(orderData[status],SMALL(IF(ISNUMBER(MATCH(orderData[customer],$D$9,0)*MATCH(orderData[order_type],$D$13,0)),MATCH(ROW(orderData[customer]),ROW(orderData[customer])),""),ROWS($A$15:A33)+$B$3)),INDEX(orderData[status],SMALL(IF(ISNUMBER(MATCH(orderData[customer],$D$9,0)*MATCH(orderData[order_type],$D$13,0)*MATCH(YEAR(orderData[invoice_date]),$D$15,0)),MATCH(ROW(orderData[customer]),ROW(orderData[customer])),""),ROWS($A$15:A33)+$B$3)))),IF($D$13="",IF($D$15="",INDEX(orderData[status],SMALL(IF(ISNUMBER(MATCH(orderData[customer],$D$9,0)*MATCH(orderData[status],$D$11,0)),MATCH(ROW(orderData[customer]),ROW(orderData[customer])),""),ROWS($A$15:A33)+$B$3)),INDEX(orderData[status],SMALL(IF(ISNUMBER(MATCH(orderData[customer],$D$9,0)*MATCH(orderData[status],$D$11,0)*MATCH(YEAR(orderData[status]),$D$15,0)),MATCH(ROW(orderData[customer]),ROW(orderData[customer])),""),ROWS($A$15:A33)+$B$3))),IF($D$15="",INDEX(orderData[status],SMALL(IF(ISNUMBER(MATCH(orderData[customer],$D$9,0)*MATCH(orderData[status],$D$11,0)*MATCH(orderData[order_type],$D$13,0)),MATCH(ROW(orderData[customer]),ROW(orderData[customer])),""),ROWS($A$15:A33)+$B$3)),INDEX(orderData[statu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W26" s="392" t="str">
        <f t="array" ref="W26">IFERROR(IF($D$9="",IF($D$11="",IF($D$13="",IF($D$15="",INDEX(orderData[custom_docs],SMALL(MATCH(ROW(orderData[customer]),ROW(orderData[customer])),ROWS($A$15:A33)+$B$3)),INDEX(orderData[custom_docs],SMALL(IF(ISNUMBER(MATCH(YEAR(orderData[invoice_date]),$D$15,0)),MATCH(ROW(orderData[customer]),ROW(orderData[customer])),""),ROWS($A$15:A33)+$B$3))),IF($D$15="",INDEX(orderData[custom_docs],SMALL(IF(ISNUMBER(MATCH(orderData[order_type],$D$13,0)),MATCH(ROW(orderData[customer]),ROW(orderData[customer])),""),ROWS($A$15:A33)+$B$3)),INDEX(orderData[custom_docs],SMALL(IF(ISNUMBER(MATCH(orderData[order_type],$D$13,0)*MATCH(YEAR(orderData[invoice_date]),$D$15,0)),MATCH(ROW(orderData[customer]),ROW(orderData[customer])),""),ROWS($A$15:A33)+$B$3)))),IF($D$13="",IF($D$15="",INDEX(orderData[custom_docs],SMALL(IF(ISNUMBER(MATCH(orderData[status],$D$11,0)),MATCH(ROW(orderData[customer]),ROW(orderData[customer])),""),ROWS($A$15:A33)+$B$3)),INDEX(orderData[custom_docs],SMALL(IF(ISNUMBER(MATCH(orderData[status],$D$11,0)*MATCH(YEAR(orderData[invoice_date]),$D$15,0)),MATCH(ROW(orderData[customer]),ROW(orderData[customer])),""),ROWS($A$15:A33)+$B$3))),IF($D$15="",INDEX(orderData[custom_docs],SMALL(IF(ISNUMBER(MATCH(orderData[status],$D$11,0)*MATCH(orderData[order_type],$D$13,0)),MATCH(ROW(orderData[customer]),ROW(orderData[customer])),""),ROWS($A$15:A33)+$B$3)),INDEX(orderData[custom_docs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_docs],SMALL(IF(ISNUMBER(MATCH(orderData[customer],$D$9,0)),MATCH(ROW(orderData[customer]),ROW(orderData[customer])),""),ROWS($A$15:A33)+$B$3)),INDEX(orderData[custom_docs],SMALL(IF(ISNUMBER(MATCH(orderData[customer],$D$9,0)*MATCH(YEAR(orderData[invoice_date]),$D$15,0)),MATCH(ROW(orderData[customer]),ROW(orderData[customer])),""),ROWS($A$15:A33)+$B$3))),IF($D$15="",INDEX(orderData[custom_docs],SMALL(IF(ISNUMBER(MATCH(orderData[customer],$D$9,0)*MATCH(orderData[order_type],$D$13,0)),MATCH(ROW(orderData[customer]),ROW(orderData[customer])),""),ROWS($A$15:A33)+$B$3)),INDEX(orderData[custom_docs],SMALL(IF(ISNUMBER(MATCH(orderData[customer],$D$9,0)*MATCH(orderData[order_type],$D$13,0)*MATCH(YEAR(orderData[invoice_date]),$D$15,0)),MATCH(ROW(orderData[customer]),ROW(orderData[customer])),""),ROWS($A$15:A33)+$B$3)))),IF($D$13="",IF($D$15="",INDEX(orderData[custom_docs],SMALL(IF(ISNUMBER(MATCH(orderData[customer],$D$9,0)*MATCH(orderData[status],$D$11,0)),MATCH(ROW(orderData[customer]),ROW(orderData[customer])),""),ROWS($A$15:A33)+$B$3)),INDEX(orderData[custom_docs],SMALL(IF(ISNUMBER(MATCH(orderData[customer],$D$9,0)*MATCH(orderData[status],$D$11,0)*MATCH(YEAR(orderData[status]),$D$15,0)),MATCH(ROW(orderData[customer]),ROW(orderData[customer])),""),ROWS($A$15:A33)+$B$3))),IF($D$15="",INDEX(orderData[custom_docs],SMALL(IF(ISNUMBER(MATCH(orderData[customer],$D$9,0)*MATCH(orderData[status],$D$11,0)*MATCH(orderData[order_type],$D$13,0)),MATCH(ROW(orderData[customer]),ROW(orderData[customer])),""),ROWS($A$15:A33)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AQ26" s="451"/>
      <c r="AR26" s="725"/>
      <c r="AS26" s="725"/>
      <c r="AT26" s="725"/>
      <c r="AU26" s="437"/>
      <c r="AV26" s="437"/>
      <c r="BN26" s="433"/>
      <c r="BO26" s="268"/>
      <c r="BZ26" s="364"/>
      <c r="CA26" s="305" t="str">
        <f>IFERROR(IF(BZ26="","",INDEX(productData[description],MATCH(BZ26,productData[sku],0))),"")</f>
        <v/>
      </c>
      <c r="CB26" s="307"/>
      <c r="CC26" s="421"/>
      <c r="CD26" s="313"/>
      <c r="CE26" s="426"/>
      <c r="CF26" s="308"/>
      <c r="CG26" s="309" t="str">
        <f>IFERROR(ROUNDUP(CB26/INDEX(productData[units_per_carton],MATCH(BZ26,productData[sku],0)),0),"")</f>
        <v/>
      </c>
      <c r="CH26" s="310" t="str">
        <f>IFERROR(ROUNDUP(CD26/INDEX(productData[units_per_carton],MATCH(BZ26,productData[sku],0)),0),"")</f>
        <v/>
      </c>
      <c r="CI26" s="310" t="str">
        <f>IFERROR(ROUNDUP(CF26/INDEX(productData[units_per_carton],MATCH(BZ26,productData[sku])),0),"")</f>
        <v/>
      </c>
      <c r="CJ26" s="310" t="str">
        <f>IFERROR(((CB26+CD26+CF26)/INDEX(productData[units_per_carton],MATCH(BZ26,productData[sku],0)))*INDEX(productData[net_weight],MATCH(BZ26,productData[sku],0)),"")</f>
        <v/>
      </c>
      <c r="CK26" s="310" t="str">
        <f>IFERROR(((CB26+CD26+CF26)/INDEX(productData[units_per_carton],MATCH(BZ26,productData[sku],0)))*INDEX(productData[gross_weight],MATCH(BZ26,productData[sku],0)),"")</f>
        <v/>
      </c>
      <c r="CL26" s="414" t="str">
        <f>IFERROR((CB26+CD26+CF26)/INDEX(productData[units_per_carton],MATCH(BZ26,productData[sku],0))*INDEX(productData[length],MATCH(BZ26,productData[sku],0))*INDEX(productData[width],MATCH(BZ26,productData[sku],0))*INDEX(productData[height],MATCH(BZ26,productData[sku],0))/1000000000,"")</f>
        <v/>
      </c>
      <c r="CM26" s="311" t="str">
        <f>IFERROR(INDEX(productData[category],MATCH(BZ26,productData[sku],0)),"")</f>
        <v/>
      </c>
      <c r="CN26" s="311" t="str">
        <f>IFERROR(INDEX(productData[size1],MATCH(BZ26,productData[sku],0)),"")</f>
        <v/>
      </c>
      <c r="CO26" s="312" t="str">
        <f>IFERROR(INDEX(productData[hs_code],MATCH(BZ26,productData[sku],0)),"")</f>
        <v/>
      </c>
      <c r="CP26" s="365" t="str">
        <f>IFERROR(INDEX(productData[sku_geko],MATCH(BZ26,productData[sku],0)),"")</f>
        <v/>
      </c>
      <c r="CQ26" s="308"/>
      <c r="CR26" s="383" t="str">
        <f>IFERROR(IF(BZ26="","",IF($BX$15="SALE",INDEX(inventory[COSTO UNITARIO],MATCH(BZ26,inventory[SKU],0)),IF($BX$15="SAMPLING",INDEX(inventory[COSTO UNITARIO],MATCH(BZ26,inventory[SKU],0)),""))),"")</f>
        <v/>
      </c>
      <c r="CS26" s="383" t="str">
        <f t="shared" si="8"/>
        <v/>
      </c>
      <c r="CT26" s="430" t="str">
        <f t="shared" si="9"/>
        <v/>
      </c>
      <c r="CU26" s="357" t="str">
        <f t="shared" si="3"/>
        <v/>
      </c>
      <c r="CW26" s="89"/>
      <c r="CX26" s="75"/>
      <c r="CY26" s="75"/>
      <c r="CZ26" s="76"/>
      <c r="DB26" s="195"/>
      <c r="DH26" s="195"/>
      <c r="EE26" s="342" t="str">
        <f t="array" ref="EE26">IFERROR(IF($EC$9="",IF($EC$11="",IF($EC$13="",INDEX(productData[sku],SMALL(MATCH(ROW(productData[sku]),ROW(productData[sku])),ROWS($A$15:A33)+$B$3)),INDEX(productData[sku],SMALL(IF(ISNUMBER(MATCH(productData[size1],$EC$13,0)),MATCH(ROW(productData[sku]),ROW(productData[sku])),""),ROWS($A$15:A31)+$B$3))),IF($EC$13="",INDEX(productData[sku],SMALL(IF(ISNUMBER(MATCH(productData[sex],$EC$11,0)),MATCH(ROW(productData[sku]),ROW(productData[sku])),""),ROWS($A$15:A31)+$B$3)),INDEX(productData[sku],SMALL(IF(ISNUMBER(MATCH(productData[sex],$EC$11,0)*MATCH(productData[size1],$EC$13,0)),MATCH(ROW(productData[sku]),ROW(productData[sku])),""),ROWS($A$15:A31)+$B$3)))),IF($EC$11="",IF($EC$13="",INDEX(productData[sku],SMALL(IF(ISNUMBER(MATCH(productData[category],$EC$9,0)),MATCH(ROW(productData[sku]),ROW(productData[sku])),""),ROWS($A$15:A31)+$B$3)),INDEX(productData[sku],SMALL(IF(ISNUMBER(MATCH(productData[category],$EC$9,0)*MATCH(productData[size1],$EC$13,0)),MATCH(ROW(productData[sku]),ROW(productData[sku])),""),ROWS($A$15:A31)+$B$3))),IF($EC$13="",INDEX(productData[sku],SMALL(IF(ISNUMBER(MATCH(productData[category],$EC$9,0)*MATCH(productData[sex],$EC$11,0)),MATCH(ROW(productData[sku]),ROW(productData[sku])),""),ROWS($A$15:A31)+$B$3)),INDEX(productData[sku],SMALL(IF(ISNUMBER(MATCH(productData[category],$EC$9,0)*MATCH(productData[sex],$EC$11,0)*MATCH(productData[size1],$EC$13,0)),MATCH(ROW(productData[sku]),ROW(productData[sku])),""),ROWS($A$15:A31)+$B$3))))),"")</f>
        <v/>
      </c>
      <c r="EF26" s="502" t="str">
        <f t="array" ref="EF26">IFERROR(IF($EC$9="",IF($EC$11="",IF($EC$13="",INDEX(productData[description],SMALL(MATCH(ROW(productData[sku]),ROW(productData[sku])),ROWS($A$15:A33)+$B$3)),INDEX(productData[description],SMALL(IF(ISNUMBER(MATCH(productData[size1],$EC$13,0)),MATCH(ROW(productData[sku]),ROW(productData[sku])),""),ROWS($A$15:A31)+$B$3))),IF($EC$13="",INDEX(productData[description],SMALL(IF(ISNUMBER(MATCH(productData[sex],$EC$11,0)),MATCH(ROW(productData[sku]),ROW(productData[sku])),""),ROWS($A$15:A31)+$B$3)),INDEX(productData[description],SMALL(IF(ISNUMBER(MATCH(productData[sex],$EC$11,0)*MATCH(productData[size1],$EC$13,0)),MATCH(ROW(productData[sku]),ROW(productData[sku])),""),ROWS($A$15:A31)+$B$3)))),IF($EC$11="",IF($EC$13="",INDEX(productData[description],SMALL(IF(ISNUMBER(MATCH(productData[category],$EC$9,0)),MATCH(ROW(productData[sku]),ROW(productData[sku])),""),ROWS($A$15:A31)+$B$3)),INDEX(productData[description],SMALL(IF(ISNUMBER(MATCH(productData[category],$EC$9,0)*MATCH(productData[size1],$EC$13,0)),MATCH(ROW(productData[sku]),ROW(productData[sku])),""),ROWS($A$15:A31)+$B$3))),IF($EC$13="",INDEX(productData[description],SMALL(IF(ISNUMBER(MATCH(productData[category],$EC$9,0)*MATCH(productData[sex],$EC$11,0)),MATCH(ROW(productData[sku]),ROW(productData[sku])),""),ROWS($A$15:A31)+$B$3)),INDEX(productData[description],SMALL(IF(ISNUMBER(MATCH(productData[category],$EC$9,0)*MATCH(productData[sex],$EC$11,0)*MATCH(productData[size1],$EC$13,0)),MATCH(ROW(productData[sku]),ROW(productData[sku])),""),ROWS($A$15:A31)+$B$3))))),"")</f>
        <v/>
      </c>
      <c r="EG26" s="343" t="str">
        <f>IFERROR(IF('BHPC MANAGER'!$EE26="","",INDEX(inventory[ESISTENZA],MATCH('BHPC MANAGER'!$EE26,inventory[SKU],0))),0)</f>
        <v/>
      </c>
      <c r="EH26" s="344" t="s">
        <v>241</v>
      </c>
      <c r="EI26" s="344" t="str">
        <f t="shared" si="4"/>
        <v/>
      </c>
      <c r="EJ26" s="345" t="s">
        <v>241</v>
      </c>
      <c r="EK26" s="346" t="str">
        <f t="shared" si="5"/>
        <v/>
      </c>
      <c r="FF26" s="242"/>
      <c r="FG26" s="242"/>
      <c r="FH26" s="242"/>
      <c r="FI26" s="242"/>
      <c r="FJ26" s="242"/>
      <c r="FK26" s="242"/>
      <c r="FL26" s="242"/>
      <c r="FM26" s="242"/>
      <c r="FN26" s="242"/>
      <c r="FO26" s="242"/>
      <c r="FP26" s="242"/>
      <c r="FQ26" s="242"/>
      <c r="FR26" s="242"/>
      <c r="FS26" s="242"/>
      <c r="FT26" s="242"/>
      <c r="FU26" s="242"/>
      <c r="FV26" s="242"/>
      <c r="FW26" s="242"/>
      <c r="FX26" s="242"/>
      <c r="FY26" s="242"/>
      <c r="FZ26" s="242"/>
      <c r="GA26" s="242"/>
      <c r="GB26" s="242"/>
      <c r="GC26" s="242"/>
      <c r="GD26" s="242"/>
      <c r="GE26" s="242"/>
      <c r="GF26" s="242"/>
      <c r="GG26" s="242"/>
      <c r="GH26" s="242"/>
      <c r="GI26" s="242"/>
      <c r="GJ26" s="242"/>
      <c r="GK26" s="242"/>
      <c r="GL26" s="242"/>
      <c r="GM26" s="242"/>
      <c r="GN26" s="242"/>
      <c r="GO26" s="242"/>
      <c r="GP26" s="242"/>
      <c r="GQ26" s="242"/>
      <c r="GR26" s="242"/>
      <c r="GS26" s="242"/>
      <c r="GT26" s="242"/>
      <c r="GU26" s="242"/>
      <c r="GV26" s="242"/>
      <c r="GW26" s="242"/>
      <c r="GX26" s="242"/>
      <c r="GY26" s="242"/>
      <c r="GZ26" s="242"/>
      <c r="HA26" s="242"/>
      <c r="HB26" s="242"/>
      <c r="HC26" s="242"/>
      <c r="HD26" s="242"/>
      <c r="HE26" s="242"/>
      <c r="HF26" s="242"/>
      <c r="HG26" s="242"/>
      <c r="HH26" s="242"/>
      <c r="HI26" s="242"/>
      <c r="HJ26" s="242"/>
      <c r="HK26" s="242"/>
      <c r="HL26" s="242"/>
      <c r="HM26" s="242"/>
      <c r="HN26" s="242"/>
      <c r="HO26" s="242"/>
      <c r="HP26" s="242"/>
      <c r="HQ26" s="242"/>
      <c r="HR26" s="242"/>
      <c r="HS26" s="242"/>
      <c r="HT26" s="242"/>
    </row>
    <row r="27" spans="1:228" ht="15" customHeight="1" thickBot="1" x14ac:dyDescent="0.4">
      <c r="D27" s="389"/>
      <c r="F27" s="81"/>
      <c r="G27" s="87"/>
      <c r="H27" s="74"/>
      <c r="L27" s="285" t="str">
        <f t="array" ref="L27">IFERROR(IF($D$9="",IF($D$11="",IF($D$13="",IF($D$15="",INDEX(orderData[customer],SMALL(MATCH(ROW(orderData[customer]),ROW(orderData[customer])),ROWS($A$15:A34)+$B$3)),INDEX(orderData[customer],SMALL(IF(ISNUMBER(MATCH(YEAR(orderData[invoice_date]),$D$15,0)),MATCH(ROW(orderData[customer]),ROW(orderData[customer])),""),ROWS($A$15:A34)+$B$3))),IF($D$15="",INDEX(orderData[customer],SMALL(IF(ISNUMBER(MATCH(orderData[order_type],$D$13,0)),MATCH(ROW(orderData[customer]),ROW(orderData[customer])),""),ROWS($A$15:A34)+$B$3)),INDEX(orderData[customer],SMALL(IF(ISNUMBER(MATCH(orderData[order_type],$D$13,0)*MATCH(YEAR(orderData[invoice_date]),$D$15,0)),MATCH(ROW(orderData[customer]),ROW(orderData[customer])),""),ROWS($A$15:A34)+$B$3)))),IF($D$13="",IF($D$15="",INDEX(orderData[customer],SMALL(IF(ISNUMBER(MATCH(orderData[status],$D$11,0)),MATCH(ROW(orderData[customer]),ROW(orderData[customer])),""),ROWS($A$15:A34)+$B$3)),INDEX(orderData[customer],SMALL(IF(ISNUMBER(MATCH(orderData[status],$D$11,0)*MATCH(YEAR(orderData[invoice_date]),$D$15,0)),MATCH(ROW(orderData[customer]),ROW(orderData[customer])),""),ROWS($A$15:A34)+$B$3))),IF($D$15="",INDEX(orderData[customer],SMALL(IF(ISNUMBER(MATCH(orderData[status],$D$11,0)*MATCH(orderData[order_type],$D$13,0)),MATCH(ROW(orderData[customer]),ROW(orderData[customer])),""),ROWS($A$15:A34)+$B$3)),INDEX(orderData[customer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er],SMALL(IF(ISNUMBER(MATCH(orderData[customer],$D$9,0)),MATCH(ROW(orderData[customer]),ROW(orderData[customer])),""),ROWS($A$15:A34)+$B$3)),INDEX(orderData[customer],SMALL(IF(ISNUMBER(MATCH(orderData[customer],$D$9,0)*MATCH(YEAR(orderData[invoice_date]),$D$15,0)),MATCH(ROW(orderData[customer]),ROW(orderData[customer])),""),ROWS($A$15:A34)+$B$3))),IF($D$15="",INDEX(orderData[customer],SMALL(IF(ISNUMBER(MATCH(orderData[customer],$D$9,0)*MATCH(orderData[order_type],$D$13,0)),MATCH(ROW(orderData[customer]),ROW(orderData[customer])),""),ROWS($A$15:A34)+$B$3)),INDEX(orderData[customer],SMALL(IF(ISNUMBER(MATCH(orderData[customer],$D$9,0)*MATCH(orderData[order_type],$D$13,0)*MATCH(YEAR(orderData[invoice_date]),$D$15,0)),MATCH(ROW(orderData[customer]),ROW(orderData[customer])),""),ROWS($A$15:A34)+$B$3)))),IF($D$13="",IF($D$15="",INDEX(orderData[customer],SMALL(IF(ISNUMBER(MATCH(orderData[customer],$D$9,0)*MATCH(orderData[status],$D$11,0)),MATCH(ROW(orderData[customer]),ROW(orderData[customer])),""),ROWS($A$15:A34)+$B$3)),INDEX(orderData[customer],SMALL(IF(ISNUMBER(MATCH(orderData[customer],$D$9,0)*MATCH(orderData[status],$D$11,0)*MATCH(YEAR(orderData[invoice_date]),$D$15,0)),MATCH(ROW(orderData[customer]),ROW(orderData[customer])),""),ROWS($A$15:A34)+$B$3))),IF($D$15="",INDEX(orderData[customer],SMALL(IF(ISNUMBER(MATCH(orderData[customer],$D$9,0)*MATCH(orderData[status],$D$11,0)*MATCH(orderData[order_type],$D$13,0)),MATCH(ROW(orderData[customer]),ROW(orderData[customer])),""),ROWS($A$15:A34)+$B$3)),INDEX(orderData[customer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M27" s="286" t="str">
        <f t="array" ref="M27">IFERROR(IF($D$9="",IF($D$11="",IF($D$13="",IF($D$15="",INDEX(orderData[order_no],SMALL(MATCH(ROW(orderData[customer]),ROW(orderData[customer])),ROWS($A$15:A34)+$B$3)),INDEX(orderData[order_no],SMALL(IF(ISNUMBER(MATCH(YEAR(orderData[invoice_date]),$D$15,0)),MATCH(ROW(orderData[customer]),ROW(orderData[customer])),""),ROWS($A$15:A34)+$B$3))),IF($D$15="",INDEX(orderData[order_no],SMALL(IF(ISNUMBER(MATCH(orderData[order_type],$D$13,0)),MATCH(ROW(orderData[customer]),ROW(orderData[customer])),""),ROWS($A$15:A34)+$B$3)),INDEX(orderData[order_no],SMALL(IF(ISNUMBER(MATCH(orderData[order_type],$D$13,0)*MATCH(YEAR(orderData[invoice_date]),$D$15,0)),MATCH(ROW(orderData[customer]),ROW(orderData[customer])),""),ROWS($A$15:A34)+$B$3)))),IF($D$13="",IF($D$15="",INDEX(orderData[order_no],SMALL(IF(ISNUMBER(MATCH(orderData[status],$D$11,0)),MATCH(ROW(orderData[customer]),ROW(orderData[customer])),""),ROWS($A$15:A34)+$B$3)),INDEX(orderData[order_no],SMALL(IF(ISNUMBER(MATCH(orderData[status],$D$11,0)*MATCH(YEAR(orderData[invoice_date]),$D$15,0)),MATCH(ROW(orderData[customer]),ROW(orderData[customer])),""),ROWS($A$15:A34)+$B$3))),IF($D$15="",INDEX(orderData[order_no],SMALL(IF(ISNUMBER(MATCH(orderData[status],$D$11,0)*MATCH(orderData[order_type],$D$13,0)),MATCH(ROW(orderData[customer]),ROW(orderData[customer])),""),ROWS($A$15:A34)+$B$3)),INDEX(orderData[order_no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no],SMALL(IF(ISNUMBER(MATCH(orderData[customer],$D$9,0)),MATCH(ROW(orderData[customer]),ROW(orderData[customer])),""),ROWS($A$15:A34)+$B$3)),INDEX(orderData[order_no],SMALL(IF(ISNUMBER(MATCH(orderData[customer],$D$9,0)*MATCH(YEAR(orderData[invoice_date]),$D$15,0)),MATCH(ROW(orderData[customer]),ROW(orderData[customer])),""),ROWS($A$15:A34)+$B$3))),IF($D$15="",INDEX(orderData[order_no],SMALL(IF(ISNUMBER(MATCH(orderData[customer],$D$9,0)*MATCH(orderData[order_type],$D$13,0)),MATCH(ROW(orderData[customer]),ROW(orderData[customer])),""),ROWS($A$15:A34)+$B$3)),INDEX(orderData[order_no],SMALL(IF(ISNUMBER(MATCH(orderData[customer],$D$9,0)*MATCH(orderData[order_type],$D$13,0)*MATCH(YEAR(orderData[invoice_date]),$D$15,0)),MATCH(ROW(orderData[customer]),ROW(orderData[customer])),""),ROWS($A$15:A34)+$B$3)))),IF($D$13="",IF($D$15="",INDEX(orderData[order_no],SMALL(IF(ISNUMBER(MATCH(orderData[customer],$D$9,0)*MATCH(orderData[status],$D$11,0)),MATCH(ROW(orderData[customer]),ROW(orderData[customer])),""),ROWS($A$15:A34)+$B$3)),INDEX(orderData[order_no],SMALL(IF(ISNUMBER(MATCH(orderData[customer],$D$9,0)*MATCH(orderData[status],$D$11,0)*MATCH(YEAR(orderData[invoice_date]),$D$15,0)),MATCH(ROW(orderData[customer]),ROW(orderData[customer])),""),ROWS($A$15:A34)+$B$3))),IF($D$15="",INDEX(orderData[order_no],SMALL(IF(ISNUMBER(MATCH(orderData[customer],$D$9,0)*MATCH(orderData[status],$D$11,0)*MATCH(orderData[order_type],$D$13,0)),MATCH(ROW(orderData[customer]),ROW(orderData[customer])),""),ROWS($A$15:A34)+$B$3)),INDEX(orderData[order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N27" s="287" t="str">
        <f t="array" ref="N27">IFERROR(IF($D$9="",IF($D$11="",IF($D$13="",IF($D$15="",INDEX(orderData[order_type],SMALL(MATCH(ROW(orderData[customer]),ROW(orderData[customer])),ROWS($A$15:A34)+$B$3)),INDEX(orderData[order_type],SMALL(IF(ISNUMBER(MATCH(YEAR(orderData[invoice_date]),$D$15,0)),MATCH(ROW(orderData[customer]),ROW(orderData[customer])),""),ROWS($A$15:A34)+$B$3))),IF($D$15="",INDEX(orderData[order_type],SMALL(IF(ISNUMBER(MATCH(orderData[order_type],$D$13,0)),MATCH(ROW(orderData[customer]),ROW(orderData[customer])),""),ROWS($A$15:A34)+$B$3)),INDEX(orderData[order_type],SMALL(IF(ISNUMBER(MATCH(orderData[order_type],$D$13,0)*MATCH(YEAR(orderData[invoice_date]),$D$15,0)),MATCH(ROW(orderData[customer]),ROW(orderData[customer])),""),ROWS($A$15:A34)+$B$3)))),IF($D$13="",IF($D$15="",INDEX(orderData[order_type],SMALL(IF(ISNUMBER(MATCH(orderData[status],$D$11,0)),MATCH(ROW(orderData[customer]),ROW(orderData[customer])),""),ROWS($A$15:A34)+$B$3)),INDEX(orderData[order_type],SMALL(IF(ISNUMBER(MATCH(orderData[status],$D$11,0)*MATCH(YEAR(orderData[invoice_date]),$D$15,0)),MATCH(ROW(orderData[customer]),ROW(orderData[customer])),""),ROWS($A$15:A34)+$B$3))),IF($D$15="",INDEX(orderData[order_type],SMALL(IF(ISNUMBER(MATCH(orderData[status],$D$11,0)*MATCH(orderData[order_type],$D$13,0)),MATCH(ROW(orderData[customer]),ROW(orderData[customer])),""),ROWS($A$15:A34)+$B$3)),INDEX(orderData[order_typ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type],SMALL(IF(ISNUMBER(MATCH(orderData[customer],$D$9,0)),MATCH(ROW(orderData[customer]),ROW(orderData[customer])),""),ROWS($A$15:A34)+$B$3)),INDEX(orderData[order_type],SMALL(IF(ISNUMBER(MATCH(orderData[customer],$D$9,0)*MATCH(YEAR(orderData[invoice_date]),$D$15,0)),MATCH(ROW(orderData[customer]),ROW(orderData[customer])),""),ROWS($A$15:A34)+$B$3))),IF($D$15="",INDEX(orderData[order_type],SMALL(IF(ISNUMBER(MATCH(orderData[customer],$D$9,0)*MATCH(orderData[order_type],$D$13,0)),MATCH(ROW(orderData[customer]),ROW(orderData[customer])),""),ROWS($A$15:A34)+$B$3)),INDEX(orderData[order_type],SMALL(IF(ISNUMBER(MATCH(orderData[customer],$D$9,0)*MATCH(orderData[order_type],$D$13,0)*MATCH(YEAR(orderData[invoice_date]),$D$15,0)),MATCH(ROW(orderData[customer]),ROW(orderData[customer])),""),ROWS($A$15:A34)+$B$3)))),IF($D$13="",IF($D$15="",INDEX(orderData[order_type],SMALL(IF(ISNUMBER(MATCH(orderData[customer],$D$9,0)*MATCH(orderData[status],$D$11,0)),MATCH(ROW(orderData[customer]),ROW(orderData[customer])),""),ROWS($A$15:A34)+$B$3)),INDEX(orderData[order_type],SMALL(IF(ISNUMBER(MATCH(orderData[customer],$D$9,0)*MATCH(orderData[status],$D$11,0)*MATCH(YEAR(orderData[invoice_date]),$D$15,0)),MATCH(ROW(orderData[customer]),ROW(orderData[customer])),""),ROWS($A$15:A34)+$B$3))),IF($D$15="",INDEX(orderData[order_type],SMALL(IF(ISNUMBER(MATCH(orderData[customer],$D$9,0)*MATCH(orderData[status],$D$11,0)*MATCH(orderData[order_type],$D$13,0)),MATCH(ROW(orderData[customer]),ROW(orderData[customer])),""),ROWS($A$15:A34)+$B$3)),INDEX(orderData[order_typ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O27" s="288" t="str">
        <f t="array" ref="O27">IFERROR(IF($D$9="",IF($D$11="",IF($D$13="",IF($D$15="",INDEX(orderData[order_date],SMALL(MATCH(ROW(orderData[customer]),ROW(orderData[customer])),ROWS($A$15:A34)+$B$3)),INDEX(orderData[order_date],SMALL(IF(ISNUMBER(MATCH(YEAR(orderData[invoice_date]),$D$15,0)),MATCH(ROW(orderData[customer]),ROW(orderData[customer])),""),ROWS($A$15:A34)+$B$3))),IF($D$15="",INDEX(orderData[order_date],SMALL(IF(ISNUMBER(MATCH(orderData[order_type],$D$13,0)),MATCH(ROW(orderData[customer]),ROW(orderData[customer])),""),ROWS($A$15:A34)+$B$3)),INDEX(orderData[order_date],SMALL(IF(ISNUMBER(MATCH(orderData[order_type],$D$13,0)*MATCH(YEAR(orderData[invoice_date]),$D$15,0)),MATCH(ROW(orderData[customer]),ROW(orderData[customer])),""),ROWS($A$15:A34)+$B$3)))),IF($D$13="",IF($D$15="",INDEX(orderData[order_date],SMALL(IF(ISNUMBER(MATCH(orderData[status],$D$11,0)),MATCH(ROW(orderData[customer]),ROW(orderData[customer])),""),ROWS($A$15:A34)+$B$3)),INDEX(orderData[order_date],SMALL(IF(ISNUMBER(MATCH(orderData[status],$D$11,0)*MATCH(YEAR(orderData[invoice_date]),$D$15,0)),MATCH(ROW(orderData[customer]),ROW(orderData[customer])),""),ROWS($A$15:A34)+$B$3))),IF($D$15="",INDEX(orderData[order_date],SMALL(IF(ISNUMBER(MATCH(orderData[status],$D$11,0)*MATCH(orderData[order_type],$D$13,0)),MATCH(ROW(orderData[customer]),ROW(orderData[customer])),""),ROWS($A$15:A34)+$B$3)),INDEX(orderData[order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date],SMALL(IF(ISNUMBER(MATCH(orderData[customer],$D$9,0)),MATCH(ROW(orderData[customer]),ROW(orderData[customer])),""),ROWS($A$15:A34)+$B$3)),INDEX(orderData[order_date],SMALL(IF(ISNUMBER(MATCH(orderData[customer],$D$9,0)*MATCH(YEAR(orderData[invoice_date]),$D$15,0)),MATCH(ROW(orderData[customer]),ROW(orderData[customer])),""),ROWS($A$15:A34)+$B$3))),IF($D$15="",INDEX(orderData[order_date],SMALL(IF(ISNUMBER(MATCH(orderData[customer],$D$9,0)*MATCH(orderData[order_type],$D$13,0)),MATCH(ROW(orderData[customer]),ROW(orderData[customer])),""),ROWS($A$15:A34)+$B$3)),INDEX(orderData[order_date],SMALL(IF(ISNUMBER(MATCH(orderData[customer],$D$9,0)*MATCH(orderData[order_type],$D$13,0)*MATCH(YEAR(orderData[invoice_date]),$D$15,0)),MATCH(ROW(orderData[customer]),ROW(orderData[customer])),""),ROWS($A$15:A34)+$B$3)))),IF($D$13="",IF($D$15="",INDEX(orderData[order_date],SMALL(IF(ISNUMBER(MATCH(orderData[customer],$D$9,0)*MATCH(orderData[status],$D$11,0)),MATCH(ROW(orderData[customer]),ROW(orderData[customer])),""),ROWS($A$15:A34)+$B$3)),INDEX(orderData[order_date],SMALL(IF(ISNUMBER(MATCH(orderData[customer],$D$9,0)*MATCH(orderData[status],$D$11,0)*MATCH(YEAR(orderData[invoice_date]),$D$15,0)),MATCH(ROW(orderData[customer]),ROW(orderData[customer])),""),ROWS($A$15:A34)+$B$3))),IF($D$15="",INDEX(orderData[order_date],SMALL(IF(ISNUMBER(MATCH(orderData[customer],$D$9,0)*MATCH(orderData[status],$D$11,0)*MATCH(orderData[order_type],$D$13,0)),MATCH(ROW(orderData[customer]),ROW(orderData[customer])),""),ROWS($A$15:A34)+$B$3)),INDEX(orderData[order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P27" s="289" t="str">
        <f t="array" ref="P27">IFERROR(IF($D$9="",IF($D$11="",IF($D$13="",IF($D$15="",INDEX(orderData[invoice_no],SMALL(MATCH(ROW(orderData[customer]),ROW(orderData[customer])),ROWS($A$15:A34)+$B$3)),INDEX(orderData[invoice_no],SMALL(IF(ISNUMBER(MATCH(YEAR(orderData[invoice_date]),$D$15,0)),MATCH(ROW(orderData[customer]),ROW(orderData[customer])),""),ROWS($A$15:A34)+$B$3))),IF($D$15="",INDEX(orderData[invoice_no],SMALL(IF(ISNUMBER(MATCH(orderData[order_type],$D$13,0)),MATCH(ROW(orderData[customer]),ROW(orderData[customer])),""),ROWS($A$15:A34)+$B$3)),INDEX(orderData[invoice_no],SMALL(IF(ISNUMBER(MATCH(orderData[order_type],$D$13,0)*MATCH(YEAR(orderData[invoice_date]),$D$15,0)),MATCH(ROW(orderData[customer]),ROW(orderData[customer])),""),ROWS($A$15:A34)+$B$3)))),IF($D$13="",IF($D$15="",INDEX(orderData[invoice_no],SMALL(IF(ISNUMBER(MATCH(orderData[status],$D$11,0)),MATCH(ROW(orderData[customer]),ROW(orderData[customer])),""),ROWS($A$15:A34)+$B$3)),INDEX(orderData[invoice_no],SMALL(IF(ISNUMBER(MATCH(orderData[status],$D$11,0)*MATCH(YEAR(orderData[invoice_date]),$D$15,0)),MATCH(ROW(orderData[customer]),ROW(orderData[customer])),""),ROWS($A$15:A34)+$B$3))),IF($D$15="",INDEX(orderData[invoice_no],SMALL(IF(ISNUMBER(MATCH(orderData[status],$D$11,0)*MATCH(orderData[order_type],$D$13,0)),MATCH(ROW(orderData[customer]),ROW(orderData[customer])),""),ROWS($A$15:A34)+$B$3)),INDEX(orderData[invoice_no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no],SMALL(IF(ISNUMBER(MATCH(orderData[customer],$D$9,0)),MATCH(ROW(orderData[customer]),ROW(orderData[customer])),""),ROWS($A$15:A34)+$B$3)),INDEX(orderData[invoice_no],SMALL(IF(ISNUMBER(MATCH(orderData[customer],$D$9,0)*MATCH(YEAR(orderData[invoice_date]),$D$15,0)),MATCH(ROW(orderData[customer]),ROW(orderData[customer])),""),ROWS($A$15:A34)+$B$3))),IF($D$15="",INDEX(orderData[invoice_no],SMALL(IF(ISNUMBER(MATCH(orderData[customer],$D$9,0)*MATCH(orderData[order_type],$D$13,0)),MATCH(ROW(orderData[customer]),ROW(orderData[customer])),""),ROWS($A$15:A34)+$B$3)),INDEX(orderData[invoice_no],SMALL(IF(ISNUMBER(MATCH(orderData[customer],$D$9,0)*MATCH(orderData[order_type],$D$13,0)*MATCH(YEAR(orderData[invoice_date]),$D$15,0)),MATCH(ROW(orderData[customer]),ROW(orderData[customer])),""),ROWS($A$15:A34)+$B$3)))),IF($D$13="",IF($D$15="",INDEX(orderData[invoice_no],SMALL(IF(ISNUMBER(MATCH(orderData[customer],$D$9,0)*MATCH(orderData[status],$D$11,0)),MATCH(ROW(orderData[customer]),ROW(orderData[customer])),""),ROWS($A$15:A34)+$B$3)),INDEX(orderData[invoice_no],SMALL(IF(ISNUMBER(MATCH(orderData[customer],$D$9,0)*MATCH(orderData[status],$D$11,0)*MATCH(YEAR(orderData[invoice_date]),$D$15,0)),MATCH(ROW(orderData[customer]),ROW(orderData[customer])),""),ROWS($A$15:A34)+$B$3))),IF($D$15="",INDEX(orderData[invoice_no],SMALL(IF(ISNUMBER(MATCH(orderData[customer],$D$9,0)*MATCH(orderData[status],$D$11,0)*MATCH(orderData[order_type],$D$13,0)),MATCH(ROW(orderData[customer]),ROW(orderData[customer])),""),ROWS($A$15:A34)+$B$3)),INDEX(orderData[invoice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Q27" s="290" t="str">
        <f t="array" ref="Q27">IFERROR(IF($D$9="",IF($D$11="",IF($D$13="",IF($D$15="",INDEX(orderData[invoice_date],SMALL(MATCH(ROW(orderData[customer]),ROW(orderData[customer])),ROWS($A$15:A34)+$B$3)),INDEX(orderData[invoice_date],SMALL(IF(ISNUMBER(MATCH(YEAR(orderData[invoice_date]),$D$15,0)),MATCH(ROW(orderData[customer]),ROW(orderData[customer])),""),ROWS($A$15:A34)+$B$3))),IF($D$15="",INDEX(orderData[invoice_date],SMALL(IF(ISNUMBER(MATCH(orderData[order_type],$D$13,0)),MATCH(ROW(orderData[customer]),ROW(orderData[customer])),""),ROWS($A$15:A34)+$B$3)),INDEX(orderData[invoice_date],SMALL(IF(ISNUMBER(MATCH(orderData[order_type],$D$13,0)*MATCH(YEAR(orderData[invoice_date]),$D$15,0)),MATCH(ROW(orderData[customer]),ROW(orderData[customer])),""),ROWS($A$15:A34)+$B$3)))),IF($D$13="",IF($D$15="",INDEX(orderData[invoice_date],SMALL(IF(ISNUMBER(MATCH(orderData[status],$D$11,0)),MATCH(ROW(orderData[customer]),ROW(orderData[customer])),""),ROWS($A$15:A34)+$B$3)),INDEX(orderData[invoice_date],SMALL(IF(ISNUMBER(MATCH(orderData[status],$D$11,0)*MATCH(YEAR(orderData[invoice_date]),$D$15,0)),MATCH(ROW(orderData[customer]),ROW(orderData[customer])),""),ROWS($A$15:A34)+$B$3))),IF($D$15="",INDEX(orderData[invoice_date],SMALL(IF(ISNUMBER(MATCH(orderData[status],$D$11,0)*MATCH(orderData[order_type],$D$13,0)),MATCH(ROW(orderData[customer]),ROW(orderData[customer])),""),ROWS($A$15:A34)+$B$3)),INDEX(orderData[invoice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date],SMALL(IF(ISNUMBER(MATCH(orderData[customer],$D$9,0)),MATCH(ROW(orderData[customer]),ROW(orderData[customer])),""),ROWS($A$15:A34)+$B$3)),INDEX(orderData[invoice_date],SMALL(IF(ISNUMBER(MATCH(orderData[customer],$D$9,0)*MATCH(YEAR(orderData[invoice_date]),$D$15,0)),MATCH(ROW(orderData[customer]),ROW(orderData[customer])),""),ROWS($A$15:A34)+$B$3))),IF($D$15="",INDEX(orderData[invoice_date],SMALL(IF(ISNUMBER(MATCH(orderData[customer],$D$9,0)*MATCH(orderData[order_type],$D$13,0)),MATCH(ROW(orderData[customer]),ROW(orderData[customer])),""),ROWS($A$15:A34)+$B$3)),INDEX(orderData[invoice_date],SMALL(IF(ISNUMBER(MATCH(orderData[customer],$D$9,0)*MATCH(orderData[order_type],$D$13,0)*MATCH(YEAR(orderData[invoice_date]),$D$15,0)),MATCH(ROW(orderData[customer]),ROW(orderData[customer])),""),ROWS($A$15:A34)+$B$3)))),IF($D$13="",IF($D$15="",INDEX(orderData[invoice_date],SMALL(IF(ISNUMBER(MATCH(orderData[customer],$D$9,0)*MATCH(orderData[status],$D$11,0)),MATCH(ROW(orderData[customer]),ROW(orderData[customer])),""),ROWS($A$15:A34)+$B$3)),INDEX(orderData[invoice_date],SMALL(IF(ISNUMBER(MATCH(orderData[customer],$D$9,0)*MATCH(orderData[status],$D$11,0)*MATCH(YEAR(orderData[invoice_date]),$D$15,0)),MATCH(ROW(orderData[customer]),ROW(orderData[customer])),""),ROWS($A$15:A34)+$B$3))),IF($D$15="",INDEX(orderData[invoice_date],SMALL(IF(ISNUMBER(MATCH(orderData[customer],$D$9,0)*MATCH(orderData[status],$D$11,0)*MATCH(orderData[order_type],$D$13,0)),MATCH(ROW(orderData[customer]),ROW(orderData[customer])),""),ROWS($A$15:A34)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R27" s="291" t="str">
        <f t="array" ref="R27">IFERROR(IF($D$9="",IF($D$11="",IF($D$13="",IF($D$15="",INDEX(orderData[inv_amount],SMALL(MATCH(ROW(orderData[customer]),ROW(orderData[customer])),ROWS($A$15:A34)+$B$3)),INDEX(orderData[inv_amount],SMALL(IF(ISNUMBER(MATCH(YEAR(orderData[invoice_date]),$D$15,0)),MATCH(ROW(orderData[customer]),ROW(orderData[customer])),""),ROWS($A$15:A34)+$B$3))),IF($D$15="",INDEX(orderData[inv_amount],SMALL(IF(ISNUMBER(MATCH(orderData[order_type],$D$13,0)),MATCH(ROW(orderData[customer]),ROW(orderData[customer])),""),ROWS($A$15:A34)+$B$3)),INDEX(orderData[inv_amount],SMALL(IF(ISNUMBER(MATCH(orderData[order_type],$D$13,0)*MATCH(YEAR(orderData[invoice_date]),$D$15,0)),MATCH(ROW(orderData[customer]),ROW(orderData[customer])),""),ROWS($A$15:A34)+$B$3)))),IF($D$13="",IF($D$15="",INDEX(orderData[inv_amount],SMALL(IF(ISNUMBER(MATCH(orderData[status],$D$11,0)),MATCH(ROW(orderData[customer]),ROW(orderData[customer])),""),ROWS($A$15:A34)+$B$3)),INDEX(orderData[inv_amount],SMALL(IF(ISNUMBER(MATCH(orderData[status],$D$11,0)*MATCH(YEAR(orderData[invoice_date]),$D$15,0)),MATCH(ROW(orderData[customer]),ROW(orderData[customer])),""),ROWS($A$15:A34)+$B$3))),IF($D$15="",INDEX(orderData[inv_amount],SMALL(IF(ISNUMBER(MATCH(orderData[status],$D$11,0)*MATCH(orderData[order_type],$D$13,0)),MATCH(ROW(orderData[customer]),ROW(orderData[customer])),""),ROWS($A$15:A34)+$B$3)),INDEX(orderData[inv_amount],SMALL(IF(ISNUMBER(MATCH(orderData[status],$D$11,0)*MATCH(orderData[order_type],$D$13,0)*MATCH(YEAR(orderData[invoice_date]),$D$15,0)),MATCH(ROW(orderData[customer]),ROW(orderData[customer])),""),ROWS($A$15:A34)+$B$3))))),IF($D$11="",IF($D$13="",IF($D$15="",INDEX(orderData[inv_amount],SMALL(IF(ISNUMBER(MATCH(orderData[customer],$D$9,0)),MATCH(ROW(orderData[customer]),ROW(orderData[customer])),""),ROWS($A$15:A34)+$B$3)),INDEX(orderData[inv_amount],SMALL(IF(ISNUMBER(MATCH(orderData[customer],$D$9,0)*MATCH(YEAR(orderData[invoice_date]),$D$15,0)),MATCH(ROW(orderData[customer]),ROW(orderData[customer])),""),ROWS($A$15:A34)+$B$3))),IF($D$15="",INDEX(orderData[inv_amount],SMALL(IF(ISNUMBER(MATCH(orderData[customer],$D$9,0)*MATCH(orderData[order_type],$D$13,0)),MATCH(ROW(orderData[customer]),ROW(orderData[customer])),""),ROWS($A$15:A34)+$B$3)),INDEX(orderData[inv_amount],SMALL(IF(ISNUMBER(MATCH(orderData[customer],$D$9,0)*MATCH(orderData[order_type],$D$13,0)*MATCH(YEAR(orderData[invoice_date]),$D$15,0)),MATCH(ROW(orderData[customer]),ROW(orderData[customer])),""),ROWS($A$15:A34)+$B$3)))),IF($D$13="",IF($D$15="",INDEX(orderData[inv_amount],SMALL(IF(ISNUMBER(MATCH(orderData[customer],$D$9,0)*MATCH(orderData[status],$D$11,0)),MATCH(ROW(orderData[customer]),ROW(orderData[customer])),""),ROWS($A$15:A34)+$B$3)),INDEX(orderData[inv_amount],SMALL(IF(ISNUMBER(MATCH(orderData[customer],$D$9,0)*MATCH(orderData[status],$D$11,0)*MATCH(YEAR(orderData[inv_amount]),$D$15,0)),MATCH(ROW(orderData[customer]),ROW(orderData[customer])),""),ROWS($A$15:A34)+$B$3))),IF($D$15="",INDEX(orderData[inv_amount],SMALL(IF(ISNUMBER(MATCH(orderData[customer],$D$9,0)*MATCH(orderData[status],$D$11,0)*MATCH(orderData[order_type],$D$13,0)),MATCH(ROW(orderData[customer]),ROW(orderData[customer])),""),ROWS($A$15:A34)+$B$3)),INDEX(orderData[inv_amount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S27" s="353" t="str">
        <f t="array" ref="S27">IFERROR(IF($D$9="",IF($D$11="",IF($D$13="",IF($D$15="",INDEX(orderData[lock_goods],SMALL(MATCH(ROW(orderData[customer]),ROW(orderData[customer])),ROWS($A$15:A34)+$B$3)),INDEX(orderData[lock_goods],SMALL(IF(ISNUMBER(MATCH(YEAR(orderData[invoice_date]),$D$15,0)),MATCH(ROW(orderData[customer]),ROW(orderData[customer])),""),ROWS($A$15:A34)+$B$3))),IF($D$15="",INDEX(orderData[lock_goods],SMALL(IF(ISNUMBER(MATCH(orderData[order_type],$D$13,0)),MATCH(ROW(orderData[customer]),ROW(orderData[customer])),""),ROWS($A$15:A34)+$B$3)),INDEX(orderData[lock_goods],SMALL(IF(ISNUMBER(MATCH(orderData[order_type],$D$13,0)*MATCH(YEAR(orderData[invoice_date]),$D$15,0)),MATCH(ROW(orderData[customer]),ROW(orderData[customer])),""),ROWS($A$15:A34)+$B$3)))),IF($D$13="",IF($D$15="",INDEX(orderData[lock_goods],SMALL(IF(ISNUMBER(MATCH(orderData[status],$D$11,0)),MATCH(ROW(orderData[customer]),ROW(orderData[customer])),""),ROWS($A$15:A34)+$B$3)),INDEX(orderData[lock_goods],SMALL(IF(ISNUMBER(MATCH(orderData[status],$D$11,0)*MATCH(YEAR(orderData[invoice_date]),$D$15,0)),MATCH(ROW(orderData[customer]),ROW(orderData[customer])),""),ROWS($A$15:A34)+$B$3))),IF($D$15="",INDEX(orderData[lock_goods],SMALL(IF(ISNUMBER(MATCH(orderData[status],$D$11,0)*MATCH(orderData[order_type],$D$13,0)),MATCH(ROW(orderData[customer]),ROW(orderData[customer])),""),ROWS($A$15:A34)+$B$3)),INDEX(orderData[lock_goods],SMALL(IF(ISNUMBER(MATCH(orderData[status],$D$11,0)*MATCH(orderData[order_type],$D$13,0)*MATCH(YEAR(orderData[invoice_date]),$D$15,0)),MATCH(ROW(orderData[customer]),ROW(orderData[customer])),""),ROWS($A$15:A34)+$B$3))))),IF($D$11="",IF($D$13="",IF($D$15="",INDEX(orderData[lock_goods],SMALL(IF(ISNUMBER(MATCH(orderData[customer],$D$9,0)),MATCH(ROW(orderData[customer]),ROW(orderData[customer])),""),ROWS($A$15:A34)+$B$3)),INDEX(orderData[lock_goods],SMALL(IF(ISNUMBER(MATCH(orderData[customer],$D$9,0)*MATCH(YEAR(orderData[invoice_date]),$D$15,0)),MATCH(ROW(orderData[customer]),ROW(orderData[customer])),""),ROWS($A$15:A34)+$B$3))),IF($D$15="",INDEX(orderData[lock_goods],SMALL(IF(ISNUMBER(MATCH(orderData[customer],$D$9,0)*MATCH(orderData[order_type],$D$13,0)),MATCH(ROW(orderData[customer]),ROW(orderData[customer])),""),ROWS($A$15:A34)+$B$3)),INDEX(orderData[lock_goods],SMALL(IF(ISNUMBER(MATCH(orderData[customer],$D$9,0)*MATCH(orderData[order_type],$D$13,0)*MATCH(YEAR(orderData[invoice_date]),$D$15,0)),MATCH(ROW(orderData[customer]),ROW(orderData[customer])),""),ROWS($A$15:A34)+$B$3)))),IF($D$13="",IF($D$15="",INDEX(orderData[lock_goods],SMALL(IF(ISNUMBER(MATCH(orderData[customer],$D$9,0)*MATCH(orderData[status],$D$11,0)),MATCH(ROW(orderData[customer]),ROW(orderData[customer])),""),ROWS($A$15:A34)+$B$3)),INDEX(orderData[lock_goods],SMALL(IF(ISNUMBER(MATCH(orderData[customer],$D$9,0)*MATCH(orderData[status],$D$11,0)*MATCH(YEAR(orderData[payed]),$D$15,0)),MATCH(ROW(orderData[customer]),ROW(orderData[customer])),""),ROWS($A$15:A34)+$B$3))),IF($D$15="",INDEX(orderData[lock_goods],SMALL(IF(ISNUMBER(MATCH(orderData[customer],$D$9,0)*MATCH(orderData[status],$D$11,0)*MATCH(orderData[order_type],$D$13,0)),MATCH(ROW(orderData[customer]),ROW(orderData[customer])),""),ROWS($A$15:A34)+$B$3)),INDEX(orderData[lock_good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T27" s="292" t="str">
        <f t="array" ref="T27">IFERROR(IF($D$9="",IF($D$11="",IF($D$13="",IF($D$15="",INDEX(orderData[payed],SMALL(MATCH(ROW(orderData[customer]),ROW(orderData[customer])),ROWS($A$15:A34)+$B$3)),INDEX(orderData[payed],SMALL(IF(ISNUMBER(MATCH(YEAR(orderData[invoice_date]),$D$15,0)),MATCH(ROW(orderData[customer]),ROW(orderData[customer])),""),ROWS($A$15:A34)+$B$3))),IF($D$15="",INDEX(orderData[payed],SMALL(IF(ISNUMBER(MATCH(orderData[order_type],$D$13,0)),MATCH(ROW(orderData[customer]),ROW(orderData[customer])),""),ROWS($A$15:A34)+$B$3)),INDEX(orderData[payed],SMALL(IF(ISNUMBER(MATCH(orderData[order_type],$D$13,0)*MATCH(YEAR(orderData[invoice_date]),$D$15,0)),MATCH(ROW(orderData[customer]),ROW(orderData[customer])),""),ROWS($A$15:A34)+$B$3)))),IF($D$13="",IF($D$15="",INDEX(orderData[payed],SMALL(IF(ISNUMBER(MATCH(orderData[status],$D$11,0)),MATCH(ROW(orderData[customer]),ROW(orderData[customer])),""),ROWS($A$15:A34)+$B$3)),INDEX(orderData[payed],SMALL(IF(ISNUMBER(MATCH(orderData[status],$D$11,0)*MATCH(YEAR(orderData[invoice_date]),$D$15,0)),MATCH(ROW(orderData[customer]),ROW(orderData[customer])),""),ROWS($A$15:A34)+$B$3))),IF($D$15="",INDEX(orderData[payed],SMALL(IF(ISNUMBER(MATCH(orderData[status],$D$11,0)*MATCH(orderData[order_type],$D$13,0)),MATCH(ROW(orderData[customer]),ROW(orderData[customer])),""),ROWS($A$15:A34)+$B$3)),INDEX(orderData[payed],SMALL(IF(ISNUMBER(MATCH(orderData[status],$D$11,0)*MATCH(orderData[order_type],$D$13,0)*MATCH(YEAR(orderData[invoice_date]),$D$15,0)),MATCH(ROW(orderData[customer]),ROW(orderData[customer])),""),ROWS($A$15:A34)+$B$3))))),IF($D$11="",IF($D$13="",IF($D$15="",INDEX(orderData[payed],SMALL(IF(ISNUMBER(MATCH(orderData[customer],$D$9,0)),MATCH(ROW(orderData[customer]),ROW(orderData[customer])),""),ROWS($A$15:A34)+$B$3)),INDEX(orderData[payed],SMALL(IF(ISNUMBER(MATCH(orderData[customer],$D$9,0)*MATCH(YEAR(orderData[invoice_date]),$D$15,0)),MATCH(ROW(orderData[customer]),ROW(orderData[customer])),""),ROWS($A$15:A34)+$B$3))),IF($D$15="",INDEX(orderData[payed],SMALL(IF(ISNUMBER(MATCH(orderData[customer],$D$9,0)*MATCH(orderData[order_type],$D$13,0)),MATCH(ROW(orderData[customer]),ROW(orderData[customer])),""),ROWS($A$15:A34)+$B$3)),INDEX(orderData[payed],SMALL(IF(ISNUMBER(MATCH(orderData[customer],$D$9,0)*MATCH(orderData[order_type],$D$13,0)*MATCH(YEAR(orderData[invoice_date]),$D$15,0)),MATCH(ROW(orderData[customer]),ROW(orderData[customer])),""),ROWS($A$15:A34)+$B$3)))),IF($D$13="",IF($D$15="",INDEX(orderData[payed],SMALL(IF(ISNUMBER(MATCH(orderData[customer],$D$9,0)*MATCH(orderData[status],$D$11,0)),MATCH(ROW(orderData[customer]),ROW(orderData[customer])),""),ROWS($A$15:A34)+$B$3)),INDEX(orderData[payed],SMALL(IF(ISNUMBER(MATCH(orderData[customer],$D$9,0)*MATCH(orderData[status],$D$11,0)*MATCH(YEAR(orderData[payed]),$D$15,0)),MATCH(ROW(orderData[customer]),ROW(orderData[customer])),""),ROWS($A$15:A34)+$B$3))),IF($D$15="",INDEX(orderData[payed],SMALL(IF(ISNUMBER(MATCH(orderData[customer],$D$9,0)*MATCH(orderData[status],$D$11,0)*MATCH(orderData[order_type],$D$13,0)),MATCH(ROW(orderData[customer]),ROW(orderData[customer])),""),ROWS($A$15:A34)+$B$3)),INDEX(orderData[paye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U27" s="287" t="str">
        <f t="array" ref="U27">IFERROR(IF($D$9="",IF($D$11="",IF($D$13="",IF($D$15="",INDEX(orderData[shipping_method],SMALL(MATCH(ROW(orderData[customer]),ROW(orderData[customer])),ROWS($A$15:A34)+$B$3)),INDEX(orderData[shipping_method],SMALL(IF(ISNUMBER(MATCH(YEAR(orderData[invoice_date]),$D$15,0)),MATCH(ROW(orderData[customer]),ROW(orderData[customer])),""),ROWS($A$15:A34)+$B$3))),IF($D$15="",INDEX(orderData[shipping_method],SMALL(IF(ISNUMBER(MATCH(orderData[order_type],$D$13,0)),MATCH(ROW(orderData[customer]),ROW(orderData[customer])),""),ROWS($A$15:A34)+$B$3)),INDEX(orderData[shipping_method],SMALL(IF(ISNUMBER(MATCH(orderData[order_type],$D$13,0)*MATCH(YEAR(orderData[invoice_date]),$D$15,0)),MATCH(ROW(orderData[customer]),ROW(orderData[customer])),""),ROWS($A$15:A34)+$B$3)))),IF($D$13="",IF($D$15="",INDEX(orderData[shipping_method],SMALL(IF(ISNUMBER(MATCH(orderData[status],$D$11,0)),MATCH(ROW(orderData[customer]),ROW(orderData[customer])),""),ROWS($A$15:A34)+$B$3)),INDEX(orderData[shipping_method],SMALL(IF(ISNUMBER(MATCH(orderData[status],$D$11,0)*MATCH(YEAR(orderData[invoice_date]),$D$15,0)),MATCH(ROW(orderData[customer]),ROW(orderData[customer])),""),ROWS($A$15:A34)+$B$3))),IF($D$15="",INDEX(orderData[shipping_method],SMALL(IF(ISNUMBER(MATCH(orderData[status],$D$11,0)*MATCH(orderData[order_type],$D$13,0)),MATCH(ROW(orderData[customer]),ROW(orderData[customer])),""),ROWS($A$15:A34)+$B$3)),INDEX(orderData[shipping_method],SMALL(IF(ISNUMBER(MATCH(orderData[status],$D$11,0)*MATCH(orderData[order_type],$D$13,0)*MATCH(YEAR(orderData[invoice_date]),$D$15,0)),MATCH(ROW(orderData[customer]),ROW(orderData[customer])),""),ROWS($A$15:A34)+$B$3))))),IF($D$11="",IF($D$13="",IF($D$15="",INDEX(orderData[shipping_method],SMALL(IF(ISNUMBER(MATCH(orderData[customer],$D$9,0)),MATCH(ROW(orderData[customer]),ROW(orderData[customer])),""),ROWS($A$15:A34)+$B$3)),INDEX(orderData[shipping_method],SMALL(IF(ISNUMBER(MATCH(orderData[customer],$D$9,0)*MATCH(YEAR(orderData[invoice_date]),$D$15,0)),MATCH(ROW(orderData[customer]),ROW(orderData[customer])),""),ROWS($A$15:A34)+$B$3))),IF($D$15="",INDEX(orderData[shipping_method],SMALL(IF(ISNUMBER(MATCH(orderData[customer],$D$9,0)*MATCH(orderData[order_type],$D$13,0)),MATCH(ROW(orderData[customer]),ROW(orderData[customer])),""),ROWS($A$15:A34)+$B$3)),INDEX(orderData[shipping_method],SMALL(IF(ISNUMBER(MATCH(orderData[customer],$D$9,0)*MATCH(orderData[order_type],$D$13,0)*MATCH(YEAR(orderData[invoice_date]),$D$15,0)),MATCH(ROW(orderData[customer]),ROW(orderData[customer])),""),ROWS($A$15:A34)+$B$3)))),IF($D$13="",IF($D$15="",INDEX(orderData[shipping_method],SMALL(IF(ISNUMBER(MATCH(orderData[customer],$D$9,0)*MATCH(orderData[status],$D$11,0)),MATCH(ROW(orderData[customer]),ROW(orderData[customer])),""),ROWS($A$15:A34)+$B$3)),INDEX(orderData[shipping_method],SMALL(IF(ISNUMBER(MATCH(orderData[customer],$D$9,0)*MATCH(orderData[status],$D$11,0)*MATCH(YEAR(orderData[shipping_method]),$D$15,0)),MATCH(ROW(orderData[customer]),ROW(orderData[customer])),""),ROWS($A$15:A34)+$B$3))),IF($D$15="",INDEX(orderData[shipping_method],SMALL(IF(ISNUMBER(MATCH(orderData[customer],$D$9,0)*MATCH(orderData[status],$D$11,0)*MATCH(orderData[order_type],$D$13,0)),MATCH(ROW(orderData[customer]),ROW(orderData[customer])),""),ROWS($A$15:A34)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V27" s="292" t="str">
        <f t="array" ref="V27">IFERROR(IF($D$9="",IF($D$11="",IF($D$13="",IF($D$15="",INDEX(orderData[status],SMALL(MATCH(ROW(orderData[customer]),ROW(orderData[customer])),ROWS($A$15:A34)+$B$3)),INDEX(orderData[status],SMALL(IF(ISNUMBER(MATCH(YEAR(orderData[invoice_date]),$D$15,0)),MATCH(ROW(orderData[customer]),ROW(orderData[customer])),""),ROWS($A$15:A34)+$B$3))),IF($D$15="",INDEX(orderData[status],SMALL(IF(ISNUMBER(MATCH(orderData[order_type],$D$13,0)),MATCH(ROW(orderData[customer]),ROW(orderData[customer])),""),ROWS($A$15:A34)+$B$3)),INDEX(orderData[status],SMALL(IF(ISNUMBER(MATCH(orderData[order_type],$D$13,0)*MATCH(YEAR(orderData[invoice_date]),$D$15,0)),MATCH(ROW(orderData[customer]),ROW(orderData[customer])),""),ROWS($A$15:A34)+$B$3)))),IF($D$13="",IF($D$15="",INDEX(orderData[status],SMALL(IF(ISNUMBER(MATCH(orderData[status],$D$11,0)),MATCH(ROW(orderData[customer]),ROW(orderData[customer])),""),ROWS($A$15:A34)+$B$3)),INDEX(orderData[status],SMALL(IF(ISNUMBER(MATCH(orderData[status],$D$11,0)*MATCH(YEAR(orderData[invoice_date]),$D$15,0)),MATCH(ROW(orderData[customer]),ROW(orderData[customer])),""),ROWS($A$15:A34)+$B$3))),IF($D$15="",INDEX(orderData[status],SMALL(IF(ISNUMBER(MATCH(orderData[status],$D$11,0)*MATCH(orderData[order_type],$D$13,0)),MATCH(ROW(orderData[customer]),ROW(orderData[customer])),""),ROWS($A$15:A34)+$B$3)),INDEX(orderData[status],SMALL(IF(ISNUMBER(MATCH(orderData[status],$D$11,0)*MATCH(orderData[order_type],$D$13,0)*MATCH(YEAR(orderData[invoice_date]),$D$15,0)),MATCH(ROW(orderData[customer]),ROW(orderData[customer])),""),ROWS($A$15:A34)+$B$3))))),IF($D$11="",IF($D$13="",IF($D$15="",INDEX(orderData[status],SMALL(IF(ISNUMBER(MATCH(orderData[customer],$D$9,0)),MATCH(ROW(orderData[customer]),ROW(orderData[customer])),""),ROWS($A$15:A34)+$B$3)),INDEX(orderData[status],SMALL(IF(ISNUMBER(MATCH(orderData[customer],$D$9,0)*MATCH(YEAR(orderData[invoice_date]),$D$15,0)),MATCH(ROW(orderData[customer]),ROW(orderData[customer])),""),ROWS($A$15:A34)+$B$3))),IF($D$15="",INDEX(orderData[status],SMALL(IF(ISNUMBER(MATCH(orderData[customer],$D$9,0)*MATCH(orderData[order_type],$D$13,0)),MATCH(ROW(orderData[customer]),ROW(orderData[customer])),""),ROWS($A$15:A34)+$B$3)),INDEX(orderData[status],SMALL(IF(ISNUMBER(MATCH(orderData[customer],$D$9,0)*MATCH(orderData[order_type],$D$13,0)*MATCH(YEAR(orderData[invoice_date]),$D$15,0)),MATCH(ROW(orderData[customer]),ROW(orderData[customer])),""),ROWS($A$15:A34)+$B$3)))),IF($D$13="",IF($D$15="",INDEX(orderData[status],SMALL(IF(ISNUMBER(MATCH(orderData[customer],$D$9,0)*MATCH(orderData[status],$D$11,0)),MATCH(ROW(orderData[customer]),ROW(orderData[customer])),""),ROWS($A$15:A34)+$B$3)),INDEX(orderData[status],SMALL(IF(ISNUMBER(MATCH(orderData[customer],$D$9,0)*MATCH(orderData[status],$D$11,0)*MATCH(YEAR(orderData[status]),$D$15,0)),MATCH(ROW(orderData[customer]),ROW(orderData[customer])),""),ROWS($A$15:A34)+$B$3))),IF($D$15="",INDEX(orderData[status],SMALL(IF(ISNUMBER(MATCH(orderData[customer],$D$9,0)*MATCH(orderData[status],$D$11,0)*MATCH(orderData[order_type],$D$13,0)),MATCH(ROW(orderData[customer]),ROW(orderData[customer])),""),ROWS($A$15:A34)+$B$3)),INDEX(orderData[statu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W27" s="392" t="str">
        <f t="array" ref="W27">IFERROR(IF($D$9="",IF($D$11="",IF($D$13="",IF($D$15="",INDEX(orderData[custom_docs],SMALL(MATCH(ROW(orderData[customer]),ROW(orderData[customer])),ROWS($A$15:A34)+$B$3)),INDEX(orderData[custom_docs],SMALL(IF(ISNUMBER(MATCH(YEAR(orderData[invoice_date]),$D$15,0)),MATCH(ROW(orderData[customer]),ROW(orderData[customer])),""),ROWS($A$15:A34)+$B$3))),IF($D$15="",INDEX(orderData[custom_docs],SMALL(IF(ISNUMBER(MATCH(orderData[order_type],$D$13,0)),MATCH(ROW(orderData[customer]),ROW(orderData[customer])),""),ROWS($A$15:A34)+$B$3)),INDEX(orderData[custom_docs],SMALL(IF(ISNUMBER(MATCH(orderData[order_type],$D$13,0)*MATCH(YEAR(orderData[invoice_date]),$D$15,0)),MATCH(ROW(orderData[customer]),ROW(orderData[customer])),""),ROWS($A$15:A34)+$B$3)))),IF($D$13="",IF($D$15="",INDEX(orderData[custom_docs],SMALL(IF(ISNUMBER(MATCH(orderData[status],$D$11,0)),MATCH(ROW(orderData[customer]),ROW(orderData[customer])),""),ROWS($A$15:A34)+$B$3)),INDEX(orderData[custom_docs],SMALL(IF(ISNUMBER(MATCH(orderData[status],$D$11,0)*MATCH(YEAR(orderData[invoice_date]),$D$15,0)),MATCH(ROW(orderData[customer]),ROW(orderData[customer])),""),ROWS($A$15:A34)+$B$3))),IF($D$15="",INDEX(orderData[custom_docs],SMALL(IF(ISNUMBER(MATCH(orderData[status],$D$11,0)*MATCH(orderData[order_type],$D$13,0)),MATCH(ROW(orderData[customer]),ROW(orderData[customer])),""),ROWS($A$15:A34)+$B$3)),INDEX(orderData[custom_docs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_docs],SMALL(IF(ISNUMBER(MATCH(orderData[customer],$D$9,0)),MATCH(ROW(orderData[customer]),ROW(orderData[customer])),""),ROWS($A$15:A34)+$B$3)),INDEX(orderData[custom_docs],SMALL(IF(ISNUMBER(MATCH(orderData[customer],$D$9,0)*MATCH(YEAR(orderData[invoice_date]),$D$15,0)),MATCH(ROW(orderData[customer]),ROW(orderData[customer])),""),ROWS($A$15:A34)+$B$3))),IF($D$15="",INDEX(orderData[custom_docs],SMALL(IF(ISNUMBER(MATCH(orderData[customer],$D$9,0)*MATCH(orderData[order_type],$D$13,0)),MATCH(ROW(orderData[customer]),ROW(orderData[customer])),""),ROWS($A$15:A34)+$B$3)),INDEX(orderData[custom_docs],SMALL(IF(ISNUMBER(MATCH(orderData[customer],$D$9,0)*MATCH(orderData[order_type],$D$13,0)*MATCH(YEAR(orderData[invoice_date]),$D$15,0)),MATCH(ROW(orderData[customer]),ROW(orderData[customer])),""),ROWS($A$15:A34)+$B$3)))),IF($D$13="",IF($D$15="",INDEX(orderData[custom_docs],SMALL(IF(ISNUMBER(MATCH(orderData[customer],$D$9,0)*MATCH(orderData[status],$D$11,0)),MATCH(ROW(orderData[customer]),ROW(orderData[customer])),""),ROWS($A$15:A34)+$B$3)),INDEX(orderData[custom_docs],SMALL(IF(ISNUMBER(MATCH(orderData[customer],$D$9,0)*MATCH(orderData[status],$D$11,0)*MATCH(YEAR(orderData[status]),$D$15,0)),MATCH(ROW(orderData[customer]),ROW(orderData[customer])),""),ROWS($A$15:A34)+$B$3))),IF($D$15="",INDEX(orderData[custom_docs],SMALL(IF(ISNUMBER(MATCH(orderData[customer],$D$9,0)*MATCH(orderData[status],$D$11,0)*MATCH(orderData[order_type],$D$13,0)),MATCH(ROW(orderData[customer]),ROW(orderData[customer])),""),ROWS($A$15:A34)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AQ27" s="275"/>
      <c r="AR27" s="452"/>
      <c r="AS27" s="453"/>
      <c r="AT27" s="454"/>
      <c r="AU27" s="437"/>
      <c r="AV27" s="437"/>
      <c r="AX27" s="722"/>
      <c r="AY27" s="722"/>
      <c r="BB27" s="724"/>
      <c r="BC27" s="724"/>
      <c r="BD27" s="724"/>
      <c r="BE27" s="724"/>
      <c r="BF27" s="724"/>
      <c r="BG27" s="724"/>
      <c r="BH27" s="724"/>
      <c r="BN27" s="433"/>
      <c r="BO27" s="268"/>
      <c r="BZ27" s="364"/>
      <c r="CA27" s="317" t="str">
        <f>IFERROR(IF(BZ27="","",INDEX(productData[description],MATCH(BZ27,productData[sku],0))),"")</f>
        <v/>
      </c>
      <c r="CB27" s="306"/>
      <c r="CC27" s="421"/>
      <c r="CD27" s="313"/>
      <c r="CE27" s="425"/>
      <c r="CF27" s="308"/>
      <c r="CG27" s="309" t="str">
        <f>IFERROR(ROUNDUP(CB27/INDEX(productData[units_per_carton],MATCH(BZ27,productData[sku],0)),0),"")</f>
        <v/>
      </c>
      <c r="CH27" s="310" t="str">
        <f>IFERROR(ROUNDUP(CD27/INDEX(productData[units_per_carton],MATCH(BZ27,productData[sku],0)),0),"")</f>
        <v/>
      </c>
      <c r="CI27" s="310" t="str">
        <f>IFERROR(ROUNDUP(CF27/INDEX(productData[units_per_carton],MATCH(BZ27,productData[sku])),0),"")</f>
        <v/>
      </c>
      <c r="CJ27" s="310" t="str">
        <f>IFERROR(((CB27+CD27+CF27)/INDEX(productData[units_per_carton],MATCH(BZ27,productData[sku],0)))*INDEX(productData[net_weight],MATCH(BZ27,productData[sku],0)),"")</f>
        <v/>
      </c>
      <c r="CK27" s="310" t="str">
        <f>IFERROR(((CB27+CD27+CF27)/INDEX(productData[units_per_carton],MATCH(BZ27,productData[sku],0)))*INDEX(productData[gross_weight],MATCH(BZ27,productData[sku],0)),"")</f>
        <v/>
      </c>
      <c r="CL27" s="414" t="str">
        <f>IFERROR((CB27+CD27+CF27)/INDEX(productData[units_per_carton],MATCH(BZ27,productData[sku],0))*INDEX(productData[length],MATCH(BZ27,productData[sku],0))*INDEX(productData[width],MATCH(BZ27,productData[sku],0))*INDEX(productData[height],MATCH(BZ27,productData[sku],0))/1000000000,"")</f>
        <v/>
      </c>
      <c r="CM27" s="311" t="str">
        <f>IFERROR(INDEX(productData[category],MATCH(BZ27,productData[sku],0)),"")</f>
        <v/>
      </c>
      <c r="CN27" s="311" t="str">
        <f>IFERROR(INDEX(productData[size1],MATCH(BZ27,productData[sku],0)),"")</f>
        <v/>
      </c>
      <c r="CO27" s="312" t="str">
        <f>IFERROR(INDEX(productData[hs_code],MATCH(BZ27,productData[sku],0)),"")</f>
        <v/>
      </c>
      <c r="CP27" s="365" t="str">
        <f>IFERROR(INDEX(productData[sku_geko],MATCH(BZ27,productData[sku],0)),"")</f>
        <v/>
      </c>
      <c r="CQ27" s="308"/>
      <c r="CR27" s="383" t="str">
        <f>IFERROR(IF(BZ27="","",IF($BX$15="SALE",INDEX(inventory[COSTO UNITARIO],MATCH(BZ27,inventory[SKU],0)),IF($BX$15="SAMPLING",INDEX(inventory[COSTO UNITARIO],MATCH(BZ27,inventory[SKU],0)),""))),"")</f>
        <v/>
      </c>
      <c r="CS27" s="383" t="str">
        <f t="shared" si="8"/>
        <v/>
      </c>
      <c r="CT27" s="430" t="str">
        <f t="shared" si="9"/>
        <v/>
      </c>
      <c r="CU27" s="357" t="str">
        <f t="shared" si="3"/>
        <v/>
      </c>
      <c r="CW27" s="102" t="s">
        <v>300</v>
      </c>
      <c r="CX27" s="274"/>
      <c r="CY27" s="274"/>
      <c r="CZ27" s="274"/>
      <c r="DB27" s="195"/>
      <c r="DH27" s="195"/>
      <c r="EE27" s="337" t="str">
        <f t="array" ref="EE27">IFERROR(IF($EC$9="",IF($EC$11="",IF($EC$13="",INDEX(productData[sku],SMALL(MATCH(ROW(productData[sku]),ROW(productData[sku])),ROWS($A$15:A34)+$B$3)),INDEX(productData[sku],SMALL(IF(ISNUMBER(MATCH(productData[size1],$EC$13,0)),MATCH(ROW(productData[sku]),ROW(productData[sku])),""),ROWS($A$15:A32)+$B$3))),IF($EC$13="",INDEX(productData[sku],SMALL(IF(ISNUMBER(MATCH(productData[sex],$EC$11,0)),MATCH(ROW(productData[sku]),ROW(productData[sku])),""),ROWS($A$15:A32)+$B$3)),INDEX(productData[sku],SMALL(IF(ISNUMBER(MATCH(productData[sex],$EC$11,0)*MATCH(productData[size1],$EC$13,0)),MATCH(ROW(productData[sku]),ROW(productData[sku])),""),ROWS($A$15:A32)+$B$3)))),IF($EC$11="",IF($EC$13="",INDEX(productData[sku],SMALL(IF(ISNUMBER(MATCH(productData[category],$EC$9,0)),MATCH(ROW(productData[sku]),ROW(productData[sku])),""),ROWS($A$15:A32)+$B$3)),INDEX(productData[sku],SMALL(IF(ISNUMBER(MATCH(productData[category],$EC$9,0)*MATCH(productData[size1],$EC$13,0)),MATCH(ROW(productData[sku]),ROW(productData[sku])),""),ROWS($A$15:A32)+$B$3))),IF($EC$13="",INDEX(productData[sku],SMALL(IF(ISNUMBER(MATCH(productData[category],$EC$9,0)*MATCH(productData[sex],$EC$11,0)),MATCH(ROW(productData[sku]),ROW(productData[sku])),""),ROWS($A$15:A32)+$B$3)),INDEX(productData[sku],SMALL(IF(ISNUMBER(MATCH(productData[category],$EC$9,0)*MATCH(productData[sex],$EC$11,0)*MATCH(productData[size1],$EC$13,0)),MATCH(ROW(productData[sku]),ROW(productData[sku])),""),ROWS($A$15:A32)+$B$3))))),"")</f>
        <v/>
      </c>
      <c r="EF27" s="501" t="str">
        <f t="array" ref="EF27">IFERROR(IF($EC$9="",IF($EC$11="",IF($EC$13="",INDEX(productData[description],SMALL(MATCH(ROW(productData[sku]),ROW(productData[sku])),ROWS($A$15:A34)+$B$3)),INDEX(productData[description],SMALL(IF(ISNUMBER(MATCH(productData[size1],$EC$13,0)),MATCH(ROW(productData[sku]),ROW(productData[sku])),""),ROWS($A$15:A32)+$B$3))),IF($EC$13="",INDEX(productData[description],SMALL(IF(ISNUMBER(MATCH(productData[sex],$EC$11,0)),MATCH(ROW(productData[sku]),ROW(productData[sku])),""),ROWS($A$15:A32)+$B$3)),INDEX(productData[description],SMALL(IF(ISNUMBER(MATCH(productData[sex],$EC$11,0)*MATCH(productData[size1],$EC$13,0)),MATCH(ROW(productData[sku]),ROW(productData[sku])),""),ROWS($A$15:A32)+$B$3)))),IF($EC$11="",IF($EC$13="",INDEX(productData[description],SMALL(IF(ISNUMBER(MATCH(productData[category],$EC$9,0)),MATCH(ROW(productData[sku]),ROW(productData[sku])),""),ROWS($A$15:A32)+$B$3)),INDEX(productData[description],SMALL(IF(ISNUMBER(MATCH(productData[category],$EC$9,0)*MATCH(productData[size1],$EC$13,0)),MATCH(ROW(productData[sku]),ROW(productData[sku])),""),ROWS($A$15:A32)+$B$3))),IF($EC$13="",INDEX(productData[description],SMALL(IF(ISNUMBER(MATCH(productData[category],$EC$9,0)*MATCH(productData[sex],$EC$11,0)),MATCH(ROW(productData[sku]),ROW(productData[sku])),""),ROWS($A$15:A32)+$B$3)),INDEX(productData[description],SMALL(IF(ISNUMBER(MATCH(productData[category],$EC$9,0)*MATCH(productData[sex],$EC$11,0)*MATCH(productData[size1],$EC$13,0)),MATCH(ROW(productData[sku]),ROW(productData[sku])),""),ROWS($A$15:A32)+$B$3))))),"")</f>
        <v/>
      </c>
      <c r="EG27" s="338" t="str">
        <f>IFERROR(IF('BHPC MANAGER'!$EE27="","",INDEX(inventory[ESISTENZA],MATCH('BHPC MANAGER'!$EE27,inventory[SKU],0))),0)</f>
        <v/>
      </c>
      <c r="EH27" s="339" t="s">
        <v>241</v>
      </c>
      <c r="EI27" s="339" t="str">
        <f t="shared" si="4"/>
        <v/>
      </c>
      <c r="EJ27" s="340" t="s">
        <v>241</v>
      </c>
      <c r="EK27" s="341" t="str">
        <f t="shared" si="5"/>
        <v/>
      </c>
      <c r="FF27" s="242"/>
      <c r="FG27" s="242"/>
      <c r="FH27" s="242"/>
      <c r="FI27" s="242"/>
      <c r="FJ27" s="242"/>
      <c r="FK27" s="242"/>
      <c r="FL27" s="242"/>
      <c r="FM27" s="242"/>
      <c r="FN27" s="242"/>
      <c r="FO27" s="242"/>
      <c r="FP27" s="242"/>
      <c r="FQ27" s="242"/>
      <c r="FR27" s="242"/>
      <c r="FS27" s="242"/>
      <c r="FT27" s="242"/>
      <c r="FU27" s="242"/>
      <c r="FV27" s="242"/>
      <c r="FW27" s="242"/>
      <c r="FX27" s="242"/>
      <c r="FY27" s="242"/>
      <c r="FZ27" s="242"/>
      <c r="GA27" s="242"/>
      <c r="GB27" s="242"/>
      <c r="GC27" s="242"/>
      <c r="GD27" s="242"/>
      <c r="GE27" s="242"/>
      <c r="GF27" s="242"/>
      <c r="GG27" s="242"/>
      <c r="GH27" s="242"/>
      <c r="GI27" s="242"/>
      <c r="GJ27" s="242"/>
      <c r="GK27" s="242"/>
      <c r="GL27" s="242"/>
      <c r="GM27" s="242"/>
      <c r="GN27" s="242"/>
      <c r="GO27" s="242"/>
      <c r="GP27" s="242"/>
      <c r="GQ27" s="242"/>
      <c r="GR27" s="242"/>
      <c r="GS27" s="242"/>
      <c r="GT27" s="242"/>
      <c r="GU27" s="242"/>
      <c r="GV27" s="242"/>
      <c r="GW27" s="242"/>
      <c r="GX27" s="242"/>
      <c r="GY27" s="242"/>
      <c r="GZ27" s="242"/>
      <c r="HA27" s="242"/>
      <c r="HB27" s="242"/>
      <c r="HC27" s="242"/>
      <c r="HD27" s="242"/>
      <c r="HE27" s="242"/>
      <c r="HF27" s="242"/>
      <c r="HG27" s="242"/>
      <c r="HH27" s="242"/>
      <c r="HI27" s="242"/>
      <c r="HJ27" s="242"/>
      <c r="HK27" s="242"/>
      <c r="HL27" s="242"/>
      <c r="HM27" s="242"/>
      <c r="HN27" s="242"/>
      <c r="HO27" s="242"/>
      <c r="HP27" s="242"/>
      <c r="HQ27" s="242"/>
      <c r="HR27" s="242"/>
      <c r="HS27" s="242"/>
      <c r="HT27" s="242"/>
    </row>
    <row r="28" spans="1:228" ht="15" customHeight="1" x14ac:dyDescent="0.35">
      <c r="F28" s="81"/>
      <c r="G28" s="87"/>
      <c r="H28" s="74"/>
      <c r="L28" s="285" t="str">
        <f t="array" ref="L28">IFERROR(IF($D$9="",IF($D$11="",IF($D$13="",IF($D$15="",INDEX(orderData[customer],SMALL(MATCH(ROW(orderData[customer]),ROW(orderData[customer])),ROWS($A$15:A35)+$B$3)),INDEX(orderData[customer],SMALL(IF(ISNUMBER(MATCH(YEAR(orderData[invoice_date]),$D$15,0)),MATCH(ROW(orderData[customer]),ROW(orderData[customer])),""),ROWS($A$15:A35)+$B$3))),IF($D$15="",INDEX(orderData[customer],SMALL(IF(ISNUMBER(MATCH(orderData[order_type],$D$13,0)),MATCH(ROW(orderData[customer]),ROW(orderData[customer])),""),ROWS($A$15:A35)+$B$3)),INDEX(orderData[customer],SMALL(IF(ISNUMBER(MATCH(orderData[order_type],$D$13,0)*MATCH(YEAR(orderData[invoice_date]),$D$15,0)),MATCH(ROW(orderData[customer]),ROW(orderData[customer])),""),ROWS($A$15:A35)+$B$3)))),IF($D$13="",IF($D$15="",INDEX(orderData[customer],SMALL(IF(ISNUMBER(MATCH(orderData[status],$D$11,0)),MATCH(ROW(orderData[customer]),ROW(orderData[customer])),""),ROWS($A$15:A35)+$B$3)),INDEX(orderData[customer],SMALL(IF(ISNUMBER(MATCH(orderData[status],$D$11,0)*MATCH(YEAR(orderData[invoice_date]),$D$15,0)),MATCH(ROW(orderData[customer]),ROW(orderData[customer])),""),ROWS($A$15:A35)+$B$3))),IF($D$15="",INDEX(orderData[customer],SMALL(IF(ISNUMBER(MATCH(orderData[status],$D$11,0)*MATCH(orderData[order_type],$D$13,0)),MATCH(ROW(orderData[customer]),ROW(orderData[customer])),""),ROWS($A$15:A35)+$B$3)),INDEX(orderData[customer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er],SMALL(IF(ISNUMBER(MATCH(orderData[customer],$D$9,0)),MATCH(ROW(orderData[customer]),ROW(orderData[customer])),""),ROWS($A$15:A35)+$B$3)),INDEX(orderData[customer],SMALL(IF(ISNUMBER(MATCH(orderData[customer],$D$9,0)*MATCH(YEAR(orderData[invoice_date]),$D$15,0)),MATCH(ROW(orderData[customer]),ROW(orderData[customer])),""),ROWS($A$15:A35)+$B$3))),IF($D$15="",INDEX(orderData[customer],SMALL(IF(ISNUMBER(MATCH(orderData[customer],$D$9,0)*MATCH(orderData[order_type],$D$13,0)),MATCH(ROW(orderData[customer]),ROW(orderData[customer])),""),ROWS($A$15:A35)+$B$3)),INDEX(orderData[customer],SMALL(IF(ISNUMBER(MATCH(orderData[customer],$D$9,0)*MATCH(orderData[order_type],$D$13,0)*MATCH(YEAR(orderData[invoice_date]),$D$15,0)),MATCH(ROW(orderData[customer]),ROW(orderData[customer])),""),ROWS($A$15:A35)+$B$3)))),IF($D$13="",IF($D$15="",INDEX(orderData[customer],SMALL(IF(ISNUMBER(MATCH(orderData[customer],$D$9,0)*MATCH(orderData[status],$D$11,0)),MATCH(ROW(orderData[customer]),ROW(orderData[customer])),""),ROWS($A$15:A35)+$B$3)),INDEX(orderData[customer],SMALL(IF(ISNUMBER(MATCH(orderData[customer],$D$9,0)*MATCH(orderData[status],$D$11,0)*MATCH(YEAR(orderData[invoice_date]),$D$15,0)),MATCH(ROW(orderData[customer]),ROW(orderData[customer])),""),ROWS($A$15:A35)+$B$3))),IF($D$15="",INDEX(orderData[customer],SMALL(IF(ISNUMBER(MATCH(orderData[customer],$D$9,0)*MATCH(orderData[status],$D$11,0)*MATCH(orderData[order_type],$D$13,0)),MATCH(ROW(orderData[customer]),ROW(orderData[customer])),""),ROWS($A$15:A35)+$B$3)),INDEX(orderData[customer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M28" s="286" t="str">
        <f t="array" ref="M28">IFERROR(IF($D$9="",IF($D$11="",IF($D$13="",IF($D$15="",INDEX(orderData[order_no],SMALL(MATCH(ROW(orderData[customer]),ROW(orderData[customer])),ROWS($A$15:A35)+$B$3)),INDEX(orderData[order_no],SMALL(IF(ISNUMBER(MATCH(YEAR(orderData[invoice_date]),$D$15,0)),MATCH(ROW(orderData[customer]),ROW(orderData[customer])),""),ROWS($A$15:A35)+$B$3))),IF($D$15="",INDEX(orderData[order_no],SMALL(IF(ISNUMBER(MATCH(orderData[order_type],$D$13,0)),MATCH(ROW(orderData[customer]),ROW(orderData[customer])),""),ROWS($A$15:A35)+$B$3)),INDEX(orderData[order_no],SMALL(IF(ISNUMBER(MATCH(orderData[order_type],$D$13,0)*MATCH(YEAR(orderData[invoice_date]),$D$15,0)),MATCH(ROW(orderData[customer]),ROW(orderData[customer])),""),ROWS($A$15:A35)+$B$3)))),IF($D$13="",IF($D$15="",INDEX(orderData[order_no],SMALL(IF(ISNUMBER(MATCH(orderData[status],$D$11,0)),MATCH(ROW(orderData[customer]),ROW(orderData[customer])),""),ROWS($A$15:A35)+$B$3)),INDEX(orderData[order_no],SMALL(IF(ISNUMBER(MATCH(orderData[status],$D$11,0)*MATCH(YEAR(orderData[invoice_date]),$D$15,0)),MATCH(ROW(orderData[customer]),ROW(orderData[customer])),""),ROWS($A$15:A35)+$B$3))),IF($D$15="",INDEX(orderData[order_no],SMALL(IF(ISNUMBER(MATCH(orderData[status],$D$11,0)*MATCH(orderData[order_type],$D$13,0)),MATCH(ROW(orderData[customer]),ROW(orderData[customer])),""),ROWS($A$15:A35)+$B$3)),INDEX(orderData[order_no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no],SMALL(IF(ISNUMBER(MATCH(orderData[customer],$D$9,0)),MATCH(ROW(orderData[customer]),ROW(orderData[customer])),""),ROWS($A$15:A35)+$B$3)),INDEX(orderData[order_no],SMALL(IF(ISNUMBER(MATCH(orderData[customer],$D$9,0)*MATCH(YEAR(orderData[invoice_date]),$D$15,0)),MATCH(ROW(orderData[customer]),ROW(orderData[customer])),""),ROWS($A$15:A35)+$B$3))),IF($D$15="",INDEX(orderData[order_no],SMALL(IF(ISNUMBER(MATCH(orderData[customer],$D$9,0)*MATCH(orderData[order_type],$D$13,0)),MATCH(ROW(orderData[customer]),ROW(orderData[customer])),""),ROWS($A$15:A35)+$B$3)),INDEX(orderData[order_no],SMALL(IF(ISNUMBER(MATCH(orderData[customer],$D$9,0)*MATCH(orderData[order_type],$D$13,0)*MATCH(YEAR(orderData[invoice_date]),$D$15,0)),MATCH(ROW(orderData[customer]),ROW(orderData[customer])),""),ROWS($A$15:A35)+$B$3)))),IF($D$13="",IF($D$15="",INDEX(orderData[order_no],SMALL(IF(ISNUMBER(MATCH(orderData[customer],$D$9,0)*MATCH(orderData[status],$D$11,0)),MATCH(ROW(orderData[customer]),ROW(orderData[customer])),""),ROWS($A$15:A35)+$B$3)),INDEX(orderData[order_no],SMALL(IF(ISNUMBER(MATCH(orderData[customer],$D$9,0)*MATCH(orderData[status],$D$11,0)*MATCH(YEAR(orderData[invoice_date]),$D$15,0)),MATCH(ROW(orderData[customer]),ROW(orderData[customer])),""),ROWS($A$15:A35)+$B$3))),IF($D$15="",INDEX(orderData[order_no],SMALL(IF(ISNUMBER(MATCH(orderData[customer],$D$9,0)*MATCH(orderData[status],$D$11,0)*MATCH(orderData[order_type],$D$13,0)),MATCH(ROW(orderData[customer]),ROW(orderData[customer])),""),ROWS($A$15:A35)+$B$3)),INDEX(orderData[order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N28" s="287" t="str">
        <f t="array" ref="N28">IFERROR(IF($D$9="",IF($D$11="",IF($D$13="",IF($D$15="",INDEX(orderData[order_type],SMALL(MATCH(ROW(orderData[customer]),ROW(orderData[customer])),ROWS($A$15:A35)+$B$3)),INDEX(orderData[order_type],SMALL(IF(ISNUMBER(MATCH(YEAR(orderData[invoice_date]),$D$15,0)),MATCH(ROW(orderData[customer]),ROW(orderData[customer])),""),ROWS($A$15:A35)+$B$3))),IF($D$15="",INDEX(orderData[order_type],SMALL(IF(ISNUMBER(MATCH(orderData[order_type],$D$13,0)),MATCH(ROW(orderData[customer]),ROW(orderData[customer])),""),ROWS($A$15:A35)+$B$3)),INDEX(orderData[order_type],SMALL(IF(ISNUMBER(MATCH(orderData[order_type],$D$13,0)*MATCH(YEAR(orderData[invoice_date]),$D$15,0)),MATCH(ROW(orderData[customer]),ROW(orderData[customer])),""),ROWS($A$15:A35)+$B$3)))),IF($D$13="",IF($D$15="",INDEX(orderData[order_type],SMALL(IF(ISNUMBER(MATCH(orderData[status],$D$11,0)),MATCH(ROW(orderData[customer]),ROW(orderData[customer])),""),ROWS($A$15:A35)+$B$3)),INDEX(orderData[order_type],SMALL(IF(ISNUMBER(MATCH(orderData[status],$D$11,0)*MATCH(YEAR(orderData[invoice_date]),$D$15,0)),MATCH(ROW(orderData[customer]),ROW(orderData[customer])),""),ROWS($A$15:A35)+$B$3))),IF($D$15="",INDEX(orderData[order_type],SMALL(IF(ISNUMBER(MATCH(orderData[status],$D$11,0)*MATCH(orderData[order_type],$D$13,0)),MATCH(ROW(orderData[customer]),ROW(orderData[customer])),""),ROWS($A$15:A35)+$B$3)),INDEX(orderData[order_typ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type],SMALL(IF(ISNUMBER(MATCH(orderData[customer],$D$9,0)),MATCH(ROW(orderData[customer]),ROW(orderData[customer])),""),ROWS($A$15:A35)+$B$3)),INDEX(orderData[order_type],SMALL(IF(ISNUMBER(MATCH(orderData[customer],$D$9,0)*MATCH(YEAR(orderData[invoice_date]),$D$15,0)),MATCH(ROW(orderData[customer]),ROW(orderData[customer])),""),ROWS($A$15:A35)+$B$3))),IF($D$15="",INDEX(orderData[order_type],SMALL(IF(ISNUMBER(MATCH(orderData[customer],$D$9,0)*MATCH(orderData[order_type],$D$13,0)),MATCH(ROW(orderData[customer]),ROW(orderData[customer])),""),ROWS($A$15:A35)+$B$3)),INDEX(orderData[order_type],SMALL(IF(ISNUMBER(MATCH(orderData[customer],$D$9,0)*MATCH(orderData[order_type],$D$13,0)*MATCH(YEAR(orderData[invoice_date]),$D$15,0)),MATCH(ROW(orderData[customer]),ROW(orderData[customer])),""),ROWS($A$15:A35)+$B$3)))),IF($D$13="",IF($D$15="",INDEX(orderData[order_type],SMALL(IF(ISNUMBER(MATCH(orderData[customer],$D$9,0)*MATCH(orderData[status],$D$11,0)),MATCH(ROW(orderData[customer]),ROW(orderData[customer])),""),ROWS($A$15:A35)+$B$3)),INDEX(orderData[order_type],SMALL(IF(ISNUMBER(MATCH(orderData[customer],$D$9,0)*MATCH(orderData[status],$D$11,0)*MATCH(YEAR(orderData[invoice_date]),$D$15,0)),MATCH(ROW(orderData[customer]),ROW(orderData[customer])),""),ROWS($A$15:A35)+$B$3))),IF($D$15="",INDEX(orderData[order_type],SMALL(IF(ISNUMBER(MATCH(orderData[customer],$D$9,0)*MATCH(orderData[status],$D$11,0)*MATCH(orderData[order_type],$D$13,0)),MATCH(ROW(orderData[customer]),ROW(orderData[customer])),""),ROWS($A$15:A35)+$B$3)),INDEX(orderData[order_typ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O28" s="288" t="str">
        <f t="array" ref="O28">IFERROR(IF($D$9="",IF($D$11="",IF($D$13="",IF($D$15="",INDEX(orderData[order_date],SMALL(MATCH(ROW(orderData[customer]),ROW(orderData[customer])),ROWS($A$15:A35)+$B$3)),INDEX(orderData[order_date],SMALL(IF(ISNUMBER(MATCH(YEAR(orderData[invoice_date]),$D$15,0)),MATCH(ROW(orderData[customer]),ROW(orderData[customer])),""),ROWS($A$15:A35)+$B$3))),IF($D$15="",INDEX(orderData[order_date],SMALL(IF(ISNUMBER(MATCH(orderData[order_type],$D$13,0)),MATCH(ROW(orderData[customer]),ROW(orderData[customer])),""),ROWS($A$15:A35)+$B$3)),INDEX(orderData[order_date],SMALL(IF(ISNUMBER(MATCH(orderData[order_type],$D$13,0)*MATCH(YEAR(orderData[invoice_date]),$D$15,0)),MATCH(ROW(orderData[customer]),ROW(orderData[customer])),""),ROWS($A$15:A35)+$B$3)))),IF($D$13="",IF($D$15="",INDEX(orderData[order_date],SMALL(IF(ISNUMBER(MATCH(orderData[status],$D$11,0)),MATCH(ROW(orderData[customer]),ROW(orderData[customer])),""),ROWS($A$15:A35)+$B$3)),INDEX(orderData[order_date],SMALL(IF(ISNUMBER(MATCH(orderData[status],$D$11,0)*MATCH(YEAR(orderData[invoice_date]),$D$15,0)),MATCH(ROW(orderData[customer]),ROW(orderData[customer])),""),ROWS($A$15:A35)+$B$3))),IF($D$15="",INDEX(orderData[order_date],SMALL(IF(ISNUMBER(MATCH(orderData[status],$D$11,0)*MATCH(orderData[order_type],$D$13,0)),MATCH(ROW(orderData[customer]),ROW(orderData[customer])),""),ROWS($A$15:A35)+$B$3)),INDEX(orderData[order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date],SMALL(IF(ISNUMBER(MATCH(orderData[customer],$D$9,0)),MATCH(ROW(orderData[customer]),ROW(orderData[customer])),""),ROWS($A$15:A35)+$B$3)),INDEX(orderData[order_date],SMALL(IF(ISNUMBER(MATCH(orderData[customer],$D$9,0)*MATCH(YEAR(orderData[invoice_date]),$D$15,0)),MATCH(ROW(orderData[customer]),ROW(orderData[customer])),""),ROWS($A$15:A35)+$B$3))),IF($D$15="",INDEX(orderData[order_date],SMALL(IF(ISNUMBER(MATCH(orderData[customer],$D$9,0)*MATCH(orderData[order_type],$D$13,0)),MATCH(ROW(orderData[customer]),ROW(orderData[customer])),""),ROWS($A$15:A35)+$B$3)),INDEX(orderData[order_date],SMALL(IF(ISNUMBER(MATCH(orderData[customer],$D$9,0)*MATCH(orderData[order_type],$D$13,0)*MATCH(YEAR(orderData[invoice_date]),$D$15,0)),MATCH(ROW(orderData[customer]),ROW(orderData[customer])),""),ROWS($A$15:A35)+$B$3)))),IF($D$13="",IF($D$15="",INDEX(orderData[order_date],SMALL(IF(ISNUMBER(MATCH(orderData[customer],$D$9,0)*MATCH(orderData[status],$D$11,0)),MATCH(ROW(orderData[customer]),ROW(orderData[customer])),""),ROWS($A$15:A35)+$B$3)),INDEX(orderData[order_date],SMALL(IF(ISNUMBER(MATCH(orderData[customer],$D$9,0)*MATCH(orderData[status],$D$11,0)*MATCH(YEAR(orderData[invoice_date]),$D$15,0)),MATCH(ROW(orderData[customer]),ROW(orderData[customer])),""),ROWS($A$15:A35)+$B$3))),IF($D$15="",INDEX(orderData[order_date],SMALL(IF(ISNUMBER(MATCH(orderData[customer],$D$9,0)*MATCH(orderData[status],$D$11,0)*MATCH(orderData[order_type],$D$13,0)),MATCH(ROW(orderData[customer]),ROW(orderData[customer])),""),ROWS($A$15:A35)+$B$3)),INDEX(orderData[order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P28" s="289" t="str">
        <f t="array" ref="P28">IFERROR(IF($D$9="",IF($D$11="",IF($D$13="",IF($D$15="",INDEX(orderData[invoice_no],SMALL(MATCH(ROW(orderData[customer]),ROW(orderData[customer])),ROWS($A$15:A35)+$B$3)),INDEX(orderData[invoice_no],SMALL(IF(ISNUMBER(MATCH(YEAR(orderData[invoice_date]),$D$15,0)),MATCH(ROW(orderData[customer]),ROW(orderData[customer])),""),ROWS($A$15:A35)+$B$3))),IF($D$15="",INDEX(orderData[invoice_no],SMALL(IF(ISNUMBER(MATCH(orderData[order_type],$D$13,0)),MATCH(ROW(orderData[customer]),ROW(orderData[customer])),""),ROWS($A$15:A35)+$B$3)),INDEX(orderData[invoice_no],SMALL(IF(ISNUMBER(MATCH(orderData[order_type],$D$13,0)*MATCH(YEAR(orderData[invoice_date]),$D$15,0)),MATCH(ROW(orderData[customer]),ROW(orderData[customer])),""),ROWS($A$15:A35)+$B$3)))),IF($D$13="",IF($D$15="",INDEX(orderData[invoice_no],SMALL(IF(ISNUMBER(MATCH(orderData[status],$D$11,0)),MATCH(ROW(orderData[customer]),ROW(orderData[customer])),""),ROWS($A$15:A35)+$B$3)),INDEX(orderData[invoice_no],SMALL(IF(ISNUMBER(MATCH(orderData[status],$D$11,0)*MATCH(YEAR(orderData[invoice_date]),$D$15,0)),MATCH(ROW(orderData[customer]),ROW(orderData[customer])),""),ROWS($A$15:A35)+$B$3))),IF($D$15="",INDEX(orderData[invoice_no],SMALL(IF(ISNUMBER(MATCH(orderData[status],$D$11,0)*MATCH(orderData[order_type],$D$13,0)),MATCH(ROW(orderData[customer]),ROW(orderData[customer])),""),ROWS($A$15:A35)+$B$3)),INDEX(orderData[invoice_no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no],SMALL(IF(ISNUMBER(MATCH(orderData[customer],$D$9,0)),MATCH(ROW(orderData[customer]),ROW(orderData[customer])),""),ROWS($A$15:A35)+$B$3)),INDEX(orderData[invoice_no],SMALL(IF(ISNUMBER(MATCH(orderData[customer],$D$9,0)*MATCH(YEAR(orderData[invoice_date]),$D$15,0)),MATCH(ROW(orderData[customer]),ROW(orderData[customer])),""),ROWS($A$15:A35)+$B$3))),IF($D$15="",INDEX(orderData[invoice_no],SMALL(IF(ISNUMBER(MATCH(orderData[customer],$D$9,0)*MATCH(orderData[order_type],$D$13,0)),MATCH(ROW(orderData[customer]),ROW(orderData[customer])),""),ROWS($A$15:A35)+$B$3)),INDEX(orderData[invoice_no],SMALL(IF(ISNUMBER(MATCH(orderData[customer],$D$9,0)*MATCH(orderData[order_type],$D$13,0)*MATCH(YEAR(orderData[invoice_date]),$D$15,0)),MATCH(ROW(orderData[customer]),ROW(orderData[customer])),""),ROWS($A$15:A35)+$B$3)))),IF($D$13="",IF($D$15="",INDEX(orderData[invoice_no],SMALL(IF(ISNUMBER(MATCH(orderData[customer],$D$9,0)*MATCH(orderData[status],$D$11,0)),MATCH(ROW(orderData[customer]),ROW(orderData[customer])),""),ROWS($A$15:A35)+$B$3)),INDEX(orderData[invoice_no],SMALL(IF(ISNUMBER(MATCH(orderData[customer],$D$9,0)*MATCH(orderData[status],$D$11,0)*MATCH(YEAR(orderData[invoice_date]),$D$15,0)),MATCH(ROW(orderData[customer]),ROW(orderData[customer])),""),ROWS($A$15:A35)+$B$3))),IF($D$15="",INDEX(orderData[invoice_no],SMALL(IF(ISNUMBER(MATCH(orderData[customer],$D$9,0)*MATCH(orderData[status],$D$11,0)*MATCH(orderData[order_type],$D$13,0)),MATCH(ROW(orderData[customer]),ROW(orderData[customer])),""),ROWS($A$15:A35)+$B$3)),INDEX(orderData[invoice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Q28" s="290" t="str">
        <f t="array" ref="Q28">IFERROR(IF($D$9="",IF($D$11="",IF($D$13="",IF($D$15="",INDEX(orderData[invoice_date],SMALL(MATCH(ROW(orderData[customer]),ROW(orderData[customer])),ROWS($A$15:A35)+$B$3)),INDEX(orderData[invoice_date],SMALL(IF(ISNUMBER(MATCH(YEAR(orderData[invoice_date]),$D$15,0)),MATCH(ROW(orderData[customer]),ROW(orderData[customer])),""),ROWS($A$15:A35)+$B$3))),IF($D$15="",INDEX(orderData[invoice_date],SMALL(IF(ISNUMBER(MATCH(orderData[order_type],$D$13,0)),MATCH(ROW(orderData[customer]),ROW(orderData[customer])),""),ROWS($A$15:A35)+$B$3)),INDEX(orderData[invoice_date],SMALL(IF(ISNUMBER(MATCH(orderData[order_type],$D$13,0)*MATCH(YEAR(orderData[invoice_date]),$D$15,0)),MATCH(ROW(orderData[customer]),ROW(orderData[customer])),""),ROWS($A$15:A35)+$B$3)))),IF($D$13="",IF($D$15="",INDEX(orderData[invoice_date],SMALL(IF(ISNUMBER(MATCH(orderData[status],$D$11,0)),MATCH(ROW(orderData[customer]),ROW(orderData[customer])),""),ROWS($A$15:A35)+$B$3)),INDEX(orderData[invoice_date],SMALL(IF(ISNUMBER(MATCH(orderData[status],$D$11,0)*MATCH(YEAR(orderData[invoice_date]),$D$15,0)),MATCH(ROW(orderData[customer]),ROW(orderData[customer])),""),ROWS($A$15:A35)+$B$3))),IF($D$15="",INDEX(orderData[invoice_date],SMALL(IF(ISNUMBER(MATCH(orderData[status],$D$11,0)*MATCH(orderData[order_type],$D$13,0)),MATCH(ROW(orderData[customer]),ROW(orderData[customer])),""),ROWS($A$15:A35)+$B$3)),INDEX(orderData[invoice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date],SMALL(IF(ISNUMBER(MATCH(orderData[customer],$D$9,0)),MATCH(ROW(orderData[customer]),ROW(orderData[customer])),""),ROWS($A$15:A35)+$B$3)),INDEX(orderData[invoice_date],SMALL(IF(ISNUMBER(MATCH(orderData[customer],$D$9,0)*MATCH(YEAR(orderData[invoice_date]),$D$15,0)),MATCH(ROW(orderData[customer]),ROW(orderData[customer])),""),ROWS($A$15:A35)+$B$3))),IF($D$15="",INDEX(orderData[invoice_date],SMALL(IF(ISNUMBER(MATCH(orderData[customer],$D$9,0)*MATCH(orderData[order_type],$D$13,0)),MATCH(ROW(orderData[customer]),ROW(orderData[customer])),""),ROWS($A$15:A35)+$B$3)),INDEX(orderData[invoice_date],SMALL(IF(ISNUMBER(MATCH(orderData[customer],$D$9,0)*MATCH(orderData[order_type],$D$13,0)*MATCH(YEAR(orderData[invoice_date]),$D$15,0)),MATCH(ROW(orderData[customer]),ROW(orderData[customer])),""),ROWS($A$15:A35)+$B$3)))),IF($D$13="",IF($D$15="",INDEX(orderData[invoice_date],SMALL(IF(ISNUMBER(MATCH(orderData[customer],$D$9,0)*MATCH(orderData[status],$D$11,0)),MATCH(ROW(orderData[customer]),ROW(orderData[customer])),""),ROWS($A$15:A35)+$B$3)),INDEX(orderData[invoice_date],SMALL(IF(ISNUMBER(MATCH(orderData[customer],$D$9,0)*MATCH(orderData[status],$D$11,0)*MATCH(YEAR(orderData[invoice_date]),$D$15,0)),MATCH(ROW(orderData[customer]),ROW(orderData[customer])),""),ROWS($A$15:A35)+$B$3))),IF($D$15="",INDEX(orderData[invoice_date],SMALL(IF(ISNUMBER(MATCH(orderData[customer],$D$9,0)*MATCH(orderData[status],$D$11,0)*MATCH(orderData[order_type],$D$13,0)),MATCH(ROW(orderData[customer]),ROW(orderData[customer])),""),ROWS($A$15:A35)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R28" s="291" t="str">
        <f t="array" ref="R28">IFERROR(IF($D$9="",IF($D$11="",IF($D$13="",IF($D$15="",INDEX(orderData[inv_amount],SMALL(MATCH(ROW(orderData[customer]),ROW(orderData[customer])),ROWS($A$15:A35)+$B$3)),INDEX(orderData[inv_amount],SMALL(IF(ISNUMBER(MATCH(YEAR(orderData[invoice_date]),$D$15,0)),MATCH(ROW(orderData[customer]),ROW(orderData[customer])),""),ROWS($A$15:A35)+$B$3))),IF($D$15="",INDEX(orderData[inv_amount],SMALL(IF(ISNUMBER(MATCH(orderData[order_type],$D$13,0)),MATCH(ROW(orderData[customer]),ROW(orderData[customer])),""),ROWS($A$15:A35)+$B$3)),INDEX(orderData[inv_amount],SMALL(IF(ISNUMBER(MATCH(orderData[order_type],$D$13,0)*MATCH(YEAR(orderData[invoice_date]),$D$15,0)),MATCH(ROW(orderData[customer]),ROW(orderData[customer])),""),ROWS($A$15:A35)+$B$3)))),IF($D$13="",IF($D$15="",INDEX(orderData[inv_amount],SMALL(IF(ISNUMBER(MATCH(orderData[status],$D$11,0)),MATCH(ROW(orderData[customer]),ROW(orderData[customer])),""),ROWS($A$15:A35)+$B$3)),INDEX(orderData[inv_amount],SMALL(IF(ISNUMBER(MATCH(orderData[status],$D$11,0)*MATCH(YEAR(orderData[invoice_date]),$D$15,0)),MATCH(ROW(orderData[customer]),ROW(orderData[customer])),""),ROWS($A$15:A35)+$B$3))),IF($D$15="",INDEX(orderData[inv_amount],SMALL(IF(ISNUMBER(MATCH(orderData[status],$D$11,0)*MATCH(orderData[order_type],$D$13,0)),MATCH(ROW(orderData[customer]),ROW(orderData[customer])),""),ROWS($A$15:A35)+$B$3)),INDEX(orderData[inv_amount],SMALL(IF(ISNUMBER(MATCH(orderData[status],$D$11,0)*MATCH(orderData[order_type],$D$13,0)*MATCH(YEAR(orderData[invoice_date]),$D$15,0)),MATCH(ROW(orderData[customer]),ROW(orderData[customer])),""),ROWS($A$15:A35)+$B$3))))),IF($D$11="",IF($D$13="",IF($D$15="",INDEX(orderData[inv_amount],SMALL(IF(ISNUMBER(MATCH(orderData[customer],$D$9,0)),MATCH(ROW(orderData[customer]),ROW(orderData[customer])),""),ROWS($A$15:A35)+$B$3)),INDEX(orderData[inv_amount],SMALL(IF(ISNUMBER(MATCH(orderData[customer],$D$9,0)*MATCH(YEAR(orderData[invoice_date]),$D$15,0)),MATCH(ROW(orderData[customer]),ROW(orderData[customer])),""),ROWS($A$15:A35)+$B$3))),IF($D$15="",INDEX(orderData[inv_amount],SMALL(IF(ISNUMBER(MATCH(orderData[customer],$D$9,0)*MATCH(orderData[order_type],$D$13,0)),MATCH(ROW(orderData[customer]),ROW(orderData[customer])),""),ROWS($A$15:A35)+$B$3)),INDEX(orderData[inv_amount],SMALL(IF(ISNUMBER(MATCH(orderData[customer],$D$9,0)*MATCH(orderData[order_type],$D$13,0)*MATCH(YEAR(orderData[invoice_date]),$D$15,0)),MATCH(ROW(orderData[customer]),ROW(orderData[customer])),""),ROWS($A$15:A35)+$B$3)))),IF($D$13="",IF($D$15="",INDEX(orderData[inv_amount],SMALL(IF(ISNUMBER(MATCH(orderData[customer],$D$9,0)*MATCH(orderData[status],$D$11,0)),MATCH(ROW(orderData[customer]),ROW(orderData[customer])),""),ROWS($A$15:A35)+$B$3)),INDEX(orderData[inv_amount],SMALL(IF(ISNUMBER(MATCH(orderData[customer],$D$9,0)*MATCH(orderData[status],$D$11,0)*MATCH(YEAR(orderData[inv_amount]),$D$15,0)),MATCH(ROW(orderData[customer]),ROW(orderData[customer])),""),ROWS($A$15:A35)+$B$3))),IF($D$15="",INDEX(orderData[inv_amount],SMALL(IF(ISNUMBER(MATCH(orderData[customer],$D$9,0)*MATCH(orderData[status],$D$11,0)*MATCH(orderData[order_type],$D$13,0)),MATCH(ROW(orderData[customer]),ROW(orderData[customer])),""),ROWS($A$15:A35)+$B$3)),INDEX(orderData[inv_amount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S28" s="353" t="str">
        <f t="array" ref="S28">IFERROR(IF($D$9="",IF($D$11="",IF($D$13="",IF($D$15="",INDEX(orderData[lock_goods],SMALL(MATCH(ROW(orderData[customer]),ROW(orderData[customer])),ROWS($A$15:A35)+$B$3)),INDEX(orderData[lock_goods],SMALL(IF(ISNUMBER(MATCH(YEAR(orderData[invoice_date]),$D$15,0)),MATCH(ROW(orderData[customer]),ROW(orderData[customer])),""),ROWS($A$15:A35)+$B$3))),IF($D$15="",INDEX(orderData[lock_goods],SMALL(IF(ISNUMBER(MATCH(orderData[order_type],$D$13,0)),MATCH(ROW(orderData[customer]),ROW(orderData[customer])),""),ROWS($A$15:A35)+$B$3)),INDEX(orderData[lock_goods],SMALL(IF(ISNUMBER(MATCH(orderData[order_type],$D$13,0)*MATCH(YEAR(orderData[invoice_date]),$D$15,0)),MATCH(ROW(orderData[customer]),ROW(orderData[customer])),""),ROWS($A$15:A35)+$B$3)))),IF($D$13="",IF($D$15="",INDEX(orderData[lock_goods],SMALL(IF(ISNUMBER(MATCH(orderData[status],$D$11,0)),MATCH(ROW(orderData[customer]),ROW(orderData[customer])),""),ROWS($A$15:A35)+$B$3)),INDEX(orderData[lock_goods],SMALL(IF(ISNUMBER(MATCH(orderData[status],$D$11,0)*MATCH(YEAR(orderData[invoice_date]),$D$15,0)),MATCH(ROW(orderData[customer]),ROW(orderData[customer])),""),ROWS($A$15:A35)+$B$3))),IF($D$15="",INDEX(orderData[lock_goods],SMALL(IF(ISNUMBER(MATCH(orderData[status],$D$11,0)*MATCH(orderData[order_type],$D$13,0)),MATCH(ROW(orderData[customer]),ROW(orderData[customer])),""),ROWS($A$15:A35)+$B$3)),INDEX(orderData[lock_goods],SMALL(IF(ISNUMBER(MATCH(orderData[status],$D$11,0)*MATCH(orderData[order_type],$D$13,0)*MATCH(YEAR(orderData[invoice_date]),$D$15,0)),MATCH(ROW(orderData[customer]),ROW(orderData[customer])),""),ROWS($A$15:A35)+$B$3))))),IF($D$11="",IF($D$13="",IF($D$15="",INDEX(orderData[lock_goods],SMALL(IF(ISNUMBER(MATCH(orderData[customer],$D$9,0)),MATCH(ROW(orderData[customer]),ROW(orderData[customer])),""),ROWS($A$15:A35)+$B$3)),INDEX(orderData[lock_goods],SMALL(IF(ISNUMBER(MATCH(orderData[customer],$D$9,0)*MATCH(YEAR(orderData[invoice_date]),$D$15,0)),MATCH(ROW(orderData[customer]),ROW(orderData[customer])),""),ROWS($A$15:A35)+$B$3))),IF($D$15="",INDEX(orderData[lock_goods],SMALL(IF(ISNUMBER(MATCH(orderData[customer],$D$9,0)*MATCH(orderData[order_type],$D$13,0)),MATCH(ROW(orderData[customer]),ROW(orderData[customer])),""),ROWS($A$15:A35)+$B$3)),INDEX(orderData[lock_goods],SMALL(IF(ISNUMBER(MATCH(orderData[customer],$D$9,0)*MATCH(orderData[order_type],$D$13,0)*MATCH(YEAR(orderData[invoice_date]),$D$15,0)),MATCH(ROW(orderData[customer]),ROW(orderData[customer])),""),ROWS($A$15:A35)+$B$3)))),IF($D$13="",IF($D$15="",INDEX(orderData[lock_goods],SMALL(IF(ISNUMBER(MATCH(orderData[customer],$D$9,0)*MATCH(orderData[status],$D$11,0)),MATCH(ROW(orderData[customer]),ROW(orderData[customer])),""),ROWS($A$15:A35)+$B$3)),INDEX(orderData[lock_goods],SMALL(IF(ISNUMBER(MATCH(orderData[customer],$D$9,0)*MATCH(orderData[status],$D$11,0)*MATCH(YEAR(orderData[payed]),$D$15,0)),MATCH(ROW(orderData[customer]),ROW(orderData[customer])),""),ROWS($A$15:A35)+$B$3))),IF($D$15="",INDEX(orderData[lock_goods],SMALL(IF(ISNUMBER(MATCH(orderData[customer],$D$9,0)*MATCH(orderData[status],$D$11,0)*MATCH(orderData[order_type],$D$13,0)),MATCH(ROW(orderData[customer]),ROW(orderData[customer])),""),ROWS($A$15:A35)+$B$3)),INDEX(orderData[lock_good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T28" s="292" t="str">
        <f t="array" ref="T28">IFERROR(IF($D$9="",IF($D$11="",IF($D$13="",IF($D$15="",INDEX(orderData[payed],SMALL(MATCH(ROW(orderData[customer]),ROW(orderData[customer])),ROWS($A$15:A35)+$B$3)),INDEX(orderData[payed],SMALL(IF(ISNUMBER(MATCH(YEAR(orderData[invoice_date]),$D$15,0)),MATCH(ROW(orderData[customer]),ROW(orderData[customer])),""),ROWS($A$15:A35)+$B$3))),IF($D$15="",INDEX(orderData[payed],SMALL(IF(ISNUMBER(MATCH(orderData[order_type],$D$13,0)),MATCH(ROW(orderData[customer]),ROW(orderData[customer])),""),ROWS($A$15:A35)+$B$3)),INDEX(orderData[payed],SMALL(IF(ISNUMBER(MATCH(orderData[order_type],$D$13,0)*MATCH(YEAR(orderData[invoice_date]),$D$15,0)),MATCH(ROW(orderData[customer]),ROW(orderData[customer])),""),ROWS($A$15:A35)+$B$3)))),IF($D$13="",IF($D$15="",INDEX(orderData[payed],SMALL(IF(ISNUMBER(MATCH(orderData[status],$D$11,0)),MATCH(ROW(orderData[customer]),ROW(orderData[customer])),""),ROWS($A$15:A35)+$B$3)),INDEX(orderData[payed],SMALL(IF(ISNUMBER(MATCH(orderData[status],$D$11,0)*MATCH(YEAR(orderData[invoice_date]),$D$15,0)),MATCH(ROW(orderData[customer]),ROW(orderData[customer])),""),ROWS($A$15:A35)+$B$3))),IF($D$15="",INDEX(orderData[payed],SMALL(IF(ISNUMBER(MATCH(orderData[status],$D$11,0)*MATCH(orderData[order_type],$D$13,0)),MATCH(ROW(orderData[customer]),ROW(orderData[customer])),""),ROWS($A$15:A35)+$B$3)),INDEX(orderData[payed],SMALL(IF(ISNUMBER(MATCH(orderData[status],$D$11,0)*MATCH(orderData[order_type],$D$13,0)*MATCH(YEAR(orderData[invoice_date]),$D$15,0)),MATCH(ROW(orderData[customer]),ROW(orderData[customer])),""),ROWS($A$15:A35)+$B$3))))),IF($D$11="",IF($D$13="",IF($D$15="",INDEX(orderData[payed],SMALL(IF(ISNUMBER(MATCH(orderData[customer],$D$9,0)),MATCH(ROW(orderData[customer]),ROW(orderData[customer])),""),ROWS($A$15:A35)+$B$3)),INDEX(orderData[payed],SMALL(IF(ISNUMBER(MATCH(orderData[customer],$D$9,0)*MATCH(YEAR(orderData[invoice_date]),$D$15,0)),MATCH(ROW(orderData[customer]),ROW(orderData[customer])),""),ROWS($A$15:A35)+$B$3))),IF($D$15="",INDEX(orderData[payed],SMALL(IF(ISNUMBER(MATCH(orderData[customer],$D$9,0)*MATCH(orderData[order_type],$D$13,0)),MATCH(ROW(orderData[customer]),ROW(orderData[customer])),""),ROWS($A$15:A35)+$B$3)),INDEX(orderData[payed],SMALL(IF(ISNUMBER(MATCH(orderData[customer],$D$9,0)*MATCH(orderData[order_type],$D$13,0)*MATCH(YEAR(orderData[invoice_date]),$D$15,0)),MATCH(ROW(orderData[customer]),ROW(orderData[customer])),""),ROWS($A$15:A35)+$B$3)))),IF($D$13="",IF($D$15="",INDEX(orderData[payed],SMALL(IF(ISNUMBER(MATCH(orderData[customer],$D$9,0)*MATCH(orderData[status],$D$11,0)),MATCH(ROW(orderData[customer]),ROW(orderData[customer])),""),ROWS($A$15:A35)+$B$3)),INDEX(orderData[payed],SMALL(IF(ISNUMBER(MATCH(orderData[customer],$D$9,0)*MATCH(orderData[status],$D$11,0)*MATCH(YEAR(orderData[payed]),$D$15,0)),MATCH(ROW(orderData[customer]),ROW(orderData[customer])),""),ROWS($A$15:A35)+$B$3))),IF($D$15="",INDEX(orderData[payed],SMALL(IF(ISNUMBER(MATCH(orderData[customer],$D$9,0)*MATCH(orderData[status],$D$11,0)*MATCH(orderData[order_type],$D$13,0)),MATCH(ROW(orderData[customer]),ROW(orderData[customer])),""),ROWS($A$15:A35)+$B$3)),INDEX(orderData[paye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U28" s="287" t="str">
        <f t="array" ref="U28">IFERROR(IF($D$9="",IF($D$11="",IF($D$13="",IF($D$15="",INDEX(orderData[shipping_method],SMALL(MATCH(ROW(orderData[customer]),ROW(orderData[customer])),ROWS($A$15:A35)+$B$3)),INDEX(orderData[shipping_method],SMALL(IF(ISNUMBER(MATCH(YEAR(orderData[invoice_date]),$D$15,0)),MATCH(ROW(orderData[customer]),ROW(orderData[customer])),""),ROWS($A$15:A35)+$B$3))),IF($D$15="",INDEX(orderData[shipping_method],SMALL(IF(ISNUMBER(MATCH(orderData[order_type],$D$13,0)),MATCH(ROW(orderData[customer]),ROW(orderData[customer])),""),ROWS($A$15:A35)+$B$3)),INDEX(orderData[shipping_method],SMALL(IF(ISNUMBER(MATCH(orderData[order_type],$D$13,0)*MATCH(YEAR(orderData[invoice_date]),$D$15,0)),MATCH(ROW(orderData[customer]),ROW(orderData[customer])),""),ROWS($A$15:A35)+$B$3)))),IF($D$13="",IF($D$15="",INDEX(orderData[shipping_method],SMALL(IF(ISNUMBER(MATCH(orderData[status],$D$11,0)),MATCH(ROW(orderData[customer]),ROW(orderData[customer])),""),ROWS($A$15:A35)+$B$3)),INDEX(orderData[shipping_method],SMALL(IF(ISNUMBER(MATCH(orderData[status],$D$11,0)*MATCH(YEAR(orderData[invoice_date]),$D$15,0)),MATCH(ROW(orderData[customer]),ROW(orderData[customer])),""),ROWS($A$15:A35)+$B$3))),IF($D$15="",INDEX(orderData[shipping_method],SMALL(IF(ISNUMBER(MATCH(orderData[status],$D$11,0)*MATCH(orderData[order_type],$D$13,0)),MATCH(ROW(orderData[customer]),ROW(orderData[customer])),""),ROWS($A$15:A35)+$B$3)),INDEX(orderData[shipping_method],SMALL(IF(ISNUMBER(MATCH(orderData[status],$D$11,0)*MATCH(orderData[order_type],$D$13,0)*MATCH(YEAR(orderData[invoice_date]),$D$15,0)),MATCH(ROW(orderData[customer]),ROW(orderData[customer])),""),ROWS($A$15:A35)+$B$3))))),IF($D$11="",IF($D$13="",IF($D$15="",INDEX(orderData[shipping_method],SMALL(IF(ISNUMBER(MATCH(orderData[customer],$D$9,0)),MATCH(ROW(orderData[customer]),ROW(orderData[customer])),""),ROWS($A$15:A35)+$B$3)),INDEX(orderData[shipping_method],SMALL(IF(ISNUMBER(MATCH(orderData[customer],$D$9,0)*MATCH(YEAR(orderData[invoice_date]),$D$15,0)),MATCH(ROW(orderData[customer]),ROW(orderData[customer])),""),ROWS($A$15:A35)+$B$3))),IF($D$15="",INDEX(orderData[shipping_method],SMALL(IF(ISNUMBER(MATCH(orderData[customer],$D$9,0)*MATCH(orderData[order_type],$D$13,0)),MATCH(ROW(orderData[customer]),ROW(orderData[customer])),""),ROWS($A$15:A35)+$B$3)),INDEX(orderData[shipping_method],SMALL(IF(ISNUMBER(MATCH(orderData[customer],$D$9,0)*MATCH(orderData[order_type],$D$13,0)*MATCH(YEAR(orderData[invoice_date]),$D$15,0)),MATCH(ROW(orderData[customer]),ROW(orderData[customer])),""),ROWS($A$15:A35)+$B$3)))),IF($D$13="",IF($D$15="",INDEX(orderData[shipping_method],SMALL(IF(ISNUMBER(MATCH(orderData[customer],$D$9,0)*MATCH(orderData[status],$D$11,0)),MATCH(ROW(orderData[customer]),ROW(orderData[customer])),""),ROWS($A$15:A35)+$B$3)),INDEX(orderData[shipping_method],SMALL(IF(ISNUMBER(MATCH(orderData[customer],$D$9,0)*MATCH(orderData[status],$D$11,0)*MATCH(YEAR(orderData[shipping_method]),$D$15,0)),MATCH(ROW(orderData[customer]),ROW(orderData[customer])),""),ROWS($A$15:A35)+$B$3))),IF($D$15="",INDEX(orderData[shipping_method],SMALL(IF(ISNUMBER(MATCH(orderData[customer],$D$9,0)*MATCH(orderData[status],$D$11,0)*MATCH(orderData[order_type],$D$13,0)),MATCH(ROW(orderData[customer]),ROW(orderData[customer])),""),ROWS($A$15:A35)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V28" s="292" t="str">
        <f t="array" ref="V28">IFERROR(IF($D$9="",IF($D$11="",IF($D$13="",IF($D$15="",INDEX(orderData[status],SMALL(MATCH(ROW(orderData[customer]),ROW(orderData[customer])),ROWS($A$15:A35)+$B$3)),INDEX(orderData[status],SMALL(IF(ISNUMBER(MATCH(YEAR(orderData[invoice_date]),$D$15,0)),MATCH(ROW(orderData[customer]),ROW(orderData[customer])),""),ROWS($A$15:A35)+$B$3))),IF($D$15="",INDEX(orderData[status],SMALL(IF(ISNUMBER(MATCH(orderData[order_type],$D$13,0)),MATCH(ROW(orderData[customer]),ROW(orderData[customer])),""),ROWS($A$15:A35)+$B$3)),INDEX(orderData[status],SMALL(IF(ISNUMBER(MATCH(orderData[order_type],$D$13,0)*MATCH(YEAR(orderData[invoice_date]),$D$15,0)),MATCH(ROW(orderData[customer]),ROW(orderData[customer])),""),ROWS($A$15:A35)+$B$3)))),IF($D$13="",IF($D$15="",INDEX(orderData[status],SMALL(IF(ISNUMBER(MATCH(orderData[status],$D$11,0)),MATCH(ROW(orderData[customer]),ROW(orderData[customer])),""),ROWS($A$15:A35)+$B$3)),INDEX(orderData[status],SMALL(IF(ISNUMBER(MATCH(orderData[status],$D$11,0)*MATCH(YEAR(orderData[invoice_date]),$D$15,0)),MATCH(ROW(orderData[customer]),ROW(orderData[customer])),""),ROWS($A$15:A35)+$B$3))),IF($D$15="",INDEX(orderData[status],SMALL(IF(ISNUMBER(MATCH(orderData[status],$D$11,0)*MATCH(orderData[order_type],$D$13,0)),MATCH(ROW(orderData[customer]),ROW(orderData[customer])),""),ROWS($A$15:A35)+$B$3)),INDEX(orderData[status],SMALL(IF(ISNUMBER(MATCH(orderData[status],$D$11,0)*MATCH(orderData[order_type],$D$13,0)*MATCH(YEAR(orderData[invoice_date]),$D$15,0)),MATCH(ROW(orderData[customer]),ROW(orderData[customer])),""),ROWS($A$15:A35)+$B$3))))),IF($D$11="",IF($D$13="",IF($D$15="",INDEX(orderData[status],SMALL(IF(ISNUMBER(MATCH(orderData[customer],$D$9,0)),MATCH(ROW(orderData[customer]),ROW(orderData[customer])),""),ROWS($A$15:A35)+$B$3)),INDEX(orderData[status],SMALL(IF(ISNUMBER(MATCH(orderData[customer],$D$9,0)*MATCH(YEAR(orderData[invoice_date]),$D$15,0)),MATCH(ROW(orderData[customer]),ROW(orderData[customer])),""),ROWS($A$15:A35)+$B$3))),IF($D$15="",INDEX(orderData[status],SMALL(IF(ISNUMBER(MATCH(orderData[customer],$D$9,0)*MATCH(orderData[order_type],$D$13,0)),MATCH(ROW(orderData[customer]),ROW(orderData[customer])),""),ROWS($A$15:A35)+$B$3)),INDEX(orderData[status],SMALL(IF(ISNUMBER(MATCH(orderData[customer],$D$9,0)*MATCH(orderData[order_type],$D$13,0)*MATCH(YEAR(orderData[invoice_date]),$D$15,0)),MATCH(ROW(orderData[customer]),ROW(orderData[customer])),""),ROWS($A$15:A35)+$B$3)))),IF($D$13="",IF($D$15="",INDEX(orderData[status],SMALL(IF(ISNUMBER(MATCH(orderData[customer],$D$9,0)*MATCH(orderData[status],$D$11,0)),MATCH(ROW(orderData[customer]),ROW(orderData[customer])),""),ROWS($A$15:A35)+$B$3)),INDEX(orderData[status],SMALL(IF(ISNUMBER(MATCH(orderData[customer],$D$9,0)*MATCH(orderData[status],$D$11,0)*MATCH(YEAR(orderData[status]),$D$15,0)),MATCH(ROW(orderData[customer]),ROW(orderData[customer])),""),ROWS($A$15:A35)+$B$3))),IF($D$15="",INDEX(orderData[status],SMALL(IF(ISNUMBER(MATCH(orderData[customer],$D$9,0)*MATCH(orderData[status],$D$11,0)*MATCH(orderData[order_type],$D$13,0)),MATCH(ROW(orderData[customer]),ROW(orderData[customer])),""),ROWS($A$15:A35)+$B$3)),INDEX(orderData[statu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W28" s="392" t="str">
        <f t="array" ref="W28">IFERROR(IF($D$9="",IF($D$11="",IF($D$13="",IF($D$15="",INDEX(orderData[custom_docs],SMALL(MATCH(ROW(orderData[customer]),ROW(orderData[customer])),ROWS($A$15:A35)+$B$3)),INDEX(orderData[custom_docs],SMALL(IF(ISNUMBER(MATCH(YEAR(orderData[invoice_date]),$D$15,0)),MATCH(ROW(orderData[customer]),ROW(orderData[customer])),""),ROWS($A$15:A35)+$B$3))),IF($D$15="",INDEX(orderData[custom_docs],SMALL(IF(ISNUMBER(MATCH(orderData[order_type],$D$13,0)),MATCH(ROW(orderData[customer]),ROW(orderData[customer])),""),ROWS($A$15:A35)+$B$3)),INDEX(orderData[custom_docs],SMALL(IF(ISNUMBER(MATCH(orderData[order_type],$D$13,0)*MATCH(YEAR(orderData[invoice_date]),$D$15,0)),MATCH(ROW(orderData[customer]),ROW(orderData[customer])),""),ROWS($A$15:A35)+$B$3)))),IF($D$13="",IF($D$15="",INDEX(orderData[custom_docs],SMALL(IF(ISNUMBER(MATCH(orderData[status],$D$11,0)),MATCH(ROW(orderData[customer]),ROW(orderData[customer])),""),ROWS($A$15:A35)+$B$3)),INDEX(orderData[custom_docs],SMALL(IF(ISNUMBER(MATCH(orderData[status],$D$11,0)*MATCH(YEAR(orderData[invoice_date]),$D$15,0)),MATCH(ROW(orderData[customer]),ROW(orderData[customer])),""),ROWS($A$15:A35)+$B$3))),IF($D$15="",INDEX(orderData[custom_docs],SMALL(IF(ISNUMBER(MATCH(orderData[status],$D$11,0)*MATCH(orderData[order_type],$D$13,0)),MATCH(ROW(orderData[customer]),ROW(orderData[customer])),""),ROWS($A$15:A35)+$B$3)),INDEX(orderData[custom_docs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_docs],SMALL(IF(ISNUMBER(MATCH(orderData[customer],$D$9,0)),MATCH(ROW(orderData[customer]),ROW(orderData[customer])),""),ROWS($A$15:A35)+$B$3)),INDEX(orderData[custom_docs],SMALL(IF(ISNUMBER(MATCH(orderData[customer],$D$9,0)*MATCH(YEAR(orderData[invoice_date]),$D$15,0)),MATCH(ROW(orderData[customer]),ROW(orderData[customer])),""),ROWS($A$15:A35)+$B$3))),IF($D$15="",INDEX(orderData[custom_docs],SMALL(IF(ISNUMBER(MATCH(orderData[customer],$D$9,0)*MATCH(orderData[order_type],$D$13,0)),MATCH(ROW(orderData[customer]),ROW(orderData[customer])),""),ROWS($A$15:A35)+$B$3)),INDEX(orderData[custom_docs],SMALL(IF(ISNUMBER(MATCH(orderData[customer],$D$9,0)*MATCH(orderData[order_type],$D$13,0)*MATCH(YEAR(orderData[invoice_date]),$D$15,0)),MATCH(ROW(orderData[customer]),ROW(orderData[customer])),""),ROWS($A$15:A35)+$B$3)))),IF($D$13="",IF($D$15="",INDEX(orderData[custom_docs],SMALL(IF(ISNUMBER(MATCH(orderData[customer],$D$9,0)*MATCH(orderData[status],$D$11,0)),MATCH(ROW(orderData[customer]),ROW(orderData[customer])),""),ROWS($A$15:A35)+$B$3)),INDEX(orderData[custom_docs],SMALL(IF(ISNUMBER(MATCH(orderData[customer],$D$9,0)*MATCH(orderData[status],$D$11,0)*MATCH(YEAR(orderData[status]),$D$15,0)),MATCH(ROW(orderData[customer]),ROW(orderData[customer])),""),ROWS($A$15:A35)+$B$3))),IF($D$15="",INDEX(orderData[custom_docs],SMALL(IF(ISNUMBER(MATCH(orderData[customer],$D$9,0)*MATCH(orderData[status],$D$11,0)*MATCH(orderData[order_type],$D$13,0)),MATCH(ROW(orderData[customer]),ROW(orderData[customer])),""),ROWS($A$15:A35)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AQ28" s="275"/>
      <c r="AR28" s="452"/>
      <c r="AS28" s="455"/>
      <c r="AT28" s="456"/>
      <c r="BB28" s="724"/>
      <c r="BC28" s="724"/>
      <c r="BD28" s="724"/>
      <c r="BE28" s="724"/>
      <c r="BF28" s="724"/>
      <c r="BG28" s="724"/>
      <c r="BH28" s="724"/>
      <c r="BN28" s="433"/>
      <c r="BO28" s="268"/>
      <c r="BZ28" s="364"/>
      <c r="CA28" s="305" t="str">
        <f>IFERROR(IF(BZ28="","",INDEX(productData[description],MATCH(BZ28,productData[sku],0))),"")</f>
        <v/>
      </c>
      <c r="CB28" s="307"/>
      <c r="CC28" s="421"/>
      <c r="CD28" s="315"/>
      <c r="CE28" s="425"/>
      <c r="CF28" s="308"/>
      <c r="CG28" s="309" t="str">
        <f>IFERROR(ROUNDUP(CB28/INDEX(productData[units_per_carton],MATCH(BZ28,productData[sku],0)),0),"")</f>
        <v/>
      </c>
      <c r="CH28" s="310" t="str">
        <f>IFERROR(ROUNDUP(CD28/INDEX(productData[units_per_carton],MATCH(BZ28,productData[sku],0)),0),"")</f>
        <v/>
      </c>
      <c r="CI28" s="310" t="str">
        <f>IFERROR(ROUNDUP(CF28/INDEX(productData[units_per_carton],MATCH(BZ28,productData[sku])),0),"")</f>
        <v/>
      </c>
      <c r="CJ28" s="310" t="str">
        <f>IFERROR(((CB28+CD28+CF28)/INDEX(productData[units_per_carton],MATCH(BZ28,productData[sku],0)))*INDEX(productData[net_weight],MATCH(BZ28,productData[sku],0)),"")</f>
        <v/>
      </c>
      <c r="CK28" s="310" t="str">
        <f>IFERROR(((CB28+CD28+CF28)/INDEX(productData[units_per_carton],MATCH(BZ28,productData[sku],0)))*INDEX(productData[gross_weight],MATCH(BZ28,productData[sku],0)),"")</f>
        <v/>
      </c>
      <c r="CL28" s="414" t="str">
        <f>IFERROR((CB28+CD28+CF28)/INDEX(productData[units_per_carton],MATCH(BZ28,productData[sku],0))*INDEX(productData[length],MATCH(BZ28,productData[sku],0))*INDEX(productData[width],MATCH(BZ28,productData[sku],0))*INDEX(productData[height],MATCH(BZ28,productData[sku],0))/1000000000,"")</f>
        <v/>
      </c>
      <c r="CM28" s="311" t="str">
        <f>IFERROR(INDEX(productData[category],MATCH(BZ28,productData[sku],0)),"")</f>
        <v/>
      </c>
      <c r="CN28" s="311" t="str">
        <f>IFERROR(INDEX(productData[size1],MATCH(BZ28,productData[sku],0)),"")</f>
        <v/>
      </c>
      <c r="CO28" s="312" t="str">
        <f>IFERROR(INDEX(productData[hs_code],MATCH(BZ28,productData[sku],0)),"")</f>
        <v/>
      </c>
      <c r="CP28" s="365" t="str">
        <f>IFERROR(INDEX(productData[sku_geko],MATCH(BZ28,productData[sku],0)),"")</f>
        <v/>
      </c>
      <c r="CQ28" s="308"/>
      <c r="CR28" s="383" t="str">
        <f>IFERROR(IF(BZ28="","",IF($BX$15="SALE",INDEX(inventory[COSTO UNITARIO],MATCH(BZ28,inventory[SKU],0)),IF($BX$15="SAMPLING",INDEX(inventory[COSTO UNITARIO],MATCH(BZ28,inventory[SKU],0)),""))),"")</f>
        <v/>
      </c>
      <c r="CS28" s="383" t="str">
        <f t="shared" si="8"/>
        <v/>
      </c>
      <c r="CT28" s="430" t="str">
        <f t="shared" si="9"/>
        <v/>
      </c>
      <c r="CU28" s="357" t="str">
        <f t="shared" si="3"/>
        <v/>
      </c>
      <c r="CW28" s="77"/>
      <c r="CX28" s="73"/>
      <c r="CY28" s="73"/>
      <c r="CZ28" s="74"/>
      <c r="DB28" s="195"/>
      <c r="DH28" s="195"/>
      <c r="EE28" s="342" t="str">
        <f t="array" ref="EE28">IFERROR(IF($EC$9="",IF($EC$11="",IF($EC$13="",INDEX(productData[sku],SMALL(MATCH(ROW(productData[sku]),ROW(productData[sku])),ROWS($A$15:A35)+$B$3)),INDEX(productData[sku],SMALL(IF(ISNUMBER(MATCH(productData[size1],$EC$13,0)),MATCH(ROW(productData[sku]),ROW(productData[sku])),""),ROWS($A$15:A33)+$B$3))),IF($EC$13="",INDEX(productData[sku],SMALL(IF(ISNUMBER(MATCH(productData[sex],$EC$11,0)),MATCH(ROW(productData[sku]),ROW(productData[sku])),""),ROWS($A$15:A33)+$B$3)),INDEX(productData[sku],SMALL(IF(ISNUMBER(MATCH(productData[sex],$EC$11,0)*MATCH(productData[size1],$EC$13,0)),MATCH(ROW(productData[sku]),ROW(productData[sku])),""),ROWS($A$15:A33)+$B$3)))),IF($EC$11="",IF($EC$13="",INDEX(productData[sku],SMALL(IF(ISNUMBER(MATCH(productData[category],$EC$9,0)),MATCH(ROW(productData[sku]),ROW(productData[sku])),""),ROWS($A$15:A33)+$B$3)),INDEX(productData[sku],SMALL(IF(ISNUMBER(MATCH(productData[category],$EC$9,0)*MATCH(productData[size1],$EC$13,0)),MATCH(ROW(productData[sku]),ROW(productData[sku])),""),ROWS($A$15:A33)+$B$3))),IF($EC$13="",INDEX(productData[sku],SMALL(IF(ISNUMBER(MATCH(productData[category],$EC$9,0)*MATCH(productData[sex],$EC$11,0)),MATCH(ROW(productData[sku]),ROW(productData[sku])),""),ROWS($A$15:A33)+$B$3)),INDEX(productData[sku],SMALL(IF(ISNUMBER(MATCH(productData[category],$EC$9,0)*MATCH(productData[sex],$EC$11,0)*MATCH(productData[size1],$EC$13,0)),MATCH(ROW(productData[sku]),ROW(productData[sku])),""),ROWS($A$15:A33)+$B$3))))),"")</f>
        <v/>
      </c>
      <c r="EF28" s="502" t="str">
        <f t="array" ref="EF28">IFERROR(IF($EC$9="",IF($EC$11="",IF($EC$13="",INDEX(productData[description],SMALL(MATCH(ROW(productData[sku]),ROW(productData[sku])),ROWS($A$15:A35)+$B$3)),INDEX(productData[description],SMALL(IF(ISNUMBER(MATCH(productData[size1],$EC$13,0)),MATCH(ROW(productData[sku]),ROW(productData[sku])),""),ROWS($A$15:A33)+$B$3))),IF($EC$13="",INDEX(productData[description],SMALL(IF(ISNUMBER(MATCH(productData[sex],$EC$11,0)),MATCH(ROW(productData[sku]),ROW(productData[sku])),""),ROWS($A$15:A33)+$B$3)),INDEX(productData[description],SMALL(IF(ISNUMBER(MATCH(productData[sex],$EC$11,0)*MATCH(productData[size1],$EC$13,0)),MATCH(ROW(productData[sku]),ROW(productData[sku])),""),ROWS($A$15:A33)+$B$3)))),IF($EC$11="",IF($EC$13="",INDEX(productData[description],SMALL(IF(ISNUMBER(MATCH(productData[category],$EC$9,0)),MATCH(ROW(productData[sku]),ROW(productData[sku])),""),ROWS($A$15:A33)+$B$3)),INDEX(productData[description],SMALL(IF(ISNUMBER(MATCH(productData[category],$EC$9,0)*MATCH(productData[size1],$EC$13,0)),MATCH(ROW(productData[sku]),ROW(productData[sku])),""),ROWS($A$15:A33)+$B$3))),IF($EC$13="",INDEX(productData[description],SMALL(IF(ISNUMBER(MATCH(productData[category],$EC$9,0)*MATCH(productData[sex],$EC$11,0)),MATCH(ROW(productData[sku]),ROW(productData[sku])),""),ROWS($A$15:A33)+$B$3)),INDEX(productData[description],SMALL(IF(ISNUMBER(MATCH(productData[category],$EC$9,0)*MATCH(productData[sex],$EC$11,0)*MATCH(productData[size1],$EC$13,0)),MATCH(ROW(productData[sku]),ROW(productData[sku])),""),ROWS($A$15:A33)+$B$3))))),"")</f>
        <v/>
      </c>
      <c r="EG28" s="343" t="str">
        <f>IFERROR(IF('BHPC MANAGER'!$EE28="","",INDEX(inventory[ESISTENZA],MATCH('BHPC MANAGER'!$EE28,inventory[SKU],0))),0)</f>
        <v/>
      </c>
      <c r="EH28" s="344" t="s">
        <v>241</v>
      </c>
      <c r="EI28" s="344" t="str">
        <f t="shared" si="4"/>
        <v/>
      </c>
      <c r="EJ28" s="345" t="s">
        <v>241</v>
      </c>
      <c r="EK28" s="346" t="str">
        <f t="shared" si="5"/>
        <v/>
      </c>
      <c r="FF28" s="242"/>
      <c r="FG28" s="242"/>
      <c r="FH28" s="242"/>
      <c r="FI28" s="242"/>
      <c r="FJ28" s="242"/>
      <c r="FK28" s="242"/>
      <c r="FL28" s="242"/>
      <c r="FM28" s="242"/>
      <c r="FN28" s="242"/>
      <c r="FO28" s="242"/>
      <c r="FP28" s="242"/>
      <c r="FQ28" s="242"/>
      <c r="FR28" s="242"/>
      <c r="FS28" s="242"/>
      <c r="FT28" s="242"/>
      <c r="FU28" s="242"/>
      <c r="FV28" s="242"/>
      <c r="FW28" s="242"/>
      <c r="FX28" s="242"/>
      <c r="FY28" s="242"/>
      <c r="FZ28" s="242"/>
      <c r="GA28" s="242"/>
      <c r="GB28" s="242"/>
      <c r="GC28" s="242"/>
      <c r="GD28" s="242"/>
      <c r="GE28" s="242"/>
      <c r="GF28" s="242"/>
      <c r="GG28" s="242"/>
      <c r="GH28" s="242"/>
      <c r="GI28" s="242"/>
      <c r="GJ28" s="242"/>
      <c r="GK28" s="242"/>
      <c r="GL28" s="242"/>
      <c r="GM28" s="242"/>
      <c r="GN28" s="242"/>
      <c r="GO28" s="242"/>
      <c r="GP28" s="242"/>
      <c r="GQ28" s="242"/>
      <c r="GR28" s="242"/>
      <c r="GS28" s="242"/>
      <c r="GT28" s="242"/>
      <c r="GU28" s="242"/>
      <c r="GV28" s="242"/>
      <c r="GW28" s="242"/>
      <c r="GX28" s="242"/>
      <c r="GY28" s="242"/>
      <c r="GZ28" s="242"/>
      <c r="HA28" s="242"/>
      <c r="HB28" s="242"/>
      <c r="HC28" s="242"/>
      <c r="HD28" s="242"/>
      <c r="HE28" s="242"/>
      <c r="HF28" s="242"/>
      <c r="HG28" s="242"/>
      <c r="HH28" s="242"/>
      <c r="HI28" s="242"/>
      <c r="HJ28" s="242"/>
      <c r="HK28" s="242"/>
      <c r="HL28" s="242"/>
      <c r="HM28" s="242"/>
      <c r="HN28" s="242"/>
      <c r="HO28" s="242"/>
      <c r="HP28" s="242"/>
      <c r="HQ28" s="242"/>
      <c r="HR28" s="242"/>
      <c r="HS28" s="242"/>
      <c r="HT28" s="242"/>
    </row>
    <row r="29" spans="1:228" ht="15" customHeight="1" x14ac:dyDescent="0.35">
      <c r="F29" s="84"/>
      <c r="G29" s="87"/>
      <c r="H29" s="74"/>
      <c r="L29" s="285" t="str">
        <f t="array" ref="L29">IFERROR(IF($D$9="",IF($D$11="",IF($D$13="",IF($D$15="",INDEX(orderData[customer],SMALL(MATCH(ROW(orderData[customer]),ROW(orderData[customer])),ROWS($A$15:A36)+$B$3)),INDEX(orderData[customer],SMALL(IF(ISNUMBER(MATCH(YEAR(orderData[invoice_date]),$D$15,0)),MATCH(ROW(orderData[customer]),ROW(orderData[customer])),""),ROWS($A$15:A36)+$B$3))),IF($D$15="",INDEX(orderData[customer],SMALL(IF(ISNUMBER(MATCH(orderData[order_type],$D$13,0)),MATCH(ROW(orderData[customer]),ROW(orderData[customer])),""),ROWS($A$15:A36)+$B$3)),INDEX(orderData[customer],SMALL(IF(ISNUMBER(MATCH(orderData[order_type],$D$13,0)*MATCH(YEAR(orderData[invoice_date]),$D$15,0)),MATCH(ROW(orderData[customer]),ROW(orderData[customer])),""),ROWS($A$15:A36)+$B$3)))),IF($D$13="",IF($D$15="",INDEX(orderData[customer],SMALL(IF(ISNUMBER(MATCH(orderData[status],$D$11,0)),MATCH(ROW(orderData[customer]),ROW(orderData[customer])),""),ROWS($A$15:A36)+$B$3)),INDEX(orderData[customer],SMALL(IF(ISNUMBER(MATCH(orderData[status],$D$11,0)*MATCH(YEAR(orderData[invoice_date]),$D$15,0)),MATCH(ROW(orderData[customer]),ROW(orderData[customer])),""),ROWS($A$15:A36)+$B$3))),IF($D$15="",INDEX(orderData[customer],SMALL(IF(ISNUMBER(MATCH(orderData[status],$D$11,0)*MATCH(orderData[order_type],$D$13,0)),MATCH(ROW(orderData[customer]),ROW(orderData[customer])),""),ROWS($A$15:A36)+$B$3)),INDEX(orderData[customer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er],SMALL(IF(ISNUMBER(MATCH(orderData[customer],$D$9,0)),MATCH(ROW(orderData[customer]),ROW(orderData[customer])),""),ROWS($A$15:A36)+$B$3)),INDEX(orderData[customer],SMALL(IF(ISNUMBER(MATCH(orderData[customer],$D$9,0)*MATCH(YEAR(orderData[invoice_date]),$D$15,0)),MATCH(ROW(orderData[customer]),ROW(orderData[customer])),""),ROWS($A$15:A36)+$B$3))),IF($D$15="",INDEX(orderData[customer],SMALL(IF(ISNUMBER(MATCH(orderData[customer],$D$9,0)*MATCH(orderData[order_type],$D$13,0)),MATCH(ROW(orderData[customer]),ROW(orderData[customer])),""),ROWS($A$15:A36)+$B$3)),INDEX(orderData[customer],SMALL(IF(ISNUMBER(MATCH(orderData[customer],$D$9,0)*MATCH(orderData[order_type],$D$13,0)*MATCH(YEAR(orderData[invoice_date]),$D$15,0)),MATCH(ROW(orderData[customer]),ROW(orderData[customer])),""),ROWS($A$15:A36)+$B$3)))),IF($D$13="",IF($D$15="",INDEX(orderData[customer],SMALL(IF(ISNUMBER(MATCH(orderData[customer],$D$9,0)*MATCH(orderData[status],$D$11,0)),MATCH(ROW(orderData[customer]),ROW(orderData[customer])),""),ROWS($A$15:A36)+$B$3)),INDEX(orderData[customer],SMALL(IF(ISNUMBER(MATCH(orderData[customer],$D$9,0)*MATCH(orderData[status],$D$11,0)*MATCH(YEAR(orderData[invoice_date]),$D$15,0)),MATCH(ROW(orderData[customer]),ROW(orderData[customer])),""),ROWS($A$15:A36)+$B$3))),IF($D$15="",INDEX(orderData[customer],SMALL(IF(ISNUMBER(MATCH(orderData[customer],$D$9,0)*MATCH(orderData[status],$D$11,0)*MATCH(orderData[order_type],$D$13,0)),MATCH(ROW(orderData[customer]),ROW(orderData[customer])),""),ROWS($A$15:A36)+$B$3)),INDEX(orderData[customer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M29" s="286" t="str">
        <f t="array" ref="M29">IFERROR(IF($D$9="",IF($D$11="",IF($D$13="",IF($D$15="",INDEX(orderData[order_no],SMALL(MATCH(ROW(orderData[customer]),ROW(orderData[customer])),ROWS($A$15:A36)+$B$3)),INDEX(orderData[order_no],SMALL(IF(ISNUMBER(MATCH(YEAR(orderData[invoice_date]),$D$15,0)),MATCH(ROW(orderData[customer]),ROW(orderData[customer])),""),ROWS($A$15:A36)+$B$3))),IF($D$15="",INDEX(orderData[order_no],SMALL(IF(ISNUMBER(MATCH(orderData[order_type],$D$13,0)),MATCH(ROW(orderData[customer]),ROW(orderData[customer])),""),ROWS($A$15:A36)+$B$3)),INDEX(orderData[order_no],SMALL(IF(ISNUMBER(MATCH(orderData[order_type],$D$13,0)*MATCH(YEAR(orderData[invoice_date]),$D$15,0)),MATCH(ROW(orderData[customer]),ROW(orderData[customer])),""),ROWS($A$15:A36)+$B$3)))),IF($D$13="",IF($D$15="",INDEX(orderData[order_no],SMALL(IF(ISNUMBER(MATCH(orderData[status],$D$11,0)),MATCH(ROW(orderData[customer]),ROW(orderData[customer])),""),ROWS($A$15:A36)+$B$3)),INDEX(orderData[order_no],SMALL(IF(ISNUMBER(MATCH(orderData[status],$D$11,0)*MATCH(YEAR(orderData[invoice_date]),$D$15,0)),MATCH(ROW(orderData[customer]),ROW(orderData[customer])),""),ROWS($A$15:A36)+$B$3))),IF($D$15="",INDEX(orderData[order_no],SMALL(IF(ISNUMBER(MATCH(orderData[status],$D$11,0)*MATCH(orderData[order_type],$D$13,0)),MATCH(ROW(orderData[customer]),ROW(orderData[customer])),""),ROWS($A$15:A36)+$B$3)),INDEX(orderData[order_no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no],SMALL(IF(ISNUMBER(MATCH(orderData[customer],$D$9,0)),MATCH(ROW(orderData[customer]),ROW(orderData[customer])),""),ROWS($A$15:A36)+$B$3)),INDEX(orderData[order_no],SMALL(IF(ISNUMBER(MATCH(orderData[customer],$D$9,0)*MATCH(YEAR(orderData[invoice_date]),$D$15,0)),MATCH(ROW(orderData[customer]),ROW(orderData[customer])),""),ROWS($A$15:A36)+$B$3))),IF($D$15="",INDEX(orderData[order_no],SMALL(IF(ISNUMBER(MATCH(orderData[customer],$D$9,0)*MATCH(orderData[order_type],$D$13,0)),MATCH(ROW(orderData[customer]),ROW(orderData[customer])),""),ROWS($A$15:A36)+$B$3)),INDEX(orderData[order_no],SMALL(IF(ISNUMBER(MATCH(orderData[customer],$D$9,0)*MATCH(orderData[order_type],$D$13,0)*MATCH(YEAR(orderData[invoice_date]),$D$15,0)),MATCH(ROW(orderData[customer]),ROW(orderData[customer])),""),ROWS($A$15:A36)+$B$3)))),IF($D$13="",IF($D$15="",INDEX(orderData[order_no],SMALL(IF(ISNUMBER(MATCH(orderData[customer],$D$9,0)*MATCH(orderData[status],$D$11,0)),MATCH(ROW(orderData[customer]),ROW(orderData[customer])),""),ROWS($A$15:A36)+$B$3)),INDEX(orderData[order_no],SMALL(IF(ISNUMBER(MATCH(orderData[customer],$D$9,0)*MATCH(orderData[status],$D$11,0)*MATCH(YEAR(orderData[invoice_date]),$D$15,0)),MATCH(ROW(orderData[customer]),ROW(orderData[customer])),""),ROWS($A$15:A36)+$B$3))),IF($D$15="",INDEX(orderData[order_no],SMALL(IF(ISNUMBER(MATCH(orderData[customer],$D$9,0)*MATCH(orderData[status],$D$11,0)*MATCH(orderData[order_type],$D$13,0)),MATCH(ROW(orderData[customer]),ROW(orderData[customer])),""),ROWS($A$15:A36)+$B$3)),INDEX(orderData[order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N29" s="287" t="str">
        <f t="array" ref="N29">IFERROR(IF($D$9="",IF($D$11="",IF($D$13="",IF($D$15="",INDEX(orderData[order_type],SMALL(MATCH(ROW(orderData[customer]),ROW(orderData[customer])),ROWS($A$15:A36)+$B$3)),INDEX(orderData[order_type],SMALL(IF(ISNUMBER(MATCH(YEAR(orderData[invoice_date]),$D$15,0)),MATCH(ROW(orderData[customer]),ROW(orderData[customer])),""),ROWS($A$15:A36)+$B$3))),IF($D$15="",INDEX(orderData[order_type],SMALL(IF(ISNUMBER(MATCH(orderData[order_type],$D$13,0)),MATCH(ROW(orderData[customer]),ROW(orderData[customer])),""),ROWS($A$15:A36)+$B$3)),INDEX(orderData[order_type],SMALL(IF(ISNUMBER(MATCH(orderData[order_type],$D$13,0)*MATCH(YEAR(orderData[invoice_date]),$D$15,0)),MATCH(ROW(orderData[customer]),ROW(orderData[customer])),""),ROWS($A$15:A36)+$B$3)))),IF($D$13="",IF($D$15="",INDEX(orderData[order_type],SMALL(IF(ISNUMBER(MATCH(orderData[status],$D$11,0)),MATCH(ROW(orderData[customer]),ROW(orderData[customer])),""),ROWS($A$15:A36)+$B$3)),INDEX(orderData[order_type],SMALL(IF(ISNUMBER(MATCH(orderData[status],$D$11,0)*MATCH(YEAR(orderData[invoice_date]),$D$15,0)),MATCH(ROW(orderData[customer]),ROW(orderData[customer])),""),ROWS($A$15:A36)+$B$3))),IF($D$15="",INDEX(orderData[order_type],SMALL(IF(ISNUMBER(MATCH(orderData[status],$D$11,0)*MATCH(orderData[order_type],$D$13,0)),MATCH(ROW(orderData[customer]),ROW(orderData[customer])),""),ROWS($A$15:A36)+$B$3)),INDEX(orderData[order_typ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type],SMALL(IF(ISNUMBER(MATCH(orderData[customer],$D$9,0)),MATCH(ROW(orderData[customer]),ROW(orderData[customer])),""),ROWS($A$15:A36)+$B$3)),INDEX(orderData[order_type],SMALL(IF(ISNUMBER(MATCH(orderData[customer],$D$9,0)*MATCH(YEAR(orderData[invoice_date]),$D$15,0)),MATCH(ROW(orderData[customer]),ROW(orderData[customer])),""),ROWS($A$15:A36)+$B$3))),IF($D$15="",INDEX(orderData[order_type],SMALL(IF(ISNUMBER(MATCH(orderData[customer],$D$9,0)*MATCH(orderData[order_type],$D$13,0)),MATCH(ROW(orderData[customer]),ROW(orderData[customer])),""),ROWS($A$15:A36)+$B$3)),INDEX(orderData[order_type],SMALL(IF(ISNUMBER(MATCH(orderData[customer],$D$9,0)*MATCH(orderData[order_type],$D$13,0)*MATCH(YEAR(orderData[invoice_date]),$D$15,0)),MATCH(ROW(orderData[customer]),ROW(orderData[customer])),""),ROWS($A$15:A36)+$B$3)))),IF($D$13="",IF($D$15="",INDEX(orderData[order_type],SMALL(IF(ISNUMBER(MATCH(orderData[customer],$D$9,0)*MATCH(orderData[status],$D$11,0)),MATCH(ROW(orderData[customer]),ROW(orderData[customer])),""),ROWS($A$15:A36)+$B$3)),INDEX(orderData[order_type],SMALL(IF(ISNUMBER(MATCH(orderData[customer],$D$9,0)*MATCH(orderData[status],$D$11,0)*MATCH(YEAR(orderData[invoice_date]),$D$15,0)),MATCH(ROW(orderData[customer]),ROW(orderData[customer])),""),ROWS($A$15:A36)+$B$3))),IF($D$15="",INDEX(orderData[order_type],SMALL(IF(ISNUMBER(MATCH(orderData[customer],$D$9,0)*MATCH(orderData[status],$D$11,0)*MATCH(orderData[order_type],$D$13,0)),MATCH(ROW(orderData[customer]),ROW(orderData[customer])),""),ROWS($A$15:A36)+$B$3)),INDEX(orderData[order_typ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O29" s="288" t="str">
        <f t="array" ref="O29">IFERROR(IF($D$9="",IF($D$11="",IF($D$13="",IF($D$15="",INDEX(orderData[order_date],SMALL(MATCH(ROW(orderData[customer]),ROW(orderData[customer])),ROWS($A$15:A36)+$B$3)),INDEX(orderData[order_date],SMALL(IF(ISNUMBER(MATCH(YEAR(orderData[invoice_date]),$D$15,0)),MATCH(ROW(orderData[customer]),ROW(orderData[customer])),""),ROWS($A$15:A36)+$B$3))),IF($D$15="",INDEX(orderData[order_date],SMALL(IF(ISNUMBER(MATCH(orderData[order_type],$D$13,0)),MATCH(ROW(orderData[customer]),ROW(orderData[customer])),""),ROWS($A$15:A36)+$B$3)),INDEX(orderData[order_date],SMALL(IF(ISNUMBER(MATCH(orderData[order_type],$D$13,0)*MATCH(YEAR(orderData[invoice_date]),$D$15,0)),MATCH(ROW(orderData[customer]),ROW(orderData[customer])),""),ROWS($A$15:A36)+$B$3)))),IF($D$13="",IF($D$15="",INDEX(orderData[order_date],SMALL(IF(ISNUMBER(MATCH(orderData[status],$D$11,0)),MATCH(ROW(orderData[customer]),ROW(orderData[customer])),""),ROWS($A$15:A36)+$B$3)),INDEX(orderData[order_date],SMALL(IF(ISNUMBER(MATCH(orderData[status],$D$11,0)*MATCH(YEAR(orderData[invoice_date]),$D$15,0)),MATCH(ROW(orderData[customer]),ROW(orderData[customer])),""),ROWS($A$15:A36)+$B$3))),IF($D$15="",INDEX(orderData[order_date],SMALL(IF(ISNUMBER(MATCH(orderData[status],$D$11,0)*MATCH(orderData[order_type],$D$13,0)),MATCH(ROW(orderData[customer]),ROW(orderData[customer])),""),ROWS($A$15:A36)+$B$3)),INDEX(orderData[order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date],SMALL(IF(ISNUMBER(MATCH(orderData[customer],$D$9,0)),MATCH(ROW(orderData[customer]),ROW(orderData[customer])),""),ROWS($A$15:A36)+$B$3)),INDEX(orderData[order_date],SMALL(IF(ISNUMBER(MATCH(orderData[customer],$D$9,0)*MATCH(YEAR(orderData[invoice_date]),$D$15,0)),MATCH(ROW(orderData[customer]),ROW(orderData[customer])),""),ROWS($A$15:A36)+$B$3))),IF($D$15="",INDEX(orderData[order_date],SMALL(IF(ISNUMBER(MATCH(orderData[customer],$D$9,0)*MATCH(orderData[order_type],$D$13,0)),MATCH(ROW(orderData[customer]),ROW(orderData[customer])),""),ROWS($A$15:A36)+$B$3)),INDEX(orderData[order_date],SMALL(IF(ISNUMBER(MATCH(orderData[customer],$D$9,0)*MATCH(orderData[order_type],$D$13,0)*MATCH(YEAR(orderData[invoice_date]),$D$15,0)),MATCH(ROW(orderData[customer]),ROW(orderData[customer])),""),ROWS($A$15:A36)+$B$3)))),IF($D$13="",IF($D$15="",INDEX(orderData[order_date],SMALL(IF(ISNUMBER(MATCH(orderData[customer],$D$9,0)*MATCH(orderData[status],$D$11,0)),MATCH(ROW(orderData[customer]),ROW(orderData[customer])),""),ROWS($A$15:A36)+$B$3)),INDEX(orderData[order_date],SMALL(IF(ISNUMBER(MATCH(orderData[customer],$D$9,0)*MATCH(orderData[status],$D$11,0)*MATCH(YEAR(orderData[invoice_date]),$D$15,0)),MATCH(ROW(orderData[customer]),ROW(orderData[customer])),""),ROWS($A$15:A36)+$B$3))),IF($D$15="",INDEX(orderData[order_date],SMALL(IF(ISNUMBER(MATCH(orderData[customer],$D$9,0)*MATCH(orderData[status],$D$11,0)*MATCH(orderData[order_type],$D$13,0)),MATCH(ROW(orderData[customer]),ROW(orderData[customer])),""),ROWS($A$15:A36)+$B$3)),INDEX(orderData[order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P29" s="289" t="str">
        <f t="array" ref="P29">IFERROR(IF($D$9="",IF($D$11="",IF($D$13="",IF($D$15="",INDEX(orderData[invoice_no],SMALL(MATCH(ROW(orderData[customer]),ROW(orderData[customer])),ROWS($A$15:A36)+$B$3)),INDEX(orderData[invoice_no],SMALL(IF(ISNUMBER(MATCH(YEAR(orderData[invoice_date]),$D$15,0)),MATCH(ROW(orderData[customer]),ROW(orderData[customer])),""),ROWS($A$15:A36)+$B$3))),IF($D$15="",INDEX(orderData[invoice_no],SMALL(IF(ISNUMBER(MATCH(orderData[order_type],$D$13,0)),MATCH(ROW(orderData[customer]),ROW(orderData[customer])),""),ROWS($A$15:A36)+$B$3)),INDEX(orderData[invoice_no],SMALL(IF(ISNUMBER(MATCH(orderData[order_type],$D$13,0)*MATCH(YEAR(orderData[invoice_date]),$D$15,0)),MATCH(ROW(orderData[customer]),ROW(orderData[customer])),""),ROWS($A$15:A36)+$B$3)))),IF($D$13="",IF($D$15="",INDEX(orderData[invoice_no],SMALL(IF(ISNUMBER(MATCH(orderData[status],$D$11,0)),MATCH(ROW(orderData[customer]),ROW(orderData[customer])),""),ROWS($A$15:A36)+$B$3)),INDEX(orderData[invoice_no],SMALL(IF(ISNUMBER(MATCH(orderData[status],$D$11,0)*MATCH(YEAR(orderData[invoice_date]),$D$15,0)),MATCH(ROW(orderData[customer]),ROW(orderData[customer])),""),ROWS($A$15:A36)+$B$3))),IF($D$15="",INDEX(orderData[invoice_no],SMALL(IF(ISNUMBER(MATCH(orderData[status],$D$11,0)*MATCH(orderData[order_type],$D$13,0)),MATCH(ROW(orderData[customer]),ROW(orderData[customer])),""),ROWS($A$15:A36)+$B$3)),INDEX(orderData[invoice_no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no],SMALL(IF(ISNUMBER(MATCH(orderData[customer],$D$9,0)),MATCH(ROW(orderData[customer]),ROW(orderData[customer])),""),ROWS($A$15:A36)+$B$3)),INDEX(orderData[invoice_no],SMALL(IF(ISNUMBER(MATCH(orderData[customer],$D$9,0)*MATCH(YEAR(orderData[invoice_date]),$D$15,0)),MATCH(ROW(orderData[customer]),ROW(orderData[customer])),""),ROWS($A$15:A36)+$B$3))),IF($D$15="",INDEX(orderData[invoice_no],SMALL(IF(ISNUMBER(MATCH(orderData[customer],$D$9,0)*MATCH(orderData[order_type],$D$13,0)),MATCH(ROW(orderData[customer]),ROW(orderData[customer])),""),ROWS($A$15:A36)+$B$3)),INDEX(orderData[invoice_no],SMALL(IF(ISNUMBER(MATCH(orderData[customer],$D$9,0)*MATCH(orderData[order_type],$D$13,0)*MATCH(YEAR(orderData[invoice_date]),$D$15,0)),MATCH(ROW(orderData[customer]),ROW(orderData[customer])),""),ROWS($A$15:A36)+$B$3)))),IF($D$13="",IF($D$15="",INDEX(orderData[invoice_no],SMALL(IF(ISNUMBER(MATCH(orderData[customer],$D$9,0)*MATCH(orderData[status],$D$11,0)),MATCH(ROW(orderData[customer]),ROW(orderData[customer])),""),ROWS($A$15:A36)+$B$3)),INDEX(orderData[invoice_no],SMALL(IF(ISNUMBER(MATCH(orderData[customer],$D$9,0)*MATCH(orderData[status],$D$11,0)*MATCH(YEAR(orderData[invoice_date]),$D$15,0)),MATCH(ROW(orderData[customer]),ROW(orderData[customer])),""),ROWS($A$15:A36)+$B$3))),IF($D$15="",INDEX(orderData[invoice_no],SMALL(IF(ISNUMBER(MATCH(orderData[customer],$D$9,0)*MATCH(orderData[status],$D$11,0)*MATCH(orderData[order_type],$D$13,0)),MATCH(ROW(orderData[customer]),ROW(orderData[customer])),""),ROWS($A$15:A36)+$B$3)),INDEX(orderData[invoice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Q29" s="290" t="str">
        <f t="array" ref="Q29">IFERROR(IF($D$9="",IF($D$11="",IF($D$13="",IF($D$15="",INDEX(orderData[invoice_date],SMALL(MATCH(ROW(orderData[customer]),ROW(orderData[customer])),ROWS($A$15:A36)+$B$3)),INDEX(orderData[invoice_date],SMALL(IF(ISNUMBER(MATCH(YEAR(orderData[invoice_date]),$D$15,0)),MATCH(ROW(orderData[customer]),ROW(orderData[customer])),""),ROWS($A$15:A36)+$B$3))),IF($D$15="",INDEX(orderData[invoice_date],SMALL(IF(ISNUMBER(MATCH(orderData[order_type],$D$13,0)),MATCH(ROW(orderData[customer]),ROW(orderData[customer])),""),ROWS($A$15:A36)+$B$3)),INDEX(orderData[invoice_date],SMALL(IF(ISNUMBER(MATCH(orderData[order_type],$D$13,0)*MATCH(YEAR(orderData[invoice_date]),$D$15,0)),MATCH(ROW(orderData[customer]),ROW(orderData[customer])),""),ROWS($A$15:A36)+$B$3)))),IF($D$13="",IF($D$15="",INDEX(orderData[invoice_date],SMALL(IF(ISNUMBER(MATCH(orderData[status],$D$11,0)),MATCH(ROW(orderData[customer]),ROW(orderData[customer])),""),ROWS($A$15:A36)+$B$3)),INDEX(orderData[invoice_date],SMALL(IF(ISNUMBER(MATCH(orderData[status],$D$11,0)*MATCH(YEAR(orderData[invoice_date]),$D$15,0)),MATCH(ROW(orderData[customer]),ROW(orderData[customer])),""),ROWS($A$15:A36)+$B$3))),IF($D$15="",INDEX(orderData[invoice_date],SMALL(IF(ISNUMBER(MATCH(orderData[status],$D$11,0)*MATCH(orderData[order_type],$D$13,0)),MATCH(ROW(orderData[customer]),ROW(orderData[customer])),""),ROWS($A$15:A36)+$B$3)),INDEX(orderData[invoice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date],SMALL(IF(ISNUMBER(MATCH(orderData[customer],$D$9,0)),MATCH(ROW(orderData[customer]),ROW(orderData[customer])),""),ROWS($A$15:A36)+$B$3)),INDEX(orderData[invoice_date],SMALL(IF(ISNUMBER(MATCH(orderData[customer],$D$9,0)*MATCH(YEAR(orderData[invoice_date]),$D$15,0)),MATCH(ROW(orderData[customer]),ROW(orderData[customer])),""),ROWS($A$15:A36)+$B$3))),IF($D$15="",INDEX(orderData[invoice_date],SMALL(IF(ISNUMBER(MATCH(orderData[customer],$D$9,0)*MATCH(orderData[order_type],$D$13,0)),MATCH(ROW(orderData[customer]),ROW(orderData[customer])),""),ROWS($A$15:A36)+$B$3)),INDEX(orderData[invoice_date],SMALL(IF(ISNUMBER(MATCH(orderData[customer],$D$9,0)*MATCH(orderData[order_type],$D$13,0)*MATCH(YEAR(orderData[invoice_date]),$D$15,0)),MATCH(ROW(orderData[customer]),ROW(orderData[customer])),""),ROWS($A$15:A36)+$B$3)))),IF($D$13="",IF($D$15="",INDEX(orderData[invoice_date],SMALL(IF(ISNUMBER(MATCH(orderData[customer],$D$9,0)*MATCH(orderData[status],$D$11,0)),MATCH(ROW(orderData[customer]),ROW(orderData[customer])),""),ROWS($A$15:A36)+$B$3)),INDEX(orderData[invoice_date],SMALL(IF(ISNUMBER(MATCH(orderData[customer],$D$9,0)*MATCH(orderData[status],$D$11,0)*MATCH(YEAR(orderData[invoice_date]),$D$15,0)),MATCH(ROW(orderData[customer]),ROW(orderData[customer])),""),ROWS($A$15:A36)+$B$3))),IF($D$15="",INDEX(orderData[invoice_date],SMALL(IF(ISNUMBER(MATCH(orderData[customer],$D$9,0)*MATCH(orderData[status],$D$11,0)*MATCH(orderData[order_type],$D$13,0)),MATCH(ROW(orderData[customer]),ROW(orderData[customer])),""),ROWS($A$15:A36)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R29" s="291" t="str">
        <f t="array" ref="R29">IFERROR(IF($D$9="",IF($D$11="",IF($D$13="",IF($D$15="",INDEX(orderData[inv_amount],SMALL(MATCH(ROW(orderData[customer]),ROW(orderData[customer])),ROWS($A$15:A36)+$B$3)),INDEX(orderData[inv_amount],SMALL(IF(ISNUMBER(MATCH(YEAR(orderData[invoice_date]),$D$15,0)),MATCH(ROW(orderData[customer]),ROW(orderData[customer])),""),ROWS($A$15:A36)+$B$3))),IF($D$15="",INDEX(orderData[inv_amount],SMALL(IF(ISNUMBER(MATCH(orderData[order_type],$D$13,0)),MATCH(ROW(orderData[customer]),ROW(orderData[customer])),""),ROWS($A$15:A36)+$B$3)),INDEX(orderData[inv_amount],SMALL(IF(ISNUMBER(MATCH(orderData[order_type],$D$13,0)*MATCH(YEAR(orderData[invoice_date]),$D$15,0)),MATCH(ROW(orderData[customer]),ROW(orderData[customer])),""),ROWS($A$15:A36)+$B$3)))),IF($D$13="",IF($D$15="",INDEX(orderData[inv_amount],SMALL(IF(ISNUMBER(MATCH(orderData[status],$D$11,0)),MATCH(ROW(orderData[customer]),ROW(orderData[customer])),""),ROWS($A$15:A36)+$B$3)),INDEX(orderData[inv_amount],SMALL(IF(ISNUMBER(MATCH(orderData[status],$D$11,0)*MATCH(YEAR(orderData[invoice_date]),$D$15,0)),MATCH(ROW(orderData[customer]),ROW(orderData[customer])),""),ROWS($A$15:A36)+$B$3))),IF($D$15="",INDEX(orderData[inv_amount],SMALL(IF(ISNUMBER(MATCH(orderData[status],$D$11,0)*MATCH(orderData[order_type],$D$13,0)),MATCH(ROW(orderData[customer]),ROW(orderData[customer])),""),ROWS($A$15:A36)+$B$3)),INDEX(orderData[inv_amount],SMALL(IF(ISNUMBER(MATCH(orderData[status],$D$11,0)*MATCH(orderData[order_type],$D$13,0)*MATCH(YEAR(orderData[invoice_date]),$D$15,0)),MATCH(ROW(orderData[customer]),ROW(orderData[customer])),""),ROWS($A$15:A36)+$B$3))))),IF($D$11="",IF($D$13="",IF($D$15="",INDEX(orderData[inv_amount],SMALL(IF(ISNUMBER(MATCH(orderData[customer],$D$9,0)),MATCH(ROW(orderData[customer]),ROW(orderData[customer])),""),ROWS($A$15:A36)+$B$3)),INDEX(orderData[inv_amount],SMALL(IF(ISNUMBER(MATCH(orderData[customer],$D$9,0)*MATCH(YEAR(orderData[invoice_date]),$D$15,0)),MATCH(ROW(orderData[customer]),ROW(orderData[customer])),""),ROWS($A$15:A36)+$B$3))),IF($D$15="",INDEX(orderData[inv_amount],SMALL(IF(ISNUMBER(MATCH(orderData[customer],$D$9,0)*MATCH(orderData[order_type],$D$13,0)),MATCH(ROW(orderData[customer]),ROW(orderData[customer])),""),ROWS($A$15:A36)+$B$3)),INDEX(orderData[inv_amount],SMALL(IF(ISNUMBER(MATCH(orderData[customer],$D$9,0)*MATCH(orderData[order_type],$D$13,0)*MATCH(YEAR(orderData[invoice_date]),$D$15,0)),MATCH(ROW(orderData[customer]),ROW(orderData[customer])),""),ROWS($A$15:A36)+$B$3)))),IF($D$13="",IF($D$15="",INDEX(orderData[inv_amount],SMALL(IF(ISNUMBER(MATCH(orderData[customer],$D$9,0)*MATCH(orderData[status],$D$11,0)),MATCH(ROW(orderData[customer]),ROW(orderData[customer])),""),ROWS($A$15:A36)+$B$3)),INDEX(orderData[inv_amount],SMALL(IF(ISNUMBER(MATCH(orderData[customer],$D$9,0)*MATCH(orderData[status],$D$11,0)*MATCH(YEAR(orderData[inv_amount]),$D$15,0)),MATCH(ROW(orderData[customer]),ROW(orderData[customer])),""),ROWS($A$15:A36)+$B$3))),IF($D$15="",INDEX(orderData[inv_amount],SMALL(IF(ISNUMBER(MATCH(orderData[customer],$D$9,0)*MATCH(orderData[status],$D$11,0)*MATCH(orderData[order_type],$D$13,0)),MATCH(ROW(orderData[customer]),ROW(orderData[customer])),""),ROWS($A$15:A36)+$B$3)),INDEX(orderData[inv_amount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S29" s="353" t="str">
        <f t="array" ref="S29">IFERROR(IF($D$9="",IF($D$11="",IF($D$13="",IF($D$15="",INDEX(orderData[lock_goods],SMALL(MATCH(ROW(orderData[customer]),ROW(orderData[customer])),ROWS($A$15:A36)+$B$3)),INDEX(orderData[lock_goods],SMALL(IF(ISNUMBER(MATCH(YEAR(orderData[invoice_date]),$D$15,0)),MATCH(ROW(orderData[customer]),ROW(orderData[customer])),""),ROWS($A$15:A36)+$B$3))),IF($D$15="",INDEX(orderData[lock_goods],SMALL(IF(ISNUMBER(MATCH(orderData[order_type],$D$13,0)),MATCH(ROW(orderData[customer]),ROW(orderData[customer])),""),ROWS($A$15:A36)+$B$3)),INDEX(orderData[lock_goods],SMALL(IF(ISNUMBER(MATCH(orderData[order_type],$D$13,0)*MATCH(YEAR(orderData[invoice_date]),$D$15,0)),MATCH(ROW(orderData[customer]),ROW(orderData[customer])),""),ROWS($A$15:A36)+$B$3)))),IF($D$13="",IF($D$15="",INDEX(orderData[lock_goods],SMALL(IF(ISNUMBER(MATCH(orderData[status],$D$11,0)),MATCH(ROW(orderData[customer]),ROW(orderData[customer])),""),ROWS($A$15:A36)+$B$3)),INDEX(orderData[lock_goods],SMALL(IF(ISNUMBER(MATCH(orderData[status],$D$11,0)*MATCH(YEAR(orderData[invoice_date]),$D$15,0)),MATCH(ROW(orderData[customer]),ROW(orderData[customer])),""),ROWS($A$15:A36)+$B$3))),IF($D$15="",INDEX(orderData[lock_goods],SMALL(IF(ISNUMBER(MATCH(orderData[status],$D$11,0)*MATCH(orderData[order_type],$D$13,0)),MATCH(ROW(orderData[customer]),ROW(orderData[customer])),""),ROWS($A$15:A36)+$B$3)),INDEX(orderData[lock_goods],SMALL(IF(ISNUMBER(MATCH(orderData[status],$D$11,0)*MATCH(orderData[order_type],$D$13,0)*MATCH(YEAR(orderData[invoice_date]),$D$15,0)),MATCH(ROW(orderData[customer]),ROW(orderData[customer])),""),ROWS($A$15:A36)+$B$3))))),IF($D$11="",IF($D$13="",IF($D$15="",INDEX(orderData[lock_goods],SMALL(IF(ISNUMBER(MATCH(orderData[customer],$D$9,0)),MATCH(ROW(orderData[customer]),ROW(orderData[customer])),""),ROWS($A$15:A36)+$B$3)),INDEX(orderData[lock_goods],SMALL(IF(ISNUMBER(MATCH(orderData[customer],$D$9,0)*MATCH(YEAR(orderData[invoice_date]),$D$15,0)),MATCH(ROW(orderData[customer]),ROW(orderData[customer])),""),ROWS($A$15:A36)+$B$3))),IF($D$15="",INDEX(orderData[lock_goods],SMALL(IF(ISNUMBER(MATCH(orderData[customer],$D$9,0)*MATCH(orderData[order_type],$D$13,0)),MATCH(ROW(orderData[customer]),ROW(orderData[customer])),""),ROWS($A$15:A36)+$B$3)),INDEX(orderData[lock_goods],SMALL(IF(ISNUMBER(MATCH(orderData[customer],$D$9,0)*MATCH(orderData[order_type],$D$13,0)*MATCH(YEAR(orderData[invoice_date]),$D$15,0)),MATCH(ROW(orderData[customer]),ROW(orderData[customer])),""),ROWS($A$15:A36)+$B$3)))),IF($D$13="",IF($D$15="",INDEX(orderData[lock_goods],SMALL(IF(ISNUMBER(MATCH(orderData[customer],$D$9,0)*MATCH(orderData[status],$D$11,0)),MATCH(ROW(orderData[customer]),ROW(orderData[customer])),""),ROWS($A$15:A36)+$B$3)),INDEX(orderData[lock_goods],SMALL(IF(ISNUMBER(MATCH(orderData[customer],$D$9,0)*MATCH(orderData[status],$D$11,0)*MATCH(YEAR(orderData[payed]),$D$15,0)),MATCH(ROW(orderData[customer]),ROW(orderData[customer])),""),ROWS($A$15:A36)+$B$3))),IF($D$15="",INDEX(orderData[lock_goods],SMALL(IF(ISNUMBER(MATCH(orderData[customer],$D$9,0)*MATCH(orderData[status],$D$11,0)*MATCH(orderData[order_type],$D$13,0)),MATCH(ROW(orderData[customer]),ROW(orderData[customer])),""),ROWS($A$15:A36)+$B$3)),INDEX(orderData[lock_good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T29" s="292" t="str">
        <f t="array" ref="T29">IFERROR(IF($D$9="",IF($D$11="",IF($D$13="",IF($D$15="",INDEX(orderData[payed],SMALL(MATCH(ROW(orderData[customer]),ROW(orderData[customer])),ROWS($A$15:A36)+$B$3)),INDEX(orderData[payed],SMALL(IF(ISNUMBER(MATCH(YEAR(orderData[invoice_date]),$D$15,0)),MATCH(ROW(orderData[customer]),ROW(orderData[customer])),""),ROWS($A$15:A36)+$B$3))),IF($D$15="",INDEX(orderData[payed],SMALL(IF(ISNUMBER(MATCH(orderData[order_type],$D$13,0)),MATCH(ROW(orderData[customer]),ROW(orderData[customer])),""),ROWS($A$15:A36)+$B$3)),INDEX(orderData[payed],SMALL(IF(ISNUMBER(MATCH(orderData[order_type],$D$13,0)*MATCH(YEAR(orderData[invoice_date]),$D$15,0)),MATCH(ROW(orderData[customer]),ROW(orderData[customer])),""),ROWS($A$15:A36)+$B$3)))),IF($D$13="",IF($D$15="",INDEX(orderData[payed],SMALL(IF(ISNUMBER(MATCH(orderData[status],$D$11,0)),MATCH(ROW(orderData[customer]),ROW(orderData[customer])),""),ROWS($A$15:A36)+$B$3)),INDEX(orderData[payed],SMALL(IF(ISNUMBER(MATCH(orderData[status],$D$11,0)*MATCH(YEAR(orderData[invoice_date]),$D$15,0)),MATCH(ROW(orderData[customer]),ROW(orderData[customer])),""),ROWS($A$15:A36)+$B$3))),IF($D$15="",INDEX(orderData[payed],SMALL(IF(ISNUMBER(MATCH(orderData[status],$D$11,0)*MATCH(orderData[order_type],$D$13,0)),MATCH(ROW(orderData[customer]),ROW(orderData[customer])),""),ROWS($A$15:A36)+$B$3)),INDEX(orderData[payed],SMALL(IF(ISNUMBER(MATCH(orderData[status],$D$11,0)*MATCH(orderData[order_type],$D$13,0)*MATCH(YEAR(orderData[invoice_date]),$D$15,0)),MATCH(ROW(orderData[customer]),ROW(orderData[customer])),""),ROWS($A$15:A36)+$B$3))))),IF($D$11="",IF($D$13="",IF($D$15="",INDEX(orderData[payed],SMALL(IF(ISNUMBER(MATCH(orderData[customer],$D$9,0)),MATCH(ROW(orderData[customer]),ROW(orderData[customer])),""),ROWS($A$15:A36)+$B$3)),INDEX(orderData[payed],SMALL(IF(ISNUMBER(MATCH(orderData[customer],$D$9,0)*MATCH(YEAR(orderData[invoice_date]),$D$15,0)),MATCH(ROW(orderData[customer]),ROW(orderData[customer])),""),ROWS($A$15:A36)+$B$3))),IF($D$15="",INDEX(orderData[payed],SMALL(IF(ISNUMBER(MATCH(orderData[customer],$D$9,0)*MATCH(orderData[order_type],$D$13,0)),MATCH(ROW(orderData[customer]),ROW(orderData[customer])),""),ROWS($A$15:A36)+$B$3)),INDEX(orderData[payed],SMALL(IF(ISNUMBER(MATCH(orderData[customer],$D$9,0)*MATCH(orderData[order_type],$D$13,0)*MATCH(YEAR(orderData[invoice_date]),$D$15,0)),MATCH(ROW(orderData[customer]),ROW(orderData[customer])),""),ROWS($A$15:A36)+$B$3)))),IF($D$13="",IF($D$15="",INDEX(orderData[payed],SMALL(IF(ISNUMBER(MATCH(orderData[customer],$D$9,0)*MATCH(orderData[status],$D$11,0)),MATCH(ROW(orderData[customer]),ROW(orderData[customer])),""),ROWS($A$15:A36)+$B$3)),INDEX(orderData[payed],SMALL(IF(ISNUMBER(MATCH(orderData[customer],$D$9,0)*MATCH(orderData[status],$D$11,0)*MATCH(YEAR(orderData[payed]),$D$15,0)),MATCH(ROW(orderData[customer]),ROW(orderData[customer])),""),ROWS($A$15:A36)+$B$3))),IF($D$15="",INDEX(orderData[payed],SMALL(IF(ISNUMBER(MATCH(orderData[customer],$D$9,0)*MATCH(orderData[status],$D$11,0)*MATCH(orderData[order_type],$D$13,0)),MATCH(ROW(orderData[customer]),ROW(orderData[customer])),""),ROWS($A$15:A36)+$B$3)),INDEX(orderData[paye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U29" s="287" t="str">
        <f t="array" ref="U29">IFERROR(IF($D$9="",IF($D$11="",IF($D$13="",IF($D$15="",INDEX(orderData[shipping_method],SMALL(MATCH(ROW(orderData[customer]),ROW(orderData[customer])),ROWS($A$15:A36)+$B$3)),INDEX(orderData[shipping_method],SMALL(IF(ISNUMBER(MATCH(YEAR(orderData[invoice_date]),$D$15,0)),MATCH(ROW(orderData[customer]),ROW(orderData[customer])),""),ROWS($A$15:A36)+$B$3))),IF($D$15="",INDEX(orderData[shipping_method],SMALL(IF(ISNUMBER(MATCH(orderData[order_type],$D$13,0)),MATCH(ROW(orderData[customer]),ROW(orderData[customer])),""),ROWS($A$15:A36)+$B$3)),INDEX(orderData[shipping_method],SMALL(IF(ISNUMBER(MATCH(orderData[order_type],$D$13,0)*MATCH(YEAR(orderData[invoice_date]),$D$15,0)),MATCH(ROW(orderData[customer]),ROW(orderData[customer])),""),ROWS($A$15:A36)+$B$3)))),IF($D$13="",IF($D$15="",INDEX(orderData[shipping_method],SMALL(IF(ISNUMBER(MATCH(orderData[status],$D$11,0)),MATCH(ROW(orderData[customer]),ROW(orderData[customer])),""),ROWS($A$15:A36)+$B$3)),INDEX(orderData[shipping_method],SMALL(IF(ISNUMBER(MATCH(orderData[status],$D$11,0)*MATCH(YEAR(orderData[invoice_date]),$D$15,0)),MATCH(ROW(orderData[customer]),ROW(orderData[customer])),""),ROWS($A$15:A36)+$B$3))),IF($D$15="",INDEX(orderData[shipping_method],SMALL(IF(ISNUMBER(MATCH(orderData[status],$D$11,0)*MATCH(orderData[order_type],$D$13,0)),MATCH(ROW(orderData[customer]),ROW(orderData[customer])),""),ROWS($A$15:A36)+$B$3)),INDEX(orderData[shipping_method],SMALL(IF(ISNUMBER(MATCH(orderData[status],$D$11,0)*MATCH(orderData[order_type],$D$13,0)*MATCH(YEAR(orderData[invoice_date]),$D$15,0)),MATCH(ROW(orderData[customer]),ROW(orderData[customer])),""),ROWS($A$15:A36)+$B$3))))),IF($D$11="",IF($D$13="",IF($D$15="",INDEX(orderData[shipping_method],SMALL(IF(ISNUMBER(MATCH(orderData[customer],$D$9,0)),MATCH(ROW(orderData[customer]),ROW(orderData[customer])),""),ROWS($A$15:A36)+$B$3)),INDEX(orderData[shipping_method],SMALL(IF(ISNUMBER(MATCH(orderData[customer],$D$9,0)*MATCH(YEAR(orderData[invoice_date]),$D$15,0)),MATCH(ROW(orderData[customer]),ROW(orderData[customer])),""),ROWS($A$15:A36)+$B$3))),IF($D$15="",INDEX(orderData[shipping_method],SMALL(IF(ISNUMBER(MATCH(orderData[customer],$D$9,0)*MATCH(orderData[order_type],$D$13,0)),MATCH(ROW(orderData[customer]),ROW(orderData[customer])),""),ROWS($A$15:A36)+$B$3)),INDEX(orderData[shipping_method],SMALL(IF(ISNUMBER(MATCH(orderData[customer],$D$9,0)*MATCH(orderData[order_type],$D$13,0)*MATCH(YEAR(orderData[invoice_date]),$D$15,0)),MATCH(ROW(orderData[customer]),ROW(orderData[customer])),""),ROWS($A$15:A36)+$B$3)))),IF($D$13="",IF($D$15="",INDEX(orderData[shipping_method],SMALL(IF(ISNUMBER(MATCH(orderData[customer],$D$9,0)*MATCH(orderData[status],$D$11,0)),MATCH(ROW(orderData[customer]),ROW(orderData[customer])),""),ROWS($A$15:A36)+$B$3)),INDEX(orderData[shipping_method],SMALL(IF(ISNUMBER(MATCH(orderData[customer],$D$9,0)*MATCH(orderData[status],$D$11,0)*MATCH(YEAR(orderData[shipping_method]),$D$15,0)),MATCH(ROW(orderData[customer]),ROW(orderData[customer])),""),ROWS($A$15:A36)+$B$3))),IF($D$15="",INDEX(orderData[shipping_method],SMALL(IF(ISNUMBER(MATCH(orderData[customer],$D$9,0)*MATCH(orderData[status],$D$11,0)*MATCH(orderData[order_type],$D$13,0)),MATCH(ROW(orderData[customer]),ROW(orderData[customer])),""),ROWS($A$15:A36)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V29" s="292" t="str">
        <f t="array" ref="V29">IFERROR(IF($D$9="",IF($D$11="",IF($D$13="",IF($D$15="",INDEX(orderData[status],SMALL(MATCH(ROW(orderData[customer]),ROW(orderData[customer])),ROWS($A$15:A36)+$B$3)),INDEX(orderData[status],SMALL(IF(ISNUMBER(MATCH(YEAR(orderData[invoice_date]),$D$15,0)),MATCH(ROW(orderData[customer]),ROW(orderData[customer])),""),ROWS($A$15:A36)+$B$3))),IF($D$15="",INDEX(orderData[status],SMALL(IF(ISNUMBER(MATCH(orderData[order_type],$D$13,0)),MATCH(ROW(orderData[customer]),ROW(orderData[customer])),""),ROWS($A$15:A36)+$B$3)),INDEX(orderData[status],SMALL(IF(ISNUMBER(MATCH(orderData[order_type],$D$13,0)*MATCH(YEAR(orderData[invoice_date]),$D$15,0)),MATCH(ROW(orderData[customer]),ROW(orderData[customer])),""),ROWS($A$15:A36)+$B$3)))),IF($D$13="",IF($D$15="",INDEX(orderData[status],SMALL(IF(ISNUMBER(MATCH(orderData[status],$D$11,0)),MATCH(ROW(orderData[customer]),ROW(orderData[customer])),""),ROWS($A$15:A36)+$B$3)),INDEX(orderData[status],SMALL(IF(ISNUMBER(MATCH(orderData[status],$D$11,0)*MATCH(YEAR(orderData[invoice_date]),$D$15,0)),MATCH(ROW(orderData[customer]),ROW(orderData[customer])),""),ROWS($A$15:A36)+$B$3))),IF($D$15="",INDEX(orderData[status],SMALL(IF(ISNUMBER(MATCH(orderData[status],$D$11,0)*MATCH(orderData[order_type],$D$13,0)),MATCH(ROW(orderData[customer]),ROW(orderData[customer])),""),ROWS($A$15:A36)+$B$3)),INDEX(orderData[status],SMALL(IF(ISNUMBER(MATCH(orderData[status],$D$11,0)*MATCH(orderData[order_type],$D$13,0)*MATCH(YEAR(orderData[invoice_date]),$D$15,0)),MATCH(ROW(orderData[customer]),ROW(orderData[customer])),""),ROWS($A$15:A36)+$B$3))))),IF($D$11="",IF($D$13="",IF($D$15="",INDEX(orderData[status],SMALL(IF(ISNUMBER(MATCH(orderData[customer],$D$9,0)),MATCH(ROW(orderData[customer]),ROW(orderData[customer])),""),ROWS($A$15:A36)+$B$3)),INDEX(orderData[status],SMALL(IF(ISNUMBER(MATCH(orderData[customer],$D$9,0)*MATCH(YEAR(orderData[invoice_date]),$D$15,0)),MATCH(ROW(orderData[customer]),ROW(orderData[customer])),""),ROWS($A$15:A36)+$B$3))),IF($D$15="",INDEX(orderData[status],SMALL(IF(ISNUMBER(MATCH(orderData[customer],$D$9,0)*MATCH(orderData[order_type],$D$13,0)),MATCH(ROW(orderData[customer]),ROW(orderData[customer])),""),ROWS($A$15:A36)+$B$3)),INDEX(orderData[status],SMALL(IF(ISNUMBER(MATCH(orderData[customer],$D$9,0)*MATCH(orderData[order_type],$D$13,0)*MATCH(YEAR(orderData[invoice_date]),$D$15,0)),MATCH(ROW(orderData[customer]),ROW(orderData[customer])),""),ROWS($A$15:A36)+$B$3)))),IF($D$13="",IF($D$15="",INDEX(orderData[status],SMALL(IF(ISNUMBER(MATCH(orderData[customer],$D$9,0)*MATCH(orderData[status],$D$11,0)),MATCH(ROW(orderData[customer]),ROW(orderData[customer])),""),ROWS($A$15:A36)+$B$3)),INDEX(orderData[status],SMALL(IF(ISNUMBER(MATCH(orderData[customer],$D$9,0)*MATCH(orderData[status],$D$11,0)*MATCH(YEAR(orderData[status]),$D$15,0)),MATCH(ROW(orderData[customer]),ROW(orderData[customer])),""),ROWS($A$15:A36)+$B$3))),IF($D$15="",INDEX(orderData[status],SMALL(IF(ISNUMBER(MATCH(orderData[customer],$D$9,0)*MATCH(orderData[status],$D$11,0)*MATCH(orderData[order_type],$D$13,0)),MATCH(ROW(orderData[customer]),ROW(orderData[customer])),""),ROWS($A$15:A36)+$B$3)),INDEX(orderData[statu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W29" s="392" t="str">
        <f t="array" ref="W29">IFERROR(IF($D$9="",IF($D$11="",IF($D$13="",IF($D$15="",INDEX(orderData[custom_docs],SMALL(MATCH(ROW(orderData[customer]),ROW(orderData[customer])),ROWS($A$15:A36)+$B$3)),INDEX(orderData[custom_docs],SMALL(IF(ISNUMBER(MATCH(YEAR(orderData[invoice_date]),$D$15,0)),MATCH(ROW(orderData[customer]),ROW(orderData[customer])),""),ROWS($A$15:A36)+$B$3))),IF($D$15="",INDEX(orderData[custom_docs],SMALL(IF(ISNUMBER(MATCH(orderData[order_type],$D$13,0)),MATCH(ROW(orderData[customer]),ROW(orderData[customer])),""),ROWS($A$15:A36)+$B$3)),INDEX(orderData[custom_docs],SMALL(IF(ISNUMBER(MATCH(orderData[order_type],$D$13,0)*MATCH(YEAR(orderData[invoice_date]),$D$15,0)),MATCH(ROW(orderData[customer]),ROW(orderData[customer])),""),ROWS($A$15:A36)+$B$3)))),IF($D$13="",IF($D$15="",INDEX(orderData[custom_docs],SMALL(IF(ISNUMBER(MATCH(orderData[status],$D$11,0)),MATCH(ROW(orderData[customer]),ROW(orderData[customer])),""),ROWS($A$15:A36)+$B$3)),INDEX(orderData[custom_docs],SMALL(IF(ISNUMBER(MATCH(orderData[status],$D$11,0)*MATCH(YEAR(orderData[invoice_date]),$D$15,0)),MATCH(ROW(orderData[customer]),ROW(orderData[customer])),""),ROWS($A$15:A36)+$B$3))),IF($D$15="",INDEX(orderData[custom_docs],SMALL(IF(ISNUMBER(MATCH(orderData[status],$D$11,0)*MATCH(orderData[order_type],$D$13,0)),MATCH(ROW(orderData[customer]),ROW(orderData[customer])),""),ROWS($A$15:A36)+$B$3)),INDEX(orderData[custom_docs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_docs],SMALL(IF(ISNUMBER(MATCH(orderData[customer],$D$9,0)),MATCH(ROW(orderData[customer]),ROW(orderData[customer])),""),ROWS($A$15:A36)+$B$3)),INDEX(orderData[custom_docs],SMALL(IF(ISNUMBER(MATCH(orderData[customer],$D$9,0)*MATCH(YEAR(orderData[invoice_date]),$D$15,0)),MATCH(ROW(orderData[customer]),ROW(orderData[customer])),""),ROWS($A$15:A36)+$B$3))),IF($D$15="",INDEX(orderData[custom_docs],SMALL(IF(ISNUMBER(MATCH(orderData[customer],$D$9,0)*MATCH(orderData[order_type],$D$13,0)),MATCH(ROW(orderData[customer]),ROW(orderData[customer])),""),ROWS($A$15:A36)+$B$3)),INDEX(orderData[custom_docs],SMALL(IF(ISNUMBER(MATCH(orderData[customer],$D$9,0)*MATCH(orderData[order_type],$D$13,0)*MATCH(YEAR(orderData[invoice_date]),$D$15,0)),MATCH(ROW(orderData[customer]),ROW(orderData[customer])),""),ROWS($A$15:A36)+$B$3)))),IF($D$13="",IF($D$15="",INDEX(orderData[custom_docs],SMALL(IF(ISNUMBER(MATCH(orderData[customer],$D$9,0)*MATCH(orderData[status],$D$11,0)),MATCH(ROW(orderData[customer]),ROW(orderData[customer])),""),ROWS($A$15:A36)+$B$3)),INDEX(orderData[custom_docs],SMALL(IF(ISNUMBER(MATCH(orderData[customer],$D$9,0)*MATCH(orderData[status],$D$11,0)*MATCH(YEAR(orderData[status]),$D$15,0)),MATCH(ROW(orderData[customer]),ROW(orderData[customer])),""),ROWS($A$15:A36)+$B$3))),IF($D$15="",INDEX(orderData[custom_docs],SMALL(IF(ISNUMBER(MATCH(orderData[customer],$D$9,0)*MATCH(orderData[status],$D$11,0)*MATCH(orderData[order_type],$D$13,0)),MATCH(ROW(orderData[customer]),ROW(orderData[customer])),""),ROWS($A$15:A36)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AQ29" s="275"/>
      <c r="AR29" s="452"/>
      <c r="AS29" s="457"/>
      <c r="AT29" s="458"/>
      <c r="AX29" s="722"/>
      <c r="AY29" s="722"/>
      <c r="BB29" s="724"/>
      <c r="BC29" s="724"/>
      <c r="BD29" s="724"/>
      <c r="BE29" s="724"/>
      <c r="BF29" s="724"/>
      <c r="BG29" s="724"/>
      <c r="BH29" s="724"/>
      <c r="BN29" s="433"/>
      <c r="BO29" s="268"/>
      <c r="BZ29" s="364"/>
      <c r="CA29" s="305" t="str">
        <f>IFERROR(IF(BZ29="","",INDEX(productData[description],MATCH(BZ29,productData[sku],0))),"")</f>
        <v/>
      </c>
      <c r="CB29" s="307"/>
      <c r="CC29" s="421"/>
      <c r="CD29" s="315"/>
      <c r="CE29" s="425"/>
      <c r="CF29" s="308"/>
      <c r="CG29" s="309" t="str">
        <f>IFERROR(ROUNDUP(CB29/INDEX(productData[units_per_carton],MATCH(BZ29,productData[sku],0)),0),"")</f>
        <v/>
      </c>
      <c r="CH29" s="310" t="str">
        <f>IFERROR(ROUNDUP(CD29/INDEX(productData[units_per_carton],MATCH(BZ29,productData[sku],0)),0),"")</f>
        <v/>
      </c>
      <c r="CI29" s="310" t="str">
        <f>IFERROR(ROUNDUP(CF29/INDEX(productData[units_per_carton],MATCH(BZ29,productData[sku])),0),"")</f>
        <v/>
      </c>
      <c r="CJ29" s="310" t="str">
        <f>IFERROR(((CB29+CD29+CF29)/INDEX(productData[units_per_carton],MATCH(BZ29,productData[sku],0)))*INDEX(productData[net_weight],MATCH(BZ29,productData[sku],0)),"")</f>
        <v/>
      </c>
      <c r="CK29" s="310" t="str">
        <f>IFERROR(((CB29+CD29+CF29)/INDEX(productData[units_per_carton],MATCH(BZ29,productData[sku],0)))*INDEX(productData[gross_weight],MATCH(BZ29,productData[sku],0)),"")</f>
        <v/>
      </c>
      <c r="CL29" s="414" t="str">
        <f>IFERROR((CB29+CD29+CF29)/INDEX(productData[units_per_carton],MATCH(BZ29,productData[sku],0))*INDEX(productData[length],MATCH(BZ29,productData[sku],0))*INDEX(productData[width],MATCH(BZ29,productData[sku],0))*INDEX(productData[height],MATCH(BZ29,productData[sku],0))/1000000000,"")</f>
        <v/>
      </c>
      <c r="CM29" s="311" t="str">
        <f>IFERROR(INDEX(productData[category],MATCH(BZ29,productData[sku],0)),"")</f>
        <v/>
      </c>
      <c r="CN29" s="311" t="str">
        <f>IFERROR(INDEX(productData[size1],MATCH(BZ29,productData[sku],0)),"")</f>
        <v/>
      </c>
      <c r="CO29" s="312" t="str">
        <f>IFERROR(INDEX(productData[hs_code],MATCH(BZ29,productData[sku],0)),"")</f>
        <v/>
      </c>
      <c r="CP29" s="365" t="str">
        <f>IFERROR(INDEX(productData[sku_geko],MATCH(BZ29,productData[sku],0)),"")</f>
        <v/>
      </c>
      <c r="CQ29" s="308"/>
      <c r="CR29" s="383" t="str">
        <f>IFERROR(IF(BZ29="","",IF($BX$15="SALE",INDEX(inventory[COSTO UNITARIO],MATCH(BZ29,inventory[SKU],0)),IF($BX$15="SAMPLING",INDEX(inventory[COSTO UNITARIO],MATCH(BZ29,inventory[SKU],0)),""))),"")</f>
        <v/>
      </c>
      <c r="CS29" s="383" t="str">
        <f t="shared" si="8"/>
        <v/>
      </c>
      <c r="CT29" s="430" t="str">
        <f t="shared" si="9"/>
        <v/>
      </c>
      <c r="CU29" s="357" t="str">
        <f t="shared" si="3"/>
        <v/>
      </c>
      <c r="CW29" s="77"/>
      <c r="CX29" s="472" t="s">
        <v>294</v>
      </c>
      <c r="CY29" s="473" t="e">
        <f>IF(INDEX(orderData[status],MATCH($BX$11,orderData[order_no],0))=0,"",INDEX(orderData[status],MATCH($BX$11,orderData[order_no],0)))</f>
        <v>#N/A</v>
      </c>
      <c r="CZ29" s="74"/>
      <c r="DB29" s="195"/>
      <c r="DH29" s="195"/>
      <c r="EE29" s="337" t="str">
        <f t="array" ref="EE29">IFERROR(IF($EC$9="",IF($EC$11="",IF($EC$13="",INDEX(productData[sku],SMALL(MATCH(ROW(productData[sku]),ROW(productData[sku])),ROWS($A$15:A36)+$B$3)),INDEX(productData[sku],SMALL(IF(ISNUMBER(MATCH(productData[size1],$EC$13,0)),MATCH(ROW(productData[sku]),ROW(productData[sku])),""),ROWS($A$15:A34)+$B$3))),IF($EC$13="",INDEX(productData[sku],SMALL(IF(ISNUMBER(MATCH(productData[sex],$EC$11,0)),MATCH(ROW(productData[sku]),ROW(productData[sku])),""),ROWS($A$15:A34)+$B$3)),INDEX(productData[sku],SMALL(IF(ISNUMBER(MATCH(productData[sex],$EC$11,0)*MATCH(productData[size1],$EC$13,0)),MATCH(ROW(productData[sku]),ROW(productData[sku])),""),ROWS($A$15:A34)+$B$3)))),IF($EC$11="",IF($EC$13="",INDEX(productData[sku],SMALL(IF(ISNUMBER(MATCH(productData[category],$EC$9,0)),MATCH(ROW(productData[sku]),ROW(productData[sku])),""),ROWS($A$15:A34)+$B$3)),INDEX(productData[sku],SMALL(IF(ISNUMBER(MATCH(productData[category],$EC$9,0)*MATCH(productData[size1],$EC$13,0)),MATCH(ROW(productData[sku]),ROW(productData[sku])),""),ROWS($A$15:A34)+$B$3))),IF($EC$13="",INDEX(productData[sku],SMALL(IF(ISNUMBER(MATCH(productData[category],$EC$9,0)*MATCH(productData[sex],$EC$11,0)),MATCH(ROW(productData[sku]),ROW(productData[sku])),""),ROWS($A$15:A34)+$B$3)),INDEX(productData[sku],SMALL(IF(ISNUMBER(MATCH(productData[category],$EC$9,0)*MATCH(productData[sex],$EC$11,0)*MATCH(productData[size1],$EC$13,0)),MATCH(ROW(productData[sku]),ROW(productData[sku])),""),ROWS($A$15:A34)+$B$3))))),"")</f>
        <v/>
      </c>
      <c r="EF29" s="501" t="str">
        <f t="array" ref="EF29">IFERROR(IF($EC$9="",IF($EC$11="",IF($EC$13="",INDEX(productData[description],SMALL(MATCH(ROW(productData[sku]),ROW(productData[sku])),ROWS($A$15:A36)+$B$3)),INDEX(productData[description],SMALL(IF(ISNUMBER(MATCH(productData[size1],$EC$13,0)),MATCH(ROW(productData[sku]),ROW(productData[sku])),""),ROWS($A$15:A34)+$B$3))),IF($EC$13="",INDEX(productData[description],SMALL(IF(ISNUMBER(MATCH(productData[sex],$EC$11,0)),MATCH(ROW(productData[sku]),ROW(productData[sku])),""),ROWS($A$15:A34)+$B$3)),INDEX(productData[description],SMALL(IF(ISNUMBER(MATCH(productData[sex],$EC$11,0)*MATCH(productData[size1],$EC$13,0)),MATCH(ROW(productData[sku]),ROW(productData[sku])),""),ROWS($A$15:A34)+$B$3)))),IF($EC$11="",IF($EC$13="",INDEX(productData[description],SMALL(IF(ISNUMBER(MATCH(productData[category],$EC$9,0)),MATCH(ROW(productData[sku]),ROW(productData[sku])),""),ROWS($A$15:A34)+$B$3)),INDEX(productData[description],SMALL(IF(ISNUMBER(MATCH(productData[category],$EC$9,0)*MATCH(productData[size1],$EC$13,0)),MATCH(ROW(productData[sku]),ROW(productData[sku])),""),ROWS($A$15:A34)+$B$3))),IF($EC$13="",INDEX(productData[description],SMALL(IF(ISNUMBER(MATCH(productData[category],$EC$9,0)*MATCH(productData[sex],$EC$11,0)),MATCH(ROW(productData[sku]),ROW(productData[sku])),""),ROWS($A$15:A34)+$B$3)),INDEX(productData[description],SMALL(IF(ISNUMBER(MATCH(productData[category],$EC$9,0)*MATCH(productData[sex],$EC$11,0)*MATCH(productData[size1],$EC$13,0)),MATCH(ROW(productData[sku]),ROW(productData[sku])),""),ROWS($A$15:A34)+$B$3))))),"")</f>
        <v/>
      </c>
      <c r="EG29" s="338" t="str">
        <f>IFERROR(IF('BHPC MANAGER'!$EE29="","",INDEX(inventory[ESISTENZA],MATCH('BHPC MANAGER'!$EE29,inventory[SKU],0))),0)</f>
        <v/>
      </c>
      <c r="EH29" s="339" t="s">
        <v>241</v>
      </c>
      <c r="EI29" s="339" t="str">
        <f t="shared" si="4"/>
        <v/>
      </c>
      <c r="EJ29" s="340" t="s">
        <v>241</v>
      </c>
      <c r="EK29" s="341" t="str">
        <f t="shared" si="5"/>
        <v/>
      </c>
      <c r="FF29" s="242"/>
      <c r="FG29" s="242"/>
      <c r="FH29" s="242"/>
      <c r="FI29" s="242"/>
      <c r="FJ29" s="242"/>
      <c r="FK29" s="242"/>
      <c r="FL29" s="242"/>
      <c r="FM29" s="242"/>
      <c r="FN29" s="242"/>
      <c r="FO29" s="242"/>
      <c r="FP29" s="242"/>
      <c r="FQ29" s="242"/>
      <c r="FR29" s="242"/>
      <c r="FS29" s="242"/>
      <c r="FT29" s="242"/>
      <c r="FU29" s="242"/>
      <c r="FV29" s="242"/>
      <c r="FW29" s="242"/>
      <c r="FX29" s="242"/>
      <c r="FY29" s="242"/>
      <c r="FZ29" s="242"/>
      <c r="GA29" s="242"/>
      <c r="GB29" s="242"/>
      <c r="GC29" s="242"/>
      <c r="GD29" s="242"/>
      <c r="GE29" s="242"/>
      <c r="GF29" s="242"/>
      <c r="GG29" s="242"/>
      <c r="GH29" s="242"/>
      <c r="GI29" s="242"/>
      <c r="GJ29" s="242"/>
      <c r="GK29" s="242"/>
      <c r="GL29" s="242"/>
      <c r="GM29" s="242"/>
      <c r="GN29" s="242"/>
      <c r="GO29" s="242"/>
      <c r="GP29" s="242"/>
      <c r="GQ29" s="242"/>
      <c r="GR29" s="242"/>
      <c r="GS29" s="242"/>
      <c r="GT29" s="242"/>
      <c r="GU29" s="242"/>
      <c r="GV29" s="242"/>
      <c r="GW29" s="242"/>
      <c r="GX29" s="242"/>
      <c r="GY29" s="242"/>
      <c r="GZ29" s="242"/>
      <c r="HA29" s="242"/>
      <c r="HB29" s="242"/>
      <c r="HC29" s="242"/>
      <c r="HD29" s="242"/>
      <c r="HE29" s="242"/>
      <c r="HF29" s="242"/>
      <c r="HG29" s="242"/>
      <c r="HH29" s="242"/>
      <c r="HI29" s="242"/>
      <c r="HJ29" s="242"/>
      <c r="HK29" s="242"/>
      <c r="HL29" s="242"/>
      <c r="HM29" s="242"/>
      <c r="HN29" s="242"/>
      <c r="HO29" s="242"/>
      <c r="HP29" s="242"/>
      <c r="HQ29" s="242"/>
      <c r="HR29" s="242"/>
      <c r="HS29" s="242"/>
      <c r="HT29" s="242"/>
    </row>
    <row r="30" spans="1:228" ht="15" customHeight="1" x14ac:dyDescent="0.35">
      <c r="F30" s="84"/>
      <c r="G30" s="87"/>
      <c r="H30" s="74"/>
      <c r="L30" s="285" t="str">
        <f t="array" ref="L30">IFERROR(IF($D$9="",IF($D$11="",IF($D$13="",IF($D$15="",INDEX(orderData[customer],SMALL(MATCH(ROW(orderData[customer]),ROW(orderData[customer])),ROWS($A$15:A37)+$B$3)),INDEX(orderData[customer],SMALL(IF(ISNUMBER(MATCH(YEAR(orderData[invoice_date]),$D$15,0)),MATCH(ROW(orderData[customer]),ROW(orderData[customer])),""),ROWS($A$15:A37)+$B$3))),IF($D$15="",INDEX(orderData[customer],SMALL(IF(ISNUMBER(MATCH(orderData[order_type],$D$13,0)),MATCH(ROW(orderData[customer]),ROW(orderData[customer])),""),ROWS($A$15:A37)+$B$3)),INDEX(orderData[customer],SMALL(IF(ISNUMBER(MATCH(orderData[order_type],$D$13,0)*MATCH(YEAR(orderData[invoice_date]),$D$15,0)),MATCH(ROW(orderData[customer]),ROW(orderData[customer])),""),ROWS($A$15:A37)+$B$3)))),IF($D$13="",IF($D$15="",INDEX(orderData[customer],SMALL(IF(ISNUMBER(MATCH(orderData[status],$D$11,0)),MATCH(ROW(orderData[customer]),ROW(orderData[customer])),""),ROWS($A$15:A37)+$B$3)),INDEX(orderData[customer],SMALL(IF(ISNUMBER(MATCH(orderData[status],$D$11,0)*MATCH(YEAR(orderData[invoice_date]),$D$15,0)),MATCH(ROW(orderData[customer]),ROW(orderData[customer])),""),ROWS($A$15:A37)+$B$3))),IF($D$15="",INDEX(orderData[customer],SMALL(IF(ISNUMBER(MATCH(orderData[status],$D$11,0)*MATCH(orderData[order_type],$D$13,0)),MATCH(ROW(orderData[customer]),ROW(orderData[customer])),""),ROWS($A$15:A37)+$B$3)),INDEX(orderData[customer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er],SMALL(IF(ISNUMBER(MATCH(orderData[customer],$D$9,0)),MATCH(ROW(orderData[customer]),ROW(orderData[customer])),""),ROWS($A$15:A37)+$B$3)),INDEX(orderData[customer],SMALL(IF(ISNUMBER(MATCH(orderData[customer],$D$9,0)*MATCH(YEAR(orderData[invoice_date]),$D$15,0)),MATCH(ROW(orderData[customer]),ROW(orderData[customer])),""),ROWS($A$15:A37)+$B$3))),IF($D$15="",INDEX(orderData[customer],SMALL(IF(ISNUMBER(MATCH(orderData[customer],$D$9,0)*MATCH(orderData[order_type],$D$13,0)),MATCH(ROW(orderData[customer]),ROW(orderData[customer])),""),ROWS($A$15:A37)+$B$3)),INDEX(orderData[customer],SMALL(IF(ISNUMBER(MATCH(orderData[customer],$D$9,0)*MATCH(orderData[order_type],$D$13,0)*MATCH(YEAR(orderData[invoice_date]),$D$15,0)),MATCH(ROW(orderData[customer]),ROW(orderData[customer])),""),ROWS($A$15:A37)+$B$3)))),IF($D$13="",IF($D$15="",INDEX(orderData[customer],SMALL(IF(ISNUMBER(MATCH(orderData[customer],$D$9,0)*MATCH(orderData[status],$D$11,0)),MATCH(ROW(orderData[customer]),ROW(orderData[customer])),""),ROWS($A$15:A37)+$B$3)),INDEX(orderData[customer],SMALL(IF(ISNUMBER(MATCH(orderData[customer],$D$9,0)*MATCH(orderData[status],$D$11,0)*MATCH(YEAR(orderData[invoice_date]),$D$15,0)),MATCH(ROW(orderData[customer]),ROW(orderData[customer])),""),ROWS($A$15:A37)+$B$3))),IF($D$15="",INDEX(orderData[customer],SMALL(IF(ISNUMBER(MATCH(orderData[customer],$D$9,0)*MATCH(orderData[status],$D$11,0)*MATCH(orderData[order_type],$D$13,0)),MATCH(ROW(orderData[customer]),ROW(orderData[customer])),""),ROWS($A$15:A37)+$B$3)),INDEX(orderData[customer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M30" s="286" t="str">
        <f t="array" ref="M30">IFERROR(IF($D$9="",IF($D$11="",IF($D$13="",IF($D$15="",INDEX(orderData[order_no],SMALL(MATCH(ROW(orderData[customer]),ROW(orderData[customer])),ROWS($A$15:A37)+$B$3)),INDEX(orderData[order_no],SMALL(IF(ISNUMBER(MATCH(YEAR(orderData[invoice_date]),$D$15,0)),MATCH(ROW(orderData[customer]),ROW(orderData[customer])),""),ROWS($A$15:A37)+$B$3))),IF($D$15="",INDEX(orderData[order_no],SMALL(IF(ISNUMBER(MATCH(orderData[order_type],$D$13,0)),MATCH(ROW(orderData[customer]),ROW(orderData[customer])),""),ROWS($A$15:A37)+$B$3)),INDEX(orderData[order_no],SMALL(IF(ISNUMBER(MATCH(orderData[order_type],$D$13,0)*MATCH(YEAR(orderData[invoice_date]),$D$15,0)),MATCH(ROW(orderData[customer]),ROW(orderData[customer])),""),ROWS($A$15:A37)+$B$3)))),IF($D$13="",IF($D$15="",INDEX(orderData[order_no],SMALL(IF(ISNUMBER(MATCH(orderData[status],$D$11,0)),MATCH(ROW(orderData[customer]),ROW(orderData[customer])),""),ROWS($A$15:A37)+$B$3)),INDEX(orderData[order_no],SMALL(IF(ISNUMBER(MATCH(orderData[status],$D$11,0)*MATCH(YEAR(orderData[invoice_date]),$D$15,0)),MATCH(ROW(orderData[customer]),ROW(orderData[customer])),""),ROWS($A$15:A37)+$B$3))),IF($D$15="",INDEX(orderData[order_no],SMALL(IF(ISNUMBER(MATCH(orderData[status],$D$11,0)*MATCH(orderData[order_type],$D$13,0)),MATCH(ROW(orderData[customer]),ROW(orderData[customer])),""),ROWS($A$15:A37)+$B$3)),INDEX(orderData[order_no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no],SMALL(IF(ISNUMBER(MATCH(orderData[customer],$D$9,0)),MATCH(ROW(orderData[customer]),ROW(orderData[customer])),""),ROWS($A$15:A37)+$B$3)),INDEX(orderData[order_no],SMALL(IF(ISNUMBER(MATCH(orderData[customer],$D$9,0)*MATCH(YEAR(orderData[invoice_date]),$D$15,0)),MATCH(ROW(orderData[customer]),ROW(orderData[customer])),""),ROWS($A$15:A37)+$B$3))),IF($D$15="",INDEX(orderData[order_no],SMALL(IF(ISNUMBER(MATCH(orderData[customer],$D$9,0)*MATCH(orderData[order_type],$D$13,0)),MATCH(ROW(orderData[customer]),ROW(orderData[customer])),""),ROWS($A$15:A37)+$B$3)),INDEX(orderData[order_no],SMALL(IF(ISNUMBER(MATCH(orderData[customer],$D$9,0)*MATCH(orderData[order_type],$D$13,0)*MATCH(YEAR(orderData[invoice_date]),$D$15,0)),MATCH(ROW(orderData[customer]),ROW(orderData[customer])),""),ROWS($A$15:A37)+$B$3)))),IF($D$13="",IF($D$15="",INDEX(orderData[order_no],SMALL(IF(ISNUMBER(MATCH(orderData[customer],$D$9,0)*MATCH(orderData[status],$D$11,0)),MATCH(ROW(orderData[customer]),ROW(orderData[customer])),""),ROWS($A$15:A37)+$B$3)),INDEX(orderData[order_no],SMALL(IF(ISNUMBER(MATCH(orderData[customer],$D$9,0)*MATCH(orderData[status],$D$11,0)*MATCH(YEAR(orderData[invoice_date]),$D$15,0)),MATCH(ROW(orderData[customer]),ROW(orderData[customer])),""),ROWS($A$15:A37)+$B$3))),IF($D$15="",INDEX(orderData[order_no],SMALL(IF(ISNUMBER(MATCH(orderData[customer],$D$9,0)*MATCH(orderData[status],$D$11,0)*MATCH(orderData[order_type],$D$13,0)),MATCH(ROW(orderData[customer]),ROW(orderData[customer])),""),ROWS($A$15:A37)+$B$3)),INDEX(orderData[order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N30" s="287" t="str">
        <f t="array" ref="N30">IFERROR(IF($D$9="",IF($D$11="",IF($D$13="",IF($D$15="",INDEX(orderData[order_type],SMALL(MATCH(ROW(orderData[customer]),ROW(orderData[customer])),ROWS($A$15:A37)+$B$3)),INDEX(orderData[order_type],SMALL(IF(ISNUMBER(MATCH(YEAR(orderData[invoice_date]),$D$15,0)),MATCH(ROW(orderData[customer]),ROW(orderData[customer])),""),ROWS($A$15:A37)+$B$3))),IF($D$15="",INDEX(orderData[order_type],SMALL(IF(ISNUMBER(MATCH(orderData[order_type],$D$13,0)),MATCH(ROW(orderData[customer]),ROW(orderData[customer])),""),ROWS($A$15:A37)+$B$3)),INDEX(orderData[order_type],SMALL(IF(ISNUMBER(MATCH(orderData[order_type],$D$13,0)*MATCH(YEAR(orderData[invoice_date]),$D$15,0)),MATCH(ROW(orderData[customer]),ROW(orderData[customer])),""),ROWS($A$15:A37)+$B$3)))),IF($D$13="",IF($D$15="",INDEX(orderData[order_type],SMALL(IF(ISNUMBER(MATCH(orderData[status],$D$11,0)),MATCH(ROW(orderData[customer]),ROW(orderData[customer])),""),ROWS($A$15:A37)+$B$3)),INDEX(orderData[order_type],SMALL(IF(ISNUMBER(MATCH(orderData[status],$D$11,0)*MATCH(YEAR(orderData[invoice_date]),$D$15,0)),MATCH(ROW(orderData[customer]),ROW(orderData[customer])),""),ROWS($A$15:A37)+$B$3))),IF($D$15="",INDEX(orderData[order_type],SMALL(IF(ISNUMBER(MATCH(orderData[status],$D$11,0)*MATCH(orderData[order_type],$D$13,0)),MATCH(ROW(orderData[customer]),ROW(orderData[customer])),""),ROWS($A$15:A37)+$B$3)),INDEX(orderData[order_typ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type],SMALL(IF(ISNUMBER(MATCH(orderData[customer],$D$9,0)),MATCH(ROW(orderData[customer]),ROW(orderData[customer])),""),ROWS($A$15:A37)+$B$3)),INDEX(orderData[order_type],SMALL(IF(ISNUMBER(MATCH(orderData[customer],$D$9,0)*MATCH(YEAR(orderData[invoice_date]),$D$15,0)),MATCH(ROW(orderData[customer]),ROW(orderData[customer])),""),ROWS($A$15:A37)+$B$3))),IF($D$15="",INDEX(orderData[order_type],SMALL(IF(ISNUMBER(MATCH(orderData[customer],$D$9,0)*MATCH(orderData[order_type],$D$13,0)),MATCH(ROW(orderData[customer]),ROW(orderData[customer])),""),ROWS($A$15:A37)+$B$3)),INDEX(orderData[order_type],SMALL(IF(ISNUMBER(MATCH(orderData[customer],$D$9,0)*MATCH(orderData[order_type],$D$13,0)*MATCH(YEAR(orderData[invoice_date]),$D$15,0)),MATCH(ROW(orderData[customer]),ROW(orderData[customer])),""),ROWS($A$15:A37)+$B$3)))),IF($D$13="",IF($D$15="",INDEX(orderData[order_type],SMALL(IF(ISNUMBER(MATCH(orderData[customer],$D$9,0)*MATCH(orderData[status],$D$11,0)),MATCH(ROW(orderData[customer]),ROW(orderData[customer])),""),ROWS($A$15:A37)+$B$3)),INDEX(orderData[order_type],SMALL(IF(ISNUMBER(MATCH(orderData[customer],$D$9,0)*MATCH(orderData[status],$D$11,0)*MATCH(YEAR(orderData[invoice_date]),$D$15,0)),MATCH(ROW(orderData[customer]),ROW(orderData[customer])),""),ROWS($A$15:A37)+$B$3))),IF($D$15="",INDEX(orderData[order_type],SMALL(IF(ISNUMBER(MATCH(orderData[customer],$D$9,0)*MATCH(orderData[status],$D$11,0)*MATCH(orderData[order_type],$D$13,0)),MATCH(ROW(orderData[customer]),ROW(orderData[customer])),""),ROWS($A$15:A37)+$B$3)),INDEX(orderData[order_typ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O30" s="288" t="str">
        <f t="array" ref="O30">IFERROR(IF($D$9="",IF($D$11="",IF($D$13="",IF($D$15="",INDEX(orderData[order_date],SMALL(MATCH(ROW(orderData[customer]),ROW(orderData[customer])),ROWS($A$15:A37)+$B$3)),INDEX(orderData[order_date],SMALL(IF(ISNUMBER(MATCH(YEAR(orderData[invoice_date]),$D$15,0)),MATCH(ROW(orderData[customer]),ROW(orderData[customer])),""),ROWS($A$15:A37)+$B$3))),IF($D$15="",INDEX(orderData[order_date],SMALL(IF(ISNUMBER(MATCH(orderData[order_type],$D$13,0)),MATCH(ROW(orderData[customer]),ROW(orderData[customer])),""),ROWS($A$15:A37)+$B$3)),INDEX(orderData[order_date],SMALL(IF(ISNUMBER(MATCH(orderData[order_type],$D$13,0)*MATCH(YEAR(orderData[invoice_date]),$D$15,0)),MATCH(ROW(orderData[customer]),ROW(orderData[customer])),""),ROWS($A$15:A37)+$B$3)))),IF($D$13="",IF($D$15="",INDEX(orderData[order_date],SMALL(IF(ISNUMBER(MATCH(orderData[status],$D$11,0)),MATCH(ROW(orderData[customer]),ROW(orderData[customer])),""),ROWS($A$15:A37)+$B$3)),INDEX(orderData[order_date],SMALL(IF(ISNUMBER(MATCH(orderData[status],$D$11,0)*MATCH(YEAR(orderData[invoice_date]),$D$15,0)),MATCH(ROW(orderData[customer]),ROW(orderData[customer])),""),ROWS($A$15:A37)+$B$3))),IF($D$15="",INDEX(orderData[order_date],SMALL(IF(ISNUMBER(MATCH(orderData[status],$D$11,0)*MATCH(orderData[order_type],$D$13,0)),MATCH(ROW(orderData[customer]),ROW(orderData[customer])),""),ROWS($A$15:A37)+$B$3)),INDEX(orderData[order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date],SMALL(IF(ISNUMBER(MATCH(orderData[customer],$D$9,0)),MATCH(ROW(orderData[customer]),ROW(orderData[customer])),""),ROWS($A$15:A37)+$B$3)),INDEX(orderData[order_date],SMALL(IF(ISNUMBER(MATCH(orderData[customer],$D$9,0)*MATCH(YEAR(orderData[invoice_date]),$D$15,0)),MATCH(ROW(orderData[customer]),ROW(orderData[customer])),""),ROWS($A$15:A37)+$B$3))),IF($D$15="",INDEX(orderData[order_date],SMALL(IF(ISNUMBER(MATCH(orderData[customer],$D$9,0)*MATCH(orderData[order_type],$D$13,0)),MATCH(ROW(orderData[customer]),ROW(orderData[customer])),""),ROWS($A$15:A37)+$B$3)),INDEX(orderData[order_date],SMALL(IF(ISNUMBER(MATCH(orderData[customer],$D$9,0)*MATCH(orderData[order_type],$D$13,0)*MATCH(YEAR(orderData[invoice_date]),$D$15,0)),MATCH(ROW(orderData[customer]),ROW(orderData[customer])),""),ROWS($A$15:A37)+$B$3)))),IF($D$13="",IF($D$15="",INDEX(orderData[order_date],SMALL(IF(ISNUMBER(MATCH(orderData[customer],$D$9,0)*MATCH(orderData[status],$D$11,0)),MATCH(ROW(orderData[customer]),ROW(orderData[customer])),""),ROWS($A$15:A37)+$B$3)),INDEX(orderData[order_date],SMALL(IF(ISNUMBER(MATCH(orderData[customer],$D$9,0)*MATCH(orderData[status],$D$11,0)*MATCH(YEAR(orderData[invoice_date]),$D$15,0)),MATCH(ROW(orderData[customer]),ROW(orderData[customer])),""),ROWS($A$15:A37)+$B$3))),IF($D$15="",INDEX(orderData[order_date],SMALL(IF(ISNUMBER(MATCH(orderData[customer],$D$9,0)*MATCH(orderData[status],$D$11,0)*MATCH(orderData[order_type],$D$13,0)),MATCH(ROW(orderData[customer]),ROW(orderData[customer])),""),ROWS($A$15:A37)+$B$3)),INDEX(orderData[order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P30" s="289" t="str">
        <f t="array" ref="P30">IFERROR(IF($D$9="",IF($D$11="",IF($D$13="",IF($D$15="",INDEX(orderData[invoice_no],SMALL(MATCH(ROW(orderData[customer]),ROW(orderData[customer])),ROWS($A$15:A37)+$B$3)),INDEX(orderData[invoice_no],SMALL(IF(ISNUMBER(MATCH(YEAR(orderData[invoice_date]),$D$15,0)),MATCH(ROW(orderData[customer]),ROW(orderData[customer])),""),ROWS($A$15:A37)+$B$3))),IF($D$15="",INDEX(orderData[invoice_no],SMALL(IF(ISNUMBER(MATCH(orderData[order_type],$D$13,0)),MATCH(ROW(orderData[customer]),ROW(orderData[customer])),""),ROWS($A$15:A37)+$B$3)),INDEX(orderData[invoice_no],SMALL(IF(ISNUMBER(MATCH(orderData[order_type],$D$13,0)*MATCH(YEAR(orderData[invoice_date]),$D$15,0)),MATCH(ROW(orderData[customer]),ROW(orderData[customer])),""),ROWS($A$15:A37)+$B$3)))),IF($D$13="",IF($D$15="",INDEX(orderData[invoice_no],SMALL(IF(ISNUMBER(MATCH(orderData[status],$D$11,0)),MATCH(ROW(orderData[customer]),ROW(orderData[customer])),""),ROWS($A$15:A37)+$B$3)),INDEX(orderData[invoice_no],SMALL(IF(ISNUMBER(MATCH(orderData[status],$D$11,0)*MATCH(YEAR(orderData[invoice_date]),$D$15,0)),MATCH(ROW(orderData[customer]),ROW(orderData[customer])),""),ROWS($A$15:A37)+$B$3))),IF($D$15="",INDEX(orderData[invoice_no],SMALL(IF(ISNUMBER(MATCH(orderData[status],$D$11,0)*MATCH(orderData[order_type],$D$13,0)),MATCH(ROW(orderData[customer]),ROW(orderData[customer])),""),ROWS($A$15:A37)+$B$3)),INDEX(orderData[invoice_no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no],SMALL(IF(ISNUMBER(MATCH(orderData[customer],$D$9,0)),MATCH(ROW(orderData[customer]),ROW(orderData[customer])),""),ROWS($A$15:A37)+$B$3)),INDEX(orderData[invoice_no],SMALL(IF(ISNUMBER(MATCH(orderData[customer],$D$9,0)*MATCH(YEAR(orderData[invoice_date]),$D$15,0)),MATCH(ROW(orderData[customer]),ROW(orderData[customer])),""),ROWS($A$15:A37)+$B$3))),IF($D$15="",INDEX(orderData[invoice_no],SMALL(IF(ISNUMBER(MATCH(orderData[customer],$D$9,0)*MATCH(orderData[order_type],$D$13,0)),MATCH(ROW(orderData[customer]),ROW(orderData[customer])),""),ROWS($A$15:A37)+$B$3)),INDEX(orderData[invoice_no],SMALL(IF(ISNUMBER(MATCH(orderData[customer],$D$9,0)*MATCH(orderData[order_type],$D$13,0)*MATCH(YEAR(orderData[invoice_date]),$D$15,0)),MATCH(ROW(orderData[customer]),ROW(orderData[customer])),""),ROWS($A$15:A37)+$B$3)))),IF($D$13="",IF($D$15="",INDEX(orderData[invoice_no],SMALL(IF(ISNUMBER(MATCH(orderData[customer],$D$9,0)*MATCH(orderData[status],$D$11,0)),MATCH(ROW(orderData[customer]),ROW(orderData[customer])),""),ROWS($A$15:A37)+$B$3)),INDEX(orderData[invoice_no],SMALL(IF(ISNUMBER(MATCH(orderData[customer],$D$9,0)*MATCH(orderData[status],$D$11,0)*MATCH(YEAR(orderData[invoice_date]),$D$15,0)),MATCH(ROW(orderData[customer]),ROW(orderData[customer])),""),ROWS($A$15:A37)+$B$3))),IF($D$15="",INDEX(orderData[invoice_no],SMALL(IF(ISNUMBER(MATCH(orderData[customer],$D$9,0)*MATCH(orderData[status],$D$11,0)*MATCH(orderData[order_type],$D$13,0)),MATCH(ROW(orderData[customer]),ROW(orderData[customer])),""),ROWS($A$15:A37)+$B$3)),INDEX(orderData[invoice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Q30" s="290" t="str">
        <f t="array" ref="Q30">IFERROR(IF($D$9="",IF($D$11="",IF($D$13="",IF($D$15="",INDEX(orderData[invoice_date],SMALL(MATCH(ROW(orderData[customer]),ROW(orderData[customer])),ROWS($A$15:A37)+$B$3)),INDEX(orderData[invoice_date],SMALL(IF(ISNUMBER(MATCH(YEAR(orderData[invoice_date]),$D$15,0)),MATCH(ROW(orderData[customer]),ROW(orderData[customer])),""),ROWS($A$15:A37)+$B$3))),IF($D$15="",INDEX(orderData[invoice_date],SMALL(IF(ISNUMBER(MATCH(orderData[order_type],$D$13,0)),MATCH(ROW(orderData[customer]),ROW(orderData[customer])),""),ROWS($A$15:A37)+$B$3)),INDEX(orderData[invoice_date],SMALL(IF(ISNUMBER(MATCH(orderData[order_type],$D$13,0)*MATCH(YEAR(orderData[invoice_date]),$D$15,0)),MATCH(ROW(orderData[customer]),ROW(orderData[customer])),""),ROWS($A$15:A37)+$B$3)))),IF($D$13="",IF($D$15="",INDEX(orderData[invoice_date],SMALL(IF(ISNUMBER(MATCH(orderData[status],$D$11,0)),MATCH(ROW(orderData[customer]),ROW(orderData[customer])),""),ROWS($A$15:A37)+$B$3)),INDEX(orderData[invoice_date],SMALL(IF(ISNUMBER(MATCH(orderData[status],$D$11,0)*MATCH(YEAR(orderData[invoice_date]),$D$15,0)),MATCH(ROW(orderData[customer]),ROW(orderData[customer])),""),ROWS($A$15:A37)+$B$3))),IF($D$15="",INDEX(orderData[invoice_date],SMALL(IF(ISNUMBER(MATCH(orderData[status],$D$11,0)*MATCH(orderData[order_type],$D$13,0)),MATCH(ROW(orderData[customer]),ROW(orderData[customer])),""),ROWS($A$15:A37)+$B$3)),INDEX(orderData[invoice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date],SMALL(IF(ISNUMBER(MATCH(orderData[customer],$D$9,0)),MATCH(ROW(orderData[customer]),ROW(orderData[customer])),""),ROWS($A$15:A37)+$B$3)),INDEX(orderData[invoice_date],SMALL(IF(ISNUMBER(MATCH(orderData[customer],$D$9,0)*MATCH(YEAR(orderData[invoice_date]),$D$15,0)),MATCH(ROW(orderData[customer]),ROW(orderData[customer])),""),ROWS($A$15:A37)+$B$3))),IF($D$15="",INDEX(orderData[invoice_date],SMALL(IF(ISNUMBER(MATCH(orderData[customer],$D$9,0)*MATCH(orderData[order_type],$D$13,0)),MATCH(ROW(orderData[customer]),ROW(orderData[customer])),""),ROWS($A$15:A37)+$B$3)),INDEX(orderData[invoice_date],SMALL(IF(ISNUMBER(MATCH(orderData[customer],$D$9,0)*MATCH(orderData[order_type],$D$13,0)*MATCH(YEAR(orderData[invoice_date]),$D$15,0)),MATCH(ROW(orderData[customer]),ROW(orderData[customer])),""),ROWS($A$15:A37)+$B$3)))),IF($D$13="",IF($D$15="",INDEX(orderData[invoice_date],SMALL(IF(ISNUMBER(MATCH(orderData[customer],$D$9,0)*MATCH(orderData[status],$D$11,0)),MATCH(ROW(orderData[customer]),ROW(orderData[customer])),""),ROWS($A$15:A37)+$B$3)),INDEX(orderData[invoice_date],SMALL(IF(ISNUMBER(MATCH(orderData[customer],$D$9,0)*MATCH(orderData[status],$D$11,0)*MATCH(YEAR(orderData[invoice_date]),$D$15,0)),MATCH(ROW(orderData[customer]),ROW(orderData[customer])),""),ROWS($A$15:A37)+$B$3))),IF($D$15="",INDEX(orderData[invoice_date],SMALL(IF(ISNUMBER(MATCH(orderData[customer],$D$9,0)*MATCH(orderData[status],$D$11,0)*MATCH(orderData[order_type],$D$13,0)),MATCH(ROW(orderData[customer]),ROW(orderData[customer])),""),ROWS($A$15:A37)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R30" s="291" t="str">
        <f t="array" ref="R30">IFERROR(IF($D$9="",IF($D$11="",IF($D$13="",IF($D$15="",INDEX(orderData[inv_amount],SMALL(MATCH(ROW(orderData[customer]),ROW(orderData[customer])),ROWS($A$15:A37)+$B$3)),INDEX(orderData[inv_amount],SMALL(IF(ISNUMBER(MATCH(YEAR(orderData[invoice_date]),$D$15,0)),MATCH(ROW(orderData[customer]),ROW(orderData[customer])),""),ROWS($A$15:A37)+$B$3))),IF($D$15="",INDEX(orderData[inv_amount],SMALL(IF(ISNUMBER(MATCH(orderData[order_type],$D$13,0)),MATCH(ROW(orderData[customer]),ROW(orderData[customer])),""),ROWS($A$15:A37)+$B$3)),INDEX(orderData[inv_amount],SMALL(IF(ISNUMBER(MATCH(orderData[order_type],$D$13,0)*MATCH(YEAR(orderData[invoice_date]),$D$15,0)),MATCH(ROW(orderData[customer]),ROW(orderData[customer])),""),ROWS($A$15:A37)+$B$3)))),IF($D$13="",IF($D$15="",INDEX(orderData[inv_amount],SMALL(IF(ISNUMBER(MATCH(orderData[status],$D$11,0)),MATCH(ROW(orderData[customer]),ROW(orderData[customer])),""),ROWS($A$15:A37)+$B$3)),INDEX(orderData[inv_amount],SMALL(IF(ISNUMBER(MATCH(orderData[status],$D$11,0)*MATCH(YEAR(orderData[invoice_date]),$D$15,0)),MATCH(ROW(orderData[customer]),ROW(orderData[customer])),""),ROWS($A$15:A37)+$B$3))),IF($D$15="",INDEX(orderData[inv_amount],SMALL(IF(ISNUMBER(MATCH(orderData[status],$D$11,0)*MATCH(orderData[order_type],$D$13,0)),MATCH(ROW(orderData[customer]),ROW(orderData[customer])),""),ROWS($A$15:A37)+$B$3)),INDEX(orderData[inv_amount],SMALL(IF(ISNUMBER(MATCH(orderData[status],$D$11,0)*MATCH(orderData[order_type],$D$13,0)*MATCH(YEAR(orderData[invoice_date]),$D$15,0)),MATCH(ROW(orderData[customer]),ROW(orderData[customer])),""),ROWS($A$15:A37)+$B$3))))),IF($D$11="",IF($D$13="",IF($D$15="",INDEX(orderData[inv_amount],SMALL(IF(ISNUMBER(MATCH(orderData[customer],$D$9,0)),MATCH(ROW(orderData[customer]),ROW(orderData[customer])),""),ROWS($A$15:A37)+$B$3)),INDEX(orderData[inv_amount],SMALL(IF(ISNUMBER(MATCH(orderData[customer],$D$9,0)*MATCH(YEAR(orderData[invoice_date]),$D$15,0)),MATCH(ROW(orderData[customer]),ROW(orderData[customer])),""),ROWS($A$15:A37)+$B$3))),IF($D$15="",INDEX(orderData[inv_amount],SMALL(IF(ISNUMBER(MATCH(orderData[customer],$D$9,0)*MATCH(orderData[order_type],$D$13,0)),MATCH(ROW(orderData[customer]),ROW(orderData[customer])),""),ROWS($A$15:A37)+$B$3)),INDEX(orderData[inv_amount],SMALL(IF(ISNUMBER(MATCH(orderData[customer],$D$9,0)*MATCH(orderData[order_type],$D$13,0)*MATCH(YEAR(orderData[invoice_date]),$D$15,0)),MATCH(ROW(orderData[customer]),ROW(orderData[customer])),""),ROWS($A$15:A37)+$B$3)))),IF($D$13="",IF($D$15="",INDEX(orderData[inv_amount],SMALL(IF(ISNUMBER(MATCH(orderData[customer],$D$9,0)*MATCH(orderData[status],$D$11,0)),MATCH(ROW(orderData[customer]),ROW(orderData[customer])),""),ROWS($A$15:A37)+$B$3)),INDEX(orderData[inv_amount],SMALL(IF(ISNUMBER(MATCH(orderData[customer],$D$9,0)*MATCH(orderData[status],$D$11,0)*MATCH(YEAR(orderData[inv_amount]),$D$15,0)),MATCH(ROW(orderData[customer]),ROW(orderData[customer])),""),ROWS($A$15:A37)+$B$3))),IF($D$15="",INDEX(orderData[inv_amount],SMALL(IF(ISNUMBER(MATCH(orderData[customer],$D$9,0)*MATCH(orderData[status],$D$11,0)*MATCH(orderData[order_type],$D$13,0)),MATCH(ROW(orderData[customer]),ROW(orderData[customer])),""),ROWS($A$15:A37)+$B$3)),INDEX(orderData[inv_amount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S30" s="353" t="str">
        <f t="array" ref="S30">IFERROR(IF($D$9="",IF($D$11="",IF($D$13="",IF($D$15="",INDEX(orderData[lock_goods],SMALL(MATCH(ROW(orderData[customer]),ROW(orderData[customer])),ROWS($A$15:A37)+$B$3)),INDEX(orderData[lock_goods],SMALL(IF(ISNUMBER(MATCH(YEAR(orderData[invoice_date]),$D$15,0)),MATCH(ROW(orderData[customer]),ROW(orderData[customer])),""),ROWS($A$15:A37)+$B$3))),IF($D$15="",INDEX(orderData[lock_goods],SMALL(IF(ISNUMBER(MATCH(orderData[order_type],$D$13,0)),MATCH(ROW(orderData[customer]),ROW(orderData[customer])),""),ROWS($A$15:A37)+$B$3)),INDEX(orderData[lock_goods],SMALL(IF(ISNUMBER(MATCH(orderData[order_type],$D$13,0)*MATCH(YEAR(orderData[invoice_date]),$D$15,0)),MATCH(ROW(orderData[customer]),ROW(orderData[customer])),""),ROWS($A$15:A37)+$B$3)))),IF($D$13="",IF($D$15="",INDEX(orderData[lock_goods],SMALL(IF(ISNUMBER(MATCH(orderData[status],$D$11,0)),MATCH(ROW(orderData[customer]),ROW(orderData[customer])),""),ROWS($A$15:A37)+$B$3)),INDEX(orderData[lock_goods],SMALL(IF(ISNUMBER(MATCH(orderData[status],$D$11,0)*MATCH(YEAR(orderData[invoice_date]),$D$15,0)),MATCH(ROW(orderData[customer]),ROW(orderData[customer])),""),ROWS($A$15:A37)+$B$3))),IF($D$15="",INDEX(orderData[lock_goods],SMALL(IF(ISNUMBER(MATCH(orderData[status],$D$11,0)*MATCH(orderData[order_type],$D$13,0)),MATCH(ROW(orderData[customer]),ROW(orderData[customer])),""),ROWS($A$15:A37)+$B$3)),INDEX(orderData[lock_goods],SMALL(IF(ISNUMBER(MATCH(orderData[status],$D$11,0)*MATCH(orderData[order_type],$D$13,0)*MATCH(YEAR(orderData[invoice_date]),$D$15,0)),MATCH(ROW(orderData[customer]),ROW(orderData[customer])),""),ROWS($A$15:A37)+$B$3))))),IF($D$11="",IF($D$13="",IF($D$15="",INDEX(orderData[lock_goods],SMALL(IF(ISNUMBER(MATCH(orderData[customer],$D$9,0)),MATCH(ROW(orderData[customer]),ROW(orderData[customer])),""),ROWS($A$15:A37)+$B$3)),INDEX(orderData[lock_goods],SMALL(IF(ISNUMBER(MATCH(orderData[customer],$D$9,0)*MATCH(YEAR(orderData[invoice_date]),$D$15,0)),MATCH(ROW(orderData[customer]),ROW(orderData[customer])),""),ROWS($A$15:A37)+$B$3))),IF($D$15="",INDEX(orderData[lock_goods],SMALL(IF(ISNUMBER(MATCH(orderData[customer],$D$9,0)*MATCH(orderData[order_type],$D$13,0)),MATCH(ROW(orderData[customer]),ROW(orderData[customer])),""),ROWS($A$15:A37)+$B$3)),INDEX(orderData[lock_goods],SMALL(IF(ISNUMBER(MATCH(orderData[customer],$D$9,0)*MATCH(orderData[order_type],$D$13,0)*MATCH(YEAR(orderData[invoice_date]),$D$15,0)),MATCH(ROW(orderData[customer]),ROW(orderData[customer])),""),ROWS($A$15:A37)+$B$3)))),IF($D$13="",IF($D$15="",INDEX(orderData[lock_goods],SMALL(IF(ISNUMBER(MATCH(orderData[customer],$D$9,0)*MATCH(orderData[status],$D$11,0)),MATCH(ROW(orderData[customer]),ROW(orderData[customer])),""),ROWS($A$15:A37)+$B$3)),INDEX(orderData[lock_goods],SMALL(IF(ISNUMBER(MATCH(orderData[customer],$D$9,0)*MATCH(orderData[status],$D$11,0)*MATCH(YEAR(orderData[payed]),$D$15,0)),MATCH(ROW(orderData[customer]),ROW(orderData[customer])),""),ROWS($A$15:A37)+$B$3))),IF($D$15="",INDEX(orderData[lock_goods],SMALL(IF(ISNUMBER(MATCH(orderData[customer],$D$9,0)*MATCH(orderData[status],$D$11,0)*MATCH(orderData[order_type],$D$13,0)),MATCH(ROW(orderData[customer]),ROW(orderData[customer])),""),ROWS($A$15:A37)+$B$3)),INDEX(orderData[lock_good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T30" s="292" t="str">
        <f t="array" ref="T30">IFERROR(IF($D$9="",IF($D$11="",IF($D$13="",IF($D$15="",INDEX(orderData[payed],SMALL(MATCH(ROW(orderData[customer]),ROW(orderData[customer])),ROWS($A$15:A37)+$B$3)),INDEX(orderData[payed],SMALL(IF(ISNUMBER(MATCH(YEAR(orderData[invoice_date]),$D$15,0)),MATCH(ROW(orderData[customer]),ROW(orderData[customer])),""),ROWS($A$15:A37)+$B$3))),IF($D$15="",INDEX(orderData[payed],SMALL(IF(ISNUMBER(MATCH(orderData[order_type],$D$13,0)),MATCH(ROW(orderData[customer]),ROW(orderData[customer])),""),ROWS($A$15:A37)+$B$3)),INDEX(orderData[payed],SMALL(IF(ISNUMBER(MATCH(orderData[order_type],$D$13,0)*MATCH(YEAR(orderData[invoice_date]),$D$15,0)),MATCH(ROW(orderData[customer]),ROW(orderData[customer])),""),ROWS($A$15:A37)+$B$3)))),IF($D$13="",IF($D$15="",INDEX(orderData[payed],SMALL(IF(ISNUMBER(MATCH(orderData[status],$D$11,0)),MATCH(ROW(orderData[customer]),ROW(orderData[customer])),""),ROWS($A$15:A37)+$B$3)),INDEX(orderData[payed],SMALL(IF(ISNUMBER(MATCH(orderData[status],$D$11,0)*MATCH(YEAR(orderData[invoice_date]),$D$15,0)),MATCH(ROW(orderData[customer]),ROW(orderData[customer])),""),ROWS($A$15:A37)+$B$3))),IF($D$15="",INDEX(orderData[payed],SMALL(IF(ISNUMBER(MATCH(orderData[status],$D$11,0)*MATCH(orderData[order_type],$D$13,0)),MATCH(ROW(orderData[customer]),ROW(orderData[customer])),""),ROWS($A$15:A37)+$B$3)),INDEX(orderData[payed],SMALL(IF(ISNUMBER(MATCH(orderData[status],$D$11,0)*MATCH(orderData[order_type],$D$13,0)*MATCH(YEAR(orderData[invoice_date]),$D$15,0)),MATCH(ROW(orderData[customer]),ROW(orderData[customer])),""),ROWS($A$15:A37)+$B$3))))),IF($D$11="",IF($D$13="",IF($D$15="",INDEX(orderData[payed],SMALL(IF(ISNUMBER(MATCH(orderData[customer],$D$9,0)),MATCH(ROW(orderData[customer]),ROW(orderData[customer])),""),ROWS($A$15:A37)+$B$3)),INDEX(orderData[payed],SMALL(IF(ISNUMBER(MATCH(orderData[customer],$D$9,0)*MATCH(YEAR(orderData[invoice_date]),$D$15,0)),MATCH(ROW(orderData[customer]),ROW(orderData[customer])),""),ROWS($A$15:A37)+$B$3))),IF($D$15="",INDEX(orderData[payed],SMALL(IF(ISNUMBER(MATCH(orderData[customer],$D$9,0)*MATCH(orderData[order_type],$D$13,0)),MATCH(ROW(orderData[customer]),ROW(orderData[customer])),""),ROWS($A$15:A37)+$B$3)),INDEX(orderData[payed],SMALL(IF(ISNUMBER(MATCH(orderData[customer],$D$9,0)*MATCH(orderData[order_type],$D$13,0)*MATCH(YEAR(orderData[invoice_date]),$D$15,0)),MATCH(ROW(orderData[customer]),ROW(orderData[customer])),""),ROWS($A$15:A37)+$B$3)))),IF($D$13="",IF($D$15="",INDEX(orderData[payed],SMALL(IF(ISNUMBER(MATCH(orderData[customer],$D$9,0)*MATCH(orderData[status],$D$11,0)),MATCH(ROW(orderData[customer]),ROW(orderData[customer])),""),ROWS($A$15:A37)+$B$3)),INDEX(orderData[payed],SMALL(IF(ISNUMBER(MATCH(orderData[customer],$D$9,0)*MATCH(orderData[status],$D$11,0)*MATCH(YEAR(orderData[payed]),$D$15,0)),MATCH(ROW(orderData[customer]),ROW(orderData[customer])),""),ROWS($A$15:A37)+$B$3))),IF($D$15="",INDEX(orderData[payed],SMALL(IF(ISNUMBER(MATCH(orderData[customer],$D$9,0)*MATCH(orderData[status],$D$11,0)*MATCH(orderData[order_type],$D$13,0)),MATCH(ROW(orderData[customer]),ROW(orderData[customer])),""),ROWS($A$15:A37)+$B$3)),INDEX(orderData[paye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U30" s="287" t="str">
        <f t="array" ref="U30">IFERROR(IF($D$9="",IF($D$11="",IF($D$13="",IF($D$15="",INDEX(orderData[shipping_method],SMALL(MATCH(ROW(orderData[customer]),ROW(orderData[customer])),ROWS($A$15:A37)+$B$3)),INDEX(orderData[shipping_method],SMALL(IF(ISNUMBER(MATCH(YEAR(orderData[invoice_date]),$D$15,0)),MATCH(ROW(orderData[customer]),ROW(orderData[customer])),""),ROWS($A$15:A37)+$B$3))),IF($D$15="",INDEX(orderData[shipping_method],SMALL(IF(ISNUMBER(MATCH(orderData[order_type],$D$13,0)),MATCH(ROW(orderData[customer]),ROW(orderData[customer])),""),ROWS($A$15:A37)+$B$3)),INDEX(orderData[shipping_method],SMALL(IF(ISNUMBER(MATCH(orderData[order_type],$D$13,0)*MATCH(YEAR(orderData[invoice_date]),$D$15,0)),MATCH(ROW(orderData[customer]),ROW(orderData[customer])),""),ROWS($A$15:A37)+$B$3)))),IF($D$13="",IF($D$15="",INDEX(orderData[shipping_method],SMALL(IF(ISNUMBER(MATCH(orderData[status],$D$11,0)),MATCH(ROW(orderData[customer]),ROW(orderData[customer])),""),ROWS($A$15:A37)+$B$3)),INDEX(orderData[shipping_method],SMALL(IF(ISNUMBER(MATCH(orderData[status],$D$11,0)*MATCH(YEAR(orderData[invoice_date]),$D$15,0)),MATCH(ROW(orderData[customer]),ROW(orderData[customer])),""),ROWS($A$15:A37)+$B$3))),IF($D$15="",INDEX(orderData[shipping_method],SMALL(IF(ISNUMBER(MATCH(orderData[status],$D$11,0)*MATCH(orderData[order_type],$D$13,0)),MATCH(ROW(orderData[customer]),ROW(orderData[customer])),""),ROWS($A$15:A37)+$B$3)),INDEX(orderData[shipping_method],SMALL(IF(ISNUMBER(MATCH(orderData[status],$D$11,0)*MATCH(orderData[order_type],$D$13,0)*MATCH(YEAR(orderData[invoice_date]),$D$15,0)),MATCH(ROW(orderData[customer]),ROW(orderData[customer])),""),ROWS($A$15:A37)+$B$3))))),IF($D$11="",IF($D$13="",IF($D$15="",INDEX(orderData[shipping_method],SMALL(IF(ISNUMBER(MATCH(orderData[customer],$D$9,0)),MATCH(ROW(orderData[customer]),ROW(orderData[customer])),""),ROWS($A$15:A37)+$B$3)),INDEX(orderData[shipping_method],SMALL(IF(ISNUMBER(MATCH(orderData[customer],$D$9,0)*MATCH(YEAR(orderData[invoice_date]),$D$15,0)),MATCH(ROW(orderData[customer]),ROW(orderData[customer])),""),ROWS($A$15:A37)+$B$3))),IF($D$15="",INDEX(orderData[shipping_method],SMALL(IF(ISNUMBER(MATCH(orderData[customer],$D$9,0)*MATCH(orderData[order_type],$D$13,0)),MATCH(ROW(orderData[customer]),ROW(orderData[customer])),""),ROWS($A$15:A37)+$B$3)),INDEX(orderData[shipping_method],SMALL(IF(ISNUMBER(MATCH(orderData[customer],$D$9,0)*MATCH(orderData[order_type],$D$13,0)*MATCH(YEAR(orderData[invoice_date]),$D$15,0)),MATCH(ROW(orderData[customer]),ROW(orderData[customer])),""),ROWS($A$15:A37)+$B$3)))),IF($D$13="",IF($D$15="",INDEX(orderData[shipping_method],SMALL(IF(ISNUMBER(MATCH(orderData[customer],$D$9,0)*MATCH(orderData[status],$D$11,0)),MATCH(ROW(orderData[customer]),ROW(orderData[customer])),""),ROWS($A$15:A37)+$B$3)),INDEX(orderData[shipping_method],SMALL(IF(ISNUMBER(MATCH(orderData[customer],$D$9,0)*MATCH(orderData[status],$D$11,0)*MATCH(YEAR(orderData[shipping_method]),$D$15,0)),MATCH(ROW(orderData[customer]),ROW(orderData[customer])),""),ROWS($A$15:A37)+$B$3))),IF($D$15="",INDEX(orderData[shipping_method],SMALL(IF(ISNUMBER(MATCH(orderData[customer],$D$9,0)*MATCH(orderData[status],$D$11,0)*MATCH(orderData[order_type],$D$13,0)),MATCH(ROW(orderData[customer]),ROW(orderData[customer])),""),ROWS($A$15:A37)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V30" s="292" t="str">
        <f t="array" ref="V30">IFERROR(IF($D$9="",IF($D$11="",IF($D$13="",IF($D$15="",INDEX(orderData[status],SMALL(MATCH(ROW(orderData[customer]),ROW(orderData[customer])),ROWS($A$15:A37)+$B$3)),INDEX(orderData[status],SMALL(IF(ISNUMBER(MATCH(YEAR(orderData[invoice_date]),$D$15,0)),MATCH(ROW(orderData[customer]),ROW(orderData[customer])),""),ROWS($A$15:A37)+$B$3))),IF($D$15="",INDEX(orderData[status],SMALL(IF(ISNUMBER(MATCH(orderData[order_type],$D$13,0)),MATCH(ROW(orderData[customer]),ROW(orderData[customer])),""),ROWS($A$15:A37)+$B$3)),INDEX(orderData[status],SMALL(IF(ISNUMBER(MATCH(orderData[order_type],$D$13,0)*MATCH(YEAR(orderData[invoice_date]),$D$15,0)),MATCH(ROW(orderData[customer]),ROW(orderData[customer])),""),ROWS($A$15:A37)+$B$3)))),IF($D$13="",IF($D$15="",INDEX(orderData[status],SMALL(IF(ISNUMBER(MATCH(orderData[status],$D$11,0)),MATCH(ROW(orderData[customer]),ROW(orderData[customer])),""),ROWS($A$15:A37)+$B$3)),INDEX(orderData[status],SMALL(IF(ISNUMBER(MATCH(orderData[status],$D$11,0)*MATCH(YEAR(orderData[invoice_date]),$D$15,0)),MATCH(ROW(orderData[customer]),ROW(orderData[customer])),""),ROWS($A$15:A37)+$B$3))),IF($D$15="",INDEX(orderData[status],SMALL(IF(ISNUMBER(MATCH(orderData[status],$D$11,0)*MATCH(orderData[order_type],$D$13,0)),MATCH(ROW(orderData[customer]),ROW(orderData[customer])),""),ROWS($A$15:A37)+$B$3)),INDEX(orderData[status],SMALL(IF(ISNUMBER(MATCH(orderData[status],$D$11,0)*MATCH(orderData[order_type],$D$13,0)*MATCH(YEAR(orderData[invoice_date]),$D$15,0)),MATCH(ROW(orderData[customer]),ROW(orderData[customer])),""),ROWS($A$15:A37)+$B$3))))),IF($D$11="",IF($D$13="",IF($D$15="",INDEX(orderData[status],SMALL(IF(ISNUMBER(MATCH(orderData[customer],$D$9,0)),MATCH(ROW(orderData[customer]),ROW(orderData[customer])),""),ROWS($A$15:A37)+$B$3)),INDEX(orderData[status],SMALL(IF(ISNUMBER(MATCH(orderData[customer],$D$9,0)*MATCH(YEAR(orderData[invoice_date]),$D$15,0)),MATCH(ROW(orderData[customer]),ROW(orderData[customer])),""),ROWS($A$15:A37)+$B$3))),IF($D$15="",INDEX(orderData[status],SMALL(IF(ISNUMBER(MATCH(orderData[customer],$D$9,0)*MATCH(orderData[order_type],$D$13,0)),MATCH(ROW(orderData[customer]),ROW(orderData[customer])),""),ROWS($A$15:A37)+$B$3)),INDEX(orderData[status],SMALL(IF(ISNUMBER(MATCH(orderData[customer],$D$9,0)*MATCH(orderData[order_type],$D$13,0)*MATCH(YEAR(orderData[invoice_date]),$D$15,0)),MATCH(ROW(orderData[customer]),ROW(orderData[customer])),""),ROWS($A$15:A37)+$B$3)))),IF($D$13="",IF($D$15="",INDEX(orderData[status],SMALL(IF(ISNUMBER(MATCH(orderData[customer],$D$9,0)*MATCH(orderData[status],$D$11,0)),MATCH(ROW(orderData[customer]),ROW(orderData[customer])),""),ROWS($A$15:A37)+$B$3)),INDEX(orderData[status],SMALL(IF(ISNUMBER(MATCH(orderData[customer],$D$9,0)*MATCH(orderData[status],$D$11,0)*MATCH(YEAR(orderData[status]),$D$15,0)),MATCH(ROW(orderData[customer]),ROW(orderData[customer])),""),ROWS($A$15:A37)+$B$3))),IF($D$15="",INDEX(orderData[status],SMALL(IF(ISNUMBER(MATCH(orderData[customer],$D$9,0)*MATCH(orderData[status],$D$11,0)*MATCH(orderData[order_type],$D$13,0)),MATCH(ROW(orderData[customer]),ROW(orderData[customer])),""),ROWS($A$15:A37)+$B$3)),INDEX(orderData[statu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W30" s="392" t="str">
        <f t="array" ref="W30">IFERROR(IF($D$9="",IF($D$11="",IF($D$13="",IF($D$15="",INDEX(orderData[custom_docs],SMALL(MATCH(ROW(orderData[customer]),ROW(orderData[customer])),ROWS($A$15:A37)+$B$3)),INDEX(orderData[custom_docs],SMALL(IF(ISNUMBER(MATCH(YEAR(orderData[invoice_date]),$D$15,0)),MATCH(ROW(orderData[customer]),ROW(orderData[customer])),""),ROWS($A$15:A37)+$B$3))),IF($D$15="",INDEX(orderData[custom_docs],SMALL(IF(ISNUMBER(MATCH(orderData[order_type],$D$13,0)),MATCH(ROW(orderData[customer]),ROW(orderData[customer])),""),ROWS($A$15:A37)+$B$3)),INDEX(orderData[custom_docs],SMALL(IF(ISNUMBER(MATCH(orderData[order_type],$D$13,0)*MATCH(YEAR(orderData[invoice_date]),$D$15,0)),MATCH(ROW(orderData[customer]),ROW(orderData[customer])),""),ROWS($A$15:A37)+$B$3)))),IF($D$13="",IF($D$15="",INDEX(orderData[custom_docs],SMALL(IF(ISNUMBER(MATCH(orderData[status],$D$11,0)),MATCH(ROW(orderData[customer]),ROW(orderData[customer])),""),ROWS($A$15:A37)+$B$3)),INDEX(orderData[custom_docs],SMALL(IF(ISNUMBER(MATCH(orderData[status],$D$11,0)*MATCH(YEAR(orderData[invoice_date]),$D$15,0)),MATCH(ROW(orderData[customer]),ROW(orderData[customer])),""),ROWS($A$15:A37)+$B$3))),IF($D$15="",INDEX(orderData[custom_docs],SMALL(IF(ISNUMBER(MATCH(orderData[status],$D$11,0)*MATCH(orderData[order_type],$D$13,0)),MATCH(ROW(orderData[customer]),ROW(orderData[customer])),""),ROWS($A$15:A37)+$B$3)),INDEX(orderData[custom_docs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_docs],SMALL(IF(ISNUMBER(MATCH(orderData[customer],$D$9,0)),MATCH(ROW(orderData[customer]),ROW(orderData[customer])),""),ROWS($A$15:A37)+$B$3)),INDEX(orderData[custom_docs],SMALL(IF(ISNUMBER(MATCH(orderData[customer],$D$9,0)*MATCH(YEAR(orderData[invoice_date]),$D$15,0)),MATCH(ROW(orderData[customer]),ROW(orderData[customer])),""),ROWS($A$15:A37)+$B$3))),IF($D$15="",INDEX(orderData[custom_docs],SMALL(IF(ISNUMBER(MATCH(orderData[customer],$D$9,0)*MATCH(orderData[order_type],$D$13,0)),MATCH(ROW(orderData[customer]),ROW(orderData[customer])),""),ROWS($A$15:A37)+$B$3)),INDEX(orderData[custom_docs],SMALL(IF(ISNUMBER(MATCH(orderData[customer],$D$9,0)*MATCH(orderData[order_type],$D$13,0)*MATCH(YEAR(orderData[invoice_date]),$D$15,0)),MATCH(ROW(orderData[customer]),ROW(orderData[customer])),""),ROWS($A$15:A37)+$B$3)))),IF($D$13="",IF($D$15="",INDEX(orderData[custom_docs],SMALL(IF(ISNUMBER(MATCH(orderData[customer],$D$9,0)*MATCH(orderData[status],$D$11,0)),MATCH(ROW(orderData[customer]),ROW(orderData[customer])),""),ROWS($A$15:A37)+$B$3)),INDEX(orderData[custom_docs],SMALL(IF(ISNUMBER(MATCH(orderData[customer],$D$9,0)*MATCH(orderData[status],$D$11,0)*MATCH(YEAR(orderData[status]),$D$15,0)),MATCH(ROW(orderData[customer]),ROW(orderData[customer])),""),ROWS($A$15:A37)+$B$3))),IF($D$15="",INDEX(orderData[custom_docs],SMALL(IF(ISNUMBER(MATCH(orderData[customer],$D$9,0)*MATCH(orderData[status],$D$11,0)*MATCH(orderData[order_type],$D$13,0)),MATCH(ROW(orderData[customer]),ROW(orderData[customer])),""),ROWS($A$15:A37)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AQ30" s="275"/>
      <c r="AR30" s="459"/>
      <c r="AS30" s="459"/>
      <c r="AT30" s="460"/>
      <c r="BB30" s="724"/>
      <c r="BC30" s="724"/>
      <c r="BD30" s="724"/>
      <c r="BE30" s="724"/>
      <c r="BF30" s="724"/>
      <c r="BG30" s="724"/>
      <c r="BH30" s="724"/>
      <c r="BN30" s="433"/>
      <c r="BO30" s="268"/>
      <c r="BZ30" s="364"/>
      <c r="CA30" s="305" t="str">
        <f>IFERROR(IF(BZ30="","",INDEX(productData[description],MATCH(BZ30,productData[sku],0))),"")</f>
        <v/>
      </c>
      <c r="CB30" s="307"/>
      <c r="CC30" s="420"/>
      <c r="CD30" s="315"/>
      <c r="CE30" s="425"/>
      <c r="CF30" s="308"/>
      <c r="CG30" s="309" t="str">
        <f>IFERROR(ROUNDUP(CB30/INDEX(productData[units_per_carton],MATCH(BZ30,productData[sku],0)),0),"")</f>
        <v/>
      </c>
      <c r="CH30" s="310" t="str">
        <f>IFERROR(ROUNDUP(CD30/INDEX(productData[units_per_carton],MATCH(BZ30,productData[sku],0)),0),"")</f>
        <v/>
      </c>
      <c r="CI30" s="310" t="str">
        <f>IFERROR(ROUNDUP(CF30/INDEX(productData[units_per_carton],MATCH(BZ30,productData[sku])),0),"")</f>
        <v/>
      </c>
      <c r="CJ30" s="310" t="str">
        <f>IFERROR(((CB30+CD30+CF30)/INDEX(productData[units_per_carton],MATCH(BZ30,productData[sku],0)))*INDEX(productData[net_weight],MATCH(BZ30,productData[sku],0)),"")</f>
        <v/>
      </c>
      <c r="CK30" s="310" t="str">
        <f>IFERROR(((CB30+CD30+CF30)/INDEX(productData[units_per_carton],MATCH(BZ30,productData[sku],0)))*INDEX(productData[gross_weight],MATCH(BZ30,productData[sku],0)),"")</f>
        <v/>
      </c>
      <c r="CL30" s="414" t="str">
        <f>IFERROR((CB30+CD30+CF30)/INDEX(productData[units_per_carton],MATCH(BZ30,productData[sku],0))*INDEX(productData[length],MATCH(BZ30,productData[sku],0))*INDEX(productData[width],MATCH(BZ30,productData[sku],0))*INDEX(productData[height],MATCH(BZ30,productData[sku],0))/1000000000,"")</f>
        <v/>
      </c>
      <c r="CM30" s="311" t="str">
        <f>IFERROR(INDEX(productData[category],MATCH(BZ30,productData[sku],0)),"")</f>
        <v/>
      </c>
      <c r="CN30" s="311" t="str">
        <f>IFERROR(INDEX(productData[size1],MATCH(BZ30,productData[sku],0)),"")</f>
        <v/>
      </c>
      <c r="CO30" s="312" t="str">
        <f>IFERROR(INDEX(productData[hs_code],MATCH(BZ30,productData[sku],0)),"")</f>
        <v/>
      </c>
      <c r="CP30" s="365" t="str">
        <f>IFERROR(INDEX(productData[sku_geko],MATCH(BZ30,productData[sku],0)),"")</f>
        <v/>
      </c>
      <c r="CQ30" s="308"/>
      <c r="CR30" s="383" t="str">
        <f>IFERROR(IF(BZ30="","",IF($BX$15="SALE",INDEX(inventory[COSTO UNITARIO],MATCH(BZ30,inventory[SKU],0)),IF($BX$15="SAMPLING",INDEX(inventory[COSTO UNITARIO],MATCH(BZ30,inventory[SKU],0)),""))),"")</f>
        <v/>
      </c>
      <c r="CS30" s="383" t="str">
        <f t="shared" si="8"/>
        <v/>
      </c>
      <c r="CT30" s="430" t="str">
        <f t="shared" si="9"/>
        <v/>
      </c>
      <c r="CU30" s="357" t="str">
        <f t="shared" si="3"/>
        <v/>
      </c>
      <c r="CW30" s="77"/>
      <c r="CX30" s="472" t="s">
        <v>301</v>
      </c>
      <c r="CY30" s="473" t="e">
        <f>IF(INDEX(orderData[produced],MATCH($BX$11,orderData[order_no],0))=0,"",INDEX(orderData[produced],MATCH($BX$11,orderData[order_no],0)))</f>
        <v>#N/A</v>
      </c>
      <c r="CZ30" s="74"/>
      <c r="DB30" s="195"/>
      <c r="DH30" s="195"/>
      <c r="EE30" s="342" t="str">
        <f t="array" ref="EE30">IFERROR(IF($EC$9="",IF($EC$11="",IF($EC$13="",INDEX(productData[sku],SMALL(MATCH(ROW(productData[sku]),ROW(productData[sku])),ROWS($A$15:A37)+$B$3)),INDEX(productData[sku],SMALL(IF(ISNUMBER(MATCH(productData[size1],$EC$13,0)),MATCH(ROW(productData[sku]),ROW(productData[sku])),""),ROWS($A$15:A35)+$B$3))),IF($EC$13="",INDEX(productData[sku],SMALL(IF(ISNUMBER(MATCH(productData[sex],$EC$11,0)),MATCH(ROW(productData[sku]),ROW(productData[sku])),""),ROWS($A$15:A35)+$B$3)),INDEX(productData[sku],SMALL(IF(ISNUMBER(MATCH(productData[sex],$EC$11,0)*MATCH(productData[size1],$EC$13,0)),MATCH(ROW(productData[sku]),ROW(productData[sku])),""),ROWS($A$15:A35)+$B$3)))),IF($EC$11="",IF($EC$13="",INDEX(productData[sku],SMALL(IF(ISNUMBER(MATCH(productData[category],$EC$9,0)),MATCH(ROW(productData[sku]),ROW(productData[sku])),""),ROWS($A$15:A35)+$B$3)),INDEX(productData[sku],SMALL(IF(ISNUMBER(MATCH(productData[category],$EC$9,0)*MATCH(productData[size1],$EC$13,0)),MATCH(ROW(productData[sku]),ROW(productData[sku])),""),ROWS($A$15:A35)+$B$3))),IF($EC$13="",INDEX(productData[sku],SMALL(IF(ISNUMBER(MATCH(productData[category],$EC$9,0)*MATCH(productData[sex],$EC$11,0)),MATCH(ROW(productData[sku]),ROW(productData[sku])),""),ROWS($A$15:A35)+$B$3)),INDEX(productData[sku],SMALL(IF(ISNUMBER(MATCH(productData[category],$EC$9,0)*MATCH(productData[sex],$EC$11,0)*MATCH(productData[size1],$EC$13,0)),MATCH(ROW(productData[sku]),ROW(productData[sku])),""),ROWS($A$15:A35)+$B$3))))),"")</f>
        <v/>
      </c>
      <c r="EF30" s="502" t="str">
        <f t="array" ref="EF30">IFERROR(IF($EC$9="",IF($EC$11="",IF($EC$13="",INDEX(productData[description],SMALL(MATCH(ROW(productData[sku]),ROW(productData[sku])),ROWS($A$15:A37)+$B$3)),INDEX(productData[description],SMALL(IF(ISNUMBER(MATCH(productData[size1],$EC$13,0)),MATCH(ROW(productData[sku]),ROW(productData[sku])),""),ROWS($A$15:A35)+$B$3))),IF($EC$13="",INDEX(productData[description],SMALL(IF(ISNUMBER(MATCH(productData[sex],$EC$11,0)),MATCH(ROW(productData[sku]),ROW(productData[sku])),""),ROWS($A$15:A35)+$B$3)),INDEX(productData[description],SMALL(IF(ISNUMBER(MATCH(productData[sex],$EC$11,0)*MATCH(productData[size1],$EC$13,0)),MATCH(ROW(productData[sku]),ROW(productData[sku])),""),ROWS($A$15:A35)+$B$3)))),IF($EC$11="",IF($EC$13="",INDEX(productData[description],SMALL(IF(ISNUMBER(MATCH(productData[category],$EC$9,0)),MATCH(ROW(productData[sku]),ROW(productData[sku])),""),ROWS($A$15:A35)+$B$3)),INDEX(productData[description],SMALL(IF(ISNUMBER(MATCH(productData[category],$EC$9,0)*MATCH(productData[size1],$EC$13,0)),MATCH(ROW(productData[sku]),ROW(productData[sku])),""),ROWS($A$15:A35)+$B$3))),IF($EC$13="",INDEX(productData[description],SMALL(IF(ISNUMBER(MATCH(productData[category],$EC$9,0)*MATCH(productData[sex],$EC$11,0)),MATCH(ROW(productData[sku]),ROW(productData[sku])),""),ROWS($A$15:A35)+$B$3)),INDEX(productData[description],SMALL(IF(ISNUMBER(MATCH(productData[category],$EC$9,0)*MATCH(productData[sex],$EC$11,0)*MATCH(productData[size1],$EC$13,0)),MATCH(ROW(productData[sku]),ROW(productData[sku])),""),ROWS($A$15:A35)+$B$3))))),"")</f>
        <v/>
      </c>
      <c r="EG30" s="343" t="str">
        <f>IFERROR(IF('BHPC MANAGER'!$EE30="","",INDEX(inventory[ESISTENZA],MATCH('BHPC MANAGER'!$EE30,inventory[SKU],0))),0)</f>
        <v/>
      </c>
      <c r="EH30" s="344" t="s">
        <v>241</v>
      </c>
      <c r="EI30" s="344" t="str">
        <f t="shared" si="4"/>
        <v/>
      </c>
      <c r="EJ30" s="345" t="s">
        <v>241</v>
      </c>
      <c r="EK30" s="346" t="str">
        <f t="shared" si="5"/>
        <v/>
      </c>
      <c r="FF30" s="242"/>
      <c r="FG30" s="242"/>
      <c r="FH30" s="242"/>
      <c r="FI30" s="242"/>
      <c r="FJ30" s="242"/>
      <c r="FK30" s="242"/>
      <c r="FL30" s="242"/>
      <c r="FM30" s="242"/>
      <c r="FN30" s="242"/>
      <c r="FO30" s="242"/>
      <c r="FP30" s="242"/>
      <c r="FQ30" s="242"/>
      <c r="FR30" s="242"/>
      <c r="FS30" s="242"/>
      <c r="FT30" s="242"/>
      <c r="FU30" s="242"/>
      <c r="FV30" s="242"/>
      <c r="FW30" s="242"/>
      <c r="FX30" s="242"/>
      <c r="FY30" s="242"/>
      <c r="FZ30" s="242"/>
      <c r="GA30" s="242"/>
      <c r="GB30" s="242"/>
      <c r="GC30" s="242"/>
      <c r="GD30" s="242"/>
      <c r="GE30" s="242"/>
      <c r="GF30" s="242"/>
      <c r="GG30" s="242"/>
      <c r="GH30" s="242"/>
      <c r="GI30" s="242"/>
      <c r="GJ30" s="242"/>
      <c r="GK30" s="242"/>
      <c r="GL30" s="242"/>
      <c r="GM30" s="242"/>
      <c r="GN30" s="242"/>
      <c r="GO30" s="242"/>
      <c r="GP30" s="242"/>
      <c r="GQ30" s="242"/>
      <c r="GR30" s="242"/>
      <c r="GS30" s="242"/>
      <c r="GT30" s="242"/>
      <c r="GU30" s="242"/>
      <c r="GV30" s="242"/>
      <c r="GW30" s="242"/>
      <c r="GX30" s="242"/>
      <c r="GY30" s="242"/>
      <c r="GZ30" s="242"/>
      <c r="HA30" s="242"/>
      <c r="HB30" s="242"/>
      <c r="HC30" s="242"/>
      <c r="HD30" s="242"/>
      <c r="HE30" s="242"/>
      <c r="HF30" s="242"/>
      <c r="HG30" s="242"/>
      <c r="HH30" s="242"/>
      <c r="HI30" s="242"/>
      <c r="HJ30" s="242"/>
      <c r="HK30" s="242"/>
      <c r="HL30" s="242"/>
      <c r="HM30" s="242"/>
      <c r="HN30" s="242"/>
      <c r="HO30" s="242"/>
      <c r="HP30" s="242"/>
      <c r="HQ30" s="242"/>
      <c r="HR30" s="242"/>
      <c r="HS30" s="242"/>
      <c r="HT30" s="242"/>
    </row>
    <row r="31" spans="1:228" ht="15" customHeight="1" x14ac:dyDescent="0.35">
      <c r="F31" s="84"/>
      <c r="G31" s="87"/>
      <c r="H31" s="74"/>
      <c r="L31" s="285" t="str">
        <f t="array" ref="L31">IFERROR(IF($D$9="",IF($D$11="",IF($D$13="",IF($D$15="",INDEX(orderData[customer],SMALL(MATCH(ROW(orderData[customer]),ROW(orderData[customer])),ROWS($A$15:A38)+$B$3)),INDEX(orderData[customer],SMALL(IF(ISNUMBER(MATCH(YEAR(orderData[invoice_date]),$D$15,0)),MATCH(ROW(orderData[customer]),ROW(orderData[customer])),""),ROWS($A$15:A38)+$B$3))),IF($D$15="",INDEX(orderData[customer],SMALL(IF(ISNUMBER(MATCH(orderData[order_type],$D$13,0)),MATCH(ROW(orderData[customer]),ROW(orderData[customer])),""),ROWS($A$15:A38)+$B$3)),INDEX(orderData[customer],SMALL(IF(ISNUMBER(MATCH(orderData[order_type],$D$13,0)*MATCH(YEAR(orderData[invoice_date]),$D$15,0)),MATCH(ROW(orderData[customer]),ROW(orderData[customer])),""),ROWS($A$15:A38)+$B$3)))),IF($D$13="",IF($D$15="",INDEX(orderData[customer],SMALL(IF(ISNUMBER(MATCH(orderData[status],$D$11,0)),MATCH(ROW(orderData[customer]),ROW(orderData[customer])),""),ROWS($A$15:A38)+$B$3)),INDEX(orderData[customer],SMALL(IF(ISNUMBER(MATCH(orderData[status],$D$11,0)*MATCH(YEAR(orderData[invoice_date]),$D$15,0)),MATCH(ROW(orderData[customer]),ROW(orderData[customer])),""),ROWS($A$15:A38)+$B$3))),IF($D$15="",INDEX(orderData[customer],SMALL(IF(ISNUMBER(MATCH(orderData[status],$D$11,0)*MATCH(orderData[order_type],$D$13,0)),MATCH(ROW(orderData[customer]),ROW(orderData[customer])),""),ROWS($A$15:A38)+$B$3)),INDEX(orderData[customer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er],SMALL(IF(ISNUMBER(MATCH(orderData[customer],$D$9,0)),MATCH(ROW(orderData[customer]),ROW(orderData[customer])),""),ROWS($A$15:A38)+$B$3)),INDEX(orderData[customer],SMALL(IF(ISNUMBER(MATCH(orderData[customer],$D$9,0)*MATCH(YEAR(orderData[invoice_date]),$D$15,0)),MATCH(ROW(orderData[customer]),ROW(orderData[customer])),""),ROWS($A$15:A38)+$B$3))),IF($D$15="",INDEX(orderData[customer],SMALL(IF(ISNUMBER(MATCH(orderData[customer],$D$9,0)*MATCH(orderData[order_type],$D$13,0)),MATCH(ROW(orderData[customer]),ROW(orderData[customer])),""),ROWS($A$15:A38)+$B$3)),INDEX(orderData[customer],SMALL(IF(ISNUMBER(MATCH(orderData[customer],$D$9,0)*MATCH(orderData[order_type],$D$13,0)*MATCH(YEAR(orderData[invoice_date]),$D$15,0)),MATCH(ROW(orderData[customer]),ROW(orderData[customer])),""),ROWS($A$15:A38)+$B$3)))),IF($D$13="",IF($D$15="",INDEX(orderData[customer],SMALL(IF(ISNUMBER(MATCH(orderData[customer],$D$9,0)*MATCH(orderData[status],$D$11,0)),MATCH(ROW(orderData[customer]),ROW(orderData[customer])),""),ROWS($A$15:A38)+$B$3)),INDEX(orderData[customer],SMALL(IF(ISNUMBER(MATCH(orderData[customer],$D$9,0)*MATCH(orderData[status],$D$11,0)*MATCH(YEAR(orderData[invoice_date]),$D$15,0)),MATCH(ROW(orderData[customer]),ROW(orderData[customer])),""),ROWS($A$15:A38)+$B$3))),IF($D$15="",INDEX(orderData[customer],SMALL(IF(ISNUMBER(MATCH(orderData[customer],$D$9,0)*MATCH(orderData[status],$D$11,0)*MATCH(orderData[order_type],$D$13,0)),MATCH(ROW(orderData[customer]),ROW(orderData[customer])),""),ROWS($A$15:A38)+$B$3)),INDEX(orderData[customer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M31" s="286" t="str">
        <f t="array" ref="M31">IFERROR(IF($D$9="",IF($D$11="",IF($D$13="",IF($D$15="",INDEX(orderData[order_no],SMALL(MATCH(ROW(orderData[customer]),ROW(orderData[customer])),ROWS($A$15:A38)+$B$3)),INDEX(orderData[order_no],SMALL(IF(ISNUMBER(MATCH(YEAR(orderData[invoice_date]),$D$15,0)),MATCH(ROW(orderData[customer]),ROW(orderData[customer])),""),ROWS($A$15:A38)+$B$3))),IF($D$15="",INDEX(orderData[order_no],SMALL(IF(ISNUMBER(MATCH(orderData[order_type],$D$13,0)),MATCH(ROW(orderData[customer]),ROW(orderData[customer])),""),ROWS($A$15:A38)+$B$3)),INDEX(orderData[order_no],SMALL(IF(ISNUMBER(MATCH(orderData[order_type],$D$13,0)*MATCH(YEAR(orderData[invoice_date]),$D$15,0)),MATCH(ROW(orderData[customer]),ROW(orderData[customer])),""),ROWS($A$15:A38)+$B$3)))),IF($D$13="",IF($D$15="",INDEX(orderData[order_no],SMALL(IF(ISNUMBER(MATCH(orderData[status],$D$11,0)),MATCH(ROW(orderData[customer]),ROW(orderData[customer])),""),ROWS($A$15:A38)+$B$3)),INDEX(orderData[order_no],SMALL(IF(ISNUMBER(MATCH(orderData[status],$D$11,0)*MATCH(YEAR(orderData[invoice_date]),$D$15,0)),MATCH(ROW(orderData[customer]),ROW(orderData[customer])),""),ROWS($A$15:A38)+$B$3))),IF($D$15="",INDEX(orderData[order_no],SMALL(IF(ISNUMBER(MATCH(orderData[status],$D$11,0)*MATCH(orderData[order_type],$D$13,0)),MATCH(ROW(orderData[customer]),ROW(orderData[customer])),""),ROWS($A$15:A38)+$B$3)),INDEX(orderData[order_no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no],SMALL(IF(ISNUMBER(MATCH(orderData[customer],$D$9,0)),MATCH(ROW(orderData[customer]),ROW(orderData[customer])),""),ROWS($A$15:A38)+$B$3)),INDEX(orderData[order_no],SMALL(IF(ISNUMBER(MATCH(orderData[customer],$D$9,0)*MATCH(YEAR(orderData[invoice_date]),$D$15,0)),MATCH(ROW(orderData[customer]),ROW(orderData[customer])),""),ROWS($A$15:A38)+$B$3))),IF($D$15="",INDEX(orderData[order_no],SMALL(IF(ISNUMBER(MATCH(orderData[customer],$D$9,0)*MATCH(orderData[order_type],$D$13,0)),MATCH(ROW(orderData[customer]),ROW(orderData[customer])),""),ROWS($A$15:A38)+$B$3)),INDEX(orderData[order_no],SMALL(IF(ISNUMBER(MATCH(orderData[customer],$D$9,0)*MATCH(orderData[order_type],$D$13,0)*MATCH(YEAR(orderData[invoice_date]),$D$15,0)),MATCH(ROW(orderData[customer]),ROW(orderData[customer])),""),ROWS($A$15:A38)+$B$3)))),IF($D$13="",IF($D$15="",INDEX(orderData[order_no],SMALL(IF(ISNUMBER(MATCH(orderData[customer],$D$9,0)*MATCH(orderData[status],$D$11,0)),MATCH(ROW(orderData[customer]),ROW(orderData[customer])),""),ROWS($A$15:A38)+$B$3)),INDEX(orderData[order_no],SMALL(IF(ISNUMBER(MATCH(orderData[customer],$D$9,0)*MATCH(orderData[status],$D$11,0)*MATCH(YEAR(orderData[invoice_date]),$D$15,0)),MATCH(ROW(orderData[customer]),ROW(orderData[customer])),""),ROWS($A$15:A38)+$B$3))),IF($D$15="",INDEX(orderData[order_no],SMALL(IF(ISNUMBER(MATCH(orderData[customer],$D$9,0)*MATCH(orderData[status],$D$11,0)*MATCH(orderData[order_type],$D$13,0)),MATCH(ROW(orderData[customer]),ROW(orderData[customer])),""),ROWS($A$15:A38)+$B$3)),INDEX(orderData[order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N31" s="287" t="str">
        <f t="array" ref="N31">IFERROR(IF($D$9="",IF($D$11="",IF($D$13="",IF($D$15="",INDEX(orderData[order_type],SMALL(MATCH(ROW(orderData[customer]),ROW(orderData[customer])),ROWS($A$15:A38)+$B$3)),INDEX(orderData[order_type],SMALL(IF(ISNUMBER(MATCH(YEAR(orderData[invoice_date]),$D$15,0)),MATCH(ROW(orderData[customer]),ROW(orderData[customer])),""),ROWS($A$15:A38)+$B$3))),IF($D$15="",INDEX(orderData[order_type],SMALL(IF(ISNUMBER(MATCH(orderData[order_type],$D$13,0)),MATCH(ROW(orderData[customer]),ROW(orderData[customer])),""),ROWS($A$15:A38)+$B$3)),INDEX(orderData[order_type],SMALL(IF(ISNUMBER(MATCH(orderData[order_type],$D$13,0)*MATCH(YEAR(orderData[invoice_date]),$D$15,0)),MATCH(ROW(orderData[customer]),ROW(orderData[customer])),""),ROWS($A$15:A38)+$B$3)))),IF($D$13="",IF($D$15="",INDEX(orderData[order_type],SMALL(IF(ISNUMBER(MATCH(orderData[status],$D$11,0)),MATCH(ROW(orderData[customer]),ROW(orderData[customer])),""),ROWS($A$15:A38)+$B$3)),INDEX(orderData[order_type],SMALL(IF(ISNUMBER(MATCH(orderData[status],$D$11,0)*MATCH(YEAR(orderData[invoice_date]),$D$15,0)),MATCH(ROW(orderData[customer]),ROW(orderData[customer])),""),ROWS($A$15:A38)+$B$3))),IF($D$15="",INDEX(orderData[order_type],SMALL(IF(ISNUMBER(MATCH(orderData[status],$D$11,0)*MATCH(orderData[order_type],$D$13,0)),MATCH(ROW(orderData[customer]),ROW(orderData[customer])),""),ROWS($A$15:A38)+$B$3)),INDEX(orderData[order_typ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type],SMALL(IF(ISNUMBER(MATCH(orderData[customer],$D$9,0)),MATCH(ROW(orderData[customer]),ROW(orderData[customer])),""),ROWS($A$15:A38)+$B$3)),INDEX(orderData[order_type],SMALL(IF(ISNUMBER(MATCH(orderData[customer],$D$9,0)*MATCH(YEAR(orderData[invoice_date]),$D$15,0)),MATCH(ROW(orderData[customer]),ROW(orderData[customer])),""),ROWS($A$15:A38)+$B$3))),IF($D$15="",INDEX(orderData[order_type],SMALL(IF(ISNUMBER(MATCH(orderData[customer],$D$9,0)*MATCH(orderData[order_type],$D$13,0)),MATCH(ROW(orderData[customer]),ROW(orderData[customer])),""),ROWS($A$15:A38)+$B$3)),INDEX(orderData[order_type],SMALL(IF(ISNUMBER(MATCH(orderData[customer],$D$9,0)*MATCH(orderData[order_type],$D$13,0)*MATCH(YEAR(orderData[invoice_date]),$D$15,0)),MATCH(ROW(orderData[customer]),ROW(orderData[customer])),""),ROWS($A$15:A38)+$B$3)))),IF($D$13="",IF($D$15="",INDEX(orderData[order_type],SMALL(IF(ISNUMBER(MATCH(orderData[customer],$D$9,0)*MATCH(orderData[status],$D$11,0)),MATCH(ROW(orderData[customer]),ROW(orderData[customer])),""),ROWS($A$15:A38)+$B$3)),INDEX(orderData[order_type],SMALL(IF(ISNUMBER(MATCH(orderData[customer],$D$9,0)*MATCH(orderData[status],$D$11,0)*MATCH(YEAR(orderData[invoice_date]),$D$15,0)),MATCH(ROW(orderData[customer]),ROW(orderData[customer])),""),ROWS($A$15:A38)+$B$3))),IF($D$15="",INDEX(orderData[order_type],SMALL(IF(ISNUMBER(MATCH(orderData[customer],$D$9,0)*MATCH(orderData[status],$D$11,0)*MATCH(orderData[order_type],$D$13,0)),MATCH(ROW(orderData[customer]),ROW(orderData[customer])),""),ROWS($A$15:A38)+$B$3)),INDEX(orderData[order_typ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O31" s="288" t="str">
        <f t="array" ref="O31">IFERROR(IF($D$9="",IF($D$11="",IF($D$13="",IF($D$15="",INDEX(orderData[order_date],SMALL(MATCH(ROW(orderData[customer]),ROW(orderData[customer])),ROWS($A$15:A38)+$B$3)),INDEX(orderData[order_date],SMALL(IF(ISNUMBER(MATCH(YEAR(orderData[invoice_date]),$D$15,0)),MATCH(ROW(orderData[customer]),ROW(orderData[customer])),""),ROWS($A$15:A38)+$B$3))),IF($D$15="",INDEX(orderData[order_date],SMALL(IF(ISNUMBER(MATCH(orderData[order_type],$D$13,0)),MATCH(ROW(orderData[customer]),ROW(orderData[customer])),""),ROWS($A$15:A38)+$B$3)),INDEX(orderData[order_date],SMALL(IF(ISNUMBER(MATCH(orderData[order_type],$D$13,0)*MATCH(YEAR(orderData[invoice_date]),$D$15,0)),MATCH(ROW(orderData[customer]),ROW(orderData[customer])),""),ROWS($A$15:A38)+$B$3)))),IF($D$13="",IF($D$15="",INDEX(orderData[order_date],SMALL(IF(ISNUMBER(MATCH(orderData[status],$D$11,0)),MATCH(ROW(orderData[customer]),ROW(orderData[customer])),""),ROWS($A$15:A38)+$B$3)),INDEX(orderData[order_date],SMALL(IF(ISNUMBER(MATCH(orderData[status],$D$11,0)*MATCH(YEAR(orderData[invoice_date]),$D$15,0)),MATCH(ROW(orderData[customer]),ROW(orderData[customer])),""),ROWS($A$15:A38)+$B$3))),IF($D$15="",INDEX(orderData[order_date],SMALL(IF(ISNUMBER(MATCH(orderData[status],$D$11,0)*MATCH(orderData[order_type],$D$13,0)),MATCH(ROW(orderData[customer]),ROW(orderData[customer])),""),ROWS($A$15:A38)+$B$3)),INDEX(orderData[order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date],SMALL(IF(ISNUMBER(MATCH(orderData[customer],$D$9,0)),MATCH(ROW(orderData[customer]),ROW(orderData[customer])),""),ROWS($A$15:A38)+$B$3)),INDEX(orderData[order_date],SMALL(IF(ISNUMBER(MATCH(orderData[customer],$D$9,0)*MATCH(YEAR(orderData[invoice_date]),$D$15,0)),MATCH(ROW(orderData[customer]),ROW(orderData[customer])),""),ROWS($A$15:A38)+$B$3))),IF($D$15="",INDEX(orderData[order_date],SMALL(IF(ISNUMBER(MATCH(orderData[customer],$D$9,0)*MATCH(orderData[order_type],$D$13,0)),MATCH(ROW(orderData[customer]),ROW(orderData[customer])),""),ROWS($A$15:A38)+$B$3)),INDEX(orderData[order_date],SMALL(IF(ISNUMBER(MATCH(orderData[customer],$D$9,0)*MATCH(orderData[order_type],$D$13,0)*MATCH(YEAR(orderData[invoice_date]),$D$15,0)),MATCH(ROW(orderData[customer]),ROW(orderData[customer])),""),ROWS($A$15:A38)+$B$3)))),IF($D$13="",IF($D$15="",INDEX(orderData[order_date],SMALL(IF(ISNUMBER(MATCH(orderData[customer],$D$9,0)*MATCH(orderData[status],$D$11,0)),MATCH(ROW(orderData[customer]),ROW(orderData[customer])),""),ROWS($A$15:A38)+$B$3)),INDEX(orderData[order_date],SMALL(IF(ISNUMBER(MATCH(orderData[customer],$D$9,0)*MATCH(orderData[status],$D$11,0)*MATCH(YEAR(orderData[invoice_date]),$D$15,0)),MATCH(ROW(orderData[customer]),ROW(orderData[customer])),""),ROWS($A$15:A38)+$B$3))),IF($D$15="",INDEX(orderData[order_date],SMALL(IF(ISNUMBER(MATCH(orderData[customer],$D$9,0)*MATCH(orderData[status],$D$11,0)*MATCH(orderData[order_type],$D$13,0)),MATCH(ROW(orderData[customer]),ROW(orderData[customer])),""),ROWS($A$15:A38)+$B$3)),INDEX(orderData[order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P31" s="289" t="str">
        <f t="array" ref="P31">IFERROR(IF($D$9="",IF($D$11="",IF($D$13="",IF($D$15="",INDEX(orderData[invoice_no],SMALL(MATCH(ROW(orderData[customer]),ROW(orderData[customer])),ROWS($A$15:A38)+$B$3)),INDEX(orderData[invoice_no],SMALL(IF(ISNUMBER(MATCH(YEAR(orderData[invoice_date]),$D$15,0)),MATCH(ROW(orderData[customer]),ROW(orderData[customer])),""),ROWS($A$15:A38)+$B$3))),IF($D$15="",INDEX(orderData[invoice_no],SMALL(IF(ISNUMBER(MATCH(orderData[order_type],$D$13,0)),MATCH(ROW(orderData[customer]),ROW(orderData[customer])),""),ROWS($A$15:A38)+$B$3)),INDEX(orderData[invoice_no],SMALL(IF(ISNUMBER(MATCH(orderData[order_type],$D$13,0)*MATCH(YEAR(orderData[invoice_date]),$D$15,0)),MATCH(ROW(orderData[customer]),ROW(orderData[customer])),""),ROWS($A$15:A38)+$B$3)))),IF($D$13="",IF($D$15="",INDEX(orderData[invoice_no],SMALL(IF(ISNUMBER(MATCH(orderData[status],$D$11,0)),MATCH(ROW(orderData[customer]),ROW(orderData[customer])),""),ROWS($A$15:A38)+$B$3)),INDEX(orderData[invoice_no],SMALL(IF(ISNUMBER(MATCH(orderData[status],$D$11,0)*MATCH(YEAR(orderData[invoice_date]),$D$15,0)),MATCH(ROW(orderData[customer]),ROW(orderData[customer])),""),ROWS($A$15:A38)+$B$3))),IF($D$15="",INDEX(orderData[invoice_no],SMALL(IF(ISNUMBER(MATCH(orderData[status],$D$11,0)*MATCH(orderData[order_type],$D$13,0)),MATCH(ROW(orderData[customer]),ROW(orderData[customer])),""),ROWS($A$15:A38)+$B$3)),INDEX(orderData[invoice_no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no],SMALL(IF(ISNUMBER(MATCH(orderData[customer],$D$9,0)),MATCH(ROW(orderData[customer]),ROW(orderData[customer])),""),ROWS($A$15:A38)+$B$3)),INDEX(orderData[invoice_no],SMALL(IF(ISNUMBER(MATCH(orderData[customer],$D$9,0)*MATCH(YEAR(orderData[invoice_date]),$D$15,0)),MATCH(ROW(orderData[customer]),ROW(orderData[customer])),""),ROWS($A$15:A38)+$B$3))),IF($D$15="",INDEX(orderData[invoice_no],SMALL(IF(ISNUMBER(MATCH(orderData[customer],$D$9,0)*MATCH(orderData[order_type],$D$13,0)),MATCH(ROW(orderData[customer]),ROW(orderData[customer])),""),ROWS($A$15:A38)+$B$3)),INDEX(orderData[invoice_no],SMALL(IF(ISNUMBER(MATCH(orderData[customer],$D$9,0)*MATCH(orderData[order_type],$D$13,0)*MATCH(YEAR(orderData[invoice_date]),$D$15,0)),MATCH(ROW(orderData[customer]),ROW(orderData[customer])),""),ROWS($A$15:A38)+$B$3)))),IF($D$13="",IF($D$15="",INDEX(orderData[invoice_no],SMALL(IF(ISNUMBER(MATCH(orderData[customer],$D$9,0)*MATCH(orderData[status],$D$11,0)),MATCH(ROW(orderData[customer]),ROW(orderData[customer])),""),ROWS($A$15:A38)+$B$3)),INDEX(orderData[invoice_no],SMALL(IF(ISNUMBER(MATCH(orderData[customer],$D$9,0)*MATCH(orderData[status],$D$11,0)*MATCH(YEAR(orderData[invoice_date]),$D$15,0)),MATCH(ROW(orderData[customer]),ROW(orderData[customer])),""),ROWS($A$15:A38)+$B$3))),IF($D$15="",INDEX(orderData[invoice_no],SMALL(IF(ISNUMBER(MATCH(orderData[customer],$D$9,0)*MATCH(orderData[status],$D$11,0)*MATCH(orderData[order_type],$D$13,0)),MATCH(ROW(orderData[customer]),ROW(orderData[customer])),""),ROWS($A$15:A38)+$B$3)),INDEX(orderData[invoice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Q31" s="290" t="str">
        <f t="array" ref="Q31">IFERROR(IF($D$9="",IF($D$11="",IF($D$13="",IF($D$15="",INDEX(orderData[invoice_date],SMALL(MATCH(ROW(orderData[customer]),ROW(orderData[customer])),ROWS($A$15:A38)+$B$3)),INDEX(orderData[invoice_date],SMALL(IF(ISNUMBER(MATCH(YEAR(orderData[invoice_date]),$D$15,0)),MATCH(ROW(orderData[customer]),ROW(orderData[customer])),""),ROWS($A$15:A38)+$B$3))),IF($D$15="",INDEX(orderData[invoice_date],SMALL(IF(ISNUMBER(MATCH(orderData[order_type],$D$13,0)),MATCH(ROW(orderData[customer]),ROW(orderData[customer])),""),ROWS($A$15:A38)+$B$3)),INDEX(orderData[invoice_date],SMALL(IF(ISNUMBER(MATCH(orderData[order_type],$D$13,0)*MATCH(YEAR(orderData[invoice_date]),$D$15,0)),MATCH(ROW(orderData[customer]),ROW(orderData[customer])),""),ROWS($A$15:A38)+$B$3)))),IF($D$13="",IF($D$15="",INDEX(orderData[invoice_date],SMALL(IF(ISNUMBER(MATCH(orderData[status],$D$11,0)),MATCH(ROW(orderData[customer]),ROW(orderData[customer])),""),ROWS($A$15:A38)+$B$3)),INDEX(orderData[invoice_date],SMALL(IF(ISNUMBER(MATCH(orderData[status],$D$11,0)*MATCH(YEAR(orderData[invoice_date]),$D$15,0)),MATCH(ROW(orderData[customer]),ROW(orderData[customer])),""),ROWS($A$15:A38)+$B$3))),IF($D$15="",INDEX(orderData[invoice_date],SMALL(IF(ISNUMBER(MATCH(orderData[status],$D$11,0)*MATCH(orderData[order_type],$D$13,0)),MATCH(ROW(orderData[customer]),ROW(orderData[customer])),""),ROWS($A$15:A38)+$B$3)),INDEX(orderData[invoice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date],SMALL(IF(ISNUMBER(MATCH(orderData[customer],$D$9,0)),MATCH(ROW(orderData[customer]),ROW(orderData[customer])),""),ROWS($A$15:A38)+$B$3)),INDEX(orderData[invoice_date],SMALL(IF(ISNUMBER(MATCH(orderData[customer],$D$9,0)*MATCH(YEAR(orderData[invoice_date]),$D$15,0)),MATCH(ROW(orderData[customer]),ROW(orderData[customer])),""),ROWS($A$15:A38)+$B$3))),IF($D$15="",INDEX(orderData[invoice_date],SMALL(IF(ISNUMBER(MATCH(orderData[customer],$D$9,0)*MATCH(orderData[order_type],$D$13,0)),MATCH(ROW(orderData[customer]),ROW(orderData[customer])),""),ROWS($A$15:A38)+$B$3)),INDEX(orderData[invoice_date],SMALL(IF(ISNUMBER(MATCH(orderData[customer],$D$9,0)*MATCH(orderData[order_type],$D$13,0)*MATCH(YEAR(orderData[invoice_date]),$D$15,0)),MATCH(ROW(orderData[customer]),ROW(orderData[customer])),""),ROWS($A$15:A38)+$B$3)))),IF($D$13="",IF($D$15="",INDEX(orderData[invoice_date],SMALL(IF(ISNUMBER(MATCH(orderData[customer],$D$9,0)*MATCH(orderData[status],$D$11,0)),MATCH(ROW(orderData[customer]),ROW(orderData[customer])),""),ROWS($A$15:A38)+$B$3)),INDEX(orderData[invoice_date],SMALL(IF(ISNUMBER(MATCH(orderData[customer],$D$9,0)*MATCH(orderData[status],$D$11,0)*MATCH(YEAR(orderData[invoice_date]),$D$15,0)),MATCH(ROW(orderData[customer]),ROW(orderData[customer])),""),ROWS($A$15:A38)+$B$3))),IF($D$15="",INDEX(orderData[invoice_date],SMALL(IF(ISNUMBER(MATCH(orderData[customer],$D$9,0)*MATCH(orderData[status],$D$11,0)*MATCH(orderData[order_type],$D$13,0)),MATCH(ROW(orderData[customer]),ROW(orderData[customer])),""),ROWS($A$15:A38)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R31" s="291" t="str">
        <f t="array" ref="R31">IFERROR(IF($D$9="",IF($D$11="",IF($D$13="",IF($D$15="",INDEX(orderData[inv_amount],SMALL(MATCH(ROW(orderData[customer]),ROW(orderData[customer])),ROWS($A$15:A38)+$B$3)),INDEX(orderData[inv_amount],SMALL(IF(ISNUMBER(MATCH(YEAR(orderData[invoice_date]),$D$15,0)),MATCH(ROW(orderData[customer]),ROW(orderData[customer])),""),ROWS($A$15:A38)+$B$3))),IF($D$15="",INDEX(orderData[inv_amount],SMALL(IF(ISNUMBER(MATCH(orderData[order_type],$D$13,0)),MATCH(ROW(orderData[customer]),ROW(orderData[customer])),""),ROWS($A$15:A38)+$B$3)),INDEX(orderData[inv_amount],SMALL(IF(ISNUMBER(MATCH(orderData[order_type],$D$13,0)*MATCH(YEAR(orderData[invoice_date]),$D$15,0)),MATCH(ROW(orderData[customer]),ROW(orderData[customer])),""),ROWS($A$15:A38)+$B$3)))),IF($D$13="",IF($D$15="",INDEX(orderData[inv_amount],SMALL(IF(ISNUMBER(MATCH(orderData[status],$D$11,0)),MATCH(ROW(orderData[customer]),ROW(orderData[customer])),""),ROWS($A$15:A38)+$B$3)),INDEX(orderData[inv_amount],SMALL(IF(ISNUMBER(MATCH(orderData[status],$D$11,0)*MATCH(YEAR(orderData[invoice_date]),$D$15,0)),MATCH(ROW(orderData[customer]),ROW(orderData[customer])),""),ROWS($A$15:A38)+$B$3))),IF($D$15="",INDEX(orderData[inv_amount],SMALL(IF(ISNUMBER(MATCH(orderData[status],$D$11,0)*MATCH(orderData[order_type],$D$13,0)),MATCH(ROW(orderData[customer]),ROW(orderData[customer])),""),ROWS($A$15:A38)+$B$3)),INDEX(orderData[inv_amount],SMALL(IF(ISNUMBER(MATCH(orderData[status],$D$11,0)*MATCH(orderData[order_type],$D$13,0)*MATCH(YEAR(orderData[invoice_date]),$D$15,0)),MATCH(ROW(orderData[customer]),ROW(orderData[customer])),""),ROWS($A$15:A38)+$B$3))))),IF($D$11="",IF($D$13="",IF($D$15="",INDEX(orderData[inv_amount],SMALL(IF(ISNUMBER(MATCH(orderData[customer],$D$9,0)),MATCH(ROW(orderData[customer]),ROW(orderData[customer])),""),ROWS($A$15:A38)+$B$3)),INDEX(orderData[inv_amount],SMALL(IF(ISNUMBER(MATCH(orderData[customer],$D$9,0)*MATCH(YEAR(orderData[invoice_date]),$D$15,0)),MATCH(ROW(orderData[customer]),ROW(orderData[customer])),""),ROWS($A$15:A38)+$B$3))),IF($D$15="",INDEX(orderData[inv_amount],SMALL(IF(ISNUMBER(MATCH(orderData[customer],$D$9,0)*MATCH(orderData[order_type],$D$13,0)),MATCH(ROW(orderData[customer]),ROW(orderData[customer])),""),ROWS($A$15:A38)+$B$3)),INDEX(orderData[inv_amount],SMALL(IF(ISNUMBER(MATCH(orderData[customer],$D$9,0)*MATCH(orderData[order_type],$D$13,0)*MATCH(YEAR(orderData[invoice_date]),$D$15,0)),MATCH(ROW(orderData[customer]),ROW(orderData[customer])),""),ROWS($A$15:A38)+$B$3)))),IF($D$13="",IF($D$15="",INDEX(orderData[inv_amount],SMALL(IF(ISNUMBER(MATCH(orderData[customer],$D$9,0)*MATCH(orderData[status],$D$11,0)),MATCH(ROW(orderData[customer]),ROW(orderData[customer])),""),ROWS($A$15:A38)+$B$3)),INDEX(orderData[inv_amount],SMALL(IF(ISNUMBER(MATCH(orderData[customer],$D$9,0)*MATCH(orderData[status],$D$11,0)*MATCH(YEAR(orderData[inv_amount]),$D$15,0)),MATCH(ROW(orderData[customer]),ROW(orderData[customer])),""),ROWS($A$15:A38)+$B$3))),IF($D$15="",INDEX(orderData[inv_amount],SMALL(IF(ISNUMBER(MATCH(orderData[customer],$D$9,0)*MATCH(orderData[status],$D$11,0)*MATCH(orderData[order_type],$D$13,0)),MATCH(ROW(orderData[customer]),ROW(orderData[customer])),""),ROWS($A$15:A38)+$B$3)),INDEX(orderData[inv_amount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S31" s="353" t="str">
        <f t="array" ref="S31">IFERROR(IF($D$9="",IF($D$11="",IF($D$13="",IF($D$15="",INDEX(orderData[lock_goods],SMALL(MATCH(ROW(orderData[customer]),ROW(orderData[customer])),ROWS($A$15:A38)+$B$3)),INDEX(orderData[lock_goods],SMALL(IF(ISNUMBER(MATCH(YEAR(orderData[invoice_date]),$D$15,0)),MATCH(ROW(orderData[customer]),ROW(orderData[customer])),""),ROWS($A$15:A38)+$B$3))),IF($D$15="",INDEX(orderData[lock_goods],SMALL(IF(ISNUMBER(MATCH(orderData[order_type],$D$13,0)),MATCH(ROW(orderData[customer]),ROW(orderData[customer])),""),ROWS($A$15:A38)+$B$3)),INDEX(orderData[lock_goods],SMALL(IF(ISNUMBER(MATCH(orderData[order_type],$D$13,0)*MATCH(YEAR(orderData[invoice_date]),$D$15,0)),MATCH(ROW(orderData[customer]),ROW(orderData[customer])),""),ROWS($A$15:A38)+$B$3)))),IF($D$13="",IF($D$15="",INDEX(orderData[lock_goods],SMALL(IF(ISNUMBER(MATCH(orderData[status],$D$11,0)),MATCH(ROW(orderData[customer]),ROW(orderData[customer])),""),ROWS($A$15:A38)+$B$3)),INDEX(orderData[lock_goods],SMALL(IF(ISNUMBER(MATCH(orderData[status],$D$11,0)*MATCH(YEAR(orderData[invoice_date]),$D$15,0)),MATCH(ROW(orderData[customer]),ROW(orderData[customer])),""),ROWS($A$15:A38)+$B$3))),IF($D$15="",INDEX(orderData[lock_goods],SMALL(IF(ISNUMBER(MATCH(orderData[status],$D$11,0)*MATCH(orderData[order_type],$D$13,0)),MATCH(ROW(orderData[customer]),ROW(orderData[customer])),""),ROWS($A$15:A38)+$B$3)),INDEX(orderData[lock_goods],SMALL(IF(ISNUMBER(MATCH(orderData[status],$D$11,0)*MATCH(orderData[order_type],$D$13,0)*MATCH(YEAR(orderData[invoice_date]),$D$15,0)),MATCH(ROW(orderData[customer]),ROW(orderData[customer])),""),ROWS($A$15:A38)+$B$3))))),IF($D$11="",IF($D$13="",IF($D$15="",INDEX(orderData[lock_goods],SMALL(IF(ISNUMBER(MATCH(orderData[customer],$D$9,0)),MATCH(ROW(orderData[customer]),ROW(orderData[customer])),""),ROWS($A$15:A38)+$B$3)),INDEX(orderData[lock_goods],SMALL(IF(ISNUMBER(MATCH(orderData[customer],$D$9,0)*MATCH(YEAR(orderData[invoice_date]),$D$15,0)),MATCH(ROW(orderData[customer]),ROW(orderData[customer])),""),ROWS($A$15:A38)+$B$3))),IF($D$15="",INDEX(orderData[lock_goods],SMALL(IF(ISNUMBER(MATCH(orderData[customer],$D$9,0)*MATCH(orderData[order_type],$D$13,0)),MATCH(ROW(orderData[customer]),ROW(orderData[customer])),""),ROWS($A$15:A38)+$B$3)),INDEX(orderData[lock_goods],SMALL(IF(ISNUMBER(MATCH(orderData[customer],$D$9,0)*MATCH(orderData[order_type],$D$13,0)*MATCH(YEAR(orderData[invoice_date]),$D$15,0)),MATCH(ROW(orderData[customer]),ROW(orderData[customer])),""),ROWS($A$15:A38)+$B$3)))),IF($D$13="",IF($D$15="",INDEX(orderData[lock_goods],SMALL(IF(ISNUMBER(MATCH(orderData[customer],$D$9,0)*MATCH(orderData[status],$D$11,0)),MATCH(ROW(orderData[customer]),ROW(orderData[customer])),""),ROWS($A$15:A38)+$B$3)),INDEX(orderData[lock_goods],SMALL(IF(ISNUMBER(MATCH(orderData[customer],$D$9,0)*MATCH(orderData[status],$D$11,0)*MATCH(YEAR(orderData[payed]),$D$15,0)),MATCH(ROW(orderData[customer]),ROW(orderData[customer])),""),ROWS($A$15:A38)+$B$3))),IF($D$15="",INDEX(orderData[lock_goods],SMALL(IF(ISNUMBER(MATCH(orderData[customer],$D$9,0)*MATCH(orderData[status],$D$11,0)*MATCH(orderData[order_type],$D$13,0)),MATCH(ROW(orderData[customer]),ROW(orderData[customer])),""),ROWS($A$15:A38)+$B$3)),INDEX(orderData[lock_good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T31" s="292" t="str">
        <f t="array" ref="T31">IFERROR(IF($D$9="",IF($D$11="",IF($D$13="",IF($D$15="",INDEX(orderData[payed],SMALL(MATCH(ROW(orderData[customer]),ROW(orderData[customer])),ROWS($A$15:A38)+$B$3)),INDEX(orderData[payed],SMALL(IF(ISNUMBER(MATCH(YEAR(orderData[invoice_date]),$D$15,0)),MATCH(ROW(orderData[customer]),ROW(orderData[customer])),""),ROWS($A$15:A38)+$B$3))),IF($D$15="",INDEX(orderData[payed],SMALL(IF(ISNUMBER(MATCH(orderData[order_type],$D$13,0)),MATCH(ROW(orderData[customer]),ROW(orderData[customer])),""),ROWS($A$15:A38)+$B$3)),INDEX(orderData[payed],SMALL(IF(ISNUMBER(MATCH(orderData[order_type],$D$13,0)*MATCH(YEAR(orderData[invoice_date]),$D$15,0)),MATCH(ROW(orderData[customer]),ROW(orderData[customer])),""),ROWS($A$15:A38)+$B$3)))),IF($D$13="",IF($D$15="",INDEX(orderData[payed],SMALL(IF(ISNUMBER(MATCH(orderData[status],$D$11,0)),MATCH(ROW(orderData[customer]),ROW(orderData[customer])),""),ROWS($A$15:A38)+$B$3)),INDEX(orderData[payed],SMALL(IF(ISNUMBER(MATCH(orderData[status],$D$11,0)*MATCH(YEAR(orderData[invoice_date]),$D$15,0)),MATCH(ROW(orderData[customer]),ROW(orderData[customer])),""),ROWS($A$15:A38)+$B$3))),IF($D$15="",INDEX(orderData[payed],SMALL(IF(ISNUMBER(MATCH(orderData[status],$D$11,0)*MATCH(orderData[order_type],$D$13,0)),MATCH(ROW(orderData[customer]),ROW(orderData[customer])),""),ROWS($A$15:A38)+$B$3)),INDEX(orderData[payed],SMALL(IF(ISNUMBER(MATCH(orderData[status],$D$11,0)*MATCH(orderData[order_type],$D$13,0)*MATCH(YEAR(orderData[invoice_date]),$D$15,0)),MATCH(ROW(orderData[customer]),ROW(orderData[customer])),""),ROWS($A$15:A38)+$B$3))))),IF($D$11="",IF($D$13="",IF($D$15="",INDEX(orderData[payed],SMALL(IF(ISNUMBER(MATCH(orderData[customer],$D$9,0)),MATCH(ROW(orderData[customer]),ROW(orderData[customer])),""),ROWS($A$15:A38)+$B$3)),INDEX(orderData[payed],SMALL(IF(ISNUMBER(MATCH(orderData[customer],$D$9,0)*MATCH(YEAR(orderData[invoice_date]),$D$15,0)),MATCH(ROW(orderData[customer]),ROW(orderData[customer])),""),ROWS($A$15:A38)+$B$3))),IF($D$15="",INDEX(orderData[payed],SMALL(IF(ISNUMBER(MATCH(orderData[customer],$D$9,0)*MATCH(orderData[order_type],$D$13,0)),MATCH(ROW(orderData[customer]),ROW(orderData[customer])),""),ROWS($A$15:A38)+$B$3)),INDEX(orderData[payed],SMALL(IF(ISNUMBER(MATCH(orderData[customer],$D$9,0)*MATCH(orderData[order_type],$D$13,0)*MATCH(YEAR(orderData[invoice_date]),$D$15,0)),MATCH(ROW(orderData[customer]),ROW(orderData[customer])),""),ROWS($A$15:A38)+$B$3)))),IF($D$13="",IF($D$15="",INDEX(orderData[payed],SMALL(IF(ISNUMBER(MATCH(orderData[customer],$D$9,0)*MATCH(orderData[status],$D$11,0)),MATCH(ROW(orderData[customer]),ROW(orderData[customer])),""),ROWS($A$15:A38)+$B$3)),INDEX(orderData[payed],SMALL(IF(ISNUMBER(MATCH(orderData[customer],$D$9,0)*MATCH(orderData[status],$D$11,0)*MATCH(YEAR(orderData[payed]),$D$15,0)),MATCH(ROW(orderData[customer]),ROW(orderData[customer])),""),ROWS($A$15:A38)+$B$3))),IF($D$15="",INDEX(orderData[payed],SMALL(IF(ISNUMBER(MATCH(orderData[customer],$D$9,0)*MATCH(orderData[status],$D$11,0)*MATCH(orderData[order_type],$D$13,0)),MATCH(ROW(orderData[customer]),ROW(orderData[customer])),""),ROWS($A$15:A38)+$B$3)),INDEX(orderData[paye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U31" s="287" t="str">
        <f t="array" ref="U31">IFERROR(IF($D$9="",IF($D$11="",IF($D$13="",IF($D$15="",INDEX(orderData[shipping_method],SMALL(MATCH(ROW(orderData[customer]),ROW(orderData[customer])),ROWS($A$15:A38)+$B$3)),INDEX(orderData[shipping_method],SMALL(IF(ISNUMBER(MATCH(YEAR(orderData[invoice_date]),$D$15,0)),MATCH(ROW(orderData[customer]),ROW(orderData[customer])),""),ROWS($A$15:A38)+$B$3))),IF($D$15="",INDEX(orderData[shipping_method],SMALL(IF(ISNUMBER(MATCH(orderData[order_type],$D$13,0)),MATCH(ROW(orderData[customer]),ROW(orderData[customer])),""),ROWS($A$15:A38)+$B$3)),INDEX(orderData[shipping_method],SMALL(IF(ISNUMBER(MATCH(orderData[order_type],$D$13,0)*MATCH(YEAR(orderData[invoice_date]),$D$15,0)),MATCH(ROW(orderData[customer]),ROW(orderData[customer])),""),ROWS($A$15:A38)+$B$3)))),IF($D$13="",IF($D$15="",INDEX(orderData[shipping_method],SMALL(IF(ISNUMBER(MATCH(orderData[status],$D$11,0)),MATCH(ROW(orderData[customer]),ROW(orderData[customer])),""),ROWS($A$15:A38)+$B$3)),INDEX(orderData[shipping_method],SMALL(IF(ISNUMBER(MATCH(orderData[status],$D$11,0)*MATCH(YEAR(orderData[invoice_date]),$D$15,0)),MATCH(ROW(orderData[customer]),ROW(orderData[customer])),""),ROWS($A$15:A38)+$B$3))),IF($D$15="",INDEX(orderData[shipping_method],SMALL(IF(ISNUMBER(MATCH(orderData[status],$D$11,0)*MATCH(orderData[order_type],$D$13,0)),MATCH(ROW(orderData[customer]),ROW(orderData[customer])),""),ROWS($A$15:A38)+$B$3)),INDEX(orderData[shipping_method],SMALL(IF(ISNUMBER(MATCH(orderData[status],$D$11,0)*MATCH(orderData[order_type],$D$13,0)*MATCH(YEAR(orderData[invoice_date]),$D$15,0)),MATCH(ROW(orderData[customer]),ROW(orderData[customer])),""),ROWS($A$15:A38)+$B$3))))),IF($D$11="",IF($D$13="",IF($D$15="",INDEX(orderData[shipping_method],SMALL(IF(ISNUMBER(MATCH(orderData[customer],$D$9,0)),MATCH(ROW(orderData[customer]),ROW(orderData[customer])),""),ROWS($A$15:A38)+$B$3)),INDEX(orderData[shipping_method],SMALL(IF(ISNUMBER(MATCH(orderData[customer],$D$9,0)*MATCH(YEAR(orderData[invoice_date]),$D$15,0)),MATCH(ROW(orderData[customer]),ROW(orderData[customer])),""),ROWS($A$15:A38)+$B$3))),IF($D$15="",INDEX(orderData[shipping_method],SMALL(IF(ISNUMBER(MATCH(orderData[customer],$D$9,0)*MATCH(orderData[order_type],$D$13,0)),MATCH(ROW(orderData[customer]),ROW(orderData[customer])),""),ROWS($A$15:A38)+$B$3)),INDEX(orderData[shipping_method],SMALL(IF(ISNUMBER(MATCH(orderData[customer],$D$9,0)*MATCH(orderData[order_type],$D$13,0)*MATCH(YEAR(orderData[invoice_date]),$D$15,0)),MATCH(ROW(orderData[customer]),ROW(orderData[customer])),""),ROWS($A$15:A38)+$B$3)))),IF($D$13="",IF($D$15="",INDEX(orderData[shipping_method],SMALL(IF(ISNUMBER(MATCH(orderData[customer],$D$9,0)*MATCH(orderData[status],$D$11,0)),MATCH(ROW(orderData[customer]),ROW(orderData[customer])),""),ROWS($A$15:A38)+$B$3)),INDEX(orderData[shipping_method],SMALL(IF(ISNUMBER(MATCH(orderData[customer],$D$9,0)*MATCH(orderData[status],$D$11,0)*MATCH(YEAR(orderData[shipping_method]),$D$15,0)),MATCH(ROW(orderData[customer]),ROW(orderData[customer])),""),ROWS($A$15:A38)+$B$3))),IF($D$15="",INDEX(orderData[shipping_method],SMALL(IF(ISNUMBER(MATCH(orderData[customer],$D$9,0)*MATCH(orderData[status],$D$11,0)*MATCH(orderData[order_type],$D$13,0)),MATCH(ROW(orderData[customer]),ROW(orderData[customer])),""),ROWS($A$15:A38)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V31" s="292" t="str">
        <f t="array" ref="V31">IFERROR(IF($D$9="",IF($D$11="",IF($D$13="",IF($D$15="",INDEX(orderData[status],SMALL(MATCH(ROW(orderData[customer]),ROW(orderData[customer])),ROWS($A$15:A38)+$B$3)),INDEX(orderData[status],SMALL(IF(ISNUMBER(MATCH(YEAR(orderData[invoice_date]),$D$15,0)),MATCH(ROW(orderData[customer]),ROW(orderData[customer])),""),ROWS($A$15:A38)+$B$3))),IF($D$15="",INDEX(orderData[status],SMALL(IF(ISNUMBER(MATCH(orderData[order_type],$D$13,0)),MATCH(ROW(orderData[customer]),ROW(orderData[customer])),""),ROWS($A$15:A38)+$B$3)),INDEX(orderData[status],SMALL(IF(ISNUMBER(MATCH(orderData[order_type],$D$13,0)*MATCH(YEAR(orderData[invoice_date]),$D$15,0)),MATCH(ROW(orderData[customer]),ROW(orderData[customer])),""),ROWS($A$15:A38)+$B$3)))),IF($D$13="",IF($D$15="",INDEX(orderData[status],SMALL(IF(ISNUMBER(MATCH(orderData[status],$D$11,0)),MATCH(ROW(orderData[customer]),ROW(orderData[customer])),""),ROWS($A$15:A38)+$B$3)),INDEX(orderData[status],SMALL(IF(ISNUMBER(MATCH(orderData[status],$D$11,0)*MATCH(YEAR(orderData[invoice_date]),$D$15,0)),MATCH(ROW(orderData[customer]),ROW(orderData[customer])),""),ROWS($A$15:A38)+$B$3))),IF($D$15="",INDEX(orderData[status],SMALL(IF(ISNUMBER(MATCH(orderData[status],$D$11,0)*MATCH(orderData[order_type],$D$13,0)),MATCH(ROW(orderData[customer]),ROW(orderData[customer])),""),ROWS($A$15:A38)+$B$3)),INDEX(orderData[status],SMALL(IF(ISNUMBER(MATCH(orderData[status],$D$11,0)*MATCH(orderData[order_type],$D$13,0)*MATCH(YEAR(orderData[invoice_date]),$D$15,0)),MATCH(ROW(orderData[customer]),ROW(orderData[customer])),""),ROWS($A$15:A38)+$B$3))))),IF($D$11="",IF($D$13="",IF($D$15="",INDEX(orderData[status],SMALL(IF(ISNUMBER(MATCH(orderData[customer],$D$9,0)),MATCH(ROW(orderData[customer]),ROW(orderData[customer])),""),ROWS($A$15:A38)+$B$3)),INDEX(orderData[status],SMALL(IF(ISNUMBER(MATCH(orderData[customer],$D$9,0)*MATCH(YEAR(orderData[invoice_date]),$D$15,0)),MATCH(ROW(orderData[customer]),ROW(orderData[customer])),""),ROWS($A$15:A38)+$B$3))),IF($D$15="",INDEX(orderData[status],SMALL(IF(ISNUMBER(MATCH(orderData[customer],$D$9,0)*MATCH(orderData[order_type],$D$13,0)),MATCH(ROW(orderData[customer]),ROW(orderData[customer])),""),ROWS($A$15:A38)+$B$3)),INDEX(orderData[status],SMALL(IF(ISNUMBER(MATCH(orderData[customer],$D$9,0)*MATCH(orderData[order_type],$D$13,0)*MATCH(YEAR(orderData[invoice_date]),$D$15,0)),MATCH(ROW(orderData[customer]),ROW(orderData[customer])),""),ROWS($A$15:A38)+$B$3)))),IF($D$13="",IF($D$15="",INDEX(orderData[status],SMALL(IF(ISNUMBER(MATCH(orderData[customer],$D$9,0)*MATCH(orderData[status],$D$11,0)),MATCH(ROW(orderData[customer]),ROW(orderData[customer])),""),ROWS($A$15:A38)+$B$3)),INDEX(orderData[status],SMALL(IF(ISNUMBER(MATCH(orderData[customer],$D$9,0)*MATCH(orderData[status],$D$11,0)*MATCH(YEAR(orderData[status]),$D$15,0)),MATCH(ROW(orderData[customer]),ROW(orderData[customer])),""),ROWS($A$15:A38)+$B$3))),IF($D$15="",INDEX(orderData[status],SMALL(IF(ISNUMBER(MATCH(orderData[customer],$D$9,0)*MATCH(orderData[status],$D$11,0)*MATCH(orderData[order_type],$D$13,0)),MATCH(ROW(orderData[customer]),ROW(orderData[customer])),""),ROWS($A$15:A38)+$B$3)),INDEX(orderData[statu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W31" s="392" t="str">
        <f t="array" ref="W31">IFERROR(IF($D$9="",IF($D$11="",IF($D$13="",IF($D$15="",INDEX(orderData[custom_docs],SMALL(MATCH(ROW(orderData[customer]),ROW(orderData[customer])),ROWS($A$15:A38)+$B$3)),INDEX(orderData[custom_docs],SMALL(IF(ISNUMBER(MATCH(YEAR(orderData[invoice_date]),$D$15,0)),MATCH(ROW(orderData[customer]),ROW(orderData[customer])),""),ROWS($A$15:A38)+$B$3))),IF($D$15="",INDEX(orderData[custom_docs],SMALL(IF(ISNUMBER(MATCH(orderData[order_type],$D$13,0)),MATCH(ROW(orderData[customer]),ROW(orderData[customer])),""),ROWS($A$15:A38)+$B$3)),INDEX(orderData[custom_docs],SMALL(IF(ISNUMBER(MATCH(orderData[order_type],$D$13,0)*MATCH(YEAR(orderData[invoice_date]),$D$15,0)),MATCH(ROW(orderData[customer]),ROW(orderData[customer])),""),ROWS($A$15:A38)+$B$3)))),IF($D$13="",IF($D$15="",INDEX(orderData[custom_docs],SMALL(IF(ISNUMBER(MATCH(orderData[status],$D$11,0)),MATCH(ROW(orderData[customer]),ROW(orderData[customer])),""),ROWS($A$15:A38)+$B$3)),INDEX(orderData[custom_docs],SMALL(IF(ISNUMBER(MATCH(orderData[status],$D$11,0)*MATCH(YEAR(orderData[invoice_date]),$D$15,0)),MATCH(ROW(orderData[customer]),ROW(orderData[customer])),""),ROWS($A$15:A38)+$B$3))),IF($D$15="",INDEX(orderData[custom_docs],SMALL(IF(ISNUMBER(MATCH(orderData[status],$D$11,0)*MATCH(orderData[order_type],$D$13,0)),MATCH(ROW(orderData[customer]),ROW(orderData[customer])),""),ROWS($A$15:A38)+$B$3)),INDEX(orderData[custom_docs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_docs],SMALL(IF(ISNUMBER(MATCH(orderData[customer],$D$9,0)),MATCH(ROW(orderData[customer]),ROW(orderData[customer])),""),ROWS($A$15:A38)+$B$3)),INDEX(orderData[custom_docs],SMALL(IF(ISNUMBER(MATCH(orderData[customer],$D$9,0)*MATCH(YEAR(orderData[invoice_date]),$D$15,0)),MATCH(ROW(orderData[customer]),ROW(orderData[customer])),""),ROWS($A$15:A38)+$B$3))),IF($D$15="",INDEX(orderData[custom_docs],SMALL(IF(ISNUMBER(MATCH(orderData[customer],$D$9,0)*MATCH(orderData[order_type],$D$13,0)),MATCH(ROW(orderData[customer]),ROW(orderData[customer])),""),ROWS($A$15:A38)+$B$3)),INDEX(orderData[custom_docs],SMALL(IF(ISNUMBER(MATCH(orderData[customer],$D$9,0)*MATCH(orderData[order_type],$D$13,0)*MATCH(YEAR(orderData[invoice_date]),$D$15,0)),MATCH(ROW(orderData[customer]),ROW(orderData[customer])),""),ROWS($A$15:A38)+$B$3)))),IF($D$13="",IF($D$15="",INDEX(orderData[custom_docs],SMALL(IF(ISNUMBER(MATCH(orderData[customer],$D$9,0)*MATCH(orderData[status],$D$11,0)),MATCH(ROW(orderData[customer]),ROW(orderData[customer])),""),ROWS($A$15:A38)+$B$3)),INDEX(orderData[custom_docs],SMALL(IF(ISNUMBER(MATCH(orderData[customer],$D$9,0)*MATCH(orderData[status],$D$11,0)*MATCH(YEAR(orderData[status]),$D$15,0)),MATCH(ROW(orderData[customer]),ROW(orderData[customer])),""),ROWS($A$15:A38)+$B$3))),IF($D$15="",INDEX(orderData[custom_docs],SMALL(IF(ISNUMBER(MATCH(orderData[customer],$D$9,0)*MATCH(orderData[status],$D$11,0)*MATCH(orderData[order_type],$D$13,0)),MATCH(ROW(orderData[customer]),ROW(orderData[customer])),""),ROWS($A$15:A38)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AQ31" s="275"/>
      <c r="AR31" s="459"/>
      <c r="AS31" s="275"/>
      <c r="AT31" s="461"/>
      <c r="BA31" s="275"/>
      <c r="BB31" s="729"/>
      <c r="BC31" s="729"/>
      <c r="BD31" s="729"/>
      <c r="BF31" s="243"/>
      <c r="BN31" s="433"/>
      <c r="BO31" s="268"/>
      <c r="BZ31" s="364"/>
      <c r="CA31" s="305" t="str">
        <f>IFERROR(IF(BZ31="","",INDEX(productData[description],MATCH(BZ31,productData[sku],0))),"")</f>
        <v/>
      </c>
      <c r="CB31" s="479"/>
      <c r="CC31" s="420"/>
      <c r="CD31" s="315"/>
      <c r="CE31" s="425"/>
      <c r="CF31" s="308"/>
      <c r="CG31" s="309" t="str">
        <f>IFERROR(ROUNDUP(CB31/INDEX(productData[units_per_carton],MATCH(BZ31,productData[sku],0)),0),"")</f>
        <v/>
      </c>
      <c r="CH31" s="310" t="str">
        <f>IFERROR(ROUNDUP(CD31/INDEX(productData[units_per_carton],MATCH(BZ31,productData[sku],0)),0),"")</f>
        <v/>
      </c>
      <c r="CI31" s="310" t="str">
        <f>IFERROR(ROUNDUP(CF31/INDEX(productData[units_per_carton],MATCH(BZ31,productData[sku])),0),"")</f>
        <v/>
      </c>
      <c r="CJ31" s="310" t="str">
        <f>IFERROR(((CB31+CD31+CF31)/INDEX(productData[units_per_carton],MATCH(BZ31,productData[sku],0)))*INDEX(productData[net_weight],MATCH(BZ31,productData[sku],0)),"")</f>
        <v/>
      </c>
      <c r="CK31" s="310" t="str">
        <f>IFERROR(((CB31+CD31+CF31)/INDEX(productData[units_per_carton],MATCH(BZ31,productData[sku],0)))*INDEX(productData[gross_weight],MATCH(BZ31,productData[sku],0)),"")</f>
        <v/>
      </c>
      <c r="CL31" s="414" t="str">
        <f>IFERROR((CB31+CD31+CF31)/INDEX(productData[units_per_carton],MATCH(BZ31,productData[sku],0))*INDEX(productData[length],MATCH(BZ31,productData[sku],0))*INDEX(productData[width],MATCH(BZ31,productData[sku],0))*INDEX(productData[height],MATCH(BZ31,productData[sku],0))/1000000000,"")</f>
        <v/>
      </c>
      <c r="CM31" s="311" t="str">
        <f>IFERROR(INDEX(productData[category],MATCH(BZ31,productData[sku],0)),"")</f>
        <v/>
      </c>
      <c r="CN31" s="311" t="str">
        <f>IFERROR(INDEX(productData[size1],MATCH(BZ31,productData[sku],0)),"")</f>
        <v/>
      </c>
      <c r="CO31" s="312" t="str">
        <f>IFERROR(INDEX(productData[hs_code],MATCH(BZ31,productData[sku],0)),"")</f>
        <v/>
      </c>
      <c r="CP31" s="365" t="str">
        <f>IFERROR(INDEX(productData[sku_geko],MATCH(BZ31,productData[sku],0)),"")</f>
        <v/>
      </c>
      <c r="CQ31" s="308"/>
      <c r="CR31" s="383" t="str">
        <f>IFERROR(IF(BZ31="","",IF($BX$15="SALE",INDEX(inventory[COSTO UNITARIO],MATCH(BZ31,inventory[SKU],0)),IF($BX$15="SAMPLING",INDEX(inventory[COSTO UNITARIO],MATCH(BZ31,inventory[SKU],0)),""))),"")</f>
        <v/>
      </c>
      <c r="CS31" s="383" t="str">
        <f t="shared" si="8"/>
        <v/>
      </c>
      <c r="CT31" s="430" t="str">
        <f t="shared" si="9"/>
        <v/>
      </c>
      <c r="CU31" s="357" t="str">
        <f t="shared" si="3"/>
        <v/>
      </c>
      <c r="CW31" s="77"/>
      <c r="CX31" s="472" t="s">
        <v>302</v>
      </c>
      <c r="CY31" s="473" t="e">
        <f>IF(INDEX(orderData[production_no],MATCH($BX$11,orderData[order_no],0))=0,"",INDEX(orderData[production_no],MATCH($BX$11,orderData[order_no],0)))</f>
        <v>#N/A</v>
      </c>
      <c r="CZ31" s="74"/>
      <c r="DB31" s="195"/>
      <c r="DH31" s="195"/>
      <c r="EE31" s="337" t="str">
        <f t="array" ref="EE31">IFERROR(IF($EC$9="",IF($EC$11="",IF($EC$13="",INDEX(productData[sku],SMALL(MATCH(ROW(productData[sku]),ROW(productData[sku])),ROWS($A$15:A38)+$B$3)),INDEX(productData[sku],SMALL(IF(ISNUMBER(MATCH(productData[size1],$EC$13,0)),MATCH(ROW(productData[sku]),ROW(productData[sku])),""),ROWS($A$15:A36)+$B$3))),IF($EC$13="",INDEX(productData[sku],SMALL(IF(ISNUMBER(MATCH(productData[sex],$EC$11,0)),MATCH(ROW(productData[sku]),ROW(productData[sku])),""),ROWS($A$15:A36)+$B$3)),INDEX(productData[sku],SMALL(IF(ISNUMBER(MATCH(productData[sex],$EC$11,0)*MATCH(productData[size1],$EC$13,0)),MATCH(ROW(productData[sku]),ROW(productData[sku])),""),ROWS($A$15:A36)+$B$3)))),IF($EC$11="",IF($EC$13="",INDEX(productData[sku],SMALL(IF(ISNUMBER(MATCH(productData[category],$EC$9,0)),MATCH(ROW(productData[sku]),ROW(productData[sku])),""),ROWS($A$15:A36)+$B$3)),INDEX(productData[sku],SMALL(IF(ISNUMBER(MATCH(productData[category],$EC$9,0)*MATCH(productData[size1],$EC$13,0)),MATCH(ROW(productData[sku]),ROW(productData[sku])),""),ROWS($A$15:A36)+$B$3))),IF($EC$13="",INDEX(productData[sku],SMALL(IF(ISNUMBER(MATCH(productData[category],$EC$9,0)*MATCH(productData[sex],$EC$11,0)),MATCH(ROW(productData[sku]),ROW(productData[sku])),""),ROWS($A$15:A36)+$B$3)),INDEX(productData[sku],SMALL(IF(ISNUMBER(MATCH(productData[category],$EC$9,0)*MATCH(productData[sex],$EC$11,0)*MATCH(productData[size1],$EC$13,0)),MATCH(ROW(productData[sku]),ROW(productData[sku])),""),ROWS($A$15:A36)+$B$3))))),"")</f>
        <v/>
      </c>
      <c r="EF31" s="501" t="str">
        <f t="array" ref="EF31">IFERROR(IF($EC$9="",IF($EC$11="",IF($EC$13="",INDEX(productData[description],SMALL(MATCH(ROW(productData[sku]),ROW(productData[sku])),ROWS($A$15:A38)+$B$3)),INDEX(productData[description],SMALL(IF(ISNUMBER(MATCH(productData[size1],$EC$13,0)),MATCH(ROW(productData[sku]),ROW(productData[sku])),""),ROWS($A$15:A36)+$B$3))),IF($EC$13="",INDEX(productData[description],SMALL(IF(ISNUMBER(MATCH(productData[sex],$EC$11,0)),MATCH(ROW(productData[sku]),ROW(productData[sku])),""),ROWS($A$15:A36)+$B$3)),INDEX(productData[description],SMALL(IF(ISNUMBER(MATCH(productData[sex],$EC$11,0)*MATCH(productData[size1],$EC$13,0)),MATCH(ROW(productData[sku]),ROW(productData[sku])),""),ROWS($A$15:A36)+$B$3)))),IF($EC$11="",IF($EC$13="",INDEX(productData[description],SMALL(IF(ISNUMBER(MATCH(productData[category],$EC$9,0)),MATCH(ROW(productData[sku]),ROW(productData[sku])),""),ROWS($A$15:A36)+$B$3)),INDEX(productData[description],SMALL(IF(ISNUMBER(MATCH(productData[category],$EC$9,0)*MATCH(productData[size1],$EC$13,0)),MATCH(ROW(productData[sku]),ROW(productData[sku])),""),ROWS($A$15:A36)+$B$3))),IF($EC$13="",INDEX(productData[description],SMALL(IF(ISNUMBER(MATCH(productData[category],$EC$9,0)*MATCH(productData[sex],$EC$11,0)),MATCH(ROW(productData[sku]),ROW(productData[sku])),""),ROWS($A$15:A36)+$B$3)),INDEX(productData[description],SMALL(IF(ISNUMBER(MATCH(productData[category],$EC$9,0)*MATCH(productData[sex],$EC$11,0)*MATCH(productData[size1],$EC$13,0)),MATCH(ROW(productData[sku]),ROW(productData[sku])),""),ROWS($A$15:A36)+$B$3))))),"")</f>
        <v/>
      </c>
      <c r="EG31" s="338" t="str">
        <f>IFERROR(IF('BHPC MANAGER'!$EE31="","",INDEX(inventory[ESISTENZA],MATCH('BHPC MANAGER'!$EE31,inventory[SKU],0))),0)</f>
        <v/>
      </c>
      <c r="EH31" s="339" t="s">
        <v>241</v>
      </c>
      <c r="EI31" s="339" t="str">
        <f t="shared" si="4"/>
        <v/>
      </c>
      <c r="EJ31" s="340" t="s">
        <v>241</v>
      </c>
      <c r="EK31" s="341" t="str">
        <f t="shared" si="5"/>
        <v/>
      </c>
      <c r="FF31" s="242"/>
      <c r="FG31" s="242"/>
      <c r="FH31" s="242"/>
      <c r="FI31" s="242"/>
      <c r="FJ31" s="242"/>
      <c r="FK31" s="242"/>
      <c r="FL31" s="242"/>
      <c r="FM31" s="242"/>
      <c r="FN31" s="242"/>
      <c r="FO31" s="242"/>
      <c r="FP31" s="242"/>
      <c r="FQ31" s="242"/>
      <c r="FR31" s="242"/>
      <c r="FS31" s="242"/>
      <c r="FT31" s="242"/>
      <c r="FU31" s="242"/>
      <c r="FV31" s="242"/>
      <c r="FW31" s="242"/>
      <c r="FX31" s="242"/>
      <c r="FY31" s="242"/>
      <c r="FZ31" s="242"/>
      <c r="GA31" s="242"/>
      <c r="GB31" s="242"/>
      <c r="GC31" s="242"/>
      <c r="GD31" s="242"/>
      <c r="GE31" s="242"/>
      <c r="GF31" s="242"/>
      <c r="GG31" s="242"/>
      <c r="GH31" s="242"/>
      <c r="GI31" s="242"/>
      <c r="GJ31" s="242"/>
      <c r="GK31" s="242"/>
      <c r="GL31" s="242"/>
      <c r="GM31" s="242"/>
      <c r="GN31" s="242"/>
      <c r="GO31" s="242"/>
      <c r="GP31" s="242"/>
      <c r="GQ31" s="242"/>
      <c r="GR31" s="242"/>
      <c r="GS31" s="242"/>
      <c r="GT31" s="242"/>
      <c r="GU31" s="242"/>
      <c r="GV31" s="242"/>
      <c r="GW31" s="242"/>
      <c r="GX31" s="242"/>
      <c r="GY31" s="242"/>
      <c r="GZ31" s="242"/>
      <c r="HA31" s="242"/>
      <c r="HB31" s="242"/>
      <c r="HC31" s="242"/>
      <c r="HD31" s="242"/>
      <c r="HE31" s="242"/>
      <c r="HF31" s="242"/>
      <c r="HG31" s="242"/>
      <c r="HH31" s="242"/>
      <c r="HI31" s="242"/>
      <c r="HJ31" s="242"/>
      <c r="HK31" s="242"/>
      <c r="HL31" s="242"/>
      <c r="HM31" s="242"/>
      <c r="HN31" s="242"/>
      <c r="HO31" s="242"/>
      <c r="HP31" s="242"/>
      <c r="HQ31" s="242"/>
      <c r="HR31" s="242"/>
      <c r="HS31" s="242"/>
      <c r="HT31" s="242"/>
    </row>
    <row r="32" spans="1:228" ht="15" customHeight="1" x14ac:dyDescent="0.35">
      <c r="F32" s="84"/>
      <c r="G32" s="87"/>
      <c r="H32" s="74"/>
      <c r="L32" s="285" t="str">
        <f t="array" ref="L32">IFERROR(IF($D$9="",IF($D$11="",IF($D$13="",IF($D$15="",INDEX(orderData[customer],SMALL(MATCH(ROW(orderData[customer]),ROW(orderData[customer])),ROWS($A$15:A39)+$B$3)),INDEX(orderData[customer],SMALL(IF(ISNUMBER(MATCH(YEAR(orderData[invoice_date]),$D$15,0)),MATCH(ROW(orderData[customer]),ROW(orderData[customer])),""),ROWS($A$15:A39)+$B$3))),IF($D$15="",INDEX(orderData[customer],SMALL(IF(ISNUMBER(MATCH(orderData[order_type],$D$13,0)),MATCH(ROW(orderData[customer]),ROW(orderData[customer])),""),ROWS($A$15:A39)+$B$3)),INDEX(orderData[customer],SMALL(IF(ISNUMBER(MATCH(orderData[order_type],$D$13,0)*MATCH(YEAR(orderData[invoice_date]),$D$15,0)),MATCH(ROW(orderData[customer]),ROW(orderData[customer])),""),ROWS($A$15:A39)+$B$3)))),IF($D$13="",IF($D$15="",INDEX(orderData[customer],SMALL(IF(ISNUMBER(MATCH(orderData[status],$D$11,0)),MATCH(ROW(orderData[customer]),ROW(orderData[customer])),""),ROWS($A$15:A39)+$B$3)),INDEX(orderData[customer],SMALL(IF(ISNUMBER(MATCH(orderData[status],$D$11,0)*MATCH(YEAR(orderData[invoice_date]),$D$15,0)),MATCH(ROW(orderData[customer]),ROW(orderData[customer])),""),ROWS($A$15:A39)+$B$3))),IF($D$15="",INDEX(orderData[customer],SMALL(IF(ISNUMBER(MATCH(orderData[status],$D$11,0)*MATCH(orderData[order_type],$D$13,0)),MATCH(ROW(orderData[customer]),ROW(orderData[customer])),""),ROWS($A$15:A39)+$B$3)),INDEX(orderData[customer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er],SMALL(IF(ISNUMBER(MATCH(orderData[customer],$D$9,0)),MATCH(ROW(orderData[customer]),ROW(orderData[customer])),""),ROWS($A$15:A39)+$B$3)),INDEX(orderData[customer],SMALL(IF(ISNUMBER(MATCH(orderData[customer],$D$9,0)*MATCH(YEAR(orderData[invoice_date]),$D$15,0)),MATCH(ROW(orderData[customer]),ROW(orderData[customer])),""),ROWS($A$15:A39)+$B$3))),IF($D$15="",INDEX(orderData[customer],SMALL(IF(ISNUMBER(MATCH(orderData[customer],$D$9,0)*MATCH(orderData[order_type],$D$13,0)),MATCH(ROW(orderData[customer]),ROW(orderData[customer])),""),ROWS($A$15:A39)+$B$3)),INDEX(orderData[customer],SMALL(IF(ISNUMBER(MATCH(orderData[customer],$D$9,0)*MATCH(orderData[order_type],$D$13,0)*MATCH(YEAR(orderData[invoice_date]),$D$15,0)),MATCH(ROW(orderData[customer]),ROW(orderData[customer])),""),ROWS($A$15:A39)+$B$3)))),IF($D$13="",IF($D$15="",INDEX(orderData[customer],SMALL(IF(ISNUMBER(MATCH(orderData[customer],$D$9,0)*MATCH(orderData[status],$D$11,0)),MATCH(ROW(orderData[customer]),ROW(orderData[customer])),""),ROWS($A$15:A39)+$B$3)),INDEX(orderData[customer],SMALL(IF(ISNUMBER(MATCH(orderData[customer],$D$9,0)*MATCH(orderData[status],$D$11,0)*MATCH(YEAR(orderData[invoice_date]),$D$15,0)),MATCH(ROW(orderData[customer]),ROW(orderData[customer])),""),ROWS($A$15:A39)+$B$3))),IF($D$15="",INDEX(orderData[customer],SMALL(IF(ISNUMBER(MATCH(orderData[customer],$D$9,0)*MATCH(orderData[status],$D$11,0)*MATCH(orderData[order_type],$D$13,0)),MATCH(ROW(orderData[customer]),ROW(orderData[customer])),""),ROWS($A$15:A39)+$B$3)),INDEX(orderData[customer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M32" s="286" t="str">
        <f t="array" ref="M32">IFERROR(IF($D$9="",IF($D$11="",IF($D$13="",IF($D$15="",INDEX(orderData[order_no],SMALL(MATCH(ROW(orderData[customer]),ROW(orderData[customer])),ROWS($A$15:A39)+$B$3)),INDEX(orderData[order_no],SMALL(IF(ISNUMBER(MATCH(YEAR(orderData[invoice_date]),$D$15,0)),MATCH(ROW(orderData[customer]),ROW(orderData[customer])),""),ROWS($A$15:A39)+$B$3))),IF($D$15="",INDEX(orderData[order_no],SMALL(IF(ISNUMBER(MATCH(orderData[order_type],$D$13,0)),MATCH(ROW(orderData[customer]),ROW(orderData[customer])),""),ROWS($A$15:A39)+$B$3)),INDEX(orderData[order_no],SMALL(IF(ISNUMBER(MATCH(orderData[order_type],$D$13,0)*MATCH(YEAR(orderData[invoice_date]),$D$15,0)),MATCH(ROW(orderData[customer]),ROW(orderData[customer])),""),ROWS($A$15:A39)+$B$3)))),IF($D$13="",IF($D$15="",INDEX(orderData[order_no],SMALL(IF(ISNUMBER(MATCH(orderData[status],$D$11,0)),MATCH(ROW(orderData[customer]),ROW(orderData[customer])),""),ROWS($A$15:A39)+$B$3)),INDEX(orderData[order_no],SMALL(IF(ISNUMBER(MATCH(orderData[status],$D$11,0)*MATCH(YEAR(orderData[invoice_date]),$D$15,0)),MATCH(ROW(orderData[customer]),ROW(orderData[customer])),""),ROWS($A$15:A39)+$B$3))),IF($D$15="",INDEX(orderData[order_no],SMALL(IF(ISNUMBER(MATCH(orderData[status],$D$11,0)*MATCH(orderData[order_type],$D$13,0)),MATCH(ROW(orderData[customer]),ROW(orderData[customer])),""),ROWS($A$15:A39)+$B$3)),INDEX(orderData[order_no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no],SMALL(IF(ISNUMBER(MATCH(orderData[customer],$D$9,0)),MATCH(ROW(orderData[customer]),ROW(orderData[customer])),""),ROWS($A$15:A39)+$B$3)),INDEX(orderData[order_no],SMALL(IF(ISNUMBER(MATCH(orderData[customer],$D$9,0)*MATCH(YEAR(orderData[invoice_date]),$D$15,0)),MATCH(ROW(orderData[customer]),ROW(orderData[customer])),""),ROWS($A$15:A39)+$B$3))),IF($D$15="",INDEX(orderData[order_no],SMALL(IF(ISNUMBER(MATCH(orderData[customer],$D$9,0)*MATCH(orderData[order_type],$D$13,0)),MATCH(ROW(orderData[customer]),ROW(orderData[customer])),""),ROWS($A$15:A39)+$B$3)),INDEX(orderData[order_no],SMALL(IF(ISNUMBER(MATCH(orderData[customer],$D$9,0)*MATCH(orderData[order_type],$D$13,0)*MATCH(YEAR(orderData[invoice_date]),$D$15,0)),MATCH(ROW(orderData[customer]),ROW(orderData[customer])),""),ROWS($A$15:A39)+$B$3)))),IF($D$13="",IF($D$15="",INDEX(orderData[order_no],SMALL(IF(ISNUMBER(MATCH(orderData[customer],$D$9,0)*MATCH(orderData[status],$D$11,0)),MATCH(ROW(orderData[customer]),ROW(orderData[customer])),""),ROWS($A$15:A39)+$B$3)),INDEX(orderData[order_no],SMALL(IF(ISNUMBER(MATCH(orderData[customer],$D$9,0)*MATCH(orderData[status],$D$11,0)*MATCH(YEAR(orderData[invoice_date]),$D$15,0)),MATCH(ROW(orderData[customer]),ROW(orderData[customer])),""),ROWS($A$15:A39)+$B$3))),IF($D$15="",INDEX(orderData[order_no],SMALL(IF(ISNUMBER(MATCH(orderData[customer],$D$9,0)*MATCH(orderData[status],$D$11,0)*MATCH(orderData[order_type],$D$13,0)),MATCH(ROW(orderData[customer]),ROW(orderData[customer])),""),ROWS($A$15:A39)+$B$3)),INDEX(orderData[order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N32" s="287" t="str">
        <f t="array" ref="N32">IFERROR(IF($D$9="",IF($D$11="",IF($D$13="",IF($D$15="",INDEX(orderData[order_type],SMALL(MATCH(ROW(orderData[customer]),ROW(orderData[customer])),ROWS($A$15:A39)+$B$3)),INDEX(orderData[order_type],SMALL(IF(ISNUMBER(MATCH(YEAR(orderData[invoice_date]),$D$15,0)),MATCH(ROW(orderData[customer]),ROW(orderData[customer])),""),ROWS($A$15:A39)+$B$3))),IF($D$15="",INDEX(orderData[order_type],SMALL(IF(ISNUMBER(MATCH(orderData[order_type],$D$13,0)),MATCH(ROW(orderData[customer]),ROW(orderData[customer])),""),ROWS($A$15:A39)+$B$3)),INDEX(orderData[order_type],SMALL(IF(ISNUMBER(MATCH(orderData[order_type],$D$13,0)*MATCH(YEAR(orderData[invoice_date]),$D$15,0)),MATCH(ROW(orderData[customer]),ROW(orderData[customer])),""),ROWS($A$15:A39)+$B$3)))),IF($D$13="",IF($D$15="",INDEX(orderData[order_type],SMALL(IF(ISNUMBER(MATCH(orderData[status],$D$11,0)),MATCH(ROW(orderData[customer]),ROW(orderData[customer])),""),ROWS($A$15:A39)+$B$3)),INDEX(orderData[order_type],SMALL(IF(ISNUMBER(MATCH(orderData[status],$D$11,0)*MATCH(YEAR(orderData[invoice_date]),$D$15,0)),MATCH(ROW(orderData[customer]),ROW(orderData[customer])),""),ROWS($A$15:A39)+$B$3))),IF($D$15="",INDEX(orderData[order_type],SMALL(IF(ISNUMBER(MATCH(orderData[status],$D$11,0)*MATCH(orderData[order_type],$D$13,0)),MATCH(ROW(orderData[customer]),ROW(orderData[customer])),""),ROWS($A$15:A39)+$B$3)),INDEX(orderData[order_typ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type],SMALL(IF(ISNUMBER(MATCH(orderData[customer],$D$9,0)),MATCH(ROW(orderData[customer]),ROW(orderData[customer])),""),ROWS($A$15:A39)+$B$3)),INDEX(orderData[order_type],SMALL(IF(ISNUMBER(MATCH(orderData[customer],$D$9,0)*MATCH(YEAR(orderData[invoice_date]),$D$15,0)),MATCH(ROW(orderData[customer]),ROW(orderData[customer])),""),ROWS($A$15:A39)+$B$3))),IF($D$15="",INDEX(orderData[order_type],SMALL(IF(ISNUMBER(MATCH(orderData[customer],$D$9,0)*MATCH(orderData[order_type],$D$13,0)),MATCH(ROW(orderData[customer]),ROW(orderData[customer])),""),ROWS($A$15:A39)+$B$3)),INDEX(orderData[order_type],SMALL(IF(ISNUMBER(MATCH(orderData[customer],$D$9,0)*MATCH(orderData[order_type],$D$13,0)*MATCH(YEAR(orderData[invoice_date]),$D$15,0)),MATCH(ROW(orderData[customer]),ROW(orderData[customer])),""),ROWS($A$15:A39)+$B$3)))),IF($D$13="",IF($D$15="",INDEX(orderData[order_type],SMALL(IF(ISNUMBER(MATCH(orderData[customer],$D$9,0)*MATCH(orderData[status],$D$11,0)),MATCH(ROW(orderData[customer]),ROW(orderData[customer])),""),ROWS($A$15:A39)+$B$3)),INDEX(orderData[order_type],SMALL(IF(ISNUMBER(MATCH(orderData[customer],$D$9,0)*MATCH(orderData[status],$D$11,0)*MATCH(YEAR(orderData[invoice_date]),$D$15,0)),MATCH(ROW(orderData[customer]),ROW(orderData[customer])),""),ROWS($A$15:A39)+$B$3))),IF($D$15="",INDEX(orderData[order_type],SMALL(IF(ISNUMBER(MATCH(orderData[customer],$D$9,0)*MATCH(orderData[status],$D$11,0)*MATCH(orderData[order_type],$D$13,0)),MATCH(ROW(orderData[customer]),ROW(orderData[customer])),""),ROWS($A$15:A39)+$B$3)),INDEX(orderData[order_typ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O32" s="288" t="str">
        <f t="array" ref="O32">IFERROR(IF($D$9="",IF($D$11="",IF($D$13="",IF($D$15="",INDEX(orderData[order_date],SMALL(MATCH(ROW(orderData[customer]),ROW(orderData[customer])),ROWS($A$15:A39)+$B$3)),INDEX(orderData[order_date],SMALL(IF(ISNUMBER(MATCH(YEAR(orderData[invoice_date]),$D$15,0)),MATCH(ROW(orderData[customer]),ROW(orderData[customer])),""),ROWS($A$15:A39)+$B$3))),IF($D$15="",INDEX(orderData[order_date],SMALL(IF(ISNUMBER(MATCH(orderData[order_type],$D$13,0)),MATCH(ROW(orderData[customer]),ROW(orderData[customer])),""),ROWS($A$15:A39)+$B$3)),INDEX(orderData[order_date],SMALL(IF(ISNUMBER(MATCH(orderData[order_type],$D$13,0)*MATCH(YEAR(orderData[invoice_date]),$D$15,0)),MATCH(ROW(orderData[customer]),ROW(orderData[customer])),""),ROWS($A$15:A39)+$B$3)))),IF($D$13="",IF($D$15="",INDEX(orderData[order_date],SMALL(IF(ISNUMBER(MATCH(orderData[status],$D$11,0)),MATCH(ROW(orderData[customer]),ROW(orderData[customer])),""),ROWS($A$15:A39)+$B$3)),INDEX(orderData[order_date],SMALL(IF(ISNUMBER(MATCH(orderData[status],$D$11,0)*MATCH(YEAR(orderData[invoice_date]),$D$15,0)),MATCH(ROW(orderData[customer]),ROW(orderData[customer])),""),ROWS($A$15:A39)+$B$3))),IF($D$15="",INDEX(orderData[order_date],SMALL(IF(ISNUMBER(MATCH(orderData[status],$D$11,0)*MATCH(orderData[order_type],$D$13,0)),MATCH(ROW(orderData[customer]),ROW(orderData[customer])),""),ROWS($A$15:A39)+$B$3)),INDEX(orderData[order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date],SMALL(IF(ISNUMBER(MATCH(orderData[customer],$D$9,0)),MATCH(ROW(orderData[customer]),ROW(orderData[customer])),""),ROWS($A$15:A39)+$B$3)),INDEX(orderData[order_date],SMALL(IF(ISNUMBER(MATCH(orderData[customer],$D$9,0)*MATCH(YEAR(orderData[invoice_date]),$D$15,0)),MATCH(ROW(orderData[customer]),ROW(orderData[customer])),""),ROWS($A$15:A39)+$B$3))),IF($D$15="",INDEX(orderData[order_date],SMALL(IF(ISNUMBER(MATCH(orderData[customer],$D$9,0)*MATCH(orderData[order_type],$D$13,0)),MATCH(ROW(orderData[customer]),ROW(orderData[customer])),""),ROWS($A$15:A39)+$B$3)),INDEX(orderData[order_date],SMALL(IF(ISNUMBER(MATCH(orderData[customer],$D$9,0)*MATCH(orderData[order_type],$D$13,0)*MATCH(YEAR(orderData[invoice_date]),$D$15,0)),MATCH(ROW(orderData[customer]),ROW(orderData[customer])),""),ROWS($A$15:A39)+$B$3)))),IF($D$13="",IF($D$15="",INDEX(orderData[order_date],SMALL(IF(ISNUMBER(MATCH(orderData[customer],$D$9,0)*MATCH(orderData[status],$D$11,0)),MATCH(ROW(orderData[customer]),ROW(orderData[customer])),""),ROWS($A$15:A39)+$B$3)),INDEX(orderData[order_date],SMALL(IF(ISNUMBER(MATCH(orderData[customer],$D$9,0)*MATCH(orderData[status],$D$11,0)*MATCH(YEAR(orderData[invoice_date]),$D$15,0)),MATCH(ROW(orderData[customer]),ROW(orderData[customer])),""),ROWS($A$15:A39)+$B$3))),IF($D$15="",INDEX(orderData[order_date],SMALL(IF(ISNUMBER(MATCH(orderData[customer],$D$9,0)*MATCH(orderData[status],$D$11,0)*MATCH(orderData[order_type],$D$13,0)),MATCH(ROW(orderData[customer]),ROW(orderData[customer])),""),ROWS($A$15:A39)+$B$3)),INDEX(orderData[order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P32" s="289" t="str">
        <f t="array" ref="P32">IFERROR(IF($D$9="",IF($D$11="",IF($D$13="",IF($D$15="",INDEX(orderData[invoice_no],SMALL(MATCH(ROW(orderData[customer]),ROW(orderData[customer])),ROWS($A$15:A39)+$B$3)),INDEX(orderData[invoice_no],SMALL(IF(ISNUMBER(MATCH(YEAR(orderData[invoice_date]),$D$15,0)),MATCH(ROW(orderData[customer]),ROW(orderData[customer])),""),ROWS($A$15:A39)+$B$3))),IF($D$15="",INDEX(orderData[invoice_no],SMALL(IF(ISNUMBER(MATCH(orderData[order_type],$D$13,0)),MATCH(ROW(orderData[customer]),ROW(orderData[customer])),""),ROWS($A$15:A39)+$B$3)),INDEX(orderData[invoice_no],SMALL(IF(ISNUMBER(MATCH(orderData[order_type],$D$13,0)*MATCH(YEAR(orderData[invoice_date]),$D$15,0)),MATCH(ROW(orderData[customer]),ROW(orderData[customer])),""),ROWS($A$15:A39)+$B$3)))),IF($D$13="",IF($D$15="",INDEX(orderData[invoice_no],SMALL(IF(ISNUMBER(MATCH(orderData[status],$D$11,0)),MATCH(ROW(orderData[customer]),ROW(orderData[customer])),""),ROWS($A$15:A39)+$B$3)),INDEX(orderData[invoice_no],SMALL(IF(ISNUMBER(MATCH(orderData[status],$D$11,0)*MATCH(YEAR(orderData[invoice_date]),$D$15,0)),MATCH(ROW(orderData[customer]),ROW(orderData[customer])),""),ROWS($A$15:A39)+$B$3))),IF($D$15="",INDEX(orderData[invoice_no],SMALL(IF(ISNUMBER(MATCH(orderData[status],$D$11,0)*MATCH(orderData[order_type],$D$13,0)),MATCH(ROW(orderData[customer]),ROW(orderData[customer])),""),ROWS($A$15:A39)+$B$3)),INDEX(orderData[invoice_no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no],SMALL(IF(ISNUMBER(MATCH(orderData[customer],$D$9,0)),MATCH(ROW(orderData[customer]),ROW(orderData[customer])),""),ROWS($A$15:A39)+$B$3)),INDEX(orderData[invoice_no],SMALL(IF(ISNUMBER(MATCH(orderData[customer],$D$9,0)*MATCH(YEAR(orderData[invoice_date]),$D$15,0)),MATCH(ROW(orderData[customer]),ROW(orderData[customer])),""),ROWS($A$15:A39)+$B$3))),IF($D$15="",INDEX(orderData[invoice_no],SMALL(IF(ISNUMBER(MATCH(orderData[customer],$D$9,0)*MATCH(orderData[order_type],$D$13,0)),MATCH(ROW(orderData[customer]),ROW(orderData[customer])),""),ROWS($A$15:A39)+$B$3)),INDEX(orderData[invoice_no],SMALL(IF(ISNUMBER(MATCH(orderData[customer],$D$9,0)*MATCH(orderData[order_type],$D$13,0)*MATCH(YEAR(orderData[invoice_date]),$D$15,0)),MATCH(ROW(orderData[customer]),ROW(orderData[customer])),""),ROWS($A$15:A39)+$B$3)))),IF($D$13="",IF($D$15="",INDEX(orderData[invoice_no],SMALL(IF(ISNUMBER(MATCH(orderData[customer],$D$9,0)*MATCH(orderData[status],$D$11,0)),MATCH(ROW(orderData[customer]),ROW(orderData[customer])),""),ROWS($A$15:A39)+$B$3)),INDEX(orderData[invoice_no],SMALL(IF(ISNUMBER(MATCH(orderData[customer],$D$9,0)*MATCH(orderData[status],$D$11,0)*MATCH(YEAR(orderData[invoice_date]),$D$15,0)),MATCH(ROW(orderData[customer]),ROW(orderData[customer])),""),ROWS($A$15:A39)+$B$3))),IF($D$15="",INDEX(orderData[invoice_no],SMALL(IF(ISNUMBER(MATCH(orderData[customer],$D$9,0)*MATCH(orderData[status],$D$11,0)*MATCH(orderData[order_type],$D$13,0)),MATCH(ROW(orderData[customer]),ROW(orderData[customer])),""),ROWS($A$15:A39)+$B$3)),INDEX(orderData[invoice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Q32" s="290" t="str">
        <f t="array" ref="Q32">IFERROR(IF($D$9="",IF($D$11="",IF($D$13="",IF($D$15="",INDEX(orderData[invoice_date],SMALL(MATCH(ROW(orderData[customer]),ROW(orderData[customer])),ROWS($A$15:A39)+$B$3)),INDEX(orderData[invoice_date],SMALL(IF(ISNUMBER(MATCH(YEAR(orderData[invoice_date]),$D$15,0)),MATCH(ROW(orderData[customer]),ROW(orderData[customer])),""),ROWS($A$15:A39)+$B$3))),IF($D$15="",INDEX(orderData[invoice_date],SMALL(IF(ISNUMBER(MATCH(orderData[order_type],$D$13,0)),MATCH(ROW(orderData[customer]),ROW(orderData[customer])),""),ROWS($A$15:A39)+$B$3)),INDEX(orderData[invoice_date],SMALL(IF(ISNUMBER(MATCH(orderData[order_type],$D$13,0)*MATCH(YEAR(orderData[invoice_date]),$D$15,0)),MATCH(ROW(orderData[customer]),ROW(orderData[customer])),""),ROWS($A$15:A39)+$B$3)))),IF($D$13="",IF($D$15="",INDEX(orderData[invoice_date],SMALL(IF(ISNUMBER(MATCH(orderData[status],$D$11,0)),MATCH(ROW(orderData[customer]),ROW(orderData[customer])),""),ROWS($A$15:A39)+$B$3)),INDEX(orderData[invoice_date],SMALL(IF(ISNUMBER(MATCH(orderData[status],$D$11,0)*MATCH(YEAR(orderData[invoice_date]),$D$15,0)),MATCH(ROW(orderData[customer]),ROW(orderData[customer])),""),ROWS($A$15:A39)+$B$3))),IF($D$15="",INDEX(orderData[invoice_date],SMALL(IF(ISNUMBER(MATCH(orderData[status],$D$11,0)*MATCH(orderData[order_type],$D$13,0)),MATCH(ROW(orderData[customer]),ROW(orderData[customer])),""),ROWS($A$15:A39)+$B$3)),INDEX(orderData[invoice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date],SMALL(IF(ISNUMBER(MATCH(orderData[customer],$D$9,0)),MATCH(ROW(orderData[customer]),ROW(orderData[customer])),""),ROWS($A$15:A39)+$B$3)),INDEX(orderData[invoice_date],SMALL(IF(ISNUMBER(MATCH(orderData[customer],$D$9,0)*MATCH(YEAR(orderData[invoice_date]),$D$15,0)),MATCH(ROW(orderData[customer]),ROW(orderData[customer])),""),ROWS($A$15:A39)+$B$3))),IF($D$15="",INDEX(orderData[invoice_date],SMALL(IF(ISNUMBER(MATCH(orderData[customer],$D$9,0)*MATCH(orderData[order_type],$D$13,0)),MATCH(ROW(orderData[customer]),ROW(orderData[customer])),""),ROWS($A$15:A39)+$B$3)),INDEX(orderData[invoice_date],SMALL(IF(ISNUMBER(MATCH(orderData[customer],$D$9,0)*MATCH(orderData[order_type],$D$13,0)*MATCH(YEAR(orderData[invoice_date]),$D$15,0)),MATCH(ROW(orderData[customer]),ROW(orderData[customer])),""),ROWS($A$15:A39)+$B$3)))),IF($D$13="",IF($D$15="",INDEX(orderData[invoice_date],SMALL(IF(ISNUMBER(MATCH(orderData[customer],$D$9,0)*MATCH(orderData[status],$D$11,0)),MATCH(ROW(orderData[customer]),ROW(orderData[customer])),""),ROWS($A$15:A39)+$B$3)),INDEX(orderData[invoice_date],SMALL(IF(ISNUMBER(MATCH(orderData[customer],$D$9,0)*MATCH(orderData[status],$D$11,0)*MATCH(YEAR(orderData[invoice_date]),$D$15,0)),MATCH(ROW(orderData[customer]),ROW(orderData[customer])),""),ROWS($A$15:A39)+$B$3))),IF($D$15="",INDEX(orderData[invoice_date],SMALL(IF(ISNUMBER(MATCH(orderData[customer],$D$9,0)*MATCH(orderData[status],$D$11,0)*MATCH(orderData[order_type],$D$13,0)),MATCH(ROW(orderData[customer]),ROW(orderData[customer])),""),ROWS($A$15:A39)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R32" s="291" t="str">
        <f t="array" ref="R32">IFERROR(IF($D$9="",IF($D$11="",IF($D$13="",IF($D$15="",INDEX(orderData[inv_amount],SMALL(MATCH(ROW(orderData[customer]),ROW(orderData[customer])),ROWS($A$15:A39)+$B$3)),INDEX(orderData[inv_amount],SMALL(IF(ISNUMBER(MATCH(YEAR(orderData[invoice_date]),$D$15,0)),MATCH(ROW(orderData[customer]),ROW(orderData[customer])),""),ROWS($A$15:A39)+$B$3))),IF($D$15="",INDEX(orderData[inv_amount],SMALL(IF(ISNUMBER(MATCH(orderData[order_type],$D$13,0)),MATCH(ROW(orderData[customer]),ROW(orderData[customer])),""),ROWS($A$15:A39)+$B$3)),INDEX(orderData[inv_amount],SMALL(IF(ISNUMBER(MATCH(orderData[order_type],$D$13,0)*MATCH(YEAR(orderData[invoice_date]),$D$15,0)),MATCH(ROW(orderData[customer]),ROW(orderData[customer])),""),ROWS($A$15:A39)+$B$3)))),IF($D$13="",IF($D$15="",INDEX(orderData[inv_amount],SMALL(IF(ISNUMBER(MATCH(orderData[status],$D$11,0)),MATCH(ROW(orderData[customer]),ROW(orderData[customer])),""),ROWS($A$15:A39)+$B$3)),INDEX(orderData[inv_amount],SMALL(IF(ISNUMBER(MATCH(orderData[status],$D$11,0)*MATCH(YEAR(orderData[invoice_date]),$D$15,0)),MATCH(ROW(orderData[customer]),ROW(orderData[customer])),""),ROWS($A$15:A39)+$B$3))),IF($D$15="",INDEX(orderData[inv_amount],SMALL(IF(ISNUMBER(MATCH(orderData[status],$D$11,0)*MATCH(orderData[order_type],$D$13,0)),MATCH(ROW(orderData[customer]),ROW(orderData[customer])),""),ROWS($A$15:A39)+$B$3)),INDEX(orderData[inv_amount],SMALL(IF(ISNUMBER(MATCH(orderData[status],$D$11,0)*MATCH(orderData[order_type],$D$13,0)*MATCH(YEAR(orderData[invoice_date]),$D$15,0)),MATCH(ROW(orderData[customer]),ROW(orderData[customer])),""),ROWS($A$15:A39)+$B$3))))),IF($D$11="",IF($D$13="",IF($D$15="",INDEX(orderData[inv_amount],SMALL(IF(ISNUMBER(MATCH(orderData[customer],$D$9,0)),MATCH(ROW(orderData[customer]),ROW(orderData[customer])),""),ROWS($A$15:A39)+$B$3)),INDEX(orderData[inv_amount],SMALL(IF(ISNUMBER(MATCH(orderData[customer],$D$9,0)*MATCH(YEAR(orderData[invoice_date]),$D$15,0)),MATCH(ROW(orderData[customer]),ROW(orderData[customer])),""),ROWS($A$15:A39)+$B$3))),IF($D$15="",INDEX(orderData[inv_amount],SMALL(IF(ISNUMBER(MATCH(orderData[customer],$D$9,0)*MATCH(orderData[order_type],$D$13,0)),MATCH(ROW(orderData[customer]),ROW(orderData[customer])),""),ROWS($A$15:A39)+$B$3)),INDEX(orderData[inv_amount],SMALL(IF(ISNUMBER(MATCH(orderData[customer],$D$9,0)*MATCH(orderData[order_type],$D$13,0)*MATCH(YEAR(orderData[invoice_date]),$D$15,0)),MATCH(ROW(orderData[customer]),ROW(orderData[customer])),""),ROWS($A$15:A39)+$B$3)))),IF($D$13="",IF($D$15="",INDEX(orderData[inv_amount],SMALL(IF(ISNUMBER(MATCH(orderData[customer],$D$9,0)*MATCH(orderData[status],$D$11,0)),MATCH(ROW(orderData[customer]),ROW(orderData[customer])),""),ROWS($A$15:A39)+$B$3)),INDEX(orderData[inv_amount],SMALL(IF(ISNUMBER(MATCH(orderData[customer],$D$9,0)*MATCH(orderData[status],$D$11,0)*MATCH(YEAR(orderData[inv_amount]),$D$15,0)),MATCH(ROW(orderData[customer]),ROW(orderData[customer])),""),ROWS($A$15:A39)+$B$3))),IF($D$15="",INDEX(orderData[inv_amount],SMALL(IF(ISNUMBER(MATCH(orderData[customer],$D$9,0)*MATCH(orderData[status],$D$11,0)*MATCH(orderData[order_type],$D$13,0)),MATCH(ROW(orderData[customer]),ROW(orderData[customer])),""),ROWS($A$15:A39)+$B$3)),INDEX(orderData[inv_amount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S32" s="353" t="str">
        <f t="array" ref="S32">IFERROR(IF($D$9="",IF($D$11="",IF($D$13="",IF($D$15="",INDEX(orderData[lock_goods],SMALL(MATCH(ROW(orderData[customer]),ROW(orderData[customer])),ROWS($A$15:A39)+$B$3)),INDEX(orderData[lock_goods],SMALL(IF(ISNUMBER(MATCH(YEAR(orderData[invoice_date]),$D$15,0)),MATCH(ROW(orderData[customer]),ROW(orderData[customer])),""),ROWS($A$15:A39)+$B$3))),IF($D$15="",INDEX(orderData[lock_goods],SMALL(IF(ISNUMBER(MATCH(orderData[order_type],$D$13,0)),MATCH(ROW(orderData[customer]),ROW(orderData[customer])),""),ROWS($A$15:A39)+$B$3)),INDEX(orderData[lock_goods],SMALL(IF(ISNUMBER(MATCH(orderData[order_type],$D$13,0)*MATCH(YEAR(orderData[invoice_date]),$D$15,0)),MATCH(ROW(orderData[customer]),ROW(orderData[customer])),""),ROWS($A$15:A39)+$B$3)))),IF($D$13="",IF($D$15="",INDEX(orderData[lock_goods],SMALL(IF(ISNUMBER(MATCH(orderData[status],$D$11,0)),MATCH(ROW(orderData[customer]),ROW(orderData[customer])),""),ROWS($A$15:A39)+$B$3)),INDEX(orderData[lock_goods],SMALL(IF(ISNUMBER(MATCH(orderData[status],$D$11,0)*MATCH(YEAR(orderData[invoice_date]),$D$15,0)),MATCH(ROW(orderData[customer]),ROW(orderData[customer])),""),ROWS($A$15:A39)+$B$3))),IF($D$15="",INDEX(orderData[lock_goods],SMALL(IF(ISNUMBER(MATCH(orderData[status],$D$11,0)*MATCH(orderData[order_type],$D$13,0)),MATCH(ROW(orderData[customer]),ROW(orderData[customer])),""),ROWS($A$15:A39)+$B$3)),INDEX(orderData[lock_goods],SMALL(IF(ISNUMBER(MATCH(orderData[status],$D$11,0)*MATCH(orderData[order_type],$D$13,0)*MATCH(YEAR(orderData[invoice_date]),$D$15,0)),MATCH(ROW(orderData[customer]),ROW(orderData[customer])),""),ROWS($A$15:A39)+$B$3))))),IF($D$11="",IF($D$13="",IF($D$15="",INDEX(orderData[lock_goods],SMALL(IF(ISNUMBER(MATCH(orderData[customer],$D$9,0)),MATCH(ROW(orderData[customer]),ROW(orderData[customer])),""),ROWS($A$15:A39)+$B$3)),INDEX(orderData[lock_goods],SMALL(IF(ISNUMBER(MATCH(orderData[customer],$D$9,0)*MATCH(YEAR(orderData[invoice_date]),$D$15,0)),MATCH(ROW(orderData[customer]),ROW(orderData[customer])),""),ROWS($A$15:A39)+$B$3))),IF($D$15="",INDEX(orderData[lock_goods],SMALL(IF(ISNUMBER(MATCH(orderData[customer],$D$9,0)*MATCH(orderData[order_type],$D$13,0)),MATCH(ROW(orderData[customer]),ROW(orderData[customer])),""),ROWS($A$15:A39)+$B$3)),INDEX(orderData[lock_goods],SMALL(IF(ISNUMBER(MATCH(orderData[customer],$D$9,0)*MATCH(orderData[order_type],$D$13,0)*MATCH(YEAR(orderData[invoice_date]),$D$15,0)),MATCH(ROW(orderData[customer]),ROW(orderData[customer])),""),ROWS($A$15:A39)+$B$3)))),IF($D$13="",IF($D$15="",INDEX(orderData[lock_goods],SMALL(IF(ISNUMBER(MATCH(orderData[customer],$D$9,0)*MATCH(orderData[status],$D$11,0)),MATCH(ROW(orderData[customer]),ROW(orderData[customer])),""),ROWS($A$15:A39)+$B$3)),INDEX(orderData[lock_goods],SMALL(IF(ISNUMBER(MATCH(orderData[customer],$D$9,0)*MATCH(orderData[status],$D$11,0)*MATCH(YEAR(orderData[payed]),$D$15,0)),MATCH(ROW(orderData[customer]),ROW(orderData[customer])),""),ROWS($A$15:A39)+$B$3))),IF($D$15="",INDEX(orderData[lock_goods],SMALL(IF(ISNUMBER(MATCH(orderData[customer],$D$9,0)*MATCH(orderData[status],$D$11,0)*MATCH(orderData[order_type],$D$13,0)),MATCH(ROW(orderData[customer]),ROW(orderData[customer])),""),ROWS($A$15:A39)+$B$3)),INDEX(orderData[lock_good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T32" s="292" t="str">
        <f t="array" ref="T32">IFERROR(IF($D$9="",IF($D$11="",IF($D$13="",IF($D$15="",INDEX(orderData[payed],SMALL(MATCH(ROW(orderData[customer]),ROW(orderData[customer])),ROWS($A$15:A39)+$B$3)),INDEX(orderData[payed],SMALL(IF(ISNUMBER(MATCH(YEAR(orderData[invoice_date]),$D$15,0)),MATCH(ROW(orderData[customer]),ROW(orderData[customer])),""),ROWS($A$15:A39)+$B$3))),IF($D$15="",INDEX(orderData[payed],SMALL(IF(ISNUMBER(MATCH(orderData[order_type],$D$13,0)),MATCH(ROW(orderData[customer]),ROW(orderData[customer])),""),ROWS($A$15:A39)+$B$3)),INDEX(orderData[payed],SMALL(IF(ISNUMBER(MATCH(orderData[order_type],$D$13,0)*MATCH(YEAR(orderData[invoice_date]),$D$15,0)),MATCH(ROW(orderData[customer]),ROW(orderData[customer])),""),ROWS($A$15:A39)+$B$3)))),IF($D$13="",IF($D$15="",INDEX(orderData[payed],SMALL(IF(ISNUMBER(MATCH(orderData[status],$D$11,0)),MATCH(ROW(orderData[customer]),ROW(orderData[customer])),""),ROWS($A$15:A39)+$B$3)),INDEX(orderData[payed],SMALL(IF(ISNUMBER(MATCH(orderData[status],$D$11,0)*MATCH(YEAR(orderData[invoice_date]),$D$15,0)),MATCH(ROW(orderData[customer]),ROW(orderData[customer])),""),ROWS($A$15:A39)+$B$3))),IF($D$15="",INDEX(orderData[payed],SMALL(IF(ISNUMBER(MATCH(orderData[status],$D$11,0)*MATCH(orderData[order_type],$D$13,0)),MATCH(ROW(orderData[customer]),ROW(orderData[customer])),""),ROWS($A$15:A39)+$B$3)),INDEX(orderData[payed],SMALL(IF(ISNUMBER(MATCH(orderData[status],$D$11,0)*MATCH(orderData[order_type],$D$13,0)*MATCH(YEAR(orderData[invoice_date]),$D$15,0)),MATCH(ROW(orderData[customer]),ROW(orderData[customer])),""),ROWS($A$15:A39)+$B$3))))),IF($D$11="",IF($D$13="",IF($D$15="",INDEX(orderData[payed],SMALL(IF(ISNUMBER(MATCH(orderData[customer],$D$9,0)),MATCH(ROW(orderData[customer]),ROW(orderData[customer])),""),ROWS($A$15:A39)+$B$3)),INDEX(orderData[payed],SMALL(IF(ISNUMBER(MATCH(orderData[customer],$D$9,0)*MATCH(YEAR(orderData[invoice_date]),$D$15,0)),MATCH(ROW(orderData[customer]),ROW(orderData[customer])),""),ROWS($A$15:A39)+$B$3))),IF($D$15="",INDEX(orderData[payed],SMALL(IF(ISNUMBER(MATCH(orderData[customer],$D$9,0)*MATCH(orderData[order_type],$D$13,0)),MATCH(ROW(orderData[customer]),ROW(orderData[customer])),""),ROWS($A$15:A39)+$B$3)),INDEX(orderData[payed],SMALL(IF(ISNUMBER(MATCH(orderData[customer],$D$9,0)*MATCH(orderData[order_type],$D$13,0)*MATCH(YEAR(orderData[invoice_date]),$D$15,0)),MATCH(ROW(orderData[customer]),ROW(orderData[customer])),""),ROWS($A$15:A39)+$B$3)))),IF($D$13="",IF($D$15="",INDEX(orderData[payed],SMALL(IF(ISNUMBER(MATCH(orderData[customer],$D$9,0)*MATCH(orderData[status],$D$11,0)),MATCH(ROW(orderData[customer]),ROW(orderData[customer])),""),ROWS($A$15:A39)+$B$3)),INDEX(orderData[payed],SMALL(IF(ISNUMBER(MATCH(orderData[customer],$D$9,0)*MATCH(orderData[status],$D$11,0)*MATCH(YEAR(orderData[payed]),$D$15,0)),MATCH(ROW(orderData[customer]),ROW(orderData[customer])),""),ROWS($A$15:A39)+$B$3))),IF($D$15="",INDEX(orderData[payed],SMALL(IF(ISNUMBER(MATCH(orderData[customer],$D$9,0)*MATCH(orderData[status],$D$11,0)*MATCH(orderData[order_type],$D$13,0)),MATCH(ROW(orderData[customer]),ROW(orderData[customer])),""),ROWS($A$15:A39)+$B$3)),INDEX(orderData[paye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U32" s="287" t="str">
        <f t="array" ref="U32">IFERROR(IF($D$9="",IF($D$11="",IF($D$13="",IF($D$15="",INDEX(orderData[shipping_method],SMALL(MATCH(ROW(orderData[customer]),ROW(orderData[customer])),ROWS($A$15:A39)+$B$3)),INDEX(orderData[shipping_method],SMALL(IF(ISNUMBER(MATCH(YEAR(orderData[invoice_date]),$D$15,0)),MATCH(ROW(orderData[customer]),ROW(orderData[customer])),""),ROWS($A$15:A39)+$B$3))),IF($D$15="",INDEX(orderData[shipping_method],SMALL(IF(ISNUMBER(MATCH(orderData[order_type],$D$13,0)),MATCH(ROW(orderData[customer]),ROW(orderData[customer])),""),ROWS($A$15:A39)+$B$3)),INDEX(orderData[shipping_method],SMALL(IF(ISNUMBER(MATCH(orderData[order_type],$D$13,0)*MATCH(YEAR(orderData[invoice_date]),$D$15,0)),MATCH(ROW(orderData[customer]),ROW(orderData[customer])),""),ROWS($A$15:A39)+$B$3)))),IF($D$13="",IF($D$15="",INDEX(orderData[shipping_method],SMALL(IF(ISNUMBER(MATCH(orderData[status],$D$11,0)),MATCH(ROW(orderData[customer]),ROW(orderData[customer])),""),ROWS($A$15:A39)+$B$3)),INDEX(orderData[shipping_method],SMALL(IF(ISNUMBER(MATCH(orderData[status],$D$11,0)*MATCH(YEAR(orderData[invoice_date]),$D$15,0)),MATCH(ROW(orderData[customer]),ROW(orderData[customer])),""),ROWS($A$15:A39)+$B$3))),IF($D$15="",INDEX(orderData[shipping_method],SMALL(IF(ISNUMBER(MATCH(orderData[status],$D$11,0)*MATCH(orderData[order_type],$D$13,0)),MATCH(ROW(orderData[customer]),ROW(orderData[customer])),""),ROWS($A$15:A39)+$B$3)),INDEX(orderData[shipping_method],SMALL(IF(ISNUMBER(MATCH(orderData[status],$D$11,0)*MATCH(orderData[order_type],$D$13,0)*MATCH(YEAR(orderData[invoice_date]),$D$15,0)),MATCH(ROW(orderData[customer]),ROW(orderData[customer])),""),ROWS($A$15:A39)+$B$3))))),IF($D$11="",IF($D$13="",IF($D$15="",INDEX(orderData[shipping_method],SMALL(IF(ISNUMBER(MATCH(orderData[customer],$D$9,0)),MATCH(ROW(orderData[customer]),ROW(orderData[customer])),""),ROWS($A$15:A39)+$B$3)),INDEX(orderData[shipping_method],SMALL(IF(ISNUMBER(MATCH(orderData[customer],$D$9,0)*MATCH(YEAR(orderData[invoice_date]),$D$15,0)),MATCH(ROW(orderData[customer]),ROW(orderData[customer])),""),ROWS($A$15:A39)+$B$3))),IF($D$15="",INDEX(orderData[shipping_method],SMALL(IF(ISNUMBER(MATCH(orderData[customer],$D$9,0)*MATCH(orderData[order_type],$D$13,0)),MATCH(ROW(orderData[customer]),ROW(orderData[customer])),""),ROWS($A$15:A39)+$B$3)),INDEX(orderData[shipping_method],SMALL(IF(ISNUMBER(MATCH(orderData[customer],$D$9,0)*MATCH(orderData[order_type],$D$13,0)*MATCH(YEAR(orderData[invoice_date]),$D$15,0)),MATCH(ROW(orderData[customer]),ROW(orderData[customer])),""),ROWS($A$15:A39)+$B$3)))),IF($D$13="",IF($D$15="",INDEX(orderData[shipping_method],SMALL(IF(ISNUMBER(MATCH(orderData[customer],$D$9,0)*MATCH(orderData[status],$D$11,0)),MATCH(ROW(orderData[customer]),ROW(orderData[customer])),""),ROWS($A$15:A39)+$B$3)),INDEX(orderData[shipping_method],SMALL(IF(ISNUMBER(MATCH(orderData[customer],$D$9,0)*MATCH(orderData[status],$D$11,0)*MATCH(YEAR(orderData[shipping_method]),$D$15,0)),MATCH(ROW(orderData[customer]),ROW(orderData[customer])),""),ROWS($A$15:A39)+$B$3))),IF($D$15="",INDEX(orderData[shipping_method],SMALL(IF(ISNUMBER(MATCH(orderData[customer],$D$9,0)*MATCH(orderData[status],$D$11,0)*MATCH(orderData[order_type],$D$13,0)),MATCH(ROW(orderData[customer]),ROW(orderData[customer])),""),ROWS($A$15:A39)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V32" s="292" t="str">
        <f t="array" ref="V32">IFERROR(IF($D$9="",IF($D$11="",IF($D$13="",IF($D$15="",INDEX(orderData[status],SMALL(MATCH(ROW(orderData[customer]),ROW(orderData[customer])),ROWS($A$15:A39)+$B$3)),INDEX(orderData[status],SMALL(IF(ISNUMBER(MATCH(YEAR(orderData[invoice_date]),$D$15,0)),MATCH(ROW(orderData[customer]),ROW(orderData[customer])),""),ROWS($A$15:A39)+$B$3))),IF($D$15="",INDEX(orderData[status],SMALL(IF(ISNUMBER(MATCH(orderData[order_type],$D$13,0)),MATCH(ROW(orderData[customer]),ROW(orderData[customer])),""),ROWS($A$15:A39)+$B$3)),INDEX(orderData[status],SMALL(IF(ISNUMBER(MATCH(orderData[order_type],$D$13,0)*MATCH(YEAR(orderData[invoice_date]),$D$15,0)),MATCH(ROW(orderData[customer]),ROW(orderData[customer])),""),ROWS($A$15:A39)+$B$3)))),IF($D$13="",IF($D$15="",INDEX(orderData[status],SMALL(IF(ISNUMBER(MATCH(orderData[status],$D$11,0)),MATCH(ROW(orderData[customer]),ROW(orderData[customer])),""),ROWS($A$15:A39)+$B$3)),INDEX(orderData[status],SMALL(IF(ISNUMBER(MATCH(orderData[status],$D$11,0)*MATCH(YEAR(orderData[invoice_date]),$D$15,0)),MATCH(ROW(orderData[customer]),ROW(orderData[customer])),""),ROWS($A$15:A39)+$B$3))),IF($D$15="",INDEX(orderData[status],SMALL(IF(ISNUMBER(MATCH(orderData[status],$D$11,0)*MATCH(orderData[order_type],$D$13,0)),MATCH(ROW(orderData[customer]),ROW(orderData[customer])),""),ROWS($A$15:A39)+$B$3)),INDEX(orderData[status],SMALL(IF(ISNUMBER(MATCH(orderData[status],$D$11,0)*MATCH(orderData[order_type],$D$13,0)*MATCH(YEAR(orderData[invoice_date]),$D$15,0)),MATCH(ROW(orderData[customer]),ROW(orderData[customer])),""),ROWS($A$15:A39)+$B$3))))),IF($D$11="",IF($D$13="",IF($D$15="",INDEX(orderData[status],SMALL(IF(ISNUMBER(MATCH(orderData[customer],$D$9,0)),MATCH(ROW(orderData[customer]),ROW(orderData[customer])),""),ROWS($A$15:A39)+$B$3)),INDEX(orderData[status],SMALL(IF(ISNUMBER(MATCH(orderData[customer],$D$9,0)*MATCH(YEAR(orderData[invoice_date]),$D$15,0)),MATCH(ROW(orderData[customer]),ROW(orderData[customer])),""),ROWS($A$15:A39)+$B$3))),IF($D$15="",INDEX(orderData[status],SMALL(IF(ISNUMBER(MATCH(orderData[customer],$D$9,0)*MATCH(orderData[order_type],$D$13,0)),MATCH(ROW(orderData[customer]),ROW(orderData[customer])),""),ROWS($A$15:A39)+$B$3)),INDEX(orderData[status],SMALL(IF(ISNUMBER(MATCH(orderData[customer],$D$9,0)*MATCH(orderData[order_type],$D$13,0)*MATCH(YEAR(orderData[invoice_date]),$D$15,0)),MATCH(ROW(orderData[customer]),ROW(orderData[customer])),""),ROWS($A$15:A39)+$B$3)))),IF($D$13="",IF($D$15="",INDEX(orderData[status],SMALL(IF(ISNUMBER(MATCH(orderData[customer],$D$9,0)*MATCH(orderData[status],$D$11,0)),MATCH(ROW(orderData[customer]),ROW(orderData[customer])),""),ROWS($A$15:A39)+$B$3)),INDEX(orderData[status],SMALL(IF(ISNUMBER(MATCH(orderData[customer],$D$9,0)*MATCH(orderData[status],$D$11,0)*MATCH(YEAR(orderData[status]),$D$15,0)),MATCH(ROW(orderData[customer]),ROW(orderData[customer])),""),ROWS($A$15:A39)+$B$3))),IF($D$15="",INDEX(orderData[status],SMALL(IF(ISNUMBER(MATCH(orderData[customer],$D$9,0)*MATCH(orderData[status],$D$11,0)*MATCH(orderData[order_type],$D$13,0)),MATCH(ROW(orderData[customer]),ROW(orderData[customer])),""),ROWS($A$15:A39)+$B$3)),INDEX(orderData[statu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W32" s="392" t="str">
        <f t="array" ref="W32">IFERROR(IF($D$9="",IF($D$11="",IF($D$13="",IF($D$15="",INDEX(orderData[custom_docs],SMALL(MATCH(ROW(orderData[customer]),ROW(orderData[customer])),ROWS($A$15:A39)+$B$3)),INDEX(orderData[custom_docs],SMALL(IF(ISNUMBER(MATCH(YEAR(orderData[invoice_date]),$D$15,0)),MATCH(ROW(orderData[customer]),ROW(orderData[customer])),""),ROWS($A$15:A39)+$B$3))),IF($D$15="",INDEX(orderData[custom_docs],SMALL(IF(ISNUMBER(MATCH(orderData[order_type],$D$13,0)),MATCH(ROW(orderData[customer]),ROW(orderData[customer])),""),ROWS($A$15:A39)+$B$3)),INDEX(orderData[custom_docs],SMALL(IF(ISNUMBER(MATCH(orderData[order_type],$D$13,0)*MATCH(YEAR(orderData[invoice_date]),$D$15,0)),MATCH(ROW(orderData[customer]),ROW(orderData[customer])),""),ROWS($A$15:A39)+$B$3)))),IF($D$13="",IF($D$15="",INDEX(orderData[custom_docs],SMALL(IF(ISNUMBER(MATCH(orderData[status],$D$11,0)),MATCH(ROW(orderData[customer]),ROW(orderData[customer])),""),ROWS($A$15:A39)+$B$3)),INDEX(orderData[custom_docs],SMALL(IF(ISNUMBER(MATCH(orderData[status],$D$11,0)*MATCH(YEAR(orderData[invoice_date]),$D$15,0)),MATCH(ROW(orderData[customer]),ROW(orderData[customer])),""),ROWS($A$15:A39)+$B$3))),IF($D$15="",INDEX(orderData[custom_docs],SMALL(IF(ISNUMBER(MATCH(orderData[status],$D$11,0)*MATCH(orderData[order_type],$D$13,0)),MATCH(ROW(orderData[customer]),ROW(orderData[customer])),""),ROWS($A$15:A39)+$B$3)),INDEX(orderData[custom_docs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_docs],SMALL(IF(ISNUMBER(MATCH(orderData[customer],$D$9,0)),MATCH(ROW(orderData[customer]),ROW(orderData[customer])),""),ROWS($A$15:A39)+$B$3)),INDEX(orderData[custom_docs],SMALL(IF(ISNUMBER(MATCH(orderData[customer],$D$9,0)*MATCH(YEAR(orderData[invoice_date]),$D$15,0)),MATCH(ROW(orderData[customer]),ROW(orderData[customer])),""),ROWS($A$15:A39)+$B$3))),IF($D$15="",INDEX(orderData[custom_docs],SMALL(IF(ISNUMBER(MATCH(orderData[customer],$D$9,0)*MATCH(orderData[order_type],$D$13,0)),MATCH(ROW(orderData[customer]),ROW(orderData[customer])),""),ROWS($A$15:A39)+$B$3)),INDEX(orderData[custom_docs],SMALL(IF(ISNUMBER(MATCH(orderData[customer],$D$9,0)*MATCH(orderData[order_type],$D$13,0)*MATCH(YEAR(orderData[invoice_date]),$D$15,0)),MATCH(ROW(orderData[customer]),ROW(orderData[customer])),""),ROWS($A$15:A39)+$B$3)))),IF($D$13="",IF($D$15="",INDEX(orderData[custom_docs],SMALL(IF(ISNUMBER(MATCH(orderData[customer],$D$9,0)*MATCH(orderData[status],$D$11,0)),MATCH(ROW(orderData[customer]),ROW(orderData[customer])),""),ROWS($A$15:A39)+$B$3)),INDEX(orderData[custom_docs],SMALL(IF(ISNUMBER(MATCH(orderData[customer],$D$9,0)*MATCH(orderData[status],$D$11,0)*MATCH(YEAR(orderData[status]),$D$15,0)),MATCH(ROW(orderData[customer]),ROW(orderData[customer])),""),ROWS($A$15:A39)+$B$3))),IF($D$15="",INDEX(orderData[custom_docs],SMALL(IF(ISNUMBER(MATCH(orderData[customer],$D$9,0)*MATCH(orderData[status],$D$11,0)*MATCH(orderData[order_type],$D$13,0)),MATCH(ROW(orderData[customer]),ROW(orderData[customer])),""),ROWS($A$15:A39)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X32" s="195" t="str">
        <f t="array" ref="X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Z32" s="195" t="str">
        <f t="array" ref="Z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A32" s="195" t="str">
        <f t="array" ref="AA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Q32" s="275"/>
      <c r="AR32" s="459"/>
      <c r="AS32" s="459"/>
      <c r="AT32" s="462"/>
      <c r="AX32" s="463"/>
      <c r="BA32" s="275"/>
      <c r="BB32" s="728"/>
      <c r="BC32" s="728"/>
      <c r="BD32" s="728"/>
      <c r="BF32" s="464"/>
      <c r="BN32" s="433"/>
      <c r="BO32" s="268"/>
      <c r="BZ32" s="419"/>
      <c r="CA32" s="305" t="str">
        <f>IFERROR(IF(BZ32="","",INDEX(productData[description],MATCH(BZ32,productData[sku],0))),"")</f>
        <v/>
      </c>
      <c r="CB32" s="306"/>
      <c r="CC32" s="421"/>
      <c r="CD32" s="315"/>
      <c r="CE32" s="425"/>
      <c r="CF32" s="308"/>
      <c r="CG32" s="309" t="str">
        <f>IFERROR(ROUNDUP(CB32/INDEX(productData[units_per_carton],MATCH(BZ32,productData[sku],0)),0),"")</f>
        <v/>
      </c>
      <c r="CH32" s="310" t="str">
        <f>IFERROR(ROUNDUP(CD32/INDEX(productData[units_per_carton],MATCH(BZ32,productData[sku],0)),0),"")</f>
        <v/>
      </c>
      <c r="CI32" s="310" t="str">
        <f>IFERROR(ROUNDUP(CF32/INDEX(productData[units_per_carton],MATCH(BZ32,productData[sku])),0),"")</f>
        <v/>
      </c>
      <c r="CJ32" s="310" t="str">
        <f>IFERROR(((CB32+CD32+CF32)/INDEX(productData[units_per_carton],MATCH(BZ32,productData[sku],0)))*INDEX(productData[net_weight],MATCH(BZ32,productData[sku],0)),"")</f>
        <v/>
      </c>
      <c r="CK32" s="310" t="str">
        <f>IFERROR(((CB32+CD32+CF32)/INDEX(productData[units_per_carton],MATCH(BZ32,productData[sku],0)))*INDEX(productData[gross_weight],MATCH(BZ32,productData[sku],0)),"")</f>
        <v/>
      </c>
      <c r="CL32" s="414" t="str">
        <f>IFERROR((CB32+CD32+CF32)/INDEX(productData[units_per_carton],MATCH(BZ32,productData[sku],0))*INDEX(productData[length],MATCH(BZ32,productData[sku],0))*INDEX(productData[width],MATCH(BZ32,productData[sku],0))*INDEX(productData[height],MATCH(BZ32,productData[sku],0))/1000000000,"")</f>
        <v/>
      </c>
      <c r="CM32" s="311" t="str">
        <f>IFERROR(INDEX(productData[category],MATCH(BZ32,productData[sku],0)),"")</f>
        <v/>
      </c>
      <c r="CN32" s="311" t="str">
        <f>IFERROR(INDEX(productData[size1],MATCH(BZ32,productData[sku],0)),"")</f>
        <v/>
      </c>
      <c r="CO32" s="312" t="str">
        <f>IFERROR(INDEX(productData[hs_code],MATCH(BZ32,productData[sku],0)),"")</f>
        <v/>
      </c>
      <c r="CP32" s="365" t="str">
        <f>IFERROR(INDEX(productData[sku_geko],MATCH(BZ32,productData[sku],0)),"")</f>
        <v/>
      </c>
      <c r="CQ32" s="308"/>
      <c r="CR32" s="383" t="str">
        <f>IFERROR(IF(BZ32="","",IF($BX$15="SALE",INDEX(inventory[COSTO UNITARIO],MATCH(BZ32,inventory[SKU],0)),IF($BX$15="SAMPLING",INDEX(inventory[COSTO UNITARIO],MATCH(BZ32,inventory[SKU],0)),""))),"")</f>
        <v/>
      </c>
      <c r="CS32" s="383" t="str">
        <f t="shared" si="8"/>
        <v/>
      </c>
      <c r="CT32" s="430" t="str">
        <f t="shared" si="9"/>
        <v/>
      </c>
      <c r="CU32" s="357" t="str">
        <f t="shared" si="3"/>
        <v/>
      </c>
      <c r="CW32" s="77"/>
      <c r="CX32" s="472" t="s">
        <v>303</v>
      </c>
      <c r="CY32" s="473" t="e">
        <f>IF(INDEX(orderData[lock_goods],MATCH($BX$11,orderData[order_no],0))=0,"",INDEX(orderData[lock_goods],MATCH($BX$11,orderData[order_no],0)))</f>
        <v>#N/A</v>
      </c>
      <c r="CZ32" s="74"/>
      <c r="DB32" s="195"/>
      <c r="DH32" s="195"/>
      <c r="EE32" s="342" t="str">
        <f t="array" ref="EE32">IFERROR(IF($EC$9="",IF($EC$11="",IF($EC$13="",INDEX(productData[sku],SMALL(MATCH(ROW(productData[sku]),ROW(productData[sku])),ROWS($A$15:A39)+$B$3)),INDEX(productData[sku],SMALL(IF(ISNUMBER(MATCH(productData[size1],$EC$13,0)),MATCH(ROW(productData[sku]),ROW(productData[sku])),""),ROWS($A$15:A37)+$B$3))),IF($EC$13="",INDEX(productData[sku],SMALL(IF(ISNUMBER(MATCH(productData[sex],$EC$11,0)),MATCH(ROW(productData[sku]),ROW(productData[sku])),""),ROWS($A$15:A37)+$B$3)),INDEX(productData[sku],SMALL(IF(ISNUMBER(MATCH(productData[sex],$EC$11,0)*MATCH(productData[size1],$EC$13,0)),MATCH(ROW(productData[sku]),ROW(productData[sku])),""),ROWS($A$15:A37)+$B$3)))),IF($EC$11="",IF($EC$13="",INDEX(productData[sku],SMALL(IF(ISNUMBER(MATCH(productData[category],$EC$9,0)),MATCH(ROW(productData[sku]),ROW(productData[sku])),""),ROWS($A$15:A37)+$B$3)),INDEX(productData[sku],SMALL(IF(ISNUMBER(MATCH(productData[category],$EC$9,0)*MATCH(productData[size1],$EC$13,0)),MATCH(ROW(productData[sku]),ROW(productData[sku])),""),ROWS($A$15:A37)+$B$3))),IF($EC$13="",INDEX(productData[sku],SMALL(IF(ISNUMBER(MATCH(productData[category],$EC$9,0)*MATCH(productData[sex],$EC$11,0)),MATCH(ROW(productData[sku]),ROW(productData[sku])),""),ROWS($A$15:A37)+$B$3)),INDEX(productData[sku],SMALL(IF(ISNUMBER(MATCH(productData[category],$EC$9,0)*MATCH(productData[sex],$EC$11,0)*MATCH(productData[size1],$EC$13,0)),MATCH(ROW(productData[sku]),ROW(productData[sku])),""),ROWS($A$15:A37)+$B$3))))),"")</f>
        <v/>
      </c>
      <c r="EF32" s="502" t="str">
        <f t="array" ref="EF32">IFERROR(IF($EC$9="",IF($EC$11="",IF($EC$13="",INDEX(productData[description],SMALL(MATCH(ROW(productData[sku]),ROW(productData[sku])),ROWS($A$15:A39)+$B$3)),INDEX(productData[description],SMALL(IF(ISNUMBER(MATCH(productData[size1],$EC$13,0)),MATCH(ROW(productData[sku]),ROW(productData[sku])),""),ROWS($A$15:A37)+$B$3))),IF($EC$13="",INDEX(productData[description],SMALL(IF(ISNUMBER(MATCH(productData[sex],$EC$11,0)),MATCH(ROW(productData[sku]),ROW(productData[sku])),""),ROWS($A$15:A37)+$B$3)),INDEX(productData[description],SMALL(IF(ISNUMBER(MATCH(productData[sex],$EC$11,0)*MATCH(productData[size1],$EC$13,0)),MATCH(ROW(productData[sku]),ROW(productData[sku])),""),ROWS($A$15:A37)+$B$3)))),IF($EC$11="",IF($EC$13="",INDEX(productData[description],SMALL(IF(ISNUMBER(MATCH(productData[category],$EC$9,0)),MATCH(ROW(productData[sku]),ROW(productData[sku])),""),ROWS($A$15:A37)+$B$3)),INDEX(productData[description],SMALL(IF(ISNUMBER(MATCH(productData[category],$EC$9,0)*MATCH(productData[size1],$EC$13,0)),MATCH(ROW(productData[sku]),ROW(productData[sku])),""),ROWS($A$15:A37)+$B$3))),IF($EC$13="",INDEX(productData[description],SMALL(IF(ISNUMBER(MATCH(productData[category],$EC$9,0)*MATCH(productData[sex],$EC$11,0)),MATCH(ROW(productData[sku]),ROW(productData[sku])),""),ROWS($A$15:A37)+$B$3)),INDEX(productData[description],SMALL(IF(ISNUMBER(MATCH(productData[category],$EC$9,0)*MATCH(productData[sex],$EC$11,0)*MATCH(productData[size1],$EC$13,0)),MATCH(ROW(productData[sku]),ROW(productData[sku])),""),ROWS($A$15:A37)+$B$3))))),"")</f>
        <v/>
      </c>
      <c r="EG32" s="343" t="str">
        <f>IFERROR(IF('BHPC MANAGER'!$EE32="","",INDEX(inventory[ESISTENZA],MATCH('BHPC MANAGER'!$EE32,inventory[SKU],0))),0)</f>
        <v/>
      </c>
      <c r="EH32" s="344" t="s">
        <v>241</v>
      </c>
      <c r="EI32" s="344" t="str">
        <f t="shared" si="4"/>
        <v/>
      </c>
      <c r="EJ32" s="345" t="s">
        <v>241</v>
      </c>
      <c r="EK32" s="346" t="str">
        <f t="shared" si="5"/>
        <v/>
      </c>
      <c r="FF32" s="242"/>
      <c r="FG32" s="242"/>
      <c r="FH32" s="242"/>
      <c r="FI32" s="242"/>
      <c r="FJ32" s="242"/>
      <c r="FK32" s="242"/>
      <c r="FL32" s="242"/>
      <c r="FM32" s="242"/>
      <c r="FN32" s="242"/>
      <c r="FO32" s="242"/>
      <c r="FP32" s="242"/>
      <c r="FQ32" s="242"/>
      <c r="FR32" s="242"/>
      <c r="FS32" s="242"/>
      <c r="FT32" s="242"/>
      <c r="FU32" s="242"/>
      <c r="FV32" s="242"/>
      <c r="FW32" s="242"/>
      <c r="FX32" s="242"/>
      <c r="FY32" s="242"/>
      <c r="FZ32" s="242"/>
      <c r="GA32" s="242"/>
      <c r="GB32" s="242"/>
      <c r="GC32" s="242"/>
      <c r="GD32" s="242"/>
      <c r="GE32" s="242"/>
      <c r="GF32" s="242"/>
      <c r="GG32" s="242"/>
      <c r="GH32" s="242"/>
      <c r="GI32" s="242"/>
      <c r="GJ32" s="242"/>
      <c r="GK32" s="242"/>
      <c r="GL32" s="242"/>
      <c r="GM32" s="242"/>
      <c r="GN32" s="242"/>
      <c r="GO32" s="242"/>
      <c r="GP32" s="242"/>
      <c r="GQ32" s="242"/>
      <c r="GR32" s="242"/>
      <c r="GS32" s="242"/>
      <c r="GT32" s="242"/>
      <c r="GU32" s="242"/>
      <c r="GV32" s="242"/>
      <c r="GW32" s="242"/>
      <c r="GX32" s="242"/>
      <c r="GY32" s="242"/>
      <c r="GZ32" s="242"/>
      <c r="HA32" s="242"/>
      <c r="HB32" s="242"/>
      <c r="HC32" s="242"/>
      <c r="HD32" s="242"/>
      <c r="HE32" s="242"/>
      <c r="HF32" s="242"/>
      <c r="HG32" s="242"/>
      <c r="HH32" s="242"/>
      <c r="HI32" s="242"/>
      <c r="HJ32" s="242"/>
      <c r="HK32" s="242"/>
      <c r="HL32" s="242"/>
      <c r="HM32" s="242"/>
      <c r="HN32" s="242"/>
      <c r="HO32" s="242"/>
      <c r="HP32" s="242"/>
      <c r="HQ32" s="242"/>
      <c r="HR32" s="242"/>
      <c r="HS32" s="242"/>
      <c r="HT32" s="242"/>
    </row>
    <row r="33" spans="6:228" ht="15" customHeight="1" thickBot="1" x14ac:dyDescent="0.4">
      <c r="F33" s="84"/>
      <c r="G33" s="87"/>
      <c r="H33" s="74"/>
      <c r="L33" s="285" t="str">
        <f t="array" ref="L33">IFERROR(IF($D$9="",IF($D$11="",IF($D$13="",IF($D$15="",INDEX(orderData[customer],SMALL(MATCH(ROW(orderData[customer]),ROW(orderData[customer])),ROWS($A$15:A40)+$B$3)),INDEX(orderData[customer],SMALL(IF(ISNUMBER(MATCH(YEAR(orderData[invoice_date]),$D$15,0)),MATCH(ROW(orderData[customer]),ROW(orderData[customer])),""),ROWS($A$15:A40)+$B$3))),IF($D$15="",INDEX(orderData[customer],SMALL(IF(ISNUMBER(MATCH(orderData[order_type],$D$13,0)),MATCH(ROW(orderData[customer]),ROW(orderData[customer])),""),ROWS($A$15:A40)+$B$3)),INDEX(orderData[customer],SMALL(IF(ISNUMBER(MATCH(orderData[order_type],$D$13,0)*MATCH(YEAR(orderData[invoice_date]),$D$15,0)),MATCH(ROW(orderData[customer]),ROW(orderData[customer])),""),ROWS($A$15:A40)+$B$3)))),IF($D$13="",IF($D$15="",INDEX(orderData[customer],SMALL(IF(ISNUMBER(MATCH(orderData[status],$D$11,0)),MATCH(ROW(orderData[customer]),ROW(orderData[customer])),""),ROWS($A$15:A40)+$B$3)),INDEX(orderData[customer],SMALL(IF(ISNUMBER(MATCH(orderData[status],$D$11,0)*MATCH(YEAR(orderData[invoice_date]),$D$15,0)),MATCH(ROW(orderData[customer]),ROW(orderData[customer])),""),ROWS($A$15:A40)+$B$3))),IF($D$15="",INDEX(orderData[customer],SMALL(IF(ISNUMBER(MATCH(orderData[status],$D$11,0)*MATCH(orderData[order_type],$D$13,0)),MATCH(ROW(orderData[customer]),ROW(orderData[customer])),""),ROWS($A$15:A40)+$B$3)),INDEX(orderData[customer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er],SMALL(IF(ISNUMBER(MATCH(orderData[customer],$D$9,0)),MATCH(ROW(orderData[customer]),ROW(orderData[customer])),""),ROWS($A$15:A40)+$B$3)),INDEX(orderData[customer],SMALL(IF(ISNUMBER(MATCH(orderData[customer],$D$9,0)*MATCH(YEAR(orderData[invoice_date]),$D$15,0)),MATCH(ROW(orderData[customer]),ROW(orderData[customer])),""),ROWS($A$15:A40)+$B$3))),IF($D$15="",INDEX(orderData[customer],SMALL(IF(ISNUMBER(MATCH(orderData[customer],$D$9,0)*MATCH(orderData[order_type],$D$13,0)),MATCH(ROW(orderData[customer]),ROW(orderData[customer])),""),ROWS($A$15:A40)+$B$3)),INDEX(orderData[customer],SMALL(IF(ISNUMBER(MATCH(orderData[customer],$D$9,0)*MATCH(orderData[order_type],$D$13,0)*MATCH(YEAR(orderData[invoice_date]),$D$15,0)),MATCH(ROW(orderData[customer]),ROW(orderData[customer])),""),ROWS($A$15:A40)+$B$3)))),IF($D$13="",IF($D$15="",INDEX(orderData[customer],SMALL(IF(ISNUMBER(MATCH(orderData[customer],$D$9,0)*MATCH(orderData[status],$D$11,0)),MATCH(ROW(orderData[customer]),ROW(orderData[customer])),""),ROWS($A$15:A40)+$B$3)),INDEX(orderData[customer],SMALL(IF(ISNUMBER(MATCH(orderData[customer],$D$9,0)*MATCH(orderData[status],$D$11,0)*MATCH(YEAR(orderData[invoice_date]),$D$15,0)),MATCH(ROW(orderData[customer]),ROW(orderData[customer])),""),ROWS($A$15:A40)+$B$3))),IF($D$15="",INDEX(orderData[customer],SMALL(IF(ISNUMBER(MATCH(orderData[customer],$D$9,0)*MATCH(orderData[status],$D$11,0)*MATCH(orderData[order_type],$D$13,0)),MATCH(ROW(orderData[customer]),ROW(orderData[customer])),""),ROWS($A$15:A40)+$B$3)),INDEX(orderData[customer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M33" s="286" t="str">
        <f t="array" ref="M33">IFERROR(IF($D$9="",IF($D$11="",IF($D$13="",IF($D$15="",INDEX(orderData[order_no],SMALL(MATCH(ROW(orderData[customer]),ROW(orderData[customer])),ROWS($A$15:A40)+$B$3)),INDEX(orderData[order_no],SMALL(IF(ISNUMBER(MATCH(YEAR(orderData[invoice_date]),$D$15,0)),MATCH(ROW(orderData[customer]),ROW(orderData[customer])),""),ROWS($A$15:A40)+$B$3))),IF($D$15="",INDEX(orderData[order_no],SMALL(IF(ISNUMBER(MATCH(orderData[order_type],$D$13,0)),MATCH(ROW(orderData[customer]),ROW(orderData[customer])),""),ROWS($A$15:A40)+$B$3)),INDEX(orderData[order_no],SMALL(IF(ISNUMBER(MATCH(orderData[order_type],$D$13,0)*MATCH(YEAR(orderData[invoice_date]),$D$15,0)),MATCH(ROW(orderData[customer]),ROW(orderData[customer])),""),ROWS($A$15:A40)+$B$3)))),IF($D$13="",IF($D$15="",INDEX(orderData[order_no],SMALL(IF(ISNUMBER(MATCH(orderData[status],$D$11,0)),MATCH(ROW(orderData[customer]),ROW(orderData[customer])),""),ROWS($A$15:A40)+$B$3)),INDEX(orderData[order_no],SMALL(IF(ISNUMBER(MATCH(orderData[status],$D$11,0)*MATCH(YEAR(orderData[invoice_date]),$D$15,0)),MATCH(ROW(orderData[customer]),ROW(orderData[customer])),""),ROWS($A$15:A40)+$B$3))),IF($D$15="",INDEX(orderData[order_no],SMALL(IF(ISNUMBER(MATCH(orderData[status],$D$11,0)*MATCH(orderData[order_type],$D$13,0)),MATCH(ROW(orderData[customer]),ROW(orderData[customer])),""),ROWS($A$15:A40)+$B$3)),INDEX(orderData[order_no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no],SMALL(IF(ISNUMBER(MATCH(orderData[customer],$D$9,0)),MATCH(ROW(orderData[customer]),ROW(orderData[customer])),""),ROWS($A$15:A40)+$B$3)),INDEX(orderData[order_no],SMALL(IF(ISNUMBER(MATCH(orderData[customer],$D$9,0)*MATCH(YEAR(orderData[invoice_date]),$D$15,0)),MATCH(ROW(orderData[customer]),ROW(orderData[customer])),""),ROWS($A$15:A40)+$B$3))),IF($D$15="",INDEX(orderData[order_no],SMALL(IF(ISNUMBER(MATCH(orderData[customer],$D$9,0)*MATCH(orderData[order_type],$D$13,0)),MATCH(ROW(orderData[customer]),ROW(orderData[customer])),""),ROWS($A$15:A40)+$B$3)),INDEX(orderData[order_no],SMALL(IF(ISNUMBER(MATCH(orderData[customer],$D$9,0)*MATCH(orderData[order_type],$D$13,0)*MATCH(YEAR(orderData[invoice_date]),$D$15,0)),MATCH(ROW(orderData[customer]),ROW(orderData[customer])),""),ROWS($A$15:A40)+$B$3)))),IF($D$13="",IF($D$15="",INDEX(orderData[order_no],SMALL(IF(ISNUMBER(MATCH(orderData[customer],$D$9,0)*MATCH(orderData[status],$D$11,0)),MATCH(ROW(orderData[customer]),ROW(orderData[customer])),""),ROWS($A$15:A40)+$B$3)),INDEX(orderData[order_no],SMALL(IF(ISNUMBER(MATCH(orderData[customer],$D$9,0)*MATCH(orderData[status],$D$11,0)*MATCH(YEAR(orderData[invoice_date]),$D$15,0)),MATCH(ROW(orderData[customer]),ROW(orderData[customer])),""),ROWS($A$15:A40)+$B$3))),IF($D$15="",INDEX(orderData[order_no],SMALL(IF(ISNUMBER(MATCH(orderData[customer],$D$9,0)*MATCH(orderData[status],$D$11,0)*MATCH(orderData[order_type],$D$13,0)),MATCH(ROW(orderData[customer]),ROW(orderData[customer])),""),ROWS($A$15:A40)+$B$3)),INDEX(orderData[order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N33" s="287" t="str">
        <f t="array" ref="N33">IFERROR(IF($D$9="",IF($D$11="",IF($D$13="",IF($D$15="",INDEX(orderData[order_type],SMALL(MATCH(ROW(orderData[customer]),ROW(orderData[customer])),ROWS($A$15:A40)+$B$3)),INDEX(orderData[order_type],SMALL(IF(ISNUMBER(MATCH(YEAR(orderData[invoice_date]),$D$15,0)),MATCH(ROW(orderData[customer]),ROW(orderData[customer])),""),ROWS($A$15:A40)+$B$3))),IF($D$15="",INDEX(orderData[order_type],SMALL(IF(ISNUMBER(MATCH(orderData[order_type],$D$13,0)),MATCH(ROW(orderData[customer]),ROW(orderData[customer])),""),ROWS($A$15:A40)+$B$3)),INDEX(orderData[order_type],SMALL(IF(ISNUMBER(MATCH(orderData[order_type],$D$13,0)*MATCH(YEAR(orderData[invoice_date]),$D$15,0)),MATCH(ROW(orderData[customer]),ROW(orderData[customer])),""),ROWS($A$15:A40)+$B$3)))),IF($D$13="",IF($D$15="",INDEX(orderData[order_type],SMALL(IF(ISNUMBER(MATCH(orderData[status],$D$11,0)),MATCH(ROW(orderData[customer]),ROW(orderData[customer])),""),ROWS($A$15:A40)+$B$3)),INDEX(orderData[order_type],SMALL(IF(ISNUMBER(MATCH(orderData[status],$D$11,0)*MATCH(YEAR(orderData[invoice_date]),$D$15,0)),MATCH(ROW(orderData[customer]),ROW(orderData[customer])),""),ROWS($A$15:A40)+$B$3))),IF($D$15="",INDEX(orderData[order_type],SMALL(IF(ISNUMBER(MATCH(orderData[status],$D$11,0)*MATCH(orderData[order_type],$D$13,0)),MATCH(ROW(orderData[customer]),ROW(orderData[customer])),""),ROWS($A$15:A40)+$B$3)),INDEX(orderData[order_typ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type],SMALL(IF(ISNUMBER(MATCH(orderData[customer],$D$9,0)),MATCH(ROW(orderData[customer]),ROW(orderData[customer])),""),ROWS($A$15:A40)+$B$3)),INDEX(orderData[order_type],SMALL(IF(ISNUMBER(MATCH(orderData[customer],$D$9,0)*MATCH(YEAR(orderData[invoice_date]),$D$15,0)),MATCH(ROW(orderData[customer]),ROW(orderData[customer])),""),ROWS($A$15:A40)+$B$3))),IF($D$15="",INDEX(orderData[order_type],SMALL(IF(ISNUMBER(MATCH(orderData[customer],$D$9,0)*MATCH(orderData[order_type],$D$13,0)),MATCH(ROW(orderData[customer]),ROW(orderData[customer])),""),ROWS($A$15:A40)+$B$3)),INDEX(orderData[order_type],SMALL(IF(ISNUMBER(MATCH(orderData[customer],$D$9,0)*MATCH(orderData[order_type],$D$13,0)*MATCH(YEAR(orderData[invoice_date]),$D$15,0)),MATCH(ROW(orderData[customer]),ROW(orderData[customer])),""),ROWS($A$15:A40)+$B$3)))),IF($D$13="",IF($D$15="",INDEX(orderData[order_type],SMALL(IF(ISNUMBER(MATCH(orderData[customer],$D$9,0)*MATCH(orderData[status],$D$11,0)),MATCH(ROW(orderData[customer]),ROW(orderData[customer])),""),ROWS($A$15:A40)+$B$3)),INDEX(orderData[order_type],SMALL(IF(ISNUMBER(MATCH(orderData[customer],$D$9,0)*MATCH(orderData[status],$D$11,0)*MATCH(YEAR(orderData[invoice_date]),$D$15,0)),MATCH(ROW(orderData[customer]),ROW(orderData[customer])),""),ROWS($A$15:A40)+$B$3))),IF($D$15="",INDEX(orderData[order_type],SMALL(IF(ISNUMBER(MATCH(orderData[customer],$D$9,0)*MATCH(orderData[status],$D$11,0)*MATCH(orderData[order_type],$D$13,0)),MATCH(ROW(orderData[customer]),ROW(orderData[customer])),""),ROWS($A$15:A40)+$B$3)),INDEX(orderData[order_typ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O33" s="288" t="str">
        <f t="array" ref="O33">IFERROR(IF($D$9="",IF($D$11="",IF($D$13="",IF($D$15="",INDEX(orderData[order_date],SMALL(MATCH(ROW(orderData[customer]),ROW(orderData[customer])),ROWS($A$15:A40)+$B$3)),INDEX(orderData[order_date],SMALL(IF(ISNUMBER(MATCH(YEAR(orderData[invoice_date]),$D$15,0)),MATCH(ROW(orderData[customer]),ROW(orderData[customer])),""),ROWS($A$15:A40)+$B$3))),IF($D$15="",INDEX(orderData[order_date],SMALL(IF(ISNUMBER(MATCH(orderData[order_type],$D$13,0)),MATCH(ROW(orderData[customer]),ROW(orderData[customer])),""),ROWS($A$15:A40)+$B$3)),INDEX(orderData[order_date],SMALL(IF(ISNUMBER(MATCH(orderData[order_type],$D$13,0)*MATCH(YEAR(orderData[invoice_date]),$D$15,0)),MATCH(ROW(orderData[customer]),ROW(orderData[customer])),""),ROWS($A$15:A40)+$B$3)))),IF($D$13="",IF($D$15="",INDEX(orderData[order_date],SMALL(IF(ISNUMBER(MATCH(orderData[status],$D$11,0)),MATCH(ROW(orderData[customer]),ROW(orderData[customer])),""),ROWS($A$15:A40)+$B$3)),INDEX(orderData[order_date],SMALL(IF(ISNUMBER(MATCH(orderData[status],$D$11,0)*MATCH(YEAR(orderData[invoice_date]),$D$15,0)),MATCH(ROW(orderData[customer]),ROW(orderData[customer])),""),ROWS($A$15:A40)+$B$3))),IF($D$15="",INDEX(orderData[order_date],SMALL(IF(ISNUMBER(MATCH(orderData[status],$D$11,0)*MATCH(orderData[order_type],$D$13,0)),MATCH(ROW(orderData[customer]),ROW(orderData[customer])),""),ROWS($A$15:A40)+$B$3)),INDEX(orderData[order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date],SMALL(IF(ISNUMBER(MATCH(orderData[customer],$D$9,0)),MATCH(ROW(orderData[customer]),ROW(orderData[customer])),""),ROWS($A$15:A40)+$B$3)),INDEX(orderData[order_date],SMALL(IF(ISNUMBER(MATCH(orderData[customer],$D$9,0)*MATCH(YEAR(orderData[invoice_date]),$D$15,0)),MATCH(ROW(orderData[customer]),ROW(orderData[customer])),""),ROWS($A$15:A40)+$B$3))),IF($D$15="",INDEX(orderData[order_date],SMALL(IF(ISNUMBER(MATCH(orderData[customer],$D$9,0)*MATCH(orderData[order_type],$D$13,0)),MATCH(ROW(orderData[customer]),ROW(orderData[customer])),""),ROWS($A$15:A40)+$B$3)),INDEX(orderData[order_date],SMALL(IF(ISNUMBER(MATCH(orderData[customer],$D$9,0)*MATCH(orderData[order_type],$D$13,0)*MATCH(YEAR(orderData[invoice_date]),$D$15,0)),MATCH(ROW(orderData[customer]),ROW(orderData[customer])),""),ROWS($A$15:A40)+$B$3)))),IF($D$13="",IF($D$15="",INDEX(orderData[order_date],SMALL(IF(ISNUMBER(MATCH(orderData[customer],$D$9,0)*MATCH(orderData[status],$D$11,0)),MATCH(ROW(orderData[customer]),ROW(orderData[customer])),""),ROWS($A$15:A40)+$B$3)),INDEX(orderData[order_date],SMALL(IF(ISNUMBER(MATCH(orderData[customer],$D$9,0)*MATCH(orderData[status],$D$11,0)*MATCH(YEAR(orderData[invoice_date]),$D$15,0)),MATCH(ROW(orderData[customer]),ROW(orderData[customer])),""),ROWS($A$15:A40)+$B$3))),IF($D$15="",INDEX(orderData[order_date],SMALL(IF(ISNUMBER(MATCH(orderData[customer],$D$9,0)*MATCH(orderData[status],$D$11,0)*MATCH(orderData[order_type],$D$13,0)),MATCH(ROW(orderData[customer]),ROW(orderData[customer])),""),ROWS($A$15:A40)+$B$3)),INDEX(orderData[order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P33" s="289" t="str">
        <f t="array" ref="P33">IFERROR(IF($D$9="",IF($D$11="",IF($D$13="",IF($D$15="",INDEX(orderData[invoice_no],SMALL(MATCH(ROW(orderData[customer]),ROW(orderData[customer])),ROWS($A$15:A40)+$B$3)),INDEX(orderData[invoice_no],SMALL(IF(ISNUMBER(MATCH(YEAR(orderData[invoice_date]),$D$15,0)),MATCH(ROW(orderData[customer]),ROW(orderData[customer])),""),ROWS($A$15:A40)+$B$3))),IF($D$15="",INDEX(orderData[invoice_no],SMALL(IF(ISNUMBER(MATCH(orderData[order_type],$D$13,0)),MATCH(ROW(orderData[customer]),ROW(orderData[customer])),""),ROWS($A$15:A40)+$B$3)),INDEX(orderData[invoice_no],SMALL(IF(ISNUMBER(MATCH(orderData[order_type],$D$13,0)*MATCH(YEAR(orderData[invoice_date]),$D$15,0)),MATCH(ROW(orderData[customer]),ROW(orderData[customer])),""),ROWS($A$15:A40)+$B$3)))),IF($D$13="",IF($D$15="",INDEX(orderData[invoice_no],SMALL(IF(ISNUMBER(MATCH(orderData[status],$D$11,0)),MATCH(ROW(orderData[customer]),ROW(orderData[customer])),""),ROWS($A$15:A40)+$B$3)),INDEX(orderData[invoice_no],SMALL(IF(ISNUMBER(MATCH(orderData[status],$D$11,0)*MATCH(YEAR(orderData[invoice_date]),$D$15,0)),MATCH(ROW(orderData[customer]),ROW(orderData[customer])),""),ROWS($A$15:A40)+$B$3))),IF($D$15="",INDEX(orderData[invoice_no],SMALL(IF(ISNUMBER(MATCH(orderData[status],$D$11,0)*MATCH(orderData[order_type],$D$13,0)),MATCH(ROW(orderData[customer]),ROW(orderData[customer])),""),ROWS($A$15:A40)+$B$3)),INDEX(orderData[invoice_no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no],SMALL(IF(ISNUMBER(MATCH(orderData[customer],$D$9,0)),MATCH(ROW(orderData[customer]),ROW(orderData[customer])),""),ROWS($A$15:A40)+$B$3)),INDEX(orderData[invoice_no],SMALL(IF(ISNUMBER(MATCH(orderData[customer],$D$9,0)*MATCH(YEAR(orderData[invoice_date]),$D$15,0)),MATCH(ROW(orderData[customer]),ROW(orderData[customer])),""),ROWS($A$15:A40)+$B$3))),IF($D$15="",INDEX(orderData[invoice_no],SMALL(IF(ISNUMBER(MATCH(orderData[customer],$D$9,0)*MATCH(orderData[order_type],$D$13,0)),MATCH(ROW(orderData[customer]),ROW(orderData[customer])),""),ROWS($A$15:A40)+$B$3)),INDEX(orderData[invoice_no],SMALL(IF(ISNUMBER(MATCH(orderData[customer],$D$9,0)*MATCH(orderData[order_type],$D$13,0)*MATCH(YEAR(orderData[invoice_date]),$D$15,0)),MATCH(ROW(orderData[customer]),ROW(orderData[customer])),""),ROWS($A$15:A40)+$B$3)))),IF($D$13="",IF($D$15="",INDEX(orderData[invoice_no],SMALL(IF(ISNUMBER(MATCH(orderData[customer],$D$9,0)*MATCH(orderData[status],$D$11,0)),MATCH(ROW(orderData[customer]),ROW(orderData[customer])),""),ROWS($A$15:A40)+$B$3)),INDEX(orderData[invoice_no],SMALL(IF(ISNUMBER(MATCH(orderData[customer],$D$9,0)*MATCH(orderData[status],$D$11,0)*MATCH(YEAR(orderData[invoice_date]),$D$15,0)),MATCH(ROW(orderData[customer]),ROW(orderData[customer])),""),ROWS($A$15:A40)+$B$3))),IF($D$15="",INDEX(orderData[invoice_no],SMALL(IF(ISNUMBER(MATCH(orderData[customer],$D$9,0)*MATCH(orderData[status],$D$11,0)*MATCH(orderData[order_type],$D$13,0)),MATCH(ROW(orderData[customer]),ROW(orderData[customer])),""),ROWS($A$15:A40)+$B$3)),INDEX(orderData[invoice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Q33" s="290" t="str">
        <f t="array" ref="Q33">IFERROR(IF($D$9="",IF($D$11="",IF($D$13="",IF($D$15="",INDEX(orderData[invoice_date],SMALL(MATCH(ROW(orderData[customer]),ROW(orderData[customer])),ROWS($A$15:A40)+$B$3)),INDEX(orderData[invoice_date],SMALL(IF(ISNUMBER(MATCH(YEAR(orderData[invoice_date]),$D$15,0)),MATCH(ROW(orderData[customer]),ROW(orderData[customer])),""),ROWS($A$15:A40)+$B$3))),IF($D$15="",INDEX(orderData[invoice_date],SMALL(IF(ISNUMBER(MATCH(orderData[order_type],$D$13,0)),MATCH(ROW(orderData[customer]),ROW(orderData[customer])),""),ROWS($A$15:A40)+$B$3)),INDEX(orderData[invoice_date],SMALL(IF(ISNUMBER(MATCH(orderData[order_type],$D$13,0)*MATCH(YEAR(orderData[invoice_date]),$D$15,0)),MATCH(ROW(orderData[customer]),ROW(orderData[customer])),""),ROWS($A$15:A40)+$B$3)))),IF($D$13="",IF($D$15="",INDEX(orderData[invoice_date],SMALL(IF(ISNUMBER(MATCH(orderData[status],$D$11,0)),MATCH(ROW(orderData[customer]),ROW(orderData[customer])),""),ROWS($A$15:A40)+$B$3)),INDEX(orderData[invoice_date],SMALL(IF(ISNUMBER(MATCH(orderData[status],$D$11,0)*MATCH(YEAR(orderData[invoice_date]),$D$15,0)),MATCH(ROW(orderData[customer]),ROW(orderData[customer])),""),ROWS($A$15:A40)+$B$3))),IF($D$15="",INDEX(orderData[invoice_date],SMALL(IF(ISNUMBER(MATCH(orderData[status],$D$11,0)*MATCH(orderData[order_type],$D$13,0)),MATCH(ROW(orderData[customer]),ROW(orderData[customer])),""),ROWS($A$15:A40)+$B$3)),INDEX(orderData[invoice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date],SMALL(IF(ISNUMBER(MATCH(orderData[customer],$D$9,0)),MATCH(ROW(orderData[customer]),ROW(orderData[customer])),""),ROWS($A$15:A40)+$B$3)),INDEX(orderData[invoice_date],SMALL(IF(ISNUMBER(MATCH(orderData[customer],$D$9,0)*MATCH(YEAR(orderData[invoice_date]),$D$15,0)),MATCH(ROW(orderData[customer]),ROW(orderData[customer])),""),ROWS($A$15:A40)+$B$3))),IF($D$15="",INDEX(orderData[invoice_date],SMALL(IF(ISNUMBER(MATCH(orderData[customer],$D$9,0)*MATCH(orderData[order_type],$D$13,0)),MATCH(ROW(orderData[customer]),ROW(orderData[customer])),""),ROWS($A$15:A40)+$B$3)),INDEX(orderData[invoice_date],SMALL(IF(ISNUMBER(MATCH(orderData[customer],$D$9,0)*MATCH(orderData[order_type],$D$13,0)*MATCH(YEAR(orderData[invoice_date]),$D$15,0)),MATCH(ROW(orderData[customer]),ROW(orderData[customer])),""),ROWS($A$15:A40)+$B$3)))),IF($D$13="",IF($D$15="",INDEX(orderData[invoice_date],SMALL(IF(ISNUMBER(MATCH(orderData[customer],$D$9,0)*MATCH(orderData[status],$D$11,0)),MATCH(ROW(orderData[customer]),ROW(orderData[customer])),""),ROWS($A$15:A40)+$B$3)),INDEX(orderData[invoice_date],SMALL(IF(ISNUMBER(MATCH(orderData[customer],$D$9,0)*MATCH(orderData[status],$D$11,0)*MATCH(YEAR(orderData[invoice_date]),$D$15,0)),MATCH(ROW(orderData[customer]),ROW(orderData[customer])),""),ROWS($A$15:A40)+$B$3))),IF($D$15="",INDEX(orderData[invoice_date],SMALL(IF(ISNUMBER(MATCH(orderData[customer],$D$9,0)*MATCH(orderData[status],$D$11,0)*MATCH(orderData[order_type],$D$13,0)),MATCH(ROW(orderData[customer]),ROW(orderData[customer])),""),ROWS($A$15:A40)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R33" s="291" t="str">
        <f t="array" ref="R33">IFERROR(IF($D$9="",IF($D$11="",IF($D$13="",IF($D$15="",INDEX(orderData[inv_amount],SMALL(MATCH(ROW(orderData[customer]),ROW(orderData[customer])),ROWS($A$15:A40)+$B$3)),INDEX(orderData[inv_amount],SMALL(IF(ISNUMBER(MATCH(YEAR(orderData[invoice_date]),$D$15,0)),MATCH(ROW(orderData[customer]),ROW(orderData[customer])),""),ROWS($A$15:A40)+$B$3))),IF($D$15="",INDEX(orderData[inv_amount],SMALL(IF(ISNUMBER(MATCH(orderData[order_type],$D$13,0)),MATCH(ROW(orderData[customer]),ROW(orderData[customer])),""),ROWS($A$15:A40)+$B$3)),INDEX(orderData[inv_amount],SMALL(IF(ISNUMBER(MATCH(orderData[order_type],$D$13,0)*MATCH(YEAR(orderData[invoice_date]),$D$15,0)),MATCH(ROW(orderData[customer]),ROW(orderData[customer])),""),ROWS($A$15:A40)+$B$3)))),IF($D$13="",IF($D$15="",INDEX(orderData[inv_amount],SMALL(IF(ISNUMBER(MATCH(orderData[status],$D$11,0)),MATCH(ROW(orderData[customer]),ROW(orderData[customer])),""),ROWS($A$15:A40)+$B$3)),INDEX(orderData[inv_amount],SMALL(IF(ISNUMBER(MATCH(orderData[status],$D$11,0)*MATCH(YEAR(orderData[invoice_date]),$D$15,0)),MATCH(ROW(orderData[customer]),ROW(orderData[customer])),""),ROWS($A$15:A40)+$B$3))),IF($D$15="",INDEX(orderData[inv_amount],SMALL(IF(ISNUMBER(MATCH(orderData[status],$D$11,0)*MATCH(orderData[order_type],$D$13,0)),MATCH(ROW(orderData[customer]),ROW(orderData[customer])),""),ROWS($A$15:A40)+$B$3)),INDEX(orderData[inv_amount],SMALL(IF(ISNUMBER(MATCH(orderData[status],$D$11,0)*MATCH(orderData[order_type],$D$13,0)*MATCH(YEAR(orderData[invoice_date]),$D$15,0)),MATCH(ROW(orderData[customer]),ROW(orderData[customer])),""),ROWS($A$15:A40)+$B$3))))),IF($D$11="",IF($D$13="",IF($D$15="",INDEX(orderData[inv_amount],SMALL(IF(ISNUMBER(MATCH(orderData[customer],$D$9,0)),MATCH(ROW(orderData[customer]),ROW(orderData[customer])),""),ROWS($A$15:A40)+$B$3)),INDEX(orderData[inv_amount],SMALL(IF(ISNUMBER(MATCH(orderData[customer],$D$9,0)*MATCH(YEAR(orderData[invoice_date]),$D$15,0)),MATCH(ROW(orderData[customer]),ROW(orderData[customer])),""),ROWS($A$15:A40)+$B$3))),IF($D$15="",INDEX(orderData[inv_amount],SMALL(IF(ISNUMBER(MATCH(orderData[customer],$D$9,0)*MATCH(orderData[order_type],$D$13,0)),MATCH(ROW(orderData[customer]),ROW(orderData[customer])),""),ROWS($A$15:A40)+$B$3)),INDEX(orderData[inv_amount],SMALL(IF(ISNUMBER(MATCH(orderData[customer],$D$9,0)*MATCH(orderData[order_type],$D$13,0)*MATCH(YEAR(orderData[invoice_date]),$D$15,0)),MATCH(ROW(orderData[customer]),ROW(orderData[customer])),""),ROWS($A$15:A40)+$B$3)))),IF($D$13="",IF($D$15="",INDEX(orderData[inv_amount],SMALL(IF(ISNUMBER(MATCH(orderData[customer],$D$9,0)*MATCH(orderData[status],$D$11,0)),MATCH(ROW(orderData[customer]),ROW(orderData[customer])),""),ROWS($A$15:A40)+$B$3)),INDEX(orderData[inv_amount],SMALL(IF(ISNUMBER(MATCH(orderData[customer],$D$9,0)*MATCH(orderData[status],$D$11,0)*MATCH(YEAR(orderData[inv_amount]),$D$15,0)),MATCH(ROW(orderData[customer]),ROW(orderData[customer])),""),ROWS($A$15:A40)+$B$3))),IF($D$15="",INDEX(orderData[inv_amount],SMALL(IF(ISNUMBER(MATCH(orderData[customer],$D$9,0)*MATCH(orderData[status],$D$11,0)*MATCH(orderData[order_type],$D$13,0)),MATCH(ROW(orderData[customer]),ROW(orderData[customer])),""),ROWS($A$15:A40)+$B$3)),INDEX(orderData[inv_amount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S33" s="353" t="str">
        <f t="array" ref="S33">IFERROR(IF($D$9="",IF($D$11="",IF($D$13="",IF($D$15="",INDEX(orderData[lock_goods],SMALL(MATCH(ROW(orderData[customer]),ROW(orderData[customer])),ROWS($A$15:A40)+$B$3)),INDEX(orderData[lock_goods],SMALL(IF(ISNUMBER(MATCH(YEAR(orderData[invoice_date]),$D$15,0)),MATCH(ROW(orderData[customer]),ROW(orderData[customer])),""),ROWS($A$15:A40)+$B$3))),IF($D$15="",INDEX(orderData[lock_goods],SMALL(IF(ISNUMBER(MATCH(orderData[order_type],$D$13,0)),MATCH(ROW(orderData[customer]),ROW(orderData[customer])),""),ROWS($A$15:A40)+$B$3)),INDEX(orderData[lock_goods],SMALL(IF(ISNUMBER(MATCH(orderData[order_type],$D$13,0)*MATCH(YEAR(orderData[invoice_date]),$D$15,0)),MATCH(ROW(orderData[customer]),ROW(orderData[customer])),""),ROWS($A$15:A40)+$B$3)))),IF($D$13="",IF($D$15="",INDEX(orderData[lock_goods],SMALL(IF(ISNUMBER(MATCH(orderData[status],$D$11,0)),MATCH(ROW(orderData[customer]),ROW(orderData[customer])),""),ROWS($A$15:A40)+$B$3)),INDEX(orderData[lock_goods],SMALL(IF(ISNUMBER(MATCH(orderData[status],$D$11,0)*MATCH(YEAR(orderData[invoice_date]),$D$15,0)),MATCH(ROW(orderData[customer]),ROW(orderData[customer])),""),ROWS($A$15:A40)+$B$3))),IF($D$15="",INDEX(orderData[lock_goods],SMALL(IF(ISNUMBER(MATCH(orderData[status],$D$11,0)*MATCH(orderData[order_type],$D$13,0)),MATCH(ROW(orderData[customer]),ROW(orderData[customer])),""),ROWS($A$15:A40)+$B$3)),INDEX(orderData[lock_goods],SMALL(IF(ISNUMBER(MATCH(orderData[status],$D$11,0)*MATCH(orderData[order_type],$D$13,0)*MATCH(YEAR(orderData[invoice_date]),$D$15,0)),MATCH(ROW(orderData[customer]),ROW(orderData[customer])),""),ROWS($A$15:A40)+$B$3))))),IF($D$11="",IF($D$13="",IF($D$15="",INDEX(orderData[lock_goods],SMALL(IF(ISNUMBER(MATCH(orderData[customer],$D$9,0)),MATCH(ROW(orderData[customer]),ROW(orderData[customer])),""),ROWS($A$15:A40)+$B$3)),INDEX(orderData[lock_goods],SMALL(IF(ISNUMBER(MATCH(orderData[customer],$D$9,0)*MATCH(YEAR(orderData[invoice_date]),$D$15,0)),MATCH(ROW(orderData[customer]),ROW(orderData[customer])),""),ROWS($A$15:A40)+$B$3))),IF($D$15="",INDEX(orderData[lock_goods],SMALL(IF(ISNUMBER(MATCH(orderData[customer],$D$9,0)*MATCH(orderData[order_type],$D$13,0)),MATCH(ROW(orderData[customer]),ROW(orderData[customer])),""),ROWS($A$15:A40)+$B$3)),INDEX(orderData[lock_goods],SMALL(IF(ISNUMBER(MATCH(orderData[customer],$D$9,0)*MATCH(orderData[order_type],$D$13,0)*MATCH(YEAR(orderData[invoice_date]),$D$15,0)),MATCH(ROW(orderData[customer]),ROW(orderData[customer])),""),ROWS($A$15:A40)+$B$3)))),IF($D$13="",IF($D$15="",INDEX(orderData[lock_goods],SMALL(IF(ISNUMBER(MATCH(orderData[customer],$D$9,0)*MATCH(orderData[status],$D$11,0)),MATCH(ROW(orderData[customer]),ROW(orderData[customer])),""),ROWS($A$15:A40)+$B$3)),INDEX(orderData[lock_goods],SMALL(IF(ISNUMBER(MATCH(orderData[customer],$D$9,0)*MATCH(orderData[status],$D$11,0)*MATCH(YEAR(orderData[payed]),$D$15,0)),MATCH(ROW(orderData[customer]),ROW(orderData[customer])),""),ROWS($A$15:A40)+$B$3))),IF($D$15="",INDEX(orderData[lock_goods],SMALL(IF(ISNUMBER(MATCH(orderData[customer],$D$9,0)*MATCH(orderData[status],$D$11,0)*MATCH(orderData[order_type],$D$13,0)),MATCH(ROW(orderData[customer]),ROW(orderData[customer])),""),ROWS($A$15:A40)+$B$3)),INDEX(orderData[lock_good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T33" s="292" t="str">
        <f t="array" ref="T33">IFERROR(IF($D$9="",IF($D$11="",IF($D$13="",IF($D$15="",INDEX(orderData[payed],SMALL(MATCH(ROW(orderData[customer]),ROW(orderData[customer])),ROWS($A$15:A40)+$B$3)),INDEX(orderData[payed],SMALL(IF(ISNUMBER(MATCH(YEAR(orderData[invoice_date]),$D$15,0)),MATCH(ROW(orderData[customer]),ROW(orderData[customer])),""),ROWS($A$15:A40)+$B$3))),IF($D$15="",INDEX(orderData[payed],SMALL(IF(ISNUMBER(MATCH(orderData[order_type],$D$13,0)),MATCH(ROW(orderData[customer]),ROW(orderData[customer])),""),ROWS($A$15:A40)+$B$3)),INDEX(orderData[payed],SMALL(IF(ISNUMBER(MATCH(orderData[order_type],$D$13,0)*MATCH(YEAR(orderData[invoice_date]),$D$15,0)),MATCH(ROW(orderData[customer]),ROW(orderData[customer])),""),ROWS($A$15:A40)+$B$3)))),IF($D$13="",IF($D$15="",INDEX(orderData[payed],SMALL(IF(ISNUMBER(MATCH(orderData[status],$D$11,0)),MATCH(ROW(orderData[customer]),ROW(orderData[customer])),""),ROWS($A$15:A40)+$B$3)),INDEX(orderData[payed],SMALL(IF(ISNUMBER(MATCH(orderData[status],$D$11,0)*MATCH(YEAR(orderData[invoice_date]),$D$15,0)),MATCH(ROW(orderData[customer]),ROW(orderData[customer])),""),ROWS($A$15:A40)+$B$3))),IF($D$15="",INDEX(orderData[payed],SMALL(IF(ISNUMBER(MATCH(orderData[status],$D$11,0)*MATCH(orderData[order_type],$D$13,0)),MATCH(ROW(orderData[customer]),ROW(orderData[customer])),""),ROWS($A$15:A40)+$B$3)),INDEX(orderData[payed],SMALL(IF(ISNUMBER(MATCH(orderData[status],$D$11,0)*MATCH(orderData[order_type],$D$13,0)*MATCH(YEAR(orderData[invoice_date]),$D$15,0)),MATCH(ROW(orderData[customer]),ROW(orderData[customer])),""),ROWS($A$15:A40)+$B$3))))),IF($D$11="",IF($D$13="",IF($D$15="",INDEX(orderData[payed],SMALL(IF(ISNUMBER(MATCH(orderData[customer],$D$9,0)),MATCH(ROW(orderData[customer]),ROW(orderData[customer])),""),ROWS($A$15:A40)+$B$3)),INDEX(orderData[payed],SMALL(IF(ISNUMBER(MATCH(orderData[customer],$D$9,0)*MATCH(YEAR(orderData[invoice_date]),$D$15,0)),MATCH(ROW(orderData[customer]),ROW(orderData[customer])),""),ROWS($A$15:A40)+$B$3))),IF($D$15="",INDEX(orderData[payed],SMALL(IF(ISNUMBER(MATCH(orderData[customer],$D$9,0)*MATCH(orderData[order_type],$D$13,0)),MATCH(ROW(orderData[customer]),ROW(orderData[customer])),""),ROWS($A$15:A40)+$B$3)),INDEX(orderData[payed],SMALL(IF(ISNUMBER(MATCH(orderData[customer],$D$9,0)*MATCH(orderData[order_type],$D$13,0)*MATCH(YEAR(orderData[invoice_date]),$D$15,0)),MATCH(ROW(orderData[customer]),ROW(orderData[customer])),""),ROWS($A$15:A40)+$B$3)))),IF($D$13="",IF($D$15="",INDEX(orderData[payed],SMALL(IF(ISNUMBER(MATCH(orderData[customer],$D$9,0)*MATCH(orderData[status],$D$11,0)),MATCH(ROW(orderData[customer]),ROW(orderData[customer])),""),ROWS($A$15:A40)+$B$3)),INDEX(orderData[payed],SMALL(IF(ISNUMBER(MATCH(orderData[customer],$D$9,0)*MATCH(orderData[status],$D$11,0)*MATCH(YEAR(orderData[payed]),$D$15,0)),MATCH(ROW(orderData[customer]),ROW(orderData[customer])),""),ROWS($A$15:A40)+$B$3))),IF($D$15="",INDEX(orderData[payed],SMALL(IF(ISNUMBER(MATCH(orderData[customer],$D$9,0)*MATCH(orderData[status],$D$11,0)*MATCH(orderData[order_type],$D$13,0)),MATCH(ROW(orderData[customer]),ROW(orderData[customer])),""),ROWS($A$15:A40)+$B$3)),INDEX(orderData[paye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U33" s="287" t="str">
        <f t="array" ref="U33">IFERROR(IF($D$9="",IF($D$11="",IF($D$13="",IF($D$15="",INDEX(orderData[shipping_method],SMALL(MATCH(ROW(orderData[customer]),ROW(orderData[customer])),ROWS($A$15:A40)+$B$3)),INDEX(orderData[shipping_method],SMALL(IF(ISNUMBER(MATCH(YEAR(orderData[invoice_date]),$D$15,0)),MATCH(ROW(orderData[customer]),ROW(orderData[customer])),""),ROWS($A$15:A40)+$B$3))),IF($D$15="",INDEX(orderData[shipping_method],SMALL(IF(ISNUMBER(MATCH(orderData[order_type],$D$13,0)),MATCH(ROW(orderData[customer]),ROW(orderData[customer])),""),ROWS($A$15:A40)+$B$3)),INDEX(orderData[shipping_method],SMALL(IF(ISNUMBER(MATCH(orderData[order_type],$D$13,0)*MATCH(YEAR(orderData[invoice_date]),$D$15,0)),MATCH(ROW(orderData[customer]),ROW(orderData[customer])),""),ROWS($A$15:A40)+$B$3)))),IF($D$13="",IF($D$15="",INDEX(orderData[shipping_method],SMALL(IF(ISNUMBER(MATCH(orderData[status],$D$11,0)),MATCH(ROW(orderData[customer]),ROW(orderData[customer])),""),ROWS($A$15:A40)+$B$3)),INDEX(orderData[shipping_method],SMALL(IF(ISNUMBER(MATCH(orderData[status],$D$11,0)*MATCH(YEAR(orderData[invoice_date]),$D$15,0)),MATCH(ROW(orderData[customer]),ROW(orderData[customer])),""),ROWS($A$15:A40)+$B$3))),IF($D$15="",INDEX(orderData[shipping_method],SMALL(IF(ISNUMBER(MATCH(orderData[status],$D$11,0)*MATCH(orderData[order_type],$D$13,0)),MATCH(ROW(orderData[customer]),ROW(orderData[customer])),""),ROWS($A$15:A40)+$B$3)),INDEX(orderData[shipping_method],SMALL(IF(ISNUMBER(MATCH(orderData[status],$D$11,0)*MATCH(orderData[order_type],$D$13,0)*MATCH(YEAR(orderData[invoice_date]),$D$15,0)),MATCH(ROW(orderData[customer]),ROW(orderData[customer])),""),ROWS($A$15:A40)+$B$3))))),IF($D$11="",IF($D$13="",IF($D$15="",INDEX(orderData[shipping_method],SMALL(IF(ISNUMBER(MATCH(orderData[customer],$D$9,0)),MATCH(ROW(orderData[customer]),ROW(orderData[customer])),""),ROWS($A$15:A40)+$B$3)),INDEX(orderData[shipping_method],SMALL(IF(ISNUMBER(MATCH(orderData[customer],$D$9,0)*MATCH(YEAR(orderData[invoice_date]),$D$15,0)),MATCH(ROW(orderData[customer]),ROW(orderData[customer])),""),ROWS($A$15:A40)+$B$3))),IF($D$15="",INDEX(orderData[shipping_method],SMALL(IF(ISNUMBER(MATCH(orderData[customer],$D$9,0)*MATCH(orderData[order_type],$D$13,0)),MATCH(ROW(orderData[customer]),ROW(orderData[customer])),""),ROWS($A$15:A40)+$B$3)),INDEX(orderData[shipping_method],SMALL(IF(ISNUMBER(MATCH(orderData[customer],$D$9,0)*MATCH(orderData[order_type],$D$13,0)*MATCH(YEAR(orderData[invoice_date]),$D$15,0)),MATCH(ROW(orderData[customer]),ROW(orderData[customer])),""),ROWS($A$15:A40)+$B$3)))),IF($D$13="",IF($D$15="",INDEX(orderData[shipping_method],SMALL(IF(ISNUMBER(MATCH(orderData[customer],$D$9,0)*MATCH(orderData[status],$D$11,0)),MATCH(ROW(orderData[customer]),ROW(orderData[customer])),""),ROWS($A$15:A40)+$B$3)),INDEX(orderData[shipping_method],SMALL(IF(ISNUMBER(MATCH(orderData[customer],$D$9,0)*MATCH(orderData[status],$D$11,0)*MATCH(YEAR(orderData[shipping_method]),$D$15,0)),MATCH(ROW(orderData[customer]),ROW(orderData[customer])),""),ROWS($A$15:A40)+$B$3))),IF($D$15="",INDEX(orderData[shipping_method],SMALL(IF(ISNUMBER(MATCH(orderData[customer],$D$9,0)*MATCH(orderData[status],$D$11,0)*MATCH(orderData[order_type],$D$13,0)),MATCH(ROW(orderData[customer]),ROW(orderData[customer])),""),ROWS($A$15:A40)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V33" s="292" t="str">
        <f t="array" ref="V33">IFERROR(IF($D$9="",IF($D$11="",IF($D$13="",IF($D$15="",INDEX(orderData[status],SMALL(MATCH(ROW(orderData[customer]),ROW(orderData[customer])),ROWS($A$15:A40)+$B$3)),INDEX(orderData[status],SMALL(IF(ISNUMBER(MATCH(YEAR(orderData[invoice_date]),$D$15,0)),MATCH(ROW(orderData[customer]),ROW(orderData[customer])),""),ROWS($A$15:A40)+$B$3))),IF($D$15="",INDEX(orderData[status],SMALL(IF(ISNUMBER(MATCH(orderData[order_type],$D$13,0)),MATCH(ROW(orderData[customer]),ROW(orderData[customer])),""),ROWS($A$15:A40)+$B$3)),INDEX(orderData[status],SMALL(IF(ISNUMBER(MATCH(orderData[order_type],$D$13,0)*MATCH(YEAR(orderData[invoice_date]),$D$15,0)),MATCH(ROW(orderData[customer]),ROW(orderData[customer])),""),ROWS($A$15:A40)+$B$3)))),IF($D$13="",IF($D$15="",INDEX(orderData[status],SMALL(IF(ISNUMBER(MATCH(orderData[status],$D$11,0)),MATCH(ROW(orderData[customer]),ROW(orderData[customer])),""),ROWS($A$15:A40)+$B$3)),INDEX(orderData[status],SMALL(IF(ISNUMBER(MATCH(orderData[status],$D$11,0)*MATCH(YEAR(orderData[invoice_date]),$D$15,0)),MATCH(ROW(orderData[customer]),ROW(orderData[customer])),""),ROWS($A$15:A40)+$B$3))),IF($D$15="",INDEX(orderData[status],SMALL(IF(ISNUMBER(MATCH(orderData[status],$D$11,0)*MATCH(orderData[order_type],$D$13,0)),MATCH(ROW(orderData[customer]),ROW(orderData[customer])),""),ROWS($A$15:A40)+$B$3)),INDEX(orderData[status],SMALL(IF(ISNUMBER(MATCH(orderData[status],$D$11,0)*MATCH(orderData[order_type],$D$13,0)*MATCH(YEAR(orderData[invoice_date]),$D$15,0)),MATCH(ROW(orderData[customer]),ROW(orderData[customer])),""),ROWS($A$15:A40)+$B$3))))),IF($D$11="",IF($D$13="",IF($D$15="",INDEX(orderData[status],SMALL(IF(ISNUMBER(MATCH(orderData[customer],$D$9,0)),MATCH(ROW(orderData[customer]),ROW(orderData[customer])),""),ROWS($A$15:A40)+$B$3)),INDEX(orderData[status],SMALL(IF(ISNUMBER(MATCH(orderData[customer],$D$9,0)*MATCH(YEAR(orderData[invoice_date]),$D$15,0)),MATCH(ROW(orderData[customer]),ROW(orderData[customer])),""),ROWS($A$15:A40)+$B$3))),IF($D$15="",INDEX(orderData[status],SMALL(IF(ISNUMBER(MATCH(orderData[customer],$D$9,0)*MATCH(orderData[order_type],$D$13,0)),MATCH(ROW(orderData[customer]),ROW(orderData[customer])),""),ROWS($A$15:A40)+$B$3)),INDEX(orderData[status],SMALL(IF(ISNUMBER(MATCH(orderData[customer],$D$9,0)*MATCH(orderData[order_type],$D$13,0)*MATCH(YEAR(orderData[invoice_date]),$D$15,0)),MATCH(ROW(orderData[customer]),ROW(orderData[customer])),""),ROWS($A$15:A40)+$B$3)))),IF($D$13="",IF($D$15="",INDEX(orderData[status],SMALL(IF(ISNUMBER(MATCH(orderData[customer],$D$9,0)*MATCH(orderData[status],$D$11,0)),MATCH(ROW(orderData[customer]),ROW(orderData[customer])),""),ROWS($A$15:A40)+$B$3)),INDEX(orderData[status],SMALL(IF(ISNUMBER(MATCH(orderData[customer],$D$9,0)*MATCH(orderData[status],$D$11,0)*MATCH(YEAR(orderData[status]),$D$15,0)),MATCH(ROW(orderData[customer]),ROW(orderData[customer])),""),ROWS($A$15:A40)+$B$3))),IF($D$15="",INDEX(orderData[status],SMALL(IF(ISNUMBER(MATCH(orderData[customer],$D$9,0)*MATCH(orderData[status],$D$11,0)*MATCH(orderData[order_type],$D$13,0)),MATCH(ROW(orderData[customer]),ROW(orderData[customer])),""),ROWS($A$15:A40)+$B$3)),INDEX(orderData[statu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W33" s="392" t="str">
        <f t="array" ref="W33">IFERROR(IF($D$9="",IF($D$11="",IF($D$13="",IF($D$15="",INDEX(orderData[custom_docs],SMALL(MATCH(ROW(orderData[customer]),ROW(orderData[customer])),ROWS($A$15:A40)+$B$3)),INDEX(orderData[custom_docs],SMALL(IF(ISNUMBER(MATCH(YEAR(orderData[invoice_date]),$D$15,0)),MATCH(ROW(orderData[customer]),ROW(orderData[customer])),""),ROWS($A$15:A40)+$B$3))),IF($D$15="",INDEX(orderData[custom_docs],SMALL(IF(ISNUMBER(MATCH(orderData[order_type],$D$13,0)),MATCH(ROW(orderData[customer]),ROW(orderData[customer])),""),ROWS($A$15:A40)+$B$3)),INDEX(orderData[custom_docs],SMALL(IF(ISNUMBER(MATCH(orderData[order_type],$D$13,0)*MATCH(YEAR(orderData[invoice_date]),$D$15,0)),MATCH(ROW(orderData[customer]),ROW(orderData[customer])),""),ROWS($A$15:A40)+$B$3)))),IF($D$13="",IF($D$15="",INDEX(orderData[custom_docs],SMALL(IF(ISNUMBER(MATCH(orderData[status],$D$11,0)),MATCH(ROW(orderData[customer]),ROW(orderData[customer])),""),ROWS($A$15:A40)+$B$3)),INDEX(orderData[custom_docs],SMALL(IF(ISNUMBER(MATCH(orderData[status],$D$11,0)*MATCH(YEAR(orderData[invoice_date]),$D$15,0)),MATCH(ROW(orderData[customer]),ROW(orderData[customer])),""),ROWS($A$15:A40)+$B$3))),IF($D$15="",INDEX(orderData[custom_docs],SMALL(IF(ISNUMBER(MATCH(orderData[status],$D$11,0)*MATCH(orderData[order_type],$D$13,0)),MATCH(ROW(orderData[customer]),ROW(orderData[customer])),""),ROWS($A$15:A40)+$B$3)),INDEX(orderData[custom_docs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_docs],SMALL(IF(ISNUMBER(MATCH(orderData[customer],$D$9,0)),MATCH(ROW(orderData[customer]),ROW(orderData[customer])),""),ROWS($A$15:A40)+$B$3)),INDEX(orderData[custom_docs],SMALL(IF(ISNUMBER(MATCH(orderData[customer],$D$9,0)*MATCH(YEAR(orderData[invoice_date]),$D$15,0)),MATCH(ROW(orderData[customer]),ROW(orderData[customer])),""),ROWS($A$15:A40)+$B$3))),IF($D$15="",INDEX(orderData[custom_docs],SMALL(IF(ISNUMBER(MATCH(orderData[customer],$D$9,0)*MATCH(orderData[order_type],$D$13,0)),MATCH(ROW(orderData[customer]),ROW(orderData[customer])),""),ROWS($A$15:A40)+$B$3)),INDEX(orderData[custom_docs],SMALL(IF(ISNUMBER(MATCH(orderData[customer],$D$9,0)*MATCH(orderData[order_type],$D$13,0)*MATCH(YEAR(orderData[invoice_date]),$D$15,0)),MATCH(ROW(orderData[customer]),ROW(orderData[customer])),""),ROWS($A$15:A40)+$B$3)))),IF($D$13="",IF($D$15="",INDEX(orderData[custom_docs],SMALL(IF(ISNUMBER(MATCH(orderData[customer],$D$9,0)*MATCH(orderData[status],$D$11,0)),MATCH(ROW(orderData[customer]),ROW(orderData[customer])),""),ROWS($A$15:A40)+$B$3)),INDEX(orderData[custom_docs],SMALL(IF(ISNUMBER(MATCH(orderData[customer],$D$9,0)*MATCH(orderData[status],$D$11,0)*MATCH(YEAR(orderData[status]),$D$15,0)),MATCH(ROW(orderData[customer]),ROW(orderData[customer])),""),ROWS($A$15:A40)+$B$3))),IF($D$15="",INDEX(orderData[custom_docs],SMALL(IF(ISNUMBER(MATCH(orderData[customer],$D$9,0)*MATCH(orderData[status],$D$11,0)*MATCH(orderData[order_type],$D$13,0)),MATCH(ROW(orderData[customer]),ROW(orderData[customer])),""),ROWS($A$15:A40)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AQ33" s="275"/>
      <c r="AR33" s="723"/>
      <c r="AS33" s="723"/>
      <c r="AT33" s="723"/>
      <c r="BN33" s="433"/>
      <c r="BO33" s="268"/>
      <c r="BX33" s="279"/>
      <c r="BZ33" s="364"/>
      <c r="CA33" s="305" t="str">
        <f>IFERROR(IF(BZ33="","",INDEX(productData[description],MATCH(BZ33,productData[sku],0))),"")</f>
        <v/>
      </c>
      <c r="CB33" s="307"/>
      <c r="CC33" s="422"/>
      <c r="CD33" s="361"/>
      <c r="CE33" s="427"/>
      <c r="CF33" s="327"/>
      <c r="CG33" s="328" t="str">
        <f>IFERROR(ROUNDUP(CB33/INDEX(productData[units_per_carton],MATCH(BZ33,productData[sku],0)),0),"")</f>
        <v/>
      </c>
      <c r="CH33" s="329" t="str">
        <f>IFERROR(ROUNDUP(CD33/INDEX(productData[units_per_carton],MATCH(BZ33,productData[sku],0)),0),"")</f>
        <v/>
      </c>
      <c r="CI33" s="329" t="str">
        <f>IFERROR(ROUNDUP(CF33/INDEX(productData[units_per_carton],MATCH(BZ33,productData[sku])),0),"")</f>
        <v/>
      </c>
      <c r="CJ33" s="329" t="str">
        <f>IFERROR(((CB33+CD33+CF33)/INDEX(productData[units_per_carton],MATCH(BZ33,productData[sku],0)))*INDEX(productData[net_weight],MATCH(BZ33,productData[sku],0)),"")</f>
        <v/>
      </c>
      <c r="CK33" s="329" t="str">
        <f>IFERROR(((CB33+CD33+CF33)/INDEX(productData[units_per_carton],MATCH(BZ33,productData[sku],0)))*INDEX(productData[gross_weight],MATCH(BZ33,productData[sku],0)),"")</f>
        <v/>
      </c>
      <c r="CL33" s="415" t="str">
        <f>IFERROR((CB33+CD33+CF33)/INDEX(productData[units_per_carton],MATCH(BZ33,productData[sku],0))*INDEX(productData[length],MATCH(BZ33,productData[sku],0))*INDEX(productData[width],MATCH(BZ33,productData[sku],0))*INDEX(productData[height],MATCH(BZ33,productData[sku],0))/1000000000,"")</f>
        <v/>
      </c>
      <c r="CM33" s="330" t="str">
        <f>IFERROR(INDEX(productData[category],MATCH(BZ33,productData[sku],0)),"")</f>
        <v/>
      </c>
      <c r="CN33" s="330" t="str">
        <f>IFERROR(INDEX(productData[size1],MATCH(BZ33,productData[sku],0)),"")</f>
        <v/>
      </c>
      <c r="CO33" s="331" t="str">
        <f>IFERROR(INDEX(productData[hs_code],MATCH(BZ33,productData[sku],0)),"")</f>
        <v/>
      </c>
      <c r="CP33" s="365" t="str">
        <f>IFERROR(INDEX(productData[sku_geko],MATCH(BZ33,productData[sku],0)),"")</f>
        <v/>
      </c>
      <c r="CQ33" s="327"/>
      <c r="CR33" s="383" t="str">
        <f>IFERROR(IF(BZ33="","",IF($BX$15="SALE",INDEX(inventory[COSTO UNITARIO],MATCH(BZ33,inventory[SKU],0)),IF($BX$15="SAMPLING",INDEX(inventory[COSTO UNITARIO],MATCH(BZ33,inventory[SKU],0)),""))),"")</f>
        <v/>
      </c>
      <c r="CS33" s="383" t="str">
        <f t="shared" si="8"/>
        <v/>
      </c>
      <c r="CT33" s="430" t="str">
        <f t="shared" si="9"/>
        <v/>
      </c>
      <c r="CU33" s="357" t="str">
        <f t="shared" si="3"/>
        <v/>
      </c>
      <c r="CW33" s="89"/>
      <c r="CX33" s="75"/>
      <c r="CY33" s="75"/>
      <c r="CZ33" s="76"/>
      <c r="DB33" s="195"/>
      <c r="DH33" s="195"/>
      <c r="EE33" s="337" t="str">
        <f t="array" ref="EE33">IFERROR(IF($EC$9="",IF($EC$11="",IF($EC$13="",INDEX(productData[sku],SMALL(MATCH(ROW(productData[sku]),ROW(productData[sku])),ROWS($A$15:A40)+$B$3)),INDEX(productData[sku],SMALL(IF(ISNUMBER(MATCH(productData[size1],$EC$13,0)),MATCH(ROW(productData[sku]),ROW(productData[sku])),""),ROWS($A$15:A38)+$B$3))),IF($EC$13="",INDEX(productData[sku],SMALL(IF(ISNUMBER(MATCH(productData[sex],$EC$11,0)),MATCH(ROW(productData[sku]),ROW(productData[sku])),""),ROWS($A$15:A38)+$B$3)),INDEX(productData[sku],SMALL(IF(ISNUMBER(MATCH(productData[sex],$EC$11,0)*MATCH(productData[size1],$EC$13,0)),MATCH(ROW(productData[sku]),ROW(productData[sku])),""),ROWS($A$15:A38)+$B$3)))),IF($EC$11="",IF($EC$13="",INDEX(productData[sku],SMALL(IF(ISNUMBER(MATCH(productData[category],$EC$9,0)),MATCH(ROW(productData[sku]),ROW(productData[sku])),""),ROWS($A$15:A38)+$B$3)),INDEX(productData[sku],SMALL(IF(ISNUMBER(MATCH(productData[category],$EC$9,0)*MATCH(productData[size1],$EC$13,0)),MATCH(ROW(productData[sku]),ROW(productData[sku])),""),ROWS($A$15:A38)+$B$3))),IF($EC$13="",INDEX(productData[sku],SMALL(IF(ISNUMBER(MATCH(productData[category],$EC$9,0)*MATCH(productData[sex],$EC$11,0)),MATCH(ROW(productData[sku]),ROW(productData[sku])),""),ROWS($A$15:A38)+$B$3)),INDEX(productData[sku],SMALL(IF(ISNUMBER(MATCH(productData[category],$EC$9,0)*MATCH(productData[sex],$EC$11,0)*MATCH(productData[size1],$EC$13,0)),MATCH(ROW(productData[sku]),ROW(productData[sku])),""),ROWS($A$15:A38)+$B$3))))),"")</f>
        <v/>
      </c>
      <c r="EF33" s="501" t="str">
        <f t="array" ref="EF33">IFERROR(IF($EC$9="",IF($EC$11="",IF($EC$13="",INDEX(productData[description],SMALL(MATCH(ROW(productData[sku]),ROW(productData[sku])),ROWS($A$15:A40)+$B$3)),INDEX(productData[description],SMALL(IF(ISNUMBER(MATCH(productData[size1],$EC$13,0)),MATCH(ROW(productData[sku]),ROW(productData[sku])),""),ROWS($A$15:A38)+$B$3))),IF($EC$13="",INDEX(productData[description],SMALL(IF(ISNUMBER(MATCH(productData[sex],$EC$11,0)),MATCH(ROW(productData[sku]),ROW(productData[sku])),""),ROWS($A$15:A38)+$B$3)),INDEX(productData[description],SMALL(IF(ISNUMBER(MATCH(productData[sex],$EC$11,0)*MATCH(productData[size1],$EC$13,0)),MATCH(ROW(productData[sku]),ROW(productData[sku])),""),ROWS($A$15:A38)+$B$3)))),IF($EC$11="",IF($EC$13="",INDEX(productData[description],SMALL(IF(ISNUMBER(MATCH(productData[category],$EC$9,0)),MATCH(ROW(productData[sku]),ROW(productData[sku])),""),ROWS($A$15:A38)+$B$3)),INDEX(productData[description],SMALL(IF(ISNUMBER(MATCH(productData[category],$EC$9,0)*MATCH(productData[size1],$EC$13,0)),MATCH(ROW(productData[sku]),ROW(productData[sku])),""),ROWS($A$15:A38)+$B$3))),IF($EC$13="",INDEX(productData[description],SMALL(IF(ISNUMBER(MATCH(productData[category],$EC$9,0)*MATCH(productData[sex],$EC$11,0)),MATCH(ROW(productData[sku]),ROW(productData[sku])),""),ROWS($A$15:A38)+$B$3)),INDEX(productData[description],SMALL(IF(ISNUMBER(MATCH(productData[category],$EC$9,0)*MATCH(productData[sex],$EC$11,0)*MATCH(productData[size1],$EC$13,0)),MATCH(ROW(productData[sku]),ROW(productData[sku])),""),ROWS($A$15:A38)+$B$3))))),"")</f>
        <v/>
      </c>
      <c r="EG33" s="338" t="str">
        <f>IFERROR(IF('BHPC MANAGER'!$EE33="","",INDEX(inventory[ESISTENZA],MATCH('BHPC MANAGER'!$EE33,inventory[SKU],0))),0)</f>
        <v/>
      </c>
      <c r="EH33" s="339" t="s">
        <v>241</v>
      </c>
      <c r="EI33" s="339" t="str">
        <f t="shared" si="4"/>
        <v/>
      </c>
      <c r="EJ33" s="340" t="s">
        <v>241</v>
      </c>
      <c r="EK33" s="341" t="str">
        <f t="shared" si="5"/>
        <v/>
      </c>
      <c r="FF33" s="242"/>
      <c r="FG33" s="242"/>
      <c r="FH33" s="242"/>
      <c r="FI33" s="242"/>
      <c r="FJ33" s="242"/>
      <c r="FK33" s="242"/>
      <c r="FL33" s="242"/>
      <c r="FM33" s="242"/>
      <c r="FN33" s="242"/>
      <c r="FO33" s="242"/>
      <c r="FP33" s="242"/>
      <c r="FQ33" s="242"/>
      <c r="FR33" s="242"/>
      <c r="FS33" s="242"/>
      <c r="FT33" s="242"/>
      <c r="FU33" s="242"/>
      <c r="FV33" s="242"/>
      <c r="FW33" s="242"/>
      <c r="FX33" s="242"/>
      <c r="FY33" s="242"/>
      <c r="FZ33" s="242"/>
      <c r="GA33" s="242"/>
      <c r="GB33" s="242"/>
      <c r="GC33" s="242"/>
      <c r="GD33" s="242"/>
      <c r="GE33" s="242"/>
      <c r="GF33" s="242"/>
      <c r="GG33" s="242"/>
      <c r="GH33" s="242"/>
      <c r="GI33" s="242"/>
      <c r="GJ33" s="242"/>
      <c r="GK33" s="242"/>
      <c r="GL33" s="242"/>
      <c r="GM33" s="242"/>
      <c r="GN33" s="242"/>
      <c r="GO33" s="242"/>
      <c r="GP33" s="242"/>
      <c r="GQ33" s="242"/>
      <c r="GR33" s="242"/>
      <c r="GS33" s="242"/>
      <c r="GT33" s="242"/>
      <c r="GU33" s="242"/>
      <c r="GV33" s="242"/>
      <c r="GW33" s="242"/>
      <c r="GX33" s="242"/>
      <c r="GY33" s="242"/>
      <c r="GZ33" s="242"/>
      <c r="HA33" s="242"/>
      <c r="HB33" s="242"/>
      <c r="HC33" s="242"/>
      <c r="HD33" s="242"/>
      <c r="HE33" s="242"/>
      <c r="HF33" s="242"/>
      <c r="HG33" s="242"/>
      <c r="HH33" s="242"/>
      <c r="HI33" s="242"/>
      <c r="HJ33" s="242"/>
      <c r="HK33" s="242"/>
      <c r="HL33" s="242"/>
      <c r="HM33" s="242"/>
      <c r="HN33" s="242"/>
      <c r="HO33" s="242"/>
      <c r="HP33" s="242"/>
      <c r="HQ33" s="242"/>
      <c r="HR33" s="242"/>
      <c r="HS33" s="242"/>
      <c r="HT33" s="242"/>
    </row>
    <row r="34" spans="6:228" ht="15" customHeight="1" x14ac:dyDescent="0.35">
      <c r="F34" s="84"/>
      <c r="G34" s="87"/>
      <c r="H34" s="74"/>
      <c r="L34" s="285" t="str">
        <f t="array" ref="L34">IFERROR(IF($D$9="",IF($D$11="",IF($D$13="",IF($D$15="",INDEX(orderData[customer],SMALL(MATCH(ROW(orderData[customer]),ROW(orderData[customer])),ROWS($A$15:A41)+$B$3)),INDEX(orderData[customer],SMALL(IF(ISNUMBER(MATCH(YEAR(orderData[invoice_date]),$D$15,0)),MATCH(ROW(orderData[customer]),ROW(orderData[customer])),""),ROWS($A$15:A41)+$B$3))),IF($D$15="",INDEX(orderData[customer],SMALL(IF(ISNUMBER(MATCH(orderData[order_type],$D$13,0)),MATCH(ROW(orderData[customer]),ROW(orderData[customer])),""),ROWS($A$15:A41)+$B$3)),INDEX(orderData[customer],SMALL(IF(ISNUMBER(MATCH(orderData[order_type],$D$13,0)*MATCH(YEAR(orderData[invoice_date]),$D$15,0)),MATCH(ROW(orderData[customer]),ROW(orderData[customer])),""),ROWS($A$15:A41)+$B$3)))),IF($D$13="",IF($D$15="",INDEX(orderData[customer],SMALL(IF(ISNUMBER(MATCH(orderData[status],$D$11,0)),MATCH(ROW(orderData[customer]),ROW(orderData[customer])),""),ROWS($A$15:A41)+$B$3)),INDEX(orderData[customer],SMALL(IF(ISNUMBER(MATCH(orderData[status],$D$11,0)*MATCH(YEAR(orderData[invoice_date]),$D$15,0)),MATCH(ROW(orderData[customer]),ROW(orderData[customer])),""),ROWS($A$15:A41)+$B$3))),IF($D$15="",INDEX(orderData[customer],SMALL(IF(ISNUMBER(MATCH(orderData[status],$D$11,0)*MATCH(orderData[order_type],$D$13,0)),MATCH(ROW(orderData[customer]),ROW(orderData[customer])),""),ROWS($A$15:A41)+$B$3)),INDEX(orderData[customer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er],SMALL(IF(ISNUMBER(MATCH(orderData[customer],$D$9,0)),MATCH(ROW(orderData[customer]),ROW(orderData[customer])),""),ROWS($A$15:A41)+$B$3)),INDEX(orderData[customer],SMALL(IF(ISNUMBER(MATCH(orderData[customer],$D$9,0)*MATCH(YEAR(orderData[invoice_date]),$D$15,0)),MATCH(ROW(orderData[customer]),ROW(orderData[customer])),""),ROWS($A$15:A41)+$B$3))),IF($D$15="",INDEX(orderData[customer],SMALL(IF(ISNUMBER(MATCH(orderData[customer],$D$9,0)*MATCH(orderData[order_type],$D$13,0)),MATCH(ROW(orderData[customer]),ROW(orderData[customer])),""),ROWS($A$15:A41)+$B$3)),INDEX(orderData[customer],SMALL(IF(ISNUMBER(MATCH(orderData[customer],$D$9,0)*MATCH(orderData[order_type],$D$13,0)*MATCH(YEAR(orderData[invoice_date]),$D$15,0)),MATCH(ROW(orderData[customer]),ROW(orderData[customer])),""),ROWS($A$15:A41)+$B$3)))),IF($D$13="",IF($D$15="",INDEX(orderData[customer],SMALL(IF(ISNUMBER(MATCH(orderData[customer],$D$9,0)*MATCH(orderData[status],$D$11,0)),MATCH(ROW(orderData[customer]),ROW(orderData[customer])),""),ROWS($A$15:A41)+$B$3)),INDEX(orderData[customer],SMALL(IF(ISNUMBER(MATCH(orderData[customer],$D$9,0)*MATCH(orderData[status],$D$11,0)*MATCH(YEAR(orderData[invoice_date]),$D$15,0)),MATCH(ROW(orderData[customer]),ROW(orderData[customer])),""),ROWS($A$15:A41)+$B$3))),IF($D$15="",INDEX(orderData[customer],SMALL(IF(ISNUMBER(MATCH(orderData[customer],$D$9,0)*MATCH(orderData[status],$D$11,0)*MATCH(orderData[order_type],$D$13,0)),MATCH(ROW(orderData[customer]),ROW(orderData[customer])),""),ROWS($A$15:A41)+$B$3)),INDEX(orderData[customer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M34" s="286" t="str">
        <f t="array" ref="M34">IFERROR(IF($D$9="",IF($D$11="",IF($D$13="",IF($D$15="",INDEX(orderData[order_no],SMALL(MATCH(ROW(orderData[customer]),ROW(orderData[customer])),ROWS($A$15:A41)+$B$3)),INDEX(orderData[order_no],SMALL(IF(ISNUMBER(MATCH(YEAR(orderData[invoice_date]),$D$15,0)),MATCH(ROW(orderData[customer]),ROW(orderData[customer])),""),ROWS($A$15:A41)+$B$3))),IF($D$15="",INDEX(orderData[order_no],SMALL(IF(ISNUMBER(MATCH(orderData[order_type],$D$13,0)),MATCH(ROW(orderData[customer]),ROW(orderData[customer])),""),ROWS($A$15:A41)+$B$3)),INDEX(orderData[order_no],SMALL(IF(ISNUMBER(MATCH(orderData[order_type],$D$13,0)*MATCH(YEAR(orderData[invoice_date]),$D$15,0)),MATCH(ROW(orderData[customer]),ROW(orderData[customer])),""),ROWS($A$15:A41)+$B$3)))),IF($D$13="",IF($D$15="",INDEX(orderData[order_no],SMALL(IF(ISNUMBER(MATCH(orderData[status],$D$11,0)),MATCH(ROW(orderData[customer]),ROW(orderData[customer])),""),ROWS($A$15:A41)+$B$3)),INDEX(orderData[order_no],SMALL(IF(ISNUMBER(MATCH(orderData[status],$D$11,0)*MATCH(YEAR(orderData[invoice_date]),$D$15,0)),MATCH(ROW(orderData[customer]),ROW(orderData[customer])),""),ROWS($A$15:A41)+$B$3))),IF($D$15="",INDEX(orderData[order_no],SMALL(IF(ISNUMBER(MATCH(orderData[status],$D$11,0)*MATCH(orderData[order_type],$D$13,0)),MATCH(ROW(orderData[customer]),ROW(orderData[customer])),""),ROWS($A$15:A41)+$B$3)),INDEX(orderData[order_no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no],SMALL(IF(ISNUMBER(MATCH(orderData[customer],$D$9,0)),MATCH(ROW(orderData[customer]),ROW(orderData[customer])),""),ROWS($A$15:A41)+$B$3)),INDEX(orderData[order_no],SMALL(IF(ISNUMBER(MATCH(orderData[customer],$D$9,0)*MATCH(YEAR(orderData[invoice_date]),$D$15,0)),MATCH(ROW(orderData[customer]),ROW(orderData[customer])),""),ROWS($A$15:A41)+$B$3))),IF($D$15="",INDEX(orderData[order_no],SMALL(IF(ISNUMBER(MATCH(orderData[customer],$D$9,0)*MATCH(orderData[order_type],$D$13,0)),MATCH(ROW(orderData[customer]),ROW(orderData[customer])),""),ROWS($A$15:A41)+$B$3)),INDEX(orderData[order_no],SMALL(IF(ISNUMBER(MATCH(orderData[customer],$D$9,0)*MATCH(orderData[order_type],$D$13,0)*MATCH(YEAR(orderData[invoice_date]),$D$15,0)),MATCH(ROW(orderData[customer]),ROW(orderData[customer])),""),ROWS($A$15:A41)+$B$3)))),IF($D$13="",IF($D$15="",INDEX(orderData[order_no],SMALL(IF(ISNUMBER(MATCH(orderData[customer],$D$9,0)*MATCH(orderData[status],$D$11,0)),MATCH(ROW(orderData[customer]),ROW(orderData[customer])),""),ROWS($A$15:A41)+$B$3)),INDEX(orderData[order_no],SMALL(IF(ISNUMBER(MATCH(orderData[customer],$D$9,0)*MATCH(orderData[status],$D$11,0)*MATCH(YEAR(orderData[invoice_date]),$D$15,0)),MATCH(ROW(orderData[customer]),ROW(orderData[customer])),""),ROWS($A$15:A41)+$B$3))),IF($D$15="",INDEX(orderData[order_no],SMALL(IF(ISNUMBER(MATCH(orderData[customer],$D$9,0)*MATCH(orderData[status],$D$11,0)*MATCH(orderData[order_type],$D$13,0)),MATCH(ROW(orderData[customer]),ROW(orderData[customer])),""),ROWS($A$15:A41)+$B$3)),INDEX(orderData[order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N34" s="287" t="str">
        <f t="array" ref="N34">IFERROR(IF($D$9="",IF($D$11="",IF($D$13="",IF($D$15="",INDEX(orderData[order_type],SMALL(MATCH(ROW(orderData[customer]),ROW(orderData[customer])),ROWS($A$15:A41)+$B$3)),INDEX(orderData[order_type],SMALL(IF(ISNUMBER(MATCH(YEAR(orderData[invoice_date]),$D$15,0)),MATCH(ROW(orderData[customer]),ROW(orderData[customer])),""),ROWS($A$15:A41)+$B$3))),IF($D$15="",INDEX(orderData[order_type],SMALL(IF(ISNUMBER(MATCH(orderData[order_type],$D$13,0)),MATCH(ROW(orderData[customer]),ROW(orderData[customer])),""),ROWS($A$15:A41)+$B$3)),INDEX(orderData[order_type],SMALL(IF(ISNUMBER(MATCH(orderData[order_type],$D$13,0)*MATCH(YEAR(orderData[invoice_date]),$D$15,0)),MATCH(ROW(orderData[customer]),ROW(orderData[customer])),""),ROWS($A$15:A41)+$B$3)))),IF($D$13="",IF($D$15="",INDEX(orderData[order_type],SMALL(IF(ISNUMBER(MATCH(orderData[status],$D$11,0)),MATCH(ROW(orderData[customer]),ROW(orderData[customer])),""),ROWS($A$15:A41)+$B$3)),INDEX(orderData[order_type],SMALL(IF(ISNUMBER(MATCH(orderData[status],$D$11,0)*MATCH(YEAR(orderData[invoice_date]),$D$15,0)),MATCH(ROW(orderData[customer]),ROW(orderData[customer])),""),ROWS($A$15:A41)+$B$3))),IF($D$15="",INDEX(orderData[order_type],SMALL(IF(ISNUMBER(MATCH(orderData[status],$D$11,0)*MATCH(orderData[order_type],$D$13,0)),MATCH(ROW(orderData[customer]),ROW(orderData[customer])),""),ROWS($A$15:A41)+$B$3)),INDEX(orderData[order_typ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type],SMALL(IF(ISNUMBER(MATCH(orderData[customer],$D$9,0)),MATCH(ROW(orderData[customer]),ROW(orderData[customer])),""),ROWS($A$15:A41)+$B$3)),INDEX(orderData[order_type],SMALL(IF(ISNUMBER(MATCH(orderData[customer],$D$9,0)*MATCH(YEAR(orderData[invoice_date]),$D$15,0)),MATCH(ROW(orderData[customer]),ROW(orderData[customer])),""),ROWS($A$15:A41)+$B$3))),IF($D$15="",INDEX(orderData[order_type],SMALL(IF(ISNUMBER(MATCH(orderData[customer],$D$9,0)*MATCH(orderData[order_type],$D$13,0)),MATCH(ROW(orderData[customer]),ROW(orderData[customer])),""),ROWS($A$15:A41)+$B$3)),INDEX(orderData[order_type],SMALL(IF(ISNUMBER(MATCH(orderData[customer],$D$9,0)*MATCH(orderData[order_type],$D$13,0)*MATCH(YEAR(orderData[invoice_date]),$D$15,0)),MATCH(ROW(orderData[customer]),ROW(orderData[customer])),""),ROWS($A$15:A41)+$B$3)))),IF($D$13="",IF($D$15="",INDEX(orderData[order_type],SMALL(IF(ISNUMBER(MATCH(orderData[customer],$D$9,0)*MATCH(orderData[status],$D$11,0)),MATCH(ROW(orderData[customer]),ROW(orderData[customer])),""),ROWS($A$15:A41)+$B$3)),INDEX(orderData[order_type],SMALL(IF(ISNUMBER(MATCH(orderData[customer],$D$9,0)*MATCH(orderData[status],$D$11,0)*MATCH(YEAR(orderData[invoice_date]),$D$15,0)),MATCH(ROW(orderData[customer]),ROW(orderData[customer])),""),ROWS($A$15:A41)+$B$3))),IF($D$15="",INDEX(orderData[order_type],SMALL(IF(ISNUMBER(MATCH(orderData[customer],$D$9,0)*MATCH(orderData[status],$D$11,0)*MATCH(orderData[order_type],$D$13,0)),MATCH(ROW(orderData[customer]),ROW(orderData[customer])),""),ROWS($A$15:A41)+$B$3)),INDEX(orderData[order_typ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O34" s="288" t="str">
        <f t="array" ref="O34">IFERROR(IF($D$9="",IF($D$11="",IF($D$13="",IF($D$15="",INDEX(orderData[order_date],SMALL(MATCH(ROW(orderData[customer]),ROW(orderData[customer])),ROWS($A$15:A41)+$B$3)),INDEX(orderData[order_date],SMALL(IF(ISNUMBER(MATCH(YEAR(orderData[invoice_date]),$D$15,0)),MATCH(ROW(orderData[customer]),ROW(orderData[customer])),""),ROWS($A$15:A41)+$B$3))),IF($D$15="",INDEX(orderData[order_date],SMALL(IF(ISNUMBER(MATCH(orderData[order_type],$D$13,0)),MATCH(ROW(orderData[customer]),ROW(orderData[customer])),""),ROWS($A$15:A41)+$B$3)),INDEX(orderData[order_date],SMALL(IF(ISNUMBER(MATCH(orderData[order_type],$D$13,0)*MATCH(YEAR(orderData[invoice_date]),$D$15,0)),MATCH(ROW(orderData[customer]),ROW(orderData[customer])),""),ROWS($A$15:A41)+$B$3)))),IF($D$13="",IF($D$15="",INDEX(orderData[order_date],SMALL(IF(ISNUMBER(MATCH(orderData[status],$D$11,0)),MATCH(ROW(orderData[customer]),ROW(orderData[customer])),""),ROWS($A$15:A41)+$B$3)),INDEX(orderData[order_date],SMALL(IF(ISNUMBER(MATCH(orderData[status],$D$11,0)*MATCH(YEAR(orderData[invoice_date]),$D$15,0)),MATCH(ROW(orderData[customer]),ROW(orderData[customer])),""),ROWS($A$15:A41)+$B$3))),IF($D$15="",INDEX(orderData[order_date],SMALL(IF(ISNUMBER(MATCH(orderData[status],$D$11,0)*MATCH(orderData[order_type],$D$13,0)),MATCH(ROW(orderData[customer]),ROW(orderData[customer])),""),ROWS($A$15:A41)+$B$3)),INDEX(orderData[order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date],SMALL(IF(ISNUMBER(MATCH(orderData[customer],$D$9,0)),MATCH(ROW(orderData[customer]),ROW(orderData[customer])),""),ROWS($A$15:A41)+$B$3)),INDEX(orderData[order_date],SMALL(IF(ISNUMBER(MATCH(orderData[customer],$D$9,0)*MATCH(YEAR(orderData[invoice_date]),$D$15,0)),MATCH(ROW(orderData[customer]),ROW(orderData[customer])),""),ROWS($A$15:A41)+$B$3))),IF($D$15="",INDEX(orderData[order_date],SMALL(IF(ISNUMBER(MATCH(orderData[customer],$D$9,0)*MATCH(orderData[order_type],$D$13,0)),MATCH(ROW(orderData[customer]),ROW(orderData[customer])),""),ROWS($A$15:A41)+$B$3)),INDEX(orderData[order_date],SMALL(IF(ISNUMBER(MATCH(orderData[customer],$D$9,0)*MATCH(orderData[order_type],$D$13,0)*MATCH(YEAR(orderData[invoice_date]),$D$15,0)),MATCH(ROW(orderData[customer]),ROW(orderData[customer])),""),ROWS($A$15:A41)+$B$3)))),IF($D$13="",IF($D$15="",INDEX(orderData[order_date],SMALL(IF(ISNUMBER(MATCH(orderData[customer],$D$9,0)*MATCH(orderData[status],$D$11,0)),MATCH(ROW(orderData[customer]),ROW(orderData[customer])),""),ROWS($A$15:A41)+$B$3)),INDEX(orderData[order_date],SMALL(IF(ISNUMBER(MATCH(orderData[customer],$D$9,0)*MATCH(orderData[status],$D$11,0)*MATCH(YEAR(orderData[invoice_date]),$D$15,0)),MATCH(ROW(orderData[customer]),ROW(orderData[customer])),""),ROWS($A$15:A41)+$B$3))),IF($D$15="",INDEX(orderData[order_date],SMALL(IF(ISNUMBER(MATCH(orderData[customer],$D$9,0)*MATCH(orderData[status],$D$11,0)*MATCH(orderData[order_type],$D$13,0)),MATCH(ROW(orderData[customer]),ROW(orderData[customer])),""),ROWS($A$15:A41)+$B$3)),INDEX(orderData[order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P34" s="289" t="str">
        <f t="array" ref="P34">IFERROR(IF($D$9="",IF($D$11="",IF($D$13="",IF($D$15="",INDEX(orderData[invoice_no],SMALL(MATCH(ROW(orderData[customer]),ROW(orderData[customer])),ROWS($A$15:A41)+$B$3)),INDEX(orderData[invoice_no],SMALL(IF(ISNUMBER(MATCH(YEAR(orderData[invoice_date]),$D$15,0)),MATCH(ROW(orderData[customer]),ROW(orderData[customer])),""),ROWS($A$15:A41)+$B$3))),IF($D$15="",INDEX(orderData[invoice_no],SMALL(IF(ISNUMBER(MATCH(orderData[order_type],$D$13,0)),MATCH(ROW(orderData[customer]),ROW(orderData[customer])),""),ROWS($A$15:A41)+$B$3)),INDEX(orderData[invoice_no],SMALL(IF(ISNUMBER(MATCH(orderData[order_type],$D$13,0)*MATCH(YEAR(orderData[invoice_date]),$D$15,0)),MATCH(ROW(orderData[customer]),ROW(orderData[customer])),""),ROWS($A$15:A41)+$B$3)))),IF($D$13="",IF($D$15="",INDEX(orderData[invoice_no],SMALL(IF(ISNUMBER(MATCH(orderData[status],$D$11,0)),MATCH(ROW(orderData[customer]),ROW(orderData[customer])),""),ROWS($A$15:A41)+$B$3)),INDEX(orderData[invoice_no],SMALL(IF(ISNUMBER(MATCH(orderData[status],$D$11,0)*MATCH(YEAR(orderData[invoice_date]),$D$15,0)),MATCH(ROW(orderData[customer]),ROW(orderData[customer])),""),ROWS($A$15:A41)+$B$3))),IF($D$15="",INDEX(orderData[invoice_no],SMALL(IF(ISNUMBER(MATCH(orderData[status],$D$11,0)*MATCH(orderData[order_type],$D$13,0)),MATCH(ROW(orderData[customer]),ROW(orderData[customer])),""),ROWS($A$15:A41)+$B$3)),INDEX(orderData[invoice_no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no],SMALL(IF(ISNUMBER(MATCH(orderData[customer],$D$9,0)),MATCH(ROW(orderData[customer]),ROW(orderData[customer])),""),ROWS($A$15:A41)+$B$3)),INDEX(orderData[invoice_no],SMALL(IF(ISNUMBER(MATCH(orderData[customer],$D$9,0)*MATCH(YEAR(orderData[invoice_date]),$D$15,0)),MATCH(ROW(orderData[customer]),ROW(orderData[customer])),""),ROWS($A$15:A41)+$B$3))),IF($D$15="",INDEX(orderData[invoice_no],SMALL(IF(ISNUMBER(MATCH(orderData[customer],$D$9,0)*MATCH(orderData[order_type],$D$13,0)),MATCH(ROW(orderData[customer]),ROW(orderData[customer])),""),ROWS($A$15:A41)+$B$3)),INDEX(orderData[invoice_no],SMALL(IF(ISNUMBER(MATCH(orderData[customer],$D$9,0)*MATCH(orderData[order_type],$D$13,0)*MATCH(YEAR(orderData[invoice_date]),$D$15,0)),MATCH(ROW(orderData[customer]),ROW(orderData[customer])),""),ROWS($A$15:A41)+$B$3)))),IF($D$13="",IF($D$15="",INDEX(orderData[invoice_no],SMALL(IF(ISNUMBER(MATCH(orderData[customer],$D$9,0)*MATCH(orderData[status],$D$11,0)),MATCH(ROW(orderData[customer]),ROW(orderData[customer])),""),ROWS($A$15:A41)+$B$3)),INDEX(orderData[invoice_no],SMALL(IF(ISNUMBER(MATCH(orderData[customer],$D$9,0)*MATCH(orderData[status],$D$11,0)*MATCH(YEAR(orderData[invoice_date]),$D$15,0)),MATCH(ROW(orderData[customer]),ROW(orderData[customer])),""),ROWS($A$15:A41)+$B$3))),IF($D$15="",INDEX(orderData[invoice_no],SMALL(IF(ISNUMBER(MATCH(orderData[customer],$D$9,0)*MATCH(orderData[status],$D$11,0)*MATCH(orderData[order_type],$D$13,0)),MATCH(ROW(orderData[customer]),ROW(orderData[customer])),""),ROWS($A$15:A41)+$B$3)),INDEX(orderData[invoice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Q34" s="290" t="str">
        <f t="array" ref="Q34">IFERROR(IF($D$9="",IF($D$11="",IF($D$13="",IF($D$15="",INDEX(orderData[invoice_date],SMALL(MATCH(ROW(orderData[customer]),ROW(orderData[customer])),ROWS($A$15:A41)+$B$3)),INDEX(orderData[invoice_date],SMALL(IF(ISNUMBER(MATCH(YEAR(orderData[invoice_date]),$D$15,0)),MATCH(ROW(orderData[customer]),ROW(orderData[customer])),""),ROWS($A$15:A41)+$B$3))),IF($D$15="",INDEX(orderData[invoice_date],SMALL(IF(ISNUMBER(MATCH(orderData[order_type],$D$13,0)),MATCH(ROW(orderData[customer]),ROW(orderData[customer])),""),ROWS($A$15:A41)+$B$3)),INDEX(orderData[invoice_date],SMALL(IF(ISNUMBER(MATCH(orderData[order_type],$D$13,0)*MATCH(YEAR(orderData[invoice_date]),$D$15,0)),MATCH(ROW(orderData[customer]),ROW(orderData[customer])),""),ROWS($A$15:A41)+$B$3)))),IF($D$13="",IF($D$15="",INDEX(orderData[invoice_date],SMALL(IF(ISNUMBER(MATCH(orderData[status],$D$11,0)),MATCH(ROW(orderData[customer]),ROW(orderData[customer])),""),ROWS($A$15:A41)+$B$3)),INDEX(orderData[invoice_date],SMALL(IF(ISNUMBER(MATCH(orderData[status],$D$11,0)*MATCH(YEAR(orderData[invoice_date]),$D$15,0)),MATCH(ROW(orderData[customer]),ROW(orderData[customer])),""),ROWS($A$15:A41)+$B$3))),IF($D$15="",INDEX(orderData[invoice_date],SMALL(IF(ISNUMBER(MATCH(orderData[status],$D$11,0)*MATCH(orderData[order_type],$D$13,0)),MATCH(ROW(orderData[customer]),ROW(orderData[customer])),""),ROWS($A$15:A41)+$B$3)),INDEX(orderData[invoice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date],SMALL(IF(ISNUMBER(MATCH(orderData[customer],$D$9,0)),MATCH(ROW(orderData[customer]),ROW(orderData[customer])),""),ROWS($A$15:A41)+$B$3)),INDEX(orderData[invoice_date],SMALL(IF(ISNUMBER(MATCH(orderData[customer],$D$9,0)*MATCH(YEAR(orderData[invoice_date]),$D$15,0)),MATCH(ROW(orderData[customer]),ROW(orderData[customer])),""),ROWS($A$15:A41)+$B$3))),IF($D$15="",INDEX(orderData[invoice_date],SMALL(IF(ISNUMBER(MATCH(orderData[customer],$D$9,0)*MATCH(orderData[order_type],$D$13,0)),MATCH(ROW(orderData[customer]),ROW(orderData[customer])),""),ROWS($A$15:A41)+$B$3)),INDEX(orderData[invoice_date],SMALL(IF(ISNUMBER(MATCH(orderData[customer],$D$9,0)*MATCH(orderData[order_type],$D$13,0)*MATCH(YEAR(orderData[invoice_date]),$D$15,0)),MATCH(ROW(orderData[customer]),ROW(orderData[customer])),""),ROWS($A$15:A41)+$B$3)))),IF($D$13="",IF($D$15="",INDEX(orderData[invoice_date],SMALL(IF(ISNUMBER(MATCH(orderData[customer],$D$9,0)*MATCH(orderData[status],$D$11,0)),MATCH(ROW(orderData[customer]),ROW(orderData[customer])),""),ROWS($A$15:A41)+$B$3)),INDEX(orderData[invoice_date],SMALL(IF(ISNUMBER(MATCH(orderData[customer],$D$9,0)*MATCH(orderData[status],$D$11,0)*MATCH(YEAR(orderData[invoice_date]),$D$15,0)),MATCH(ROW(orderData[customer]),ROW(orderData[customer])),""),ROWS($A$15:A41)+$B$3))),IF($D$15="",INDEX(orderData[invoice_date],SMALL(IF(ISNUMBER(MATCH(orderData[customer],$D$9,0)*MATCH(orderData[status],$D$11,0)*MATCH(orderData[order_type],$D$13,0)),MATCH(ROW(orderData[customer]),ROW(orderData[customer])),""),ROWS($A$15:A41)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R34" s="291" t="str">
        <f t="array" ref="R34">IFERROR(IF($D$9="",IF($D$11="",IF($D$13="",IF($D$15="",INDEX(orderData[inv_amount],SMALL(MATCH(ROW(orderData[customer]),ROW(orderData[customer])),ROWS($A$15:A41)+$B$3)),INDEX(orderData[inv_amount],SMALL(IF(ISNUMBER(MATCH(YEAR(orderData[invoice_date]),$D$15,0)),MATCH(ROW(orderData[customer]),ROW(orderData[customer])),""),ROWS($A$15:A41)+$B$3))),IF($D$15="",INDEX(orderData[inv_amount],SMALL(IF(ISNUMBER(MATCH(orderData[order_type],$D$13,0)),MATCH(ROW(orderData[customer]),ROW(orderData[customer])),""),ROWS($A$15:A41)+$B$3)),INDEX(orderData[inv_amount],SMALL(IF(ISNUMBER(MATCH(orderData[order_type],$D$13,0)*MATCH(YEAR(orderData[invoice_date]),$D$15,0)),MATCH(ROW(orderData[customer]),ROW(orderData[customer])),""),ROWS($A$15:A41)+$B$3)))),IF($D$13="",IF($D$15="",INDEX(orderData[inv_amount],SMALL(IF(ISNUMBER(MATCH(orderData[status],$D$11,0)),MATCH(ROW(orderData[customer]),ROW(orderData[customer])),""),ROWS($A$15:A41)+$B$3)),INDEX(orderData[inv_amount],SMALL(IF(ISNUMBER(MATCH(orderData[status],$D$11,0)*MATCH(YEAR(orderData[invoice_date]),$D$15,0)),MATCH(ROW(orderData[customer]),ROW(orderData[customer])),""),ROWS($A$15:A41)+$B$3))),IF($D$15="",INDEX(orderData[inv_amount],SMALL(IF(ISNUMBER(MATCH(orderData[status],$D$11,0)*MATCH(orderData[order_type],$D$13,0)),MATCH(ROW(orderData[customer]),ROW(orderData[customer])),""),ROWS($A$15:A41)+$B$3)),INDEX(orderData[inv_amount],SMALL(IF(ISNUMBER(MATCH(orderData[status],$D$11,0)*MATCH(orderData[order_type],$D$13,0)*MATCH(YEAR(orderData[invoice_date]),$D$15,0)),MATCH(ROW(orderData[customer]),ROW(orderData[customer])),""),ROWS($A$15:A41)+$B$3))))),IF($D$11="",IF($D$13="",IF($D$15="",INDEX(orderData[inv_amount],SMALL(IF(ISNUMBER(MATCH(orderData[customer],$D$9,0)),MATCH(ROW(orderData[customer]),ROW(orderData[customer])),""),ROWS($A$15:A41)+$B$3)),INDEX(orderData[inv_amount],SMALL(IF(ISNUMBER(MATCH(orderData[customer],$D$9,0)*MATCH(YEAR(orderData[invoice_date]),$D$15,0)),MATCH(ROW(orderData[customer]),ROW(orderData[customer])),""),ROWS($A$15:A41)+$B$3))),IF($D$15="",INDEX(orderData[inv_amount],SMALL(IF(ISNUMBER(MATCH(orderData[customer],$D$9,0)*MATCH(orderData[order_type],$D$13,0)),MATCH(ROW(orderData[customer]),ROW(orderData[customer])),""),ROWS($A$15:A41)+$B$3)),INDEX(orderData[inv_amount],SMALL(IF(ISNUMBER(MATCH(orderData[customer],$D$9,0)*MATCH(orderData[order_type],$D$13,0)*MATCH(YEAR(orderData[invoice_date]),$D$15,0)),MATCH(ROW(orderData[customer]),ROW(orderData[customer])),""),ROWS($A$15:A41)+$B$3)))),IF($D$13="",IF($D$15="",INDEX(orderData[inv_amount],SMALL(IF(ISNUMBER(MATCH(orderData[customer],$D$9,0)*MATCH(orderData[status],$D$11,0)),MATCH(ROW(orderData[customer]),ROW(orderData[customer])),""),ROWS($A$15:A41)+$B$3)),INDEX(orderData[inv_amount],SMALL(IF(ISNUMBER(MATCH(orderData[customer],$D$9,0)*MATCH(orderData[status],$D$11,0)*MATCH(YEAR(orderData[inv_amount]),$D$15,0)),MATCH(ROW(orderData[customer]),ROW(orderData[customer])),""),ROWS($A$15:A41)+$B$3))),IF($D$15="",INDEX(orderData[inv_amount],SMALL(IF(ISNUMBER(MATCH(orderData[customer],$D$9,0)*MATCH(orderData[status],$D$11,0)*MATCH(orderData[order_type],$D$13,0)),MATCH(ROW(orderData[customer]),ROW(orderData[customer])),""),ROWS($A$15:A41)+$B$3)),INDEX(orderData[inv_amount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S34" s="353" t="str">
        <f t="array" ref="S34">IFERROR(IF($D$9="",IF($D$11="",IF($D$13="",IF($D$15="",INDEX(orderData[lock_goods],SMALL(MATCH(ROW(orderData[customer]),ROW(orderData[customer])),ROWS($A$15:A41)+$B$3)),INDEX(orderData[lock_goods],SMALL(IF(ISNUMBER(MATCH(YEAR(orderData[invoice_date]),$D$15,0)),MATCH(ROW(orderData[customer]),ROW(orderData[customer])),""),ROWS($A$15:A41)+$B$3))),IF($D$15="",INDEX(orderData[lock_goods],SMALL(IF(ISNUMBER(MATCH(orderData[order_type],$D$13,0)),MATCH(ROW(orderData[customer]),ROW(orderData[customer])),""),ROWS($A$15:A41)+$B$3)),INDEX(orderData[lock_goods],SMALL(IF(ISNUMBER(MATCH(orderData[order_type],$D$13,0)*MATCH(YEAR(orderData[invoice_date]),$D$15,0)),MATCH(ROW(orderData[customer]),ROW(orderData[customer])),""),ROWS($A$15:A41)+$B$3)))),IF($D$13="",IF($D$15="",INDEX(orderData[lock_goods],SMALL(IF(ISNUMBER(MATCH(orderData[status],$D$11,0)),MATCH(ROW(orderData[customer]),ROW(orderData[customer])),""),ROWS($A$15:A41)+$B$3)),INDEX(orderData[lock_goods],SMALL(IF(ISNUMBER(MATCH(orderData[status],$D$11,0)*MATCH(YEAR(orderData[invoice_date]),$D$15,0)),MATCH(ROW(orderData[customer]),ROW(orderData[customer])),""),ROWS($A$15:A41)+$B$3))),IF($D$15="",INDEX(orderData[lock_goods],SMALL(IF(ISNUMBER(MATCH(orderData[status],$D$11,0)*MATCH(orderData[order_type],$D$13,0)),MATCH(ROW(orderData[customer]),ROW(orderData[customer])),""),ROWS($A$15:A41)+$B$3)),INDEX(orderData[lock_goods],SMALL(IF(ISNUMBER(MATCH(orderData[status],$D$11,0)*MATCH(orderData[order_type],$D$13,0)*MATCH(YEAR(orderData[invoice_date]),$D$15,0)),MATCH(ROW(orderData[customer]),ROW(orderData[customer])),""),ROWS($A$15:A41)+$B$3))))),IF($D$11="",IF($D$13="",IF($D$15="",INDEX(orderData[lock_goods],SMALL(IF(ISNUMBER(MATCH(orderData[customer],$D$9,0)),MATCH(ROW(orderData[customer]),ROW(orderData[customer])),""),ROWS($A$15:A41)+$B$3)),INDEX(orderData[lock_goods],SMALL(IF(ISNUMBER(MATCH(orderData[customer],$D$9,0)*MATCH(YEAR(orderData[invoice_date]),$D$15,0)),MATCH(ROW(orderData[customer]),ROW(orderData[customer])),""),ROWS($A$15:A41)+$B$3))),IF($D$15="",INDEX(orderData[lock_goods],SMALL(IF(ISNUMBER(MATCH(orderData[customer],$D$9,0)*MATCH(orderData[order_type],$D$13,0)),MATCH(ROW(orderData[customer]),ROW(orderData[customer])),""),ROWS($A$15:A41)+$B$3)),INDEX(orderData[lock_goods],SMALL(IF(ISNUMBER(MATCH(orderData[customer],$D$9,0)*MATCH(orderData[order_type],$D$13,0)*MATCH(YEAR(orderData[invoice_date]),$D$15,0)),MATCH(ROW(orderData[customer]),ROW(orderData[customer])),""),ROWS($A$15:A41)+$B$3)))),IF($D$13="",IF($D$15="",INDEX(orderData[lock_goods],SMALL(IF(ISNUMBER(MATCH(orderData[customer],$D$9,0)*MATCH(orderData[status],$D$11,0)),MATCH(ROW(orderData[customer]),ROW(orderData[customer])),""),ROWS($A$15:A41)+$B$3)),INDEX(orderData[lock_goods],SMALL(IF(ISNUMBER(MATCH(orderData[customer],$D$9,0)*MATCH(orderData[status],$D$11,0)*MATCH(YEAR(orderData[payed]),$D$15,0)),MATCH(ROW(orderData[customer]),ROW(orderData[customer])),""),ROWS($A$15:A41)+$B$3))),IF($D$15="",INDEX(orderData[lock_goods],SMALL(IF(ISNUMBER(MATCH(orderData[customer],$D$9,0)*MATCH(orderData[status],$D$11,0)*MATCH(orderData[order_type],$D$13,0)),MATCH(ROW(orderData[customer]),ROW(orderData[customer])),""),ROWS($A$15:A41)+$B$3)),INDEX(orderData[lock_good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T34" s="292" t="str">
        <f t="array" ref="T34">IFERROR(IF($D$9="",IF($D$11="",IF($D$13="",IF($D$15="",INDEX(orderData[payed],SMALL(MATCH(ROW(orderData[customer]),ROW(orderData[customer])),ROWS($A$15:A41)+$B$3)),INDEX(orderData[payed],SMALL(IF(ISNUMBER(MATCH(YEAR(orderData[invoice_date]),$D$15,0)),MATCH(ROW(orderData[customer]),ROW(orderData[customer])),""),ROWS($A$15:A41)+$B$3))),IF($D$15="",INDEX(orderData[payed],SMALL(IF(ISNUMBER(MATCH(orderData[order_type],$D$13,0)),MATCH(ROW(orderData[customer]),ROW(orderData[customer])),""),ROWS($A$15:A41)+$B$3)),INDEX(orderData[payed],SMALL(IF(ISNUMBER(MATCH(orderData[order_type],$D$13,0)*MATCH(YEAR(orderData[invoice_date]),$D$15,0)),MATCH(ROW(orderData[customer]),ROW(orderData[customer])),""),ROWS($A$15:A41)+$B$3)))),IF($D$13="",IF($D$15="",INDEX(orderData[payed],SMALL(IF(ISNUMBER(MATCH(orderData[status],$D$11,0)),MATCH(ROW(orderData[customer]),ROW(orderData[customer])),""),ROWS($A$15:A41)+$B$3)),INDEX(orderData[payed],SMALL(IF(ISNUMBER(MATCH(orderData[status],$D$11,0)*MATCH(YEAR(orderData[invoice_date]),$D$15,0)),MATCH(ROW(orderData[customer]),ROW(orderData[customer])),""),ROWS($A$15:A41)+$B$3))),IF($D$15="",INDEX(orderData[payed],SMALL(IF(ISNUMBER(MATCH(orderData[status],$D$11,0)*MATCH(orderData[order_type],$D$13,0)),MATCH(ROW(orderData[customer]),ROW(orderData[customer])),""),ROWS($A$15:A41)+$B$3)),INDEX(orderData[payed],SMALL(IF(ISNUMBER(MATCH(orderData[status],$D$11,0)*MATCH(orderData[order_type],$D$13,0)*MATCH(YEAR(orderData[invoice_date]),$D$15,0)),MATCH(ROW(orderData[customer]),ROW(orderData[customer])),""),ROWS($A$15:A41)+$B$3))))),IF($D$11="",IF($D$13="",IF($D$15="",INDEX(orderData[payed],SMALL(IF(ISNUMBER(MATCH(orderData[customer],$D$9,0)),MATCH(ROW(orderData[customer]),ROW(orderData[customer])),""),ROWS($A$15:A41)+$B$3)),INDEX(orderData[payed],SMALL(IF(ISNUMBER(MATCH(orderData[customer],$D$9,0)*MATCH(YEAR(orderData[invoice_date]),$D$15,0)),MATCH(ROW(orderData[customer]),ROW(orderData[customer])),""),ROWS($A$15:A41)+$B$3))),IF($D$15="",INDEX(orderData[payed],SMALL(IF(ISNUMBER(MATCH(orderData[customer],$D$9,0)*MATCH(orderData[order_type],$D$13,0)),MATCH(ROW(orderData[customer]),ROW(orderData[customer])),""),ROWS($A$15:A41)+$B$3)),INDEX(orderData[payed],SMALL(IF(ISNUMBER(MATCH(orderData[customer],$D$9,0)*MATCH(orderData[order_type],$D$13,0)*MATCH(YEAR(orderData[invoice_date]),$D$15,0)),MATCH(ROW(orderData[customer]),ROW(orderData[customer])),""),ROWS($A$15:A41)+$B$3)))),IF($D$13="",IF($D$15="",INDEX(orderData[payed],SMALL(IF(ISNUMBER(MATCH(orderData[customer],$D$9,0)*MATCH(orderData[status],$D$11,0)),MATCH(ROW(orderData[customer]),ROW(orderData[customer])),""),ROWS($A$15:A41)+$B$3)),INDEX(orderData[payed],SMALL(IF(ISNUMBER(MATCH(orderData[customer],$D$9,0)*MATCH(orderData[status],$D$11,0)*MATCH(YEAR(orderData[payed]),$D$15,0)),MATCH(ROW(orderData[customer]),ROW(orderData[customer])),""),ROWS($A$15:A41)+$B$3))),IF($D$15="",INDEX(orderData[payed],SMALL(IF(ISNUMBER(MATCH(orderData[customer],$D$9,0)*MATCH(orderData[status],$D$11,0)*MATCH(orderData[order_type],$D$13,0)),MATCH(ROW(orderData[customer]),ROW(orderData[customer])),""),ROWS($A$15:A41)+$B$3)),INDEX(orderData[paye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U34" s="287" t="str">
        <f t="array" ref="U34">IFERROR(IF($D$9="",IF($D$11="",IF($D$13="",IF($D$15="",INDEX(orderData[shipping_method],SMALL(MATCH(ROW(orderData[customer]),ROW(orderData[customer])),ROWS($A$15:A41)+$B$3)),INDEX(orderData[shipping_method],SMALL(IF(ISNUMBER(MATCH(YEAR(orderData[invoice_date]),$D$15,0)),MATCH(ROW(orderData[customer]),ROW(orderData[customer])),""),ROWS($A$15:A41)+$B$3))),IF($D$15="",INDEX(orderData[shipping_method],SMALL(IF(ISNUMBER(MATCH(orderData[order_type],$D$13,0)),MATCH(ROW(orderData[customer]),ROW(orderData[customer])),""),ROWS($A$15:A41)+$B$3)),INDEX(orderData[shipping_method],SMALL(IF(ISNUMBER(MATCH(orderData[order_type],$D$13,0)*MATCH(YEAR(orderData[invoice_date]),$D$15,0)),MATCH(ROW(orderData[customer]),ROW(orderData[customer])),""),ROWS($A$15:A41)+$B$3)))),IF($D$13="",IF($D$15="",INDEX(orderData[shipping_method],SMALL(IF(ISNUMBER(MATCH(orderData[status],$D$11,0)),MATCH(ROW(orderData[customer]),ROW(orderData[customer])),""),ROWS($A$15:A41)+$B$3)),INDEX(orderData[shipping_method],SMALL(IF(ISNUMBER(MATCH(orderData[status],$D$11,0)*MATCH(YEAR(orderData[invoice_date]),$D$15,0)),MATCH(ROW(orderData[customer]),ROW(orderData[customer])),""),ROWS($A$15:A41)+$B$3))),IF($D$15="",INDEX(orderData[shipping_method],SMALL(IF(ISNUMBER(MATCH(orderData[status],$D$11,0)*MATCH(orderData[order_type],$D$13,0)),MATCH(ROW(orderData[customer]),ROW(orderData[customer])),""),ROWS($A$15:A41)+$B$3)),INDEX(orderData[shipping_method],SMALL(IF(ISNUMBER(MATCH(orderData[status],$D$11,0)*MATCH(orderData[order_type],$D$13,0)*MATCH(YEAR(orderData[invoice_date]),$D$15,0)),MATCH(ROW(orderData[customer]),ROW(orderData[customer])),""),ROWS($A$15:A41)+$B$3))))),IF($D$11="",IF($D$13="",IF($D$15="",INDEX(orderData[shipping_method],SMALL(IF(ISNUMBER(MATCH(orderData[customer],$D$9,0)),MATCH(ROW(orderData[customer]),ROW(orderData[customer])),""),ROWS($A$15:A41)+$B$3)),INDEX(orderData[shipping_method],SMALL(IF(ISNUMBER(MATCH(orderData[customer],$D$9,0)*MATCH(YEAR(orderData[invoice_date]),$D$15,0)),MATCH(ROW(orderData[customer]),ROW(orderData[customer])),""),ROWS($A$15:A41)+$B$3))),IF($D$15="",INDEX(orderData[shipping_method],SMALL(IF(ISNUMBER(MATCH(orderData[customer],$D$9,0)*MATCH(orderData[order_type],$D$13,0)),MATCH(ROW(orderData[customer]),ROW(orderData[customer])),""),ROWS($A$15:A41)+$B$3)),INDEX(orderData[shipping_method],SMALL(IF(ISNUMBER(MATCH(orderData[customer],$D$9,0)*MATCH(orderData[order_type],$D$13,0)*MATCH(YEAR(orderData[invoice_date]),$D$15,0)),MATCH(ROW(orderData[customer]),ROW(orderData[customer])),""),ROWS($A$15:A41)+$B$3)))),IF($D$13="",IF($D$15="",INDEX(orderData[shipping_method],SMALL(IF(ISNUMBER(MATCH(orderData[customer],$D$9,0)*MATCH(orderData[status],$D$11,0)),MATCH(ROW(orderData[customer]),ROW(orderData[customer])),""),ROWS($A$15:A41)+$B$3)),INDEX(orderData[shipping_method],SMALL(IF(ISNUMBER(MATCH(orderData[customer],$D$9,0)*MATCH(orderData[status],$D$11,0)*MATCH(YEAR(orderData[shipping_method]),$D$15,0)),MATCH(ROW(orderData[customer]),ROW(orderData[customer])),""),ROWS($A$15:A41)+$B$3))),IF($D$15="",INDEX(orderData[shipping_method],SMALL(IF(ISNUMBER(MATCH(orderData[customer],$D$9,0)*MATCH(orderData[status],$D$11,0)*MATCH(orderData[order_type],$D$13,0)),MATCH(ROW(orderData[customer]),ROW(orderData[customer])),""),ROWS($A$15:A41)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V34" s="292" t="str">
        <f t="array" ref="V34">IFERROR(IF($D$9="",IF($D$11="",IF($D$13="",IF($D$15="",INDEX(orderData[status],SMALL(MATCH(ROW(orderData[customer]),ROW(orderData[customer])),ROWS($A$15:A41)+$B$3)),INDEX(orderData[status],SMALL(IF(ISNUMBER(MATCH(YEAR(orderData[invoice_date]),$D$15,0)),MATCH(ROW(orderData[customer]),ROW(orderData[customer])),""),ROWS($A$15:A41)+$B$3))),IF($D$15="",INDEX(orderData[status],SMALL(IF(ISNUMBER(MATCH(orderData[order_type],$D$13,0)),MATCH(ROW(orderData[customer]),ROW(orderData[customer])),""),ROWS($A$15:A41)+$B$3)),INDEX(orderData[status],SMALL(IF(ISNUMBER(MATCH(orderData[order_type],$D$13,0)*MATCH(YEAR(orderData[invoice_date]),$D$15,0)),MATCH(ROW(orderData[customer]),ROW(orderData[customer])),""),ROWS($A$15:A41)+$B$3)))),IF($D$13="",IF($D$15="",INDEX(orderData[status],SMALL(IF(ISNUMBER(MATCH(orderData[status],$D$11,0)),MATCH(ROW(orderData[customer]),ROW(orderData[customer])),""),ROWS($A$15:A41)+$B$3)),INDEX(orderData[status],SMALL(IF(ISNUMBER(MATCH(orderData[status],$D$11,0)*MATCH(YEAR(orderData[invoice_date]),$D$15,0)),MATCH(ROW(orderData[customer]),ROW(orderData[customer])),""),ROWS($A$15:A41)+$B$3))),IF($D$15="",INDEX(orderData[status],SMALL(IF(ISNUMBER(MATCH(orderData[status],$D$11,0)*MATCH(orderData[order_type],$D$13,0)),MATCH(ROW(orderData[customer]),ROW(orderData[customer])),""),ROWS($A$15:A41)+$B$3)),INDEX(orderData[status],SMALL(IF(ISNUMBER(MATCH(orderData[status],$D$11,0)*MATCH(orderData[order_type],$D$13,0)*MATCH(YEAR(orderData[invoice_date]),$D$15,0)),MATCH(ROW(orderData[customer]),ROW(orderData[customer])),""),ROWS($A$15:A41)+$B$3))))),IF($D$11="",IF($D$13="",IF($D$15="",INDEX(orderData[status],SMALL(IF(ISNUMBER(MATCH(orderData[customer],$D$9,0)),MATCH(ROW(orderData[customer]),ROW(orderData[customer])),""),ROWS($A$15:A41)+$B$3)),INDEX(orderData[status],SMALL(IF(ISNUMBER(MATCH(orderData[customer],$D$9,0)*MATCH(YEAR(orderData[invoice_date]),$D$15,0)),MATCH(ROW(orderData[customer]),ROW(orderData[customer])),""),ROWS($A$15:A41)+$B$3))),IF($D$15="",INDEX(orderData[status],SMALL(IF(ISNUMBER(MATCH(orderData[customer],$D$9,0)*MATCH(orderData[order_type],$D$13,0)),MATCH(ROW(orderData[customer]),ROW(orderData[customer])),""),ROWS($A$15:A41)+$B$3)),INDEX(orderData[status],SMALL(IF(ISNUMBER(MATCH(orderData[customer],$D$9,0)*MATCH(orderData[order_type],$D$13,0)*MATCH(YEAR(orderData[invoice_date]),$D$15,0)),MATCH(ROW(orderData[customer]),ROW(orderData[customer])),""),ROWS($A$15:A41)+$B$3)))),IF($D$13="",IF($D$15="",INDEX(orderData[status],SMALL(IF(ISNUMBER(MATCH(orderData[customer],$D$9,0)*MATCH(orderData[status],$D$11,0)),MATCH(ROW(orderData[customer]),ROW(orderData[customer])),""),ROWS($A$15:A41)+$B$3)),INDEX(orderData[status],SMALL(IF(ISNUMBER(MATCH(orderData[customer],$D$9,0)*MATCH(orderData[status],$D$11,0)*MATCH(YEAR(orderData[status]),$D$15,0)),MATCH(ROW(orderData[customer]),ROW(orderData[customer])),""),ROWS($A$15:A41)+$B$3))),IF($D$15="",INDEX(orderData[status],SMALL(IF(ISNUMBER(MATCH(orderData[customer],$D$9,0)*MATCH(orderData[status],$D$11,0)*MATCH(orderData[order_type],$D$13,0)),MATCH(ROW(orderData[customer]),ROW(orderData[customer])),""),ROWS($A$15:A41)+$B$3)),INDEX(orderData[statu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W34" s="392" t="str">
        <f t="array" ref="W34">IFERROR(IF($D$9="",IF($D$11="",IF($D$13="",IF($D$15="",INDEX(orderData[custom_docs],SMALL(MATCH(ROW(orderData[customer]),ROW(orderData[customer])),ROWS($A$15:A41)+$B$3)),INDEX(orderData[custom_docs],SMALL(IF(ISNUMBER(MATCH(YEAR(orderData[invoice_date]),$D$15,0)),MATCH(ROW(orderData[customer]),ROW(orderData[customer])),""),ROWS($A$15:A41)+$B$3))),IF($D$15="",INDEX(orderData[custom_docs],SMALL(IF(ISNUMBER(MATCH(orderData[order_type],$D$13,0)),MATCH(ROW(orderData[customer]),ROW(orderData[customer])),""),ROWS($A$15:A41)+$B$3)),INDEX(orderData[custom_docs],SMALL(IF(ISNUMBER(MATCH(orderData[order_type],$D$13,0)*MATCH(YEAR(orderData[invoice_date]),$D$15,0)),MATCH(ROW(orderData[customer]),ROW(orderData[customer])),""),ROWS($A$15:A41)+$B$3)))),IF($D$13="",IF($D$15="",INDEX(orderData[custom_docs],SMALL(IF(ISNUMBER(MATCH(orderData[status],$D$11,0)),MATCH(ROW(orderData[customer]),ROW(orderData[customer])),""),ROWS($A$15:A41)+$B$3)),INDEX(orderData[custom_docs],SMALL(IF(ISNUMBER(MATCH(orderData[status],$D$11,0)*MATCH(YEAR(orderData[invoice_date]),$D$15,0)),MATCH(ROW(orderData[customer]),ROW(orderData[customer])),""),ROWS($A$15:A41)+$B$3))),IF($D$15="",INDEX(orderData[custom_docs],SMALL(IF(ISNUMBER(MATCH(orderData[status],$D$11,0)*MATCH(orderData[order_type],$D$13,0)),MATCH(ROW(orderData[customer]),ROW(orderData[customer])),""),ROWS($A$15:A41)+$B$3)),INDEX(orderData[custom_docs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_docs],SMALL(IF(ISNUMBER(MATCH(orderData[customer],$D$9,0)),MATCH(ROW(orderData[customer]),ROW(orderData[customer])),""),ROWS($A$15:A41)+$B$3)),INDEX(orderData[custom_docs],SMALL(IF(ISNUMBER(MATCH(orderData[customer],$D$9,0)*MATCH(YEAR(orderData[invoice_date]),$D$15,0)),MATCH(ROW(orderData[customer]),ROW(orderData[customer])),""),ROWS($A$15:A41)+$B$3))),IF($D$15="",INDEX(orderData[custom_docs],SMALL(IF(ISNUMBER(MATCH(orderData[customer],$D$9,0)*MATCH(orderData[order_type],$D$13,0)),MATCH(ROW(orderData[customer]),ROW(orderData[customer])),""),ROWS($A$15:A41)+$B$3)),INDEX(orderData[custom_docs],SMALL(IF(ISNUMBER(MATCH(orderData[customer],$D$9,0)*MATCH(orderData[order_type],$D$13,0)*MATCH(YEAR(orderData[invoice_date]),$D$15,0)),MATCH(ROW(orderData[customer]),ROW(orderData[customer])),""),ROWS($A$15:A41)+$B$3)))),IF($D$13="",IF($D$15="",INDEX(orderData[custom_docs],SMALL(IF(ISNUMBER(MATCH(orderData[customer],$D$9,0)*MATCH(orderData[status],$D$11,0)),MATCH(ROW(orderData[customer]),ROW(orderData[customer])),""),ROWS($A$15:A41)+$B$3)),INDEX(orderData[custom_docs],SMALL(IF(ISNUMBER(MATCH(orderData[customer],$D$9,0)*MATCH(orderData[status],$D$11,0)*MATCH(YEAR(orderData[status]),$D$15,0)),MATCH(ROW(orderData[customer]),ROW(orderData[customer])),""),ROWS($A$15:A41)+$B$3))),IF($D$15="",INDEX(orderData[custom_docs],SMALL(IF(ISNUMBER(MATCH(orderData[customer],$D$9,0)*MATCH(orderData[status],$D$11,0)*MATCH(orderData[order_type],$D$13,0)),MATCH(ROW(orderData[customer]),ROW(orderData[customer])),""),ROWS($A$15:A41)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AQ34" s="275"/>
      <c r="AR34" s="723"/>
      <c r="AS34" s="723"/>
      <c r="AT34" s="723"/>
      <c r="BN34" s="433"/>
      <c r="BO34" s="268"/>
      <c r="BX34" s="279"/>
      <c r="BZ34" s="419"/>
      <c r="CA34" s="305" t="str">
        <f>IFERROR(IF(BZ34="","",INDEX(productData[description],MATCH(BZ34,productData[sku],0))),"")</f>
        <v/>
      </c>
      <c r="CB34" s="307"/>
      <c r="CC34" s="422"/>
      <c r="CD34" s="313"/>
      <c r="CE34" s="425"/>
      <c r="CF34" s="308"/>
      <c r="CG34" s="309" t="str">
        <f>IFERROR(ROUNDUP(CB34/INDEX(productData[units_per_carton],MATCH(BZ34,productData[sku],0)),0),"")</f>
        <v/>
      </c>
      <c r="CH34" s="310" t="str">
        <f>IFERROR(ROUNDUP(CD34/INDEX(productData[units_per_carton],MATCH(BZ34,productData[sku],0)),0),"")</f>
        <v/>
      </c>
      <c r="CI34" s="310" t="str">
        <f>IFERROR(ROUNDUP(CF34/INDEX(productData[units_per_carton],MATCH(BZ34,productData[sku])),0),"")</f>
        <v/>
      </c>
      <c r="CJ34" s="310" t="str">
        <f>IFERROR(((CB34+CD34+CF34)/INDEX(productData[units_per_carton],MATCH(BZ34,productData[sku],0)))*INDEX(productData[net_weight],MATCH(BZ34,productData[sku],0)),"")</f>
        <v/>
      </c>
      <c r="CK34" s="310" t="str">
        <f>IFERROR(((CB34+CD34+CF34)/INDEX(productData[units_per_carton],MATCH(BZ34,productData[sku],0)))*INDEX(productData[gross_weight],MATCH(BZ34,productData[sku],0)),"")</f>
        <v/>
      </c>
      <c r="CL34" s="414" t="str">
        <f>IFERROR((CB34+CD34+CF34)/INDEX(productData[units_per_carton],MATCH(BZ34,productData[sku],0))*INDEX(productData[length],MATCH(BZ34,productData[sku],0))*INDEX(productData[width],MATCH(BZ34,productData[sku],0))*INDEX(productData[height],MATCH(BZ34,productData[sku],0))/1000000000,"")</f>
        <v/>
      </c>
      <c r="CM34" s="311" t="str">
        <f>IFERROR(INDEX(productData[category],MATCH(BZ34,productData[sku],0)),"")</f>
        <v/>
      </c>
      <c r="CN34" s="311" t="str">
        <f>IFERROR(INDEX(productData[size1],MATCH(BZ34,productData[sku],0)),"")</f>
        <v/>
      </c>
      <c r="CO34" s="312" t="str">
        <f>IFERROR(INDEX(productData[hs_code],MATCH(BZ34,productData[sku],0)),"")</f>
        <v/>
      </c>
      <c r="CP34" s="365" t="str">
        <f>IFERROR(INDEX(productData[sku_geko],MATCH(BZ34,productData[sku],0)),"")</f>
        <v/>
      </c>
      <c r="CQ34" s="308"/>
      <c r="CR34" s="383" t="str">
        <f>IFERROR(IF(BZ34="","",IF($BX$15="SALE",INDEX(inventory[COSTO UNITARIO],MATCH(BZ34,inventory[SKU],0)),IF($BX$15="SAMPLING",INDEX(inventory[COSTO UNITARIO],MATCH(BZ34,inventory[SKU],0)),""))),"")</f>
        <v/>
      </c>
      <c r="CS34" s="383" t="str">
        <f t="shared" si="8"/>
        <v/>
      </c>
      <c r="CT34" s="430" t="str">
        <f t="shared" si="9"/>
        <v/>
      </c>
      <c r="CU34" s="357" t="str">
        <f t="shared" si="3"/>
        <v/>
      </c>
      <c r="CV34" s="275"/>
      <c r="CY34" s="280"/>
      <c r="CZ34" s="280"/>
      <c r="DB34" s="195"/>
      <c r="DH34" s="195"/>
      <c r="EE34" s="342" t="str">
        <f t="array" ref="EE34">IFERROR(IF($EC$9="",IF($EC$11="",IF($EC$13="",INDEX(productData[sku],SMALL(MATCH(ROW(productData[sku]),ROW(productData[sku])),ROWS($A$15:A41)+$B$3)),INDEX(productData[sku],SMALL(IF(ISNUMBER(MATCH(productData[size1],$EC$13,0)),MATCH(ROW(productData[sku]),ROW(productData[sku])),""),ROWS($A$15:A39)+$B$3))),IF($EC$13="",INDEX(productData[sku],SMALL(IF(ISNUMBER(MATCH(productData[sex],$EC$11,0)),MATCH(ROW(productData[sku]),ROW(productData[sku])),""),ROWS($A$15:A39)+$B$3)),INDEX(productData[sku],SMALL(IF(ISNUMBER(MATCH(productData[sex],$EC$11,0)*MATCH(productData[size1],$EC$13,0)),MATCH(ROW(productData[sku]),ROW(productData[sku])),""),ROWS($A$15:A39)+$B$3)))),IF($EC$11="",IF($EC$13="",INDEX(productData[sku],SMALL(IF(ISNUMBER(MATCH(productData[category],$EC$9,0)),MATCH(ROW(productData[sku]),ROW(productData[sku])),""),ROWS($A$15:A39)+$B$3)),INDEX(productData[sku],SMALL(IF(ISNUMBER(MATCH(productData[category],$EC$9,0)*MATCH(productData[size1],$EC$13,0)),MATCH(ROW(productData[sku]),ROW(productData[sku])),""),ROWS($A$15:A39)+$B$3))),IF($EC$13="",INDEX(productData[sku],SMALL(IF(ISNUMBER(MATCH(productData[category],$EC$9,0)*MATCH(productData[sex],$EC$11,0)),MATCH(ROW(productData[sku]),ROW(productData[sku])),""),ROWS($A$15:A39)+$B$3)),INDEX(productData[sku],SMALL(IF(ISNUMBER(MATCH(productData[category],$EC$9,0)*MATCH(productData[sex],$EC$11,0)*MATCH(productData[size1],$EC$13,0)),MATCH(ROW(productData[sku]),ROW(productData[sku])),""),ROWS($A$15:A39)+$B$3))))),"")</f>
        <v/>
      </c>
      <c r="EF34" s="502" t="str">
        <f t="array" ref="EF34">IFERROR(IF($EC$9="",IF($EC$11="",IF($EC$13="",INDEX(productData[description],SMALL(MATCH(ROW(productData[sku]),ROW(productData[sku])),ROWS($A$15:A41)+$B$3)),INDEX(productData[description],SMALL(IF(ISNUMBER(MATCH(productData[size1],$EC$13,0)),MATCH(ROW(productData[sku]),ROW(productData[sku])),""),ROWS($A$15:A39)+$B$3))),IF($EC$13="",INDEX(productData[description],SMALL(IF(ISNUMBER(MATCH(productData[sex],$EC$11,0)),MATCH(ROW(productData[sku]),ROW(productData[sku])),""),ROWS($A$15:A39)+$B$3)),INDEX(productData[description],SMALL(IF(ISNUMBER(MATCH(productData[sex],$EC$11,0)*MATCH(productData[size1],$EC$13,0)),MATCH(ROW(productData[sku]),ROW(productData[sku])),""),ROWS($A$15:A39)+$B$3)))),IF($EC$11="",IF($EC$13="",INDEX(productData[description],SMALL(IF(ISNUMBER(MATCH(productData[category],$EC$9,0)),MATCH(ROW(productData[sku]),ROW(productData[sku])),""),ROWS($A$15:A39)+$B$3)),INDEX(productData[description],SMALL(IF(ISNUMBER(MATCH(productData[category],$EC$9,0)*MATCH(productData[size1],$EC$13,0)),MATCH(ROW(productData[sku]),ROW(productData[sku])),""),ROWS($A$15:A39)+$B$3))),IF($EC$13="",INDEX(productData[description],SMALL(IF(ISNUMBER(MATCH(productData[category],$EC$9,0)*MATCH(productData[sex],$EC$11,0)),MATCH(ROW(productData[sku]),ROW(productData[sku])),""),ROWS($A$15:A39)+$B$3)),INDEX(productData[description],SMALL(IF(ISNUMBER(MATCH(productData[category],$EC$9,0)*MATCH(productData[sex],$EC$11,0)*MATCH(productData[size1],$EC$13,0)),MATCH(ROW(productData[sku]),ROW(productData[sku])),""),ROWS($A$15:A39)+$B$3))))),"")</f>
        <v/>
      </c>
      <c r="EG34" s="343" t="str">
        <f>IFERROR(IF('BHPC MANAGER'!$EE34="","",INDEX(inventory[ESISTENZA],MATCH('BHPC MANAGER'!$EE34,inventory[SKU],0))),0)</f>
        <v/>
      </c>
      <c r="EH34" s="344" t="s">
        <v>241</v>
      </c>
      <c r="EI34" s="344" t="str">
        <f t="shared" si="4"/>
        <v/>
      </c>
      <c r="EJ34" s="345" t="s">
        <v>241</v>
      </c>
      <c r="EK34" s="346" t="str">
        <f t="shared" si="5"/>
        <v/>
      </c>
      <c r="FF34" s="242"/>
      <c r="FG34" s="242"/>
      <c r="FH34" s="242"/>
      <c r="FI34" s="242"/>
      <c r="FJ34" s="242"/>
      <c r="FK34" s="242"/>
      <c r="FL34" s="242"/>
      <c r="FM34" s="242"/>
      <c r="FN34" s="242"/>
      <c r="FO34" s="242"/>
      <c r="FP34" s="242"/>
      <c r="FQ34" s="242"/>
      <c r="FR34" s="242"/>
      <c r="FS34" s="242"/>
      <c r="FT34" s="242"/>
      <c r="FU34" s="242"/>
      <c r="FV34" s="242"/>
      <c r="FW34" s="242"/>
      <c r="FX34" s="242"/>
      <c r="FY34" s="242"/>
      <c r="FZ34" s="242"/>
      <c r="GA34" s="242"/>
      <c r="GB34" s="242"/>
      <c r="GC34" s="242"/>
      <c r="GD34" s="242"/>
      <c r="GE34" s="242"/>
      <c r="GF34" s="242"/>
      <c r="GG34" s="242"/>
      <c r="GH34" s="242"/>
      <c r="GI34" s="242"/>
      <c r="GJ34" s="242"/>
      <c r="GK34" s="242"/>
      <c r="GL34" s="242"/>
      <c r="GM34" s="242"/>
      <c r="GN34" s="242"/>
      <c r="GO34" s="242"/>
      <c r="GP34" s="242"/>
      <c r="GQ34" s="242"/>
      <c r="GR34" s="242"/>
      <c r="GS34" s="242"/>
      <c r="GT34" s="242"/>
      <c r="GU34" s="242"/>
      <c r="GV34" s="242"/>
      <c r="GW34" s="242"/>
      <c r="GX34" s="242"/>
      <c r="GY34" s="242"/>
      <c r="GZ34" s="242"/>
      <c r="HA34" s="242"/>
      <c r="HB34" s="242"/>
      <c r="HC34" s="242"/>
      <c r="HD34" s="242"/>
      <c r="HE34" s="242"/>
      <c r="HF34" s="242"/>
      <c r="HG34" s="242"/>
      <c r="HH34" s="242"/>
      <c r="HI34" s="242"/>
      <c r="HJ34" s="242"/>
      <c r="HK34" s="242"/>
      <c r="HL34" s="242"/>
      <c r="HM34" s="242"/>
      <c r="HN34" s="242"/>
      <c r="HO34" s="242"/>
      <c r="HP34" s="242"/>
      <c r="HQ34" s="242"/>
      <c r="HR34" s="242"/>
      <c r="HS34" s="242"/>
      <c r="HT34" s="242"/>
    </row>
    <row r="35" spans="6:228" ht="15" customHeight="1" x14ac:dyDescent="0.35">
      <c r="F35" s="84"/>
      <c r="G35" s="87"/>
      <c r="H35" s="74"/>
      <c r="L35" s="285" t="str">
        <f t="array" ref="L35">IFERROR(IF($D$9="",IF($D$11="",IF($D$13="",IF($D$15="",INDEX(orderData[customer],SMALL(MATCH(ROW(orderData[customer]),ROW(orderData[customer])),ROWS($A$15:A42)+$B$3)),INDEX(orderData[customer],SMALL(IF(ISNUMBER(MATCH(YEAR(orderData[invoice_date]),$D$15,0)),MATCH(ROW(orderData[customer]),ROW(orderData[customer])),""),ROWS($A$15:A42)+$B$3))),IF($D$15="",INDEX(orderData[customer],SMALL(IF(ISNUMBER(MATCH(orderData[order_type],$D$13,0)),MATCH(ROW(orderData[customer]),ROW(orderData[customer])),""),ROWS($A$15:A42)+$B$3)),INDEX(orderData[customer],SMALL(IF(ISNUMBER(MATCH(orderData[order_type],$D$13,0)*MATCH(YEAR(orderData[invoice_date]),$D$15,0)),MATCH(ROW(orderData[customer]),ROW(orderData[customer])),""),ROWS($A$15:A42)+$B$3)))),IF($D$13="",IF($D$15="",INDEX(orderData[customer],SMALL(IF(ISNUMBER(MATCH(orderData[status],$D$11,0)),MATCH(ROW(orderData[customer]),ROW(orderData[customer])),""),ROWS($A$15:A42)+$B$3)),INDEX(orderData[customer],SMALL(IF(ISNUMBER(MATCH(orderData[status],$D$11,0)*MATCH(YEAR(orderData[invoice_date]),$D$15,0)),MATCH(ROW(orderData[customer]),ROW(orderData[customer])),""),ROWS($A$15:A42)+$B$3))),IF($D$15="",INDEX(orderData[customer],SMALL(IF(ISNUMBER(MATCH(orderData[status],$D$11,0)*MATCH(orderData[order_type],$D$13,0)),MATCH(ROW(orderData[customer]),ROW(orderData[customer])),""),ROWS($A$15:A42)+$B$3)),INDEX(orderData[customer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er],SMALL(IF(ISNUMBER(MATCH(orderData[customer],$D$9,0)),MATCH(ROW(orderData[customer]),ROW(orderData[customer])),""),ROWS($A$15:A42)+$B$3)),INDEX(orderData[customer],SMALL(IF(ISNUMBER(MATCH(orderData[customer],$D$9,0)*MATCH(YEAR(orderData[invoice_date]),$D$15,0)),MATCH(ROW(orderData[customer]),ROW(orderData[customer])),""),ROWS($A$15:A42)+$B$3))),IF($D$15="",INDEX(orderData[customer],SMALL(IF(ISNUMBER(MATCH(orderData[customer],$D$9,0)*MATCH(orderData[order_type],$D$13,0)),MATCH(ROW(orderData[customer]),ROW(orderData[customer])),""),ROWS($A$15:A42)+$B$3)),INDEX(orderData[customer],SMALL(IF(ISNUMBER(MATCH(orderData[customer],$D$9,0)*MATCH(orderData[order_type],$D$13,0)*MATCH(YEAR(orderData[invoice_date]),$D$15,0)),MATCH(ROW(orderData[customer]),ROW(orderData[customer])),""),ROWS($A$15:A42)+$B$3)))),IF($D$13="",IF($D$15="",INDEX(orderData[customer],SMALL(IF(ISNUMBER(MATCH(orderData[customer],$D$9,0)*MATCH(orderData[status],$D$11,0)),MATCH(ROW(orderData[customer]),ROW(orderData[customer])),""),ROWS($A$15:A42)+$B$3)),INDEX(orderData[customer],SMALL(IF(ISNUMBER(MATCH(orderData[customer],$D$9,0)*MATCH(orderData[status],$D$11,0)*MATCH(YEAR(orderData[invoice_date]),$D$15,0)),MATCH(ROW(orderData[customer]),ROW(orderData[customer])),""),ROWS($A$15:A42)+$B$3))),IF($D$15="",INDEX(orderData[customer],SMALL(IF(ISNUMBER(MATCH(orderData[customer],$D$9,0)*MATCH(orderData[status],$D$11,0)*MATCH(orderData[order_type],$D$13,0)),MATCH(ROW(orderData[customer]),ROW(orderData[customer])),""),ROWS($A$15:A42)+$B$3)),INDEX(orderData[customer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M35" s="286" t="str">
        <f t="array" ref="M35">IFERROR(IF($D$9="",IF($D$11="",IF($D$13="",IF($D$15="",INDEX(orderData[order_no],SMALL(MATCH(ROW(orderData[customer]),ROW(orderData[customer])),ROWS($A$15:A42)+$B$3)),INDEX(orderData[order_no],SMALL(IF(ISNUMBER(MATCH(YEAR(orderData[invoice_date]),$D$15,0)),MATCH(ROW(orderData[customer]),ROW(orderData[customer])),""),ROWS($A$15:A42)+$B$3))),IF($D$15="",INDEX(orderData[order_no],SMALL(IF(ISNUMBER(MATCH(orderData[order_type],$D$13,0)),MATCH(ROW(orderData[customer]),ROW(orderData[customer])),""),ROWS($A$15:A42)+$B$3)),INDEX(orderData[order_no],SMALL(IF(ISNUMBER(MATCH(orderData[order_type],$D$13,0)*MATCH(YEAR(orderData[invoice_date]),$D$15,0)),MATCH(ROW(orderData[customer]),ROW(orderData[customer])),""),ROWS($A$15:A42)+$B$3)))),IF($D$13="",IF($D$15="",INDEX(orderData[order_no],SMALL(IF(ISNUMBER(MATCH(orderData[status],$D$11,0)),MATCH(ROW(orderData[customer]),ROW(orderData[customer])),""),ROWS($A$15:A42)+$B$3)),INDEX(orderData[order_no],SMALL(IF(ISNUMBER(MATCH(orderData[status],$D$11,0)*MATCH(YEAR(orderData[invoice_date]),$D$15,0)),MATCH(ROW(orderData[customer]),ROW(orderData[customer])),""),ROWS($A$15:A42)+$B$3))),IF($D$15="",INDEX(orderData[order_no],SMALL(IF(ISNUMBER(MATCH(orderData[status],$D$11,0)*MATCH(orderData[order_type],$D$13,0)),MATCH(ROW(orderData[customer]),ROW(orderData[customer])),""),ROWS($A$15:A42)+$B$3)),INDEX(orderData[order_no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no],SMALL(IF(ISNUMBER(MATCH(orderData[customer],$D$9,0)),MATCH(ROW(orderData[customer]),ROW(orderData[customer])),""),ROWS($A$15:A42)+$B$3)),INDEX(orderData[order_no],SMALL(IF(ISNUMBER(MATCH(orderData[customer],$D$9,0)*MATCH(YEAR(orderData[invoice_date]),$D$15,0)),MATCH(ROW(orderData[customer]),ROW(orderData[customer])),""),ROWS($A$15:A42)+$B$3))),IF($D$15="",INDEX(orderData[order_no],SMALL(IF(ISNUMBER(MATCH(orderData[customer],$D$9,0)*MATCH(orderData[order_type],$D$13,0)),MATCH(ROW(orderData[customer]),ROW(orderData[customer])),""),ROWS($A$15:A42)+$B$3)),INDEX(orderData[order_no],SMALL(IF(ISNUMBER(MATCH(orderData[customer],$D$9,0)*MATCH(orderData[order_type],$D$13,0)*MATCH(YEAR(orderData[invoice_date]),$D$15,0)),MATCH(ROW(orderData[customer]),ROW(orderData[customer])),""),ROWS($A$15:A42)+$B$3)))),IF($D$13="",IF($D$15="",INDEX(orderData[order_no],SMALL(IF(ISNUMBER(MATCH(orderData[customer],$D$9,0)*MATCH(orderData[status],$D$11,0)),MATCH(ROW(orderData[customer]),ROW(orderData[customer])),""),ROWS($A$15:A42)+$B$3)),INDEX(orderData[order_no],SMALL(IF(ISNUMBER(MATCH(orderData[customer],$D$9,0)*MATCH(orderData[status],$D$11,0)*MATCH(YEAR(orderData[invoice_date]),$D$15,0)),MATCH(ROW(orderData[customer]),ROW(orderData[customer])),""),ROWS($A$15:A42)+$B$3))),IF($D$15="",INDEX(orderData[order_no],SMALL(IF(ISNUMBER(MATCH(orderData[customer],$D$9,0)*MATCH(orderData[status],$D$11,0)*MATCH(orderData[order_type],$D$13,0)),MATCH(ROW(orderData[customer]),ROW(orderData[customer])),""),ROWS($A$15:A42)+$B$3)),INDEX(orderData[order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N35" s="287" t="str">
        <f t="array" ref="N35">IFERROR(IF($D$9="",IF($D$11="",IF($D$13="",IF($D$15="",INDEX(orderData[order_type],SMALL(MATCH(ROW(orderData[customer]),ROW(orderData[customer])),ROWS($A$15:A42)+$B$3)),INDEX(orderData[order_type],SMALL(IF(ISNUMBER(MATCH(YEAR(orderData[invoice_date]),$D$15,0)),MATCH(ROW(orderData[customer]),ROW(orderData[customer])),""),ROWS($A$15:A42)+$B$3))),IF($D$15="",INDEX(orderData[order_type],SMALL(IF(ISNUMBER(MATCH(orderData[order_type],$D$13,0)),MATCH(ROW(orderData[customer]),ROW(orderData[customer])),""),ROWS($A$15:A42)+$B$3)),INDEX(orderData[order_type],SMALL(IF(ISNUMBER(MATCH(orderData[order_type],$D$13,0)*MATCH(YEAR(orderData[invoice_date]),$D$15,0)),MATCH(ROW(orderData[customer]),ROW(orderData[customer])),""),ROWS($A$15:A42)+$B$3)))),IF($D$13="",IF($D$15="",INDEX(orderData[order_type],SMALL(IF(ISNUMBER(MATCH(orderData[status],$D$11,0)),MATCH(ROW(orderData[customer]),ROW(orderData[customer])),""),ROWS($A$15:A42)+$B$3)),INDEX(orderData[order_type],SMALL(IF(ISNUMBER(MATCH(orderData[status],$D$11,0)*MATCH(YEAR(orderData[invoice_date]),$D$15,0)),MATCH(ROW(orderData[customer]),ROW(orderData[customer])),""),ROWS($A$15:A42)+$B$3))),IF($D$15="",INDEX(orderData[order_type],SMALL(IF(ISNUMBER(MATCH(orderData[status],$D$11,0)*MATCH(orderData[order_type],$D$13,0)),MATCH(ROW(orderData[customer]),ROW(orderData[customer])),""),ROWS($A$15:A42)+$B$3)),INDEX(orderData[order_typ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type],SMALL(IF(ISNUMBER(MATCH(orderData[customer],$D$9,0)),MATCH(ROW(orderData[customer]),ROW(orderData[customer])),""),ROWS($A$15:A42)+$B$3)),INDEX(orderData[order_type],SMALL(IF(ISNUMBER(MATCH(orderData[customer],$D$9,0)*MATCH(YEAR(orderData[invoice_date]),$D$15,0)),MATCH(ROW(orderData[customer]),ROW(orderData[customer])),""),ROWS($A$15:A42)+$B$3))),IF($D$15="",INDEX(orderData[order_type],SMALL(IF(ISNUMBER(MATCH(orderData[customer],$D$9,0)*MATCH(orderData[order_type],$D$13,0)),MATCH(ROW(orderData[customer]),ROW(orderData[customer])),""),ROWS($A$15:A42)+$B$3)),INDEX(orderData[order_type],SMALL(IF(ISNUMBER(MATCH(orderData[customer],$D$9,0)*MATCH(orderData[order_type],$D$13,0)*MATCH(YEAR(orderData[invoice_date]),$D$15,0)),MATCH(ROW(orderData[customer]),ROW(orderData[customer])),""),ROWS($A$15:A42)+$B$3)))),IF($D$13="",IF($D$15="",INDEX(orderData[order_type],SMALL(IF(ISNUMBER(MATCH(orderData[customer],$D$9,0)*MATCH(orderData[status],$D$11,0)),MATCH(ROW(orderData[customer]),ROW(orderData[customer])),""),ROWS($A$15:A42)+$B$3)),INDEX(orderData[order_type],SMALL(IF(ISNUMBER(MATCH(orderData[customer],$D$9,0)*MATCH(orderData[status],$D$11,0)*MATCH(YEAR(orderData[invoice_date]),$D$15,0)),MATCH(ROW(orderData[customer]),ROW(orderData[customer])),""),ROWS($A$15:A42)+$B$3))),IF($D$15="",INDEX(orderData[order_type],SMALL(IF(ISNUMBER(MATCH(orderData[customer],$D$9,0)*MATCH(orderData[status],$D$11,0)*MATCH(orderData[order_type],$D$13,0)),MATCH(ROW(orderData[customer]),ROW(orderData[customer])),""),ROWS($A$15:A42)+$B$3)),INDEX(orderData[order_typ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O35" s="288" t="str">
        <f t="array" ref="O35">IFERROR(IF($D$9="",IF($D$11="",IF($D$13="",IF($D$15="",INDEX(orderData[order_date],SMALL(MATCH(ROW(orderData[customer]),ROW(orderData[customer])),ROWS($A$15:A42)+$B$3)),INDEX(orderData[order_date],SMALL(IF(ISNUMBER(MATCH(YEAR(orderData[invoice_date]),$D$15,0)),MATCH(ROW(orderData[customer]),ROW(orderData[customer])),""),ROWS($A$15:A42)+$B$3))),IF($D$15="",INDEX(orderData[order_date],SMALL(IF(ISNUMBER(MATCH(orderData[order_type],$D$13,0)),MATCH(ROW(orderData[customer]),ROW(orderData[customer])),""),ROWS($A$15:A42)+$B$3)),INDEX(orderData[order_date],SMALL(IF(ISNUMBER(MATCH(orderData[order_type],$D$13,0)*MATCH(YEAR(orderData[invoice_date]),$D$15,0)),MATCH(ROW(orderData[customer]),ROW(orderData[customer])),""),ROWS($A$15:A42)+$B$3)))),IF($D$13="",IF($D$15="",INDEX(orderData[order_date],SMALL(IF(ISNUMBER(MATCH(orderData[status],$D$11,0)),MATCH(ROW(orderData[customer]),ROW(orderData[customer])),""),ROWS($A$15:A42)+$B$3)),INDEX(orderData[order_date],SMALL(IF(ISNUMBER(MATCH(orderData[status],$D$11,0)*MATCH(YEAR(orderData[invoice_date]),$D$15,0)),MATCH(ROW(orderData[customer]),ROW(orderData[customer])),""),ROWS($A$15:A42)+$B$3))),IF($D$15="",INDEX(orderData[order_date],SMALL(IF(ISNUMBER(MATCH(orderData[status],$D$11,0)*MATCH(orderData[order_type],$D$13,0)),MATCH(ROW(orderData[customer]),ROW(orderData[customer])),""),ROWS($A$15:A42)+$B$3)),INDEX(orderData[order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date],SMALL(IF(ISNUMBER(MATCH(orderData[customer],$D$9,0)),MATCH(ROW(orderData[customer]),ROW(orderData[customer])),""),ROWS($A$15:A42)+$B$3)),INDEX(orderData[order_date],SMALL(IF(ISNUMBER(MATCH(orderData[customer],$D$9,0)*MATCH(YEAR(orderData[invoice_date]),$D$15,0)),MATCH(ROW(orderData[customer]),ROW(orderData[customer])),""),ROWS($A$15:A42)+$B$3))),IF($D$15="",INDEX(orderData[order_date],SMALL(IF(ISNUMBER(MATCH(orderData[customer],$D$9,0)*MATCH(orderData[order_type],$D$13,0)),MATCH(ROW(orderData[customer]),ROW(orderData[customer])),""),ROWS($A$15:A42)+$B$3)),INDEX(orderData[order_date],SMALL(IF(ISNUMBER(MATCH(orderData[customer],$D$9,0)*MATCH(orderData[order_type],$D$13,0)*MATCH(YEAR(orderData[invoice_date]),$D$15,0)),MATCH(ROW(orderData[customer]),ROW(orderData[customer])),""),ROWS($A$15:A42)+$B$3)))),IF($D$13="",IF($D$15="",INDEX(orderData[order_date],SMALL(IF(ISNUMBER(MATCH(orderData[customer],$D$9,0)*MATCH(orderData[status],$D$11,0)),MATCH(ROW(orderData[customer]),ROW(orderData[customer])),""),ROWS($A$15:A42)+$B$3)),INDEX(orderData[order_date],SMALL(IF(ISNUMBER(MATCH(orderData[customer],$D$9,0)*MATCH(orderData[status],$D$11,0)*MATCH(YEAR(orderData[invoice_date]),$D$15,0)),MATCH(ROW(orderData[customer]),ROW(orderData[customer])),""),ROWS($A$15:A42)+$B$3))),IF($D$15="",INDEX(orderData[order_date],SMALL(IF(ISNUMBER(MATCH(orderData[customer],$D$9,0)*MATCH(orderData[status],$D$11,0)*MATCH(orderData[order_type],$D$13,0)),MATCH(ROW(orderData[customer]),ROW(orderData[customer])),""),ROWS($A$15:A42)+$B$3)),INDEX(orderData[order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P35" s="289" t="str">
        <f t="array" ref="P35">IFERROR(IF($D$9="",IF($D$11="",IF($D$13="",IF($D$15="",INDEX(orderData[invoice_no],SMALL(MATCH(ROW(orderData[customer]),ROW(orderData[customer])),ROWS($A$15:A42)+$B$3)),INDEX(orderData[invoice_no],SMALL(IF(ISNUMBER(MATCH(YEAR(orderData[invoice_date]),$D$15,0)),MATCH(ROW(orderData[customer]),ROW(orderData[customer])),""),ROWS($A$15:A42)+$B$3))),IF($D$15="",INDEX(orderData[invoice_no],SMALL(IF(ISNUMBER(MATCH(orderData[order_type],$D$13,0)),MATCH(ROW(orderData[customer]),ROW(orderData[customer])),""),ROWS($A$15:A42)+$B$3)),INDEX(orderData[invoice_no],SMALL(IF(ISNUMBER(MATCH(orderData[order_type],$D$13,0)*MATCH(YEAR(orderData[invoice_date]),$D$15,0)),MATCH(ROW(orderData[customer]),ROW(orderData[customer])),""),ROWS($A$15:A42)+$B$3)))),IF($D$13="",IF($D$15="",INDEX(orderData[invoice_no],SMALL(IF(ISNUMBER(MATCH(orderData[status],$D$11,0)),MATCH(ROW(orderData[customer]),ROW(orderData[customer])),""),ROWS($A$15:A42)+$B$3)),INDEX(orderData[invoice_no],SMALL(IF(ISNUMBER(MATCH(orderData[status],$D$11,0)*MATCH(YEAR(orderData[invoice_date]),$D$15,0)),MATCH(ROW(orderData[customer]),ROW(orderData[customer])),""),ROWS($A$15:A42)+$B$3))),IF($D$15="",INDEX(orderData[invoice_no],SMALL(IF(ISNUMBER(MATCH(orderData[status],$D$11,0)*MATCH(orderData[order_type],$D$13,0)),MATCH(ROW(orderData[customer]),ROW(orderData[customer])),""),ROWS($A$15:A42)+$B$3)),INDEX(orderData[invoice_no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no],SMALL(IF(ISNUMBER(MATCH(orderData[customer],$D$9,0)),MATCH(ROW(orderData[customer]),ROW(orderData[customer])),""),ROWS($A$15:A42)+$B$3)),INDEX(orderData[invoice_no],SMALL(IF(ISNUMBER(MATCH(orderData[customer],$D$9,0)*MATCH(YEAR(orderData[invoice_date]),$D$15,0)),MATCH(ROW(orderData[customer]),ROW(orderData[customer])),""),ROWS($A$15:A42)+$B$3))),IF($D$15="",INDEX(orderData[invoice_no],SMALL(IF(ISNUMBER(MATCH(orderData[customer],$D$9,0)*MATCH(orderData[order_type],$D$13,0)),MATCH(ROW(orderData[customer]),ROW(orderData[customer])),""),ROWS($A$15:A42)+$B$3)),INDEX(orderData[invoice_no],SMALL(IF(ISNUMBER(MATCH(orderData[customer],$D$9,0)*MATCH(orderData[order_type],$D$13,0)*MATCH(YEAR(orderData[invoice_date]),$D$15,0)),MATCH(ROW(orderData[customer]),ROW(orderData[customer])),""),ROWS($A$15:A42)+$B$3)))),IF($D$13="",IF($D$15="",INDEX(orderData[invoice_no],SMALL(IF(ISNUMBER(MATCH(orderData[customer],$D$9,0)*MATCH(orderData[status],$D$11,0)),MATCH(ROW(orderData[customer]),ROW(orderData[customer])),""),ROWS($A$15:A42)+$B$3)),INDEX(orderData[invoice_no],SMALL(IF(ISNUMBER(MATCH(orderData[customer],$D$9,0)*MATCH(orderData[status],$D$11,0)*MATCH(YEAR(orderData[invoice_date]),$D$15,0)),MATCH(ROW(orderData[customer]),ROW(orderData[customer])),""),ROWS($A$15:A42)+$B$3))),IF($D$15="",INDEX(orderData[invoice_no],SMALL(IF(ISNUMBER(MATCH(orderData[customer],$D$9,0)*MATCH(orderData[status],$D$11,0)*MATCH(orderData[order_type],$D$13,0)),MATCH(ROW(orderData[customer]),ROW(orderData[customer])),""),ROWS($A$15:A42)+$B$3)),INDEX(orderData[invoice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Q35" s="290" t="str">
        <f t="array" ref="Q35">IFERROR(IF($D$9="",IF($D$11="",IF($D$13="",IF($D$15="",INDEX(orderData[invoice_date],SMALL(MATCH(ROW(orderData[customer]),ROW(orderData[customer])),ROWS($A$15:A42)+$B$3)),INDEX(orderData[invoice_date],SMALL(IF(ISNUMBER(MATCH(YEAR(orderData[invoice_date]),$D$15,0)),MATCH(ROW(orderData[customer]),ROW(orderData[customer])),""),ROWS($A$15:A42)+$B$3))),IF($D$15="",INDEX(orderData[invoice_date],SMALL(IF(ISNUMBER(MATCH(orderData[order_type],$D$13,0)),MATCH(ROW(orderData[customer]),ROW(orderData[customer])),""),ROWS($A$15:A42)+$B$3)),INDEX(orderData[invoice_date],SMALL(IF(ISNUMBER(MATCH(orderData[order_type],$D$13,0)*MATCH(YEAR(orderData[invoice_date]),$D$15,0)),MATCH(ROW(orderData[customer]),ROW(orderData[customer])),""),ROWS($A$15:A42)+$B$3)))),IF($D$13="",IF($D$15="",INDEX(orderData[invoice_date],SMALL(IF(ISNUMBER(MATCH(orderData[status],$D$11,0)),MATCH(ROW(orderData[customer]),ROW(orderData[customer])),""),ROWS($A$15:A42)+$B$3)),INDEX(orderData[invoice_date],SMALL(IF(ISNUMBER(MATCH(orderData[status],$D$11,0)*MATCH(YEAR(orderData[invoice_date]),$D$15,0)),MATCH(ROW(orderData[customer]),ROW(orderData[customer])),""),ROWS($A$15:A42)+$B$3))),IF($D$15="",INDEX(orderData[invoice_date],SMALL(IF(ISNUMBER(MATCH(orderData[status],$D$11,0)*MATCH(orderData[order_type],$D$13,0)),MATCH(ROW(orderData[customer]),ROW(orderData[customer])),""),ROWS($A$15:A42)+$B$3)),INDEX(orderData[invoice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date],SMALL(IF(ISNUMBER(MATCH(orderData[customer],$D$9,0)),MATCH(ROW(orderData[customer]),ROW(orderData[customer])),""),ROWS($A$15:A42)+$B$3)),INDEX(orderData[invoice_date],SMALL(IF(ISNUMBER(MATCH(orderData[customer],$D$9,0)*MATCH(YEAR(orderData[invoice_date]),$D$15,0)),MATCH(ROW(orderData[customer]),ROW(orderData[customer])),""),ROWS($A$15:A42)+$B$3))),IF($D$15="",INDEX(orderData[invoice_date],SMALL(IF(ISNUMBER(MATCH(orderData[customer],$D$9,0)*MATCH(orderData[order_type],$D$13,0)),MATCH(ROW(orderData[customer]),ROW(orderData[customer])),""),ROWS($A$15:A42)+$B$3)),INDEX(orderData[invoice_date],SMALL(IF(ISNUMBER(MATCH(orderData[customer],$D$9,0)*MATCH(orderData[order_type],$D$13,0)*MATCH(YEAR(orderData[invoice_date]),$D$15,0)),MATCH(ROW(orderData[customer]),ROW(orderData[customer])),""),ROWS($A$15:A42)+$B$3)))),IF($D$13="",IF($D$15="",INDEX(orderData[invoice_date],SMALL(IF(ISNUMBER(MATCH(orderData[customer],$D$9,0)*MATCH(orderData[status],$D$11,0)),MATCH(ROW(orderData[customer]),ROW(orderData[customer])),""),ROWS($A$15:A42)+$B$3)),INDEX(orderData[invoice_date],SMALL(IF(ISNUMBER(MATCH(orderData[customer],$D$9,0)*MATCH(orderData[status],$D$11,0)*MATCH(YEAR(orderData[invoice_date]),$D$15,0)),MATCH(ROW(orderData[customer]),ROW(orderData[customer])),""),ROWS($A$15:A42)+$B$3))),IF($D$15="",INDEX(orderData[invoice_date],SMALL(IF(ISNUMBER(MATCH(orderData[customer],$D$9,0)*MATCH(orderData[status],$D$11,0)*MATCH(orderData[order_type],$D$13,0)),MATCH(ROW(orderData[customer]),ROW(orderData[customer])),""),ROWS($A$15:A42)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R35" s="291" t="str">
        <f t="array" ref="R35">IFERROR(IF($D$9="",IF($D$11="",IF($D$13="",IF($D$15="",INDEX(orderData[inv_amount],SMALL(MATCH(ROW(orderData[customer]),ROW(orderData[customer])),ROWS($A$15:A42)+$B$3)),INDEX(orderData[inv_amount],SMALL(IF(ISNUMBER(MATCH(YEAR(orderData[invoice_date]),$D$15,0)),MATCH(ROW(orderData[customer]),ROW(orderData[customer])),""),ROWS($A$15:A42)+$B$3))),IF($D$15="",INDEX(orderData[inv_amount],SMALL(IF(ISNUMBER(MATCH(orderData[order_type],$D$13,0)),MATCH(ROW(orderData[customer]),ROW(orderData[customer])),""),ROWS($A$15:A42)+$B$3)),INDEX(orderData[inv_amount],SMALL(IF(ISNUMBER(MATCH(orderData[order_type],$D$13,0)*MATCH(YEAR(orderData[invoice_date]),$D$15,0)),MATCH(ROW(orderData[customer]),ROW(orderData[customer])),""),ROWS($A$15:A42)+$B$3)))),IF($D$13="",IF($D$15="",INDEX(orderData[inv_amount],SMALL(IF(ISNUMBER(MATCH(orderData[status],$D$11,0)),MATCH(ROW(orderData[customer]),ROW(orderData[customer])),""),ROWS($A$15:A42)+$B$3)),INDEX(orderData[inv_amount],SMALL(IF(ISNUMBER(MATCH(orderData[status],$D$11,0)*MATCH(YEAR(orderData[invoice_date]),$D$15,0)),MATCH(ROW(orderData[customer]),ROW(orderData[customer])),""),ROWS($A$15:A42)+$B$3))),IF($D$15="",INDEX(orderData[inv_amount],SMALL(IF(ISNUMBER(MATCH(orderData[status],$D$11,0)*MATCH(orderData[order_type],$D$13,0)),MATCH(ROW(orderData[customer]),ROW(orderData[customer])),""),ROWS($A$15:A42)+$B$3)),INDEX(orderData[inv_amount],SMALL(IF(ISNUMBER(MATCH(orderData[status],$D$11,0)*MATCH(orderData[order_type],$D$13,0)*MATCH(YEAR(orderData[invoice_date]),$D$15,0)),MATCH(ROW(orderData[customer]),ROW(orderData[customer])),""),ROWS($A$15:A42)+$B$3))))),IF($D$11="",IF($D$13="",IF($D$15="",INDEX(orderData[inv_amount],SMALL(IF(ISNUMBER(MATCH(orderData[customer],$D$9,0)),MATCH(ROW(orderData[customer]),ROW(orderData[customer])),""),ROWS($A$15:A42)+$B$3)),INDEX(orderData[inv_amount],SMALL(IF(ISNUMBER(MATCH(orderData[customer],$D$9,0)*MATCH(YEAR(orderData[invoice_date]),$D$15,0)),MATCH(ROW(orderData[customer]),ROW(orderData[customer])),""),ROWS($A$15:A42)+$B$3))),IF($D$15="",INDEX(orderData[inv_amount],SMALL(IF(ISNUMBER(MATCH(orderData[customer],$D$9,0)*MATCH(orderData[order_type],$D$13,0)),MATCH(ROW(orderData[customer]),ROW(orderData[customer])),""),ROWS($A$15:A42)+$B$3)),INDEX(orderData[inv_amount],SMALL(IF(ISNUMBER(MATCH(orderData[customer],$D$9,0)*MATCH(orderData[order_type],$D$13,0)*MATCH(YEAR(orderData[invoice_date]),$D$15,0)),MATCH(ROW(orderData[customer]),ROW(orderData[customer])),""),ROWS($A$15:A42)+$B$3)))),IF($D$13="",IF($D$15="",INDEX(orderData[inv_amount],SMALL(IF(ISNUMBER(MATCH(orderData[customer],$D$9,0)*MATCH(orderData[status],$D$11,0)),MATCH(ROW(orderData[customer]),ROW(orderData[customer])),""),ROWS($A$15:A42)+$B$3)),INDEX(orderData[inv_amount],SMALL(IF(ISNUMBER(MATCH(orderData[customer],$D$9,0)*MATCH(orderData[status],$D$11,0)*MATCH(YEAR(orderData[inv_amount]),$D$15,0)),MATCH(ROW(orderData[customer]),ROW(orderData[customer])),""),ROWS($A$15:A42)+$B$3))),IF($D$15="",INDEX(orderData[inv_amount],SMALL(IF(ISNUMBER(MATCH(orderData[customer],$D$9,0)*MATCH(orderData[status],$D$11,0)*MATCH(orderData[order_type],$D$13,0)),MATCH(ROW(orderData[customer]),ROW(orderData[customer])),""),ROWS($A$15:A42)+$B$3)),INDEX(orderData[inv_amount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S35" s="353" t="str">
        <f t="array" ref="S35">IFERROR(IF($D$9="",IF($D$11="",IF($D$13="",IF($D$15="",INDEX(orderData[lock_goods],SMALL(MATCH(ROW(orderData[customer]),ROW(orderData[customer])),ROWS($A$15:A42)+$B$3)),INDEX(orderData[lock_goods],SMALL(IF(ISNUMBER(MATCH(YEAR(orderData[invoice_date]),$D$15,0)),MATCH(ROW(orderData[customer]),ROW(orderData[customer])),""),ROWS($A$15:A42)+$B$3))),IF($D$15="",INDEX(orderData[lock_goods],SMALL(IF(ISNUMBER(MATCH(orderData[order_type],$D$13,0)),MATCH(ROW(orderData[customer]),ROW(orderData[customer])),""),ROWS($A$15:A42)+$B$3)),INDEX(orderData[lock_goods],SMALL(IF(ISNUMBER(MATCH(orderData[order_type],$D$13,0)*MATCH(YEAR(orderData[invoice_date]),$D$15,0)),MATCH(ROW(orderData[customer]),ROW(orderData[customer])),""),ROWS($A$15:A42)+$B$3)))),IF($D$13="",IF($D$15="",INDEX(orderData[lock_goods],SMALL(IF(ISNUMBER(MATCH(orderData[status],$D$11,0)),MATCH(ROW(orderData[customer]),ROW(orderData[customer])),""),ROWS($A$15:A42)+$B$3)),INDEX(orderData[lock_goods],SMALL(IF(ISNUMBER(MATCH(orderData[status],$D$11,0)*MATCH(YEAR(orderData[invoice_date]),$D$15,0)),MATCH(ROW(orderData[customer]),ROW(orderData[customer])),""),ROWS($A$15:A42)+$B$3))),IF($D$15="",INDEX(orderData[lock_goods],SMALL(IF(ISNUMBER(MATCH(orderData[status],$D$11,0)*MATCH(orderData[order_type],$D$13,0)),MATCH(ROW(orderData[customer]),ROW(orderData[customer])),""),ROWS($A$15:A42)+$B$3)),INDEX(orderData[lock_goods],SMALL(IF(ISNUMBER(MATCH(orderData[status],$D$11,0)*MATCH(orderData[order_type],$D$13,0)*MATCH(YEAR(orderData[invoice_date]),$D$15,0)),MATCH(ROW(orderData[customer]),ROW(orderData[customer])),""),ROWS($A$15:A42)+$B$3))))),IF($D$11="",IF($D$13="",IF($D$15="",INDEX(orderData[lock_goods],SMALL(IF(ISNUMBER(MATCH(orderData[customer],$D$9,0)),MATCH(ROW(orderData[customer]),ROW(orderData[customer])),""),ROWS($A$15:A42)+$B$3)),INDEX(orderData[lock_goods],SMALL(IF(ISNUMBER(MATCH(orderData[customer],$D$9,0)*MATCH(YEAR(orderData[invoice_date]),$D$15,0)),MATCH(ROW(orderData[customer]),ROW(orderData[customer])),""),ROWS($A$15:A42)+$B$3))),IF($D$15="",INDEX(orderData[lock_goods],SMALL(IF(ISNUMBER(MATCH(orderData[customer],$D$9,0)*MATCH(orderData[order_type],$D$13,0)),MATCH(ROW(orderData[customer]),ROW(orderData[customer])),""),ROWS($A$15:A42)+$B$3)),INDEX(orderData[lock_goods],SMALL(IF(ISNUMBER(MATCH(orderData[customer],$D$9,0)*MATCH(orderData[order_type],$D$13,0)*MATCH(YEAR(orderData[invoice_date]),$D$15,0)),MATCH(ROW(orderData[customer]),ROW(orderData[customer])),""),ROWS($A$15:A42)+$B$3)))),IF($D$13="",IF($D$15="",INDEX(orderData[lock_goods],SMALL(IF(ISNUMBER(MATCH(orderData[customer],$D$9,0)*MATCH(orderData[status],$D$11,0)),MATCH(ROW(orderData[customer]),ROW(orderData[customer])),""),ROWS($A$15:A42)+$B$3)),INDEX(orderData[lock_goods],SMALL(IF(ISNUMBER(MATCH(orderData[customer],$D$9,0)*MATCH(orderData[status],$D$11,0)*MATCH(YEAR(orderData[payed]),$D$15,0)),MATCH(ROW(orderData[customer]),ROW(orderData[customer])),""),ROWS($A$15:A42)+$B$3))),IF($D$15="",INDEX(orderData[lock_goods],SMALL(IF(ISNUMBER(MATCH(orderData[customer],$D$9,0)*MATCH(orderData[status],$D$11,0)*MATCH(orderData[order_type],$D$13,0)),MATCH(ROW(orderData[customer]),ROW(orderData[customer])),""),ROWS($A$15:A42)+$B$3)),INDEX(orderData[lock_good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T35" s="292" t="str">
        <f t="array" ref="T35">IFERROR(IF($D$9="",IF($D$11="",IF($D$13="",IF($D$15="",INDEX(orderData[payed],SMALL(MATCH(ROW(orderData[customer]),ROW(orderData[customer])),ROWS($A$15:A42)+$B$3)),INDEX(orderData[payed],SMALL(IF(ISNUMBER(MATCH(YEAR(orderData[invoice_date]),$D$15,0)),MATCH(ROW(orderData[customer]),ROW(orderData[customer])),""),ROWS($A$15:A42)+$B$3))),IF($D$15="",INDEX(orderData[payed],SMALL(IF(ISNUMBER(MATCH(orderData[order_type],$D$13,0)),MATCH(ROW(orderData[customer]),ROW(orderData[customer])),""),ROWS($A$15:A42)+$B$3)),INDEX(orderData[payed],SMALL(IF(ISNUMBER(MATCH(orderData[order_type],$D$13,0)*MATCH(YEAR(orderData[invoice_date]),$D$15,0)),MATCH(ROW(orderData[customer]),ROW(orderData[customer])),""),ROWS($A$15:A42)+$B$3)))),IF($D$13="",IF($D$15="",INDEX(orderData[payed],SMALL(IF(ISNUMBER(MATCH(orderData[status],$D$11,0)),MATCH(ROW(orderData[customer]),ROW(orderData[customer])),""),ROWS($A$15:A42)+$B$3)),INDEX(orderData[payed],SMALL(IF(ISNUMBER(MATCH(orderData[status],$D$11,0)*MATCH(YEAR(orderData[invoice_date]),$D$15,0)),MATCH(ROW(orderData[customer]),ROW(orderData[customer])),""),ROWS($A$15:A42)+$B$3))),IF($D$15="",INDEX(orderData[payed],SMALL(IF(ISNUMBER(MATCH(orderData[status],$D$11,0)*MATCH(orderData[order_type],$D$13,0)),MATCH(ROW(orderData[customer]),ROW(orderData[customer])),""),ROWS($A$15:A42)+$B$3)),INDEX(orderData[payed],SMALL(IF(ISNUMBER(MATCH(orderData[status],$D$11,0)*MATCH(orderData[order_type],$D$13,0)*MATCH(YEAR(orderData[invoice_date]),$D$15,0)),MATCH(ROW(orderData[customer]),ROW(orderData[customer])),""),ROWS($A$15:A42)+$B$3))))),IF($D$11="",IF($D$13="",IF($D$15="",INDEX(orderData[payed],SMALL(IF(ISNUMBER(MATCH(orderData[customer],$D$9,0)),MATCH(ROW(orderData[customer]),ROW(orderData[customer])),""),ROWS($A$15:A42)+$B$3)),INDEX(orderData[payed],SMALL(IF(ISNUMBER(MATCH(orderData[customer],$D$9,0)*MATCH(YEAR(orderData[invoice_date]),$D$15,0)),MATCH(ROW(orderData[customer]),ROW(orderData[customer])),""),ROWS($A$15:A42)+$B$3))),IF($D$15="",INDEX(orderData[payed],SMALL(IF(ISNUMBER(MATCH(orderData[customer],$D$9,0)*MATCH(orderData[order_type],$D$13,0)),MATCH(ROW(orderData[customer]),ROW(orderData[customer])),""),ROWS($A$15:A42)+$B$3)),INDEX(orderData[payed],SMALL(IF(ISNUMBER(MATCH(orderData[customer],$D$9,0)*MATCH(orderData[order_type],$D$13,0)*MATCH(YEAR(orderData[invoice_date]),$D$15,0)),MATCH(ROW(orderData[customer]),ROW(orderData[customer])),""),ROWS($A$15:A42)+$B$3)))),IF($D$13="",IF($D$15="",INDEX(orderData[payed],SMALL(IF(ISNUMBER(MATCH(orderData[customer],$D$9,0)*MATCH(orderData[status],$D$11,0)),MATCH(ROW(orderData[customer]),ROW(orderData[customer])),""),ROWS($A$15:A42)+$B$3)),INDEX(orderData[payed],SMALL(IF(ISNUMBER(MATCH(orderData[customer],$D$9,0)*MATCH(orderData[status],$D$11,0)*MATCH(YEAR(orderData[payed]),$D$15,0)),MATCH(ROW(orderData[customer]),ROW(orderData[customer])),""),ROWS($A$15:A42)+$B$3))),IF($D$15="",INDEX(orderData[payed],SMALL(IF(ISNUMBER(MATCH(orderData[customer],$D$9,0)*MATCH(orderData[status],$D$11,0)*MATCH(orderData[order_type],$D$13,0)),MATCH(ROW(orderData[customer]),ROW(orderData[customer])),""),ROWS($A$15:A42)+$B$3)),INDEX(orderData[paye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U35" s="287" t="str">
        <f t="array" ref="U35">IFERROR(IF($D$9="",IF($D$11="",IF($D$13="",IF($D$15="",INDEX(orderData[shipping_method],SMALL(MATCH(ROW(orderData[customer]),ROW(orderData[customer])),ROWS($A$15:A42)+$B$3)),INDEX(orderData[shipping_method],SMALL(IF(ISNUMBER(MATCH(YEAR(orderData[invoice_date]),$D$15,0)),MATCH(ROW(orderData[customer]),ROW(orderData[customer])),""),ROWS($A$15:A42)+$B$3))),IF($D$15="",INDEX(orderData[shipping_method],SMALL(IF(ISNUMBER(MATCH(orderData[order_type],$D$13,0)),MATCH(ROW(orderData[customer]),ROW(orderData[customer])),""),ROWS($A$15:A42)+$B$3)),INDEX(orderData[shipping_method],SMALL(IF(ISNUMBER(MATCH(orderData[order_type],$D$13,0)*MATCH(YEAR(orderData[invoice_date]),$D$15,0)),MATCH(ROW(orderData[customer]),ROW(orderData[customer])),""),ROWS($A$15:A42)+$B$3)))),IF($D$13="",IF($D$15="",INDEX(orderData[shipping_method],SMALL(IF(ISNUMBER(MATCH(orderData[status],$D$11,0)),MATCH(ROW(orderData[customer]),ROW(orderData[customer])),""),ROWS($A$15:A42)+$B$3)),INDEX(orderData[shipping_method],SMALL(IF(ISNUMBER(MATCH(orderData[status],$D$11,0)*MATCH(YEAR(orderData[invoice_date]),$D$15,0)),MATCH(ROW(orderData[customer]),ROW(orderData[customer])),""),ROWS($A$15:A42)+$B$3))),IF($D$15="",INDEX(orderData[shipping_method],SMALL(IF(ISNUMBER(MATCH(orderData[status],$D$11,0)*MATCH(orderData[order_type],$D$13,0)),MATCH(ROW(orderData[customer]),ROW(orderData[customer])),""),ROWS($A$15:A42)+$B$3)),INDEX(orderData[shipping_method],SMALL(IF(ISNUMBER(MATCH(orderData[status],$D$11,0)*MATCH(orderData[order_type],$D$13,0)*MATCH(YEAR(orderData[invoice_date]),$D$15,0)),MATCH(ROW(orderData[customer]),ROW(orderData[customer])),""),ROWS($A$15:A42)+$B$3))))),IF($D$11="",IF($D$13="",IF($D$15="",INDEX(orderData[shipping_method],SMALL(IF(ISNUMBER(MATCH(orderData[customer],$D$9,0)),MATCH(ROW(orderData[customer]),ROW(orderData[customer])),""),ROWS($A$15:A42)+$B$3)),INDEX(orderData[shipping_method],SMALL(IF(ISNUMBER(MATCH(orderData[customer],$D$9,0)*MATCH(YEAR(orderData[invoice_date]),$D$15,0)),MATCH(ROW(orderData[customer]),ROW(orderData[customer])),""),ROWS($A$15:A42)+$B$3))),IF($D$15="",INDEX(orderData[shipping_method],SMALL(IF(ISNUMBER(MATCH(orderData[customer],$D$9,0)*MATCH(orderData[order_type],$D$13,0)),MATCH(ROW(orderData[customer]),ROW(orderData[customer])),""),ROWS($A$15:A42)+$B$3)),INDEX(orderData[shipping_method],SMALL(IF(ISNUMBER(MATCH(orderData[customer],$D$9,0)*MATCH(orderData[order_type],$D$13,0)*MATCH(YEAR(orderData[invoice_date]),$D$15,0)),MATCH(ROW(orderData[customer]),ROW(orderData[customer])),""),ROWS($A$15:A42)+$B$3)))),IF($D$13="",IF($D$15="",INDEX(orderData[shipping_method],SMALL(IF(ISNUMBER(MATCH(orderData[customer],$D$9,0)*MATCH(orderData[status],$D$11,0)),MATCH(ROW(orderData[customer]),ROW(orderData[customer])),""),ROWS($A$15:A42)+$B$3)),INDEX(orderData[shipping_method],SMALL(IF(ISNUMBER(MATCH(orderData[customer],$D$9,0)*MATCH(orderData[status],$D$11,0)*MATCH(YEAR(orderData[shipping_method]),$D$15,0)),MATCH(ROW(orderData[customer]),ROW(orderData[customer])),""),ROWS($A$15:A42)+$B$3))),IF($D$15="",INDEX(orderData[shipping_method],SMALL(IF(ISNUMBER(MATCH(orderData[customer],$D$9,0)*MATCH(orderData[status],$D$11,0)*MATCH(orderData[order_type],$D$13,0)),MATCH(ROW(orderData[customer]),ROW(orderData[customer])),""),ROWS($A$15:A42)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V35" s="292" t="str">
        <f t="array" ref="V35">IFERROR(IF($D$9="",IF($D$11="",IF($D$13="",IF($D$15="",INDEX(orderData[status],SMALL(MATCH(ROW(orderData[customer]),ROW(orderData[customer])),ROWS($A$15:A42)+$B$3)),INDEX(orderData[status],SMALL(IF(ISNUMBER(MATCH(YEAR(orderData[invoice_date]),$D$15,0)),MATCH(ROW(orderData[customer]),ROW(orderData[customer])),""),ROWS($A$15:A42)+$B$3))),IF($D$15="",INDEX(orderData[status],SMALL(IF(ISNUMBER(MATCH(orderData[order_type],$D$13,0)),MATCH(ROW(orderData[customer]),ROW(orderData[customer])),""),ROWS($A$15:A42)+$B$3)),INDEX(orderData[status],SMALL(IF(ISNUMBER(MATCH(orderData[order_type],$D$13,0)*MATCH(YEAR(orderData[invoice_date]),$D$15,0)),MATCH(ROW(orderData[customer]),ROW(orderData[customer])),""),ROWS($A$15:A42)+$B$3)))),IF($D$13="",IF($D$15="",INDEX(orderData[status],SMALL(IF(ISNUMBER(MATCH(orderData[status],$D$11,0)),MATCH(ROW(orderData[customer]),ROW(orderData[customer])),""),ROWS($A$15:A42)+$B$3)),INDEX(orderData[status],SMALL(IF(ISNUMBER(MATCH(orderData[status],$D$11,0)*MATCH(YEAR(orderData[invoice_date]),$D$15,0)),MATCH(ROW(orderData[customer]),ROW(orderData[customer])),""),ROWS($A$15:A42)+$B$3))),IF($D$15="",INDEX(orderData[status],SMALL(IF(ISNUMBER(MATCH(orderData[status],$D$11,0)*MATCH(orderData[order_type],$D$13,0)),MATCH(ROW(orderData[customer]),ROW(orderData[customer])),""),ROWS($A$15:A42)+$B$3)),INDEX(orderData[status],SMALL(IF(ISNUMBER(MATCH(orderData[status],$D$11,0)*MATCH(orderData[order_type],$D$13,0)*MATCH(YEAR(orderData[invoice_date]),$D$15,0)),MATCH(ROW(orderData[customer]),ROW(orderData[customer])),""),ROWS($A$15:A42)+$B$3))))),IF($D$11="",IF($D$13="",IF($D$15="",INDEX(orderData[status],SMALL(IF(ISNUMBER(MATCH(orderData[customer],$D$9,0)),MATCH(ROW(orderData[customer]),ROW(orderData[customer])),""),ROWS($A$15:A42)+$B$3)),INDEX(orderData[status],SMALL(IF(ISNUMBER(MATCH(orderData[customer],$D$9,0)*MATCH(YEAR(orderData[invoice_date]),$D$15,0)),MATCH(ROW(orderData[customer]),ROW(orderData[customer])),""),ROWS($A$15:A42)+$B$3))),IF($D$15="",INDEX(orderData[status],SMALL(IF(ISNUMBER(MATCH(orderData[customer],$D$9,0)*MATCH(orderData[order_type],$D$13,0)),MATCH(ROW(orderData[customer]),ROW(orderData[customer])),""),ROWS($A$15:A42)+$B$3)),INDEX(orderData[status],SMALL(IF(ISNUMBER(MATCH(orderData[customer],$D$9,0)*MATCH(orderData[order_type],$D$13,0)*MATCH(YEAR(orderData[invoice_date]),$D$15,0)),MATCH(ROW(orderData[customer]),ROW(orderData[customer])),""),ROWS($A$15:A42)+$B$3)))),IF($D$13="",IF($D$15="",INDEX(orderData[status],SMALL(IF(ISNUMBER(MATCH(orderData[customer],$D$9,0)*MATCH(orderData[status],$D$11,0)),MATCH(ROW(orderData[customer]),ROW(orderData[customer])),""),ROWS($A$15:A42)+$B$3)),INDEX(orderData[status],SMALL(IF(ISNUMBER(MATCH(orderData[customer],$D$9,0)*MATCH(orderData[status],$D$11,0)*MATCH(YEAR(orderData[status]),$D$15,0)),MATCH(ROW(orderData[customer]),ROW(orderData[customer])),""),ROWS($A$15:A42)+$B$3))),IF($D$15="",INDEX(orderData[status],SMALL(IF(ISNUMBER(MATCH(orderData[customer],$D$9,0)*MATCH(orderData[status],$D$11,0)*MATCH(orderData[order_type],$D$13,0)),MATCH(ROW(orderData[customer]),ROW(orderData[customer])),""),ROWS($A$15:A42)+$B$3)),INDEX(orderData[statu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W35" s="392" t="str">
        <f t="array" ref="W35">IFERROR(IF($D$9="",IF($D$11="",IF($D$13="",IF($D$15="",INDEX(orderData[custom_docs],SMALL(MATCH(ROW(orderData[customer]),ROW(orderData[customer])),ROWS($A$15:A42)+$B$3)),INDEX(orderData[custom_docs],SMALL(IF(ISNUMBER(MATCH(YEAR(orderData[invoice_date]),$D$15,0)),MATCH(ROW(orderData[customer]),ROW(orderData[customer])),""),ROWS($A$15:A42)+$B$3))),IF($D$15="",INDEX(orderData[custom_docs],SMALL(IF(ISNUMBER(MATCH(orderData[order_type],$D$13,0)),MATCH(ROW(orderData[customer]),ROW(orderData[customer])),""),ROWS($A$15:A42)+$B$3)),INDEX(orderData[custom_docs],SMALL(IF(ISNUMBER(MATCH(orderData[order_type],$D$13,0)*MATCH(YEAR(orderData[invoice_date]),$D$15,0)),MATCH(ROW(orderData[customer]),ROW(orderData[customer])),""),ROWS($A$15:A42)+$B$3)))),IF($D$13="",IF($D$15="",INDEX(orderData[custom_docs],SMALL(IF(ISNUMBER(MATCH(orderData[status],$D$11,0)),MATCH(ROW(orderData[customer]),ROW(orderData[customer])),""),ROWS($A$15:A42)+$B$3)),INDEX(orderData[custom_docs],SMALL(IF(ISNUMBER(MATCH(orderData[status],$D$11,0)*MATCH(YEAR(orderData[invoice_date]),$D$15,0)),MATCH(ROW(orderData[customer]),ROW(orderData[customer])),""),ROWS($A$15:A42)+$B$3))),IF($D$15="",INDEX(orderData[custom_docs],SMALL(IF(ISNUMBER(MATCH(orderData[status],$D$11,0)*MATCH(orderData[order_type],$D$13,0)),MATCH(ROW(orderData[customer]),ROW(orderData[customer])),""),ROWS($A$15:A42)+$B$3)),INDEX(orderData[custom_docs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_docs],SMALL(IF(ISNUMBER(MATCH(orderData[customer],$D$9,0)),MATCH(ROW(orderData[customer]),ROW(orderData[customer])),""),ROWS($A$15:A42)+$B$3)),INDEX(orderData[custom_docs],SMALL(IF(ISNUMBER(MATCH(orderData[customer],$D$9,0)*MATCH(YEAR(orderData[invoice_date]),$D$15,0)),MATCH(ROW(orderData[customer]),ROW(orderData[customer])),""),ROWS($A$15:A42)+$B$3))),IF($D$15="",INDEX(orderData[custom_docs],SMALL(IF(ISNUMBER(MATCH(orderData[customer],$D$9,0)*MATCH(orderData[order_type],$D$13,0)),MATCH(ROW(orderData[customer]),ROW(orderData[customer])),""),ROWS($A$15:A42)+$B$3)),INDEX(orderData[custom_docs],SMALL(IF(ISNUMBER(MATCH(orderData[customer],$D$9,0)*MATCH(orderData[order_type],$D$13,0)*MATCH(YEAR(orderData[invoice_date]),$D$15,0)),MATCH(ROW(orderData[customer]),ROW(orderData[customer])),""),ROWS($A$15:A42)+$B$3)))),IF($D$13="",IF($D$15="",INDEX(orderData[custom_docs],SMALL(IF(ISNUMBER(MATCH(orderData[customer],$D$9,0)*MATCH(orderData[status],$D$11,0)),MATCH(ROW(orderData[customer]),ROW(orderData[customer])),""),ROWS($A$15:A42)+$B$3)),INDEX(orderData[custom_docs],SMALL(IF(ISNUMBER(MATCH(orderData[customer],$D$9,0)*MATCH(orderData[status],$D$11,0)*MATCH(YEAR(orderData[status]),$D$15,0)),MATCH(ROW(orderData[customer]),ROW(orderData[customer])),""),ROWS($A$15:A42)+$B$3))),IF($D$15="",INDEX(orderData[custom_docs],SMALL(IF(ISNUMBER(MATCH(orderData[customer],$D$9,0)*MATCH(orderData[status],$D$11,0)*MATCH(orderData[order_type],$D$13,0)),MATCH(ROW(orderData[customer]),ROW(orderData[customer])),""),ROWS($A$15:A42)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AQ35" s="275"/>
      <c r="BN35" s="433"/>
      <c r="BO35" s="268"/>
      <c r="BZ35" s="364"/>
      <c r="CA35" s="305" t="str">
        <f>IFERROR(IF(BZ35="","",INDEX(productData[description],MATCH(BZ35,productData[sku],0))),"")</f>
        <v/>
      </c>
      <c r="CB35" s="307"/>
      <c r="CC35" s="423"/>
      <c r="CD35" s="307"/>
      <c r="CE35" s="425"/>
      <c r="CF35" s="308"/>
      <c r="CG35" s="309" t="str">
        <f>IFERROR(ROUNDUP(CB35/INDEX(productData[units_per_carton],MATCH(BZ35,productData[sku],0)),0),"")</f>
        <v/>
      </c>
      <c r="CH35" s="310" t="str">
        <f>IFERROR(ROUNDUP(CD35/INDEX(productData[units_per_carton],MATCH(BZ35,productData[sku],0)),0),"")</f>
        <v/>
      </c>
      <c r="CI35" s="310" t="str">
        <f>IFERROR(ROUNDUP(CF35/INDEX(productData[units_per_carton],MATCH(BZ35,productData[sku])),0),"")</f>
        <v/>
      </c>
      <c r="CJ35" s="310" t="str">
        <f>IFERROR(((CB35+CD35+CF35)/INDEX(productData[units_per_carton],MATCH(BZ35,productData[sku],0)))*INDEX(productData[net_weight],MATCH(BZ35,productData[sku],0)),"")</f>
        <v/>
      </c>
      <c r="CK35" s="310" t="str">
        <f>IFERROR(((CB35+CD35+CF35)/INDEX(productData[units_per_carton],MATCH(BZ35,productData[sku],0)))*INDEX(productData[gross_weight],MATCH(BZ35,productData[sku],0)),"")</f>
        <v/>
      </c>
      <c r="CL35" s="414" t="str">
        <f>IFERROR((CB35+CD35+CF35)/INDEX(productData[units_per_carton],MATCH(BZ35,productData[sku],0))*INDEX(productData[length],MATCH(BZ35,productData[sku],0))*INDEX(productData[width],MATCH(BZ35,productData[sku],0))*INDEX(productData[height],MATCH(BZ35,productData[sku],0))/1000000000,"")</f>
        <v/>
      </c>
      <c r="CM35" s="311" t="str">
        <f>IFERROR(INDEX(productData[category],MATCH(BZ35,productData[sku],0)),"")</f>
        <v/>
      </c>
      <c r="CN35" s="311" t="str">
        <f>IFERROR(INDEX(productData[size1],MATCH(BZ35,productData[sku],0)),"")</f>
        <v/>
      </c>
      <c r="CO35" s="312" t="str">
        <f>IFERROR(INDEX(productData[hs_code],MATCH(BZ35,productData[sku],0)),"")</f>
        <v/>
      </c>
      <c r="CP35" s="365" t="str">
        <f>IFERROR(INDEX(productData[sku_geko],MATCH(BZ35,productData[sku],0)),"")</f>
        <v/>
      </c>
      <c r="CQ35" s="308"/>
      <c r="CR35" s="383" t="str">
        <f>IFERROR(IF(BZ35="","",IF($BX$15="SALE",INDEX(inventory[COSTO UNITARIO],MATCH(BZ35,inventory[SKU],0)),IF($BX$15="SAMPLING",INDEX(inventory[COSTO UNITARIO],MATCH(BZ35,inventory[SKU],0)),""))),"")</f>
        <v/>
      </c>
      <c r="CS35" s="383" t="str">
        <f t="shared" si="8"/>
        <v/>
      </c>
      <c r="CT35" s="430" t="str">
        <f t="shared" si="9"/>
        <v/>
      </c>
      <c r="CU35" s="357" t="str">
        <f t="shared" si="3"/>
        <v/>
      </c>
      <c r="CV35" s="275"/>
      <c r="CW35" s="275"/>
      <c r="CX35" s="281"/>
      <c r="CY35" s="282"/>
      <c r="CZ35" s="280"/>
      <c r="DH35" s="195"/>
      <c r="EE35" s="337" t="str">
        <f t="array" ref="EE35">IFERROR(IF($EC$9="",IF($EC$11="",IF($EC$13="",INDEX(productData[sku],SMALL(MATCH(ROW(productData[sku]),ROW(productData[sku])),ROWS($A$15:A42)+$B$3)),INDEX(productData[sku],SMALL(IF(ISNUMBER(MATCH(productData[size1],$EC$13,0)),MATCH(ROW(productData[sku]),ROW(productData[sku])),""),ROWS($A$15:A40)+$B$3))),IF($EC$13="",INDEX(productData[sku],SMALL(IF(ISNUMBER(MATCH(productData[sex],$EC$11,0)),MATCH(ROW(productData[sku]),ROW(productData[sku])),""),ROWS($A$15:A40)+$B$3)),INDEX(productData[sku],SMALL(IF(ISNUMBER(MATCH(productData[sex],$EC$11,0)*MATCH(productData[size1],$EC$13,0)),MATCH(ROW(productData[sku]),ROW(productData[sku])),""),ROWS($A$15:A40)+$B$3)))),IF($EC$11="",IF($EC$13="",INDEX(productData[sku],SMALL(IF(ISNUMBER(MATCH(productData[category],$EC$9,0)),MATCH(ROW(productData[sku]),ROW(productData[sku])),""),ROWS($A$15:A40)+$B$3)),INDEX(productData[sku],SMALL(IF(ISNUMBER(MATCH(productData[category],$EC$9,0)*MATCH(productData[size1],$EC$13,0)),MATCH(ROW(productData[sku]),ROW(productData[sku])),""),ROWS($A$15:A40)+$B$3))),IF($EC$13="",INDEX(productData[sku],SMALL(IF(ISNUMBER(MATCH(productData[category],$EC$9,0)*MATCH(productData[sex],$EC$11,0)),MATCH(ROW(productData[sku]),ROW(productData[sku])),""),ROWS($A$15:A40)+$B$3)),INDEX(productData[sku],SMALL(IF(ISNUMBER(MATCH(productData[category],$EC$9,0)*MATCH(productData[sex],$EC$11,0)*MATCH(productData[size1],$EC$13,0)),MATCH(ROW(productData[sku]),ROW(productData[sku])),""),ROWS($A$15:A40)+$B$3))))),"")</f>
        <v/>
      </c>
      <c r="EF35" s="501" t="str">
        <f t="array" ref="EF35">IFERROR(IF($EC$9="",IF($EC$11="",IF($EC$13="",INDEX(productData[description],SMALL(MATCH(ROW(productData[sku]),ROW(productData[sku])),ROWS($A$15:A42)+$B$3)),INDEX(productData[description],SMALL(IF(ISNUMBER(MATCH(productData[size1],$EC$13,0)),MATCH(ROW(productData[sku]),ROW(productData[sku])),""),ROWS($A$15:A40)+$B$3))),IF($EC$13="",INDEX(productData[description],SMALL(IF(ISNUMBER(MATCH(productData[sex],$EC$11,0)),MATCH(ROW(productData[sku]),ROW(productData[sku])),""),ROWS($A$15:A40)+$B$3)),INDEX(productData[description],SMALL(IF(ISNUMBER(MATCH(productData[sex],$EC$11,0)*MATCH(productData[size1],$EC$13,0)),MATCH(ROW(productData[sku]),ROW(productData[sku])),""),ROWS($A$15:A40)+$B$3)))),IF($EC$11="",IF($EC$13="",INDEX(productData[description],SMALL(IF(ISNUMBER(MATCH(productData[category],$EC$9,0)),MATCH(ROW(productData[sku]),ROW(productData[sku])),""),ROWS($A$15:A40)+$B$3)),INDEX(productData[description],SMALL(IF(ISNUMBER(MATCH(productData[category],$EC$9,0)*MATCH(productData[size1],$EC$13,0)),MATCH(ROW(productData[sku]),ROW(productData[sku])),""),ROWS($A$15:A40)+$B$3))),IF($EC$13="",INDEX(productData[description],SMALL(IF(ISNUMBER(MATCH(productData[category],$EC$9,0)*MATCH(productData[sex],$EC$11,0)),MATCH(ROW(productData[sku]),ROW(productData[sku])),""),ROWS($A$15:A40)+$B$3)),INDEX(productData[description],SMALL(IF(ISNUMBER(MATCH(productData[category],$EC$9,0)*MATCH(productData[sex],$EC$11,0)*MATCH(productData[size1],$EC$13,0)),MATCH(ROW(productData[sku]),ROW(productData[sku])),""),ROWS($A$15:A40)+$B$3))))),"")</f>
        <v/>
      </c>
      <c r="EG35" s="338" t="str">
        <f>IFERROR(IF('BHPC MANAGER'!$EE35="","",INDEX(inventory[ESISTENZA],MATCH('BHPC MANAGER'!$EE35,inventory[SKU],0))),0)</f>
        <v/>
      </c>
      <c r="EH35" s="339" t="s">
        <v>241</v>
      </c>
      <c r="EI35" s="339" t="str">
        <f t="shared" si="4"/>
        <v/>
      </c>
      <c r="EJ35" s="340" t="s">
        <v>241</v>
      </c>
      <c r="EK35" s="341" t="str">
        <f t="shared" si="5"/>
        <v/>
      </c>
      <c r="FF35" s="242"/>
      <c r="FG35" s="242"/>
      <c r="FH35" s="242"/>
      <c r="FI35" s="242"/>
      <c r="FJ35" s="242"/>
      <c r="FK35" s="242"/>
      <c r="FL35" s="242"/>
      <c r="FM35" s="242"/>
      <c r="FN35" s="242"/>
      <c r="FO35" s="242"/>
      <c r="FP35" s="242"/>
      <c r="FQ35" s="242"/>
      <c r="FR35" s="242"/>
      <c r="FS35" s="242"/>
      <c r="FT35" s="242"/>
      <c r="FU35" s="242"/>
      <c r="FV35" s="242"/>
      <c r="FW35" s="242"/>
      <c r="FX35" s="242"/>
      <c r="FY35" s="242"/>
      <c r="FZ35" s="242"/>
      <c r="GA35" s="242"/>
      <c r="GB35" s="242"/>
      <c r="GC35" s="242"/>
      <c r="GD35" s="242"/>
      <c r="GE35" s="242"/>
      <c r="GF35" s="242"/>
      <c r="GG35" s="242"/>
      <c r="GH35" s="242"/>
      <c r="GI35" s="242"/>
      <c r="GJ35" s="242"/>
      <c r="GK35" s="242"/>
      <c r="GL35" s="242"/>
      <c r="GM35" s="242"/>
      <c r="GN35" s="242"/>
      <c r="GO35" s="242"/>
      <c r="GP35" s="242"/>
      <c r="GQ35" s="242"/>
      <c r="GR35" s="242"/>
      <c r="GS35" s="242"/>
      <c r="GT35" s="242"/>
      <c r="GU35" s="242"/>
      <c r="GV35" s="242"/>
      <c r="GW35" s="242"/>
      <c r="GX35" s="242"/>
      <c r="GY35" s="242"/>
      <c r="GZ35" s="242"/>
      <c r="HA35" s="242"/>
      <c r="HB35" s="242"/>
      <c r="HC35" s="242"/>
      <c r="HD35" s="242"/>
      <c r="HE35" s="242"/>
      <c r="HF35" s="242"/>
      <c r="HG35" s="242"/>
      <c r="HH35" s="242"/>
      <c r="HI35" s="242"/>
      <c r="HJ35" s="242"/>
      <c r="HK35" s="242"/>
      <c r="HL35" s="242"/>
      <c r="HM35" s="242"/>
      <c r="HN35" s="242"/>
      <c r="HO35" s="242"/>
      <c r="HP35" s="242"/>
      <c r="HQ35" s="242"/>
      <c r="HR35" s="242"/>
      <c r="HS35" s="242"/>
      <c r="HT35" s="242"/>
    </row>
    <row r="36" spans="6:228" ht="15" customHeight="1" thickBot="1" x14ac:dyDescent="0.4">
      <c r="F36" s="85"/>
      <c r="G36" s="75"/>
      <c r="H36" s="76"/>
      <c r="L36" s="285" t="str">
        <f t="array" ref="L36">IFERROR(IF($D$9="",IF($D$11="",IF($D$13="",IF($D$15="",INDEX(orderData[customer],SMALL(MATCH(ROW(orderData[customer]),ROW(orderData[customer])),ROWS($A$15:A43)+$B$3)),INDEX(orderData[customer],SMALL(IF(ISNUMBER(MATCH(YEAR(orderData[invoice_date]),$D$15,0)),MATCH(ROW(orderData[customer]),ROW(orderData[customer])),""),ROWS($A$15:A43)+$B$3))),IF($D$15="",INDEX(orderData[customer],SMALL(IF(ISNUMBER(MATCH(orderData[order_type],$D$13,0)),MATCH(ROW(orderData[customer]),ROW(orderData[customer])),""),ROWS($A$15:A43)+$B$3)),INDEX(orderData[customer],SMALL(IF(ISNUMBER(MATCH(orderData[order_type],$D$13,0)*MATCH(YEAR(orderData[invoice_date]),$D$15,0)),MATCH(ROW(orderData[customer]),ROW(orderData[customer])),""),ROWS($A$15:A43)+$B$3)))),IF($D$13="",IF($D$15="",INDEX(orderData[customer],SMALL(IF(ISNUMBER(MATCH(orderData[status],$D$11,0)),MATCH(ROW(orderData[customer]),ROW(orderData[customer])),""),ROWS($A$15:A43)+$B$3)),INDEX(orderData[customer],SMALL(IF(ISNUMBER(MATCH(orderData[status],$D$11,0)*MATCH(YEAR(orderData[invoice_date]),$D$15,0)),MATCH(ROW(orderData[customer]),ROW(orderData[customer])),""),ROWS($A$15:A43)+$B$3))),IF($D$15="",INDEX(orderData[customer],SMALL(IF(ISNUMBER(MATCH(orderData[status],$D$11,0)*MATCH(orderData[order_type],$D$13,0)),MATCH(ROW(orderData[customer]),ROW(orderData[customer])),""),ROWS($A$15:A43)+$B$3)),INDEX(orderData[customer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er],SMALL(IF(ISNUMBER(MATCH(orderData[customer],$D$9,0)),MATCH(ROW(orderData[customer]),ROW(orderData[customer])),""),ROWS($A$15:A43)+$B$3)),INDEX(orderData[customer],SMALL(IF(ISNUMBER(MATCH(orderData[customer],$D$9,0)*MATCH(YEAR(orderData[invoice_date]),$D$15,0)),MATCH(ROW(orderData[customer]),ROW(orderData[customer])),""),ROWS($A$15:A43)+$B$3))),IF($D$15="",INDEX(orderData[customer],SMALL(IF(ISNUMBER(MATCH(orderData[customer],$D$9,0)*MATCH(orderData[order_type],$D$13,0)),MATCH(ROW(orderData[customer]),ROW(orderData[customer])),""),ROWS($A$15:A43)+$B$3)),INDEX(orderData[customer],SMALL(IF(ISNUMBER(MATCH(orderData[customer],$D$9,0)*MATCH(orderData[order_type],$D$13,0)*MATCH(YEAR(orderData[invoice_date]),$D$15,0)),MATCH(ROW(orderData[customer]),ROW(orderData[customer])),""),ROWS($A$15:A43)+$B$3)))),IF($D$13="",IF($D$15="",INDEX(orderData[customer],SMALL(IF(ISNUMBER(MATCH(orderData[customer],$D$9,0)*MATCH(orderData[status],$D$11,0)),MATCH(ROW(orderData[customer]),ROW(orderData[customer])),""),ROWS($A$15:A43)+$B$3)),INDEX(orderData[customer],SMALL(IF(ISNUMBER(MATCH(orderData[customer],$D$9,0)*MATCH(orderData[status],$D$11,0)*MATCH(YEAR(orderData[invoice_date]),$D$15,0)),MATCH(ROW(orderData[customer]),ROW(orderData[customer])),""),ROWS($A$15:A43)+$B$3))),IF($D$15="",INDEX(orderData[customer],SMALL(IF(ISNUMBER(MATCH(orderData[customer],$D$9,0)*MATCH(orderData[status],$D$11,0)*MATCH(orderData[order_type],$D$13,0)),MATCH(ROW(orderData[customer]),ROW(orderData[customer])),""),ROWS($A$15:A43)+$B$3)),INDEX(orderData[customer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M36" s="286" t="str">
        <f t="array" ref="M36">IFERROR(IF($D$9="",IF($D$11="",IF($D$13="",IF($D$15="",INDEX(orderData[order_no],SMALL(MATCH(ROW(orderData[customer]),ROW(orderData[customer])),ROWS($A$15:A43)+$B$3)),INDEX(orderData[order_no],SMALL(IF(ISNUMBER(MATCH(YEAR(orderData[invoice_date]),$D$15,0)),MATCH(ROW(orderData[customer]),ROW(orderData[customer])),""),ROWS($A$15:A43)+$B$3))),IF($D$15="",INDEX(orderData[order_no],SMALL(IF(ISNUMBER(MATCH(orderData[order_type],$D$13,0)),MATCH(ROW(orderData[customer]),ROW(orderData[customer])),""),ROWS($A$15:A43)+$B$3)),INDEX(orderData[order_no],SMALL(IF(ISNUMBER(MATCH(orderData[order_type],$D$13,0)*MATCH(YEAR(orderData[invoice_date]),$D$15,0)),MATCH(ROW(orderData[customer]),ROW(orderData[customer])),""),ROWS($A$15:A43)+$B$3)))),IF($D$13="",IF($D$15="",INDEX(orderData[order_no],SMALL(IF(ISNUMBER(MATCH(orderData[status],$D$11,0)),MATCH(ROW(orderData[customer]),ROW(orderData[customer])),""),ROWS($A$15:A43)+$B$3)),INDEX(orderData[order_no],SMALL(IF(ISNUMBER(MATCH(orderData[status],$D$11,0)*MATCH(YEAR(orderData[invoice_date]),$D$15,0)),MATCH(ROW(orderData[customer]),ROW(orderData[customer])),""),ROWS($A$15:A43)+$B$3))),IF($D$15="",INDEX(orderData[order_no],SMALL(IF(ISNUMBER(MATCH(orderData[status],$D$11,0)*MATCH(orderData[order_type],$D$13,0)),MATCH(ROW(orderData[customer]),ROW(orderData[customer])),""),ROWS($A$15:A43)+$B$3)),INDEX(orderData[order_no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no],SMALL(IF(ISNUMBER(MATCH(orderData[customer],$D$9,0)),MATCH(ROW(orderData[customer]),ROW(orderData[customer])),""),ROWS($A$15:A43)+$B$3)),INDEX(orderData[order_no],SMALL(IF(ISNUMBER(MATCH(orderData[customer],$D$9,0)*MATCH(YEAR(orderData[invoice_date]),$D$15,0)),MATCH(ROW(orderData[customer]),ROW(orderData[customer])),""),ROWS($A$15:A43)+$B$3))),IF($D$15="",INDEX(orderData[order_no],SMALL(IF(ISNUMBER(MATCH(orderData[customer],$D$9,0)*MATCH(orderData[order_type],$D$13,0)),MATCH(ROW(orderData[customer]),ROW(orderData[customer])),""),ROWS($A$15:A43)+$B$3)),INDEX(orderData[order_no],SMALL(IF(ISNUMBER(MATCH(orderData[customer],$D$9,0)*MATCH(orderData[order_type],$D$13,0)*MATCH(YEAR(orderData[invoice_date]),$D$15,0)),MATCH(ROW(orderData[customer]),ROW(orderData[customer])),""),ROWS($A$15:A43)+$B$3)))),IF($D$13="",IF($D$15="",INDEX(orderData[order_no],SMALL(IF(ISNUMBER(MATCH(orderData[customer],$D$9,0)*MATCH(orderData[status],$D$11,0)),MATCH(ROW(orderData[customer]),ROW(orderData[customer])),""),ROWS($A$15:A43)+$B$3)),INDEX(orderData[order_no],SMALL(IF(ISNUMBER(MATCH(orderData[customer],$D$9,0)*MATCH(orderData[status],$D$11,0)*MATCH(YEAR(orderData[invoice_date]),$D$15,0)),MATCH(ROW(orderData[customer]),ROW(orderData[customer])),""),ROWS($A$15:A43)+$B$3))),IF($D$15="",INDEX(orderData[order_no],SMALL(IF(ISNUMBER(MATCH(orderData[customer],$D$9,0)*MATCH(orderData[status],$D$11,0)*MATCH(orderData[order_type],$D$13,0)),MATCH(ROW(orderData[customer]),ROW(orderData[customer])),""),ROWS($A$15:A43)+$B$3)),INDEX(orderData[order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N36" s="287" t="str">
        <f t="array" ref="N36">IFERROR(IF($D$9="",IF($D$11="",IF($D$13="",IF($D$15="",INDEX(orderData[order_type],SMALL(MATCH(ROW(orderData[customer]),ROW(orderData[customer])),ROWS($A$15:A43)+$B$3)),INDEX(orderData[order_type],SMALL(IF(ISNUMBER(MATCH(YEAR(orderData[invoice_date]),$D$15,0)),MATCH(ROW(orderData[customer]),ROW(orderData[customer])),""),ROWS($A$15:A43)+$B$3))),IF($D$15="",INDEX(orderData[order_type],SMALL(IF(ISNUMBER(MATCH(orderData[order_type],$D$13,0)),MATCH(ROW(orderData[customer]),ROW(orderData[customer])),""),ROWS($A$15:A43)+$B$3)),INDEX(orderData[order_type],SMALL(IF(ISNUMBER(MATCH(orderData[order_type],$D$13,0)*MATCH(YEAR(orderData[invoice_date]),$D$15,0)),MATCH(ROW(orderData[customer]),ROW(orderData[customer])),""),ROWS($A$15:A43)+$B$3)))),IF($D$13="",IF($D$15="",INDEX(orderData[order_type],SMALL(IF(ISNUMBER(MATCH(orderData[status],$D$11,0)),MATCH(ROW(orderData[customer]),ROW(orderData[customer])),""),ROWS($A$15:A43)+$B$3)),INDEX(orderData[order_type],SMALL(IF(ISNUMBER(MATCH(orderData[status],$D$11,0)*MATCH(YEAR(orderData[invoice_date]),$D$15,0)),MATCH(ROW(orderData[customer]),ROW(orderData[customer])),""),ROWS($A$15:A43)+$B$3))),IF($D$15="",INDEX(orderData[order_type],SMALL(IF(ISNUMBER(MATCH(orderData[status],$D$11,0)*MATCH(orderData[order_type],$D$13,0)),MATCH(ROW(orderData[customer]),ROW(orderData[customer])),""),ROWS($A$15:A43)+$B$3)),INDEX(orderData[order_typ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type],SMALL(IF(ISNUMBER(MATCH(orderData[customer],$D$9,0)),MATCH(ROW(orderData[customer]),ROW(orderData[customer])),""),ROWS($A$15:A43)+$B$3)),INDEX(orderData[order_type],SMALL(IF(ISNUMBER(MATCH(orderData[customer],$D$9,0)*MATCH(YEAR(orderData[invoice_date]),$D$15,0)),MATCH(ROW(orderData[customer]),ROW(orderData[customer])),""),ROWS($A$15:A43)+$B$3))),IF($D$15="",INDEX(orderData[order_type],SMALL(IF(ISNUMBER(MATCH(orderData[customer],$D$9,0)*MATCH(orderData[order_type],$D$13,0)),MATCH(ROW(orderData[customer]),ROW(orderData[customer])),""),ROWS($A$15:A43)+$B$3)),INDEX(orderData[order_type],SMALL(IF(ISNUMBER(MATCH(orderData[customer],$D$9,0)*MATCH(orderData[order_type],$D$13,0)*MATCH(YEAR(orderData[invoice_date]),$D$15,0)),MATCH(ROW(orderData[customer]),ROW(orderData[customer])),""),ROWS($A$15:A43)+$B$3)))),IF($D$13="",IF($D$15="",INDEX(orderData[order_type],SMALL(IF(ISNUMBER(MATCH(orderData[customer],$D$9,0)*MATCH(orderData[status],$D$11,0)),MATCH(ROW(orderData[customer]),ROW(orderData[customer])),""),ROWS($A$15:A43)+$B$3)),INDEX(orderData[order_type],SMALL(IF(ISNUMBER(MATCH(orderData[customer],$D$9,0)*MATCH(orderData[status],$D$11,0)*MATCH(YEAR(orderData[invoice_date]),$D$15,0)),MATCH(ROW(orderData[customer]),ROW(orderData[customer])),""),ROWS($A$15:A43)+$B$3))),IF($D$15="",INDEX(orderData[order_type],SMALL(IF(ISNUMBER(MATCH(orderData[customer],$D$9,0)*MATCH(orderData[status],$D$11,0)*MATCH(orderData[order_type],$D$13,0)),MATCH(ROW(orderData[customer]),ROW(orderData[customer])),""),ROWS($A$15:A43)+$B$3)),INDEX(orderData[order_typ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O36" s="288" t="str">
        <f t="array" ref="O36">IFERROR(IF($D$9="",IF($D$11="",IF($D$13="",IF($D$15="",INDEX(orderData[order_date],SMALL(MATCH(ROW(orderData[customer]),ROW(orderData[customer])),ROWS($A$15:A43)+$B$3)),INDEX(orderData[order_date],SMALL(IF(ISNUMBER(MATCH(YEAR(orderData[invoice_date]),$D$15,0)),MATCH(ROW(orderData[customer]),ROW(orderData[customer])),""),ROWS($A$15:A43)+$B$3))),IF($D$15="",INDEX(orderData[order_date],SMALL(IF(ISNUMBER(MATCH(orderData[order_type],$D$13,0)),MATCH(ROW(orderData[customer]),ROW(orderData[customer])),""),ROWS($A$15:A43)+$B$3)),INDEX(orderData[order_date],SMALL(IF(ISNUMBER(MATCH(orderData[order_type],$D$13,0)*MATCH(YEAR(orderData[invoice_date]),$D$15,0)),MATCH(ROW(orderData[customer]),ROW(orderData[customer])),""),ROWS($A$15:A43)+$B$3)))),IF($D$13="",IF($D$15="",INDEX(orderData[order_date],SMALL(IF(ISNUMBER(MATCH(orderData[status],$D$11,0)),MATCH(ROW(orderData[customer]),ROW(orderData[customer])),""),ROWS($A$15:A43)+$B$3)),INDEX(orderData[order_date],SMALL(IF(ISNUMBER(MATCH(orderData[status],$D$11,0)*MATCH(YEAR(orderData[invoice_date]),$D$15,0)),MATCH(ROW(orderData[customer]),ROW(orderData[customer])),""),ROWS($A$15:A43)+$B$3))),IF($D$15="",INDEX(orderData[order_date],SMALL(IF(ISNUMBER(MATCH(orderData[status],$D$11,0)*MATCH(orderData[order_type],$D$13,0)),MATCH(ROW(orderData[customer]),ROW(orderData[customer])),""),ROWS($A$15:A43)+$B$3)),INDEX(orderData[order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date],SMALL(IF(ISNUMBER(MATCH(orderData[customer],$D$9,0)),MATCH(ROW(orderData[customer]),ROW(orderData[customer])),""),ROWS($A$15:A43)+$B$3)),INDEX(orderData[order_date],SMALL(IF(ISNUMBER(MATCH(orderData[customer],$D$9,0)*MATCH(YEAR(orderData[invoice_date]),$D$15,0)),MATCH(ROW(orderData[customer]),ROW(orderData[customer])),""),ROWS($A$15:A43)+$B$3))),IF($D$15="",INDEX(orderData[order_date],SMALL(IF(ISNUMBER(MATCH(orderData[customer],$D$9,0)*MATCH(orderData[order_type],$D$13,0)),MATCH(ROW(orderData[customer]),ROW(orderData[customer])),""),ROWS($A$15:A43)+$B$3)),INDEX(orderData[order_date],SMALL(IF(ISNUMBER(MATCH(orderData[customer],$D$9,0)*MATCH(orderData[order_type],$D$13,0)*MATCH(YEAR(orderData[invoice_date]),$D$15,0)),MATCH(ROW(orderData[customer]),ROW(orderData[customer])),""),ROWS($A$15:A43)+$B$3)))),IF($D$13="",IF($D$15="",INDEX(orderData[order_date],SMALL(IF(ISNUMBER(MATCH(orderData[customer],$D$9,0)*MATCH(orderData[status],$D$11,0)),MATCH(ROW(orderData[customer]),ROW(orderData[customer])),""),ROWS($A$15:A43)+$B$3)),INDEX(orderData[order_date],SMALL(IF(ISNUMBER(MATCH(orderData[customer],$D$9,0)*MATCH(orderData[status],$D$11,0)*MATCH(YEAR(orderData[invoice_date]),$D$15,0)),MATCH(ROW(orderData[customer]),ROW(orderData[customer])),""),ROWS($A$15:A43)+$B$3))),IF($D$15="",INDEX(orderData[order_date],SMALL(IF(ISNUMBER(MATCH(orderData[customer],$D$9,0)*MATCH(orderData[status],$D$11,0)*MATCH(orderData[order_type],$D$13,0)),MATCH(ROW(orderData[customer]),ROW(orderData[customer])),""),ROWS($A$15:A43)+$B$3)),INDEX(orderData[order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P36" s="289" t="str">
        <f t="array" ref="P36">IFERROR(IF($D$9="",IF($D$11="",IF($D$13="",IF($D$15="",INDEX(orderData[invoice_no],SMALL(MATCH(ROW(orderData[customer]),ROW(orderData[customer])),ROWS($A$15:A43)+$B$3)),INDEX(orderData[invoice_no],SMALL(IF(ISNUMBER(MATCH(YEAR(orderData[invoice_date]),$D$15,0)),MATCH(ROW(orderData[customer]),ROW(orderData[customer])),""),ROWS($A$15:A43)+$B$3))),IF($D$15="",INDEX(orderData[invoice_no],SMALL(IF(ISNUMBER(MATCH(orderData[order_type],$D$13,0)),MATCH(ROW(orderData[customer]),ROW(orderData[customer])),""),ROWS($A$15:A43)+$B$3)),INDEX(orderData[invoice_no],SMALL(IF(ISNUMBER(MATCH(orderData[order_type],$D$13,0)*MATCH(YEAR(orderData[invoice_date]),$D$15,0)),MATCH(ROW(orderData[customer]),ROW(orderData[customer])),""),ROWS($A$15:A43)+$B$3)))),IF($D$13="",IF($D$15="",INDEX(orderData[invoice_no],SMALL(IF(ISNUMBER(MATCH(orderData[status],$D$11,0)),MATCH(ROW(orderData[customer]),ROW(orderData[customer])),""),ROWS($A$15:A43)+$B$3)),INDEX(orderData[invoice_no],SMALL(IF(ISNUMBER(MATCH(orderData[status],$D$11,0)*MATCH(YEAR(orderData[invoice_date]),$D$15,0)),MATCH(ROW(orderData[customer]),ROW(orderData[customer])),""),ROWS($A$15:A43)+$B$3))),IF($D$15="",INDEX(orderData[invoice_no],SMALL(IF(ISNUMBER(MATCH(orderData[status],$D$11,0)*MATCH(orderData[order_type],$D$13,0)),MATCH(ROW(orderData[customer]),ROW(orderData[customer])),""),ROWS($A$15:A43)+$B$3)),INDEX(orderData[invoice_no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no],SMALL(IF(ISNUMBER(MATCH(orderData[customer],$D$9,0)),MATCH(ROW(orderData[customer]),ROW(orderData[customer])),""),ROWS($A$15:A43)+$B$3)),INDEX(orderData[invoice_no],SMALL(IF(ISNUMBER(MATCH(orderData[customer],$D$9,0)*MATCH(YEAR(orderData[invoice_date]),$D$15,0)),MATCH(ROW(orderData[customer]),ROW(orderData[customer])),""),ROWS($A$15:A43)+$B$3))),IF($D$15="",INDEX(orderData[invoice_no],SMALL(IF(ISNUMBER(MATCH(orderData[customer],$D$9,0)*MATCH(orderData[order_type],$D$13,0)),MATCH(ROW(orderData[customer]),ROW(orderData[customer])),""),ROWS($A$15:A43)+$B$3)),INDEX(orderData[invoice_no],SMALL(IF(ISNUMBER(MATCH(orderData[customer],$D$9,0)*MATCH(orderData[order_type],$D$13,0)*MATCH(YEAR(orderData[invoice_date]),$D$15,0)),MATCH(ROW(orderData[customer]),ROW(orderData[customer])),""),ROWS($A$15:A43)+$B$3)))),IF($D$13="",IF($D$15="",INDEX(orderData[invoice_no],SMALL(IF(ISNUMBER(MATCH(orderData[customer],$D$9,0)*MATCH(orderData[status],$D$11,0)),MATCH(ROW(orderData[customer]),ROW(orderData[customer])),""),ROWS($A$15:A43)+$B$3)),INDEX(orderData[invoice_no],SMALL(IF(ISNUMBER(MATCH(orderData[customer],$D$9,0)*MATCH(orderData[status],$D$11,0)*MATCH(YEAR(orderData[invoice_date]),$D$15,0)),MATCH(ROW(orderData[customer]),ROW(orderData[customer])),""),ROWS($A$15:A43)+$B$3))),IF($D$15="",INDEX(orderData[invoice_no],SMALL(IF(ISNUMBER(MATCH(orderData[customer],$D$9,0)*MATCH(orderData[status],$D$11,0)*MATCH(orderData[order_type],$D$13,0)),MATCH(ROW(orderData[customer]),ROW(orderData[customer])),""),ROWS($A$15:A43)+$B$3)),INDEX(orderData[invoice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Q36" s="290" t="str">
        <f t="array" ref="Q36">IFERROR(IF($D$9="",IF($D$11="",IF($D$13="",IF($D$15="",INDEX(orderData[invoice_date],SMALL(MATCH(ROW(orderData[customer]),ROW(orderData[customer])),ROWS($A$15:A43)+$B$3)),INDEX(orderData[invoice_date],SMALL(IF(ISNUMBER(MATCH(YEAR(orderData[invoice_date]),$D$15,0)),MATCH(ROW(orderData[customer]),ROW(orderData[customer])),""),ROWS($A$15:A43)+$B$3))),IF($D$15="",INDEX(orderData[invoice_date],SMALL(IF(ISNUMBER(MATCH(orderData[order_type],$D$13,0)),MATCH(ROW(orderData[customer]),ROW(orderData[customer])),""),ROWS($A$15:A43)+$B$3)),INDEX(orderData[invoice_date],SMALL(IF(ISNUMBER(MATCH(orderData[order_type],$D$13,0)*MATCH(YEAR(orderData[invoice_date]),$D$15,0)),MATCH(ROW(orderData[customer]),ROW(orderData[customer])),""),ROWS($A$15:A43)+$B$3)))),IF($D$13="",IF($D$15="",INDEX(orderData[invoice_date],SMALL(IF(ISNUMBER(MATCH(orderData[status],$D$11,0)),MATCH(ROW(orderData[customer]),ROW(orderData[customer])),""),ROWS($A$15:A43)+$B$3)),INDEX(orderData[invoice_date],SMALL(IF(ISNUMBER(MATCH(orderData[status],$D$11,0)*MATCH(YEAR(orderData[invoice_date]),$D$15,0)),MATCH(ROW(orderData[customer]),ROW(orderData[customer])),""),ROWS($A$15:A43)+$B$3))),IF($D$15="",INDEX(orderData[invoice_date],SMALL(IF(ISNUMBER(MATCH(orderData[status],$D$11,0)*MATCH(orderData[order_type],$D$13,0)),MATCH(ROW(orderData[customer]),ROW(orderData[customer])),""),ROWS($A$15:A43)+$B$3)),INDEX(orderData[invoice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date],SMALL(IF(ISNUMBER(MATCH(orderData[customer],$D$9,0)),MATCH(ROW(orderData[customer]),ROW(orderData[customer])),""),ROWS($A$15:A43)+$B$3)),INDEX(orderData[invoice_date],SMALL(IF(ISNUMBER(MATCH(orderData[customer],$D$9,0)*MATCH(YEAR(orderData[invoice_date]),$D$15,0)),MATCH(ROW(orderData[customer]),ROW(orderData[customer])),""),ROWS($A$15:A43)+$B$3))),IF($D$15="",INDEX(orderData[invoice_date],SMALL(IF(ISNUMBER(MATCH(orderData[customer],$D$9,0)*MATCH(orderData[order_type],$D$13,0)),MATCH(ROW(orderData[customer]),ROW(orderData[customer])),""),ROWS($A$15:A43)+$B$3)),INDEX(orderData[invoice_date],SMALL(IF(ISNUMBER(MATCH(orderData[customer],$D$9,0)*MATCH(orderData[order_type],$D$13,0)*MATCH(YEAR(orderData[invoice_date]),$D$15,0)),MATCH(ROW(orderData[customer]),ROW(orderData[customer])),""),ROWS($A$15:A43)+$B$3)))),IF($D$13="",IF($D$15="",INDEX(orderData[invoice_date],SMALL(IF(ISNUMBER(MATCH(orderData[customer],$D$9,0)*MATCH(orderData[status],$D$11,0)),MATCH(ROW(orderData[customer]),ROW(orderData[customer])),""),ROWS($A$15:A43)+$B$3)),INDEX(orderData[invoice_date],SMALL(IF(ISNUMBER(MATCH(orderData[customer],$D$9,0)*MATCH(orderData[status],$D$11,0)*MATCH(YEAR(orderData[invoice_date]),$D$15,0)),MATCH(ROW(orderData[customer]),ROW(orderData[customer])),""),ROWS($A$15:A43)+$B$3))),IF($D$15="",INDEX(orderData[invoice_date],SMALL(IF(ISNUMBER(MATCH(orderData[customer],$D$9,0)*MATCH(orderData[status],$D$11,0)*MATCH(orderData[order_type],$D$13,0)),MATCH(ROW(orderData[customer]),ROW(orderData[customer])),""),ROWS($A$15:A43)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R36" s="291" t="str">
        <f t="array" ref="R36">IFERROR(IF($D$9="",IF($D$11="",IF($D$13="",IF($D$15="",INDEX(orderData[inv_amount],SMALL(MATCH(ROW(orderData[customer]),ROW(orderData[customer])),ROWS($A$15:A43)+$B$3)),INDEX(orderData[inv_amount],SMALL(IF(ISNUMBER(MATCH(YEAR(orderData[invoice_date]),$D$15,0)),MATCH(ROW(orderData[customer]),ROW(orderData[customer])),""),ROWS($A$15:A43)+$B$3))),IF($D$15="",INDEX(orderData[inv_amount],SMALL(IF(ISNUMBER(MATCH(orderData[order_type],$D$13,0)),MATCH(ROW(orderData[customer]),ROW(orderData[customer])),""),ROWS($A$15:A43)+$B$3)),INDEX(orderData[inv_amount],SMALL(IF(ISNUMBER(MATCH(orderData[order_type],$D$13,0)*MATCH(YEAR(orderData[invoice_date]),$D$15,0)),MATCH(ROW(orderData[customer]),ROW(orderData[customer])),""),ROWS($A$15:A43)+$B$3)))),IF($D$13="",IF($D$15="",INDEX(orderData[inv_amount],SMALL(IF(ISNUMBER(MATCH(orderData[status],$D$11,0)),MATCH(ROW(orderData[customer]),ROW(orderData[customer])),""),ROWS($A$15:A43)+$B$3)),INDEX(orderData[inv_amount],SMALL(IF(ISNUMBER(MATCH(orderData[status],$D$11,0)*MATCH(YEAR(orderData[invoice_date]),$D$15,0)),MATCH(ROW(orderData[customer]),ROW(orderData[customer])),""),ROWS($A$15:A43)+$B$3))),IF($D$15="",INDEX(orderData[inv_amount],SMALL(IF(ISNUMBER(MATCH(orderData[status],$D$11,0)*MATCH(orderData[order_type],$D$13,0)),MATCH(ROW(orderData[customer]),ROW(orderData[customer])),""),ROWS($A$15:A43)+$B$3)),INDEX(orderData[inv_amount],SMALL(IF(ISNUMBER(MATCH(orderData[status],$D$11,0)*MATCH(orderData[order_type],$D$13,0)*MATCH(YEAR(orderData[invoice_date]),$D$15,0)),MATCH(ROW(orderData[customer]),ROW(orderData[customer])),""),ROWS($A$15:A43)+$B$3))))),IF($D$11="",IF($D$13="",IF($D$15="",INDEX(orderData[inv_amount],SMALL(IF(ISNUMBER(MATCH(orderData[customer],$D$9,0)),MATCH(ROW(orderData[customer]),ROW(orderData[customer])),""),ROWS($A$15:A43)+$B$3)),INDEX(orderData[inv_amount],SMALL(IF(ISNUMBER(MATCH(orderData[customer],$D$9,0)*MATCH(YEAR(orderData[invoice_date]),$D$15,0)),MATCH(ROW(orderData[customer]),ROW(orderData[customer])),""),ROWS($A$15:A43)+$B$3))),IF($D$15="",INDEX(orderData[inv_amount],SMALL(IF(ISNUMBER(MATCH(orderData[customer],$D$9,0)*MATCH(orderData[order_type],$D$13,0)),MATCH(ROW(orderData[customer]),ROW(orderData[customer])),""),ROWS($A$15:A43)+$B$3)),INDEX(orderData[inv_amount],SMALL(IF(ISNUMBER(MATCH(orderData[customer],$D$9,0)*MATCH(orderData[order_type],$D$13,0)*MATCH(YEAR(orderData[invoice_date]),$D$15,0)),MATCH(ROW(orderData[customer]),ROW(orderData[customer])),""),ROWS($A$15:A43)+$B$3)))),IF($D$13="",IF($D$15="",INDEX(orderData[inv_amount],SMALL(IF(ISNUMBER(MATCH(orderData[customer],$D$9,0)*MATCH(orderData[status],$D$11,0)),MATCH(ROW(orderData[customer]),ROW(orderData[customer])),""),ROWS($A$15:A43)+$B$3)),INDEX(orderData[inv_amount],SMALL(IF(ISNUMBER(MATCH(orderData[customer],$D$9,0)*MATCH(orderData[status],$D$11,0)*MATCH(YEAR(orderData[inv_amount]),$D$15,0)),MATCH(ROW(orderData[customer]),ROW(orderData[customer])),""),ROWS($A$15:A43)+$B$3))),IF($D$15="",INDEX(orderData[inv_amount],SMALL(IF(ISNUMBER(MATCH(orderData[customer],$D$9,0)*MATCH(orderData[status],$D$11,0)*MATCH(orderData[order_type],$D$13,0)),MATCH(ROW(orderData[customer]),ROW(orderData[customer])),""),ROWS($A$15:A43)+$B$3)),INDEX(orderData[inv_amount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S36" s="353" t="str">
        <f t="array" ref="S36">IFERROR(IF($D$9="",IF($D$11="",IF($D$13="",IF($D$15="",INDEX(orderData[lock_goods],SMALL(MATCH(ROW(orderData[customer]),ROW(orderData[customer])),ROWS($A$15:A43)+$B$3)),INDEX(orderData[lock_goods],SMALL(IF(ISNUMBER(MATCH(YEAR(orderData[invoice_date]),$D$15,0)),MATCH(ROW(orderData[customer]),ROW(orderData[customer])),""),ROWS($A$15:A43)+$B$3))),IF($D$15="",INDEX(orderData[lock_goods],SMALL(IF(ISNUMBER(MATCH(orderData[order_type],$D$13,0)),MATCH(ROW(orderData[customer]),ROW(orderData[customer])),""),ROWS($A$15:A43)+$B$3)),INDEX(orderData[lock_goods],SMALL(IF(ISNUMBER(MATCH(orderData[order_type],$D$13,0)*MATCH(YEAR(orderData[invoice_date]),$D$15,0)),MATCH(ROW(orderData[customer]),ROW(orderData[customer])),""),ROWS($A$15:A43)+$B$3)))),IF($D$13="",IF($D$15="",INDEX(orderData[lock_goods],SMALL(IF(ISNUMBER(MATCH(orderData[status],$D$11,0)),MATCH(ROW(orderData[customer]),ROW(orderData[customer])),""),ROWS($A$15:A43)+$B$3)),INDEX(orderData[lock_goods],SMALL(IF(ISNUMBER(MATCH(orderData[status],$D$11,0)*MATCH(YEAR(orderData[invoice_date]),$D$15,0)),MATCH(ROW(orderData[customer]),ROW(orderData[customer])),""),ROWS($A$15:A43)+$B$3))),IF($D$15="",INDEX(orderData[lock_goods],SMALL(IF(ISNUMBER(MATCH(orderData[status],$D$11,0)*MATCH(orderData[order_type],$D$13,0)),MATCH(ROW(orderData[customer]),ROW(orderData[customer])),""),ROWS($A$15:A43)+$B$3)),INDEX(orderData[lock_goods],SMALL(IF(ISNUMBER(MATCH(orderData[status],$D$11,0)*MATCH(orderData[order_type],$D$13,0)*MATCH(YEAR(orderData[invoice_date]),$D$15,0)),MATCH(ROW(orderData[customer]),ROW(orderData[customer])),""),ROWS($A$15:A43)+$B$3))))),IF($D$11="",IF($D$13="",IF($D$15="",INDEX(orderData[lock_goods],SMALL(IF(ISNUMBER(MATCH(orderData[customer],$D$9,0)),MATCH(ROW(orderData[customer]),ROW(orderData[customer])),""),ROWS($A$15:A43)+$B$3)),INDEX(orderData[lock_goods],SMALL(IF(ISNUMBER(MATCH(orderData[customer],$D$9,0)*MATCH(YEAR(orderData[invoice_date]),$D$15,0)),MATCH(ROW(orderData[customer]),ROW(orderData[customer])),""),ROWS($A$15:A43)+$B$3))),IF($D$15="",INDEX(orderData[lock_goods],SMALL(IF(ISNUMBER(MATCH(orderData[customer],$D$9,0)*MATCH(orderData[order_type],$D$13,0)),MATCH(ROW(orderData[customer]),ROW(orderData[customer])),""),ROWS($A$15:A43)+$B$3)),INDEX(orderData[lock_goods],SMALL(IF(ISNUMBER(MATCH(orderData[customer],$D$9,0)*MATCH(orderData[order_type],$D$13,0)*MATCH(YEAR(orderData[invoice_date]),$D$15,0)),MATCH(ROW(orderData[customer]),ROW(orderData[customer])),""),ROWS($A$15:A43)+$B$3)))),IF($D$13="",IF($D$15="",INDEX(orderData[lock_goods],SMALL(IF(ISNUMBER(MATCH(orderData[customer],$D$9,0)*MATCH(orderData[status],$D$11,0)),MATCH(ROW(orderData[customer]),ROW(orderData[customer])),""),ROWS($A$15:A43)+$B$3)),INDEX(orderData[lock_goods],SMALL(IF(ISNUMBER(MATCH(orderData[customer],$D$9,0)*MATCH(orderData[status],$D$11,0)*MATCH(YEAR(orderData[payed]),$D$15,0)),MATCH(ROW(orderData[customer]),ROW(orderData[customer])),""),ROWS($A$15:A43)+$B$3))),IF($D$15="",INDEX(orderData[lock_goods],SMALL(IF(ISNUMBER(MATCH(orderData[customer],$D$9,0)*MATCH(orderData[status],$D$11,0)*MATCH(orderData[order_type],$D$13,0)),MATCH(ROW(orderData[customer]),ROW(orderData[customer])),""),ROWS($A$15:A43)+$B$3)),INDEX(orderData[lock_good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T36" s="292" t="str">
        <f t="array" ref="T36">IFERROR(IF($D$9="",IF($D$11="",IF($D$13="",IF($D$15="",INDEX(orderData[payed],SMALL(MATCH(ROW(orderData[customer]),ROW(orderData[customer])),ROWS($A$15:A43)+$B$3)),INDEX(orderData[payed],SMALL(IF(ISNUMBER(MATCH(YEAR(orderData[invoice_date]),$D$15,0)),MATCH(ROW(orderData[customer]),ROW(orderData[customer])),""),ROWS($A$15:A43)+$B$3))),IF($D$15="",INDEX(orderData[payed],SMALL(IF(ISNUMBER(MATCH(orderData[order_type],$D$13,0)),MATCH(ROW(orderData[customer]),ROW(orderData[customer])),""),ROWS($A$15:A43)+$B$3)),INDEX(orderData[payed],SMALL(IF(ISNUMBER(MATCH(orderData[order_type],$D$13,0)*MATCH(YEAR(orderData[invoice_date]),$D$15,0)),MATCH(ROW(orderData[customer]),ROW(orderData[customer])),""),ROWS($A$15:A43)+$B$3)))),IF($D$13="",IF($D$15="",INDEX(orderData[payed],SMALL(IF(ISNUMBER(MATCH(orderData[status],$D$11,0)),MATCH(ROW(orderData[customer]),ROW(orderData[customer])),""),ROWS($A$15:A43)+$B$3)),INDEX(orderData[payed],SMALL(IF(ISNUMBER(MATCH(orderData[status],$D$11,0)*MATCH(YEAR(orderData[invoice_date]),$D$15,0)),MATCH(ROW(orderData[customer]),ROW(orderData[customer])),""),ROWS($A$15:A43)+$B$3))),IF($D$15="",INDEX(orderData[payed],SMALL(IF(ISNUMBER(MATCH(orderData[status],$D$11,0)*MATCH(orderData[order_type],$D$13,0)),MATCH(ROW(orderData[customer]),ROW(orderData[customer])),""),ROWS($A$15:A43)+$B$3)),INDEX(orderData[payed],SMALL(IF(ISNUMBER(MATCH(orderData[status],$D$11,0)*MATCH(orderData[order_type],$D$13,0)*MATCH(YEAR(orderData[invoice_date]),$D$15,0)),MATCH(ROW(orderData[customer]),ROW(orderData[customer])),""),ROWS($A$15:A43)+$B$3))))),IF($D$11="",IF($D$13="",IF($D$15="",INDEX(orderData[payed],SMALL(IF(ISNUMBER(MATCH(orderData[customer],$D$9,0)),MATCH(ROW(orderData[customer]),ROW(orderData[customer])),""),ROWS($A$15:A43)+$B$3)),INDEX(orderData[payed],SMALL(IF(ISNUMBER(MATCH(orderData[customer],$D$9,0)*MATCH(YEAR(orderData[invoice_date]),$D$15,0)),MATCH(ROW(orderData[customer]),ROW(orderData[customer])),""),ROWS($A$15:A43)+$B$3))),IF($D$15="",INDEX(orderData[payed],SMALL(IF(ISNUMBER(MATCH(orderData[customer],$D$9,0)*MATCH(orderData[order_type],$D$13,0)),MATCH(ROW(orderData[customer]),ROW(orderData[customer])),""),ROWS($A$15:A43)+$B$3)),INDEX(orderData[payed],SMALL(IF(ISNUMBER(MATCH(orderData[customer],$D$9,0)*MATCH(orderData[order_type],$D$13,0)*MATCH(YEAR(orderData[invoice_date]),$D$15,0)),MATCH(ROW(orderData[customer]),ROW(orderData[customer])),""),ROWS($A$15:A43)+$B$3)))),IF($D$13="",IF($D$15="",INDEX(orderData[payed],SMALL(IF(ISNUMBER(MATCH(orderData[customer],$D$9,0)*MATCH(orderData[status],$D$11,0)),MATCH(ROW(orderData[customer]),ROW(orderData[customer])),""),ROWS($A$15:A43)+$B$3)),INDEX(orderData[payed],SMALL(IF(ISNUMBER(MATCH(orderData[customer],$D$9,0)*MATCH(orderData[status],$D$11,0)*MATCH(YEAR(orderData[payed]),$D$15,0)),MATCH(ROW(orderData[customer]),ROW(orderData[customer])),""),ROWS($A$15:A43)+$B$3))),IF($D$15="",INDEX(orderData[payed],SMALL(IF(ISNUMBER(MATCH(orderData[customer],$D$9,0)*MATCH(orderData[status],$D$11,0)*MATCH(orderData[order_type],$D$13,0)),MATCH(ROW(orderData[customer]),ROW(orderData[customer])),""),ROWS($A$15:A43)+$B$3)),INDEX(orderData[paye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U36" s="287" t="str">
        <f t="array" ref="U36">IFERROR(IF($D$9="",IF($D$11="",IF($D$13="",IF($D$15="",INDEX(orderData[shipping_method],SMALL(MATCH(ROW(orderData[customer]),ROW(orderData[customer])),ROWS($A$15:A43)+$B$3)),INDEX(orderData[shipping_method],SMALL(IF(ISNUMBER(MATCH(YEAR(orderData[invoice_date]),$D$15,0)),MATCH(ROW(orderData[customer]),ROW(orderData[customer])),""),ROWS($A$15:A43)+$B$3))),IF($D$15="",INDEX(orderData[shipping_method],SMALL(IF(ISNUMBER(MATCH(orderData[order_type],$D$13,0)),MATCH(ROW(orderData[customer]),ROW(orderData[customer])),""),ROWS($A$15:A43)+$B$3)),INDEX(orderData[shipping_method],SMALL(IF(ISNUMBER(MATCH(orderData[order_type],$D$13,0)*MATCH(YEAR(orderData[invoice_date]),$D$15,0)),MATCH(ROW(orderData[customer]),ROW(orderData[customer])),""),ROWS($A$15:A43)+$B$3)))),IF($D$13="",IF($D$15="",INDEX(orderData[shipping_method],SMALL(IF(ISNUMBER(MATCH(orderData[status],$D$11,0)),MATCH(ROW(orderData[customer]),ROW(orderData[customer])),""),ROWS($A$15:A43)+$B$3)),INDEX(orderData[shipping_method],SMALL(IF(ISNUMBER(MATCH(orderData[status],$D$11,0)*MATCH(YEAR(orderData[invoice_date]),$D$15,0)),MATCH(ROW(orderData[customer]),ROW(orderData[customer])),""),ROWS($A$15:A43)+$B$3))),IF($D$15="",INDEX(orderData[shipping_method],SMALL(IF(ISNUMBER(MATCH(orderData[status],$D$11,0)*MATCH(orderData[order_type],$D$13,0)),MATCH(ROW(orderData[customer]),ROW(orderData[customer])),""),ROWS($A$15:A43)+$B$3)),INDEX(orderData[shipping_method],SMALL(IF(ISNUMBER(MATCH(orderData[status],$D$11,0)*MATCH(orderData[order_type],$D$13,0)*MATCH(YEAR(orderData[invoice_date]),$D$15,0)),MATCH(ROW(orderData[customer]),ROW(orderData[customer])),""),ROWS($A$15:A43)+$B$3))))),IF($D$11="",IF($D$13="",IF($D$15="",INDEX(orderData[shipping_method],SMALL(IF(ISNUMBER(MATCH(orderData[customer],$D$9,0)),MATCH(ROW(orderData[customer]),ROW(orderData[customer])),""),ROWS($A$15:A43)+$B$3)),INDEX(orderData[shipping_method],SMALL(IF(ISNUMBER(MATCH(orderData[customer],$D$9,0)*MATCH(YEAR(orderData[invoice_date]),$D$15,0)),MATCH(ROW(orderData[customer]),ROW(orderData[customer])),""),ROWS($A$15:A43)+$B$3))),IF($D$15="",INDEX(orderData[shipping_method],SMALL(IF(ISNUMBER(MATCH(orderData[customer],$D$9,0)*MATCH(orderData[order_type],$D$13,0)),MATCH(ROW(orderData[customer]),ROW(orderData[customer])),""),ROWS($A$15:A43)+$B$3)),INDEX(orderData[shipping_method],SMALL(IF(ISNUMBER(MATCH(orderData[customer],$D$9,0)*MATCH(orderData[order_type],$D$13,0)*MATCH(YEAR(orderData[invoice_date]),$D$15,0)),MATCH(ROW(orderData[customer]),ROW(orderData[customer])),""),ROWS($A$15:A43)+$B$3)))),IF($D$13="",IF($D$15="",INDEX(orderData[shipping_method],SMALL(IF(ISNUMBER(MATCH(orderData[customer],$D$9,0)*MATCH(orderData[status],$D$11,0)),MATCH(ROW(orderData[customer]),ROW(orderData[customer])),""),ROWS($A$15:A43)+$B$3)),INDEX(orderData[shipping_method],SMALL(IF(ISNUMBER(MATCH(orderData[customer],$D$9,0)*MATCH(orderData[status],$D$11,0)*MATCH(YEAR(orderData[shipping_method]),$D$15,0)),MATCH(ROW(orderData[customer]),ROW(orderData[customer])),""),ROWS($A$15:A43)+$B$3))),IF($D$15="",INDEX(orderData[shipping_method],SMALL(IF(ISNUMBER(MATCH(orderData[customer],$D$9,0)*MATCH(orderData[status],$D$11,0)*MATCH(orderData[order_type],$D$13,0)),MATCH(ROW(orderData[customer]),ROW(orderData[customer])),""),ROWS($A$15:A43)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V36" s="292" t="str">
        <f t="array" ref="V36">IFERROR(IF($D$9="",IF($D$11="",IF($D$13="",IF($D$15="",INDEX(orderData[status],SMALL(MATCH(ROW(orderData[customer]),ROW(orderData[customer])),ROWS($A$15:A43)+$B$3)),INDEX(orderData[status],SMALL(IF(ISNUMBER(MATCH(YEAR(orderData[invoice_date]),$D$15,0)),MATCH(ROW(orderData[customer]),ROW(orderData[customer])),""),ROWS($A$15:A43)+$B$3))),IF($D$15="",INDEX(orderData[status],SMALL(IF(ISNUMBER(MATCH(orderData[order_type],$D$13,0)),MATCH(ROW(orderData[customer]),ROW(orderData[customer])),""),ROWS($A$15:A43)+$B$3)),INDEX(orderData[status],SMALL(IF(ISNUMBER(MATCH(orderData[order_type],$D$13,0)*MATCH(YEAR(orderData[invoice_date]),$D$15,0)),MATCH(ROW(orderData[customer]),ROW(orderData[customer])),""),ROWS($A$15:A43)+$B$3)))),IF($D$13="",IF($D$15="",INDEX(orderData[status],SMALL(IF(ISNUMBER(MATCH(orderData[status],$D$11,0)),MATCH(ROW(orderData[customer]),ROW(orderData[customer])),""),ROWS($A$15:A43)+$B$3)),INDEX(orderData[status],SMALL(IF(ISNUMBER(MATCH(orderData[status],$D$11,0)*MATCH(YEAR(orderData[invoice_date]),$D$15,0)),MATCH(ROW(orderData[customer]),ROW(orderData[customer])),""),ROWS($A$15:A43)+$B$3))),IF($D$15="",INDEX(orderData[status],SMALL(IF(ISNUMBER(MATCH(orderData[status],$D$11,0)*MATCH(orderData[order_type],$D$13,0)),MATCH(ROW(orderData[customer]),ROW(orderData[customer])),""),ROWS($A$15:A43)+$B$3)),INDEX(orderData[status],SMALL(IF(ISNUMBER(MATCH(orderData[status],$D$11,0)*MATCH(orderData[order_type],$D$13,0)*MATCH(YEAR(orderData[invoice_date]),$D$15,0)),MATCH(ROW(orderData[customer]),ROW(orderData[customer])),""),ROWS($A$15:A43)+$B$3))))),IF($D$11="",IF($D$13="",IF($D$15="",INDEX(orderData[status],SMALL(IF(ISNUMBER(MATCH(orderData[customer],$D$9,0)),MATCH(ROW(orderData[customer]),ROW(orderData[customer])),""),ROWS($A$15:A43)+$B$3)),INDEX(orderData[status],SMALL(IF(ISNUMBER(MATCH(orderData[customer],$D$9,0)*MATCH(YEAR(orderData[invoice_date]),$D$15,0)),MATCH(ROW(orderData[customer]),ROW(orderData[customer])),""),ROWS($A$15:A43)+$B$3))),IF($D$15="",INDEX(orderData[status],SMALL(IF(ISNUMBER(MATCH(orderData[customer],$D$9,0)*MATCH(orderData[order_type],$D$13,0)),MATCH(ROW(orderData[customer]),ROW(orderData[customer])),""),ROWS($A$15:A43)+$B$3)),INDEX(orderData[status],SMALL(IF(ISNUMBER(MATCH(orderData[customer],$D$9,0)*MATCH(orderData[order_type],$D$13,0)*MATCH(YEAR(orderData[invoice_date]),$D$15,0)),MATCH(ROW(orderData[customer]),ROW(orderData[customer])),""),ROWS($A$15:A43)+$B$3)))),IF($D$13="",IF($D$15="",INDEX(orderData[status],SMALL(IF(ISNUMBER(MATCH(orderData[customer],$D$9,0)*MATCH(orderData[status],$D$11,0)),MATCH(ROW(orderData[customer]),ROW(orderData[customer])),""),ROWS($A$15:A43)+$B$3)),INDEX(orderData[status],SMALL(IF(ISNUMBER(MATCH(orderData[customer],$D$9,0)*MATCH(orderData[status],$D$11,0)*MATCH(YEAR(orderData[status]),$D$15,0)),MATCH(ROW(orderData[customer]),ROW(orderData[customer])),""),ROWS($A$15:A43)+$B$3))),IF($D$15="",INDEX(orderData[status],SMALL(IF(ISNUMBER(MATCH(orderData[customer],$D$9,0)*MATCH(orderData[status],$D$11,0)*MATCH(orderData[order_type],$D$13,0)),MATCH(ROW(orderData[customer]),ROW(orderData[customer])),""),ROWS($A$15:A43)+$B$3)),INDEX(orderData[statu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W36" s="392" t="str">
        <f t="array" ref="W36">IFERROR(IF($D$9="",IF($D$11="",IF($D$13="",IF($D$15="",INDEX(orderData[custom_docs],SMALL(MATCH(ROW(orderData[customer]),ROW(orderData[customer])),ROWS($A$15:A43)+$B$3)),INDEX(orderData[custom_docs],SMALL(IF(ISNUMBER(MATCH(YEAR(orderData[invoice_date]),$D$15,0)),MATCH(ROW(orderData[customer]),ROW(orderData[customer])),""),ROWS($A$15:A43)+$B$3))),IF($D$15="",INDEX(orderData[custom_docs],SMALL(IF(ISNUMBER(MATCH(orderData[order_type],$D$13,0)),MATCH(ROW(orderData[customer]),ROW(orderData[customer])),""),ROWS($A$15:A43)+$B$3)),INDEX(orderData[custom_docs],SMALL(IF(ISNUMBER(MATCH(orderData[order_type],$D$13,0)*MATCH(YEAR(orderData[invoice_date]),$D$15,0)),MATCH(ROW(orderData[customer]),ROW(orderData[customer])),""),ROWS($A$15:A43)+$B$3)))),IF($D$13="",IF($D$15="",INDEX(orderData[custom_docs],SMALL(IF(ISNUMBER(MATCH(orderData[status],$D$11,0)),MATCH(ROW(orderData[customer]),ROW(orderData[customer])),""),ROWS($A$15:A43)+$B$3)),INDEX(orderData[custom_docs],SMALL(IF(ISNUMBER(MATCH(orderData[status],$D$11,0)*MATCH(YEAR(orderData[invoice_date]),$D$15,0)),MATCH(ROW(orderData[customer]),ROW(orderData[customer])),""),ROWS($A$15:A43)+$B$3))),IF($D$15="",INDEX(orderData[custom_docs],SMALL(IF(ISNUMBER(MATCH(orderData[status],$D$11,0)*MATCH(orderData[order_type],$D$13,0)),MATCH(ROW(orderData[customer]),ROW(orderData[customer])),""),ROWS($A$15:A43)+$B$3)),INDEX(orderData[custom_docs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_docs],SMALL(IF(ISNUMBER(MATCH(orderData[customer],$D$9,0)),MATCH(ROW(orderData[customer]),ROW(orderData[customer])),""),ROWS($A$15:A43)+$B$3)),INDEX(orderData[custom_docs],SMALL(IF(ISNUMBER(MATCH(orderData[customer],$D$9,0)*MATCH(YEAR(orderData[invoice_date]),$D$15,0)),MATCH(ROW(orderData[customer]),ROW(orderData[customer])),""),ROWS($A$15:A43)+$B$3))),IF($D$15="",INDEX(orderData[custom_docs],SMALL(IF(ISNUMBER(MATCH(orderData[customer],$D$9,0)*MATCH(orderData[order_type],$D$13,0)),MATCH(ROW(orderData[customer]),ROW(orderData[customer])),""),ROWS($A$15:A43)+$B$3)),INDEX(orderData[custom_docs],SMALL(IF(ISNUMBER(MATCH(orderData[customer],$D$9,0)*MATCH(orderData[order_type],$D$13,0)*MATCH(YEAR(orderData[invoice_date]),$D$15,0)),MATCH(ROW(orderData[customer]),ROW(orderData[customer])),""),ROWS($A$15:A43)+$B$3)))),IF($D$13="",IF($D$15="",INDEX(orderData[custom_docs],SMALL(IF(ISNUMBER(MATCH(orderData[customer],$D$9,0)*MATCH(orderData[status],$D$11,0)),MATCH(ROW(orderData[customer]),ROW(orderData[customer])),""),ROWS($A$15:A43)+$B$3)),INDEX(orderData[custom_docs],SMALL(IF(ISNUMBER(MATCH(orderData[customer],$D$9,0)*MATCH(orderData[status],$D$11,0)*MATCH(YEAR(orderData[status]),$D$15,0)),MATCH(ROW(orderData[customer]),ROW(orderData[customer])),""),ROWS($A$15:A43)+$B$3))),IF($D$15="",INDEX(orderData[custom_docs],SMALL(IF(ISNUMBER(MATCH(orderData[customer],$D$9,0)*MATCH(orderData[status],$D$11,0)*MATCH(orderData[order_type],$D$13,0)),MATCH(ROW(orderData[customer]),ROW(orderData[customer])),""),ROWS($A$15:A43)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AQ36" s="245"/>
      <c r="AR36" s="275"/>
      <c r="BN36" s="433"/>
      <c r="BO36" s="268"/>
      <c r="BZ36" s="364"/>
      <c r="CA36" s="305" t="str">
        <f>IFERROR(IF(BZ36="","",INDEX(productData[description],MATCH(BZ36,productData[sku],0))),"")</f>
        <v/>
      </c>
      <c r="CB36" s="307"/>
      <c r="CC36" s="423"/>
      <c r="CD36" s="313"/>
      <c r="CE36" s="425"/>
      <c r="CF36" s="308"/>
      <c r="CG36" s="309" t="str">
        <f>IFERROR(ROUNDUP(CB36/INDEX(productData[units_per_carton],MATCH(BZ36,productData[sku],0)),0),"")</f>
        <v/>
      </c>
      <c r="CH36" s="310" t="str">
        <f>IFERROR(ROUNDUP(CD36/INDEX(productData[units_per_carton],MATCH(BZ36,productData[sku],0)),0),"")</f>
        <v/>
      </c>
      <c r="CI36" s="310" t="str">
        <f>IFERROR(ROUNDUP(CF36/INDEX(productData[units_per_carton],MATCH(BZ36,productData[sku])),0),"")</f>
        <v/>
      </c>
      <c r="CJ36" s="310" t="str">
        <f>IFERROR(((CB36+CD36+CF36)/INDEX(productData[units_per_carton],MATCH(BZ36,productData[sku],0)))*INDEX(productData[net_weight],MATCH(BZ36,productData[sku],0)),"")</f>
        <v/>
      </c>
      <c r="CK36" s="310" t="str">
        <f>IFERROR(((CB36+CD36+CF36)/INDEX(productData[units_per_carton],MATCH(BZ36,productData[sku],0)))*INDEX(productData[gross_weight],MATCH(BZ36,productData[sku],0)),"")</f>
        <v/>
      </c>
      <c r="CL36" s="414" t="str">
        <f>IFERROR((CB36+CD36+CF36)/INDEX(productData[units_per_carton],MATCH(BZ36,productData[sku],0))*INDEX(productData[length],MATCH(BZ36,productData[sku],0))*INDEX(productData[width],MATCH(BZ36,productData[sku],0))*INDEX(productData[height],MATCH(BZ36,productData[sku],0))/1000000000,"")</f>
        <v/>
      </c>
      <c r="CM36" s="311" t="str">
        <f>IFERROR(INDEX(productData[category],MATCH(BZ36,productData[sku],0)),"")</f>
        <v/>
      </c>
      <c r="CN36" s="311" t="str">
        <f>IFERROR(INDEX(productData[size1],MATCH(BZ36,productData[sku],0)),"")</f>
        <v/>
      </c>
      <c r="CO36" s="312" t="str">
        <f>IFERROR(INDEX(productData[hs_code],MATCH(BZ36,productData[sku],0)),"")</f>
        <v/>
      </c>
      <c r="CP36" s="365" t="str">
        <f>IFERROR(INDEX(productData[sku_geko],MATCH(BZ36,productData[sku],0)),"")</f>
        <v/>
      </c>
      <c r="CQ36" s="308"/>
      <c r="CR36" s="382" t="str">
        <f>IFERROR(IF(BZ36="","",IF($BX$15="SALE",INDEX(inventory[COSTO UNITARIO],MATCH(BZ36,inventory[SKU],0)),IF($BX$15="SAMPLING",INDEX(inventory[COSTO UNITARIO],MATCH(BZ36,inventory[SKU],0)),""))),"")</f>
        <v/>
      </c>
      <c r="CS36" s="382" t="str">
        <f t="shared" si="8"/>
        <v/>
      </c>
      <c r="CT36" s="430" t="str">
        <f t="shared" si="9"/>
        <v/>
      </c>
      <c r="CU36" s="357" t="str">
        <f t="shared" si="3"/>
        <v/>
      </c>
      <c r="CV36" s="275"/>
      <c r="CW36" s="275"/>
      <c r="CX36" s="281"/>
      <c r="CZ36" s="280"/>
      <c r="DH36" s="195"/>
      <c r="EE36" s="342" t="str">
        <f t="array" ref="EE36">IFERROR(IF($EC$9="",IF($EC$11="",IF($EC$13="",INDEX(productData[sku],SMALL(MATCH(ROW(productData[sku]),ROW(productData[sku])),ROWS($A$15:A43)+$B$3)),INDEX(productData[sku],SMALL(IF(ISNUMBER(MATCH(productData[size1],$EC$13,0)),MATCH(ROW(productData[sku]),ROW(productData[sku])),""),ROWS($A$15:A41)+$B$3))),IF($EC$13="",INDEX(productData[sku],SMALL(IF(ISNUMBER(MATCH(productData[sex],$EC$11,0)),MATCH(ROW(productData[sku]),ROW(productData[sku])),""),ROWS($A$15:A41)+$B$3)),INDEX(productData[sku],SMALL(IF(ISNUMBER(MATCH(productData[sex],$EC$11,0)*MATCH(productData[size1],$EC$13,0)),MATCH(ROW(productData[sku]),ROW(productData[sku])),""),ROWS($A$15:A41)+$B$3)))),IF($EC$11="",IF($EC$13="",INDEX(productData[sku],SMALL(IF(ISNUMBER(MATCH(productData[category],$EC$9,0)),MATCH(ROW(productData[sku]),ROW(productData[sku])),""),ROWS($A$15:A41)+$B$3)),INDEX(productData[sku],SMALL(IF(ISNUMBER(MATCH(productData[category],$EC$9,0)*MATCH(productData[size1],$EC$13,0)),MATCH(ROW(productData[sku]),ROW(productData[sku])),""),ROWS($A$15:A41)+$B$3))),IF($EC$13="",INDEX(productData[sku],SMALL(IF(ISNUMBER(MATCH(productData[category],$EC$9,0)*MATCH(productData[sex],$EC$11,0)),MATCH(ROW(productData[sku]),ROW(productData[sku])),""),ROWS($A$15:A41)+$B$3)),INDEX(productData[sku],SMALL(IF(ISNUMBER(MATCH(productData[category],$EC$9,0)*MATCH(productData[sex],$EC$11,0)*MATCH(productData[size1],$EC$13,0)),MATCH(ROW(productData[sku]),ROW(productData[sku])),""),ROWS($A$15:A41)+$B$3))))),"")</f>
        <v/>
      </c>
      <c r="EF36" s="502" t="str">
        <f t="array" ref="EF36">IFERROR(IF($EC$9="",IF($EC$11="",IF($EC$13="",INDEX(productData[description],SMALL(MATCH(ROW(productData[sku]),ROW(productData[sku])),ROWS($A$15:A43)+$B$3)),INDEX(productData[description],SMALL(IF(ISNUMBER(MATCH(productData[size1],$EC$13,0)),MATCH(ROW(productData[sku]),ROW(productData[sku])),""),ROWS($A$15:A41)+$B$3))),IF($EC$13="",INDEX(productData[description],SMALL(IF(ISNUMBER(MATCH(productData[sex],$EC$11,0)),MATCH(ROW(productData[sku]),ROW(productData[sku])),""),ROWS($A$15:A41)+$B$3)),INDEX(productData[description],SMALL(IF(ISNUMBER(MATCH(productData[sex],$EC$11,0)*MATCH(productData[size1],$EC$13,0)),MATCH(ROW(productData[sku]),ROW(productData[sku])),""),ROWS($A$15:A41)+$B$3)))),IF($EC$11="",IF($EC$13="",INDEX(productData[description],SMALL(IF(ISNUMBER(MATCH(productData[category],$EC$9,0)),MATCH(ROW(productData[sku]),ROW(productData[sku])),""),ROWS($A$15:A41)+$B$3)),INDEX(productData[description],SMALL(IF(ISNUMBER(MATCH(productData[category],$EC$9,0)*MATCH(productData[size1],$EC$13,0)),MATCH(ROW(productData[sku]),ROW(productData[sku])),""),ROWS($A$15:A41)+$B$3))),IF($EC$13="",INDEX(productData[description],SMALL(IF(ISNUMBER(MATCH(productData[category],$EC$9,0)*MATCH(productData[sex],$EC$11,0)),MATCH(ROW(productData[sku]),ROW(productData[sku])),""),ROWS($A$15:A41)+$B$3)),INDEX(productData[description],SMALL(IF(ISNUMBER(MATCH(productData[category],$EC$9,0)*MATCH(productData[sex],$EC$11,0)*MATCH(productData[size1],$EC$13,0)),MATCH(ROW(productData[sku]),ROW(productData[sku])),""),ROWS($A$15:A41)+$B$3))))),"")</f>
        <v/>
      </c>
      <c r="EG36" s="343" t="str">
        <f>IFERROR(IF('BHPC MANAGER'!$EE36="","",INDEX(inventory[ESISTENZA],MATCH('BHPC MANAGER'!$EE36,inventory[SKU],0))),0)</f>
        <v/>
      </c>
      <c r="EH36" s="344" t="s">
        <v>241</v>
      </c>
      <c r="EI36" s="344" t="str">
        <f t="shared" si="4"/>
        <v/>
      </c>
      <c r="EJ36" s="345" t="s">
        <v>241</v>
      </c>
      <c r="EK36" s="346" t="str">
        <f t="shared" si="5"/>
        <v/>
      </c>
      <c r="FF36" s="242"/>
      <c r="FG36" s="242"/>
      <c r="FH36" s="242"/>
      <c r="FI36" s="242"/>
      <c r="FJ36" s="242"/>
      <c r="FK36" s="242"/>
      <c r="FL36" s="242"/>
      <c r="FM36" s="242"/>
      <c r="FN36" s="242"/>
      <c r="FO36" s="242"/>
      <c r="FP36" s="242"/>
      <c r="FQ36" s="242"/>
      <c r="FR36" s="242"/>
      <c r="FS36" s="242"/>
      <c r="FT36" s="242"/>
      <c r="FU36" s="242"/>
      <c r="FV36" s="242"/>
      <c r="FW36" s="242"/>
      <c r="FX36" s="242"/>
      <c r="FY36" s="242"/>
      <c r="FZ36" s="242"/>
      <c r="GA36" s="242"/>
      <c r="GB36" s="242"/>
      <c r="GC36" s="242"/>
      <c r="GD36" s="242"/>
      <c r="GE36" s="242"/>
      <c r="GF36" s="242"/>
      <c r="GG36" s="242"/>
      <c r="GH36" s="242"/>
      <c r="GI36" s="242"/>
      <c r="GJ36" s="242"/>
      <c r="GK36" s="242"/>
      <c r="GL36" s="242"/>
      <c r="GM36" s="242"/>
      <c r="GN36" s="242"/>
      <c r="GO36" s="242"/>
      <c r="GP36" s="242"/>
      <c r="GQ36" s="242"/>
      <c r="GR36" s="242"/>
      <c r="GS36" s="242"/>
      <c r="GT36" s="242"/>
      <c r="GU36" s="242"/>
      <c r="GV36" s="242"/>
      <c r="GW36" s="242"/>
      <c r="GX36" s="242"/>
      <c r="GY36" s="242"/>
      <c r="GZ36" s="242"/>
      <c r="HA36" s="242"/>
      <c r="HB36" s="242"/>
      <c r="HC36" s="242"/>
      <c r="HD36" s="242"/>
      <c r="HE36" s="242"/>
      <c r="HF36" s="242"/>
      <c r="HG36" s="242"/>
      <c r="HH36" s="242"/>
      <c r="HI36" s="242"/>
      <c r="HJ36" s="242"/>
      <c r="HK36" s="242"/>
      <c r="HL36" s="242"/>
      <c r="HM36" s="242"/>
      <c r="HN36" s="242"/>
      <c r="HO36" s="242"/>
      <c r="HP36" s="242"/>
      <c r="HQ36" s="242"/>
      <c r="HR36" s="242"/>
      <c r="HS36" s="242"/>
      <c r="HT36" s="242"/>
    </row>
    <row r="37" spans="6:228" ht="15" customHeight="1" x14ac:dyDescent="0.35">
      <c r="L37" s="285" t="str">
        <f t="array" ref="L37">IFERROR(IF($D$9="",IF($D$11="",IF($D$13="",IF($D$15="",INDEX(orderData[customer],SMALL(MATCH(ROW(orderData[customer]),ROW(orderData[customer])),ROWS($A$15:A44)+$B$3)),INDEX(orderData[customer],SMALL(IF(ISNUMBER(MATCH(YEAR(orderData[invoice_date]),$D$15,0)),MATCH(ROW(orderData[customer]),ROW(orderData[customer])),""),ROWS($A$15:A44)+$B$3))),IF($D$15="",INDEX(orderData[customer],SMALL(IF(ISNUMBER(MATCH(orderData[order_type],$D$13,0)),MATCH(ROW(orderData[customer]),ROW(orderData[customer])),""),ROWS($A$15:A44)+$B$3)),INDEX(orderData[customer],SMALL(IF(ISNUMBER(MATCH(orderData[order_type],$D$13,0)*MATCH(YEAR(orderData[invoice_date]),$D$15,0)),MATCH(ROW(orderData[customer]),ROW(orderData[customer])),""),ROWS($A$15:A44)+$B$3)))),IF($D$13="",IF($D$15="",INDEX(orderData[customer],SMALL(IF(ISNUMBER(MATCH(orderData[status],$D$11,0)),MATCH(ROW(orderData[customer]),ROW(orderData[customer])),""),ROWS($A$15:A44)+$B$3)),INDEX(orderData[customer],SMALL(IF(ISNUMBER(MATCH(orderData[status],$D$11,0)*MATCH(YEAR(orderData[invoice_date]),$D$15,0)),MATCH(ROW(orderData[customer]),ROW(orderData[customer])),""),ROWS($A$15:A44)+$B$3))),IF($D$15="",INDEX(orderData[customer],SMALL(IF(ISNUMBER(MATCH(orderData[status],$D$11,0)*MATCH(orderData[order_type],$D$13,0)),MATCH(ROW(orderData[customer]),ROW(orderData[customer])),""),ROWS($A$15:A44)+$B$3)),INDEX(orderData[customer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er],SMALL(IF(ISNUMBER(MATCH(orderData[customer],$D$9,0)),MATCH(ROW(orderData[customer]),ROW(orderData[customer])),""),ROWS($A$15:A44)+$B$3)),INDEX(orderData[customer],SMALL(IF(ISNUMBER(MATCH(orderData[customer],$D$9,0)*MATCH(YEAR(orderData[invoice_date]),$D$15,0)),MATCH(ROW(orderData[customer]),ROW(orderData[customer])),""),ROWS($A$15:A44)+$B$3))),IF($D$15="",INDEX(orderData[customer],SMALL(IF(ISNUMBER(MATCH(orderData[customer],$D$9,0)*MATCH(orderData[order_type],$D$13,0)),MATCH(ROW(orderData[customer]),ROW(orderData[customer])),""),ROWS($A$15:A44)+$B$3)),INDEX(orderData[customer],SMALL(IF(ISNUMBER(MATCH(orderData[customer],$D$9,0)*MATCH(orderData[order_type],$D$13,0)*MATCH(YEAR(orderData[invoice_date]),$D$15,0)),MATCH(ROW(orderData[customer]),ROW(orderData[customer])),""),ROWS($A$15:A44)+$B$3)))),IF($D$13="",IF($D$15="",INDEX(orderData[customer],SMALL(IF(ISNUMBER(MATCH(orderData[customer],$D$9,0)*MATCH(orderData[status],$D$11,0)),MATCH(ROW(orderData[customer]),ROW(orderData[customer])),""),ROWS($A$15:A44)+$B$3)),INDEX(orderData[customer],SMALL(IF(ISNUMBER(MATCH(orderData[customer],$D$9,0)*MATCH(orderData[status],$D$11,0)*MATCH(YEAR(orderData[invoice_date]),$D$15,0)),MATCH(ROW(orderData[customer]),ROW(orderData[customer])),""),ROWS($A$15:A44)+$B$3))),IF($D$15="",INDEX(orderData[customer],SMALL(IF(ISNUMBER(MATCH(orderData[customer],$D$9,0)*MATCH(orderData[status],$D$11,0)*MATCH(orderData[order_type],$D$13,0)),MATCH(ROW(orderData[customer]),ROW(orderData[customer])),""),ROWS($A$15:A44)+$B$3)),INDEX(orderData[customer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M37" s="286" t="str">
        <f t="array" ref="M37">IFERROR(IF($D$9="",IF($D$11="",IF($D$13="",IF($D$15="",INDEX(orderData[order_no],SMALL(MATCH(ROW(orderData[customer]),ROW(orderData[customer])),ROWS($A$15:A44)+$B$3)),INDEX(orderData[order_no],SMALL(IF(ISNUMBER(MATCH(YEAR(orderData[invoice_date]),$D$15,0)),MATCH(ROW(orderData[customer]),ROW(orderData[customer])),""),ROWS($A$15:A44)+$B$3))),IF($D$15="",INDEX(orderData[order_no],SMALL(IF(ISNUMBER(MATCH(orderData[order_type],$D$13,0)),MATCH(ROW(orderData[customer]),ROW(orderData[customer])),""),ROWS($A$15:A44)+$B$3)),INDEX(orderData[order_no],SMALL(IF(ISNUMBER(MATCH(orderData[order_type],$D$13,0)*MATCH(YEAR(orderData[invoice_date]),$D$15,0)),MATCH(ROW(orderData[customer]),ROW(orderData[customer])),""),ROWS($A$15:A44)+$B$3)))),IF($D$13="",IF($D$15="",INDEX(orderData[order_no],SMALL(IF(ISNUMBER(MATCH(orderData[status],$D$11,0)),MATCH(ROW(orderData[customer]),ROW(orderData[customer])),""),ROWS($A$15:A44)+$B$3)),INDEX(orderData[order_no],SMALL(IF(ISNUMBER(MATCH(orderData[status],$D$11,0)*MATCH(YEAR(orderData[invoice_date]),$D$15,0)),MATCH(ROW(orderData[customer]),ROW(orderData[customer])),""),ROWS($A$15:A44)+$B$3))),IF($D$15="",INDEX(orderData[order_no],SMALL(IF(ISNUMBER(MATCH(orderData[status],$D$11,0)*MATCH(orderData[order_type],$D$13,0)),MATCH(ROW(orderData[customer]),ROW(orderData[customer])),""),ROWS($A$15:A44)+$B$3)),INDEX(orderData[order_no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no],SMALL(IF(ISNUMBER(MATCH(orderData[customer],$D$9,0)),MATCH(ROW(orderData[customer]),ROW(orderData[customer])),""),ROWS($A$15:A44)+$B$3)),INDEX(orderData[order_no],SMALL(IF(ISNUMBER(MATCH(orderData[customer],$D$9,0)*MATCH(YEAR(orderData[invoice_date]),$D$15,0)),MATCH(ROW(orderData[customer]),ROW(orderData[customer])),""),ROWS($A$15:A44)+$B$3))),IF($D$15="",INDEX(orderData[order_no],SMALL(IF(ISNUMBER(MATCH(orderData[customer],$D$9,0)*MATCH(orderData[order_type],$D$13,0)),MATCH(ROW(orderData[customer]),ROW(orderData[customer])),""),ROWS($A$15:A44)+$B$3)),INDEX(orderData[order_no],SMALL(IF(ISNUMBER(MATCH(orderData[customer],$D$9,0)*MATCH(orderData[order_type],$D$13,0)*MATCH(YEAR(orderData[invoice_date]),$D$15,0)),MATCH(ROW(orderData[customer]),ROW(orderData[customer])),""),ROWS($A$15:A44)+$B$3)))),IF($D$13="",IF($D$15="",INDEX(orderData[order_no],SMALL(IF(ISNUMBER(MATCH(orderData[customer],$D$9,0)*MATCH(orderData[status],$D$11,0)),MATCH(ROW(orderData[customer]),ROW(orderData[customer])),""),ROWS($A$15:A44)+$B$3)),INDEX(orderData[order_no],SMALL(IF(ISNUMBER(MATCH(orderData[customer],$D$9,0)*MATCH(orderData[status],$D$11,0)*MATCH(YEAR(orderData[invoice_date]),$D$15,0)),MATCH(ROW(orderData[customer]),ROW(orderData[customer])),""),ROWS($A$15:A44)+$B$3))),IF($D$15="",INDEX(orderData[order_no],SMALL(IF(ISNUMBER(MATCH(orderData[customer],$D$9,0)*MATCH(orderData[status],$D$11,0)*MATCH(orderData[order_type],$D$13,0)),MATCH(ROW(orderData[customer]),ROW(orderData[customer])),""),ROWS($A$15:A44)+$B$3)),INDEX(orderData[order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N37" s="287" t="str">
        <f t="array" ref="N37">IFERROR(IF($D$9="",IF($D$11="",IF($D$13="",IF($D$15="",INDEX(orderData[order_type],SMALL(MATCH(ROW(orderData[customer]),ROW(orderData[customer])),ROWS($A$15:A44)+$B$3)),INDEX(orderData[order_type],SMALL(IF(ISNUMBER(MATCH(YEAR(orderData[invoice_date]),$D$15,0)),MATCH(ROW(orderData[customer]),ROW(orderData[customer])),""),ROWS($A$15:A44)+$B$3))),IF($D$15="",INDEX(orderData[order_type],SMALL(IF(ISNUMBER(MATCH(orderData[order_type],$D$13,0)),MATCH(ROW(orderData[customer]),ROW(orderData[customer])),""),ROWS($A$15:A44)+$B$3)),INDEX(orderData[order_type],SMALL(IF(ISNUMBER(MATCH(orderData[order_type],$D$13,0)*MATCH(YEAR(orderData[invoice_date]),$D$15,0)),MATCH(ROW(orderData[customer]),ROW(orderData[customer])),""),ROWS($A$15:A44)+$B$3)))),IF($D$13="",IF($D$15="",INDEX(orderData[order_type],SMALL(IF(ISNUMBER(MATCH(orderData[status],$D$11,0)),MATCH(ROW(orderData[customer]),ROW(orderData[customer])),""),ROWS($A$15:A44)+$B$3)),INDEX(orderData[order_type],SMALL(IF(ISNUMBER(MATCH(orderData[status],$D$11,0)*MATCH(YEAR(orderData[invoice_date]),$D$15,0)),MATCH(ROW(orderData[customer]),ROW(orderData[customer])),""),ROWS($A$15:A44)+$B$3))),IF($D$15="",INDEX(orderData[order_type],SMALL(IF(ISNUMBER(MATCH(orderData[status],$D$11,0)*MATCH(orderData[order_type],$D$13,0)),MATCH(ROW(orderData[customer]),ROW(orderData[customer])),""),ROWS($A$15:A44)+$B$3)),INDEX(orderData[order_typ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type],SMALL(IF(ISNUMBER(MATCH(orderData[customer],$D$9,0)),MATCH(ROW(orderData[customer]),ROW(orderData[customer])),""),ROWS($A$15:A44)+$B$3)),INDEX(orderData[order_type],SMALL(IF(ISNUMBER(MATCH(orderData[customer],$D$9,0)*MATCH(YEAR(orderData[invoice_date]),$D$15,0)),MATCH(ROW(orderData[customer]),ROW(orderData[customer])),""),ROWS($A$15:A44)+$B$3))),IF($D$15="",INDEX(orderData[order_type],SMALL(IF(ISNUMBER(MATCH(orderData[customer],$D$9,0)*MATCH(orderData[order_type],$D$13,0)),MATCH(ROW(orderData[customer]),ROW(orderData[customer])),""),ROWS($A$15:A44)+$B$3)),INDEX(orderData[order_type],SMALL(IF(ISNUMBER(MATCH(orderData[customer],$D$9,0)*MATCH(orderData[order_type],$D$13,0)*MATCH(YEAR(orderData[invoice_date]),$D$15,0)),MATCH(ROW(orderData[customer]),ROW(orderData[customer])),""),ROWS($A$15:A44)+$B$3)))),IF($D$13="",IF($D$15="",INDEX(orderData[order_type],SMALL(IF(ISNUMBER(MATCH(orderData[customer],$D$9,0)*MATCH(orderData[status],$D$11,0)),MATCH(ROW(orderData[customer]),ROW(orderData[customer])),""),ROWS($A$15:A44)+$B$3)),INDEX(orderData[order_type],SMALL(IF(ISNUMBER(MATCH(orderData[customer],$D$9,0)*MATCH(orderData[status],$D$11,0)*MATCH(YEAR(orderData[invoice_date]),$D$15,0)),MATCH(ROW(orderData[customer]),ROW(orderData[customer])),""),ROWS($A$15:A44)+$B$3))),IF($D$15="",INDEX(orderData[order_type],SMALL(IF(ISNUMBER(MATCH(orderData[customer],$D$9,0)*MATCH(orderData[status],$D$11,0)*MATCH(orderData[order_type],$D$13,0)),MATCH(ROW(orderData[customer]),ROW(orderData[customer])),""),ROWS($A$15:A44)+$B$3)),INDEX(orderData[order_typ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O37" s="288" t="str">
        <f t="array" ref="O37">IFERROR(IF($D$9="",IF($D$11="",IF($D$13="",IF($D$15="",INDEX(orderData[order_date],SMALL(MATCH(ROW(orderData[customer]),ROW(orderData[customer])),ROWS($A$15:A44)+$B$3)),INDEX(orderData[order_date],SMALL(IF(ISNUMBER(MATCH(YEAR(orderData[invoice_date]),$D$15,0)),MATCH(ROW(orderData[customer]),ROW(orderData[customer])),""),ROWS($A$15:A44)+$B$3))),IF($D$15="",INDEX(orderData[order_date],SMALL(IF(ISNUMBER(MATCH(orderData[order_type],$D$13,0)),MATCH(ROW(orderData[customer]),ROW(orderData[customer])),""),ROWS($A$15:A44)+$B$3)),INDEX(orderData[order_date],SMALL(IF(ISNUMBER(MATCH(orderData[order_type],$D$13,0)*MATCH(YEAR(orderData[invoice_date]),$D$15,0)),MATCH(ROW(orderData[customer]),ROW(orderData[customer])),""),ROWS($A$15:A44)+$B$3)))),IF($D$13="",IF($D$15="",INDEX(orderData[order_date],SMALL(IF(ISNUMBER(MATCH(orderData[status],$D$11,0)),MATCH(ROW(orderData[customer]),ROW(orderData[customer])),""),ROWS($A$15:A44)+$B$3)),INDEX(orderData[order_date],SMALL(IF(ISNUMBER(MATCH(orderData[status],$D$11,0)*MATCH(YEAR(orderData[invoice_date]),$D$15,0)),MATCH(ROW(orderData[customer]),ROW(orderData[customer])),""),ROWS($A$15:A44)+$B$3))),IF($D$15="",INDEX(orderData[order_date],SMALL(IF(ISNUMBER(MATCH(orderData[status],$D$11,0)*MATCH(orderData[order_type],$D$13,0)),MATCH(ROW(orderData[customer]),ROW(orderData[customer])),""),ROWS($A$15:A44)+$B$3)),INDEX(orderData[order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date],SMALL(IF(ISNUMBER(MATCH(orderData[customer],$D$9,0)),MATCH(ROW(orderData[customer]),ROW(orderData[customer])),""),ROWS($A$15:A44)+$B$3)),INDEX(orderData[order_date],SMALL(IF(ISNUMBER(MATCH(orderData[customer],$D$9,0)*MATCH(YEAR(orderData[invoice_date]),$D$15,0)),MATCH(ROW(orderData[customer]),ROW(orderData[customer])),""),ROWS($A$15:A44)+$B$3))),IF($D$15="",INDEX(orderData[order_date],SMALL(IF(ISNUMBER(MATCH(orderData[customer],$D$9,0)*MATCH(orderData[order_type],$D$13,0)),MATCH(ROW(orderData[customer]),ROW(orderData[customer])),""),ROWS($A$15:A44)+$B$3)),INDEX(orderData[order_date],SMALL(IF(ISNUMBER(MATCH(orderData[customer],$D$9,0)*MATCH(orderData[order_type],$D$13,0)*MATCH(YEAR(orderData[invoice_date]),$D$15,0)),MATCH(ROW(orderData[customer]),ROW(orderData[customer])),""),ROWS($A$15:A44)+$B$3)))),IF($D$13="",IF($D$15="",INDEX(orderData[order_date],SMALL(IF(ISNUMBER(MATCH(orderData[customer],$D$9,0)*MATCH(orderData[status],$D$11,0)),MATCH(ROW(orderData[customer]),ROW(orderData[customer])),""),ROWS($A$15:A44)+$B$3)),INDEX(orderData[order_date],SMALL(IF(ISNUMBER(MATCH(orderData[customer],$D$9,0)*MATCH(orderData[status],$D$11,0)*MATCH(YEAR(orderData[invoice_date]),$D$15,0)),MATCH(ROW(orderData[customer]),ROW(orderData[customer])),""),ROWS($A$15:A44)+$B$3))),IF($D$15="",INDEX(orderData[order_date],SMALL(IF(ISNUMBER(MATCH(orderData[customer],$D$9,0)*MATCH(orderData[status],$D$11,0)*MATCH(orderData[order_type],$D$13,0)),MATCH(ROW(orderData[customer]),ROW(orderData[customer])),""),ROWS($A$15:A44)+$B$3)),INDEX(orderData[order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P37" s="289" t="str">
        <f t="array" ref="P37">IFERROR(IF($D$9="",IF($D$11="",IF($D$13="",IF($D$15="",INDEX(orderData[invoice_no],SMALL(MATCH(ROW(orderData[customer]),ROW(orderData[customer])),ROWS($A$15:A44)+$B$3)),INDEX(orderData[invoice_no],SMALL(IF(ISNUMBER(MATCH(YEAR(orderData[invoice_date]),$D$15,0)),MATCH(ROW(orderData[customer]),ROW(orderData[customer])),""),ROWS($A$15:A44)+$B$3))),IF($D$15="",INDEX(orderData[invoice_no],SMALL(IF(ISNUMBER(MATCH(orderData[order_type],$D$13,0)),MATCH(ROW(orderData[customer]),ROW(orderData[customer])),""),ROWS($A$15:A44)+$B$3)),INDEX(orderData[invoice_no],SMALL(IF(ISNUMBER(MATCH(orderData[order_type],$D$13,0)*MATCH(YEAR(orderData[invoice_date]),$D$15,0)),MATCH(ROW(orderData[customer]),ROW(orderData[customer])),""),ROWS($A$15:A44)+$B$3)))),IF($D$13="",IF($D$15="",INDEX(orderData[invoice_no],SMALL(IF(ISNUMBER(MATCH(orderData[status],$D$11,0)),MATCH(ROW(orderData[customer]),ROW(orderData[customer])),""),ROWS($A$15:A44)+$B$3)),INDEX(orderData[invoice_no],SMALL(IF(ISNUMBER(MATCH(orderData[status],$D$11,0)*MATCH(YEAR(orderData[invoice_date]),$D$15,0)),MATCH(ROW(orderData[customer]),ROW(orderData[customer])),""),ROWS($A$15:A44)+$B$3))),IF($D$15="",INDEX(orderData[invoice_no],SMALL(IF(ISNUMBER(MATCH(orderData[status],$D$11,0)*MATCH(orderData[order_type],$D$13,0)),MATCH(ROW(orderData[customer]),ROW(orderData[customer])),""),ROWS($A$15:A44)+$B$3)),INDEX(orderData[invoice_no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no],SMALL(IF(ISNUMBER(MATCH(orderData[customer],$D$9,0)),MATCH(ROW(orderData[customer]),ROW(orderData[customer])),""),ROWS($A$15:A44)+$B$3)),INDEX(orderData[invoice_no],SMALL(IF(ISNUMBER(MATCH(orderData[customer],$D$9,0)*MATCH(YEAR(orderData[invoice_date]),$D$15,0)),MATCH(ROW(orderData[customer]),ROW(orderData[customer])),""),ROWS($A$15:A44)+$B$3))),IF($D$15="",INDEX(orderData[invoice_no],SMALL(IF(ISNUMBER(MATCH(orderData[customer],$D$9,0)*MATCH(orderData[order_type],$D$13,0)),MATCH(ROW(orderData[customer]),ROW(orderData[customer])),""),ROWS($A$15:A44)+$B$3)),INDEX(orderData[invoice_no],SMALL(IF(ISNUMBER(MATCH(orderData[customer],$D$9,0)*MATCH(orderData[order_type],$D$13,0)*MATCH(YEAR(orderData[invoice_date]),$D$15,0)),MATCH(ROW(orderData[customer]),ROW(orderData[customer])),""),ROWS($A$15:A44)+$B$3)))),IF($D$13="",IF($D$15="",INDEX(orderData[invoice_no],SMALL(IF(ISNUMBER(MATCH(orderData[customer],$D$9,0)*MATCH(orderData[status],$D$11,0)),MATCH(ROW(orderData[customer]),ROW(orderData[customer])),""),ROWS($A$15:A44)+$B$3)),INDEX(orderData[invoice_no],SMALL(IF(ISNUMBER(MATCH(orderData[customer],$D$9,0)*MATCH(orderData[status],$D$11,0)*MATCH(YEAR(orderData[invoice_date]),$D$15,0)),MATCH(ROW(orderData[customer]),ROW(orderData[customer])),""),ROWS($A$15:A44)+$B$3))),IF($D$15="",INDEX(orderData[invoice_no],SMALL(IF(ISNUMBER(MATCH(orderData[customer],$D$9,0)*MATCH(orderData[status],$D$11,0)*MATCH(orderData[order_type],$D$13,0)),MATCH(ROW(orderData[customer]),ROW(orderData[customer])),""),ROWS($A$15:A44)+$B$3)),INDEX(orderData[invoice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Q37" s="290" t="str">
        <f t="array" ref="Q37">IFERROR(IF($D$9="",IF($D$11="",IF($D$13="",IF($D$15="",INDEX(orderData[invoice_date],SMALL(MATCH(ROW(orderData[customer]),ROW(orderData[customer])),ROWS($A$15:A44)+$B$3)),INDEX(orderData[invoice_date],SMALL(IF(ISNUMBER(MATCH(YEAR(orderData[invoice_date]),$D$15,0)),MATCH(ROW(orderData[customer]),ROW(orderData[customer])),""),ROWS($A$15:A44)+$B$3))),IF($D$15="",INDEX(orderData[invoice_date],SMALL(IF(ISNUMBER(MATCH(orderData[order_type],$D$13,0)),MATCH(ROW(orderData[customer]),ROW(orderData[customer])),""),ROWS($A$15:A44)+$B$3)),INDEX(orderData[invoice_date],SMALL(IF(ISNUMBER(MATCH(orderData[order_type],$D$13,0)*MATCH(YEAR(orderData[invoice_date]),$D$15,0)),MATCH(ROW(orderData[customer]),ROW(orderData[customer])),""),ROWS($A$15:A44)+$B$3)))),IF($D$13="",IF($D$15="",INDEX(orderData[invoice_date],SMALL(IF(ISNUMBER(MATCH(orderData[status],$D$11,0)),MATCH(ROW(orderData[customer]),ROW(orderData[customer])),""),ROWS($A$15:A44)+$B$3)),INDEX(orderData[invoice_date],SMALL(IF(ISNUMBER(MATCH(orderData[status],$D$11,0)*MATCH(YEAR(orderData[invoice_date]),$D$15,0)),MATCH(ROW(orderData[customer]),ROW(orderData[customer])),""),ROWS($A$15:A44)+$B$3))),IF($D$15="",INDEX(orderData[invoice_date],SMALL(IF(ISNUMBER(MATCH(orderData[status],$D$11,0)*MATCH(orderData[order_type],$D$13,0)),MATCH(ROW(orderData[customer]),ROW(orderData[customer])),""),ROWS($A$15:A44)+$B$3)),INDEX(orderData[invoice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date],SMALL(IF(ISNUMBER(MATCH(orderData[customer],$D$9,0)),MATCH(ROW(orderData[customer]),ROW(orderData[customer])),""),ROWS($A$15:A44)+$B$3)),INDEX(orderData[invoice_date],SMALL(IF(ISNUMBER(MATCH(orderData[customer],$D$9,0)*MATCH(YEAR(orderData[invoice_date]),$D$15,0)),MATCH(ROW(orderData[customer]),ROW(orderData[customer])),""),ROWS($A$15:A44)+$B$3))),IF($D$15="",INDEX(orderData[invoice_date],SMALL(IF(ISNUMBER(MATCH(orderData[customer],$D$9,0)*MATCH(orderData[order_type],$D$13,0)),MATCH(ROW(orderData[customer]),ROW(orderData[customer])),""),ROWS($A$15:A44)+$B$3)),INDEX(orderData[invoice_date],SMALL(IF(ISNUMBER(MATCH(orderData[customer],$D$9,0)*MATCH(orderData[order_type],$D$13,0)*MATCH(YEAR(orderData[invoice_date]),$D$15,0)),MATCH(ROW(orderData[customer]),ROW(orderData[customer])),""),ROWS($A$15:A44)+$B$3)))),IF($D$13="",IF($D$15="",INDEX(orderData[invoice_date],SMALL(IF(ISNUMBER(MATCH(orderData[customer],$D$9,0)*MATCH(orderData[status],$D$11,0)),MATCH(ROW(orderData[customer]),ROW(orderData[customer])),""),ROWS($A$15:A44)+$B$3)),INDEX(orderData[invoice_date],SMALL(IF(ISNUMBER(MATCH(orderData[customer],$D$9,0)*MATCH(orderData[status],$D$11,0)*MATCH(YEAR(orderData[invoice_date]),$D$15,0)),MATCH(ROW(orderData[customer]),ROW(orderData[customer])),""),ROWS($A$15:A44)+$B$3))),IF($D$15="",INDEX(orderData[invoice_date],SMALL(IF(ISNUMBER(MATCH(orderData[customer],$D$9,0)*MATCH(orderData[status],$D$11,0)*MATCH(orderData[order_type],$D$13,0)),MATCH(ROW(orderData[customer]),ROW(orderData[customer])),""),ROWS($A$15:A44)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R37" s="291" t="str">
        <f t="array" ref="R37">IFERROR(IF($D$9="",IF($D$11="",IF($D$13="",IF($D$15="",INDEX(orderData[inv_amount],SMALL(MATCH(ROW(orderData[customer]),ROW(orderData[customer])),ROWS($A$15:A44)+$B$3)),INDEX(orderData[inv_amount],SMALL(IF(ISNUMBER(MATCH(YEAR(orderData[invoice_date]),$D$15,0)),MATCH(ROW(orderData[customer]),ROW(orderData[customer])),""),ROWS($A$15:A44)+$B$3))),IF($D$15="",INDEX(orderData[inv_amount],SMALL(IF(ISNUMBER(MATCH(orderData[order_type],$D$13,0)),MATCH(ROW(orderData[customer]),ROW(orderData[customer])),""),ROWS($A$15:A44)+$B$3)),INDEX(orderData[inv_amount],SMALL(IF(ISNUMBER(MATCH(orderData[order_type],$D$13,0)*MATCH(YEAR(orderData[invoice_date]),$D$15,0)),MATCH(ROW(orderData[customer]),ROW(orderData[customer])),""),ROWS($A$15:A44)+$B$3)))),IF($D$13="",IF($D$15="",INDEX(orderData[inv_amount],SMALL(IF(ISNUMBER(MATCH(orderData[status],$D$11,0)),MATCH(ROW(orderData[customer]),ROW(orderData[customer])),""),ROWS($A$15:A44)+$B$3)),INDEX(orderData[inv_amount],SMALL(IF(ISNUMBER(MATCH(orderData[status],$D$11,0)*MATCH(YEAR(orderData[invoice_date]),$D$15,0)),MATCH(ROW(orderData[customer]),ROW(orderData[customer])),""),ROWS($A$15:A44)+$B$3))),IF($D$15="",INDEX(orderData[inv_amount],SMALL(IF(ISNUMBER(MATCH(orderData[status],$D$11,0)*MATCH(orderData[order_type],$D$13,0)),MATCH(ROW(orderData[customer]),ROW(orderData[customer])),""),ROWS($A$15:A44)+$B$3)),INDEX(orderData[inv_amount],SMALL(IF(ISNUMBER(MATCH(orderData[status],$D$11,0)*MATCH(orderData[order_type],$D$13,0)*MATCH(YEAR(orderData[invoice_date]),$D$15,0)),MATCH(ROW(orderData[customer]),ROW(orderData[customer])),""),ROWS($A$15:A44)+$B$3))))),IF($D$11="",IF($D$13="",IF($D$15="",INDEX(orderData[inv_amount],SMALL(IF(ISNUMBER(MATCH(orderData[customer],$D$9,0)),MATCH(ROW(orderData[customer]),ROW(orderData[customer])),""),ROWS($A$15:A44)+$B$3)),INDEX(orderData[inv_amount],SMALL(IF(ISNUMBER(MATCH(orderData[customer],$D$9,0)*MATCH(YEAR(orderData[invoice_date]),$D$15,0)),MATCH(ROW(orderData[customer]),ROW(orderData[customer])),""),ROWS($A$15:A44)+$B$3))),IF($D$15="",INDEX(orderData[inv_amount],SMALL(IF(ISNUMBER(MATCH(orderData[customer],$D$9,0)*MATCH(orderData[order_type],$D$13,0)),MATCH(ROW(orderData[customer]),ROW(orderData[customer])),""),ROWS($A$15:A44)+$B$3)),INDEX(orderData[inv_amount],SMALL(IF(ISNUMBER(MATCH(orderData[customer],$D$9,0)*MATCH(orderData[order_type],$D$13,0)*MATCH(YEAR(orderData[invoice_date]),$D$15,0)),MATCH(ROW(orderData[customer]),ROW(orderData[customer])),""),ROWS($A$15:A44)+$B$3)))),IF($D$13="",IF($D$15="",INDEX(orderData[inv_amount],SMALL(IF(ISNUMBER(MATCH(orderData[customer],$D$9,0)*MATCH(orderData[status],$D$11,0)),MATCH(ROW(orderData[customer]),ROW(orderData[customer])),""),ROWS($A$15:A44)+$B$3)),INDEX(orderData[inv_amount],SMALL(IF(ISNUMBER(MATCH(orderData[customer],$D$9,0)*MATCH(orderData[status],$D$11,0)*MATCH(YEAR(orderData[inv_amount]),$D$15,0)),MATCH(ROW(orderData[customer]),ROW(orderData[customer])),""),ROWS($A$15:A44)+$B$3))),IF($D$15="",INDEX(orderData[inv_amount],SMALL(IF(ISNUMBER(MATCH(orderData[customer],$D$9,0)*MATCH(orderData[status],$D$11,0)*MATCH(orderData[order_type],$D$13,0)),MATCH(ROW(orderData[customer]),ROW(orderData[customer])),""),ROWS($A$15:A44)+$B$3)),INDEX(orderData[inv_amount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S37" s="353" t="str">
        <f t="array" ref="S37">IFERROR(IF($D$9="",IF($D$11="",IF($D$13="",IF($D$15="",INDEX(orderData[lock_goods],SMALL(MATCH(ROW(orderData[customer]),ROW(orderData[customer])),ROWS($A$15:A44)+$B$3)),INDEX(orderData[lock_goods],SMALL(IF(ISNUMBER(MATCH(YEAR(orderData[invoice_date]),$D$15,0)),MATCH(ROW(orderData[customer]),ROW(orderData[customer])),""),ROWS($A$15:A44)+$B$3))),IF($D$15="",INDEX(orderData[lock_goods],SMALL(IF(ISNUMBER(MATCH(orderData[order_type],$D$13,0)),MATCH(ROW(orderData[customer]),ROW(orderData[customer])),""),ROWS($A$15:A44)+$B$3)),INDEX(orderData[lock_goods],SMALL(IF(ISNUMBER(MATCH(orderData[order_type],$D$13,0)*MATCH(YEAR(orderData[invoice_date]),$D$15,0)),MATCH(ROW(orderData[customer]),ROW(orderData[customer])),""),ROWS($A$15:A44)+$B$3)))),IF($D$13="",IF($D$15="",INDEX(orderData[lock_goods],SMALL(IF(ISNUMBER(MATCH(orderData[status],$D$11,0)),MATCH(ROW(orderData[customer]),ROW(orderData[customer])),""),ROWS($A$15:A44)+$B$3)),INDEX(orderData[lock_goods],SMALL(IF(ISNUMBER(MATCH(orderData[status],$D$11,0)*MATCH(YEAR(orderData[invoice_date]),$D$15,0)),MATCH(ROW(orderData[customer]),ROW(orderData[customer])),""),ROWS($A$15:A44)+$B$3))),IF($D$15="",INDEX(orderData[lock_goods],SMALL(IF(ISNUMBER(MATCH(orderData[status],$D$11,0)*MATCH(orderData[order_type],$D$13,0)),MATCH(ROW(orderData[customer]),ROW(orderData[customer])),""),ROWS($A$15:A44)+$B$3)),INDEX(orderData[lock_goods],SMALL(IF(ISNUMBER(MATCH(orderData[status],$D$11,0)*MATCH(orderData[order_type],$D$13,0)*MATCH(YEAR(orderData[invoice_date]),$D$15,0)),MATCH(ROW(orderData[customer]),ROW(orderData[customer])),""),ROWS($A$15:A44)+$B$3))))),IF($D$11="",IF($D$13="",IF($D$15="",INDEX(orderData[lock_goods],SMALL(IF(ISNUMBER(MATCH(orderData[customer],$D$9,0)),MATCH(ROW(orderData[customer]),ROW(orderData[customer])),""),ROWS($A$15:A44)+$B$3)),INDEX(orderData[lock_goods],SMALL(IF(ISNUMBER(MATCH(orderData[customer],$D$9,0)*MATCH(YEAR(orderData[invoice_date]),$D$15,0)),MATCH(ROW(orderData[customer]),ROW(orderData[customer])),""),ROWS($A$15:A44)+$B$3))),IF($D$15="",INDEX(orderData[lock_goods],SMALL(IF(ISNUMBER(MATCH(orderData[customer],$D$9,0)*MATCH(orderData[order_type],$D$13,0)),MATCH(ROW(orderData[customer]),ROW(orderData[customer])),""),ROWS($A$15:A44)+$B$3)),INDEX(orderData[lock_goods],SMALL(IF(ISNUMBER(MATCH(orderData[customer],$D$9,0)*MATCH(orderData[order_type],$D$13,0)*MATCH(YEAR(orderData[invoice_date]),$D$15,0)),MATCH(ROW(orderData[customer]),ROW(orderData[customer])),""),ROWS($A$15:A44)+$B$3)))),IF($D$13="",IF($D$15="",INDEX(orderData[lock_goods],SMALL(IF(ISNUMBER(MATCH(orderData[customer],$D$9,0)*MATCH(orderData[status],$D$11,0)),MATCH(ROW(orderData[customer]),ROW(orderData[customer])),""),ROWS($A$15:A44)+$B$3)),INDEX(orderData[lock_goods],SMALL(IF(ISNUMBER(MATCH(orderData[customer],$D$9,0)*MATCH(orderData[status],$D$11,0)*MATCH(YEAR(orderData[payed]),$D$15,0)),MATCH(ROW(orderData[customer]),ROW(orderData[customer])),""),ROWS($A$15:A44)+$B$3))),IF($D$15="",INDEX(orderData[lock_goods],SMALL(IF(ISNUMBER(MATCH(orderData[customer],$D$9,0)*MATCH(orderData[status],$D$11,0)*MATCH(orderData[order_type],$D$13,0)),MATCH(ROW(orderData[customer]),ROW(orderData[customer])),""),ROWS($A$15:A44)+$B$3)),INDEX(orderData[lock_good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T37" s="292" t="str">
        <f t="array" ref="T37">IFERROR(IF($D$9="",IF($D$11="",IF($D$13="",IF($D$15="",INDEX(orderData[payed],SMALL(MATCH(ROW(orderData[customer]),ROW(orderData[customer])),ROWS($A$15:A44)+$B$3)),INDEX(orderData[payed],SMALL(IF(ISNUMBER(MATCH(YEAR(orderData[invoice_date]),$D$15,0)),MATCH(ROW(orderData[customer]),ROW(orderData[customer])),""),ROWS($A$15:A44)+$B$3))),IF($D$15="",INDEX(orderData[payed],SMALL(IF(ISNUMBER(MATCH(orderData[order_type],$D$13,0)),MATCH(ROW(orderData[customer]),ROW(orderData[customer])),""),ROWS($A$15:A44)+$B$3)),INDEX(orderData[payed],SMALL(IF(ISNUMBER(MATCH(orderData[order_type],$D$13,0)*MATCH(YEAR(orderData[invoice_date]),$D$15,0)),MATCH(ROW(orderData[customer]),ROW(orderData[customer])),""),ROWS($A$15:A44)+$B$3)))),IF($D$13="",IF($D$15="",INDEX(orderData[payed],SMALL(IF(ISNUMBER(MATCH(orderData[status],$D$11,0)),MATCH(ROW(orderData[customer]),ROW(orderData[customer])),""),ROWS($A$15:A44)+$B$3)),INDEX(orderData[payed],SMALL(IF(ISNUMBER(MATCH(orderData[status],$D$11,0)*MATCH(YEAR(orderData[invoice_date]),$D$15,0)),MATCH(ROW(orderData[customer]),ROW(orderData[customer])),""),ROWS($A$15:A44)+$B$3))),IF($D$15="",INDEX(orderData[payed],SMALL(IF(ISNUMBER(MATCH(orderData[status],$D$11,0)*MATCH(orderData[order_type],$D$13,0)),MATCH(ROW(orderData[customer]),ROW(orderData[customer])),""),ROWS($A$15:A44)+$B$3)),INDEX(orderData[payed],SMALL(IF(ISNUMBER(MATCH(orderData[status],$D$11,0)*MATCH(orderData[order_type],$D$13,0)*MATCH(YEAR(orderData[invoice_date]),$D$15,0)),MATCH(ROW(orderData[customer]),ROW(orderData[customer])),""),ROWS($A$15:A44)+$B$3))))),IF($D$11="",IF($D$13="",IF($D$15="",INDEX(orderData[payed],SMALL(IF(ISNUMBER(MATCH(orderData[customer],$D$9,0)),MATCH(ROW(orderData[customer]),ROW(orderData[customer])),""),ROWS($A$15:A44)+$B$3)),INDEX(orderData[payed],SMALL(IF(ISNUMBER(MATCH(orderData[customer],$D$9,0)*MATCH(YEAR(orderData[invoice_date]),$D$15,0)),MATCH(ROW(orderData[customer]),ROW(orderData[customer])),""),ROWS($A$15:A44)+$B$3))),IF($D$15="",INDEX(orderData[payed],SMALL(IF(ISNUMBER(MATCH(orderData[customer],$D$9,0)*MATCH(orderData[order_type],$D$13,0)),MATCH(ROW(orderData[customer]),ROW(orderData[customer])),""),ROWS($A$15:A44)+$B$3)),INDEX(orderData[payed],SMALL(IF(ISNUMBER(MATCH(orderData[customer],$D$9,0)*MATCH(orderData[order_type],$D$13,0)*MATCH(YEAR(orderData[invoice_date]),$D$15,0)),MATCH(ROW(orderData[customer]),ROW(orderData[customer])),""),ROWS($A$15:A44)+$B$3)))),IF($D$13="",IF($D$15="",INDEX(orderData[payed],SMALL(IF(ISNUMBER(MATCH(orderData[customer],$D$9,0)*MATCH(orderData[status],$D$11,0)),MATCH(ROW(orderData[customer]),ROW(orderData[customer])),""),ROWS($A$15:A44)+$B$3)),INDEX(orderData[payed],SMALL(IF(ISNUMBER(MATCH(orderData[customer],$D$9,0)*MATCH(orderData[status],$D$11,0)*MATCH(YEAR(orderData[payed]),$D$15,0)),MATCH(ROW(orderData[customer]),ROW(orderData[customer])),""),ROWS($A$15:A44)+$B$3))),IF($D$15="",INDEX(orderData[payed],SMALL(IF(ISNUMBER(MATCH(orderData[customer],$D$9,0)*MATCH(orderData[status],$D$11,0)*MATCH(orderData[order_type],$D$13,0)),MATCH(ROW(orderData[customer]),ROW(orderData[customer])),""),ROWS($A$15:A44)+$B$3)),INDEX(orderData[paye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U37" s="287" t="str">
        <f t="array" ref="U37">IFERROR(IF($D$9="",IF($D$11="",IF($D$13="",IF($D$15="",INDEX(orderData[shipping_method],SMALL(MATCH(ROW(orderData[customer]),ROW(orderData[customer])),ROWS($A$15:A44)+$B$3)),INDEX(orderData[shipping_method],SMALL(IF(ISNUMBER(MATCH(YEAR(orderData[invoice_date]),$D$15,0)),MATCH(ROW(orderData[customer]),ROW(orderData[customer])),""),ROWS($A$15:A44)+$B$3))),IF($D$15="",INDEX(orderData[shipping_method],SMALL(IF(ISNUMBER(MATCH(orderData[order_type],$D$13,0)),MATCH(ROW(orderData[customer]),ROW(orderData[customer])),""),ROWS($A$15:A44)+$B$3)),INDEX(orderData[shipping_method],SMALL(IF(ISNUMBER(MATCH(orderData[order_type],$D$13,0)*MATCH(YEAR(orderData[invoice_date]),$D$15,0)),MATCH(ROW(orderData[customer]),ROW(orderData[customer])),""),ROWS($A$15:A44)+$B$3)))),IF($D$13="",IF($D$15="",INDEX(orderData[shipping_method],SMALL(IF(ISNUMBER(MATCH(orderData[status],$D$11,0)),MATCH(ROW(orderData[customer]),ROW(orderData[customer])),""),ROWS($A$15:A44)+$B$3)),INDEX(orderData[shipping_method],SMALL(IF(ISNUMBER(MATCH(orderData[status],$D$11,0)*MATCH(YEAR(orderData[invoice_date]),$D$15,0)),MATCH(ROW(orderData[customer]),ROW(orderData[customer])),""),ROWS($A$15:A44)+$B$3))),IF($D$15="",INDEX(orderData[shipping_method],SMALL(IF(ISNUMBER(MATCH(orderData[status],$D$11,0)*MATCH(orderData[order_type],$D$13,0)),MATCH(ROW(orderData[customer]),ROW(orderData[customer])),""),ROWS($A$15:A44)+$B$3)),INDEX(orderData[shipping_method],SMALL(IF(ISNUMBER(MATCH(orderData[status],$D$11,0)*MATCH(orderData[order_type],$D$13,0)*MATCH(YEAR(orderData[invoice_date]),$D$15,0)),MATCH(ROW(orderData[customer]),ROW(orderData[customer])),""),ROWS($A$15:A44)+$B$3))))),IF($D$11="",IF($D$13="",IF($D$15="",INDEX(orderData[shipping_method],SMALL(IF(ISNUMBER(MATCH(orderData[customer],$D$9,0)),MATCH(ROW(orderData[customer]),ROW(orderData[customer])),""),ROWS($A$15:A44)+$B$3)),INDEX(orderData[shipping_method],SMALL(IF(ISNUMBER(MATCH(orderData[customer],$D$9,0)*MATCH(YEAR(orderData[invoice_date]),$D$15,0)),MATCH(ROW(orderData[customer]),ROW(orderData[customer])),""),ROWS($A$15:A44)+$B$3))),IF($D$15="",INDEX(orderData[shipping_method],SMALL(IF(ISNUMBER(MATCH(orderData[customer],$D$9,0)*MATCH(orderData[order_type],$D$13,0)),MATCH(ROW(orderData[customer]),ROW(orderData[customer])),""),ROWS($A$15:A44)+$B$3)),INDEX(orderData[shipping_method],SMALL(IF(ISNUMBER(MATCH(orderData[customer],$D$9,0)*MATCH(orderData[order_type],$D$13,0)*MATCH(YEAR(orderData[invoice_date]),$D$15,0)),MATCH(ROW(orderData[customer]),ROW(orderData[customer])),""),ROWS($A$15:A44)+$B$3)))),IF($D$13="",IF($D$15="",INDEX(orderData[shipping_method],SMALL(IF(ISNUMBER(MATCH(orderData[customer],$D$9,0)*MATCH(orderData[status],$D$11,0)),MATCH(ROW(orderData[customer]),ROW(orderData[customer])),""),ROWS($A$15:A44)+$B$3)),INDEX(orderData[shipping_method],SMALL(IF(ISNUMBER(MATCH(orderData[customer],$D$9,0)*MATCH(orderData[status],$D$11,0)*MATCH(YEAR(orderData[shipping_method]),$D$15,0)),MATCH(ROW(orderData[customer]),ROW(orderData[customer])),""),ROWS($A$15:A44)+$B$3))),IF($D$15="",INDEX(orderData[shipping_method],SMALL(IF(ISNUMBER(MATCH(orderData[customer],$D$9,0)*MATCH(orderData[status],$D$11,0)*MATCH(orderData[order_type],$D$13,0)),MATCH(ROW(orderData[customer]),ROW(orderData[customer])),""),ROWS($A$15:A44)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V37" s="292" t="str">
        <f t="array" ref="V37">IFERROR(IF($D$9="",IF($D$11="",IF($D$13="",IF($D$15="",INDEX(orderData[status],SMALL(MATCH(ROW(orderData[customer]),ROW(orderData[customer])),ROWS($A$15:A44)+$B$3)),INDEX(orderData[status],SMALL(IF(ISNUMBER(MATCH(YEAR(orderData[invoice_date]),$D$15,0)),MATCH(ROW(orderData[customer]),ROW(orderData[customer])),""),ROWS($A$15:A44)+$B$3))),IF($D$15="",INDEX(orderData[status],SMALL(IF(ISNUMBER(MATCH(orderData[order_type],$D$13,0)),MATCH(ROW(orderData[customer]),ROW(orderData[customer])),""),ROWS($A$15:A44)+$B$3)),INDEX(orderData[status],SMALL(IF(ISNUMBER(MATCH(orderData[order_type],$D$13,0)*MATCH(YEAR(orderData[invoice_date]),$D$15,0)),MATCH(ROW(orderData[customer]),ROW(orderData[customer])),""),ROWS($A$15:A44)+$B$3)))),IF($D$13="",IF($D$15="",INDEX(orderData[status],SMALL(IF(ISNUMBER(MATCH(orderData[status],$D$11,0)),MATCH(ROW(orderData[customer]),ROW(orderData[customer])),""),ROWS($A$15:A44)+$B$3)),INDEX(orderData[status],SMALL(IF(ISNUMBER(MATCH(orderData[status],$D$11,0)*MATCH(YEAR(orderData[invoice_date]),$D$15,0)),MATCH(ROW(orderData[customer]),ROW(orderData[customer])),""),ROWS($A$15:A44)+$B$3))),IF($D$15="",INDEX(orderData[status],SMALL(IF(ISNUMBER(MATCH(orderData[status],$D$11,0)*MATCH(orderData[order_type],$D$13,0)),MATCH(ROW(orderData[customer]),ROW(orderData[customer])),""),ROWS($A$15:A44)+$B$3)),INDEX(orderData[status],SMALL(IF(ISNUMBER(MATCH(orderData[status],$D$11,0)*MATCH(orderData[order_type],$D$13,0)*MATCH(YEAR(orderData[invoice_date]),$D$15,0)),MATCH(ROW(orderData[customer]),ROW(orderData[customer])),""),ROWS($A$15:A44)+$B$3))))),IF($D$11="",IF($D$13="",IF($D$15="",INDEX(orderData[status],SMALL(IF(ISNUMBER(MATCH(orderData[customer],$D$9,0)),MATCH(ROW(orderData[customer]),ROW(orderData[customer])),""),ROWS($A$15:A44)+$B$3)),INDEX(orderData[status],SMALL(IF(ISNUMBER(MATCH(orderData[customer],$D$9,0)*MATCH(YEAR(orderData[invoice_date]),$D$15,0)),MATCH(ROW(orderData[customer]),ROW(orderData[customer])),""),ROWS($A$15:A44)+$B$3))),IF($D$15="",INDEX(orderData[status],SMALL(IF(ISNUMBER(MATCH(orderData[customer],$D$9,0)*MATCH(orderData[order_type],$D$13,0)),MATCH(ROW(orderData[customer]),ROW(orderData[customer])),""),ROWS($A$15:A44)+$B$3)),INDEX(orderData[status],SMALL(IF(ISNUMBER(MATCH(orderData[customer],$D$9,0)*MATCH(orderData[order_type],$D$13,0)*MATCH(YEAR(orderData[invoice_date]),$D$15,0)),MATCH(ROW(orderData[customer]),ROW(orderData[customer])),""),ROWS($A$15:A44)+$B$3)))),IF($D$13="",IF($D$15="",INDEX(orderData[status],SMALL(IF(ISNUMBER(MATCH(orderData[customer],$D$9,0)*MATCH(orderData[status],$D$11,0)),MATCH(ROW(orderData[customer]),ROW(orderData[customer])),""),ROWS($A$15:A44)+$B$3)),INDEX(orderData[status],SMALL(IF(ISNUMBER(MATCH(orderData[customer],$D$9,0)*MATCH(orderData[status],$D$11,0)*MATCH(YEAR(orderData[status]),$D$15,0)),MATCH(ROW(orderData[customer]),ROW(orderData[customer])),""),ROWS($A$15:A44)+$B$3))),IF($D$15="",INDEX(orderData[status],SMALL(IF(ISNUMBER(MATCH(orderData[customer],$D$9,0)*MATCH(orderData[status],$D$11,0)*MATCH(orderData[order_type],$D$13,0)),MATCH(ROW(orderData[customer]),ROW(orderData[customer])),""),ROWS($A$15:A44)+$B$3)),INDEX(orderData[statu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W37" s="392" t="str">
        <f t="array" ref="W37">IFERROR(IF($D$9="",IF($D$11="",IF($D$13="",IF($D$15="",INDEX(orderData[custom_docs],SMALL(MATCH(ROW(orderData[customer]),ROW(orderData[customer])),ROWS($A$15:A44)+$B$3)),INDEX(orderData[custom_docs],SMALL(IF(ISNUMBER(MATCH(YEAR(orderData[invoice_date]),$D$15,0)),MATCH(ROW(orderData[customer]),ROW(orderData[customer])),""),ROWS($A$15:A44)+$B$3))),IF($D$15="",INDEX(orderData[custom_docs],SMALL(IF(ISNUMBER(MATCH(orderData[order_type],$D$13,0)),MATCH(ROW(orderData[customer]),ROW(orderData[customer])),""),ROWS($A$15:A44)+$B$3)),INDEX(orderData[custom_docs],SMALL(IF(ISNUMBER(MATCH(orderData[order_type],$D$13,0)*MATCH(YEAR(orderData[invoice_date]),$D$15,0)),MATCH(ROW(orderData[customer]),ROW(orderData[customer])),""),ROWS($A$15:A44)+$B$3)))),IF($D$13="",IF($D$15="",INDEX(orderData[custom_docs],SMALL(IF(ISNUMBER(MATCH(orderData[status],$D$11,0)),MATCH(ROW(orderData[customer]),ROW(orderData[customer])),""),ROWS($A$15:A44)+$B$3)),INDEX(orderData[custom_docs],SMALL(IF(ISNUMBER(MATCH(orderData[status],$D$11,0)*MATCH(YEAR(orderData[invoice_date]),$D$15,0)),MATCH(ROW(orderData[customer]),ROW(orderData[customer])),""),ROWS($A$15:A44)+$B$3))),IF($D$15="",INDEX(orderData[custom_docs],SMALL(IF(ISNUMBER(MATCH(orderData[status],$D$11,0)*MATCH(orderData[order_type],$D$13,0)),MATCH(ROW(orderData[customer]),ROW(orderData[customer])),""),ROWS($A$15:A44)+$B$3)),INDEX(orderData[custom_docs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_docs],SMALL(IF(ISNUMBER(MATCH(orderData[customer],$D$9,0)),MATCH(ROW(orderData[customer]),ROW(orderData[customer])),""),ROWS($A$15:A44)+$B$3)),INDEX(orderData[custom_docs],SMALL(IF(ISNUMBER(MATCH(orderData[customer],$D$9,0)*MATCH(YEAR(orderData[invoice_date]),$D$15,0)),MATCH(ROW(orderData[customer]),ROW(orderData[customer])),""),ROWS($A$15:A44)+$B$3))),IF($D$15="",INDEX(orderData[custom_docs],SMALL(IF(ISNUMBER(MATCH(orderData[customer],$D$9,0)*MATCH(orderData[order_type],$D$13,0)),MATCH(ROW(orderData[customer]),ROW(orderData[customer])),""),ROWS($A$15:A44)+$B$3)),INDEX(orderData[custom_docs],SMALL(IF(ISNUMBER(MATCH(orderData[customer],$D$9,0)*MATCH(orderData[order_type],$D$13,0)*MATCH(YEAR(orderData[invoice_date]),$D$15,0)),MATCH(ROW(orderData[customer]),ROW(orderData[customer])),""),ROWS($A$15:A44)+$B$3)))),IF($D$13="",IF($D$15="",INDEX(orderData[custom_docs],SMALL(IF(ISNUMBER(MATCH(orderData[customer],$D$9,0)*MATCH(orderData[status],$D$11,0)),MATCH(ROW(orderData[customer]),ROW(orderData[customer])),""),ROWS($A$15:A44)+$B$3)),INDEX(orderData[custom_docs],SMALL(IF(ISNUMBER(MATCH(orderData[customer],$D$9,0)*MATCH(orderData[status],$D$11,0)*MATCH(YEAR(orderData[status]),$D$15,0)),MATCH(ROW(orderData[customer]),ROW(orderData[customer])),""),ROWS($A$15:A44)+$B$3))),IF($D$15="",INDEX(orderData[custom_docs],SMALL(IF(ISNUMBER(MATCH(orderData[customer],$D$9,0)*MATCH(orderData[status],$D$11,0)*MATCH(orderData[order_type],$D$13,0)),MATCH(ROW(orderData[customer]),ROW(orderData[customer])),""),ROWS($A$15:A44)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AQ37" s="264"/>
      <c r="AR37" s="275"/>
      <c r="BN37" s="433"/>
      <c r="BO37" s="268"/>
      <c r="BZ37" s="364"/>
      <c r="CA37" s="305" t="str">
        <f>IFERROR(IF(BZ37="","",INDEX(productData[description],MATCH(BZ37,productData[sku],0))),"")</f>
        <v/>
      </c>
      <c r="CB37" s="307"/>
      <c r="CC37" s="423"/>
      <c r="CD37" s="315"/>
      <c r="CE37" s="425"/>
      <c r="CF37" s="308"/>
      <c r="CG37" s="309" t="str">
        <f>IFERROR(ROUNDUP(CB37/INDEX(productData[units_per_carton],MATCH(BZ37,productData[sku],0)),0),"")</f>
        <v/>
      </c>
      <c r="CH37" s="310" t="str">
        <f>IFERROR(ROUNDUP(CD37/INDEX(productData[units_per_carton],MATCH(BZ37,productData[sku],0)),0),"")</f>
        <v/>
      </c>
      <c r="CI37" s="310" t="str">
        <f>IFERROR(ROUNDUP(CF37/INDEX(productData[units_per_carton],MATCH(BZ37,productData[sku])),0),"")</f>
        <v/>
      </c>
      <c r="CJ37" s="310" t="str">
        <f>IFERROR(((CB37+CD37+CF37)/INDEX(productData[units_per_carton],MATCH(BZ37,productData[sku],0)))*INDEX(productData[net_weight],MATCH(BZ37,productData[sku],0)),"")</f>
        <v/>
      </c>
      <c r="CK37" s="310" t="str">
        <f>IFERROR(((CB37+CD37+CF37)/INDEX(productData[units_per_carton],MATCH(BZ37,productData[sku],0)))*INDEX(productData[gross_weight],MATCH(BZ37,productData[sku],0)),"")</f>
        <v/>
      </c>
      <c r="CL37" s="414" t="str">
        <f>IFERROR((CB37+CD37+CF37)/INDEX(productData[units_per_carton],MATCH(BZ37,productData[sku],0))*INDEX(productData[length],MATCH(BZ37,productData[sku],0))*INDEX(productData[width],MATCH(BZ37,productData[sku],0))*INDEX(productData[height],MATCH(BZ37,productData[sku],0))/1000000000,"")</f>
        <v/>
      </c>
      <c r="CM37" s="311" t="str">
        <f>IFERROR(INDEX(productData[category],MATCH(BZ37,productData[sku],0)),"")</f>
        <v/>
      </c>
      <c r="CN37" s="311" t="str">
        <f>IFERROR(INDEX(productData[size1],MATCH(BZ37,productData[sku],0)),"")</f>
        <v/>
      </c>
      <c r="CO37" s="312" t="str">
        <f>IFERROR(INDEX(productData[hs_code],MATCH(BZ37,productData[sku],0)),"")</f>
        <v/>
      </c>
      <c r="CP37" s="365" t="str">
        <f>IFERROR(INDEX(productData[sku_geko],MATCH(BZ37,productData[sku],0)),"")</f>
        <v/>
      </c>
      <c r="CQ37" s="308"/>
      <c r="CR37" s="383" t="str">
        <f>IFERROR(IF(BZ37="","",IF($BX$15="SALE",INDEX(inventory[COSTO UNITARIO],MATCH(BZ37,inventory[SKU],0)),IF($BX$15="SAMPLING",INDEX(inventory[COSTO UNITARIO],MATCH(BZ37,inventory[SKU],0)),""))),"")</f>
        <v/>
      </c>
      <c r="CS37" s="383" t="str">
        <f t="shared" si="8"/>
        <v/>
      </c>
      <c r="CT37" s="430" t="str">
        <f t="shared" si="9"/>
        <v/>
      </c>
      <c r="CU37" s="357" t="str">
        <f t="shared" si="3"/>
        <v/>
      </c>
      <c r="CV37" s="275"/>
      <c r="CY37" s="280"/>
      <c r="CZ37" s="280"/>
      <c r="DH37" s="195"/>
      <c r="EE37" s="337" t="str">
        <f t="array" ref="EE37">IFERROR(IF($EC$9="",IF($EC$11="",IF($EC$13="",INDEX(productData[sku],SMALL(MATCH(ROW(productData[sku]),ROW(productData[sku])),ROWS($A$15:A44)+$B$3)),INDEX(productData[sku],SMALL(IF(ISNUMBER(MATCH(productData[size1],$EC$13,0)),MATCH(ROW(productData[sku]),ROW(productData[sku])),""),ROWS($A$15:A42)+$B$3))),IF($EC$13="",INDEX(productData[sku],SMALL(IF(ISNUMBER(MATCH(productData[sex],$EC$11,0)),MATCH(ROW(productData[sku]),ROW(productData[sku])),""),ROWS($A$15:A42)+$B$3)),INDEX(productData[sku],SMALL(IF(ISNUMBER(MATCH(productData[sex],$EC$11,0)*MATCH(productData[size1],$EC$13,0)),MATCH(ROW(productData[sku]),ROW(productData[sku])),""),ROWS($A$15:A42)+$B$3)))),IF($EC$11="",IF($EC$13="",INDEX(productData[sku],SMALL(IF(ISNUMBER(MATCH(productData[category],$EC$9,0)),MATCH(ROW(productData[sku]),ROW(productData[sku])),""),ROWS($A$15:A42)+$B$3)),INDEX(productData[sku],SMALL(IF(ISNUMBER(MATCH(productData[category],$EC$9,0)*MATCH(productData[size1],$EC$13,0)),MATCH(ROW(productData[sku]),ROW(productData[sku])),""),ROWS($A$15:A42)+$B$3))),IF($EC$13="",INDEX(productData[sku],SMALL(IF(ISNUMBER(MATCH(productData[category],$EC$9,0)*MATCH(productData[sex],$EC$11,0)),MATCH(ROW(productData[sku]),ROW(productData[sku])),""),ROWS($A$15:A42)+$B$3)),INDEX(productData[sku],SMALL(IF(ISNUMBER(MATCH(productData[category],$EC$9,0)*MATCH(productData[sex],$EC$11,0)*MATCH(productData[size1],$EC$13,0)),MATCH(ROW(productData[sku]),ROW(productData[sku])),""),ROWS($A$15:A42)+$B$3))))),"")</f>
        <v/>
      </c>
      <c r="EF37" s="501" t="str">
        <f t="array" ref="EF37">IFERROR(IF($EC$9="",IF($EC$11="",IF($EC$13="",INDEX(productData[description],SMALL(MATCH(ROW(productData[sku]),ROW(productData[sku])),ROWS($A$15:A44)+$B$3)),INDEX(productData[description],SMALL(IF(ISNUMBER(MATCH(productData[size1],$EC$13,0)),MATCH(ROW(productData[sku]),ROW(productData[sku])),""),ROWS($A$15:A42)+$B$3))),IF($EC$13="",INDEX(productData[description],SMALL(IF(ISNUMBER(MATCH(productData[sex],$EC$11,0)),MATCH(ROW(productData[sku]),ROW(productData[sku])),""),ROWS($A$15:A42)+$B$3)),INDEX(productData[description],SMALL(IF(ISNUMBER(MATCH(productData[sex],$EC$11,0)*MATCH(productData[size1],$EC$13,0)),MATCH(ROW(productData[sku]),ROW(productData[sku])),""),ROWS($A$15:A42)+$B$3)))),IF($EC$11="",IF($EC$13="",INDEX(productData[description],SMALL(IF(ISNUMBER(MATCH(productData[category],$EC$9,0)),MATCH(ROW(productData[sku]),ROW(productData[sku])),""),ROWS($A$15:A42)+$B$3)),INDEX(productData[description],SMALL(IF(ISNUMBER(MATCH(productData[category],$EC$9,0)*MATCH(productData[size1],$EC$13,0)),MATCH(ROW(productData[sku]),ROW(productData[sku])),""),ROWS($A$15:A42)+$B$3))),IF($EC$13="",INDEX(productData[description],SMALL(IF(ISNUMBER(MATCH(productData[category],$EC$9,0)*MATCH(productData[sex],$EC$11,0)),MATCH(ROW(productData[sku]),ROW(productData[sku])),""),ROWS($A$15:A42)+$B$3)),INDEX(productData[description],SMALL(IF(ISNUMBER(MATCH(productData[category],$EC$9,0)*MATCH(productData[sex],$EC$11,0)*MATCH(productData[size1],$EC$13,0)),MATCH(ROW(productData[sku]),ROW(productData[sku])),""),ROWS($A$15:A42)+$B$3))))),"")</f>
        <v/>
      </c>
      <c r="EG37" s="338" t="str">
        <f>IFERROR(IF('BHPC MANAGER'!$EE37="","",INDEX(inventory[ESISTENZA],MATCH('BHPC MANAGER'!$EE37,inventory[SKU],0))),0)</f>
        <v/>
      </c>
      <c r="EH37" s="339" t="s">
        <v>241</v>
      </c>
      <c r="EI37" s="339" t="str">
        <f t="shared" si="4"/>
        <v/>
      </c>
      <c r="EJ37" s="340" t="s">
        <v>241</v>
      </c>
      <c r="EK37" s="341" t="str">
        <f t="shared" si="5"/>
        <v/>
      </c>
      <c r="FF37" s="242"/>
      <c r="FG37" s="242"/>
      <c r="FH37" s="242"/>
      <c r="FI37" s="242"/>
      <c r="FJ37" s="242"/>
      <c r="FK37" s="242"/>
      <c r="FL37" s="242"/>
      <c r="FM37" s="242"/>
      <c r="FN37" s="242"/>
      <c r="FO37" s="242"/>
      <c r="FP37" s="242"/>
      <c r="FQ37" s="242"/>
      <c r="FR37" s="242"/>
      <c r="FS37" s="242"/>
      <c r="FT37" s="242"/>
      <c r="FU37" s="242"/>
      <c r="FV37" s="242"/>
      <c r="FW37" s="242"/>
      <c r="FX37" s="242"/>
      <c r="FY37" s="242"/>
      <c r="FZ37" s="242"/>
      <c r="GA37" s="242"/>
      <c r="GB37" s="242"/>
      <c r="GC37" s="242"/>
      <c r="GD37" s="242"/>
      <c r="GE37" s="242"/>
      <c r="GF37" s="242"/>
      <c r="GG37" s="242"/>
      <c r="GH37" s="242"/>
      <c r="GI37" s="242"/>
      <c r="GJ37" s="242"/>
      <c r="GK37" s="242"/>
      <c r="GL37" s="242"/>
      <c r="GM37" s="242"/>
      <c r="GN37" s="242"/>
      <c r="GO37" s="242"/>
      <c r="GP37" s="242"/>
      <c r="GQ37" s="242"/>
      <c r="GR37" s="242"/>
      <c r="GS37" s="242"/>
      <c r="GT37" s="242"/>
      <c r="GU37" s="242"/>
      <c r="GV37" s="242"/>
      <c r="GW37" s="242"/>
      <c r="GX37" s="242"/>
      <c r="GY37" s="242"/>
      <c r="GZ37" s="242"/>
      <c r="HA37" s="242"/>
      <c r="HB37" s="242"/>
      <c r="HC37" s="242"/>
      <c r="HD37" s="242"/>
      <c r="HE37" s="242"/>
      <c r="HF37" s="242"/>
      <c r="HG37" s="242"/>
      <c r="HH37" s="242"/>
      <c r="HI37" s="242"/>
      <c r="HJ37" s="242"/>
      <c r="HK37" s="242"/>
      <c r="HL37" s="242"/>
      <c r="HM37" s="242"/>
      <c r="HN37" s="242"/>
      <c r="HO37" s="242"/>
      <c r="HP37" s="242"/>
      <c r="HQ37" s="242"/>
      <c r="HR37" s="242"/>
      <c r="HS37" s="242"/>
      <c r="HT37" s="242"/>
    </row>
    <row r="38" spans="6:228" ht="15" customHeight="1" x14ac:dyDescent="0.35">
      <c r="L38" s="285" t="str">
        <f t="array" ref="L38">IFERROR(IF($D$9="",IF($D$11="",IF($D$13="",IF($D$15="",INDEX(orderData[customer],SMALL(MATCH(ROW(orderData[customer]),ROW(orderData[customer])),ROWS($A$15:A45)+$B$3)),INDEX(orderData[customer],SMALL(IF(ISNUMBER(MATCH(YEAR(orderData[invoice_date]),$D$15,0)),MATCH(ROW(orderData[customer]),ROW(orderData[customer])),""),ROWS($A$15:A45)+$B$3))),IF($D$15="",INDEX(orderData[customer],SMALL(IF(ISNUMBER(MATCH(orderData[order_type],$D$13,0)),MATCH(ROW(orderData[customer]),ROW(orderData[customer])),""),ROWS($A$15:A45)+$B$3)),INDEX(orderData[customer],SMALL(IF(ISNUMBER(MATCH(orderData[order_type],$D$13,0)*MATCH(YEAR(orderData[invoice_date]),$D$15,0)),MATCH(ROW(orderData[customer]),ROW(orderData[customer])),""),ROWS($A$15:A45)+$B$3)))),IF($D$13="",IF($D$15="",INDEX(orderData[customer],SMALL(IF(ISNUMBER(MATCH(orderData[status],$D$11,0)),MATCH(ROW(orderData[customer]),ROW(orderData[customer])),""),ROWS($A$15:A45)+$B$3)),INDEX(orderData[customer],SMALL(IF(ISNUMBER(MATCH(orderData[status],$D$11,0)*MATCH(YEAR(orderData[invoice_date]),$D$15,0)),MATCH(ROW(orderData[customer]),ROW(orderData[customer])),""),ROWS($A$15:A45)+$B$3))),IF($D$15="",INDEX(orderData[customer],SMALL(IF(ISNUMBER(MATCH(orderData[status],$D$11,0)*MATCH(orderData[order_type],$D$13,0)),MATCH(ROW(orderData[customer]),ROW(orderData[customer])),""),ROWS($A$15:A45)+$B$3)),INDEX(orderData[customer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er],SMALL(IF(ISNUMBER(MATCH(orderData[customer],$D$9,0)),MATCH(ROW(orderData[customer]),ROW(orderData[customer])),""),ROWS($A$15:A45)+$B$3)),INDEX(orderData[customer],SMALL(IF(ISNUMBER(MATCH(orderData[customer],$D$9,0)*MATCH(YEAR(orderData[invoice_date]),$D$15,0)),MATCH(ROW(orderData[customer]),ROW(orderData[customer])),""),ROWS($A$15:A45)+$B$3))),IF($D$15="",INDEX(orderData[customer],SMALL(IF(ISNUMBER(MATCH(orderData[customer],$D$9,0)*MATCH(orderData[order_type],$D$13,0)),MATCH(ROW(orderData[customer]),ROW(orderData[customer])),""),ROWS($A$15:A45)+$B$3)),INDEX(orderData[customer],SMALL(IF(ISNUMBER(MATCH(orderData[customer],$D$9,0)*MATCH(orderData[order_type],$D$13,0)*MATCH(YEAR(orderData[invoice_date]),$D$15,0)),MATCH(ROW(orderData[customer]),ROW(orderData[customer])),""),ROWS($A$15:A45)+$B$3)))),IF($D$13="",IF($D$15="",INDEX(orderData[customer],SMALL(IF(ISNUMBER(MATCH(orderData[customer],$D$9,0)*MATCH(orderData[status],$D$11,0)),MATCH(ROW(orderData[customer]),ROW(orderData[customer])),""),ROWS($A$15:A45)+$B$3)),INDEX(orderData[customer],SMALL(IF(ISNUMBER(MATCH(orderData[customer],$D$9,0)*MATCH(orderData[status],$D$11,0)*MATCH(YEAR(orderData[invoice_date]),$D$15,0)),MATCH(ROW(orderData[customer]),ROW(orderData[customer])),""),ROWS($A$15:A45)+$B$3))),IF($D$15="",INDEX(orderData[customer],SMALL(IF(ISNUMBER(MATCH(orderData[customer],$D$9,0)*MATCH(orderData[status],$D$11,0)*MATCH(orderData[order_type],$D$13,0)),MATCH(ROW(orderData[customer]),ROW(orderData[customer])),""),ROWS($A$15:A45)+$B$3)),INDEX(orderData[customer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M38" s="286" t="str">
        <f t="array" ref="M38">IFERROR(IF($D$9="",IF($D$11="",IF($D$13="",IF($D$15="",INDEX(orderData[order_no],SMALL(MATCH(ROW(orderData[customer]),ROW(orderData[customer])),ROWS($A$15:A45)+$B$3)),INDEX(orderData[order_no],SMALL(IF(ISNUMBER(MATCH(YEAR(orderData[invoice_date]),$D$15,0)),MATCH(ROW(orderData[customer]),ROW(orderData[customer])),""),ROWS($A$15:A45)+$B$3))),IF($D$15="",INDEX(orderData[order_no],SMALL(IF(ISNUMBER(MATCH(orderData[order_type],$D$13,0)),MATCH(ROW(orderData[customer]),ROW(orderData[customer])),""),ROWS($A$15:A45)+$B$3)),INDEX(orderData[order_no],SMALL(IF(ISNUMBER(MATCH(orderData[order_type],$D$13,0)*MATCH(YEAR(orderData[invoice_date]),$D$15,0)),MATCH(ROW(orderData[customer]),ROW(orderData[customer])),""),ROWS($A$15:A45)+$B$3)))),IF($D$13="",IF($D$15="",INDEX(orderData[order_no],SMALL(IF(ISNUMBER(MATCH(orderData[status],$D$11,0)),MATCH(ROW(orderData[customer]),ROW(orderData[customer])),""),ROWS($A$15:A45)+$B$3)),INDEX(orderData[order_no],SMALL(IF(ISNUMBER(MATCH(orderData[status],$D$11,0)*MATCH(YEAR(orderData[invoice_date]),$D$15,0)),MATCH(ROW(orderData[customer]),ROW(orderData[customer])),""),ROWS($A$15:A45)+$B$3))),IF($D$15="",INDEX(orderData[order_no],SMALL(IF(ISNUMBER(MATCH(orderData[status],$D$11,0)*MATCH(orderData[order_type],$D$13,0)),MATCH(ROW(orderData[customer]),ROW(orderData[customer])),""),ROWS($A$15:A45)+$B$3)),INDEX(orderData[order_no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no],SMALL(IF(ISNUMBER(MATCH(orderData[customer],$D$9,0)),MATCH(ROW(orderData[customer]),ROW(orderData[customer])),""),ROWS($A$15:A45)+$B$3)),INDEX(orderData[order_no],SMALL(IF(ISNUMBER(MATCH(orderData[customer],$D$9,0)*MATCH(YEAR(orderData[invoice_date]),$D$15,0)),MATCH(ROW(orderData[customer]),ROW(orderData[customer])),""),ROWS($A$15:A45)+$B$3))),IF($D$15="",INDEX(orderData[order_no],SMALL(IF(ISNUMBER(MATCH(orderData[customer],$D$9,0)*MATCH(orderData[order_type],$D$13,0)),MATCH(ROW(orderData[customer]),ROW(orderData[customer])),""),ROWS($A$15:A45)+$B$3)),INDEX(orderData[order_no],SMALL(IF(ISNUMBER(MATCH(orderData[customer],$D$9,0)*MATCH(orderData[order_type],$D$13,0)*MATCH(YEAR(orderData[invoice_date]),$D$15,0)),MATCH(ROW(orderData[customer]),ROW(orderData[customer])),""),ROWS($A$15:A45)+$B$3)))),IF($D$13="",IF($D$15="",INDEX(orderData[order_no],SMALL(IF(ISNUMBER(MATCH(orderData[customer],$D$9,0)*MATCH(orderData[status],$D$11,0)),MATCH(ROW(orderData[customer]),ROW(orderData[customer])),""),ROWS($A$15:A45)+$B$3)),INDEX(orderData[order_no],SMALL(IF(ISNUMBER(MATCH(orderData[customer],$D$9,0)*MATCH(orderData[status],$D$11,0)*MATCH(YEAR(orderData[invoice_date]),$D$15,0)),MATCH(ROW(orderData[customer]),ROW(orderData[customer])),""),ROWS($A$15:A45)+$B$3))),IF($D$15="",INDEX(orderData[order_no],SMALL(IF(ISNUMBER(MATCH(orderData[customer],$D$9,0)*MATCH(orderData[status],$D$11,0)*MATCH(orderData[order_type],$D$13,0)),MATCH(ROW(orderData[customer]),ROW(orderData[customer])),""),ROWS($A$15:A45)+$B$3)),INDEX(orderData[order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N38" s="287" t="str">
        <f t="array" ref="N38">IFERROR(IF($D$9="",IF($D$11="",IF($D$13="",IF($D$15="",INDEX(orderData[order_type],SMALL(MATCH(ROW(orderData[customer]),ROW(orderData[customer])),ROWS($A$15:A45)+$B$3)),INDEX(orderData[order_type],SMALL(IF(ISNUMBER(MATCH(YEAR(orderData[invoice_date]),$D$15,0)),MATCH(ROW(orderData[customer]),ROW(orderData[customer])),""),ROWS($A$15:A45)+$B$3))),IF($D$15="",INDEX(orderData[order_type],SMALL(IF(ISNUMBER(MATCH(orderData[order_type],$D$13,0)),MATCH(ROW(orderData[customer]),ROW(orderData[customer])),""),ROWS($A$15:A45)+$B$3)),INDEX(orderData[order_type],SMALL(IF(ISNUMBER(MATCH(orderData[order_type],$D$13,0)*MATCH(YEAR(orderData[invoice_date]),$D$15,0)),MATCH(ROW(orderData[customer]),ROW(orderData[customer])),""),ROWS($A$15:A45)+$B$3)))),IF($D$13="",IF($D$15="",INDEX(orderData[order_type],SMALL(IF(ISNUMBER(MATCH(orderData[status],$D$11,0)),MATCH(ROW(orderData[customer]),ROW(orderData[customer])),""),ROWS($A$15:A45)+$B$3)),INDEX(orderData[order_type],SMALL(IF(ISNUMBER(MATCH(orderData[status],$D$11,0)*MATCH(YEAR(orderData[invoice_date]),$D$15,0)),MATCH(ROW(orderData[customer]),ROW(orderData[customer])),""),ROWS($A$15:A45)+$B$3))),IF($D$15="",INDEX(orderData[order_type],SMALL(IF(ISNUMBER(MATCH(orderData[status],$D$11,0)*MATCH(orderData[order_type],$D$13,0)),MATCH(ROW(orderData[customer]),ROW(orderData[customer])),""),ROWS($A$15:A45)+$B$3)),INDEX(orderData[order_typ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type],SMALL(IF(ISNUMBER(MATCH(orderData[customer],$D$9,0)),MATCH(ROW(orderData[customer]),ROW(orderData[customer])),""),ROWS($A$15:A45)+$B$3)),INDEX(orderData[order_type],SMALL(IF(ISNUMBER(MATCH(orderData[customer],$D$9,0)*MATCH(YEAR(orderData[invoice_date]),$D$15,0)),MATCH(ROW(orderData[customer]),ROW(orderData[customer])),""),ROWS($A$15:A45)+$B$3))),IF($D$15="",INDEX(orderData[order_type],SMALL(IF(ISNUMBER(MATCH(orderData[customer],$D$9,0)*MATCH(orderData[order_type],$D$13,0)),MATCH(ROW(orderData[customer]),ROW(orderData[customer])),""),ROWS($A$15:A45)+$B$3)),INDEX(orderData[order_type],SMALL(IF(ISNUMBER(MATCH(orderData[customer],$D$9,0)*MATCH(orderData[order_type],$D$13,0)*MATCH(YEAR(orderData[invoice_date]),$D$15,0)),MATCH(ROW(orderData[customer]),ROW(orderData[customer])),""),ROWS($A$15:A45)+$B$3)))),IF($D$13="",IF($D$15="",INDEX(orderData[order_type],SMALL(IF(ISNUMBER(MATCH(orderData[customer],$D$9,0)*MATCH(orderData[status],$D$11,0)),MATCH(ROW(orderData[customer]),ROW(orderData[customer])),""),ROWS($A$15:A45)+$B$3)),INDEX(orderData[order_type],SMALL(IF(ISNUMBER(MATCH(orderData[customer],$D$9,0)*MATCH(orderData[status],$D$11,0)*MATCH(YEAR(orderData[invoice_date]),$D$15,0)),MATCH(ROW(orderData[customer]),ROW(orderData[customer])),""),ROWS($A$15:A45)+$B$3))),IF($D$15="",INDEX(orderData[order_type],SMALL(IF(ISNUMBER(MATCH(orderData[customer],$D$9,0)*MATCH(orderData[status],$D$11,0)*MATCH(orderData[order_type],$D$13,0)),MATCH(ROW(orderData[customer]),ROW(orderData[customer])),""),ROWS($A$15:A45)+$B$3)),INDEX(orderData[order_typ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O38" s="288" t="str">
        <f t="array" ref="O38">IFERROR(IF($D$9="",IF($D$11="",IF($D$13="",IF($D$15="",INDEX(orderData[order_date],SMALL(MATCH(ROW(orderData[customer]),ROW(orderData[customer])),ROWS($A$15:A45)+$B$3)),INDEX(orderData[order_date],SMALL(IF(ISNUMBER(MATCH(YEAR(orderData[invoice_date]),$D$15,0)),MATCH(ROW(orderData[customer]),ROW(orderData[customer])),""),ROWS($A$15:A45)+$B$3))),IF($D$15="",INDEX(orderData[order_date],SMALL(IF(ISNUMBER(MATCH(orderData[order_type],$D$13,0)),MATCH(ROW(orderData[customer]),ROW(orderData[customer])),""),ROWS($A$15:A45)+$B$3)),INDEX(orderData[order_date],SMALL(IF(ISNUMBER(MATCH(orderData[order_type],$D$13,0)*MATCH(YEAR(orderData[invoice_date]),$D$15,0)),MATCH(ROW(orderData[customer]),ROW(orderData[customer])),""),ROWS($A$15:A45)+$B$3)))),IF($D$13="",IF($D$15="",INDEX(orderData[order_date],SMALL(IF(ISNUMBER(MATCH(orderData[status],$D$11,0)),MATCH(ROW(orderData[customer]),ROW(orderData[customer])),""),ROWS($A$15:A45)+$B$3)),INDEX(orderData[order_date],SMALL(IF(ISNUMBER(MATCH(orderData[status],$D$11,0)*MATCH(YEAR(orderData[invoice_date]),$D$15,0)),MATCH(ROW(orderData[customer]),ROW(orderData[customer])),""),ROWS($A$15:A45)+$B$3))),IF($D$15="",INDEX(orderData[order_date],SMALL(IF(ISNUMBER(MATCH(orderData[status],$D$11,0)*MATCH(orderData[order_type],$D$13,0)),MATCH(ROW(orderData[customer]),ROW(orderData[customer])),""),ROWS($A$15:A45)+$B$3)),INDEX(orderData[order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date],SMALL(IF(ISNUMBER(MATCH(orderData[customer],$D$9,0)),MATCH(ROW(orderData[customer]),ROW(orderData[customer])),""),ROWS($A$15:A45)+$B$3)),INDEX(orderData[order_date],SMALL(IF(ISNUMBER(MATCH(orderData[customer],$D$9,0)*MATCH(YEAR(orderData[invoice_date]),$D$15,0)),MATCH(ROW(orderData[customer]),ROW(orderData[customer])),""),ROWS($A$15:A45)+$B$3))),IF($D$15="",INDEX(orderData[order_date],SMALL(IF(ISNUMBER(MATCH(orderData[customer],$D$9,0)*MATCH(orderData[order_type],$D$13,0)),MATCH(ROW(orderData[customer]),ROW(orderData[customer])),""),ROWS($A$15:A45)+$B$3)),INDEX(orderData[order_date],SMALL(IF(ISNUMBER(MATCH(orderData[customer],$D$9,0)*MATCH(orderData[order_type],$D$13,0)*MATCH(YEAR(orderData[invoice_date]),$D$15,0)),MATCH(ROW(orderData[customer]),ROW(orderData[customer])),""),ROWS($A$15:A45)+$B$3)))),IF($D$13="",IF($D$15="",INDEX(orderData[order_date],SMALL(IF(ISNUMBER(MATCH(orderData[customer],$D$9,0)*MATCH(orderData[status],$D$11,0)),MATCH(ROW(orderData[customer]),ROW(orderData[customer])),""),ROWS($A$15:A45)+$B$3)),INDEX(orderData[order_date],SMALL(IF(ISNUMBER(MATCH(orderData[customer],$D$9,0)*MATCH(orderData[status],$D$11,0)*MATCH(YEAR(orderData[invoice_date]),$D$15,0)),MATCH(ROW(orderData[customer]),ROW(orderData[customer])),""),ROWS($A$15:A45)+$B$3))),IF($D$15="",INDEX(orderData[order_date],SMALL(IF(ISNUMBER(MATCH(orderData[customer],$D$9,0)*MATCH(orderData[status],$D$11,0)*MATCH(orderData[order_type],$D$13,0)),MATCH(ROW(orderData[customer]),ROW(orderData[customer])),""),ROWS($A$15:A45)+$B$3)),INDEX(orderData[order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P38" s="289" t="str">
        <f t="array" ref="P38">IFERROR(IF($D$9="",IF($D$11="",IF($D$13="",IF($D$15="",INDEX(orderData[invoice_no],SMALL(MATCH(ROW(orderData[customer]),ROW(orderData[customer])),ROWS($A$15:A45)+$B$3)),INDEX(orderData[invoice_no],SMALL(IF(ISNUMBER(MATCH(YEAR(orderData[invoice_date]),$D$15,0)),MATCH(ROW(orderData[customer]),ROW(orderData[customer])),""),ROWS($A$15:A45)+$B$3))),IF($D$15="",INDEX(orderData[invoice_no],SMALL(IF(ISNUMBER(MATCH(orderData[order_type],$D$13,0)),MATCH(ROW(orderData[customer]),ROW(orderData[customer])),""),ROWS($A$15:A45)+$B$3)),INDEX(orderData[invoice_no],SMALL(IF(ISNUMBER(MATCH(orderData[order_type],$D$13,0)*MATCH(YEAR(orderData[invoice_date]),$D$15,0)),MATCH(ROW(orderData[customer]),ROW(orderData[customer])),""),ROWS($A$15:A45)+$B$3)))),IF($D$13="",IF($D$15="",INDEX(orderData[invoice_no],SMALL(IF(ISNUMBER(MATCH(orderData[status],$D$11,0)),MATCH(ROW(orderData[customer]),ROW(orderData[customer])),""),ROWS($A$15:A45)+$B$3)),INDEX(orderData[invoice_no],SMALL(IF(ISNUMBER(MATCH(orderData[status],$D$11,0)*MATCH(YEAR(orderData[invoice_date]),$D$15,0)),MATCH(ROW(orderData[customer]),ROW(orderData[customer])),""),ROWS($A$15:A45)+$B$3))),IF($D$15="",INDEX(orderData[invoice_no],SMALL(IF(ISNUMBER(MATCH(orderData[status],$D$11,0)*MATCH(orderData[order_type],$D$13,0)),MATCH(ROW(orderData[customer]),ROW(orderData[customer])),""),ROWS($A$15:A45)+$B$3)),INDEX(orderData[invoice_no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no],SMALL(IF(ISNUMBER(MATCH(orderData[customer],$D$9,0)),MATCH(ROW(orderData[customer]),ROW(orderData[customer])),""),ROWS($A$15:A45)+$B$3)),INDEX(orderData[invoice_no],SMALL(IF(ISNUMBER(MATCH(orderData[customer],$D$9,0)*MATCH(YEAR(orderData[invoice_date]),$D$15,0)),MATCH(ROW(orderData[customer]),ROW(orderData[customer])),""),ROWS($A$15:A45)+$B$3))),IF($D$15="",INDEX(orderData[invoice_no],SMALL(IF(ISNUMBER(MATCH(orderData[customer],$D$9,0)*MATCH(orderData[order_type],$D$13,0)),MATCH(ROW(orderData[customer]),ROW(orderData[customer])),""),ROWS($A$15:A45)+$B$3)),INDEX(orderData[invoice_no],SMALL(IF(ISNUMBER(MATCH(orderData[customer],$D$9,0)*MATCH(orderData[order_type],$D$13,0)*MATCH(YEAR(orderData[invoice_date]),$D$15,0)),MATCH(ROW(orderData[customer]),ROW(orderData[customer])),""),ROWS($A$15:A45)+$B$3)))),IF($D$13="",IF($D$15="",INDEX(orderData[invoice_no],SMALL(IF(ISNUMBER(MATCH(orderData[customer],$D$9,0)*MATCH(orderData[status],$D$11,0)),MATCH(ROW(orderData[customer]),ROW(orderData[customer])),""),ROWS($A$15:A45)+$B$3)),INDEX(orderData[invoice_no],SMALL(IF(ISNUMBER(MATCH(orderData[customer],$D$9,0)*MATCH(orderData[status],$D$11,0)*MATCH(YEAR(orderData[invoice_date]),$D$15,0)),MATCH(ROW(orderData[customer]),ROW(orderData[customer])),""),ROWS($A$15:A45)+$B$3))),IF($D$15="",INDEX(orderData[invoice_no],SMALL(IF(ISNUMBER(MATCH(orderData[customer],$D$9,0)*MATCH(orderData[status],$D$11,0)*MATCH(orderData[order_type],$D$13,0)),MATCH(ROW(orderData[customer]),ROW(orderData[customer])),""),ROWS($A$15:A45)+$B$3)),INDEX(orderData[invoice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Q38" s="290" t="str">
        <f t="array" ref="Q38">IFERROR(IF($D$9="",IF($D$11="",IF($D$13="",IF($D$15="",INDEX(orderData[invoice_date],SMALL(MATCH(ROW(orderData[customer]),ROW(orderData[customer])),ROWS($A$15:A45)+$B$3)),INDEX(orderData[invoice_date],SMALL(IF(ISNUMBER(MATCH(YEAR(orderData[invoice_date]),$D$15,0)),MATCH(ROW(orderData[customer]),ROW(orderData[customer])),""),ROWS($A$15:A45)+$B$3))),IF($D$15="",INDEX(orderData[invoice_date],SMALL(IF(ISNUMBER(MATCH(orderData[order_type],$D$13,0)),MATCH(ROW(orderData[customer]),ROW(orderData[customer])),""),ROWS($A$15:A45)+$B$3)),INDEX(orderData[invoice_date],SMALL(IF(ISNUMBER(MATCH(orderData[order_type],$D$13,0)*MATCH(YEAR(orderData[invoice_date]),$D$15,0)),MATCH(ROW(orderData[customer]),ROW(orderData[customer])),""),ROWS($A$15:A45)+$B$3)))),IF($D$13="",IF($D$15="",INDEX(orderData[invoice_date],SMALL(IF(ISNUMBER(MATCH(orderData[status],$D$11,0)),MATCH(ROW(orderData[customer]),ROW(orderData[customer])),""),ROWS($A$15:A45)+$B$3)),INDEX(orderData[invoice_date],SMALL(IF(ISNUMBER(MATCH(orderData[status],$D$11,0)*MATCH(YEAR(orderData[invoice_date]),$D$15,0)),MATCH(ROW(orderData[customer]),ROW(orderData[customer])),""),ROWS($A$15:A45)+$B$3))),IF($D$15="",INDEX(orderData[invoice_date],SMALL(IF(ISNUMBER(MATCH(orderData[status],$D$11,0)*MATCH(orderData[order_type],$D$13,0)),MATCH(ROW(orderData[customer]),ROW(orderData[customer])),""),ROWS($A$15:A45)+$B$3)),INDEX(orderData[invoice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date],SMALL(IF(ISNUMBER(MATCH(orderData[customer],$D$9,0)),MATCH(ROW(orderData[customer]),ROW(orderData[customer])),""),ROWS($A$15:A45)+$B$3)),INDEX(orderData[invoice_date],SMALL(IF(ISNUMBER(MATCH(orderData[customer],$D$9,0)*MATCH(YEAR(orderData[invoice_date]),$D$15,0)),MATCH(ROW(orderData[customer]),ROW(orderData[customer])),""),ROWS($A$15:A45)+$B$3))),IF($D$15="",INDEX(orderData[invoice_date],SMALL(IF(ISNUMBER(MATCH(orderData[customer],$D$9,0)*MATCH(orderData[order_type],$D$13,0)),MATCH(ROW(orderData[customer]),ROW(orderData[customer])),""),ROWS($A$15:A45)+$B$3)),INDEX(orderData[invoice_date],SMALL(IF(ISNUMBER(MATCH(orderData[customer],$D$9,0)*MATCH(orderData[order_type],$D$13,0)*MATCH(YEAR(orderData[invoice_date]),$D$15,0)),MATCH(ROW(orderData[customer]),ROW(orderData[customer])),""),ROWS($A$15:A45)+$B$3)))),IF($D$13="",IF($D$15="",INDEX(orderData[invoice_date],SMALL(IF(ISNUMBER(MATCH(orderData[customer],$D$9,0)*MATCH(orderData[status],$D$11,0)),MATCH(ROW(orderData[customer]),ROW(orderData[customer])),""),ROWS($A$15:A45)+$B$3)),INDEX(orderData[invoice_date],SMALL(IF(ISNUMBER(MATCH(orderData[customer],$D$9,0)*MATCH(orderData[status],$D$11,0)*MATCH(YEAR(orderData[invoice_date]),$D$15,0)),MATCH(ROW(orderData[customer]),ROW(orderData[customer])),""),ROWS($A$15:A45)+$B$3))),IF($D$15="",INDEX(orderData[invoice_date],SMALL(IF(ISNUMBER(MATCH(orderData[customer],$D$9,0)*MATCH(orderData[status],$D$11,0)*MATCH(orderData[order_type],$D$13,0)),MATCH(ROW(orderData[customer]),ROW(orderData[customer])),""),ROWS($A$15:A45)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R38" s="291" t="str">
        <f t="array" ref="R38">IFERROR(IF($D$9="",IF($D$11="",IF($D$13="",IF($D$15="",INDEX(orderData[inv_amount],SMALL(MATCH(ROW(orderData[customer]),ROW(orderData[customer])),ROWS($A$15:A45)+$B$3)),INDEX(orderData[inv_amount],SMALL(IF(ISNUMBER(MATCH(YEAR(orderData[invoice_date]),$D$15,0)),MATCH(ROW(orderData[customer]),ROW(orderData[customer])),""),ROWS($A$15:A45)+$B$3))),IF($D$15="",INDEX(orderData[inv_amount],SMALL(IF(ISNUMBER(MATCH(orderData[order_type],$D$13,0)),MATCH(ROW(orderData[customer]),ROW(orderData[customer])),""),ROWS($A$15:A45)+$B$3)),INDEX(orderData[inv_amount],SMALL(IF(ISNUMBER(MATCH(orderData[order_type],$D$13,0)*MATCH(YEAR(orderData[invoice_date]),$D$15,0)),MATCH(ROW(orderData[customer]),ROW(orderData[customer])),""),ROWS($A$15:A45)+$B$3)))),IF($D$13="",IF($D$15="",INDEX(orderData[inv_amount],SMALL(IF(ISNUMBER(MATCH(orderData[status],$D$11,0)),MATCH(ROW(orderData[customer]),ROW(orderData[customer])),""),ROWS($A$15:A45)+$B$3)),INDEX(orderData[inv_amount],SMALL(IF(ISNUMBER(MATCH(orderData[status],$D$11,0)*MATCH(YEAR(orderData[invoice_date]),$D$15,0)),MATCH(ROW(orderData[customer]),ROW(orderData[customer])),""),ROWS($A$15:A45)+$B$3))),IF($D$15="",INDEX(orderData[inv_amount],SMALL(IF(ISNUMBER(MATCH(orderData[status],$D$11,0)*MATCH(orderData[order_type],$D$13,0)),MATCH(ROW(orderData[customer]),ROW(orderData[customer])),""),ROWS($A$15:A45)+$B$3)),INDEX(orderData[inv_amount],SMALL(IF(ISNUMBER(MATCH(orderData[status],$D$11,0)*MATCH(orderData[order_type],$D$13,0)*MATCH(YEAR(orderData[invoice_date]),$D$15,0)),MATCH(ROW(orderData[customer]),ROW(orderData[customer])),""),ROWS($A$15:A45)+$B$3))))),IF($D$11="",IF($D$13="",IF($D$15="",INDEX(orderData[inv_amount],SMALL(IF(ISNUMBER(MATCH(orderData[customer],$D$9,0)),MATCH(ROW(orderData[customer]),ROW(orderData[customer])),""),ROWS($A$15:A45)+$B$3)),INDEX(orderData[inv_amount],SMALL(IF(ISNUMBER(MATCH(orderData[customer],$D$9,0)*MATCH(YEAR(orderData[invoice_date]),$D$15,0)),MATCH(ROW(orderData[customer]),ROW(orderData[customer])),""),ROWS($A$15:A45)+$B$3))),IF($D$15="",INDEX(orderData[inv_amount],SMALL(IF(ISNUMBER(MATCH(orderData[customer],$D$9,0)*MATCH(orderData[order_type],$D$13,0)),MATCH(ROW(orderData[customer]),ROW(orderData[customer])),""),ROWS($A$15:A45)+$B$3)),INDEX(orderData[inv_amount],SMALL(IF(ISNUMBER(MATCH(orderData[customer],$D$9,0)*MATCH(orderData[order_type],$D$13,0)*MATCH(YEAR(orderData[invoice_date]),$D$15,0)),MATCH(ROW(orderData[customer]),ROW(orderData[customer])),""),ROWS($A$15:A45)+$B$3)))),IF($D$13="",IF($D$15="",INDEX(orderData[inv_amount],SMALL(IF(ISNUMBER(MATCH(orderData[customer],$D$9,0)*MATCH(orderData[status],$D$11,0)),MATCH(ROW(orderData[customer]),ROW(orderData[customer])),""),ROWS($A$15:A45)+$B$3)),INDEX(orderData[inv_amount],SMALL(IF(ISNUMBER(MATCH(orderData[customer],$D$9,0)*MATCH(orderData[status],$D$11,0)*MATCH(YEAR(orderData[inv_amount]),$D$15,0)),MATCH(ROW(orderData[customer]),ROW(orderData[customer])),""),ROWS($A$15:A45)+$B$3))),IF($D$15="",INDEX(orderData[inv_amount],SMALL(IF(ISNUMBER(MATCH(orderData[customer],$D$9,0)*MATCH(orderData[status],$D$11,0)*MATCH(orderData[order_type],$D$13,0)),MATCH(ROW(orderData[customer]),ROW(orderData[customer])),""),ROWS($A$15:A45)+$B$3)),INDEX(orderData[inv_amount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S38" s="353" t="str">
        <f t="array" ref="S38">IFERROR(IF($D$9="",IF($D$11="",IF($D$13="",IF($D$15="",INDEX(orderData[lock_goods],SMALL(MATCH(ROW(orderData[customer]),ROW(orderData[customer])),ROWS($A$15:A45)+$B$3)),INDEX(orderData[lock_goods],SMALL(IF(ISNUMBER(MATCH(YEAR(orderData[invoice_date]),$D$15,0)),MATCH(ROW(orderData[customer]),ROW(orderData[customer])),""),ROWS($A$15:A45)+$B$3))),IF($D$15="",INDEX(orderData[lock_goods],SMALL(IF(ISNUMBER(MATCH(orderData[order_type],$D$13,0)),MATCH(ROW(orderData[customer]),ROW(orderData[customer])),""),ROWS($A$15:A45)+$B$3)),INDEX(orderData[lock_goods],SMALL(IF(ISNUMBER(MATCH(orderData[order_type],$D$13,0)*MATCH(YEAR(orderData[invoice_date]),$D$15,0)),MATCH(ROW(orderData[customer]),ROW(orderData[customer])),""),ROWS($A$15:A45)+$B$3)))),IF($D$13="",IF($D$15="",INDEX(orderData[lock_goods],SMALL(IF(ISNUMBER(MATCH(orderData[status],$D$11,0)),MATCH(ROW(orderData[customer]),ROW(orderData[customer])),""),ROWS($A$15:A45)+$B$3)),INDEX(orderData[lock_goods],SMALL(IF(ISNUMBER(MATCH(orderData[status],$D$11,0)*MATCH(YEAR(orderData[invoice_date]),$D$15,0)),MATCH(ROW(orderData[customer]),ROW(orderData[customer])),""),ROWS($A$15:A45)+$B$3))),IF($D$15="",INDEX(orderData[lock_goods],SMALL(IF(ISNUMBER(MATCH(orderData[status],$D$11,0)*MATCH(orderData[order_type],$D$13,0)),MATCH(ROW(orderData[customer]),ROW(orderData[customer])),""),ROWS($A$15:A45)+$B$3)),INDEX(orderData[lock_goods],SMALL(IF(ISNUMBER(MATCH(orderData[status],$D$11,0)*MATCH(orderData[order_type],$D$13,0)*MATCH(YEAR(orderData[invoice_date]),$D$15,0)),MATCH(ROW(orderData[customer]),ROW(orderData[customer])),""),ROWS($A$15:A45)+$B$3))))),IF($D$11="",IF($D$13="",IF($D$15="",INDEX(orderData[lock_goods],SMALL(IF(ISNUMBER(MATCH(orderData[customer],$D$9,0)),MATCH(ROW(orderData[customer]),ROW(orderData[customer])),""),ROWS($A$15:A45)+$B$3)),INDEX(orderData[lock_goods],SMALL(IF(ISNUMBER(MATCH(orderData[customer],$D$9,0)*MATCH(YEAR(orderData[invoice_date]),$D$15,0)),MATCH(ROW(orderData[customer]),ROW(orderData[customer])),""),ROWS($A$15:A45)+$B$3))),IF($D$15="",INDEX(orderData[lock_goods],SMALL(IF(ISNUMBER(MATCH(orderData[customer],$D$9,0)*MATCH(orderData[order_type],$D$13,0)),MATCH(ROW(orderData[customer]),ROW(orderData[customer])),""),ROWS($A$15:A45)+$B$3)),INDEX(orderData[lock_goods],SMALL(IF(ISNUMBER(MATCH(orderData[customer],$D$9,0)*MATCH(orderData[order_type],$D$13,0)*MATCH(YEAR(orderData[invoice_date]),$D$15,0)),MATCH(ROW(orderData[customer]),ROW(orderData[customer])),""),ROWS($A$15:A45)+$B$3)))),IF($D$13="",IF($D$15="",INDEX(orderData[lock_goods],SMALL(IF(ISNUMBER(MATCH(orderData[customer],$D$9,0)*MATCH(orderData[status],$D$11,0)),MATCH(ROW(orderData[customer]),ROW(orderData[customer])),""),ROWS($A$15:A45)+$B$3)),INDEX(orderData[lock_goods],SMALL(IF(ISNUMBER(MATCH(orderData[customer],$D$9,0)*MATCH(orderData[status],$D$11,0)*MATCH(YEAR(orderData[payed]),$D$15,0)),MATCH(ROW(orderData[customer]),ROW(orderData[customer])),""),ROWS($A$15:A45)+$B$3))),IF($D$15="",INDEX(orderData[lock_goods],SMALL(IF(ISNUMBER(MATCH(orderData[customer],$D$9,0)*MATCH(orderData[status],$D$11,0)*MATCH(orderData[order_type],$D$13,0)),MATCH(ROW(orderData[customer]),ROW(orderData[customer])),""),ROWS($A$15:A45)+$B$3)),INDEX(orderData[lock_good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T38" s="292" t="str">
        <f t="array" ref="T38">IFERROR(IF($D$9="",IF($D$11="",IF($D$13="",IF($D$15="",INDEX(orderData[payed],SMALL(MATCH(ROW(orderData[customer]),ROW(orderData[customer])),ROWS($A$15:A45)+$B$3)),INDEX(orderData[payed],SMALL(IF(ISNUMBER(MATCH(YEAR(orderData[invoice_date]),$D$15,0)),MATCH(ROW(orderData[customer]),ROW(orderData[customer])),""),ROWS($A$15:A45)+$B$3))),IF($D$15="",INDEX(orderData[payed],SMALL(IF(ISNUMBER(MATCH(orderData[order_type],$D$13,0)),MATCH(ROW(orderData[customer]),ROW(orderData[customer])),""),ROWS($A$15:A45)+$B$3)),INDEX(orderData[payed],SMALL(IF(ISNUMBER(MATCH(orderData[order_type],$D$13,0)*MATCH(YEAR(orderData[invoice_date]),$D$15,0)),MATCH(ROW(orderData[customer]),ROW(orderData[customer])),""),ROWS($A$15:A45)+$B$3)))),IF($D$13="",IF($D$15="",INDEX(orderData[payed],SMALL(IF(ISNUMBER(MATCH(orderData[status],$D$11,0)),MATCH(ROW(orderData[customer]),ROW(orderData[customer])),""),ROWS($A$15:A45)+$B$3)),INDEX(orderData[payed],SMALL(IF(ISNUMBER(MATCH(orderData[status],$D$11,0)*MATCH(YEAR(orderData[invoice_date]),$D$15,0)),MATCH(ROW(orderData[customer]),ROW(orderData[customer])),""),ROWS($A$15:A45)+$B$3))),IF($D$15="",INDEX(orderData[payed],SMALL(IF(ISNUMBER(MATCH(orderData[status],$D$11,0)*MATCH(orderData[order_type],$D$13,0)),MATCH(ROW(orderData[customer]),ROW(orderData[customer])),""),ROWS($A$15:A45)+$B$3)),INDEX(orderData[payed],SMALL(IF(ISNUMBER(MATCH(orderData[status],$D$11,0)*MATCH(orderData[order_type],$D$13,0)*MATCH(YEAR(orderData[invoice_date]),$D$15,0)),MATCH(ROW(orderData[customer]),ROW(orderData[customer])),""),ROWS($A$15:A45)+$B$3))))),IF($D$11="",IF($D$13="",IF($D$15="",INDEX(orderData[payed],SMALL(IF(ISNUMBER(MATCH(orderData[customer],$D$9,0)),MATCH(ROW(orderData[customer]),ROW(orderData[customer])),""),ROWS($A$15:A45)+$B$3)),INDEX(orderData[payed],SMALL(IF(ISNUMBER(MATCH(orderData[customer],$D$9,0)*MATCH(YEAR(orderData[invoice_date]),$D$15,0)),MATCH(ROW(orderData[customer]),ROW(orderData[customer])),""),ROWS($A$15:A45)+$B$3))),IF($D$15="",INDEX(orderData[payed],SMALL(IF(ISNUMBER(MATCH(orderData[customer],$D$9,0)*MATCH(orderData[order_type],$D$13,0)),MATCH(ROW(orderData[customer]),ROW(orderData[customer])),""),ROWS($A$15:A45)+$B$3)),INDEX(orderData[payed],SMALL(IF(ISNUMBER(MATCH(orderData[customer],$D$9,0)*MATCH(orderData[order_type],$D$13,0)*MATCH(YEAR(orderData[invoice_date]),$D$15,0)),MATCH(ROW(orderData[customer]),ROW(orderData[customer])),""),ROWS($A$15:A45)+$B$3)))),IF($D$13="",IF($D$15="",INDEX(orderData[payed],SMALL(IF(ISNUMBER(MATCH(orderData[customer],$D$9,0)*MATCH(orderData[status],$D$11,0)),MATCH(ROW(orderData[customer]),ROW(orderData[customer])),""),ROWS($A$15:A45)+$B$3)),INDEX(orderData[payed],SMALL(IF(ISNUMBER(MATCH(orderData[customer],$D$9,0)*MATCH(orderData[status],$D$11,0)*MATCH(YEAR(orderData[payed]),$D$15,0)),MATCH(ROW(orderData[customer]),ROW(orderData[customer])),""),ROWS($A$15:A45)+$B$3))),IF($D$15="",INDEX(orderData[payed],SMALL(IF(ISNUMBER(MATCH(orderData[customer],$D$9,0)*MATCH(orderData[status],$D$11,0)*MATCH(orderData[order_type],$D$13,0)),MATCH(ROW(orderData[customer]),ROW(orderData[customer])),""),ROWS($A$15:A45)+$B$3)),INDEX(orderData[paye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U38" s="287" t="str">
        <f t="array" ref="U38">IFERROR(IF($D$9="",IF($D$11="",IF($D$13="",IF($D$15="",INDEX(orderData[shipping_method],SMALL(MATCH(ROW(orderData[customer]),ROW(orderData[customer])),ROWS($A$15:A45)+$B$3)),INDEX(orderData[shipping_method],SMALL(IF(ISNUMBER(MATCH(YEAR(orderData[invoice_date]),$D$15,0)),MATCH(ROW(orderData[customer]),ROW(orderData[customer])),""),ROWS($A$15:A45)+$B$3))),IF($D$15="",INDEX(orderData[shipping_method],SMALL(IF(ISNUMBER(MATCH(orderData[order_type],$D$13,0)),MATCH(ROW(orderData[customer]),ROW(orderData[customer])),""),ROWS($A$15:A45)+$B$3)),INDEX(orderData[shipping_method],SMALL(IF(ISNUMBER(MATCH(orderData[order_type],$D$13,0)*MATCH(YEAR(orderData[invoice_date]),$D$15,0)),MATCH(ROW(orderData[customer]),ROW(orderData[customer])),""),ROWS($A$15:A45)+$B$3)))),IF($D$13="",IF($D$15="",INDEX(orderData[shipping_method],SMALL(IF(ISNUMBER(MATCH(orderData[status],$D$11,0)),MATCH(ROW(orderData[customer]),ROW(orderData[customer])),""),ROWS($A$15:A45)+$B$3)),INDEX(orderData[shipping_method],SMALL(IF(ISNUMBER(MATCH(orderData[status],$D$11,0)*MATCH(YEAR(orderData[invoice_date]),$D$15,0)),MATCH(ROW(orderData[customer]),ROW(orderData[customer])),""),ROWS($A$15:A45)+$B$3))),IF($D$15="",INDEX(orderData[shipping_method],SMALL(IF(ISNUMBER(MATCH(orderData[status],$D$11,0)*MATCH(orderData[order_type],$D$13,0)),MATCH(ROW(orderData[customer]),ROW(orderData[customer])),""),ROWS($A$15:A45)+$B$3)),INDEX(orderData[shipping_method],SMALL(IF(ISNUMBER(MATCH(orderData[status],$D$11,0)*MATCH(orderData[order_type],$D$13,0)*MATCH(YEAR(orderData[invoice_date]),$D$15,0)),MATCH(ROW(orderData[customer]),ROW(orderData[customer])),""),ROWS($A$15:A45)+$B$3))))),IF($D$11="",IF($D$13="",IF($D$15="",INDEX(orderData[shipping_method],SMALL(IF(ISNUMBER(MATCH(orderData[customer],$D$9,0)),MATCH(ROW(orderData[customer]),ROW(orderData[customer])),""),ROWS($A$15:A45)+$B$3)),INDEX(orderData[shipping_method],SMALL(IF(ISNUMBER(MATCH(orderData[customer],$D$9,0)*MATCH(YEAR(orderData[invoice_date]),$D$15,0)),MATCH(ROW(orderData[customer]),ROW(orderData[customer])),""),ROWS($A$15:A45)+$B$3))),IF($D$15="",INDEX(orderData[shipping_method],SMALL(IF(ISNUMBER(MATCH(orderData[customer],$D$9,0)*MATCH(orderData[order_type],$D$13,0)),MATCH(ROW(orderData[customer]),ROW(orderData[customer])),""),ROWS($A$15:A45)+$B$3)),INDEX(orderData[shipping_method],SMALL(IF(ISNUMBER(MATCH(orderData[customer],$D$9,0)*MATCH(orderData[order_type],$D$13,0)*MATCH(YEAR(orderData[invoice_date]),$D$15,0)),MATCH(ROW(orderData[customer]),ROW(orderData[customer])),""),ROWS($A$15:A45)+$B$3)))),IF($D$13="",IF($D$15="",INDEX(orderData[shipping_method],SMALL(IF(ISNUMBER(MATCH(orderData[customer],$D$9,0)*MATCH(orderData[status],$D$11,0)),MATCH(ROW(orderData[customer]),ROW(orderData[customer])),""),ROWS($A$15:A45)+$B$3)),INDEX(orderData[shipping_method],SMALL(IF(ISNUMBER(MATCH(orderData[customer],$D$9,0)*MATCH(orderData[status],$D$11,0)*MATCH(YEAR(orderData[shipping_method]),$D$15,0)),MATCH(ROW(orderData[customer]),ROW(orderData[customer])),""),ROWS($A$15:A45)+$B$3))),IF($D$15="",INDEX(orderData[shipping_method],SMALL(IF(ISNUMBER(MATCH(orderData[customer],$D$9,0)*MATCH(orderData[status],$D$11,0)*MATCH(orderData[order_type],$D$13,0)),MATCH(ROW(orderData[customer]),ROW(orderData[customer])),""),ROWS($A$15:A45)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V38" s="292" t="str">
        <f t="array" ref="V38">IFERROR(IF($D$9="",IF($D$11="",IF($D$13="",IF($D$15="",INDEX(orderData[status],SMALL(MATCH(ROW(orderData[customer]),ROW(orderData[customer])),ROWS($A$15:A45)+$B$3)),INDEX(orderData[status],SMALL(IF(ISNUMBER(MATCH(YEAR(orderData[invoice_date]),$D$15,0)),MATCH(ROW(orderData[customer]),ROW(orderData[customer])),""),ROWS($A$15:A45)+$B$3))),IF($D$15="",INDEX(orderData[status],SMALL(IF(ISNUMBER(MATCH(orderData[order_type],$D$13,0)),MATCH(ROW(orderData[customer]),ROW(orderData[customer])),""),ROWS($A$15:A45)+$B$3)),INDEX(orderData[status],SMALL(IF(ISNUMBER(MATCH(orderData[order_type],$D$13,0)*MATCH(YEAR(orderData[invoice_date]),$D$15,0)),MATCH(ROW(orderData[customer]),ROW(orderData[customer])),""),ROWS($A$15:A45)+$B$3)))),IF($D$13="",IF($D$15="",INDEX(orderData[status],SMALL(IF(ISNUMBER(MATCH(orderData[status],$D$11,0)),MATCH(ROW(orderData[customer]),ROW(orderData[customer])),""),ROWS($A$15:A45)+$B$3)),INDEX(orderData[status],SMALL(IF(ISNUMBER(MATCH(orderData[status],$D$11,0)*MATCH(YEAR(orderData[invoice_date]),$D$15,0)),MATCH(ROW(orderData[customer]),ROW(orderData[customer])),""),ROWS($A$15:A45)+$B$3))),IF($D$15="",INDEX(orderData[status],SMALL(IF(ISNUMBER(MATCH(orderData[status],$D$11,0)*MATCH(orderData[order_type],$D$13,0)),MATCH(ROW(orderData[customer]),ROW(orderData[customer])),""),ROWS($A$15:A45)+$B$3)),INDEX(orderData[status],SMALL(IF(ISNUMBER(MATCH(orderData[status],$D$11,0)*MATCH(orderData[order_type],$D$13,0)*MATCH(YEAR(orderData[invoice_date]),$D$15,0)),MATCH(ROW(orderData[customer]),ROW(orderData[customer])),""),ROWS($A$15:A45)+$B$3))))),IF($D$11="",IF($D$13="",IF($D$15="",INDEX(orderData[status],SMALL(IF(ISNUMBER(MATCH(orderData[customer],$D$9,0)),MATCH(ROW(orderData[customer]),ROW(orderData[customer])),""),ROWS($A$15:A45)+$B$3)),INDEX(orderData[status],SMALL(IF(ISNUMBER(MATCH(orderData[customer],$D$9,0)*MATCH(YEAR(orderData[invoice_date]),$D$15,0)),MATCH(ROW(orderData[customer]),ROW(orderData[customer])),""),ROWS($A$15:A45)+$B$3))),IF($D$15="",INDEX(orderData[status],SMALL(IF(ISNUMBER(MATCH(orderData[customer],$D$9,0)*MATCH(orderData[order_type],$D$13,0)),MATCH(ROW(orderData[customer]),ROW(orderData[customer])),""),ROWS($A$15:A45)+$B$3)),INDEX(orderData[status],SMALL(IF(ISNUMBER(MATCH(orderData[customer],$D$9,0)*MATCH(orderData[order_type],$D$13,0)*MATCH(YEAR(orderData[invoice_date]),$D$15,0)),MATCH(ROW(orderData[customer]),ROW(orderData[customer])),""),ROWS($A$15:A45)+$B$3)))),IF($D$13="",IF($D$15="",INDEX(orderData[status],SMALL(IF(ISNUMBER(MATCH(orderData[customer],$D$9,0)*MATCH(orderData[status],$D$11,0)),MATCH(ROW(orderData[customer]),ROW(orderData[customer])),""),ROWS($A$15:A45)+$B$3)),INDEX(orderData[status],SMALL(IF(ISNUMBER(MATCH(orderData[customer],$D$9,0)*MATCH(orderData[status],$D$11,0)*MATCH(YEAR(orderData[status]),$D$15,0)),MATCH(ROW(orderData[customer]),ROW(orderData[customer])),""),ROWS($A$15:A45)+$B$3))),IF($D$15="",INDEX(orderData[status],SMALL(IF(ISNUMBER(MATCH(orderData[customer],$D$9,0)*MATCH(orderData[status],$D$11,0)*MATCH(orderData[order_type],$D$13,0)),MATCH(ROW(orderData[customer]),ROW(orderData[customer])),""),ROWS($A$15:A45)+$B$3)),INDEX(orderData[statu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W38" s="392" t="str">
        <f t="array" ref="W38">IFERROR(IF($D$9="",IF($D$11="",IF($D$13="",IF($D$15="",INDEX(orderData[custom_docs],SMALL(MATCH(ROW(orderData[customer]),ROW(orderData[customer])),ROWS($A$15:A45)+$B$3)),INDEX(orderData[custom_docs],SMALL(IF(ISNUMBER(MATCH(YEAR(orderData[invoice_date]),$D$15,0)),MATCH(ROW(orderData[customer]),ROW(orderData[customer])),""),ROWS($A$15:A45)+$B$3))),IF($D$15="",INDEX(orderData[custom_docs],SMALL(IF(ISNUMBER(MATCH(orderData[order_type],$D$13,0)),MATCH(ROW(orderData[customer]),ROW(orderData[customer])),""),ROWS($A$15:A45)+$B$3)),INDEX(orderData[custom_docs],SMALL(IF(ISNUMBER(MATCH(orderData[order_type],$D$13,0)*MATCH(YEAR(orderData[invoice_date]),$D$15,0)),MATCH(ROW(orderData[customer]),ROW(orderData[customer])),""),ROWS($A$15:A45)+$B$3)))),IF($D$13="",IF($D$15="",INDEX(orderData[custom_docs],SMALL(IF(ISNUMBER(MATCH(orderData[status],$D$11,0)),MATCH(ROW(orderData[customer]),ROW(orderData[customer])),""),ROWS($A$15:A45)+$B$3)),INDEX(orderData[custom_docs],SMALL(IF(ISNUMBER(MATCH(orderData[status],$D$11,0)*MATCH(YEAR(orderData[invoice_date]),$D$15,0)),MATCH(ROW(orderData[customer]),ROW(orderData[customer])),""),ROWS($A$15:A45)+$B$3))),IF($D$15="",INDEX(orderData[custom_docs],SMALL(IF(ISNUMBER(MATCH(orderData[status],$D$11,0)*MATCH(orderData[order_type],$D$13,0)),MATCH(ROW(orderData[customer]),ROW(orderData[customer])),""),ROWS($A$15:A45)+$B$3)),INDEX(orderData[custom_docs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_docs],SMALL(IF(ISNUMBER(MATCH(orderData[customer],$D$9,0)),MATCH(ROW(orderData[customer]),ROW(orderData[customer])),""),ROWS($A$15:A45)+$B$3)),INDEX(orderData[custom_docs],SMALL(IF(ISNUMBER(MATCH(orderData[customer],$D$9,0)*MATCH(YEAR(orderData[invoice_date]),$D$15,0)),MATCH(ROW(orderData[customer]),ROW(orderData[customer])),""),ROWS($A$15:A45)+$B$3))),IF($D$15="",INDEX(orderData[custom_docs],SMALL(IF(ISNUMBER(MATCH(orderData[customer],$D$9,0)*MATCH(orderData[order_type],$D$13,0)),MATCH(ROW(orderData[customer]),ROW(orderData[customer])),""),ROWS($A$15:A45)+$B$3)),INDEX(orderData[custom_docs],SMALL(IF(ISNUMBER(MATCH(orderData[customer],$D$9,0)*MATCH(orderData[order_type],$D$13,0)*MATCH(YEAR(orderData[invoice_date]),$D$15,0)),MATCH(ROW(orderData[customer]),ROW(orderData[customer])),""),ROWS($A$15:A45)+$B$3)))),IF($D$13="",IF($D$15="",INDEX(orderData[custom_docs],SMALL(IF(ISNUMBER(MATCH(orderData[customer],$D$9,0)*MATCH(orderData[status],$D$11,0)),MATCH(ROW(orderData[customer]),ROW(orderData[customer])),""),ROWS($A$15:A45)+$B$3)),INDEX(orderData[custom_docs],SMALL(IF(ISNUMBER(MATCH(orderData[customer],$D$9,0)*MATCH(orderData[status],$D$11,0)*MATCH(YEAR(orderData[status]),$D$15,0)),MATCH(ROW(orderData[customer]),ROW(orderData[customer])),""),ROWS($A$15:A45)+$B$3))),IF($D$15="",INDEX(orderData[custom_docs],SMALL(IF(ISNUMBER(MATCH(orderData[customer],$D$9,0)*MATCH(orderData[status],$D$11,0)*MATCH(orderData[order_type],$D$13,0)),MATCH(ROW(orderData[customer]),ROW(orderData[customer])),""),ROWS($A$15:A45)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AQ38" s="275"/>
      <c r="AR38" s="721"/>
      <c r="AS38" s="721"/>
      <c r="AT38" s="721"/>
      <c r="BN38" s="433"/>
      <c r="BO38" s="268"/>
      <c r="BZ38" s="364"/>
      <c r="CA38" s="305" t="str">
        <f>IFERROR(IF(BZ38="","",INDEX(productData[description],MATCH(BZ38,productData[sku],0))),"")</f>
        <v/>
      </c>
      <c r="CB38" s="307"/>
      <c r="CC38" s="422"/>
      <c r="CD38" s="313"/>
      <c r="CE38" s="425"/>
      <c r="CF38" s="308"/>
      <c r="CG38" s="309" t="str">
        <f>IFERROR(ROUNDUP(CB38/INDEX(productData[units_per_carton],MATCH(BZ38,productData[sku],0)),0),"")</f>
        <v/>
      </c>
      <c r="CH38" s="310" t="str">
        <f>IFERROR(ROUNDUP(CD38/INDEX(productData[units_per_carton],MATCH(BZ38,productData[sku],0)),0),"")</f>
        <v/>
      </c>
      <c r="CI38" s="310" t="str">
        <f>IFERROR(ROUNDUP(CF38/INDEX(productData[units_per_carton],MATCH(BZ38,productData[sku])),0),"")</f>
        <v/>
      </c>
      <c r="CJ38" s="310" t="str">
        <f>IFERROR(((CB38+CD38+CF38)/INDEX(productData[units_per_carton],MATCH(BZ38,productData[sku],0)))*INDEX(productData[net_weight],MATCH(BZ38,productData[sku],0)),"")</f>
        <v/>
      </c>
      <c r="CK38" s="310" t="str">
        <f>IFERROR(((CB38+CD38+CF38)/INDEX(productData[units_per_carton],MATCH(BZ38,productData[sku],0)))*INDEX(productData[gross_weight],MATCH(BZ38,productData[sku],0)),"")</f>
        <v/>
      </c>
      <c r="CL38" s="414" t="str">
        <f>IFERROR((CB38+CD38+CF38)/INDEX(productData[units_per_carton],MATCH(BZ38,productData[sku],0))*INDEX(productData[length],MATCH(BZ38,productData[sku],0))*INDEX(productData[width],MATCH(BZ38,productData[sku],0))*INDEX(productData[height],MATCH(BZ38,productData[sku],0))/1000000000,"")</f>
        <v/>
      </c>
      <c r="CM38" s="311" t="str">
        <f>IFERROR(INDEX(productData[category],MATCH(BZ38,productData[sku],0)),"")</f>
        <v/>
      </c>
      <c r="CN38" s="311" t="str">
        <f>IFERROR(INDEX(productData[size1],MATCH(BZ38,productData[sku],0)),"")</f>
        <v/>
      </c>
      <c r="CO38" s="312" t="str">
        <f>IFERROR(INDEX(productData[hs_code],MATCH(BZ38,productData[sku],0)),"")</f>
        <v/>
      </c>
      <c r="CP38" s="365" t="str">
        <f>IFERROR(INDEX(productData[sku_geko],MATCH(BZ38,productData[sku],0)),"")</f>
        <v/>
      </c>
      <c r="CQ38" s="308"/>
      <c r="CR38" s="383" t="str">
        <f>IFERROR(IF(BZ38="","",IF($BX$15="SALE",INDEX(inventory[COSTO UNITARIO],MATCH(BZ38,inventory[SKU],0)),IF($BX$15="SAMPLING",INDEX(inventory[COSTO UNITARIO],MATCH(BZ38,inventory[SKU],0)),""))),"")</f>
        <v/>
      </c>
      <c r="CS38" s="383" t="str">
        <f t="shared" si="8"/>
        <v/>
      </c>
      <c r="CT38" s="430" t="str">
        <f t="shared" si="9"/>
        <v/>
      </c>
      <c r="CU38" s="357" t="str">
        <f t="shared" si="3"/>
        <v/>
      </c>
      <c r="CV38" s="275"/>
      <c r="CW38" s="275"/>
      <c r="CX38" s="283"/>
      <c r="CY38" s="275"/>
      <c r="DB38" s="251" t="str">
        <f>IFERROR(VLOOKUP(BZ38,productData[],22,FALSE),"")</f>
        <v/>
      </c>
      <c r="DH38" s="195"/>
      <c r="EE38" s="342" t="str">
        <f t="array" ref="EE38">IFERROR(IF($EC$9="",IF($EC$11="",IF($EC$13="",INDEX(productData[sku],SMALL(MATCH(ROW(productData[sku]),ROW(productData[sku])),ROWS($A$15:A45)+$B$3)),INDEX(productData[sku],SMALL(IF(ISNUMBER(MATCH(productData[size1],$EC$13,0)),MATCH(ROW(productData[sku]),ROW(productData[sku])),""),ROWS($A$15:A43)+$B$3))),IF($EC$13="",INDEX(productData[sku],SMALL(IF(ISNUMBER(MATCH(productData[sex],$EC$11,0)),MATCH(ROW(productData[sku]),ROW(productData[sku])),""),ROWS($A$15:A43)+$B$3)),INDEX(productData[sku],SMALL(IF(ISNUMBER(MATCH(productData[sex],$EC$11,0)*MATCH(productData[size1],$EC$13,0)),MATCH(ROW(productData[sku]),ROW(productData[sku])),""),ROWS($A$15:A43)+$B$3)))),IF($EC$11="",IF($EC$13="",INDEX(productData[sku],SMALL(IF(ISNUMBER(MATCH(productData[category],$EC$9,0)),MATCH(ROW(productData[sku]),ROW(productData[sku])),""),ROWS($A$15:A43)+$B$3)),INDEX(productData[sku],SMALL(IF(ISNUMBER(MATCH(productData[category],$EC$9,0)*MATCH(productData[size1],$EC$13,0)),MATCH(ROW(productData[sku]),ROW(productData[sku])),""),ROWS($A$15:A43)+$B$3))),IF($EC$13="",INDEX(productData[sku],SMALL(IF(ISNUMBER(MATCH(productData[category],$EC$9,0)*MATCH(productData[sex],$EC$11,0)),MATCH(ROW(productData[sku]),ROW(productData[sku])),""),ROWS($A$15:A43)+$B$3)),INDEX(productData[sku],SMALL(IF(ISNUMBER(MATCH(productData[category],$EC$9,0)*MATCH(productData[sex],$EC$11,0)*MATCH(productData[size1],$EC$13,0)),MATCH(ROW(productData[sku]),ROW(productData[sku])),""),ROWS($A$15:A43)+$B$3))))),"")</f>
        <v/>
      </c>
      <c r="EF38" s="502" t="str">
        <f t="array" ref="EF38">IFERROR(IF($EC$9="",IF($EC$11="",IF($EC$13="",INDEX(productData[description],SMALL(MATCH(ROW(productData[sku]),ROW(productData[sku])),ROWS($A$15:A45)+$B$3)),INDEX(productData[description],SMALL(IF(ISNUMBER(MATCH(productData[size1],$EC$13,0)),MATCH(ROW(productData[sku]),ROW(productData[sku])),""),ROWS($A$15:A43)+$B$3))),IF($EC$13="",INDEX(productData[description],SMALL(IF(ISNUMBER(MATCH(productData[sex],$EC$11,0)),MATCH(ROW(productData[sku]),ROW(productData[sku])),""),ROWS($A$15:A43)+$B$3)),INDEX(productData[description],SMALL(IF(ISNUMBER(MATCH(productData[sex],$EC$11,0)*MATCH(productData[size1],$EC$13,0)),MATCH(ROW(productData[sku]),ROW(productData[sku])),""),ROWS($A$15:A43)+$B$3)))),IF($EC$11="",IF($EC$13="",INDEX(productData[description],SMALL(IF(ISNUMBER(MATCH(productData[category],$EC$9,0)),MATCH(ROW(productData[sku]),ROW(productData[sku])),""),ROWS($A$15:A43)+$B$3)),INDEX(productData[description],SMALL(IF(ISNUMBER(MATCH(productData[category],$EC$9,0)*MATCH(productData[size1],$EC$13,0)),MATCH(ROW(productData[sku]),ROW(productData[sku])),""),ROWS($A$15:A43)+$B$3))),IF($EC$13="",INDEX(productData[description],SMALL(IF(ISNUMBER(MATCH(productData[category],$EC$9,0)*MATCH(productData[sex],$EC$11,0)),MATCH(ROW(productData[sku]),ROW(productData[sku])),""),ROWS($A$15:A43)+$B$3)),INDEX(productData[description],SMALL(IF(ISNUMBER(MATCH(productData[category],$EC$9,0)*MATCH(productData[sex],$EC$11,0)*MATCH(productData[size1],$EC$13,0)),MATCH(ROW(productData[sku]),ROW(productData[sku])),""),ROWS($A$15:A43)+$B$3))))),"")</f>
        <v/>
      </c>
      <c r="EG38" s="343" t="str">
        <f>IFERROR(IF('BHPC MANAGER'!$EE38="","",INDEX(inventory[ESISTENZA],MATCH('BHPC MANAGER'!$EE38,inventory[SKU],0))),0)</f>
        <v/>
      </c>
      <c r="EH38" s="344" t="s">
        <v>241</v>
      </c>
      <c r="EI38" s="344" t="str">
        <f t="shared" si="4"/>
        <v/>
      </c>
      <c r="EJ38" s="345" t="s">
        <v>241</v>
      </c>
      <c r="EK38" s="346" t="str">
        <f t="shared" si="5"/>
        <v/>
      </c>
      <c r="FF38" s="242"/>
      <c r="FG38" s="242"/>
      <c r="FH38" s="242"/>
      <c r="FI38" s="242"/>
      <c r="FJ38" s="242"/>
      <c r="FK38" s="242"/>
      <c r="FL38" s="242"/>
      <c r="FM38" s="242"/>
      <c r="FN38" s="242"/>
      <c r="FO38" s="242"/>
      <c r="FP38" s="242"/>
      <c r="FQ38" s="242"/>
      <c r="FR38" s="242"/>
      <c r="FS38" s="242"/>
      <c r="FT38" s="242"/>
      <c r="FU38" s="242"/>
      <c r="FV38" s="242"/>
      <c r="FW38" s="242"/>
      <c r="FX38" s="242"/>
      <c r="FY38" s="242"/>
      <c r="FZ38" s="242"/>
      <c r="GA38" s="242"/>
      <c r="GB38" s="242"/>
      <c r="GC38" s="242"/>
      <c r="GD38" s="242"/>
      <c r="GE38" s="242"/>
      <c r="GF38" s="242"/>
      <c r="GG38" s="242"/>
      <c r="GH38" s="242"/>
      <c r="GI38" s="242"/>
      <c r="GJ38" s="242"/>
      <c r="GK38" s="242"/>
      <c r="GL38" s="242"/>
      <c r="GM38" s="242"/>
      <c r="GN38" s="242"/>
      <c r="GO38" s="242"/>
      <c r="GP38" s="242"/>
      <c r="GQ38" s="242"/>
      <c r="GR38" s="242"/>
      <c r="GS38" s="242"/>
      <c r="GT38" s="242"/>
      <c r="GU38" s="242"/>
      <c r="GV38" s="242"/>
      <c r="GW38" s="242"/>
      <c r="GX38" s="242"/>
      <c r="GY38" s="242"/>
      <c r="GZ38" s="242"/>
      <c r="HA38" s="242"/>
      <c r="HB38" s="242"/>
      <c r="HC38" s="242"/>
      <c r="HD38" s="242"/>
      <c r="HE38" s="242"/>
      <c r="HF38" s="242"/>
      <c r="HG38" s="242"/>
      <c r="HH38" s="242"/>
      <c r="HI38" s="242"/>
      <c r="HJ38" s="242"/>
      <c r="HK38" s="242"/>
      <c r="HL38" s="242"/>
      <c r="HM38" s="242"/>
      <c r="HN38" s="242"/>
      <c r="HO38" s="242"/>
      <c r="HP38" s="242"/>
      <c r="HQ38" s="242"/>
      <c r="HR38" s="242"/>
      <c r="HS38" s="242"/>
      <c r="HT38" s="242"/>
    </row>
    <row r="39" spans="6:228" ht="15" customHeight="1" x14ac:dyDescent="0.35">
      <c r="L39" s="285" t="str">
        <f t="array" ref="L39">IFERROR(IF($D$9="",IF($D$11="",IF($D$13="",IF($D$15="",INDEX(orderData[customer],SMALL(MATCH(ROW(orderData[customer]),ROW(orderData[customer])),ROWS($A$15:A46)+$B$3)),INDEX(orderData[customer],SMALL(IF(ISNUMBER(MATCH(YEAR(orderData[invoice_date]),$D$15,0)),MATCH(ROW(orderData[customer]),ROW(orderData[customer])),""),ROWS($A$15:A46)+$B$3))),IF($D$15="",INDEX(orderData[customer],SMALL(IF(ISNUMBER(MATCH(orderData[order_type],$D$13,0)),MATCH(ROW(orderData[customer]),ROW(orderData[customer])),""),ROWS($A$15:A46)+$B$3)),INDEX(orderData[customer],SMALL(IF(ISNUMBER(MATCH(orderData[order_type],$D$13,0)*MATCH(YEAR(orderData[invoice_date]),$D$15,0)),MATCH(ROW(orderData[customer]),ROW(orderData[customer])),""),ROWS($A$15:A46)+$B$3)))),IF($D$13="",IF($D$15="",INDEX(orderData[customer],SMALL(IF(ISNUMBER(MATCH(orderData[status],$D$11,0)),MATCH(ROW(orderData[customer]),ROW(orderData[customer])),""),ROWS($A$15:A46)+$B$3)),INDEX(orderData[customer],SMALL(IF(ISNUMBER(MATCH(orderData[status],$D$11,0)*MATCH(YEAR(orderData[invoice_date]),$D$15,0)),MATCH(ROW(orderData[customer]),ROW(orderData[customer])),""),ROWS($A$15:A46)+$B$3))),IF($D$15="",INDEX(orderData[customer],SMALL(IF(ISNUMBER(MATCH(orderData[status],$D$11,0)*MATCH(orderData[order_type],$D$13,0)),MATCH(ROW(orderData[customer]),ROW(orderData[customer])),""),ROWS($A$15:A46)+$B$3)),INDEX(orderData[customer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er],SMALL(IF(ISNUMBER(MATCH(orderData[customer],$D$9,0)),MATCH(ROW(orderData[customer]),ROW(orderData[customer])),""),ROWS($A$15:A46)+$B$3)),INDEX(orderData[customer],SMALL(IF(ISNUMBER(MATCH(orderData[customer],$D$9,0)*MATCH(YEAR(orderData[invoice_date]),$D$15,0)),MATCH(ROW(orderData[customer]),ROW(orderData[customer])),""),ROWS($A$15:A46)+$B$3))),IF($D$15="",INDEX(orderData[customer],SMALL(IF(ISNUMBER(MATCH(orderData[customer],$D$9,0)*MATCH(orderData[order_type],$D$13,0)),MATCH(ROW(orderData[customer]),ROW(orderData[customer])),""),ROWS($A$15:A46)+$B$3)),INDEX(orderData[customer],SMALL(IF(ISNUMBER(MATCH(orderData[customer],$D$9,0)*MATCH(orderData[order_type],$D$13,0)*MATCH(YEAR(orderData[invoice_date]),$D$15,0)),MATCH(ROW(orderData[customer]),ROW(orderData[customer])),""),ROWS($A$15:A46)+$B$3)))),IF($D$13="",IF($D$15="",INDEX(orderData[customer],SMALL(IF(ISNUMBER(MATCH(orderData[customer],$D$9,0)*MATCH(orderData[status],$D$11,0)),MATCH(ROW(orderData[customer]),ROW(orderData[customer])),""),ROWS($A$15:A46)+$B$3)),INDEX(orderData[customer],SMALL(IF(ISNUMBER(MATCH(orderData[customer],$D$9,0)*MATCH(orderData[status],$D$11,0)*MATCH(YEAR(orderData[invoice_date]),$D$15,0)),MATCH(ROW(orderData[customer]),ROW(orderData[customer])),""),ROWS($A$15:A46)+$B$3))),IF($D$15="",INDEX(orderData[customer],SMALL(IF(ISNUMBER(MATCH(orderData[customer],$D$9,0)*MATCH(orderData[status],$D$11,0)*MATCH(orderData[order_type],$D$13,0)),MATCH(ROW(orderData[customer]),ROW(orderData[customer])),""),ROWS($A$15:A46)+$B$3)),INDEX(orderData[customer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M39" s="286" t="str">
        <f t="array" ref="M39">IFERROR(IF($D$9="",IF($D$11="",IF($D$13="",IF($D$15="",INDEX(orderData[order_no],SMALL(MATCH(ROW(orderData[customer]),ROW(orderData[customer])),ROWS($A$15:A46)+$B$3)),INDEX(orderData[order_no],SMALL(IF(ISNUMBER(MATCH(YEAR(orderData[invoice_date]),$D$15,0)),MATCH(ROW(orderData[customer]),ROW(orderData[customer])),""),ROWS($A$15:A46)+$B$3))),IF($D$15="",INDEX(orderData[order_no],SMALL(IF(ISNUMBER(MATCH(orderData[order_type],$D$13,0)),MATCH(ROW(orderData[customer]),ROW(orderData[customer])),""),ROWS($A$15:A46)+$B$3)),INDEX(orderData[order_no],SMALL(IF(ISNUMBER(MATCH(orderData[order_type],$D$13,0)*MATCH(YEAR(orderData[invoice_date]),$D$15,0)),MATCH(ROW(orderData[customer]),ROW(orderData[customer])),""),ROWS($A$15:A46)+$B$3)))),IF($D$13="",IF($D$15="",INDEX(orderData[order_no],SMALL(IF(ISNUMBER(MATCH(orderData[status],$D$11,0)),MATCH(ROW(orderData[customer]),ROW(orderData[customer])),""),ROWS($A$15:A46)+$B$3)),INDEX(orderData[order_no],SMALL(IF(ISNUMBER(MATCH(orderData[status],$D$11,0)*MATCH(YEAR(orderData[invoice_date]),$D$15,0)),MATCH(ROW(orderData[customer]),ROW(orderData[customer])),""),ROWS($A$15:A46)+$B$3))),IF($D$15="",INDEX(orderData[order_no],SMALL(IF(ISNUMBER(MATCH(orderData[status],$D$11,0)*MATCH(orderData[order_type],$D$13,0)),MATCH(ROW(orderData[customer]),ROW(orderData[customer])),""),ROWS($A$15:A46)+$B$3)),INDEX(orderData[order_no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no],SMALL(IF(ISNUMBER(MATCH(orderData[customer],$D$9,0)),MATCH(ROW(orderData[customer]),ROW(orderData[customer])),""),ROWS($A$15:A46)+$B$3)),INDEX(orderData[order_no],SMALL(IF(ISNUMBER(MATCH(orderData[customer],$D$9,0)*MATCH(YEAR(orderData[invoice_date]),$D$15,0)),MATCH(ROW(orderData[customer]),ROW(orderData[customer])),""),ROWS($A$15:A46)+$B$3))),IF($D$15="",INDEX(orderData[order_no],SMALL(IF(ISNUMBER(MATCH(orderData[customer],$D$9,0)*MATCH(orderData[order_type],$D$13,0)),MATCH(ROW(orderData[customer]),ROW(orderData[customer])),""),ROWS($A$15:A46)+$B$3)),INDEX(orderData[order_no],SMALL(IF(ISNUMBER(MATCH(orderData[customer],$D$9,0)*MATCH(orderData[order_type],$D$13,0)*MATCH(YEAR(orderData[invoice_date]),$D$15,0)),MATCH(ROW(orderData[customer]),ROW(orderData[customer])),""),ROWS($A$15:A46)+$B$3)))),IF($D$13="",IF($D$15="",INDEX(orderData[order_no],SMALL(IF(ISNUMBER(MATCH(orderData[customer],$D$9,0)*MATCH(orderData[status],$D$11,0)),MATCH(ROW(orderData[customer]),ROW(orderData[customer])),""),ROWS($A$15:A46)+$B$3)),INDEX(orderData[order_no],SMALL(IF(ISNUMBER(MATCH(orderData[customer],$D$9,0)*MATCH(orderData[status],$D$11,0)*MATCH(YEAR(orderData[invoice_date]),$D$15,0)),MATCH(ROW(orderData[customer]),ROW(orderData[customer])),""),ROWS($A$15:A46)+$B$3))),IF($D$15="",INDEX(orderData[order_no],SMALL(IF(ISNUMBER(MATCH(orderData[customer],$D$9,0)*MATCH(orderData[status],$D$11,0)*MATCH(orderData[order_type],$D$13,0)),MATCH(ROW(orderData[customer]),ROW(orderData[customer])),""),ROWS($A$15:A46)+$B$3)),INDEX(orderData[order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N39" s="287" t="str">
        <f t="array" ref="N39">IFERROR(IF($D$9="",IF($D$11="",IF($D$13="",IF($D$15="",INDEX(orderData[order_type],SMALL(MATCH(ROW(orderData[customer]),ROW(orderData[customer])),ROWS($A$15:A46)+$B$3)),INDEX(orderData[order_type],SMALL(IF(ISNUMBER(MATCH(YEAR(orderData[invoice_date]),$D$15,0)),MATCH(ROW(orderData[customer]),ROW(orderData[customer])),""),ROWS($A$15:A46)+$B$3))),IF($D$15="",INDEX(orderData[order_type],SMALL(IF(ISNUMBER(MATCH(orderData[order_type],$D$13,0)),MATCH(ROW(orderData[customer]),ROW(orderData[customer])),""),ROWS($A$15:A46)+$B$3)),INDEX(orderData[order_type],SMALL(IF(ISNUMBER(MATCH(orderData[order_type],$D$13,0)*MATCH(YEAR(orderData[invoice_date]),$D$15,0)),MATCH(ROW(orderData[customer]),ROW(orderData[customer])),""),ROWS($A$15:A46)+$B$3)))),IF($D$13="",IF($D$15="",INDEX(orderData[order_type],SMALL(IF(ISNUMBER(MATCH(orderData[status],$D$11,0)),MATCH(ROW(orderData[customer]),ROW(orderData[customer])),""),ROWS($A$15:A46)+$B$3)),INDEX(orderData[order_type],SMALL(IF(ISNUMBER(MATCH(orderData[status],$D$11,0)*MATCH(YEAR(orderData[invoice_date]),$D$15,0)),MATCH(ROW(orderData[customer]),ROW(orderData[customer])),""),ROWS($A$15:A46)+$B$3))),IF($D$15="",INDEX(orderData[order_type],SMALL(IF(ISNUMBER(MATCH(orderData[status],$D$11,0)*MATCH(orderData[order_type],$D$13,0)),MATCH(ROW(orderData[customer]),ROW(orderData[customer])),""),ROWS($A$15:A46)+$B$3)),INDEX(orderData[order_typ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type],SMALL(IF(ISNUMBER(MATCH(orderData[customer],$D$9,0)),MATCH(ROW(orderData[customer]),ROW(orderData[customer])),""),ROWS($A$15:A46)+$B$3)),INDEX(orderData[order_type],SMALL(IF(ISNUMBER(MATCH(orderData[customer],$D$9,0)*MATCH(YEAR(orderData[invoice_date]),$D$15,0)),MATCH(ROW(orderData[customer]),ROW(orderData[customer])),""),ROWS($A$15:A46)+$B$3))),IF($D$15="",INDEX(orderData[order_type],SMALL(IF(ISNUMBER(MATCH(orderData[customer],$D$9,0)*MATCH(orderData[order_type],$D$13,0)),MATCH(ROW(orderData[customer]),ROW(orderData[customer])),""),ROWS($A$15:A46)+$B$3)),INDEX(orderData[order_type],SMALL(IF(ISNUMBER(MATCH(orderData[customer],$D$9,0)*MATCH(orderData[order_type],$D$13,0)*MATCH(YEAR(orderData[invoice_date]),$D$15,0)),MATCH(ROW(orderData[customer]),ROW(orderData[customer])),""),ROWS($A$15:A46)+$B$3)))),IF($D$13="",IF($D$15="",INDEX(orderData[order_type],SMALL(IF(ISNUMBER(MATCH(orderData[customer],$D$9,0)*MATCH(orderData[status],$D$11,0)),MATCH(ROW(orderData[customer]),ROW(orderData[customer])),""),ROWS($A$15:A46)+$B$3)),INDEX(orderData[order_type],SMALL(IF(ISNUMBER(MATCH(orderData[customer],$D$9,0)*MATCH(orderData[status],$D$11,0)*MATCH(YEAR(orderData[invoice_date]),$D$15,0)),MATCH(ROW(orderData[customer]),ROW(orderData[customer])),""),ROWS($A$15:A46)+$B$3))),IF($D$15="",INDEX(orderData[order_type],SMALL(IF(ISNUMBER(MATCH(orderData[customer],$D$9,0)*MATCH(orderData[status],$D$11,0)*MATCH(orderData[order_type],$D$13,0)),MATCH(ROW(orderData[customer]),ROW(orderData[customer])),""),ROWS($A$15:A46)+$B$3)),INDEX(orderData[order_typ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O39" s="288" t="str">
        <f t="array" ref="O39">IFERROR(IF($D$9="",IF($D$11="",IF($D$13="",IF($D$15="",INDEX(orderData[order_date],SMALL(MATCH(ROW(orderData[customer]),ROW(orderData[customer])),ROWS($A$15:A46)+$B$3)),INDEX(orderData[order_date],SMALL(IF(ISNUMBER(MATCH(YEAR(orderData[invoice_date]),$D$15,0)),MATCH(ROW(orderData[customer]),ROW(orderData[customer])),""),ROWS($A$15:A46)+$B$3))),IF($D$15="",INDEX(orderData[order_date],SMALL(IF(ISNUMBER(MATCH(orderData[order_type],$D$13,0)),MATCH(ROW(orderData[customer]),ROW(orderData[customer])),""),ROWS($A$15:A46)+$B$3)),INDEX(orderData[order_date],SMALL(IF(ISNUMBER(MATCH(orderData[order_type],$D$13,0)*MATCH(YEAR(orderData[invoice_date]),$D$15,0)),MATCH(ROW(orderData[customer]),ROW(orderData[customer])),""),ROWS($A$15:A46)+$B$3)))),IF($D$13="",IF($D$15="",INDEX(orderData[order_date],SMALL(IF(ISNUMBER(MATCH(orderData[status],$D$11,0)),MATCH(ROW(orderData[customer]),ROW(orderData[customer])),""),ROWS($A$15:A46)+$B$3)),INDEX(orderData[order_date],SMALL(IF(ISNUMBER(MATCH(orderData[status],$D$11,0)*MATCH(YEAR(orderData[invoice_date]),$D$15,0)),MATCH(ROW(orderData[customer]),ROW(orderData[customer])),""),ROWS($A$15:A46)+$B$3))),IF($D$15="",INDEX(orderData[order_date],SMALL(IF(ISNUMBER(MATCH(orderData[status],$D$11,0)*MATCH(orderData[order_type],$D$13,0)),MATCH(ROW(orderData[customer]),ROW(orderData[customer])),""),ROWS($A$15:A46)+$B$3)),INDEX(orderData[order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date],SMALL(IF(ISNUMBER(MATCH(orderData[customer],$D$9,0)),MATCH(ROW(orderData[customer]),ROW(orderData[customer])),""),ROWS($A$15:A46)+$B$3)),INDEX(orderData[order_date],SMALL(IF(ISNUMBER(MATCH(orderData[customer],$D$9,0)*MATCH(YEAR(orderData[invoice_date]),$D$15,0)),MATCH(ROW(orderData[customer]),ROW(orderData[customer])),""),ROWS($A$15:A46)+$B$3))),IF($D$15="",INDEX(orderData[order_date],SMALL(IF(ISNUMBER(MATCH(orderData[customer],$D$9,0)*MATCH(orderData[order_type],$D$13,0)),MATCH(ROW(orderData[customer]),ROW(orderData[customer])),""),ROWS($A$15:A46)+$B$3)),INDEX(orderData[order_date],SMALL(IF(ISNUMBER(MATCH(orderData[customer],$D$9,0)*MATCH(orderData[order_type],$D$13,0)*MATCH(YEAR(orderData[invoice_date]),$D$15,0)),MATCH(ROW(orderData[customer]),ROW(orderData[customer])),""),ROWS($A$15:A46)+$B$3)))),IF($D$13="",IF($D$15="",INDEX(orderData[order_date],SMALL(IF(ISNUMBER(MATCH(orderData[customer],$D$9,0)*MATCH(orderData[status],$D$11,0)),MATCH(ROW(orderData[customer]),ROW(orderData[customer])),""),ROWS($A$15:A46)+$B$3)),INDEX(orderData[order_date],SMALL(IF(ISNUMBER(MATCH(orderData[customer],$D$9,0)*MATCH(orderData[status],$D$11,0)*MATCH(YEAR(orderData[invoice_date]),$D$15,0)),MATCH(ROW(orderData[customer]),ROW(orderData[customer])),""),ROWS($A$15:A46)+$B$3))),IF($D$15="",INDEX(orderData[order_date],SMALL(IF(ISNUMBER(MATCH(orderData[customer],$D$9,0)*MATCH(orderData[status],$D$11,0)*MATCH(orderData[order_type],$D$13,0)),MATCH(ROW(orderData[customer]),ROW(orderData[customer])),""),ROWS($A$15:A46)+$B$3)),INDEX(orderData[order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P39" s="289" t="str">
        <f t="array" ref="P39">IFERROR(IF($D$9="",IF($D$11="",IF($D$13="",IF($D$15="",INDEX(orderData[invoice_no],SMALL(MATCH(ROW(orderData[customer]),ROW(orderData[customer])),ROWS($A$15:A46)+$B$3)),INDEX(orderData[invoice_no],SMALL(IF(ISNUMBER(MATCH(YEAR(orderData[invoice_date]),$D$15,0)),MATCH(ROW(orderData[customer]),ROW(orderData[customer])),""),ROWS($A$15:A46)+$B$3))),IF($D$15="",INDEX(orderData[invoice_no],SMALL(IF(ISNUMBER(MATCH(orderData[order_type],$D$13,0)),MATCH(ROW(orderData[customer]),ROW(orderData[customer])),""),ROWS($A$15:A46)+$B$3)),INDEX(orderData[invoice_no],SMALL(IF(ISNUMBER(MATCH(orderData[order_type],$D$13,0)*MATCH(YEAR(orderData[invoice_date]),$D$15,0)),MATCH(ROW(orderData[customer]),ROW(orderData[customer])),""),ROWS($A$15:A46)+$B$3)))),IF($D$13="",IF($D$15="",INDEX(orderData[invoice_no],SMALL(IF(ISNUMBER(MATCH(orderData[status],$D$11,0)),MATCH(ROW(orderData[customer]),ROW(orderData[customer])),""),ROWS($A$15:A46)+$B$3)),INDEX(orderData[invoice_no],SMALL(IF(ISNUMBER(MATCH(orderData[status],$D$11,0)*MATCH(YEAR(orderData[invoice_date]),$D$15,0)),MATCH(ROW(orderData[customer]),ROW(orderData[customer])),""),ROWS($A$15:A46)+$B$3))),IF($D$15="",INDEX(orderData[invoice_no],SMALL(IF(ISNUMBER(MATCH(orderData[status],$D$11,0)*MATCH(orderData[order_type],$D$13,0)),MATCH(ROW(orderData[customer]),ROW(orderData[customer])),""),ROWS($A$15:A46)+$B$3)),INDEX(orderData[invoice_no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no],SMALL(IF(ISNUMBER(MATCH(orderData[customer],$D$9,0)),MATCH(ROW(orderData[customer]),ROW(orderData[customer])),""),ROWS($A$15:A46)+$B$3)),INDEX(orderData[invoice_no],SMALL(IF(ISNUMBER(MATCH(orderData[customer],$D$9,0)*MATCH(YEAR(orderData[invoice_date]),$D$15,0)),MATCH(ROW(orderData[customer]),ROW(orderData[customer])),""),ROWS($A$15:A46)+$B$3))),IF($D$15="",INDEX(orderData[invoice_no],SMALL(IF(ISNUMBER(MATCH(orderData[customer],$D$9,0)*MATCH(orderData[order_type],$D$13,0)),MATCH(ROW(orderData[customer]),ROW(orderData[customer])),""),ROWS($A$15:A46)+$B$3)),INDEX(orderData[invoice_no],SMALL(IF(ISNUMBER(MATCH(orderData[customer],$D$9,0)*MATCH(orderData[order_type],$D$13,0)*MATCH(YEAR(orderData[invoice_date]),$D$15,0)),MATCH(ROW(orderData[customer]),ROW(orderData[customer])),""),ROWS($A$15:A46)+$B$3)))),IF($D$13="",IF($D$15="",INDEX(orderData[invoice_no],SMALL(IF(ISNUMBER(MATCH(orderData[customer],$D$9,0)*MATCH(orderData[status],$D$11,0)),MATCH(ROW(orderData[customer]),ROW(orderData[customer])),""),ROWS($A$15:A46)+$B$3)),INDEX(orderData[invoice_no],SMALL(IF(ISNUMBER(MATCH(orderData[customer],$D$9,0)*MATCH(orderData[status],$D$11,0)*MATCH(YEAR(orderData[invoice_date]),$D$15,0)),MATCH(ROW(orderData[customer]),ROW(orderData[customer])),""),ROWS($A$15:A46)+$B$3))),IF($D$15="",INDEX(orderData[invoice_no],SMALL(IF(ISNUMBER(MATCH(orderData[customer],$D$9,0)*MATCH(orderData[status],$D$11,0)*MATCH(orderData[order_type],$D$13,0)),MATCH(ROW(orderData[customer]),ROW(orderData[customer])),""),ROWS($A$15:A46)+$B$3)),INDEX(orderData[invoice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Q39" s="290" t="str">
        <f t="array" ref="Q39">IFERROR(IF($D$9="",IF($D$11="",IF($D$13="",IF($D$15="",INDEX(orderData[invoice_date],SMALL(MATCH(ROW(orderData[customer]),ROW(orderData[customer])),ROWS($A$15:A46)+$B$3)),INDEX(orderData[invoice_date],SMALL(IF(ISNUMBER(MATCH(YEAR(orderData[invoice_date]),$D$15,0)),MATCH(ROW(orderData[customer]),ROW(orderData[customer])),""),ROWS($A$15:A46)+$B$3))),IF($D$15="",INDEX(orderData[invoice_date],SMALL(IF(ISNUMBER(MATCH(orderData[order_type],$D$13,0)),MATCH(ROW(orderData[customer]),ROW(orderData[customer])),""),ROWS($A$15:A46)+$B$3)),INDEX(orderData[invoice_date],SMALL(IF(ISNUMBER(MATCH(orderData[order_type],$D$13,0)*MATCH(YEAR(orderData[invoice_date]),$D$15,0)),MATCH(ROW(orderData[customer]),ROW(orderData[customer])),""),ROWS($A$15:A46)+$B$3)))),IF($D$13="",IF($D$15="",INDEX(orderData[invoice_date],SMALL(IF(ISNUMBER(MATCH(orderData[status],$D$11,0)),MATCH(ROW(orderData[customer]),ROW(orderData[customer])),""),ROWS($A$15:A46)+$B$3)),INDEX(orderData[invoice_date],SMALL(IF(ISNUMBER(MATCH(orderData[status],$D$11,0)*MATCH(YEAR(orderData[invoice_date]),$D$15,0)),MATCH(ROW(orderData[customer]),ROW(orderData[customer])),""),ROWS($A$15:A46)+$B$3))),IF($D$15="",INDEX(orderData[invoice_date],SMALL(IF(ISNUMBER(MATCH(orderData[status],$D$11,0)*MATCH(orderData[order_type],$D$13,0)),MATCH(ROW(orderData[customer]),ROW(orderData[customer])),""),ROWS($A$15:A46)+$B$3)),INDEX(orderData[invoice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date],SMALL(IF(ISNUMBER(MATCH(orderData[customer],$D$9,0)),MATCH(ROW(orderData[customer]),ROW(orderData[customer])),""),ROWS($A$15:A46)+$B$3)),INDEX(orderData[invoice_date],SMALL(IF(ISNUMBER(MATCH(orderData[customer],$D$9,0)*MATCH(YEAR(orderData[invoice_date]),$D$15,0)),MATCH(ROW(orderData[customer]),ROW(orderData[customer])),""),ROWS($A$15:A46)+$B$3))),IF($D$15="",INDEX(orderData[invoice_date],SMALL(IF(ISNUMBER(MATCH(orderData[customer],$D$9,0)*MATCH(orderData[order_type],$D$13,0)),MATCH(ROW(orderData[customer]),ROW(orderData[customer])),""),ROWS($A$15:A46)+$B$3)),INDEX(orderData[invoice_date],SMALL(IF(ISNUMBER(MATCH(orderData[customer],$D$9,0)*MATCH(orderData[order_type],$D$13,0)*MATCH(YEAR(orderData[invoice_date]),$D$15,0)),MATCH(ROW(orderData[customer]),ROW(orderData[customer])),""),ROWS($A$15:A46)+$B$3)))),IF($D$13="",IF($D$15="",INDEX(orderData[invoice_date],SMALL(IF(ISNUMBER(MATCH(orderData[customer],$D$9,0)*MATCH(orderData[status],$D$11,0)),MATCH(ROW(orderData[customer]),ROW(orderData[customer])),""),ROWS($A$15:A46)+$B$3)),INDEX(orderData[invoice_date],SMALL(IF(ISNUMBER(MATCH(orderData[customer],$D$9,0)*MATCH(orderData[status],$D$11,0)*MATCH(YEAR(orderData[invoice_date]),$D$15,0)),MATCH(ROW(orderData[customer]),ROW(orderData[customer])),""),ROWS($A$15:A46)+$B$3))),IF($D$15="",INDEX(orderData[invoice_date],SMALL(IF(ISNUMBER(MATCH(orderData[customer],$D$9,0)*MATCH(orderData[status],$D$11,0)*MATCH(orderData[order_type],$D$13,0)),MATCH(ROW(orderData[customer]),ROW(orderData[customer])),""),ROWS($A$15:A46)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R39" s="291" t="str">
        <f t="array" ref="R39">IFERROR(IF($D$9="",IF($D$11="",IF($D$13="",IF($D$15="",INDEX(orderData[inv_amount],SMALL(MATCH(ROW(orderData[customer]),ROW(orderData[customer])),ROWS($A$15:A46)+$B$3)),INDEX(orderData[inv_amount],SMALL(IF(ISNUMBER(MATCH(YEAR(orderData[invoice_date]),$D$15,0)),MATCH(ROW(orderData[customer]),ROW(orderData[customer])),""),ROWS($A$15:A46)+$B$3))),IF($D$15="",INDEX(orderData[inv_amount],SMALL(IF(ISNUMBER(MATCH(orderData[order_type],$D$13,0)),MATCH(ROW(orderData[customer]),ROW(orderData[customer])),""),ROWS($A$15:A46)+$B$3)),INDEX(orderData[inv_amount],SMALL(IF(ISNUMBER(MATCH(orderData[order_type],$D$13,0)*MATCH(YEAR(orderData[invoice_date]),$D$15,0)),MATCH(ROW(orderData[customer]),ROW(orderData[customer])),""),ROWS($A$15:A46)+$B$3)))),IF($D$13="",IF($D$15="",INDEX(orderData[inv_amount],SMALL(IF(ISNUMBER(MATCH(orderData[status],$D$11,0)),MATCH(ROW(orderData[customer]),ROW(orderData[customer])),""),ROWS($A$15:A46)+$B$3)),INDEX(orderData[inv_amount],SMALL(IF(ISNUMBER(MATCH(orderData[status],$D$11,0)*MATCH(YEAR(orderData[invoice_date]),$D$15,0)),MATCH(ROW(orderData[customer]),ROW(orderData[customer])),""),ROWS($A$15:A46)+$B$3))),IF($D$15="",INDEX(orderData[inv_amount],SMALL(IF(ISNUMBER(MATCH(orderData[status],$D$11,0)*MATCH(orderData[order_type],$D$13,0)),MATCH(ROW(orderData[customer]),ROW(orderData[customer])),""),ROWS($A$15:A46)+$B$3)),INDEX(orderData[inv_amount],SMALL(IF(ISNUMBER(MATCH(orderData[status],$D$11,0)*MATCH(orderData[order_type],$D$13,0)*MATCH(YEAR(orderData[invoice_date]),$D$15,0)),MATCH(ROW(orderData[customer]),ROW(orderData[customer])),""),ROWS($A$15:A46)+$B$3))))),IF($D$11="",IF($D$13="",IF($D$15="",INDEX(orderData[inv_amount],SMALL(IF(ISNUMBER(MATCH(orderData[customer],$D$9,0)),MATCH(ROW(orderData[customer]),ROW(orderData[customer])),""),ROWS($A$15:A46)+$B$3)),INDEX(orderData[inv_amount],SMALL(IF(ISNUMBER(MATCH(orderData[customer],$D$9,0)*MATCH(YEAR(orderData[invoice_date]),$D$15,0)),MATCH(ROW(orderData[customer]),ROW(orderData[customer])),""),ROWS($A$15:A46)+$B$3))),IF($D$15="",INDEX(orderData[inv_amount],SMALL(IF(ISNUMBER(MATCH(orderData[customer],$D$9,0)*MATCH(orderData[order_type],$D$13,0)),MATCH(ROW(orderData[customer]),ROW(orderData[customer])),""),ROWS($A$15:A46)+$B$3)),INDEX(orderData[inv_amount],SMALL(IF(ISNUMBER(MATCH(orderData[customer],$D$9,0)*MATCH(orderData[order_type],$D$13,0)*MATCH(YEAR(orderData[invoice_date]),$D$15,0)),MATCH(ROW(orderData[customer]),ROW(orderData[customer])),""),ROWS($A$15:A46)+$B$3)))),IF($D$13="",IF($D$15="",INDEX(orderData[inv_amount],SMALL(IF(ISNUMBER(MATCH(orderData[customer],$D$9,0)*MATCH(orderData[status],$D$11,0)),MATCH(ROW(orderData[customer]),ROW(orderData[customer])),""),ROWS($A$15:A46)+$B$3)),INDEX(orderData[inv_amount],SMALL(IF(ISNUMBER(MATCH(orderData[customer],$D$9,0)*MATCH(orderData[status],$D$11,0)*MATCH(YEAR(orderData[inv_amount]),$D$15,0)),MATCH(ROW(orderData[customer]),ROW(orderData[customer])),""),ROWS($A$15:A46)+$B$3))),IF($D$15="",INDEX(orderData[inv_amount],SMALL(IF(ISNUMBER(MATCH(orderData[customer],$D$9,0)*MATCH(orderData[status],$D$11,0)*MATCH(orderData[order_type],$D$13,0)),MATCH(ROW(orderData[customer]),ROW(orderData[customer])),""),ROWS($A$15:A46)+$B$3)),INDEX(orderData[inv_amount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S39" s="353" t="str">
        <f t="array" ref="S39">IFERROR(IF($D$9="",IF($D$11="",IF($D$13="",IF($D$15="",INDEX(orderData[lock_goods],SMALL(MATCH(ROW(orderData[customer]),ROW(orderData[customer])),ROWS($A$15:A46)+$B$3)),INDEX(orderData[lock_goods],SMALL(IF(ISNUMBER(MATCH(YEAR(orderData[invoice_date]),$D$15,0)),MATCH(ROW(orderData[customer]),ROW(orderData[customer])),""),ROWS($A$15:A46)+$B$3))),IF($D$15="",INDEX(orderData[lock_goods],SMALL(IF(ISNUMBER(MATCH(orderData[order_type],$D$13,0)),MATCH(ROW(orderData[customer]),ROW(orderData[customer])),""),ROWS($A$15:A46)+$B$3)),INDEX(orderData[lock_goods],SMALL(IF(ISNUMBER(MATCH(orderData[order_type],$D$13,0)*MATCH(YEAR(orderData[invoice_date]),$D$15,0)),MATCH(ROW(orderData[customer]),ROW(orderData[customer])),""),ROWS($A$15:A46)+$B$3)))),IF($D$13="",IF($D$15="",INDEX(orderData[lock_goods],SMALL(IF(ISNUMBER(MATCH(orderData[status],$D$11,0)),MATCH(ROW(orderData[customer]),ROW(orderData[customer])),""),ROWS($A$15:A46)+$B$3)),INDEX(orderData[lock_goods],SMALL(IF(ISNUMBER(MATCH(orderData[status],$D$11,0)*MATCH(YEAR(orderData[invoice_date]),$D$15,0)),MATCH(ROW(orderData[customer]),ROW(orderData[customer])),""),ROWS($A$15:A46)+$B$3))),IF($D$15="",INDEX(orderData[lock_goods],SMALL(IF(ISNUMBER(MATCH(orderData[status],$D$11,0)*MATCH(orderData[order_type],$D$13,0)),MATCH(ROW(orderData[customer]),ROW(orderData[customer])),""),ROWS($A$15:A46)+$B$3)),INDEX(orderData[lock_goods],SMALL(IF(ISNUMBER(MATCH(orderData[status],$D$11,0)*MATCH(orderData[order_type],$D$13,0)*MATCH(YEAR(orderData[invoice_date]),$D$15,0)),MATCH(ROW(orderData[customer]),ROW(orderData[customer])),""),ROWS($A$15:A46)+$B$3))))),IF($D$11="",IF($D$13="",IF($D$15="",INDEX(orderData[lock_goods],SMALL(IF(ISNUMBER(MATCH(orderData[customer],$D$9,0)),MATCH(ROW(orderData[customer]),ROW(orderData[customer])),""),ROWS($A$15:A46)+$B$3)),INDEX(orderData[lock_goods],SMALL(IF(ISNUMBER(MATCH(orderData[customer],$D$9,0)*MATCH(YEAR(orderData[invoice_date]),$D$15,0)),MATCH(ROW(orderData[customer]),ROW(orderData[customer])),""),ROWS($A$15:A46)+$B$3))),IF($D$15="",INDEX(orderData[lock_goods],SMALL(IF(ISNUMBER(MATCH(orderData[customer],$D$9,0)*MATCH(orderData[order_type],$D$13,0)),MATCH(ROW(orderData[customer]),ROW(orderData[customer])),""),ROWS($A$15:A46)+$B$3)),INDEX(orderData[lock_goods],SMALL(IF(ISNUMBER(MATCH(orderData[customer],$D$9,0)*MATCH(orderData[order_type],$D$13,0)*MATCH(YEAR(orderData[invoice_date]),$D$15,0)),MATCH(ROW(orderData[customer]),ROW(orderData[customer])),""),ROWS($A$15:A46)+$B$3)))),IF($D$13="",IF($D$15="",INDEX(orderData[lock_goods],SMALL(IF(ISNUMBER(MATCH(orderData[customer],$D$9,0)*MATCH(orderData[status],$D$11,0)),MATCH(ROW(orderData[customer]),ROW(orderData[customer])),""),ROWS($A$15:A46)+$B$3)),INDEX(orderData[lock_goods],SMALL(IF(ISNUMBER(MATCH(orderData[customer],$D$9,0)*MATCH(orderData[status],$D$11,0)*MATCH(YEAR(orderData[payed]),$D$15,0)),MATCH(ROW(orderData[customer]),ROW(orderData[customer])),""),ROWS($A$15:A46)+$B$3))),IF($D$15="",INDEX(orderData[lock_goods],SMALL(IF(ISNUMBER(MATCH(orderData[customer],$D$9,0)*MATCH(orderData[status],$D$11,0)*MATCH(orderData[order_type],$D$13,0)),MATCH(ROW(orderData[customer]),ROW(orderData[customer])),""),ROWS($A$15:A46)+$B$3)),INDEX(orderData[lock_good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T39" s="292" t="str">
        <f t="array" ref="T39">IFERROR(IF($D$9="",IF($D$11="",IF($D$13="",IF($D$15="",INDEX(orderData[payed],SMALL(MATCH(ROW(orderData[customer]),ROW(orderData[customer])),ROWS($A$15:A46)+$B$3)),INDEX(orderData[payed],SMALL(IF(ISNUMBER(MATCH(YEAR(orderData[invoice_date]),$D$15,0)),MATCH(ROW(orderData[customer]),ROW(orderData[customer])),""),ROWS($A$15:A46)+$B$3))),IF($D$15="",INDEX(orderData[payed],SMALL(IF(ISNUMBER(MATCH(orderData[order_type],$D$13,0)),MATCH(ROW(orderData[customer]),ROW(orderData[customer])),""),ROWS($A$15:A46)+$B$3)),INDEX(orderData[payed],SMALL(IF(ISNUMBER(MATCH(orderData[order_type],$D$13,0)*MATCH(YEAR(orderData[invoice_date]),$D$15,0)),MATCH(ROW(orderData[customer]),ROW(orderData[customer])),""),ROWS($A$15:A46)+$B$3)))),IF($D$13="",IF($D$15="",INDEX(orderData[payed],SMALL(IF(ISNUMBER(MATCH(orderData[status],$D$11,0)),MATCH(ROW(orderData[customer]),ROW(orderData[customer])),""),ROWS($A$15:A46)+$B$3)),INDEX(orderData[payed],SMALL(IF(ISNUMBER(MATCH(orderData[status],$D$11,0)*MATCH(YEAR(orderData[invoice_date]),$D$15,0)),MATCH(ROW(orderData[customer]),ROW(orderData[customer])),""),ROWS($A$15:A46)+$B$3))),IF($D$15="",INDEX(orderData[payed],SMALL(IF(ISNUMBER(MATCH(orderData[status],$D$11,0)*MATCH(orderData[order_type],$D$13,0)),MATCH(ROW(orderData[customer]),ROW(orderData[customer])),""),ROWS($A$15:A46)+$B$3)),INDEX(orderData[payed],SMALL(IF(ISNUMBER(MATCH(orderData[status],$D$11,0)*MATCH(orderData[order_type],$D$13,0)*MATCH(YEAR(orderData[invoice_date]),$D$15,0)),MATCH(ROW(orderData[customer]),ROW(orderData[customer])),""),ROWS($A$15:A46)+$B$3))))),IF($D$11="",IF($D$13="",IF($D$15="",INDEX(orderData[payed],SMALL(IF(ISNUMBER(MATCH(orderData[customer],$D$9,0)),MATCH(ROW(orderData[customer]),ROW(orderData[customer])),""),ROWS($A$15:A46)+$B$3)),INDEX(orderData[payed],SMALL(IF(ISNUMBER(MATCH(orderData[customer],$D$9,0)*MATCH(YEAR(orderData[invoice_date]),$D$15,0)),MATCH(ROW(orderData[customer]),ROW(orderData[customer])),""),ROWS($A$15:A46)+$B$3))),IF($D$15="",INDEX(orderData[payed],SMALL(IF(ISNUMBER(MATCH(orderData[customer],$D$9,0)*MATCH(orderData[order_type],$D$13,0)),MATCH(ROW(orderData[customer]),ROW(orderData[customer])),""),ROWS($A$15:A46)+$B$3)),INDEX(orderData[payed],SMALL(IF(ISNUMBER(MATCH(orderData[customer],$D$9,0)*MATCH(orderData[order_type],$D$13,0)*MATCH(YEAR(orderData[invoice_date]),$D$15,0)),MATCH(ROW(orderData[customer]),ROW(orderData[customer])),""),ROWS($A$15:A46)+$B$3)))),IF($D$13="",IF($D$15="",INDEX(orderData[payed],SMALL(IF(ISNUMBER(MATCH(orderData[customer],$D$9,0)*MATCH(orderData[status],$D$11,0)),MATCH(ROW(orderData[customer]),ROW(orderData[customer])),""),ROWS($A$15:A46)+$B$3)),INDEX(orderData[payed],SMALL(IF(ISNUMBER(MATCH(orderData[customer],$D$9,0)*MATCH(orderData[status],$D$11,0)*MATCH(YEAR(orderData[payed]),$D$15,0)),MATCH(ROW(orderData[customer]),ROW(orderData[customer])),""),ROWS($A$15:A46)+$B$3))),IF($D$15="",INDEX(orderData[payed],SMALL(IF(ISNUMBER(MATCH(orderData[customer],$D$9,0)*MATCH(orderData[status],$D$11,0)*MATCH(orderData[order_type],$D$13,0)),MATCH(ROW(orderData[customer]),ROW(orderData[customer])),""),ROWS($A$15:A46)+$B$3)),INDEX(orderData[paye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U39" s="287" t="str">
        <f t="array" ref="U39">IFERROR(IF($D$9="",IF($D$11="",IF($D$13="",IF($D$15="",INDEX(orderData[shipping_method],SMALL(MATCH(ROW(orderData[customer]),ROW(orderData[customer])),ROWS($A$15:A46)+$B$3)),INDEX(orderData[shipping_method],SMALL(IF(ISNUMBER(MATCH(YEAR(orderData[invoice_date]),$D$15,0)),MATCH(ROW(orderData[customer]),ROW(orderData[customer])),""),ROWS($A$15:A46)+$B$3))),IF($D$15="",INDEX(orderData[shipping_method],SMALL(IF(ISNUMBER(MATCH(orderData[order_type],$D$13,0)),MATCH(ROW(orderData[customer]),ROW(orderData[customer])),""),ROWS($A$15:A46)+$B$3)),INDEX(orderData[shipping_method],SMALL(IF(ISNUMBER(MATCH(orderData[order_type],$D$13,0)*MATCH(YEAR(orderData[invoice_date]),$D$15,0)),MATCH(ROW(orderData[customer]),ROW(orderData[customer])),""),ROWS($A$15:A46)+$B$3)))),IF($D$13="",IF($D$15="",INDEX(orderData[shipping_method],SMALL(IF(ISNUMBER(MATCH(orderData[status],$D$11,0)),MATCH(ROW(orderData[customer]),ROW(orderData[customer])),""),ROWS($A$15:A46)+$B$3)),INDEX(orderData[shipping_method],SMALL(IF(ISNUMBER(MATCH(orderData[status],$D$11,0)*MATCH(YEAR(orderData[invoice_date]),$D$15,0)),MATCH(ROW(orderData[customer]),ROW(orderData[customer])),""),ROWS($A$15:A46)+$B$3))),IF($D$15="",INDEX(orderData[shipping_method],SMALL(IF(ISNUMBER(MATCH(orderData[status],$D$11,0)*MATCH(orderData[order_type],$D$13,0)),MATCH(ROW(orderData[customer]),ROW(orderData[customer])),""),ROWS($A$15:A46)+$B$3)),INDEX(orderData[shipping_method],SMALL(IF(ISNUMBER(MATCH(orderData[status],$D$11,0)*MATCH(orderData[order_type],$D$13,0)*MATCH(YEAR(orderData[invoice_date]),$D$15,0)),MATCH(ROW(orderData[customer]),ROW(orderData[customer])),""),ROWS($A$15:A46)+$B$3))))),IF($D$11="",IF($D$13="",IF($D$15="",INDEX(orderData[shipping_method],SMALL(IF(ISNUMBER(MATCH(orderData[customer],$D$9,0)),MATCH(ROW(orderData[customer]),ROW(orderData[customer])),""),ROWS($A$15:A46)+$B$3)),INDEX(orderData[shipping_method],SMALL(IF(ISNUMBER(MATCH(orderData[customer],$D$9,0)*MATCH(YEAR(orderData[invoice_date]),$D$15,0)),MATCH(ROW(orderData[customer]),ROW(orderData[customer])),""),ROWS($A$15:A46)+$B$3))),IF($D$15="",INDEX(orderData[shipping_method],SMALL(IF(ISNUMBER(MATCH(orderData[customer],$D$9,0)*MATCH(orderData[order_type],$D$13,0)),MATCH(ROW(orderData[customer]),ROW(orderData[customer])),""),ROWS($A$15:A46)+$B$3)),INDEX(orderData[shipping_method],SMALL(IF(ISNUMBER(MATCH(orderData[customer],$D$9,0)*MATCH(orderData[order_type],$D$13,0)*MATCH(YEAR(orderData[invoice_date]),$D$15,0)),MATCH(ROW(orderData[customer]),ROW(orderData[customer])),""),ROWS($A$15:A46)+$B$3)))),IF($D$13="",IF($D$15="",INDEX(orderData[shipping_method],SMALL(IF(ISNUMBER(MATCH(orderData[customer],$D$9,0)*MATCH(orderData[status],$D$11,0)),MATCH(ROW(orderData[customer]),ROW(orderData[customer])),""),ROWS($A$15:A46)+$B$3)),INDEX(orderData[shipping_method],SMALL(IF(ISNUMBER(MATCH(orderData[customer],$D$9,0)*MATCH(orderData[status],$D$11,0)*MATCH(YEAR(orderData[shipping_method]),$D$15,0)),MATCH(ROW(orderData[customer]),ROW(orderData[customer])),""),ROWS($A$15:A46)+$B$3))),IF($D$15="",INDEX(orderData[shipping_method],SMALL(IF(ISNUMBER(MATCH(orderData[customer],$D$9,0)*MATCH(orderData[status],$D$11,0)*MATCH(orderData[order_type],$D$13,0)),MATCH(ROW(orderData[customer]),ROW(orderData[customer])),""),ROWS($A$15:A46)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V39" s="292" t="str">
        <f t="array" ref="V39">IFERROR(IF($D$9="",IF($D$11="",IF($D$13="",IF($D$15="",INDEX(orderData[status],SMALL(MATCH(ROW(orderData[customer]),ROW(orderData[customer])),ROWS($A$15:A46)+$B$3)),INDEX(orderData[status],SMALL(IF(ISNUMBER(MATCH(YEAR(orderData[invoice_date]),$D$15,0)),MATCH(ROW(orderData[customer]),ROW(orderData[customer])),""),ROWS($A$15:A46)+$B$3))),IF($D$15="",INDEX(orderData[status],SMALL(IF(ISNUMBER(MATCH(orderData[order_type],$D$13,0)),MATCH(ROW(orderData[customer]),ROW(orderData[customer])),""),ROWS($A$15:A46)+$B$3)),INDEX(orderData[status],SMALL(IF(ISNUMBER(MATCH(orderData[order_type],$D$13,0)*MATCH(YEAR(orderData[invoice_date]),$D$15,0)),MATCH(ROW(orderData[customer]),ROW(orderData[customer])),""),ROWS($A$15:A46)+$B$3)))),IF($D$13="",IF($D$15="",INDEX(orderData[status],SMALL(IF(ISNUMBER(MATCH(orderData[status],$D$11,0)),MATCH(ROW(orderData[customer]),ROW(orderData[customer])),""),ROWS($A$15:A46)+$B$3)),INDEX(orderData[status],SMALL(IF(ISNUMBER(MATCH(orderData[status],$D$11,0)*MATCH(YEAR(orderData[invoice_date]),$D$15,0)),MATCH(ROW(orderData[customer]),ROW(orderData[customer])),""),ROWS($A$15:A46)+$B$3))),IF($D$15="",INDEX(orderData[status],SMALL(IF(ISNUMBER(MATCH(orderData[status],$D$11,0)*MATCH(orderData[order_type],$D$13,0)),MATCH(ROW(orderData[customer]),ROW(orderData[customer])),""),ROWS($A$15:A46)+$B$3)),INDEX(orderData[status],SMALL(IF(ISNUMBER(MATCH(orderData[status],$D$11,0)*MATCH(orderData[order_type],$D$13,0)*MATCH(YEAR(orderData[invoice_date]),$D$15,0)),MATCH(ROW(orderData[customer]),ROW(orderData[customer])),""),ROWS($A$15:A46)+$B$3))))),IF($D$11="",IF($D$13="",IF($D$15="",INDEX(orderData[status],SMALL(IF(ISNUMBER(MATCH(orderData[customer],$D$9,0)),MATCH(ROW(orderData[customer]),ROW(orderData[customer])),""),ROWS($A$15:A46)+$B$3)),INDEX(orderData[status],SMALL(IF(ISNUMBER(MATCH(orderData[customer],$D$9,0)*MATCH(YEAR(orderData[invoice_date]),$D$15,0)),MATCH(ROW(orderData[customer]),ROW(orderData[customer])),""),ROWS($A$15:A46)+$B$3))),IF($D$15="",INDEX(orderData[status],SMALL(IF(ISNUMBER(MATCH(orderData[customer],$D$9,0)*MATCH(orderData[order_type],$D$13,0)),MATCH(ROW(orderData[customer]),ROW(orderData[customer])),""),ROWS($A$15:A46)+$B$3)),INDEX(orderData[status],SMALL(IF(ISNUMBER(MATCH(orderData[customer],$D$9,0)*MATCH(orderData[order_type],$D$13,0)*MATCH(YEAR(orderData[invoice_date]),$D$15,0)),MATCH(ROW(orderData[customer]),ROW(orderData[customer])),""),ROWS($A$15:A46)+$B$3)))),IF($D$13="",IF($D$15="",INDEX(orderData[status],SMALL(IF(ISNUMBER(MATCH(orderData[customer],$D$9,0)*MATCH(orderData[status],$D$11,0)),MATCH(ROW(orderData[customer]),ROW(orderData[customer])),""),ROWS($A$15:A46)+$B$3)),INDEX(orderData[status],SMALL(IF(ISNUMBER(MATCH(orderData[customer],$D$9,0)*MATCH(orderData[status],$D$11,0)*MATCH(YEAR(orderData[status]),$D$15,0)),MATCH(ROW(orderData[customer]),ROW(orderData[customer])),""),ROWS($A$15:A46)+$B$3))),IF($D$15="",INDEX(orderData[status],SMALL(IF(ISNUMBER(MATCH(orderData[customer],$D$9,0)*MATCH(orderData[status],$D$11,0)*MATCH(orderData[order_type],$D$13,0)),MATCH(ROW(orderData[customer]),ROW(orderData[customer])),""),ROWS($A$15:A46)+$B$3)),INDEX(orderData[statu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W39" s="392" t="str">
        <f t="array" ref="W39">IFERROR(IF($D$9="",IF($D$11="",IF($D$13="",IF($D$15="",INDEX(orderData[custom_docs],SMALL(MATCH(ROW(orderData[customer]),ROW(orderData[customer])),ROWS($A$15:A46)+$B$3)),INDEX(orderData[custom_docs],SMALL(IF(ISNUMBER(MATCH(YEAR(orderData[invoice_date]),$D$15,0)),MATCH(ROW(orderData[customer]),ROW(orderData[customer])),""),ROWS($A$15:A46)+$B$3))),IF($D$15="",INDEX(orderData[custom_docs],SMALL(IF(ISNUMBER(MATCH(orderData[order_type],$D$13,0)),MATCH(ROW(orderData[customer]),ROW(orderData[customer])),""),ROWS($A$15:A46)+$B$3)),INDEX(orderData[custom_docs],SMALL(IF(ISNUMBER(MATCH(orderData[order_type],$D$13,0)*MATCH(YEAR(orderData[invoice_date]),$D$15,0)),MATCH(ROW(orderData[customer]),ROW(orderData[customer])),""),ROWS($A$15:A46)+$B$3)))),IF($D$13="",IF($D$15="",INDEX(orderData[custom_docs],SMALL(IF(ISNUMBER(MATCH(orderData[status],$D$11,0)),MATCH(ROW(orderData[customer]),ROW(orderData[customer])),""),ROWS($A$15:A46)+$B$3)),INDEX(orderData[custom_docs],SMALL(IF(ISNUMBER(MATCH(orderData[status],$D$11,0)*MATCH(YEAR(orderData[invoice_date]),$D$15,0)),MATCH(ROW(orderData[customer]),ROW(orderData[customer])),""),ROWS($A$15:A46)+$B$3))),IF($D$15="",INDEX(orderData[custom_docs],SMALL(IF(ISNUMBER(MATCH(orderData[status],$D$11,0)*MATCH(orderData[order_type],$D$13,0)),MATCH(ROW(orderData[customer]),ROW(orderData[customer])),""),ROWS($A$15:A46)+$B$3)),INDEX(orderData[custom_docs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_docs],SMALL(IF(ISNUMBER(MATCH(orderData[customer],$D$9,0)),MATCH(ROW(orderData[customer]),ROW(orderData[customer])),""),ROWS($A$15:A46)+$B$3)),INDEX(orderData[custom_docs],SMALL(IF(ISNUMBER(MATCH(orderData[customer],$D$9,0)*MATCH(YEAR(orderData[invoice_date]),$D$15,0)),MATCH(ROW(orderData[customer]),ROW(orderData[customer])),""),ROWS($A$15:A46)+$B$3))),IF($D$15="",INDEX(orderData[custom_docs],SMALL(IF(ISNUMBER(MATCH(orderData[customer],$D$9,0)*MATCH(orderData[order_type],$D$13,0)),MATCH(ROW(orderData[customer]),ROW(orderData[customer])),""),ROWS($A$15:A46)+$B$3)),INDEX(orderData[custom_docs],SMALL(IF(ISNUMBER(MATCH(orderData[customer],$D$9,0)*MATCH(orderData[order_type],$D$13,0)*MATCH(YEAR(orderData[invoice_date]),$D$15,0)),MATCH(ROW(orderData[customer]),ROW(orderData[customer])),""),ROWS($A$15:A46)+$B$3)))),IF($D$13="",IF($D$15="",INDEX(orderData[custom_docs],SMALL(IF(ISNUMBER(MATCH(orderData[customer],$D$9,0)*MATCH(orderData[status],$D$11,0)),MATCH(ROW(orderData[customer]),ROW(orderData[customer])),""),ROWS($A$15:A46)+$B$3)),INDEX(orderData[custom_docs],SMALL(IF(ISNUMBER(MATCH(orderData[customer],$D$9,0)*MATCH(orderData[status],$D$11,0)*MATCH(YEAR(orderData[status]),$D$15,0)),MATCH(ROW(orderData[customer]),ROW(orderData[customer])),""),ROWS($A$15:A46)+$B$3))),IF($D$15="",INDEX(orderData[custom_docs],SMALL(IF(ISNUMBER(MATCH(orderData[customer],$D$9,0)*MATCH(orderData[status],$D$11,0)*MATCH(orderData[order_type],$D$13,0)),MATCH(ROW(orderData[customer]),ROW(orderData[customer])),""),ROWS($A$15:A46)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AQ39" s="275"/>
      <c r="AR39" s="465"/>
      <c r="AS39" s="275"/>
      <c r="AT39" s="466"/>
      <c r="BN39" s="433"/>
      <c r="BO39" s="268"/>
      <c r="BZ39" s="364"/>
      <c r="CA39" s="305" t="str">
        <f>IFERROR(IF(BZ39="","",INDEX(productData[description],MATCH(BZ39,productData[sku],0))),"")</f>
        <v/>
      </c>
      <c r="CB39" s="306"/>
      <c r="CC39" s="422"/>
      <c r="CD39" s="313"/>
      <c r="CE39" s="425"/>
      <c r="CF39" s="308"/>
      <c r="CG39" s="309" t="str">
        <f>IFERROR(ROUNDUP(CB39/INDEX(productData[units_per_carton],MATCH(BZ39,productData[sku],0)),0),"")</f>
        <v/>
      </c>
      <c r="CH39" s="310" t="str">
        <f>IFERROR(ROUNDUP(CD39/INDEX(productData[units_per_carton],MATCH(BZ39,productData[sku],0)),0),"")</f>
        <v/>
      </c>
      <c r="CI39" s="310" t="str">
        <f>IFERROR(ROUNDUP(CF39/INDEX(productData[units_per_carton],MATCH(BZ39,productData[sku])),0),"")</f>
        <v/>
      </c>
      <c r="CJ39" s="310" t="str">
        <f>IFERROR(((CB39+CD39+CF39)/INDEX(productData[units_per_carton],MATCH(BZ39,productData[sku],0)))*INDEX(productData[net_weight],MATCH(BZ39,productData[sku],0)),"")</f>
        <v/>
      </c>
      <c r="CK39" s="310" t="str">
        <f>IFERROR(((CB39+CD39+CF39)/INDEX(productData[units_per_carton],MATCH(BZ39,productData[sku],0)))*INDEX(productData[gross_weight],MATCH(BZ39,productData[sku],0)),"")</f>
        <v/>
      </c>
      <c r="CL39" s="414" t="str">
        <f>IFERROR((CB39+CD39+CF39)/INDEX(productData[units_per_carton],MATCH(BZ39,productData[sku],0))*INDEX(productData[length],MATCH(BZ39,productData[sku],0))*INDEX(productData[width],MATCH(BZ39,productData[sku],0))*INDEX(productData[height],MATCH(BZ39,productData[sku],0))/1000000000,"")</f>
        <v/>
      </c>
      <c r="CM39" s="311" t="str">
        <f>IFERROR(INDEX(productData[category],MATCH(BZ39,productData[sku],0)),"")</f>
        <v/>
      </c>
      <c r="CN39" s="311" t="str">
        <f>IFERROR(INDEX(productData[size1],MATCH(BZ39,productData[sku],0)),"")</f>
        <v/>
      </c>
      <c r="CO39" s="312" t="str">
        <f>IFERROR(INDEX(productData[hs_code],MATCH(BZ39,productData[sku],0)),"")</f>
        <v/>
      </c>
      <c r="CP39" s="365" t="str">
        <f>IFERROR(INDEX(productData[sku_geko],MATCH(BZ39,productData[sku],0)),"")</f>
        <v/>
      </c>
      <c r="CQ39" s="308"/>
      <c r="CR39" s="383" t="str">
        <f>IFERROR(IF(BZ39="","",IF($BX$15="SALE",INDEX(inventory[COSTO UNITARIO],MATCH(BZ39,inventory[SKU],0)),IF($BX$15="SAMPLING",INDEX(inventory[COSTO UNITARIO],MATCH(BZ39,inventory[SKU],0)),""))),"")</f>
        <v/>
      </c>
      <c r="CS39" s="383" t="str">
        <f t="shared" si="8"/>
        <v/>
      </c>
      <c r="CT39" s="430" t="str">
        <f t="shared" si="9"/>
        <v/>
      </c>
      <c r="CU39" s="357" t="str">
        <f t="shared" si="3"/>
        <v/>
      </c>
      <c r="DB39" s="251" t="str">
        <f>IFERROR(VLOOKUP(BZ39,productData[],22,FALSE),"")</f>
        <v/>
      </c>
      <c r="DH39" s="195"/>
      <c r="EE39" s="337" t="str">
        <f t="array" ref="EE39">IFERROR(IF($EC$9="",IF($EC$11="",IF($EC$13="",INDEX(productData[sku],SMALL(MATCH(ROW(productData[sku]),ROW(productData[sku])),ROWS($A$15:A46)+$B$3)),INDEX(productData[sku],SMALL(IF(ISNUMBER(MATCH(productData[size1],$EC$13,0)),MATCH(ROW(productData[sku]),ROW(productData[sku])),""),ROWS($A$15:A44)+$B$3))),IF($EC$13="",INDEX(productData[sku],SMALL(IF(ISNUMBER(MATCH(productData[sex],$EC$11,0)),MATCH(ROW(productData[sku]),ROW(productData[sku])),""),ROWS($A$15:A44)+$B$3)),INDEX(productData[sku],SMALL(IF(ISNUMBER(MATCH(productData[sex],$EC$11,0)*MATCH(productData[size1],$EC$13,0)),MATCH(ROW(productData[sku]),ROW(productData[sku])),""),ROWS($A$15:A44)+$B$3)))),IF($EC$11="",IF($EC$13="",INDEX(productData[sku],SMALL(IF(ISNUMBER(MATCH(productData[category],$EC$9,0)),MATCH(ROW(productData[sku]),ROW(productData[sku])),""),ROWS($A$15:A44)+$B$3)),INDEX(productData[sku],SMALL(IF(ISNUMBER(MATCH(productData[category],$EC$9,0)*MATCH(productData[size1],$EC$13,0)),MATCH(ROW(productData[sku]),ROW(productData[sku])),""),ROWS($A$15:A44)+$B$3))),IF($EC$13="",INDEX(productData[sku],SMALL(IF(ISNUMBER(MATCH(productData[category],$EC$9,0)*MATCH(productData[sex],$EC$11,0)),MATCH(ROW(productData[sku]),ROW(productData[sku])),""),ROWS($A$15:A44)+$B$3)),INDEX(productData[sku],SMALL(IF(ISNUMBER(MATCH(productData[category],$EC$9,0)*MATCH(productData[sex],$EC$11,0)*MATCH(productData[size1],$EC$13,0)),MATCH(ROW(productData[sku]),ROW(productData[sku])),""),ROWS($A$15:A44)+$B$3))))),"")</f>
        <v/>
      </c>
      <c r="EF39" s="501" t="str">
        <f t="array" ref="EF39">IFERROR(IF($EC$9="",IF($EC$11="",IF($EC$13="",INDEX(productData[description],SMALL(MATCH(ROW(productData[sku]),ROW(productData[sku])),ROWS($A$15:A46)+$B$3)),INDEX(productData[description],SMALL(IF(ISNUMBER(MATCH(productData[size1],$EC$13,0)),MATCH(ROW(productData[sku]),ROW(productData[sku])),""),ROWS($A$15:A44)+$B$3))),IF($EC$13="",INDEX(productData[description],SMALL(IF(ISNUMBER(MATCH(productData[sex],$EC$11,0)),MATCH(ROW(productData[sku]),ROW(productData[sku])),""),ROWS($A$15:A44)+$B$3)),INDEX(productData[description],SMALL(IF(ISNUMBER(MATCH(productData[sex],$EC$11,0)*MATCH(productData[size1],$EC$13,0)),MATCH(ROW(productData[sku]),ROW(productData[sku])),""),ROWS($A$15:A44)+$B$3)))),IF($EC$11="",IF($EC$13="",INDEX(productData[description],SMALL(IF(ISNUMBER(MATCH(productData[category],$EC$9,0)),MATCH(ROW(productData[sku]),ROW(productData[sku])),""),ROWS($A$15:A44)+$B$3)),INDEX(productData[description],SMALL(IF(ISNUMBER(MATCH(productData[category],$EC$9,0)*MATCH(productData[size1],$EC$13,0)),MATCH(ROW(productData[sku]),ROW(productData[sku])),""),ROWS($A$15:A44)+$B$3))),IF($EC$13="",INDEX(productData[description],SMALL(IF(ISNUMBER(MATCH(productData[category],$EC$9,0)*MATCH(productData[sex],$EC$11,0)),MATCH(ROW(productData[sku]),ROW(productData[sku])),""),ROWS($A$15:A44)+$B$3)),INDEX(productData[description],SMALL(IF(ISNUMBER(MATCH(productData[category],$EC$9,0)*MATCH(productData[sex],$EC$11,0)*MATCH(productData[size1],$EC$13,0)),MATCH(ROW(productData[sku]),ROW(productData[sku])),""),ROWS($A$15:A44)+$B$3))))),"")</f>
        <v/>
      </c>
      <c r="EG39" s="338" t="str">
        <f>IFERROR(IF('BHPC MANAGER'!$EE39="","",INDEX(inventory[ESISTENZA],MATCH('BHPC MANAGER'!$EE39,inventory[SKU],0))),0)</f>
        <v/>
      </c>
      <c r="EH39" s="339" t="s">
        <v>241</v>
      </c>
      <c r="EI39" s="339" t="str">
        <f t="shared" si="4"/>
        <v/>
      </c>
      <c r="EJ39" s="340" t="s">
        <v>241</v>
      </c>
      <c r="EK39" s="341" t="str">
        <f t="shared" si="5"/>
        <v/>
      </c>
      <c r="FF39" s="242"/>
      <c r="FG39" s="242"/>
      <c r="FH39" s="242"/>
      <c r="FI39" s="242"/>
      <c r="FJ39" s="242"/>
      <c r="FK39" s="242"/>
      <c r="FL39" s="242"/>
      <c r="FM39" s="242"/>
      <c r="FN39" s="242"/>
      <c r="FO39" s="242"/>
      <c r="FP39" s="242"/>
      <c r="FQ39" s="242"/>
      <c r="FR39" s="242"/>
      <c r="FS39" s="242"/>
      <c r="FT39" s="242"/>
      <c r="FU39" s="242"/>
      <c r="FV39" s="242"/>
      <c r="FW39" s="242"/>
      <c r="FX39" s="242"/>
      <c r="FY39" s="242"/>
      <c r="FZ39" s="242"/>
      <c r="GA39" s="242"/>
      <c r="GB39" s="242"/>
      <c r="GC39" s="242"/>
      <c r="GD39" s="242"/>
      <c r="GE39" s="242"/>
      <c r="GF39" s="242"/>
      <c r="GG39" s="242"/>
      <c r="GH39" s="242"/>
      <c r="GI39" s="242"/>
      <c r="GJ39" s="242"/>
      <c r="GK39" s="242"/>
      <c r="GL39" s="242"/>
      <c r="GM39" s="242"/>
      <c r="GN39" s="242"/>
      <c r="GO39" s="242"/>
      <c r="GP39" s="242"/>
      <c r="GQ39" s="242"/>
      <c r="GR39" s="242"/>
      <c r="GS39" s="242"/>
      <c r="GT39" s="242"/>
      <c r="GU39" s="242"/>
      <c r="GV39" s="242"/>
      <c r="GW39" s="242"/>
      <c r="GX39" s="242"/>
      <c r="GY39" s="242"/>
      <c r="GZ39" s="242"/>
      <c r="HA39" s="242"/>
      <c r="HB39" s="242"/>
      <c r="HC39" s="242"/>
      <c r="HD39" s="242"/>
      <c r="HE39" s="242"/>
      <c r="HF39" s="242"/>
      <c r="HG39" s="242"/>
      <c r="HH39" s="242"/>
      <c r="HI39" s="242"/>
      <c r="HJ39" s="242"/>
      <c r="HK39" s="242"/>
      <c r="HL39" s="242"/>
      <c r="HM39" s="242"/>
      <c r="HN39" s="242"/>
      <c r="HO39" s="242"/>
      <c r="HP39" s="242"/>
      <c r="HQ39" s="242"/>
      <c r="HR39" s="242"/>
      <c r="HS39" s="242"/>
      <c r="HT39" s="242"/>
    </row>
    <row r="40" spans="6:228" ht="15" customHeight="1" x14ac:dyDescent="0.35">
      <c r="L40" s="285" t="str">
        <f t="array" ref="L40">IFERROR(IF($D$9="",IF($D$11="",IF($D$13="",IF($D$15="",INDEX(orderData[customer],SMALL(MATCH(ROW(orderData[customer]),ROW(orderData[customer])),ROWS($A$15:A47)+$B$3)),INDEX(orderData[customer],SMALL(IF(ISNUMBER(MATCH(YEAR(orderData[invoice_date]),$D$15,0)),MATCH(ROW(orderData[customer]),ROW(orderData[customer])),""),ROWS($A$15:A47)+$B$3))),IF($D$15="",INDEX(orderData[customer],SMALL(IF(ISNUMBER(MATCH(orderData[order_type],$D$13,0)),MATCH(ROW(orderData[customer]),ROW(orderData[customer])),""),ROWS($A$15:A47)+$B$3)),INDEX(orderData[customer],SMALL(IF(ISNUMBER(MATCH(orderData[order_type],$D$13,0)*MATCH(YEAR(orderData[invoice_date]),$D$15,0)),MATCH(ROW(orderData[customer]),ROW(orderData[customer])),""),ROWS($A$15:A47)+$B$3)))),IF($D$13="",IF($D$15="",INDEX(orderData[customer],SMALL(IF(ISNUMBER(MATCH(orderData[status],$D$11,0)),MATCH(ROW(orderData[customer]),ROW(orderData[customer])),""),ROWS($A$15:A47)+$B$3)),INDEX(orderData[customer],SMALL(IF(ISNUMBER(MATCH(orderData[status],$D$11,0)*MATCH(YEAR(orderData[invoice_date]),$D$15,0)),MATCH(ROW(orderData[customer]),ROW(orderData[customer])),""),ROWS($A$15:A47)+$B$3))),IF($D$15="",INDEX(orderData[customer],SMALL(IF(ISNUMBER(MATCH(orderData[status],$D$11,0)*MATCH(orderData[order_type],$D$13,0)),MATCH(ROW(orderData[customer]),ROW(orderData[customer])),""),ROWS($A$15:A47)+$B$3)),INDEX(orderData[customer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er],SMALL(IF(ISNUMBER(MATCH(orderData[customer],$D$9,0)),MATCH(ROW(orderData[customer]),ROW(orderData[customer])),""),ROWS($A$15:A47)+$B$3)),INDEX(orderData[customer],SMALL(IF(ISNUMBER(MATCH(orderData[customer],$D$9,0)*MATCH(YEAR(orderData[invoice_date]),$D$15,0)),MATCH(ROW(orderData[customer]),ROW(orderData[customer])),""),ROWS($A$15:A47)+$B$3))),IF($D$15="",INDEX(orderData[customer],SMALL(IF(ISNUMBER(MATCH(orderData[customer],$D$9,0)*MATCH(orderData[order_type],$D$13,0)),MATCH(ROW(orderData[customer]),ROW(orderData[customer])),""),ROWS($A$15:A47)+$B$3)),INDEX(orderData[customer],SMALL(IF(ISNUMBER(MATCH(orderData[customer],$D$9,0)*MATCH(orderData[order_type],$D$13,0)*MATCH(YEAR(orderData[invoice_date]),$D$15,0)),MATCH(ROW(orderData[customer]),ROW(orderData[customer])),""),ROWS($A$15:A47)+$B$3)))),IF($D$13="",IF($D$15="",INDEX(orderData[customer],SMALL(IF(ISNUMBER(MATCH(orderData[customer],$D$9,0)*MATCH(orderData[status],$D$11,0)),MATCH(ROW(orderData[customer]),ROW(orderData[customer])),""),ROWS($A$15:A47)+$B$3)),INDEX(orderData[customer],SMALL(IF(ISNUMBER(MATCH(orderData[customer],$D$9,0)*MATCH(orderData[status],$D$11,0)*MATCH(YEAR(orderData[invoice_date]),$D$15,0)),MATCH(ROW(orderData[customer]),ROW(orderData[customer])),""),ROWS($A$15:A47)+$B$3))),IF($D$15="",INDEX(orderData[customer],SMALL(IF(ISNUMBER(MATCH(orderData[customer],$D$9,0)*MATCH(orderData[status],$D$11,0)*MATCH(orderData[order_type],$D$13,0)),MATCH(ROW(orderData[customer]),ROW(orderData[customer])),""),ROWS($A$15:A47)+$B$3)),INDEX(orderData[customer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M40" s="286" t="str">
        <f t="array" ref="M40">IFERROR(IF($D$9="",IF($D$11="",IF($D$13="",IF($D$15="",INDEX(orderData[order_no],SMALL(MATCH(ROW(orderData[customer]),ROW(orderData[customer])),ROWS($A$15:A47)+$B$3)),INDEX(orderData[order_no],SMALL(IF(ISNUMBER(MATCH(YEAR(orderData[invoice_date]),$D$15,0)),MATCH(ROW(orderData[customer]),ROW(orderData[customer])),""),ROWS($A$15:A47)+$B$3))),IF($D$15="",INDEX(orderData[order_no],SMALL(IF(ISNUMBER(MATCH(orderData[order_type],$D$13,0)),MATCH(ROW(orderData[customer]),ROW(orderData[customer])),""),ROWS($A$15:A47)+$B$3)),INDEX(orderData[order_no],SMALL(IF(ISNUMBER(MATCH(orderData[order_type],$D$13,0)*MATCH(YEAR(orderData[invoice_date]),$D$15,0)),MATCH(ROW(orderData[customer]),ROW(orderData[customer])),""),ROWS($A$15:A47)+$B$3)))),IF($D$13="",IF($D$15="",INDEX(orderData[order_no],SMALL(IF(ISNUMBER(MATCH(orderData[status],$D$11,0)),MATCH(ROW(orderData[customer]),ROW(orderData[customer])),""),ROWS($A$15:A47)+$B$3)),INDEX(orderData[order_no],SMALL(IF(ISNUMBER(MATCH(orderData[status],$D$11,0)*MATCH(YEAR(orderData[invoice_date]),$D$15,0)),MATCH(ROW(orderData[customer]),ROW(orderData[customer])),""),ROWS($A$15:A47)+$B$3))),IF($D$15="",INDEX(orderData[order_no],SMALL(IF(ISNUMBER(MATCH(orderData[status],$D$11,0)*MATCH(orderData[order_type],$D$13,0)),MATCH(ROW(orderData[customer]),ROW(orderData[customer])),""),ROWS($A$15:A47)+$B$3)),INDEX(orderData[order_no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no],SMALL(IF(ISNUMBER(MATCH(orderData[customer],$D$9,0)),MATCH(ROW(orderData[customer]),ROW(orderData[customer])),""),ROWS($A$15:A47)+$B$3)),INDEX(orderData[order_no],SMALL(IF(ISNUMBER(MATCH(orderData[customer],$D$9,0)*MATCH(YEAR(orderData[invoice_date]),$D$15,0)),MATCH(ROW(orderData[customer]),ROW(orderData[customer])),""),ROWS($A$15:A47)+$B$3))),IF($D$15="",INDEX(orderData[order_no],SMALL(IF(ISNUMBER(MATCH(orderData[customer],$D$9,0)*MATCH(orderData[order_type],$D$13,0)),MATCH(ROW(orderData[customer]),ROW(orderData[customer])),""),ROWS($A$15:A47)+$B$3)),INDEX(orderData[order_no],SMALL(IF(ISNUMBER(MATCH(orderData[customer],$D$9,0)*MATCH(orderData[order_type],$D$13,0)*MATCH(YEAR(orderData[invoice_date]),$D$15,0)),MATCH(ROW(orderData[customer]),ROW(orderData[customer])),""),ROWS($A$15:A47)+$B$3)))),IF($D$13="",IF($D$15="",INDEX(orderData[order_no],SMALL(IF(ISNUMBER(MATCH(orderData[customer],$D$9,0)*MATCH(orderData[status],$D$11,0)),MATCH(ROW(orderData[customer]),ROW(orderData[customer])),""),ROWS($A$15:A47)+$B$3)),INDEX(orderData[order_no],SMALL(IF(ISNUMBER(MATCH(orderData[customer],$D$9,0)*MATCH(orderData[status],$D$11,0)*MATCH(YEAR(orderData[invoice_date]),$D$15,0)),MATCH(ROW(orderData[customer]),ROW(orderData[customer])),""),ROWS($A$15:A47)+$B$3))),IF($D$15="",INDEX(orderData[order_no],SMALL(IF(ISNUMBER(MATCH(orderData[customer],$D$9,0)*MATCH(orderData[status],$D$11,0)*MATCH(orderData[order_type],$D$13,0)),MATCH(ROW(orderData[customer]),ROW(orderData[customer])),""),ROWS($A$15:A47)+$B$3)),INDEX(orderData[order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N40" s="287" t="str">
        <f t="array" ref="N40">IFERROR(IF($D$9="",IF($D$11="",IF($D$13="",IF($D$15="",INDEX(orderData[order_type],SMALL(MATCH(ROW(orderData[customer]),ROW(orderData[customer])),ROWS($A$15:A47)+$B$3)),INDEX(orderData[order_type],SMALL(IF(ISNUMBER(MATCH(YEAR(orderData[invoice_date]),$D$15,0)),MATCH(ROW(orderData[customer]),ROW(orderData[customer])),""),ROWS($A$15:A47)+$B$3))),IF($D$15="",INDEX(orderData[order_type],SMALL(IF(ISNUMBER(MATCH(orderData[order_type],$D$13,0)),MATCH(ROW(orderData[customer]),ROW(orderData[customer])),""),ROWS($A$15:A47)+$B$3)),INDEX(orderData[order_type],SMALL(IF(ISNUMBER(MATCH(orderData[order_type],$D$13,0)*MATCH(YEAR(orderData[invoice_date]),$D$15,0)),MATCH(ROW(orderData[customer]),ROW(orderData[customer])),""),ROWS($A$15:A47)+$B$3)))),IF($D$13="",IF($D$15="",INDEX(orderData[order_type],SMALL(IF(ISNUMBER(MATCH(orderData[status],$D$11,0)),MATCH(ROW(orderData[customer]),ROW(orderData[customer])),""),ROWS($A$15:A47)+$B$3)),INDEX(orderData[order_type],SMALL(IF(ISNUMBER(MATCH(orderData[status],$D$11,0)*MATCH(YEAR(orderData[invoice_date]),$D$15,0)),MATCH(ROW(orderData[customer]),ROW(orderData[customer])),""),ROWS($A$15:A47)+$B$3))),IF($D$15="",INDEX(orderData[order_type],SMALL(IF(ISNUMBER(MATCH(orderData[status],$D$11,0)*MATCH(orderData[order_type],$D$13,0)),MATCH(ROW(orderData[customer]),ROW(orderData[customer])),""),ROWS($A$15:A47)+$B$3)),INDEX(orderData[order_typ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type],SMALL(IF(ISNUMBER(MATCH(orderData[customer],$D$9,0)),MATCH(ROW(orderData[customer]),ROW(orderData[customer])),""),ROWS($A$15:A47)+$B$3)),INDEX(orderData[order_type],SMALL(IF(ISNUMBER(MATCH(orderData[customer],$D$9,0)*MATCH(YEAR(orderData[invoice_date]),$D$15,0)),MATCH(ROW(orderData[customer]),ROW(orderData[customer])),""),ROWS($A$15:A47)+$B$3))),IF($D$15="",INDEX(orderData[order_type],SMALL(IF(ISNUMBER(MATCH(orderData[customer],$D$9,0)*MATCH(orderData[order_type],$D$13,0)),MATCH(ROW(orderData[customer]),ROW(orderData[customer])),""),ROWS($A$15:A47)+$B$3)),INDEX(orderData[order_type],SMALL(IF(ISNUMBER(MATCH(orderData[customer],$D$9,0)*MATCH(orderData[order_type],$D$13,0)*MATCH(YEAR(orderData[invoice_date]),$D$15,0)),MATCH(ROW(orderData[customer]),ROW(orderData[customer])),""),ROWS($A$15:A47)+$B$3)))),IF($D$13="",IF($D$15="",INDEX(orderData[order_type],SMALL(IF(ISNUMBER(MATCH(orderData[customer],$D$9,0)*MATCH(orderData[status],$D$11,0)),MATCH(ROW(orderData[customer]),ROW(orderData[customer])),""),ROWS($A$15:A47)+$B$3)),INDEX(orderData[order_type],SMALL(IF(ISNUMBER(MATCH(orderData[customer],$D$9,0)*MATCH(orderData[status],$D$11,0)*MATCH(YEAR(orderData[invoice_date]),$D$15,0)),MATCH(ROW(orderData[customer]),ROW(orderData[customer])),""),ROWS($A$15:A47)+$B$3))),IF($D$15="",INDEX(orderData[order_type],SMALL(IF(ISNUMBER(MATCH(orderData[customer],$D$9,0)*MATCH(orderData[status],$D$11,0)*MATCH(orderData[order_type],$D$13,0)),MATCH(ROW(orderData[customer]),ROW(orderData[customer])),""),ROWS($A$15:A47)+$B$3)),INDEX(orderData[order_typ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O40" s="288" t="str">
        <f t="array" ref="O40">IFERROR(IF($D$9="",IF($D$11="",IF($D$13="",IF($D$15="",INDEX(orderData[order_date],SMALL(MATCH(ROW(orderData[customer]),ROW(orderData[customer])),ROWS($A$15:A47)+$B$3)),INDEX(orderData[order_date],SMALL(IF(ISNUMBER(MATCH(YEAR(orderData[invoice_date]),$D$15,0)),MATCH(ROW(orderData[customer]),ROW(orderData[customer])),""),ROWS($A$15:A47)+$B$3))),IF($D$15="",INDEX(orderData[order_date],SMALL(IF(ISNUMBER(MATCH(orderData[order_type],$D$13,0)),MATCH(ROW(orderData[customer]),ROW(orderData[customer])),""),ROWS($A$15:A47)+$B$3)),INDEX(orderData[order_date],SMALL(IF(ISNUMBER(MATCH(orderData[order_type],$D$13,0)*MATCH(YEAR(orderData[invoice_date]),$D$15,0)),MATCH(ROW(orderData[customer]),ROW(orderData[customer])),""),ROWS($A$15:A47)+$B$3)))),IF($D$13="",IF($D$15="",INDEX(orderData[order_date],SMALL(IF(ISNUMBER(MATCH(orderData[status],$D$11,0)),MATCH(ROW(orderData[customer]),ROW(orderData[customer])),""),ROWS($A$15:A47)+$B$3)),INDEX(orderData[order_date],SMALL(IF(ISNUMBER(MATCH(orderData[status],$D$11,0)*MATCH(YEAR(orderData[invoice_date]),$D$15,0)),MATCH(ROW(orderData[customer]),ROW(orderData[customer])),""),ROWS($A$15:A47)+$B$3))),IF($D$15="",INDEX(orderData[order_date],SMALL(IF(ISNUMBER(MATCH(orderData[status],$D$11,0)*MATCH(orderData[order_type],$D$13,0)),MATCH(ROW(orderData[customer]),ROW(orderData[customer])),""),ROWS($A$15:A47)+$B$3)),INDEX(orderData[order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date],SMALL(IF(ISNUMBER(MATCH(orderData[customer],$D$9,0)),MATCH(ROW(orderData[customer]),ROW(orderData[customer])),""),ROWS($A$15:A47)+$B$3)),INDEX(orderData[order_date],SMALL(IF(ISNUMBER(MATCH(orderData[customer],$D$9,0)*MATCH(YEAR(orderData[invoice_date]),$D$15,0)),MATCH(ROW(orderData[customer]),ROW(orderData[customer])),""),ROWS($A$15:A47)+$B$3))),IF($D$15="",INDEX(orderData[order_date],SMALL(IF(ISNUMBER(MATCH(orderData[customer],$D$9,0)*MATCH(orderData[order_type],$D$13,0)),MATCH(ROW(orderData[customer]),ROW(orderData[customer])),""),ROWS($A$15:A47)+$B$3)),INDEX(orderData[order_date],SMALL(IF(ISNUMBER(MATCH(orderData[customer],$D$9,0)*MATCH(orderData[order_type],$D$13,0)*MATCH(YEAR(orderData[invoice_date]),$D$15,0)),MATCH(ROW(orderData[customer]),ROW(orderData[customer])),""),ROWS($A$15:A47)+$B$3)))),IF($D$13="",IF($D$15="",INDEX(orderData[order_date],SMALL(IF(ISNUMBER(MATCH(orderData[customer],$D$9,0)*MATCH(orderData[status],$D$11,0)),MATCH(ROW(orderData[customer]),ROW(orderData[customer])),""),ROWS($A$15:A47)+$B$3)),INDEX(orderData[order_date],SMALL(IF(ISNUMBER(MATCH(orderData[customer],$D$9,0)*MATCH(orderData[status],$D$11,0)*MATCH(YEAR(orderData[invoice_date]),$D$15,0)),MATCH(ROW(orderData[customer]),ROW(orderData[customer])),""),ROWS($A$15:A47)+$B$3))),IF($D$15="",INDEX(orderData[order_date],SMALL(IF(ISNUMBER(MATCH(orderData[customer],$D$9,0)*MATCH(orderData[status],$D$11,0)*MATCH(orderData[order_type],$D$13,0)),MATCH(ROW(orderData[customer]),ROW(orderData[customer])),""),ROWS($A$15:A47)+$B$3)),INDEX(orderData[order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P40" s="289" t="str">
        <f t="array" ref="P40">IFERROR(IF($D$9="",IF($D$11="",IF($D$13="",IF($D$15="",INDEX(orderData[invoice_no],SMALL(MATCH(ROW(orderData[customer]),ROW(orderData[customer])),ROWS($A$15:A47)+$B$3)),INDEX(orderData[invoice_no],SMALL(IF(ISNUMBER(MATCH(YEAR(orderData[invoice_date]),$D$15,0)),MATCH(ROW(orderData[customer]),ROW(orderData[customer])),""),ROWS($A$15:A47)+$B$3))),IF($D$15="",INDEX(orderData[invoice_no],SMALL(IF(ISNUMBER(MATCH(orderData[order_type],$D$13,0)),MATCH(ROW(orderData[customer]),ROW(orderData[customer])),""),ROWS($A$15:A47)+$B$3)),INDEX(orderData[invoice_no],SMALL(IF(ISNUMBER(MATCH(orderData[order_type],$D$13,0)*MATCH(YEAR(orderData[invoice_date]),$D$15,0)),MATCH(ROW(orderData[customer]),ROW(orderData[customer])),""),ROWS($A$15:A47)+$B$3)))),IF($D$13="",IF($D$15="",INDEX(orderData[invoice_no],SMALL(IF(ISNUMBER(MATCH(orderData[status],$D$11,0)),MATCH(ROW(orderData[customer]),ROW(orderData[customer])),""),ROWS($A$15:A47)+$B$3)),INDEX(orderData[invoice_no],SMALL(IF(ISNUMBER(MATCH(orderData[status],$D$11,0)*MATCH(YEAR(orderData[invoice_date]),$D$15,0)),MATCH(ROW(orderData[customer]),ROW(orderData[customer])),""),ROWS($A$15:A47)+$B$3))),IF($D$15="",INDEX(orderData[invoice_no],SMALL(IF(ISNUMBER(MATCH(orderData[status],$D$11,0)*MATCH(orderData[order_type],$D$13,0)),MATCH(ROW(orderData[customer]),ROW(orderData[customer])),""),ROWS($A$15:A47)+$B$3)),INDEX(orderData[invoice_no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no],SMALL(IF(ISNUMBER(MATCH(orderData[customer],$D$9,0)),MATCH(ROW(orderData[customer]),ROW(orderData[customer])),""),ROWS($A$15:A47)+$B$3)),INDEX(orderData[invoice_no],SMALL(IF(ISNUMBER(MATCH(orderData[customer],$D$9,0)*MATCH(YEAR(orderData[invoice_date]),$D$15,0)),MATCH(ROW(orderData[customer]),ROW(orderData[customer])),""),ROWS($A$15:A47)+$B$3))),IF($D$15="",INDEX(orderData[invoice_no],SMALL(IF(ISNUMBER(MATCH(orderData[customer],$D$9,0)*MATCH(orderData[order_type],$D$13,0)),MATCH(ROW(orderData[customer]),ROW(orderData[customer])),""),ROWS($A$15:A47)+$B$3)),INDEX(orderData[invoice_no],SMALL(IF(ISNUMBER(MATCH(orderData[customer],$D$9,0)*MATCH(orderData[order_type],$D$13,0)*MATCH(YEAR(orderData[invoice_date]),$D$15,0)),MATCH(ROW(orderData[customer]),ROW(orderData[customer])),""),ROWS($A$15:A47)+$B$3)))),IF($D$13="",IF($D$15="",INDEX(orderData[invoice_no],SMALL(IF(ISNUMBER(MATCH(orderData[customer],$D$9,0)*MATCH(orderData[status],$D$11,0)),MATCH(ROW(orderData[customer]),ROW(orderData[customer])),""),ROWS($A$15:A47)+$B$3)),INDEX(orderData[invoice_no],SMALL(IF(ISNUMBER(MATCH(orderData[customer],$D$9,0)*MATCH(orderData[status],$D$11,0)*MATCH(YEAR(orderData[invoice_date]),$D$15,0)),MATCH(ROW(orderData[customer]),ROW(orderData[customer])),""),ROWS($A$15:A47)+$B$3))),IF($D$15="",INDEX(orderData[invoice_no],SMALL(IF(ISNUMBER(MATCH(orderData[customer],$D$9,0)*MATCH(orderData[status],$D$11,0)*MATCH(orderData[order_type],$D$13,0)),MATCH(ROW(orderData[customer]),ROW(orderData[customer])),""),ROWS($A$15:A47)+$B$3)),INDEX(orderData[invoice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Q40" s="290" t="str">
        <f t="array" ref="Q40">IFERROR(IF($D$9="",IF($D$11="",IF($D$13="",IF($D$15="",INDEX(orderData[invoice_date],SMALL(MATCH(ROW(orderData[customer]),ROW(orderData[customer])),ROWS($A$15:A47)+$B$3)),INDEX(orderData[invoice_date],SMALL(IF(ISNUMBER(MATCH(YEAR(orderData[invoice_date]),$D$15,0)),MATCH(ROW(orderData[customer]),ROW(orderData[customer])),""),ROWS($A$15:A47)+$B$3))),IF($D$15="",INDEX(orderData[invoice_date],SMALL(IF(ISNUMBER(MATCH(orderData[order_type],$D$13,0)),MATCH(ROW(orderData[customer]),ROW(orderData[customer])),""),ROWS($A$15:A47)+$B$3)),INDEX(orderData[invoice_date],SMALL(IF(ISNUMBER(MATCH(orderData[order_type],$D$13,0)*MATCH(YEAR(orderData[invoice_date]),$D$15,0)),MATCH(ROW(orderData[customer]),ROW(orderData[customer])),""),ROWS($A$15:A47)+$B$3)))),IF($D$13="",IF($D$15="",INDEX(orderData[invoice_date],SMALL(IF(ISNUMBER(MATCH(orderData[status],$D$11,0)),MATCH(ROW(orderData[customer]),ROW(orderData[customer])),""),ROWS($A$15:A47)+$B$3)),INDEX(orderData[invoice_date],SMALL(IF(ISNUMBER(MATCH(orderData[status],$D$11,0)*MATCH(YEAR(orderData[invoice_date]),$D$15,0)),MATCH(ROW(orderData[customer]),ROW(orderData[customer])),""),ROWS($A$15:A47)+$B$3))),IF($D$15="",INDEX(orderData[invoice_date],SMALL(IF(ISNUMBER(MATCH(orderData[status],$D$11,0)*MATCH(orderData[order_type],$D$13,0)),MATCH(ROW(orderData[customer]),ROW(orderData[customer])),""),ROWS($A$15:A47)+$B$3)),INDEX(orderData[invoice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date],SMALL(IF(ISNUMBER(MATCH(orderData[customer],$D$9,0)),MATCH(ROW(orderData[customer]),ROW(orderData[customer])),""),ROWS($A$15:A47)+$B$3)),INDEX(orderData[invoice_date],SMALL(IF(ISNUMBER(MATCH(orderData[customer],$D$9,0)*MATCH(YEAR(orderData[invoice_date]),$D$15,0)),MATCH(ROW(orderData[customer]),ROW(orderData[customer])),""),ROWS($A$15:A47)+$B$3))),IF($D$15="",INDEX(orderData[invoice_date],SMALL(IF(ISNUMBER(MATCH(orderData[customer],$D$9,0)*MATCH(orderData[order_type],$D$13,0)),MATCH(ROW(orderData[customer]),ROW(orderData[customer])),""),ROWS($A$15:A47)+$B$3)),INDEX(orderData[invoice_date],SMALL(IF(ISNUMBER(MATCH(orderData[customer],$D$9,0)*MATCH(orderData[order_type],$D$13,0)*MATCH(YEAR(orderData[invoice_date]),$D$15,0)),MATCH(ROW(orderData[customer]),ROW(orderData[customer])),""),ROWS($A$15:A47)+$B$3)))),IF($D$13="",IF($D$15="",INDEX(orderData[invoice_date],SMALL(IF(ISNUMBER(MATCH(orderData[customer],$D$9,0)*MATCH(orderData[status],$D$11,0)),MATCH(ROW(orderData[customer]),ROW(orderData[customer])),""),ROWS($A$15:A47)+$B$3)),INDEX(orderData[invoice_date],SMALL(IF(ISNUMBER(MATCH(orderData[customer],$D$9,0)*MATCH(orderData[status],$D$11,0)*MATCH(YEAR(orderData[invoice_date]),$D$15,0)),MATCH(ROW(orderData[customer]),ROW(orderData[customer])),""),ROWS($A$15:A47)+$B$3))),IF($D$15="",INDEX(orderData[invoice_date],SMALL(IF(ISNUMBER(MATCH(orderData[customer],$D$9,0)*MATCH(orderData[status],$D$11,0)*MATCH(orderData[order_type],$D$13,0)),MATCH(ROW(orderData[customer]),ROW(orderData[customer])),""),ROWS($A$15:A47)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R40" s="291" t="str">
        <f t="array" ref="R40">IFERROR(IF($D$9="",IF($D$11="",IF($D$13="",IF($D$15="",INDEX(orderData[inv_amount],SMALL(MATCH(ROW(orderData[customer]),ROW(orderData[customer])),ROWS($A$15:A47)+$B$3)),INDEX(orderData[inv_amount],SMALL(IF(ISNUMBER(MATCH(YEAR(orderData[invoice_date]),$D$15,0)),MATCH(ROW(orderData[customer]),ROW(orderData[customer])),""),ROWS($A$15:A47)+$B$3))),IF($D$15="",INDEX(orderData[inv_amount],SMALL(IF(ISNUMBER(MATCH(orderData[order_type],$D$13,0)),MATCH(ROW(orderData[customer]),ROW(orderData[customer])),""),ROWS($A$15:A47)+$B$3)),INDEX(orderData[inv_amount],SMALL(IF(ISNUMBER(MATCH(orderData[order_type],$D$13,0)*MATCH(YEAR(orderData[invoice_date]),$D$15,0)),MATCH(ROW(orderData[customer]),ROW(orderData[customer])),""),ROWS($A$15:A47)+$B$3)))),IF($D$13="",IF($D$15="",INDEX(orderData[inv_amount],SMALL(IF(ISNUMBER(MATCH(orderData[status],$D$11,0)),MATCH(ROW(orderData[customer]),ROW(orderData[customer])),""),ROWS($A$15:A47)+$B$3)),INDEX(orderData[inv_amount],SMALL(IF(ISNUMBER(MATCH(orderData[status],$D$11,0)*MATCH(YEAR(orderData[invoice_date]),$D$15,0)),MATCH(ROW(orderData[customer]),ROW(orderData[customer])),""),ROWS($A$15:A47)+$B$3))),IF($D$15="",INDEX(orderData[inv_amount],SMALL(IF(ISNUMBER(MATCH(orderData[status],$D$11,0)*MATCH(orderData[order_type],$D$13,0)),MATCH(ROW(orderData[customer]),ROW(orderData[customer])),""),ROWS($A$15:A47)+$B$3)),INDEX(orderData[inv_amount],SMALL(IF(ISNUMBER(MATCH(orderData[status],$D$11,0)*MATCH(orderData[order_type],$D$13,0)*MATCH(YEAR(orderData[invoice_date]),$D$15,0)),MATCH(ROW(orderData[customer]),ROW(orderData[customer])),""),ROWS($A$15:A47)+$B$3))))),IF($D$11="",IF($D$13="",IF($D$15="",INDEX(orderData[inv_amount],SMALL(IF(ISNUMBER(MATCH(orderData[customer],$D$9,0)),MATCH(ROW(orderData[customer]),ROW(orderData[customer])),""),ROWS($A$15:A47)+$B$3)),INDEX(orderData[inv_amount],SMALL(IF(ISNUMBER(MATCH(orderData[customer],$D$9,0)*MATCH(YEAR(orderData[invoice_date]),$D$15,0)),MATCH(ROW(orderData[customer]),ROW(orderData[customer])),""),ROWS($A$15:A47)+$B$3))),IF($D$15="",INDEX(orderData[inv_amount],SMALL(IF(ISNUMBER(MATCH(orderData[customer],$D$9,0)*MATCH(orderData[order_type],$D$13,0)),MATCH(ROW(orderData[customer]),ROW(orderData[customer])),""),ROWS($A$15:A47)+$B$3)),INDEX(orderData[inv_amount],SMALL(IF(ISNUMBER(MATCH(orderData[customer],$D$9,0)*MATCH(orderData[order_type],$D$13,0)*MATCH(YEAR(orderData[invoice_date]),$D$15,0)),MATCH(ROW(orderData[customer]),ROW(orderData[customer])),""),ROWS($A$15:A47)+$B$3)))),IF($D$13="",IF($D$15="",INDEX(orderData[inv_amount],SMALL(IF(ISNUMBER(MATCH(orderData[customer],$D$9,0)*MATCH(orderData[status],$D$11,0)),MATCH(ROW(orderData[customer]),ROW(orderData[customer])),""),ROWS($A$15:A47)+$B$3)),INDEX(orderData[inv_amount],SMALL(IF(ISNUMBER(MATCH(orderData[customer],$D$9,0)*MATCH(orderData[status],$D$11,0)*MATCH(YEAR(orderData[inv_amount]),$D$15,0)),MATCH(ROW(orderData[customer]),ROW(orderData[customer])),""),ROWS($A$15:A47)+$B$3))),IF($D$15="",INDEX(orderData[inv_amount],SMALL(IF(ISNUMBER(MATCH(orderData[customer],$D$9,0)*MATCH(orderData[status],$D$11,0)*MATCH(orderData[order_type],$D$13,0)),MATCH(ROW(orderData[customer]),ROW(orderData[customer])),""),ROWS($A$15:A47)+$B$3)),INDEX(orderData[inv_amount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S40" s="353" t="str">
        <f t="array" ref="S40">IFERROR(IF($D$9="",IF($D$11="",IF($D$13="",IF($D$15="",INDEX(orderData[lock_goods],SMALL(MATCH(ROW(orderData[customer]),ROW(orderData[customer])),ROWS($A$15:A47)+$B$3)),INDEX(orderData[lock_goods],SMALL(IF(ISNUMBER(MATCH(YEAR(orderData[invoice_date]),$D$15,0)),MATCH(ROW(orderData[customer]),ROW(orderData[customer])),""),ROWS($A$15:A47)+$B$3))),IF($D$15="",INDEX(orderData[lock_goods],SMALL(IF(ISNUMBER(MATCH(orderData[order_type],$D$13,0)),MATCH(ROW(orderData[customer]),ROW(orderData[customer])),""),ROWS($A$15:A47)+$B$3)),INDEX(orderData[lock_goods],SMALL(IF(ISNUMBER(MATCH(orderData[order_type],$D$13,0)*MATCH(YEAR(orderData[invoice_date]),$D$15,0)),MATCH(ROW(orderData[customer]),ROW(orderData[customer])),""),ROWS($A$15:A47)+$B$3)))),IF($D$13="",IF($D$15="",INDEX(orderData[lock_goods],SMALL(IF(ISNUMBER(MATCH(orderData[status],$D$11,0)),MATCH(ROW(orderData[customer]),ROW(orderData[customer])),""),ROWS($A$15:A47)+$B$3)),INDEX(orderData[lock_goods],SMALL(IF(ISNUMBER(MATCH(orderData[status],$D$11,0)*MATCH(YEAR(orderData[invoice_date]),$D$15,0)),MATCH(ROW(orderData[customer]),ROW(orderData[customer])),""),ROWS($A$15:A47)+$B$3))),IF($D$15="",INDEX(orderData[lock_goods],SMALL(IF(ISNUMBER(MATCH(orderData[status],$D$11,0)*MATCH(orderData[order_type],$D$13,0)),MATCH(ROW(orderData[customer]),ROW(orderData[customer])),""),ROWS($A$15:A47)+$B$3)),INDEX(orderData[lock_goods],SMALL(IF(ISNUMBER(MATCH(orderData[status],$D$11,0)*MATCH(orderData[order_type],$D$13,0)*MATCH(YEAR(orderData[invoice_date]),$D$15,0)),MATCH(ROW(orderData[customer]),ROW(orderData[customer])),""),ROWS($A$15:A47)+$B$3))))),IF($D$11="",IF($D$13="",IF($D$15="",INDEX(orderData[lock_goods],SMALL(IF(ISNUMBER(MATCH(orderData[customer],$D$9,0)),MATCH(ROW(orderData[customer]),ROW(orderData[customer])),""),ROWS($A$15:A47)+$B$3)),INDEX(orderData[lock_goods],SMALL(IF(ISNUMBER(MATCH(orderData[customer],$D$9,0)*MATCH(YEAR(orderData[invoice_date]),$D$15,0)),MATCH(ROW(orderData[customer]),ROW(orderData[customer])),""),ROWS($A$15:A47)+$B$3))),IF($D$15="",INDEX(orderData[lock_goods],SMALL(IF(ISNUMBER(MATCH(orderData[customer],$D$9,0)*MATCH(orderData[order_type],$D$13,0)),MATCH(ROW(orderData[customer]),ROW(orderData[customer])),""),ROWS($A$15:A47)+$B$3)),INDEX(orderData[lock_goods],SMALL(IF(ISNUMBER(MATCH(orderData[customer],$D$9,0)*MATCH(orderData[order_type],$D$13,0)*MATCH(YEAR(orderData[invoice_date]),$D$15,0)),MATCH(ROW(orderData[customer]),ROW(orderData[customer])),""),ROWS($A$15:A47)+$B$3)))),IF($D$13="",IF($D$15="",INDEX(orderData[lock_goods],SMALL(IF(ISNUMBER(MATCH(orderData[customer],$D$9,0)*MATCH(orderData[status],$D$11,0)),MATCH(ROW(orderData[customer]),ROW(orderData[customer])),""),ROWS($A$15:A47)+$B$3)),INDEX(orderData[lock_goods],SMALL(IF(ISNUMBER(MATCH(orderData[customer],$D$9,0)*MATCH(orderData[status],$D$11,0)*MATCH(YEAR(orderData[payed]),$D$15,0)),MATCH(ROW(orderData[customer]),ROW(orderData[customer])),""),ROWS($A$15:A47)+$B$3))),IF($D$15="",INDEX(orderData[lock_goods],SMALL(IF(ISNUMBER(MATCH(orderData[customer],$D$9,0)*MATCH(orderData[status],$D$11,0)*MATCH(orderData[order_type],$D$13,0)),MATCH(ROW(orderData[customer]),ROW(orderData[customer])),""),ROWS($A$15:A47)+$B$3)),INDEX(orderData[lock_good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T40" s="292" t="str">
        <f t="array" ref="T40">IFERROR(IF($D$9="",IF($D$11="",IF($D$13="",IF($D$15="",INDEX(orderData[payed],SMALL(MATCH(ROW(orderData[customer]),ROW(orderData[customer])),ROWS($A$15:A47)+$B$3)),INDEX(orderData[payed],SMALL(IF(ISNUMBER(MATCH(YEAR(orderData[invoice_date]),$D$15,0)),MATCH(ROW(orderData[customer]),ROW(orderData[customer])),""),ROWS($A$15:A47)+$B$3))),IF($D$15="",INDEX(orderData[payed],SMALL(IF(ISNUMBER(MATCH(orderData[order_type],$D$13,0)),MATCH(ROW(orderData[customer]),ROW(orderData[customer])),""),ROWS($A$15:A47)+$B$3)),INDEX(orderData[payed],SMALL(IF(ISNUMBER(MATCH(orderData[order_type],$D$13,0)*MATCH(YEAR(orderData[invoice_date]),$D$15,0)),MATCH(ROW(orderData[customer]),ROW(orderData[customer])),""),ROWS($A$15:A47)+$B$3)))),IF($D$13="",IF($D$15="",INDEX(orderData[payed],SMALL(IF(ISNUMBER(MATCH(orderData[status],$D$11,0)),MATCH(ROW(orderData[customer]),ROW(orderData[customer])),""),ROWS($A$15:A47)+$B$3)),INDEX(orderData[payed],SMALL(IF(ISNUMBER(MATCH(orderData[status],$D$11,0)*MATCH(YEAR(orderData[invoice_date]),$D$15,0)),MATCH(ROW(orderData[customer]),ROW(orderData[customer])),""),ROWS($A$15:A47)+$B$3))),IF($D$15="",INDEX(orderData[payed],SMALL(IF(ISNUMBER(MATCH(orderData[status],$D$11,0)*MATCH(orderData[order_type],$D$13,0)),MATCH(ROW(orderData[customer]),ROW(orderData[customer])),""),ROWS($A$15:A47)+$B$3)),INDEX(orderData[payed],SMALL(IF(ISNUMBER(MATCH(orderData[status],$D$11,0)*MATCH(orderData[order_type],$D$13,0)*MATCH(YEAR(orderData[invoice_date]),$D$15,0)),MATCH(ROW(orderData[customer]),ROW(orderData[customer])),""),ROWS($A$15:A47)+$B$3))))),IF($D$11="",IF($D$13="",IF($D$15="",INDEX(orderData[payed],SMALL(IF(ISNUMBER(MATCH(orderData[customer],$D$9,0)),MATCH(ROW(orderData[customer]),ROW(orderData[customer])),""),ROWS($A$15:A47)+$B$3)),INDEX(orderData[payed],SMALL(IF(ISNUMBER(MATCH(orderData[customer],$D$9,0)*MATCH(YEAR(orderData[invoice_date]),$D$15,0)),MATCH(ROW(orderData[customer]),ROW(orderData[customer])),""),ROWS($A$15:A47)+$B$3))),IF($D$15="",INDEX(orderData[payed],SMALL(IF(ISNUMBER(MATCH(orderData[customer],$D$9,0)*MATCH(orderData[order_type],$D$13,0)),MATCH(ROW(orderData[customer]),ROW(orderData[customer])),""),ROWS($A$15:A47)+$B$3)),INDEX(orderData[payed],SMALL(IF(ISNUMBER(MATCH(orderData[customer],$D$9,0)*MATCH(orderData[order_type],$D$13,0)*MATCH(YEAR(orderData[invoice_date]),$D$15,0)),MATCH(ROW(orderData[customer]),ROW(orderData[customer])),""),ROWS($A$15:A47)+$B$3)))),IF($D$13="",IF($D$15="",INDEX(orderData[payed],SMALL(IF(ISNUMBER(MATCH(orderData[customer],$D$9,0)*MATCH(orderData[status],$D$11,0)),MATCH(ROW(orderData[customer]),ROW(orderData[customer])),""),ROWS($A$15:A47)+$B$3)),INDEX(orderData[payed],SMALL(IF(ISNUMBER(MATCH(orderData[customer],$D$9,0)*MATCH(orderData[status],$D$11,0)*MATCH(YEAR(orderData[payed]),$D$15,0)),MATCH(ROW(orderData[customer]),ROW(orderData[customer])),""),ROWS($A$15:A47)+$B$3))),IF($D$15="",INDEX(orderData[payed],SMALL(IF(ISNUMBER(MATCH(orderData[customer],$D$9,0)*MATCH(orderData[status],$D$11,0)*MATCH(orderData[order_type],$D$13,0)),MATCH(ROW(orderData[customer]),ROW(orderData[customer])),""),ROWS($A$15:A47)+$B$3)),INDEX(orderData[paye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U40" s="287" t="str">
        <f t="array" ref="U40">IFERROR(IF($D$9="",IF($D$11="",IF($D$13="",IF($D$15="",INDEX(orderData[shipping_method],SMALL(MATCH(ROW(orderData[customer]),ROW(orderData[customer])),ROWS($A$15:A47)+$B$3)),INDEX(orderData[shipping_method],SMALL(IF(ISNUMBER(MATCH(YEAR(orderData[invoice_date]),$D$15,0)),MATCH(ROW(orderData[customer]),ROW(orderData[customer])),""),ROWS($A$15:A47)+$B$3))),IF($D$15="",INDEX(orderData[shipping_method],SMALL(IF(ISNUMBER(MATCH(orderData[order_type],$D$13,0)),MATCH(ROW(orderData[customer]),ROW(orderData[customer])),""),ROWS($A$15:A47)+$B$3)),INDEX(orderData[shipping_method],SMALL(IF(ISNUMBER(MATCH(orderData[order_type],$D$13,0)*MATCH(YEAR(orderData[invoice_date]),$D$15,0)),MATCH(ROW(orderData[customer]),ROW(orderData[customer])),""),ROWS($A$15:A47)+$B$3)))),IF($D$13="",IF($D$15="",INDEX(orderData[shipping_method],SMALL(IF(ISNUMBER(MATCH(orderData[status],$D$11,0)),MATCH(ROW(orderData[customer]),ROW(orderData[customer])),""),ROWS($A$15:A47)+$B$3)),INDEX(orderData[shipping_method],SMALL(IF(ISNUMBER(MATCH(orderData[status],$D$11,0)*MATCH(YEAR(orderData[invoice_date]),$D$15,0)),MATCH(ROW(orderData[customer]),ROW(orderData[customer])),""),ROWS($A$15:A47)+$B$3))),IF($D$15="",INDEX(orderData[shipping_method],SMALL(IF(ISNUMBER(MATCH(orderData[status],$D$11,0)*MATCH(orderData[order_type],$D$13,0)),MATCH(ROW(orderData[customer]),ROW(orderData[customer])),""),ROWS($A$15:A47)+$B$3)),INDEX(orderData[shipping_method],SMALL(IF(ISNUMBER(MATCH(orderData[status],$D$11,0)*MATCH(orderData[order_type],$D$13,0)*MATCH(YEAR(orderData[invoice_date]),$D$15,0)),MATCH(ROW(orderData[customer]),ROW(orderData[customer])),""),ROWS($A$15:A47)+$B$3))))),IF($D$11="",IF($D$13="",IF($D$15="",INDEX(orderData[shipping_method],SMALL(IF(ISNUMBER(MATCH(orderData[customer],$D$9,0)),MATCH(ROW(orderData[customer]),ROW(orderData[customer])),""),ROWS($A$15:A47)+$B$3)),INDEX(orderData[shipping_method],SMALL(IF(ISNUMBER(MATCH(orderData[customer],$D$9,0)*MATCH(YEAR(orderData[invoice_date]),$D$15,0)),MATCH(ROW(orderData[customer]),ROW(orderData[customer])),""),ROWS($A$15:A47)+$B$3))),IF($D$15="",INDEX(orderData[shipping_method],SMALL(IF(ISNUMBER(MATCH(orderData[customer],$D$9,0)*MATCH(orderData[order_type],$D$13,0)),MATCH(ROW(orderData[customer]),ROW(orderData[customer])),""),ROWS($A$15:A47)+$B$3)),INDEX(orderData[shipping_method],SMALL(IF(ISNUMBER(MATCH(orderData[customer],$D$9,0)*MATCH(orderData[order_type],$D$13,0)*MATCH(YEAR(orderData[invoice_date]),$D$15,0)),MATCH(ROW(orderData[customer]),ROW(orderData[customer])),""),ROWS($A$15:A47)+$B$3)))),IF($D$13="",IF($D$15="",INDEX(orderData[shipping_method],SMALL(IF(ISNUMBER(MATCH(orderData[customer],$D$9,0)*MATCH(orderData[status],$D$11,0)),MATCH(ROW(orderData[customer]),ROW(orderData[customer])),""),ROWS($A$15:A47)+$B$3)),INDEX(orderData[shipping_method],SMALL(IF(ISNUMBER(MATCH(orderData[customer],$D$9,0)*MATCH(orderData[status],$D$11,0)*MATCH(YEAR(orderData[shipping_method]),$D$15,0)),MATCH(ROW(orderData[customer]),ROW(orderData[customer])),""),ROWS($A$15:A47)+$B$3))),IF($D$15="",INDEX(orderData[shipping_method],SMALL(IF(ISNUMBER(MATCH(orderData[customer],$D$9,0)*MATCH(orderData[status],$D$11,0)*MATCH(orderData[order_type],$D$13,0)),MATCH(ROW(orderData[customer]),ROW(orderData[customer])),""),ROWS($A$15:A47)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V40" s="292" t="str">
        <f t="array" ref="V40">IFERROR(IF($D$9="",IF($D$11="",IF($D$13="",IF($D$15="",INDEX(orderData[status],SMALL(MATCH(ROW(orderData[customer]),ROW(orderData[customer])),ROWS($A$15:A47)+$B$3)),INDEX(orderData[status],SMALL(IF(ISNUMBER(MATCH(YEAR(orderData[invoice_date]),$D$15,0)),MATCH(ROW(orderData[customer]),ROW(orderData[customer])),""),ROWS($A$15:A47)+$B$3))),IF($D$15="",INDEX(orderData[status],SMALL(IF(ISNUMBER(MATCH(orderData[order_type],$D$13,0)),MATCH(ROW(orderData[customer]),ROW(orderData[customer])),""),ROWS($A$15:A47)+$B$3)),INDEX(orderData[status],SMALL(IF(ISNUMBER(MATCH(orderData[order_type],$D$13,0)*MATCH(YEAR(orderData[invoice_date]),$D$15,0)),MATCH(ROW(orderData[customer]),ROW(orderData[customer])),""),ROWS($A$15:A47)+$B$3)))),IF($D$13="",IF($D$15="",INDEX(orderData[status],SMALL(IF(ISNUMBER(MATCH(orderData[status],$D$11,0)),MATCH(ROW(orderData[customer]),ROW(orderData[customer])),""),ROWS($A$15:A47)+$B$3)),INDEX(orderData[status],SMALL(IF(ISNUMBER(MATCH(orderData[status],$D$11,0)*MATCH(YEAR(orderData[invoice_date]),$D$15,0)),MATCH(ROW(orderData[customer]),ROW(orderData[customer])),""),ROWS($A$15:A47)+$B$3))),IF($D$15="",INDEX(orderData[status],SMALL(IF(ISNUMBER(MATCH(orderData[status],$D$11,0)*MATCH(orderData[order_type],$D$13,0)),MATCH(ROW(orderData[customer]),ROW(orderData[customer])),""),ROWS($A$15:A47)+$B$3)),INDEX(orderData[status],SMALL(IF(ISNUMBER(MATCH(orderData[status],$D$11,0)*MATCH(orderData[order_type],$D$13,0)*MATCH(YEAR(orderData[invoice_date]),$D$15,0)),MATCH(ROW(orderData[customer]),ROW(orderData[customer])),""),ROWS($A$15:A47)+$B$3))))),IF($D$11="",IF($D$13="",IF($D$15="",INDEX(orderData[status],SMALL(IF(ISNUMBER(MATCH(orderData[customer],$D$9,0)),MATCH(ROW(orderData[customer]),ROW(orderData[customer])),""),ROWS($A$15:A47)+$B$3)),INDEX(orderData[status],SMALL(IF(ISNUMBER(MATCH(orderData[customer],$D$9,0)*MATCH(YEAR(orderData[invoice_date]),$D$15,0)),MATCH(ROW(orderData[customer]),ROW(orderData[customer])),""),ROWS($A$15:A47)+$B$3))),IF($D$15="",INDEX(orderData[status],SMALL(IF(ISNUMBER(MATCH(orderData[customer],$D$9,0)*MATCH(orderData[order_type],$D$13,0)),MATCH(ROW(orderData[customer]),ROW(orderData[customer])),""),ROWS($A$15:A47)+$B$3)),INDEX(orderData[status],SMALL(IF(ISNUMBER(MATCH(orderData[customer],$D$9,0)*MATCH(orderData[order_type],$D$13,0)*MATCH(YEAR(orderData[invoice_date]),$D$15,0)),MATCH(ROW(orderData[customer]),ROW(orderData[customer])),""),ROWS($A$15:A47)+$B$3)))),IF($D$13="",IF($D$15="",INDEX(orderData[status],SMALL(IF(ISNUMBER(MATCH(orderData[customer],$D$9,0)*MATCH(orderData[status],$D$11,0)),MATCH(ROW(orderData[customer]),ROW(orderData[customer])),""),ROWS($A$15:A47)+$B$3)),INDEX(orderData[status],SMALL(IF(ISNUMBER(MATCH(orderData[customer],$D$9,0)*MATCH(orderData[status],$D$11,0)*MATCH(YEAR(orderData[status]),$D$15,0)),MATCH(ROW(orderData[customer]),ROW(orderData[customer])),""),ROWS($A$15:A47)+$B$3))),IF($D$15="",INDEX(orderData[status],SMALL(IF(ISNUMBER(MATCH(orderData[customer],$D$9,0)*MATCH(orderData[status],$D$11,0)*MATCH(orderData[order_type],$D$13,0)),MATCH(ROW(orderData[customer]),ROW(orderData[customer])),""),ROWS($A$15:A47)+$B$3)),INDEX(orderData[statu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W40" s="392" t="str">
        <f t="array" ref="W40">IFERROR(IF($D$9="",IF($D$11="",IF($D$13="",IF($D$15="",INDEX(orderData[custom_docs],SMALL(MATCH(ROW(orderData[customer]),ROW(orderData[customer])),ROWS($A$15:A47)+$B$3)),INDEX(orderData[custom_docs],SMALL(IF(ISNUMBER(MATCH(YEAR(orderData[invoice_date]),$D$15,0)),MATCH(ROW(orderData[customer]),ROW(orderData[customer])),""),ROWS($A$15:A47)+$B$3))),IF($D$15="",INDEX(orderData[custom_docs],SMALL(IF(ISNUMBER(MATCH(orderData[order_type],$D$13,0)),MATCH(ROW(orderData[customer]),ROW(orderData[customer])),""),ROWS($A$15:A47)+$B$3)),INDEX(orderData[custom_docs],SMALL(IF(ISNUMBER(MATCH(orderData[order_type],$D$13,0)*MATCH(YEAR(orderData[invoice_date]),$D$15,0)),MATCH(ROW(orderData[customer]),ROW(orderData[customer])),""),ROWS($A$15:A47)+$B$3)))),IF($D$13="",IF($D$15="",INDEX(orderData[custom_docs],SMALL(IF(ISNUMBER(MATCH(orderData[status],$D$11,0)),MATCH(ROW(orderData[customer]),ROW(orderData[customer])),""),ROWS($A$15:A47)+$B$3)),INDEX(orderData[custom_docs],SMALL(IF(ISNUMBER(MATCH(orderData[status],$D$11,0)*MATCH(YEAR(orderData[invoice_date]),$D$15,0)),MATCH(ROW(orderData[customer]),ROW(orderData[customer])),""),ROWS($A$15:A47)+$B$3))),IF($D$15="",INDEX(orderData[custom_docs],SMALL(IF(ISNUMBER(MATCH(orderData[status],$D$11,0)*MATCH(orderData[order_type],$D$13,0)),MATCH(ROW(orderData[customer]),ROW(orderData[customer])),""),ROWS($A$15:A47)+$B$3)),INDEX(orderData[custom_docs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_docs],SMALL(IF(ISNUMBER(MATCH(orderData[customer],$D$9,0)),MATCH(ROW(orderData[customer]),ROW(orderData[customer])),""),ROWS($A$15:A47)+$B$3)),INDEX(orderData[custom_docs],SMALL(IF(ISNUMBER(MATCH(orderData[customer],$D$9,0)*MATCH(YEAR(orderData[invoice_date]),$D$15,0)),MATCH(ROW(orderData[customer]),ROW(orderData[customer])),""),ROWS($A$15:A47)+$B$3))),IF($D$15="",INDEX(orderData[custom_docs],SMALL(IF(ISNUMBER(MATCH(orderData[customer],$D$9,0)*MATCH(orderData[order_type],$D$13,0)),MATCH(ROW(orderData[customer]),ROW(orderData[customer])),""),ROWS($A$15:A47)+$B$3)),INDEX(orderData[custom_docs],SMALL(IF(ISNUMBER(MATCH(orderData[customer],$D$9,0)*MATCH(orderData[order_type],$D$13,0)*MATCH(YEAR(orderData[invoice_date]),$D$15,0)),MATCH(ROW(orderData[customer]),ROW(orderData[customer])),""),ROWS($A$15:A47)+$B$3)))),IF($D$13="",IF($D$15="",INDEX(orderData[custom_docs],SMALL(IF(ISNUMBER(MATCH(orderData[customer],$D$9,0)*MATCH(orderData[status],$D$11,0)),MATCH(ROW(orderData[customer]),ROW(orderData[customer])),""),ROWS($A$15:A47)+$B$3)),INDEX(orderData[custom_docs],SMALL(IF(ISNUMBER(MATCH(orderData[customer],$D$9,0)*MATCH(orderData[status],$D$11,0)*MATCH(YEAR(orderData[status]),$D$15,0)),MATCH(ROW(orderData[customer]),ROW(orderData[customer])),""),ROWS($A$15:A47)+$B$3))),IF($D$15="",INDEX(orderData[custom_docs],SMALL(IF(ISNUMBER(MATCH(orderData[customer],$D$9,0)*MATCH(orderData[status],$D$11,0)*MATCH(orderData[order_type],$D$13,0)),MATCH(ROW(orderData[customer]),ROW(orderData[customer])),""),ROWS($A$15:A47)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AQ40" s="275"/>
      <c r="BN40" s="433"/>
      <c r="BO40" s="268"/>
      <c r="BZ40" s="316"/>
      <c r="CA40" s="305" t="str">
        <f>IFERROR(IF(BZ40="","",INDEX(productData[description],MATCH(BZ40,productData[sku],0))),"")</f>
        <v/>
      </c>
      <c r="CB40" s="306"/>
      <c r="CC40" s="422"/>
      <c r="CD40" s="313"/>
      <c r="CE40" s="425"/>
      <c r="CF40" s="308"/>
      <c r="CG40" s="309" t="str">
        <f>IFERROR(ROUNDUP(CB40/INDEX(productData[units_per_carton],MATCH(BZ40,productData[sku],0)),0),"")</f>
        <v/>
      </c>
      <c r="CH40" s="310" t="str">
        <f>IFERROR(ROUNDUP(CD40/INDEX(productData[units_per_carton],MATCH(BZ40,productData[sku],0)),0),"")</f>
        <v/>
      </c>
      <c r="CI40" s="310" t="str">
        <f>IFERROR(ROUNDUP(CF40/INDEX(productData[units_per_carton],MATCH(BZ40,productData[sku])),0),"")</f>
        <v/>
      </c>
      <c r="CJ40" s="310" t="str">
        <f>IFERROR(((CB40+CD40+CF40)/INDEX(productData[units_per_carton],MATCH(BZ40,productData[sku],0)))*INDEX(productData[net_weight],MATCH(BZ40,productData[sku],0)),"")</f>
        <v/>
      </c>
      <c r="CK40" s="310" t="str">
        <f>IFERROR(((CB40+CD40+CF40)/INDEX(productData[units_per_carton],MATCH(BZ40,productData[sku],0)))*INDEX(productData[gross_weight],MATCH(BZ40,productData[sku],0)),"")</f>
        <v/>
      </c>
      <c r="CL40" s="414" t="str">
        <f>IFERROR((CB40+CD40+CF40)/INDEX(productData[units_per_carton],MATCH(BZ40,productData[sku],0))*INDEX(productData[length],MATCH(BZ40,productData[sku],0))*INDEX(productData[width],MATCH(BZ40,productData[sku],0))*INDEX(productData[height],MATCH(BZ40,productData[sku],0))/1000000000,"")</f>
        <v/>
      </c>
      <c r="CM40" s="311" t="str">
        <f>IFERROR(INDEX(productData[category],MATCH(BZ40,productData[sku],0)),"")</f>
        <v/>
      </c>
      <c r="CN40" s="311" t="str">
        <f>IFERROR(INDEX(productData[size1],MATCH(BZ40,productData[sku],0)),"")</f>
        <v/>
      </c>
      <c r="CO40" s="312" t="str">
        <f>IFERROR(INDEX(productData[hs_code],MATCH(BZ40,productData[sku],0)),"")</f>
        <v/>
      </c>
      <c r="CP40" s="365" t="str">
        <f>IFERROR(INDEX(productData[sku_geko],MATCH(BZ40,productData[sku],0)),"")</f>
        <v/>
      </c>
      <c r="CQ40" s="308"/>
      <c r="CR40" s="383" t="str">
        <f>IFERROR(IF(BZ40="","",IF($BX$15="SALE",INDEX(inventory[COSTO UNITARIO],MATCH(BZ40,inventory[SKU],0)),IF($BX$15="SAMPLING",INDEX(inventory[COSTO UNITARIO],MATCH(BZ40,inventory[SKU],0)),""))),"")</f>
        <v/>
      </c>
      <c r="CS40" s="383" t="str">
        <f t="shared" si="8"/>
        <v/>
      </c>
      <c r="CT40" s="430" t="str">
        <f t="shared" si="9"/>
        <v/>
      </c>
      <c r="CU40" s="357" t="str">
        <f t="shared" si="3"/>
        <v/>
      </c>
      <c r="CY40" s="263"/>
      <c r="DB40" s="251" t="str">
        <f>IFERROR(VLOOKUP(BZ40,productData[],22,FALSE),"")</f>
        <v/>
      </c>
      <c r="DH40" s="195"/>
      <c r="EE40" s="342" t="str">
        <f t="array" ref="EE40">IFERROR(IF($EC$9="",IF($EC$11="",IF($EC$13="",INDEX(productData[sku],SMALL(MATCH(ROW(productData[sku]),ROW(productData[sku])),ROWS($A$15:A47)+$B$3)),INDEX(productData[sku],SMALL(IF(ISNUMBER(MATCH(productData[size1],$EC$13,0)),MATCH(ROW(productData[sku]),ROW(productData[sku])),""),ROWS($A$15:A45)+$B$3))),IF($EC$13="",INDEX(productData[sku],SMALL(IF(ISNUMBER(MATCH(productData[sex],$EC$11,0)),MATCH(ROW(productData[sku]),ROW(productData[sku])),""),ROWS($A$15:A45)+$B$3)),INDEX(productData[sku],SMALL(IF(ISNUMBER(MATCH(productData[sex],$EC$11,0)*MATCH(productData[size1],$EC$13,0)),MATCH(ROW(productData[sku]),ROW(productData[sku])),""),ROWS($A$15:A45)+$B$3)))),IF($EC$11="",IF($EC$13="",INDEX(productData[sku],SMALL(IF(ISNUMBER(MATCH(productData[category],$EC$9,0)),MATCH(ROW(productData[sku]),ROW(productData[sku])),""),ROWS($A$15:A45)+$B$3)),INDEX(productData[sku],SMALL(IF(ISNUMBER(MATCH(productData[category],$EC$9,0)*MATCH(productData[size1],$EC$13,0)),MATCH(ROW(productData[sku]),ROW(productData[sku])),""),ROWS($A$15:A45)+$B$3))),IF($EC$13="",INDEX(productData[sku],SMALL(IF(ISNUMBER(MATCH(productData[category],$EC$9,0)*MATCH(productData[sex],$EC$11,0)),MATCH(ROW(productData[sku]),ROW(productData[sku])),""),ROWS($A$15:A45)+$B$3)),INDEX(productData[sku],SMALL(IF(ISNUMBER(MATCH(productData[category],$EC$9,0)*MATCH(productData[sex],$EC$11,0)*MATCH(productData[size1],$EC$13,0)),MATCH(ROW(productData[sku]),ROW(productData[sku])),""),ROWS($A$15:A45)+$B$3))))),"")</f>
        <v/>
      </c>
      <c r="EF40" s="502" t="str">
        <f t="array" ref="EF40">IFERROR(IF($EC$9="",IF($EC$11="",IF($EC$13="",INDEX(productData[description],SMALL(MATCH(ROW(productData[sku]),ROW(productData[sku])),ROWS($A$15:A47)+$B$3)),INDEX(productData[description],SMALL(IF(ISNUMBER(MATCH(productData[size1],$EC$13,0)),MATCH(ROW(productData[sku]),ROW(productData[sku])),""),ROWS($A$15:A45)+$B$3))),IF($EC$13="",INDEX(productData[description],SMALL(IF(ISNUMBER(MATCH(productData[sex],$EC$11,0)),MATCH(ROW(productData[sku]),ROW(productData[sku])),""),ROWS($A$15:A45)+$B$3)),INDEX(productData[description],SMALL(IF(ISNUMBER(MATCH(productData[sex],$EC$11,0)*MATCH(productData[size1],$EC$13,0)),MATCH(ROW(productData[sku]),ROW(productData[sku])),""),ROWS($A$15:A45)+$B$3)))),IF($EC$11="",IF($EC$13="",INDEX(productData[description],SMALL(IF(ISNUMBER(MATCH(productData[category],$EC$9,0)),MATCH(ROW(productData[sku]),ROW(productData[sku])),""),ROWS($A$15:A45)+$B$3)),INDEX(productData[description],SMALL(IF(ISNUMBER(MATCH(productData[category],$EC$9,0)*MATCH(productData[size1],$EC$13,0)),MATCH(ROW(productData[sku]),ROW(productData[sku])),""),ROWS($A$15:A45)+$B$3))),IF($EC$13="",INDEX(productData[description],SMALL(IF(ISNUMBER(MATCH(productData[category],$EC$9,0)*MATCH(productData[sex],$EC$11,0)),MATCH(ROW(productData[sku]),ROW(productData[sku])),""),ROWS($A$15:A45)+$B$3)),INDEX(productData[description],SMALL(IF(ISNUMBER(MATCH(productData[category],$EC$9,0)*MATCH(productData[sex],$EC$11,0)*MATCH(productData[size1],$EC$13,0)),MATCH(ROW(productData[sku]),ROW(productData[sku])),""),ROWS($A$15:A45)+$B$3))))),"")</f>
        <v/>
      </c>
      <c r="EG40" s="343" t="str">
        <f>IFERROR(IF('BHPC MANAGER'!$EE40="","",INDEX(inventory[ESISTENZA],MATCH('BHPC MANAGER'!$EE40,inventory[SKU],0))),0)</f>
        <v/>
      </c>
      <c r="EH40" s="344" t="s">
        <v>241</v>
      </c>
      <c r="EI40" s="344" t="str">
        <f t="shared" si="4"/>
        <v/>
      </c>
      <c r="EJ40" s="345" t="s">
        <v>241</v>
      </c>
      <c r="EK40" s="346" t="str">
        <f t="shared" si="5"/>
        <v/>
      </c>
      <c r="FF40" s="242"/>
      <c r="FG40" s="242"/>
      <c r="FH40" s="242"/>
      <c r="FI40" s="242"/>
      <c r="FJ40" s="242"/>
      <c r="FK40" s="242"/>
      <c r="FL40" s="242"/>
      <c r="FM40" s="242"/>
      <c r="FN40" s="242"/>
      <c r="FO40" s="242"/>
      <c r="FP40" s="242"/>
      <c r="FQ40" s="242"/>
      <c r="FR40" s="242"/>
      <c r="FS40" s="242"/>
      <c r="FT40" s="242"/>
      <c r="FU40" s="242"/>
      <c r="FV40" s="242"/>
      <c r="FW40" s="242"/>
      <c r="FX40" s="242"/>
      <c r="FY40" s="242"/>
      <c r="FZ40" s="242"/>
      <c r="GA40" s="242"/>
      <c r="GB40" s="242"/>
      <c r="GC40" s="242"/>
      <c r="GD40" s="242"/>
      <c r="GE40" s="242"/>
      <c r="GF40" s="242"/>
      <c r="GG40" s="242"/>
      <c r="GH40" s="242"/>
      <c r="GI40" s="242"/>
      <c r="GJ40" s="242"/>
      <c r="GK40" s="242"/>
      <c r="GL40" s="242"/>
      <c r="GM40" s="242"/>
      <c r="GN40" s="242"/>
      <c r="GO40" s="242"/>
      <c r="GP40" s="242"/>
      <c r="GQ40" s="242"/>
      <c r="GR40" s="242"/>
      <c r="GS40" s="242"/>
      <c r="GT40" s="242"/>
      <c r="GU40" s="242"/>
      <c r="GV40" s="242"/>
      <c r="GW40" s="242"/>
      <c r="GX40" s="242"/>
      <c r="GY40" s="242"/>
      <c r="GZ40" s="242"/>
      <c r="HA40" s="242"/>
      <c r="HB40" s="242"/>
      <c r="HC40" s="242"/>
      <c r="HD40" s="242"/>
      <c r="HE40" s="242"/>
      <c r="HF40" s="242"/>
      <c r="HG40" s="242"/>
      <c r="HH40" s="242"/>
      <c r="HI40" s="242"/>
      <c r="HJ40" s="242"/>
      <c r="HK40" s="242"/>
      <c r="HL40" s="242"/>
      <c r="HM40" s="242"/>
      <c r="HN40" s="242"/>
      <c r="HO40" s="242"/>
      <c r="HP40" s="242"/>
      <c r="HQ40" s="242"/>
      <c r="HR40" s="242"/>
      <c r="HS40" s="242"/>
      <c r="HT40" s="242"/>
    </row>
    <row r="41" spans="6:228" ht="15" customHeight="1" x14ac:dyDescent="0.35">
      <c r="L41" s="285" t="str">
        <f t="array" ref="L41">IFERROR(IF($D$9="",IF($D$11="",IF($D$13="",IF($D$15="",INDEX(orderData[customer],SMALL(MATCH(ROW(orderData[customer]),ROW(orderData[customer])),ROWS($A$15:A48)+$B$3)),INDEX(orderData[customer],SMALL(IF(ISNUMBER(MATCH(YEAR(orderData[invoice_date]),$D$15,0)),MATCH(ROW(orderData[customer]),ROW(orderData[customer])),""),ROWS($A$15:A48)+$B$3))),IF($D$15="",INDEX(orderData[customer],SMALL(IF(ISNUMBER(MATCH(orderData[order_type],$D$13,0)),MATCH(ROW(orderData[customer]),ROW(orderData[customer])),""),ROWS($A$15:A48)+$B$3)),INDEX(orderData[customer],SMALL(IF(ISNUMBER(MATCH(orderData[order_type],$D$13,0)*MATCH(YEAR(orderData[invoice_date]),$D$15,0)),MATCH(ROW(orderData[customer]),ROW(orderData[customer])),""),ROWS($A$15:A48)+$B$3)))),IF($D$13="",IF($D$15="",INDEX(orderData[customer],SMALL(IF(ISNUMBER(MATCH(orderData[status],$D$11,0)),MATCH(ROW(orderData[customer]),ROW(orderData[customer])),""),ROWS($A$15:A48)+$B$3)),INDEX(orderData[customer],SMALL(IF(ISNUMBER(MATCH(orderData[status],$D$11,0)*MATCH(YEAR(orderData[invoice_date]),$D$15,0)),MATCH(ROW(orderData[customer]),ROW(orderData[customer])),""),ROWS($A$15:A48)+$B$3))),IF($D$15="",INDEX(orderData[customer],SMALL(IF(ISNUMBER(MATCH(orderData[status],$D$11,0)*MATCH(orderData[order_type],$D$13,0)),MATCH(ROW(orderData[customer]),ROW(orderData[customer])),""),ROWS($A$15:A48)+$B$3)),INDEX(orderData[customer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er],SMALL(IF(ISNUMBER(MATCH(orderData[customer],$D$9,0)),MATCH(ROW(orderData[customer]),ROW(orderData[customer])),""),ROWS($A$15:A48)+$B$3)),INDEX(orderData[customer],SMALL(IF(ISNUMBER(MATCH(orderData[customer],$D$9,0)*MATCH(YEAR(orderData[invoice_date]),$D$15,0)),MATCH(ROW(orderData[customer]),ROW(orderData[customer])),""),ROWS($A$15:A48)+$B$3))),IF($D$15="",INDEX(orderData[customer],SMALL(IF(ISNUMBER(MATCH(orderData[customer],$D$9,0)*MATCH(orderData[order_type],$D$13,0)),MATCH(ROW(orderData[customer]),ROW(orderData[customer])),""),ROWS($A$15:A48)+$B$3)),INDEX(orderData[customer],SMALL(IF(ISNUMBER(MATCH(orderData[customer],$D$9,0)*MATCH(orderData[order_type],$D$13,0)*MATCH(YEAR(orderData[invoice_date]),$D$15,0)),MATCH(ROW(orderData[customer]),ROW(orderData[customer])),""),ROWS($A$15:A48)+$B$3)))),IF($D$13="",IF($D$15="",INDEX(orderData[customer],SMALL(IF(ISNUMBER(MATCH(orderData[customer],$D$9,0)*MATCH(orderData[status],$D$11,0)),MATCH(ROW(orderData[customer]),ROW(orderData[customer])),""),ROWS($A$15:A48)+$B$3)),INDEX(orderData[customer],SMALL(IF(ISNUMBER(MATCH(orderData[customer],$D$9,0)*MATCH(orderData[status],$D$11,0)*MATCH(YEAR(orderData[invoice_date]),$D$15,0)),MATCH(ROW(orderData[customer]),ROW(orderData[customer])),""),ROWS($A$15:A48)+$B$3))),IF($D$15="",INDEX(orderData[customer],SMALL(IF(ISNUMBER(MATCH(orderData[customer],$D$9,0)*MATCH(orderData[status],$D$11,0)*MATCH(orderData[order_type],$D$13,0)),MATCH(ROW(orderData[customer]),ROW(orderData[customer])),""),ROWS($A$15:A48)+$B$3)),INDEX(orderData[customer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M41" s="286" t="str">
        <f t="array" ref="M41">IFERROR(IF($D$9="",IF($D$11="",IF($D$13="",IF($D$15="",INDEX(orderData[order_no],SMALL(MATCH(ROW(orderData[customer]),ROW(orderData[customer])),ROWS($A$15:A48)+$B$3)),INDEX(orderData[order_no],SMALL(IF(ISNUMBER(MATCH(YEAR(orderData[invoice_date]),$D$15,0)),MATCH(ROW(orderData[customer]),ROW(orderData[customer])),""),ROWS($A$15:A48)+$B$3))),IF($D$15="",INDEX(orderData[order_no],SMALL(IF(ISNUMBER(MATCH(orderData[order_type],$D$13,0)),MATCH(ROW(orderData[customer]),ROW(orderData[customer])),""),ROWS($A$15:A48)+$B$3)),INDEX(orderData[order_no],SMALL(IF(ISNUMBER(MATCH(orderData[order_type],$D$13,0)*MATCH(YEAR(orderData[invoice_date]),$D$15,0)),MATCH(ROW(orderData[customer]),ROW(orderData[customer])),""),ROWS($A$15:A48)+$B$3)))),IF($D$13="",IF($D$15="",INDEX(orderData[order_no],SMALL(IF(ISNUMBER(MATCH(orderData[status],$D$11,0)),MATCH(ROW(orderData[customer]),ROW(orderData[customer])),""),ROWS($A$15:A48)+$B$3)),INDEX(orderData[order_no],SMALL(IF(ISNUMBER(MATCH(orderData[status],$D$11,0)*MATCH(YEAR(orderData[invoice_date]),$D$15,0)),MATCH(ROW(orderData[customer]),ROW(orderData[customer])),""),ROWS($A$15:A48)+$B$3))),IF($D$15="",INDEX(orderData[order_no],SMALL(IF(ISNUMBER(MATCH(orderData[status],$D$11,0)*MATCH(orderData[order_type],$D$13,0)),MATCH(ROW(orderData[customer]),ROW(orderData[customer])),""),ROWS($A$15:A48)+$B$3)),INDEX(orderData[order_no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no],SMALL(IF(ISNUMBER(MATCH(orderData[customer],$D$9,0)),MATCH(ROW(orderData[customer]),ROW(orderData[customer])),""),ROWS($A$15:A48)+$B$3)),INDEX(orderData[order_no],SMALL(IF(ISNUMBER(MATCH(orderData[customer],$D$9,0)*MATCH(YEAR(orderData[invoice_date]),$D$15,0)),MATCH(ROW(orderData[customer]),ROW(orderData[customer])),""),ROWS($A$15:A48)+$B$3))),IF($D$15="",INDEX(orderData[order_no],SMALL(IF(ISNUMBER(MATCH(orderData[customer],$D$9,0)*MATCH(orderData[order_type],$D$13,0)),MATCH(ROW(orderData[customer]),ROW(orderData[customer])),""),ROWS($A$15:A48)+$B$3)),INDEX(orderData[order_no],SMALL(IF(ISNUMBER(MATCH(orderData[customer],$D$9,0)*MATCH(orderData[order_type],$D$13,0)*MATCH(YEAR(orderData[invoice_date]),$D$15,0)),MATCH(ROW(orderData[customer]),ROW(orderData[customer])),""),ROWS($A$15:A48)+$B$3)))),IF($D$13="",IF($D$15="",INDEX(orderData[order_no],SMALL(IF(ISNUMBER(MATCH(orderData[customer],$D$9,0)*MATCH(orderData[status],$D$11,0)),MATCH(ROW(orderData[customer]),ROW(orderData[customer])),""),ROWS($A$15:A48)+$B$3)),INDEX(orderData[order_no],SMALL(IF(ISNUMBER(MATCH(orderData[customer],$D$9,0)*MATCH(orderData[status],$D$11,0)*MATCH(YEAR(orderData[invoice_date]),$D$15,0)),MATCH(ROW(orderData[customer]),ROW(orderData[customer])),""),ROWS($A$15:A48)+$B$3))),IF($D$15="",INDEX(orderData[order_no],SMALL(IF(ISNUMBER(MATCH(orderData[customer],$D$9,0)*MATCH(orderData[status],$D$11,0)*MATCH(orderData[order_type],$D$13,0)),MATCH(ROW(orderData[customer]),ROW(orderData[customer])),""),ROWS($A$15:A48)+$B$3)),INDEX(orderData[order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N41" s="287" t="str">
        <f t="array" ref="N41">IFERROR(IF($D$9="",IF($D$11="",IF($D$13="",IF($D$15="",INDEX(orderData[order_type],SMALL(MATCH(ROW(orderData[customer]),ROW(orderData[customer])),ROWS($A$15:A48)+$B$3)),INDEX(orderData[order_type],SMALL(IF(ISNUMBER(MATCH(YEAR(orderData[invoice_date]),$D$15,0)),MATCH(ROW(orderData[customer]),ROW(orderData[customer])),""),ROWS($A$15:A48)+$B$3))),IF($D$15="",INDEX(orderData[order_type],SMALL(IF(ISNUMBER(MATCH(orderData[order_type],$D$13,0)),MATCH(ROW(orderData[customer]),ROW(orderData[customer])),""),ROWS($A$15:A48)+$B$3)),INDEX(orderData[order_type],SMALL(IF(ISNUMBER(MATCH(orderData[order_type],$D$13,0)*MATCH(YEAR(orderData[invoice_date]),$D$15,0)),MATCH(ROW(orderData[customer]),ROW(orderData[customer])),""),ROWS($A$15:A48)+$B$3)))),IF($D$13="",IF($D$15="",INDEX(orderData[order_type],SMALL(IF(ISNUMBER(MATCH(orderData[status],$D$11,0)),MATCH(ROW(orderData[customer]),ROW(orderData[customer])),""),ROWS($A$15:A48)+$B$3)),INDEX(orderData[order_type],SMALL(IF(ISNUMBER(MATCH(orderData[status],$D$11,0)*MATCH(YEAR(orderData[invoice_date]),$D$15,0)),MATCH(ROW(orderData[customer]),ROW(orderData[customer])),""),ROWS($A$15:A48)+$B$3))),IF($D$15="",INDEX(orderData[order_type],SMALL(IF(ISNUMBER(MATCH(orderData[status],$D$11,0)*MATCH(orderData[order_type],$D$13,0)),MATCH(ROW(orderData[customer]),ROW(orderData[customer])),""),ROWS($A$15:A48)+$B$3)),INDEX(orderData[order_typ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type],SMALL(IF(ISNUMBER(MATCH(orderData[customer],$D$9,0)),MATCH(ROW(orderData[customer]),ROW(orderData[customer])),""),ROWS($A$15:A48)+$B$3)),INDEX(orderData[order_type],SMALL(IF(ISNUMBER(MATCH(orderData[customer],$D$9,0)*MATCH(YEAR(orderData[invoice_date]),$D$15,0)),MATCH(ROW(orderData[customer]),ROW(orderData[customer])),""),ROWS($A$15:A48)+$B$3))),IF($D$15="",INDEX(orderData[order_type],SMALL(IF(ISNUMBER(MATCH(orderData[customer],$D$9,0)*MATCH(orderData[order_type],$D$13,0)),MATCH(ROW(orderData[customer]),ROW(orderData[customer])),""),ROWS($A$15:A48)+$B$3)),INDEX(orderData[order_type],SMALL(IF(ISNUMBER(MATCH(orderData[customer],$D$9,0)*MATCH(orderData[order_type],$D$13,0)*MATCH(YEAR(orderData[invoice_date]),$D$15,0)),MATCH(ROW(orderData[customer]),ROW(orderData[customer])),""),ROWS($A$15:A48)+$B$3)))),IF($D$13="",IF($D$15="",INDEX(orderData[order_type],SMALL(IF(ISNUMBER(MATCH(orderData[customer],$D$9,0)*MATCH(orderData[status],$D$11,0)),MATCH(ROW(orderData[customer]),ROW(orderData[customer])),""),ROWS($A$15:A48)+$B$3)),INDEX(orderData[order_type],SMALL(IF(ISNUMBER(MATCH(orderData[customer],$D$9,0)*MATCH(orderData[status],$D$11,0)*MATCH(YEAR(orderData[invoice_date]),$D$15,0)),MATCH(ROW(orderData[customer]),ROW(orderData[customer])),""),ROWS($A$15:A48)+$B$3))),IF($D$15="",INDEX(orderData[order_type],SMALL(IF(ISNUMBER(MATCH(orderData[customer],$D$9,0)*MATCH(orderData[status],$D$11,0)*MATCH(orderData[order_type],$D$13,0)),MATCH(ROW(orderData[customer]),ROW(orderData[customer])),""),ROWS($A$15:A48)+$B$3)),INDEX(orderData[order_typ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O41" s="288" t="str">
        <f t="array" ref="O41">IFERROR(IF($D$9="",IF($D$11="",IF($D$13="",IF($D$15="",INDEX(orderData[order_date],SMALL(MATCH(ROW(orderData[customer]),ROW(orderData[customer])),ROWS($A$15:A48)+$B$3)),INDEX(orderData[order_date],SMALL(IF(ISNUMBER(MATCH(YEAR(orderData[invoice_date]),$D$15,0)),MATCH(ROW(orderData[customer]),ROW(orderData[customer])),""),ROWS($A$15:A48)+$B$3))),IF($D$15="",INDEX(orderData[order_date],SMALL(IF(ISNUMBER(MATCH(orderData[order_type],$D$13,0)),MATCH(ROW(orderData[customer]),ROW(orderData[customer])),""),ROWS($A$15:A48)+$B$3)),INDEX(orderData[order_date],SMALL(IF(ISNUMBER(MATCH(orderData[order_type],$D$13,0)*MATCH(YEAR(orderData[invoice_date]),$D$15,0)),MATCH(ROW(orderData[customer]),ROW(orderData[customer])),""),ROWS($A$15:A48)+$B$3)))),IF($D$13="",IF($D$15="",INDEX(orderData[order_date],SMALL(IF(ISNUMBER(MATCH(orderData[status],$D$11,0)),MATCH(ROW(orderData[customer]),ROW(orderData[customer])),""),ROWS($A$15:A48)+$B$3)),INDEX(orderData[order_date],SMALL(IF(ISNUMBER(MATCH(orderData[status],$D$11,0)*MATCH(YEAR(orderData[invoice_date]),$D$15,0)),MATCH(ROW(orderData[customer]),ROW(orderData[customer])),""),ROWS($A$15:A48)+$B$3))),IF($D$15="",INDEX(orderData[order_date],SMALL(IF(ISNUMBER(MATCH(orderData[status],$D$11,0)*MATCH(orderData[order_type],$D$13,0)),MATCH(ROW(orderData[customer]),ROW(orderData[customer])),""),ROWS($A$15:A48)+$B$3)),INDEX(orderData[order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date],SMALL(IF(ISNUMBER(MATCH(orderData[customer],$D$9,0)),MATCH(ROW(orderData[customer]),ROW(orderData[customer])),""),ROWS($A$15:A48)+$B$3)),INDEX(orderData[order_date],SMALL(IF(ISNUMBER(MATCH(orderData[customer],$D$9,0)*MATCH(YEAR(orderData[invoice_date]),$D$15,0)),MATCH(ROW(orderData[customer]),ROW(orderData[customer])),""),ROWS($A$15:A48)+$B$3))),IF($D$15="",INDEX(orderData[order_date],SMALL(IF(ISNUMBER(MATCH(orderData[customer],$D$9,0)*MATCH(orderData[order_type],$D$13,0)),MATCH(ROW(orderData[customer]),ROW(orderData[customer])),""),ROWS($A$15:A48)+$B$3)),INDEX(orderData[order_date],SMALL(IF(ISNUMBER(MATCH(orderData[customer],$D$9,0)*MATCH(orderData[order_type],$D$13,0)*MATCH(YEAR(orderData[invoice_date]),$D$15,0)),MATCH(ROW(orderData[customer]),ROW(orderData[customer])),""),ROWS($A$15:A48)+$B$3)))),IF($D$13="",IF($D$15="",INDEX(orderData[order_date],SMALL(IF(ISNUMBER(MATCH(orderData[customer],$D$9,0)*MATCH(orderData[status],$D$11,0)),MATCH(ROW(orderData[customer]),ROW(orderData[customer])),""),ROWS($A$15:A48)+$B$3)),INDEX(orderData[order_date],SMALL(IF(ISNUMBER(MATCH(orderData[customer],$D$9,0)*MATCH(orderData[status],$D$11,0)*MATCH(YEAR(orderData[invoice_date]),$D$15,0)),MATCH(ROW(orderData[customer]),ROW(orderData[customer])),""),ROWS($A$15:A48)+$B$3))),IF($D$15="",INDEX(orderData[order_date],SMALL(IF(ISNUMBER(MATCH(orderData[customer],$D$9,0)*MATCH(orderData[status],$D$11,0)*MATCH(orderData[order_type],$D$13,0)),MATCH(ROW(orderData[customer]),ROW(orderData[customer])),""),ROWS($A$15:A48)+$B$3)),INDEX(orderData[order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P41" s="289" t="str">
        <f t="array" ref="P41">IFERROR(IF($D$9="",IF($D$11="",IF($D$13="",IF($D$15="",INDEX(orderData[invoice_no],SMALL(MATCH(ROW(orderData[customer]),ROW(orderData[customer])),ROWS($A$15:A48)+$B$3)),INDEX(orderData[invoice_no],SMALL(IF(ISNUMBER(MATCH(YEAR(orderData[invoice_date]),$D$15,0)),MATCH(ROW(orderData[customer]),ROW(orderData[customer])),""),ROWS($A$15:A48)+$B$3))),IF($D$15="",INDEX(orderData[invoice_no],SMALL(IF(ISNUMBER(MATCH(orderData[order_type],$D$13,0)),MATCH(ROW(orderData[customer]),ROW(orderData[customer])),""),ROWS($A$15:A48)+$B$3)),INDEX(orderData[invoice_no],SMALL(IF(ISNUMBER(MATCH(orderData[order_type],$D$13,0)*MATCH(YEAR(orderData[invoice_date]),$D$15,0)),MATCH(ROW(orderData[customer]),ROW(orderData[customer])),""),ROWS($A$15:A48)+$B$3)))),IF($D$13="",IF($D$15="",INDEX(orderData[invoice_no],SMALL(IF(ISNUMBER(MATCH(orderData[status],$D$11,0)),MATCH(ROW(orderData[customer]),ROW(orderData[customer])),""),ROWS($A$15:A48)+$B$3)),INDEX(orderData[invoice_no],SMALL(IF(ISNUMBER(MATCH(orderData[status],$D$11,0)*MATCH(YEAR(orderData[invoice_date]),$D$15,0)),MATCH(ROW(orderData[customer]),ROW(orderData[customer])),""),ROWS($A$15:A48)+$B$3))),IF($D$15="",INDEX(orderData[invoice_no],SMALL(IF(ISNUMBER(MATCH(orderData[status],$D$11,0)*MATCH(orderData[order_type],$D$13,0)),MATCH(ROW(orderData[customer]),ROW(orderData[customer])),""),ROWS($A$15:A48)+$B$3)),INDEX(orderData[invoice_no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no],SMALL(IF(ISNUMBER(MATCH(orderData[customer],$D$9,0)),MATCH(ROW(orderData[customer]),ROW(orderData[customer])),""),ROWS($A$15:A48)+$B$3)),INDEX(orderData[invoice_no],SMALL(IF(ISNUMBER(MATCH(orderData[customer],$D$9,0)*MATCH(YEAR(orderData[invoice_date]),$D$15,0)),MATCH(ROW(orderData[customer]),ROW(orderData[customer])),""),ROWS($A$15:A48)+$B$3))),IF($D$15="",INDEX(orderData[invoice_no],SMALL(IF(ISNUMBER(MATCH(orderData[customer],$D$9,0)*MATCH(orderData[order_type],$D$13,0)),MATCH(ROW(orderData[customer]),ROW(orderData[customer])),""),ROWS($A$15:A48)+$B$3)),INDEX(orderData[invoice_no],SMALL(IF(ISNUMBER(MATCH(orderData[customer],$D$9,0)*MATCH(orderData[order_type],$D$13,0)*MATCH(YEAR(orderData[invoice_date]),$D$15,0)),MATCH(ROW(orderData[customer]),ROW(orderData[customer])),""),ROWS($A$15:A48)+$B$3)))),IF($D$13="",IF($D$15="",INDEX(orderData[invoice_no],SMALL(IF(ISNUMBER(MATCH(orderData[customer],$D$9,0)*MATCH(orderData[status],$D$11,0)),MATCH(ROW(orderData[customer]),ROW(orderData[customer])),""),ROWS($A$15:A48)+$B$3)),INDEX(orderData[invoice_no],SMALL(IF(ISNUMBER(MATCH(orderData[customer],$D$9,0)*MATCH(orderData[status],$D$11,0)*MATCH(YEAR(orderData[invoice_date]),$D$15,0)),MATCH(ROW(orderData[customer]),ROW(orderData[customer])),""),ROWS($A$15:A48)+$B$3))),IF($D$15="",INDEX(orderData[invoice_no],SMALL(IF(ISNUMBER(MATCH(orderData[customer],$D$9,0)*MATCH(orderData[status],$D$11,0)*MATCH(orderData[order_type],$D$13,0)),MATCH(ROW(orderData[customer]),ROW(orderData[customer])),""),ROWS($A$15:A48)+$B$3)),INDEX(orderData[invoice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Q41" s="290" t="str">
        <f t="array" ref="Q41">IFERROR(IF($D$9="",IF($D$11="",IF($D$13="",IF($D$15="",INDEX(orderData[invoice_date],SMALL(MATCH(ROW(orderData[customer]),ROW(orderData[customer])),ROWS($A$15:A48)+$B$3)),INDEX(orderData[invoice_date],SMALL(IF(ISNUMBER(MATCH(YEAR(orderData[invoice_date]),$D$15,0)),MATCH(ROW(orderData[customer]),ROW(orderData[customer])),""),ROWS($A$15:A48)+$B$3))),IF($D$15="",INDEX(orderData[invoice_date],SMALL(IF(ISNUMBER(MATCH(orderData[order_type],$D$13,0)),MATCH(ROW(orderData[customer]),ROW(orderData[customer])),""),ROWS($A$15:A48)+$B$3)),INDEX(orderData[invoice_date],SMALL(IF(ISNUMBER(MATCH(orderData[order_type],$D$13,0)*MATCH(YEAR(orderData[invoice_date]),$D$15,0)),MATCH(ROW(orderData[customer]),ROW(orderData[customer])),""),ROWS($A$15:A48)+$B$3)))),IF($D$13="",IF($D$15="",INDEX(orderData[invoice_date],SMALL(IF(ISNUMBER(MATCH(orderData[status],$D$11,0)),MATCH(ROW(orderData[customer]),ROW(orderData[customer])),""),ROWS($A$15:A48)+$B$3)),INDEX(orderData[invoice_date],SMALL(IF(ISNUMBER(MATCH(orderData[status],$D$11,0)*MATCH(YEAR(orderData[invoice_date]),$D$15,0)),MATCH(ROW(orderData[customer]),ROW(orderData[customer])),""),ROWS($A$15:A48)+$B$3))),IF($D$15="",INDEX(orderData[invoice_date],SMALL(IF(ISNUMBER(MATCH(orderData[status],$D$11,0)*MATCH(orderData[order_type],$D$13,0)),MATCH(ROW(orderData[customer]),ROW(orderData[customer])),""),ROWS($A$15:A48)+$B$3)),INDEX(orderData[invoice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date],SMALL(IF(ISNUMBER(MATCH(orderData[customer],$D$9,0)),MATCH(ROW(orderData[customer]),ROW(orderData[customer])),""),ROWS($A$15:A48)+$B$3)),INDEX(orderData[invoice_date],SMALL(IF(ISNUMBER(MATCH(orderData[customer],$D$9,0)*MATCH(YEAR(orderData[invoice_date]),$D$15,0)),MATCH(ROW(orderData[customer]),ROW(orderData[customer])),""),ROWS($A$15:A48)+$B$3))),IF($D$15="",INDEX(orderData[invoice_date],SMALL(IF(ISNUMBER(MATCH(orderData[customer],$D$9,0)*MATCH(orderData[order_type],$D$13,0)),MATCH(ROW(orderData[customer]),ROW(orderData[customer])),""),ROWS($A$15:A48)+$B$3)),INDEX(orderData[invoice_date],SMALL(IF(ISNUMBER(MATCH(orderData[customer],$D$9,0)*MATCH(orderData[order_type],$D$13,0)*MATCH(YEAR(orderData[invoice_date]),$D$15,0)),MATCH(ROW(orderData[customer]),ROW(orderData[customer])),""),ROWS($A$15:A48)+$B$3)))),IF($D$13="",IF($D$15="",INDEX(orderData[invoice_date],SMALL(IF(ISNUMBER(MATCH(orderData[customer],$D$9,0)*MATCH(orderData[status],$D$11,0)),MATCH(ROW(orderData[customer]),ROW(orderData[customer])),""),ROWS($A$15:A48)+$B$3)),INDEX(orderData[invoice_date],SMALL(IF(ISNUMBER(MATCH(orderData[customer],$D$9,0)*MATCH(orderData[status],$D$11,0)*MATCH(YEAR(orderData[invoice_date]),$D$15,0)),MATCH(ROW(orderData[customer]),ROW(orderData[customer])),""),ROWS($A$15:A48)+$B$3))),IF($D$15="",INDEX(orderData[invoice_date],SMALL(IF(ISNUMBER(MATCH(orderData[customer],$D$9,0)*MATCH(orderData[status],$D$11,0)*MATCH(orderData[order_type],$D$13,0)),MATCH(ROW(orderData[customer]),ROW(orderData[customer])),""),ROWS($A$15:A48)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R41" s="291" t="str">
        <f t="array" ref="R41">IFERROR(IF($D$9="",IF($D$11="",IF($D$13="",IF($D$15="",INDEX(orderData[inv_amount],SMALL(MATCH(ROW(orderData[customer]),ROW(orderData[customer])),ROWS($A$15:A48)+$B$3)),INDEX(orderData[inv_amount],SMALL(IF(ISNUMBER(MATCH(YEAR(orderData[invoice_date]),$D$15,0)),MATCH(ROW(orderData[customer]),ROW(orderData[customer])),""),ROWS($A$15:A48)+$B$3))),IF($D$15="",INDEX(orderData[inv_amount],SMALL(IF(ISNUMBER(MATCH(orderData[order_type],$D$13,0)),MATCH(ROW(orderData[customer]),ROW(orderData[customer])),""),ROWS($A$15:A48)+$B$3)),INDEX(orderData[inv_amount],SMALL(IF(ISNUMBER(MATCH(orderData[order_type],$D$13,0)*MATCH(YEAR(orderData[invoice_date]),$D$15,0)),MATCH(ROW(orderData[customer]),ROW(orderData[customer])),""),ROWS($A$15:A48)+$B$3)))),IF($D$13="",IF($D$15="",INDEX(orderData[inv_amount],SMALL(IF(ISNUMBER(MATCH(orderData[status],$D$11,0)),MATCH(ROW(orderData[customer]),ROW(orderData[customer])),""),ROWS($A$15:A48)+$B$3)),INDEX(orderData[inv_amount],SMALL(IF(ISNUMBER(MATCH(orderData[status],$D$11,0)*MATCH(YEAR(orderData[invoice_date]),$D$15,0)),MATCH(ROW(orderData[customer]),ROW(orderData[customer])),""),ROWS($A$15:A48)+$B$3))),IF($D$15="",INDEX(orderData[inv_amount],SMALL(IF(ISNUMBER(MATCH(orderData[status],$D$11,0)*MATCH(orderData[order_type],$D$13,0)),MATCH(ROW(orderData[customer]),ROW(orderData[customer])),""),ROWS($A$15:A48)+$B$3)),INDEX(orderData[inv_amount],SMALL(IF(ISNUMBER(MATCH(orderData[status],$D$11,0)*MATCH(orderData[order_type],$D$13,0)*MATCH(YEAR(orderData[invoice_date]),$D$15,0)),MATCH(ROW(orderData[customer]),ROW(orderData[customer])),""),ROWS($A$15:A48)+$B$3))))),IF($D$11="",IF($D$13="",IF($D$15="",INDEX(orderData[inv_amount],SMALL(IF(ISNUMBER(MATCH(orderData[customer],$D$9,0)),MATCH(ROW(orderData[customer]),ROW(orderData[customer])),""),ROWS($A$15:A48)+$B$3)),INDEX(orderData[inv_amount],SMALL(IF(ISNUMBER(MATCH(orderData[customer],$D$9,0)*MATCH(YEAR(orderData[invoice_date]),$D$15,0)),MATCH(ROW(orderData[customer]),ROW(orderData[customer])),""),ROWS($A$15:A48)+$B$3))),IF($D$15="",INDEX(orderData[inv_amount],SMALL(IF(ISNUMBER(MATCH(orderData[customer],$D$9,0)*MATCH(orderData[order_type],$D$13,0)),MATCH(ROW(orderData[customer]),ROW(orderData[customer])),""),ROWS($A$15:A48)+$B$3)),INDEX(orderData[inv_amount],SMALL(IF(ISNUMBER(MATCH(orderData[customer],$D$9,0)*MATCH(orderData[order_type],$D$13,0)*MATCH(YEAR(orderData[invoice_date]),$D$15,0)),MATCH(ROW(orderData[customer]),ROW(orderData[customer])),""),ROWS($A$15:A48)+$B$3)))),IF($D$13="",IF($D$15="",INDEX(orderData[inv_amount],SMALL(IF(ISNUMBER(MATCH(orderData[customer],$D$9,0)*MATCH(orderData[status],$D$11,0)),MATCH(ROW(orderData[customer]),ROW(orderData[customer])),""),ROWS($A$15:A48)+$B$3)),INDEX(orderData[inv_amount],SMALL(IF(ISNUMBER(MATCH(orderData[customer],$D$9,0)*MATCH(orderData[status],$D$11,0)*MATCH(YEAR(orderData[inv_amount]),$D$15,0)),MATCH(ROW(orderData[customer]),ROW(orderData[customer])),""),ROWS($A$15:A48)+$B$3))),IF($D$15="",INDEX(orderData[inv_amount],SMALL(IF(ISNUMBER(MATCH(orderData[customer],$D$9,0)*MATCH(orderData[status],$D$11,0)*MATCH(orderData[order_type],$D$13,0)),MATCH(ROW(orderData[customer]),ROW(orderData[customer])),""),ROWS($A$15:A48)+$B$3)),INDEX(orderData[inv_amount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S41" s="353" t="str">
        <f t="array" ref="S41">IFERROR(IF($D$9="",IF($D$11="",IF($D$13="",IF($D$15="",INDEX(orderData[lock_goods],SMALL(MATCH(ROW(orderData[customer]),ROW(orderData[customer])),ROWS($A$15:A48)+$B$3)),INDEX(orderData[lock_goods],SMALL(IF(ISNUMBER(MATCH(YEAR(orderData[invoice_date]),$D$15,0)),MATCH(ROW(orderData[customer]),ROW(orderData[customer])),""),ROWS($A$15:A48)+$B$3))),IF($D$15="",INDEX(orderData[lock_goods],SMALL(IF(ISNUMBER(MATCH(orderData[order_type],$D$13,0)),MATCH(ROW(orderData[customer]),ROW(orderData[customer])),""),ROWS($A$15:A48)+$B$3)),INDEX(orderData[lock_goods],SMALL(IF(ISNUMBER(MATCH(orderData[order_type],$D$13,0)*MATCH(YEAR(orderData[invoice_date]),$D$15,0)),MATCH(ROW(orderData[customer]),ROW(orderData[customer])),""),ROWS($A$15:A48)+$B$3)))),IF($D$13="",IF($D$15="",INDEX(orderData[lock_goods],SMALL(IF(ISNUMBER(MATCH(orderData[status],$D$11,0)),MATCH(ROW(orderData[customer]),ROW(orderData[customer])),""),ROWS($A$15:A48)+$B$3)),INDEX(orderData[lock_goods],SMALL(IF(ISNUMBER(MATCH(orderData[status],$D$11,0)*MATCH(YEAR(orderData[invoice_date]),$D$15,0)),MATCH(ROW(orderData[customer]),ROW(orderData[customer])),""),ROWS($A$15:A48)+$B$3))),IF($D$15="",INDEX(orderData[lock_goods],SMALL(IF(ISNUMBER(MATCH(orderData[status],$D$11,0)*MATCH(orderData[order_type],$D$13,0)),MATCH(ROW(orderData[customer]),ROW(orderData[customer])),""),ROWS($A$15:A48)+$B$3)),INDEX(orderData[lock_goods],SMALL(IF(ISNUMBER(MATCH(orderData[status],$D$11,0)*MATCH(orderData[order_type],$D$13,0)*MATCH(YEAR(orderData[invoice_date]),$D$15,0)),MATCH(ROW(orderData[customer]),ROW(orderData[customer])),""),ROWS($A$15:A48)+$B$3))))),IF($D$11="",IF($D$13="",IF($D$15="",INDEX(orderData[lock_goods],SMALL(IF(ISNUMBER(MATCH(orderData[customer],$D$9,0)),MATCH(ROW(orderData[customer]),ROW(orderData[customer])),""),ROWS($A$15:A48)+$B$3)),INDEX(orderData[lock_goods],SMALL(IF(ISNUMBER(MATCH(orderData[customer],$D$9,0)*MATCH(YEAR(orderData[invoice_date]),$D$15,0)),MATCH(ROW(orderData[customer]),ROW(orderData[customer])),""),ROWS($A$15:A48)+$B$3))),IF($D$15="",INDEX(orderData[lock_goods],SMALL(IF(ISNUMBER(MATCH(orderData[customer],$D$9,0)*MATCH(orderData[order_type],$D$13,0)),MATCH(ROW(orderData[customer]),ROW(orderData[customer])),""),ROWS($A$15:A48)+$B$3)),INDEX(orderData[lock_goods],SMALL(IF(ISNUMBER(MATCH(orderData[customer],$D$9,0)*MATCH(orderData[order_type],$D$13,0)*MATCH(YEAR(orderData[invoice_date]),$D$15,0)),MATCH(ROW(orderData[customer]),ROW(orderData[customer])),""),ROWS($A$15:A48)+$B$3)))),IF($D$13="",IF($D$15="",INDEX(orderData[lock_goods],SMALL(IF(ISNUMBER(MATCH(orderData[customer],$D$9,0)*MATCH(orderData[status],$D$11,0)),MATCH(ROW(orderData[customer]),ROW(orderData[customer])),""),ROWS($A$15:A48)+$B$3)),INDEX(orderData[lock_goods],SMALL(IF(ISNUMBER(MATCH(orderData[customer],$D$9,0)*MATCH(orderData[status],$D$11,0)*MATCH(YEAR(orderData[payed]),$D$15,0)),MATCH(ROW(orderData[customer]),ROW(orderData[customer])),""),ROWS($A$15:A48)+$B$3))),IF($D$15="",INDEX(orderData[lock_goods],SMALL(IF(ISNUMBER(MATCH(orderData[customer],$D$9,0)*MATCH(orderData[status],$D$11,0)*MATCH(orderData[order_type],$D$13,0)),MATCH(ROW(orderData[customer]),ROW(orderData[customer])),""),ROWS($A$15:A48)+$B$3)),INDEX(orderData[lock_good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T41" s="292" t="str">
        <f t="array" ref="T41">IFERROR(IF($D$9="",IF($D$11="",IF($D$13="",IF($D$15="",INDEX(orderData[payed],SMALL(MATCH(ROW(orderData[customer]),ROW(orderData[customer])),ROWS($A$15:A48)+$B$3)),INDEX(orderData[payed],SMALL(IF(ISNUMBER(MATCH(YEAR(orderData[invoice_date]),$D$15,0)),MATCH(ROW(orderData[customer]),ROW(orderData[customer])),""),ROWS($A$15:A48)+$B$3))),IF($D$15="",INDEX(orderData[payed],SMALL(IF(ISNUMBER(MATCH(orderData[order_type],$D$13,0)),MATCH(ROW(orderData[customer]),ROW(orderData[customer])),""),ROWS($A$15:A48)+$B$3)),INDEX(orderData[payed],SMALL(IF(ISNUMBER(MATCH(orderData[order_type],$D$13,0)*MATCH(YEAR(orderData[invoice_date]),$D$15,0)),MATCH(ROW(orderData[customer]),ROW(orderData[customer])),""),ROWS($A$15:A48)+$B$3)))),IF($D$13="",IF($D$15="",INDEX(orderData[payed],SMALL(IF(ISNUMBER(MATCH(orderData[status],$D$11,0)),MATCH(ROW(orderData[customer]),ROW(orderData[customer])),""),ROWS($A$15:A48)+$B$3)),INDEX(orderData[payed],SMALL(IF(ISNUMBER(MATCH(orderData[status],$D$11,0)*MATCH(YEAR(orderData[invoice_date]),$D$15,0)),MATCH(ROW(orderData[customer]),ROW(orderData[customer])),""),ROWS($A$15:A48)+$B$3))),IF($D$15="",INDEX(orderData[payed],SMALL(IF(ISNUMBER(MATCH(orderData[status],$D$11,0)*MATCH(orderData[order_type],$D$13,0)),MATCH(ROW(orderData[customer]),ROW(orderData[customer])),""),ROWS($A$15:A48)+$B$3)),INDEX(orderData[payed],SMALL(IF(ISNUMBER(MATCH(orderData[status],$D$11,0)*MATCH(orderData[order_type],$D$13,0)*MATCH(YEAR(orderData[invoice_date]),$D$15,0)),MATCH(ROW(orderData[customer]),ROW(orderData[customer])),""),ROWS($A$15:A48)+$B$3))))),IF($D$11="",IF($D$13="",IF($D$15="",INDEX(orderData[payed],SMALL(IF(ISNUMBER(MATCH(orderData[customer],$D$9,0)),MATCH(ROW(orderData[customer]),ROW(orderData[customer])),""),ROWS($A$15:A48)+$B$3)),INDEX(orderData[payed],SMALL(IF(ISNUMBER(MATCH(orderData[customer],$D$9,0)*MATCH(YEAR(orderData[invoice_date]),$D$15,0)),MATCH(ROW(orderData[customer]),ROW(orderData[customer])),""),ROWS($A$15:A48)+$B$3))),IF($D$15="",INDEX(orderData[payed],SMALL(IF(ISNUMBER(MATCH(orderData[customer],$D$9,0)*MATCH(orderData[order_type],$D$13,0)),MATCH(ROW(orderData[customer]),ROW(orderData[customer])),""),ROWS($A$15:A48)+$B$3)),INDEX(orderData[payed],SMALL(IF(ISNUMBER(MATCH(orderData[customer],$D$9,0)*MATCH(orderData[order_type],$D$13,0)*MATCH(YEAR(orderData[invoice_date]),$D$15,0)),MATCH(ROW(orderData[customer]),ROW(orderData[customer])),""),ROWS($A$15:A48)+$B$3)))),IF($D$13="",IF($D$15="",INDEX(orderData[payed],SMALL(IF(ISNUMBER(MATCH(orderData[customer],$D$9,0)*MATCH(orderData[status],$D$11,0)),MATCH(ROW(orderData[customer]),ROW(orderData[customer])),""),ROWS($A$15:A48)+$B$3)),INDEX(orderData[payed],SMALL(IF(ISNUMBER(MATCH(orderData[customer],$D$9,0)*MATCH(orderData[status],$D$11,0)*MATCH(YEAR(orderData[payed]),$D$15,0)),MATCH(ROW(orderData[customer]),ROW(orderData[customer])),""),ROWS($A$15:A48)+$B$3))),IF($D$15="",INDEX(orderData[payed],SMALL(IF(ISNUMBER(MATCH(orderData[customer],$D$9,0)*MATCH(orderData[status],$D$11,0)*MATCH(orderData[order_type],$D$13,0)),MATCH(ROW(orderData[customer]),ROW(orderData[customer])),""),ROWS($A$15:A48)+$B$3)),INDEX(orderData[paye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U41" s="287" t="str">
        <f t="array" ref="U41">IFERROR(IF($D$9="",IF($D$11="",IF($D$13="",IF($D$15="",INDEX(orderData[shipping_method],SMALL(MATCH(ROW(orderData[customer]),ROW(orderData[customer])),ROWS($A$15:A48)+$B$3)),INDEX(orderData[shipping_method],SMALL(IF(ISNUMBER(MATCH(YEAR(orderData[invoice_date]),$D$15,0)),MATCH(ROW(orderData[customer]),ROW(orderData[customer])),""),ROWS($A$15:A48)+$B$3))),IF($D$15="",INDEX(orderData[shipping_method],SMALL(IF(ISNUMBER(MATCH(orderData[order_type],$D$13,0)),MATCH(ROW(orderData[customer]),ROW(orderData[customer])),""),ROWS($A$15:A48)+$B$3)),INDEX(orderData[shipping_method],SMALL(IF(ISNUMBER(MATCH(orderData[order_type],$D$13,0)*MATCH(YEAR(orderData[invoice_date]),$D$15,0)),MATCH(ROW(orderData[customer]),ROW(orderData[customer])),""),ROWS($A$15:A48)+$B$3)))),IF($D$13="",IF($D$15="",INDEX(orderData[shipping_method],SMALL(IF(ISNUMBER(MATCH(orderData[status],$D$11,0)),MATCH(ROW(orderData[customer]),ROW(orderData[customer])),""),ROWS($A$15:A48)+$B$3)),INDEX(orderData[shipping_method],SMALL(IF(ISNUMBER(MATCH(orderData[status],$D$11,0)*MATCH(YEAR(orderData[invoice_date]),$D$15,0)),MATCH(ROW(orderData[customer]),ROW(orderData[customer])),""),ROWS($A$15:A48)+$B$3))),IF($D$15="",INDEX(orderData[shipping_method],SMALL(IF(ISNUMBER(MATCH(orderData[status],$D$11,0)*MATCH(orderData[order_type],$D$13,0)),MATCH(ROW(orderData[customer]),ROW(orderData[customer])),""),ROWS($A$15:A48)+$B$3)),INDEX(orderData[shipping_method],SMALL(IF(ISNUMBER(MATCH(orderData[status],$D$11,0)*MATCH(orderData[order_type],$D$13,0)*MATCH(YEAR(orderData[invoice_date]),$D$15,0)),MATCH(ROW(orderData[customer]),ROW(orderData[customer])),""),ROWS($A$15:A48)+$B$3))))),IF($D$11="",IF($D$13="",IF($D$15="",INDEX(orderData[shipping_method],SMALL(IF(ISNUMBER(MATCH(orderData[customer],$D$9,0)),MATCH(ROW(orderData[customer]),ROW(orderData[customer])),""),ROWS($A$15:A48)+$B$3)),INDEX(orderData[shipping_method],SMALL(IF(ISNUMBER(MATCH(orderData[customer],$D$9,0)*MATCH(YEAR(orderData[invoice_date]),$D$15,0)),MATCH(ROW(orderData[customer]),ROW(orderData[customer])),""),ROWS($A$15:A48)+$B$3))),IF($D$15="",INDEX(orderData[shipping_method],SMALL(IF(ISNUMBER(MATCH(orderData[customer],$D$9,0)*MATCH(orderData[order_type],$D$13,0)),MATCH(ROW(orderData[customer]),ROW(orderData[customer])),""),ROWS($A$15:A48)+$B$3)),INDEX(orderData[shipping_method],SMALL(IF(ISNUMBER(MATCH(orderData[customer],$D$9,0)*MATCH(orderData[order_type],$D$13,0)*MATCH(YEAR(orderData[invoice_date]),$D$15,0)),MATCH(ROW(orderData[customer]),ROW(orderData[customer])),""),ROWS($A$15:A48)+$B$3)))),IF($D$13="",IF($D$15="",INDEX(orderData[shipping_method],SMALL(IF(ISNUMBER(MATCH(orderData[customer],$D$9,0)*MATCH(orderData[status],$D$11,0)),MATCH(ROW(orderData[customer]),ROW(orderData[customer])),""),ROWS($A$15:A48)+$B$3)),INDEX(orderData[shipping_method],SMALL(IF(ISNUMBER(MATCH(orderData[customer],$D$9,0)*MATCH(orderData[status],$D$11,0)*MATCH(YEAR(orderData[shipping_method]),$D$15,0)),MATCH(ROW(orderData[customer]),ROW(orderData[customer])),""),ROWS($A$15:A48)+$B$3))),IF($D$15="",INDEX(orderData[shipping_method],SMALL(IF(ISNUMBER(MATCH(orderData[customer],$D$9,0)*MATCH(orderData[status],$D$11,0)*MATCH(orderData[order_type],$D$13,0)),MATCH(ROW(orderData[customer]),ROW(orderData[customer])),""),ROWS($A$15:A48)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V41" s="292" t="str">
        <f t="array" ref="V41">IFERROR(IF($D$9="",IF($D$11="",IF($D$13="",IF($D$15="",INDEX(orderData[status],SMALL(MATCH(ROW(orderData[customer]),ROW(orderData[customer])),ROWS($A$15:A48)+$B$3)),INDEX(orderData[status],SMALL(IF(ISNUMBER(MATCH(YEAR(orderData[invoice_date]),$D$15,0)),MATCH(ROW(orderData[customer]),ROW(orderData[customer])),""),ROWS($A$15:A48)+$B$3))),IF($D$15="",INDEX(orderData[status],SMALL(IF(ISNUMBER(MATCH(orderData[order_type],$D$13,0)),MATCH(ROW(orderData[customer]),ROW(orderData[customer])),""),ROWS($A$15:A48)+$B$3)),INDEX(orderData[status],SMALL(IF(ISNUMBER(MATCH(orderData[order_type],$D$13,0)*MATCH(YEAR(orderData[invoice_date]),$D$15,0)),MATCH(ROW(orderData[customer]),ROW(orderData[customer])),""),ROWS($A$15:A48)+$B$3)))),IF($D$13="",IF($D$15="",INDEX(orderData[status],SMALL(IF(ISNUMBER(MATCH(orderData[status],$D$11,0)),MATCH(ROW(orderData[customer]),ROW(orderData[customer])),""),ROWS($A$15:A48)+$B$3)),INDEX(orderData[status],SMALL(IF(ISNUMBER(MATCH(orderData[status],$D$11,0)*MATCH(YEAR(orderData[invoice_date]),$D$15,0)),MATCH(ROW(orderData[customer]),ROW(orderData[customer])),""),ROWS($A$15:A48)+$B$3))),IF($D$15="",INDEX(orderData[status],SMALL(IF(ISNUMBER(MATCH(orderData[status],$D$11,0)*MATCH(orderData[order_type],$D$13,0)),MATCH(ROW(orderData[customer]),ROW(orderData[customer])),""),ROWS($A$15:A48)+$B$3)),INDEX(orderData[status],SMALL(IF(ISNUMBER(MATCH(orderData[status],$D$11,0)*MATCH(orderData[order_type],$D$13,0)*MATCH(YEAR(orderData[invoice_date]),$D$15,0)),MATCH(ROW(orderData[customer]),ROW(orderData[customer])),""),ROWS($A$15:A48)+$B$3))))),IF($D$11="",IF($D$13="",IF($D$15="",INDEX(orderData[status],SMALL(IF(ISNUMBER(MATCH(orderData[customer],$D$9,0)),MATCH(ROW(orderData[customer]),ROW(orderData[customer])),""),ROWS($A$15:A48)+$B$3)),INDEX(orderData[status],SMALL(IF(ISNUMBER(MATCH(orderData[customer],$D$9,0)*MATCH(YEAR(orderData[invoice_date]),$D$15,0)),MATCH(ROW(orderData[customer]),ROW(orderData[customer])),""),ROWS($A$15:A48)+$B$3))),IF($D$15="",INDEX(orderData[status],SMALL(IF(ISNUMBER(MATCH(orderData[customer],$D$9,0)*MATCH(orderData[order_type],$D$13,0)),MATCH(ROW(orderData[customer]),ROW(orderData[customer])),""),ROWS($A$15:A48)+$B$3)),INDEX(orderData[status],SMALL(IF(ISNUMBER(MATCH(orderData[customer],$D$9,0)*MATCH(orderData[order_type],$D$13,0)*MATCH(YEAR(orderData[invoice_date]),$D$15,0)),MATCH(ROW(orderData[customer]),ROW(orderData[customer])),""),ROWS($A$15:A48)+$B$3)))),IF($D$13="",IF($D$15="",INDEX(orderData[status],SMALL(IF(ISNUMBER(MATCH(orderData[customer],$D$9,0)*MATCH(orderData[status],$D$11,0)),MATCH(ROW(orderData[customer]),ROW(orderData[customer])),""),ROWS($A$15:A48)+$B$3)),INDEX(orderData[status],SMALL(IF(ISNUMBER(MATCH(orderData[customer],$D$9,0)*MATCH(orderData[status],$D$11,0)*MATCH(YEAR(orderData[status]),$D$15,0)),MATCH(ROW(orderData[customer]),ROW(orderData[customer])),""),ROWS($A$15:A48)+$B$3))),IF($D$15="",INDEX(orderData[status],SMALL(IF(ISNUMBER(MATCH(orderData[customer],$D$9,0)*MATCH(orderData[status],$D$11,0)*MATCH(orderData[order_type],$D$13,0)),MATCH(ROW(orderData[customer]),ROW(orderData[customer])),""),ROWS($A$15:A48)+$B$3)),INDEX(orderData[statu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W41" s="392" t="str">
        <f t="array" ref="W41">IFERROR(IF($D$9="",IF($D$11="",IF($D$13="",IF($D$15="",INDEX(orderData[custom_docs],SMALL(MATCH(ROW(orderData[customer]),ROW(orderData[customer])),ROWS($A$15:A48)+$B$3)),INDEX(orderData[custom_docs],SMALL(IF(ISNUMBER(MATCH(YEAR(orderData[invoice_date]),$D$15,0)),MATCH(ROW(orderData[customer]),ROW(orderData[customer])),""),ROWS($A$15:A48)+$B$3))),IF($D$15="",INDEX(orderData[custom_docs],SMALL(IF(ISNUMBER(MATCH(orderData[order_type],$D$13,0)),MATCH(ROW(orderData[customer]),ROW(orderData[customer])),""),ROWS($A$15:A48)+$B$3)),INDEX(orderData[custom_docs],SMALL(IF(ISNUMBER(MATCH(orderData[order_type],$D$13,0)*MATCH(YEAR(orderData[invoice_date]),$D$15,0)),MATCH(ROW(orderData[customer]),ROW(orderData[customer])),""),ROWS($A$15:A48)+$B$3)))),IF($D$13="",IF($D$15="",INDEX(orderData[custom_docs],SMALL(IF(ISNUMBER(MATCH(orderData[status],$D$11,0)),MATCH(ROW(orderData[customer]),ROW(orderData[customer])),""),ROWS($A$15:A48)+$B$3)),INDEX(orderData[custom_docs],SMALL(IF(ISNUMBER(MATCH(orderData[status],$D$11,0)*MATCH(YEAR(orderData[invoice_date]),$D$15,0)),MATCH(ROW(orderData[customer]),ROW(orderData[customer])),""),ROWS($A$15:A48)+$B$3))),IF($D$15="",INDEX(orderData[custom_docs],SMALL(IF(ISNUMBER(MATCH(orderData[status],$D$11,0)*MATCH(orderData[order_type],$D$13,0)),MATCH(ROW(orderData[customer]),ROW(orderData[customer])),""),ROWS($A$15:A48)+$B$3)),INDEX(orderData[custom_docs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_docs],SMALL(IF(ISNUMBER(MATCH(orderData[customer],$D$9,0)),MATCH(ROW(orderData[customer]),ROW(orderData[customer])),""),ROWS($A$15:A48)+$B$3)),INDEX(orderData[custom_docs],SMALL(IF(ISNUMBER(MATCH(orderData[customer],$D$9,0)*MATCH(YEAR(orderData[invoice_date]),$D$15,0)),MATCH(ROW(orderData[customer]),ROW(orderData[customer])),""),ROWS($A$15:A48)+$B$3))),IF($D$15="",INDEX(orderData[custom_docs],SMALL(IF(ISNUMBER(MATCH(orderData[customer],$D$9,0)*MATCH(orderData[order_type],$D$13,0)),MATCH(ROW(orderData[customer]),ROW(orderData[customer])),""),ROWS($A$15:A48)+$B$3)),INDEX(orderData[custom_docs],SMALL(IF(ISNUMBER(MATCH(orderData[customer],$D$9,0)*MATCH(orderData[order_type],$D$13,0)*MATCH(YEAR(orderData[invoice_date]),$D$15,0)),MATCH(ROW(orderData[customer]),ROW(orderData[customer])),""),ROWS($A$15:A48)+$B$3)))),IF($D$13="",IF($D$15="",INDEX(orderData[custom_docs],SMALL(IF(ISNUMBER(MATCH(orderData[customer],$D$9,0)*MATCH(orderData[status],$D$11,0)),MATCH(ROW(orderData[customer]),ROW(orderData[customer])),""),ROWS($A$15:A48)+$B$3)),INDEX(orderData[custom_docs],SMALL(IF(ISNUMBER(MATCH(orderData[customer],$D$9,0)*MATCH(orderData[status],$D$11,0)*MATCH(YEAR(orderData[status]),$D$15,0)),MATCH(ROW(orderData[customer]),ROW(orderData[customer])),""),ROWS($A$15:A48)+$B$3))),IF($D$15="",INDEX(orderData[custom_docs],SMALL(IF(ISNUMBER(MATCH(orderData[customer],$D$9,0)*MATCH(orderData[status],$D$11,0)*MATCH(orderData[order_type],$D$13,0)),MATCH(ROW(orderData[customer]),ROW(orderData[customer])),""),ROWS($A$15:A48)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BN41" s="433"/>
      <c r="BO41" s="268"/>
      <c r="BZ41" s="316"/>
      <c r="CA41" s="305" t="str">
        <f>IFERROR(IF(BZ41="","",INDEX(productData[description],MATCH(BZ41,productData[sku],0))),"")</f>
        <v/>
      </c>
      <c r="CB41" s="307"/>
      <c r="CC41" s="420"/>
      <c r="CD41" s="313"/>
      <c r="CE41" s="425"/>
      <c r="CF41" s="308"/>
      <c r="CG41" s="309" t="str">
        <f>IFERROR(ROUNDUP(CB41/INDEX(productData[units_per_carton],MATCH(BZ41,productData[sku],0)),0),"")</f>
        <v/>
      </c>
      <c r="CH41" s="310" t="str">
        <f>IFERROR(ROUNDUP(CD41/INDEX(productData[units_per_carton],MATCH(BZ41,productData[sku],0)),0),"")</f>
        <v/>
      </c>
      <c r="CI41" s="310" t="str">
        <f>IFERROR(ROUNDUP(CF41/INDEX(productData[units_per_carton],MATCH(BZ41,productData[sku])),0),"")</f>
        <v/>
      </c>
      <c r="CJ41" s="310" t="str">
        <f>IFERROR(((CB41+CD41+CF41)/INDEX(productData[units_per_carton],MATCH(BZ41,productData[sku],0)))*INDEX(productData[net_weight],MATCH(BZ41,productData[sku],0)),"")</f>
        <v/>
      </c>
      <c r="CK41" s="310" t="str">
        <f>IFERROR(((CB41+CD41+CF41)/INDEX(productData[units_per_carton],MATCH(BZ41,productData[sku],0)))*INDEX(productData[gross_weight],MATCH(BZ41,productData[sku],0)),"")</f>
        <v/>
      </c>
      <c r="CL41" s="414" t="str">
        <f>IFERROR((CB41+CD41+CF41)/INDEX(productData[units_per_carton],MATCH(BZ41,productData[sku],0))*INDEX(productData[length],MATCH(BZ41,productData[sku],0))*INDEX(productData[width],MATCH(BZ41,productData[sku],0))*INDEX(productData[height],MATCH(BZ41,productData[sku],0))/1000000000,"")</f>
        <v/>
      </c>
      <c r="CM41" s="311" t="str">
        <f>IFERROR(INDEX(productData[category],MATCH(BZ41,productData[sku],0)),"")</f>
        <v/>
      </c>
      <c r="CN41" s="311" t="str">
        <f>IFERROR(INDEX(productData[size1],MATCH(BZ41,productData[sku],0)),"")</f>
        <v/>
      </c>
      <c r="CO41" s="312" t="str">
        <f>IFERROR(INDEX(productData[hs_code],MATCH(BZ41,productData[sku],0)),"")</f>
        <v/>
      </c>
      <c r="CP41" s="365" t="str">
        <f>IFERROR(INDEX(productData[sku_geko],MATCH(BZ41,productData[sku],0)),"")</f>
        <v/>
      </c>
      <c r="CQ41" s="308"/>
      <c r="CR41" s="382" t="str">
        <f>IFERROR(IF(BZ41="","",IF($BX$15="SALE",INDEX(inventory[COSTO UNITARIO],MATCH(BZ41,inventory[SKU],0)),IF($BX$15="SAMPLING",INDEX(inventory[COSTO UNITARIO],MATCH(BZ41,inventory[SKU],0)),""))),"")</f>
        <v/>
      </c>
      <c r="CS41" s="382" t="str">
        <f t="shared" si="8"/>
        <v/>
      </c>
      <c r="CT41" s="430" t="str">
        <f t="shared" si="9"/>
        <v/>
      </c>
      <c r="CU41" s="357" t="str">
        <f t="shared" si="3"/>
        <v/>
      </c>
      <c r="CV41" s="251"/>
      <c r="CW41" s="276"/>
      <c r="CX41" s="251"/>
      <c r="CY41" s="251"/>
      <c r="CZ41" s="251"/>
      <c r="DA41" s="251"/>
      <c r="DH41" s="195"/>
      <c r="EE41" s="337" t="str">
        <f t="array" ref="EE41">IFERROR(IF($EC$9="",IF($EC$11="",IF($EC$13="",INDEX(productData[sku],SMALL(MATCH(ROW(productData[sku]),ROW(productData[sku])),ROWS($A$15:A48)+$B$3)),INDEX(productData[sku],SMALL(IF(ISNUMBER(MATCH(productData[size1],$EC$13,0)),MATCH(ROW(productData[sku]),ROW(productData[sku])),""),ROWS($A$15:A46)+$B$3))),IF($EC$13="",INDEX(productData[sku],SMALL(IF(ISNUMBER(MATCH(productData[sex],$EC$11,0)),MATCH(ROW(productData[sku]),ROW(productData[sku])),""),ROWS($A$15:A46)+$B$3)),INDEX(productData[sku],SMALL(IF(ISNUMBER(MATCH(productData[sex],$EC$11,0)*MATCH(productData[size1],$EC$13,0)),MATCH(ROW(productData[sku]),ROW(productData[sku])),""),ROWS($A$15:A46)+$B$3)))),IF($EC$11="",IF($EC$13="",INDEX(productData[sku],SMALL(IF(ISNUMBER(MATCH(productData[category],$EC$9,0)),MATCH(ROW(productData[sku]),ROW(productData[sku])),""),ROWS($A$15:A46)+$B$3)),INDEX(productData[sku],SMALL(IF(ISNUMBER(MATCH(productData[category],$EC$9,0)*MATCH(productData[size1],$EC$13,0)),MATCH(ROW(productData[sku]),ROW(productData[sku])),""),ROWS($A$15:A46)+$B$3))),IF($EC$13="",INDEX(productData[sku],SMALL(IF(ISNUMBER(MATCH(productData[category],$EC$9,0)*MATCH(productData[sex],$EC$11,0)),MATCH(ROW(productData[sku]),ROW(productData[sku])),""),ROWS($A$15:A46)+$B$3)),INDEX(productData[sku],SMALL(IF(ISNUMBER(MATCH(productData[category],$EC$9,0)*MATCH(productData[sex],$EC$11,0)*MATCH(productData[size1],$EC$13,0)),MATCH(ROW(productData[sku]),ROW(productData[sku])),""),ROWS($A$15:A46)+$B$3))))),"")</f>
        <v/>
      </c>
      <c r="EF41" s="501" t="str">
        <f t="array" ref="EF41">IFERROR(IF($EC$9="",IF($EC$11="",IF($EC$13="",INDEX(productData[description],SMALL(MATCH(ROW(productData[sku]),ROW(productData[sku])),ROWS($A$15:A48)+$B$3)),INDEX(productData[description],SMALL(IF(ISNUMBER(MATCH(productData[size1],$EC$13,0)),MATCH(ROW(productData[sku]),ROW(productData[sku])),""),ROWS($A$15:A46)+$B$3))),IF($EC$13="",INDEX(productData[description],SMALL(IF(ISNUMBER(MATCH(productData[sex],$EC$11,0)),MATCH(ROW(productData[sku]),ROW(productData[sku])),""),ROWS($A$15:A46)+$B$3)),INDEX(productData[description],SMALL(IF(ISNUMBER(MATCH(productData[sex],$EC$11,0)*MATCH(productData[size1],$EC$13,0)),MATCH(ROW(productData[sku]),ROW(productData[sku])),""),ROWS($A$15:A46)+$B$3)))),IF($EC$11="",IF($EC$13="",INDEX(productData[description],SMALL(IF(ISNUMBER(MATCH(productData[category],$EC$9,0)),MATCH(ROW(productData[sku]),ROW(productData[sku])),""),ROWS($A$15:A46)+$B$3)),INDEX(productData[description],SMALL(IF(ISNUMBER(MATCH(productData[category],$EC$9,0)*MATCH(productData[size1],$EC$13,0)),MATCH(ROW(productData[sku]),ROW(productData[sku])),""),ROWS($A$15:A46)+$B$3))),IF($EC$13="",INDEX(productData[description],SMALL(IF(ISNUMBER(MATCH(productData[category],$EC$9,0)*MATCH(productData[sex],$EC$11,0)),MATCH(ROW(productData[sku]),ROW(productData[sku])),""),ROWS($A$15:A46)+$B$3)),INDEX(productData[description],SMALL(IF(ISNUMBER(MATCH(productData[category],$EC$9,0)*MATCH(productData[sex],$EC$11,0)*MATCH(productData[size1],$EC$13,0)),MATCH(ROW(productData[sku]),ROW(productData[sku])),""),ROWS($A$15:A46)+$B$3))))),"")</f>
        <v/>
      </c>
      <c r="EG41" s="338" t="str">
        <f>IFERROR(IF('BHPC MANAGER'!$EE41="","",INDEX(inventory[ESISTENZA],MATCH('BHPC MANAGER'!$EE41,inventory[SKU],0))),0)</f>
        <v/>
      </c>
      <c r="EH41" s="339" t="s">
        <v>241</v>
      </c>
      <c r="EI41" s="339" t="str">
        <f t="shared" si="4"/>
        <v/>
      </c>
      <c r="EJ41" s="340" t="s">
        <v>241</v>
      </c>
      <c r="EK41" s="341" t="str">
        <f t="shared" si="5"/>
        <v/>
      </c>
      <c r="EO41" s="195" t="str">
        <f t="array" ref="EO41">IFERROR(INDEX(orderData[order_no],SMALL(IF(ISNUMBER(MATCH(orderData[status],$EO$9,0)),MATCH(ROW(orderData[order_no]),ROW(orderData[order_no])),""),ROWS($A$15:A46))),"")</f>
        <v/>
      </c>
    </row>
    <row r="42" spans="6:228" ht="15" customHeight="1" x14ac:dyDescent="0.35">
      <c r="L42" s="285" t="str">
        <f t="array" ref="L42">IFERROR(IF($D$9="",IF($D$11="",IF($D$13="",IF($D$15="",INDEX(orderData[customer],SMALL(MATCH(ROW(orderData[customer]),ROW(orderData[customer])),ROWS($A$15:A49)+$B$3)),INDEX(orderData[customer],SMALL(IF(ISNUMBER(MATCH(YEAR(orderData[invoice_date]),$D$15,0)),MATCH(ROW(orderData[customer]),ROW(orderData[customer])),""),ROWS($A$15:A49)+$B$3))),IF($D$15="",INDEX(orderData[customer],SMALL(IF(ISNUMBER(MATCH(orderData[order_type],$D$13,0)),MATCH(ROW(orderData[customer]),ROW(orderData[customer])),""),ROWS($A$15:A49)+$B$3)),INDEX(orderData[customer],SMALL(IF(ISNUMBER(MATCH(orderData[order_type],$D$13,0)*MATCH(YEAR(orderData[invoice_date]),$D$15,0)),MATCH(ROW(orderData[customer]),ROW(orderData[customer])),""),ROWS($A$15:A49)+$B$3)))),IF($D$13="",IF($D$15="",INDEX(orderData[customer],SMALL(IF(ISNUMBER(MATCH(orderData[status],$D$11,0)),MATCH(ROW(orderData[customer]),ROW(orderData[customer])),""),ROWS($A$15:A49)+$B$3)),INDEX(orderData[customer],SMALL(IF(ISNUMBER(MATCH(orderData[status],$D$11,0)*MATCH(YEAR(orderData[invoice_date]),$D$15,0)),MATCH(ROW(orderData[customer]),ROW(orderData[customer])),""),ROWS($A$15:A49)+$B$3))),IF($D$15="",INDEX(orderData[customer],SMALL(IF(ISNUMBER(MATCH(orderData[status],$D$11,0)*MATCH(orderData[order_type],$D$13,0)),MATCH(ROW(orderData[customer]),ROW(orderData[customer])),""),ROWS($A$15:A49)+$B$3)),INDEX(orderData[customer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er],SMALL(IF(ISNUMBER(MATCH(orderData[customer],$D$9,0)),MATCH(ROW(orderData[customer]),ROW(orderData[customer])),""),ROWS($A$15:A49)+$B$3)),INDEX(orderData[customer],SMALL(IF(ISNUMBER(MATCH(orderData[customer],$D$9,0)*MATCH(YEAR(orderData[invoice_date]),$D$15,0)),MATCH(ROW(orderData[customer]),ROW(orderData[customer])),""),ROWS($A$15:A49)+$B$3))),IF($D$15="",INDEX(orderData[customer],SMALL(IF(ISNUMBER(MATCH(orderData[customer],$D$9,0)*MATCH(orderData[order_type],$D$13,0)),MATCH(ROW(orderData[customer]),ROW(orderData[customer])),""),ROWS($A$15:A49)+$B$3)),INDEX(orderData[customer],SMALL(IF(ISNUMBER(MATCH(orderData[customer],$D$9,0)*MATCH(orderData[order_type],$D$13,0)*MATCH(YEAR(orderData[invoice_date]),$D$15,0)),MATCH(ROW(orderData[customer]),ROW(orderData[customer])),""),ROWS($A$15:A49)+$B$3)))),IF($D$13="",IF($D$15="",INDEX(orderData[customer],SMALL(IF(ISNUMBER(MATCH(orderData[customer],$D$9,0)*MATCH(orderData[status],$D$11,0)),MATCH(ROW(orderData[customer]),ROW(orderData[customer])),""),ROWS($A$15:A49)+$B$3)),INDEX(orderData[customer],SMALL(IF(ISNUMBER(MATCH(orderData[customer],$D$9,0)*MATCH(orderData[status],$D$11,0)*MATCH(YEAR(orderData[invoice_date]),$D$15,0)),MATCH(ROW(orderData[customer]),ROW(orderData[customer])),""),ROWS($A$15:A49)+$B$3))),IF($D$15="",INDEX(orderData[customer],SMALL(IF(ISNUMBER(MATCH(orderData[customer],$D$9,0)*MATCH(orderData[status],$D$11,0)*MATCH(orderData[order_type],$D$13,0)),MATCH(ROW(orderData[customer]),ROW(orderData[customer])),""),ROWS($A$15:A49)+$B$3)),INDEX(orderData[customer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M42" s="286" t="str">
        <f t="array" ref="M42">IFERROR(IF($D$9="",IF($D$11="",IF($D$13="",IF($D$15="",INDEX(orderData[order_no],SMALL(MATCH(ROW(orderData[customer]),ROW(orderData[customer])),ROWS($A$15:A49)+$B$3)),INDEX(orderData[order_no],SMALL(IF(ISNUMBER(MATCH(YEAR(orderData[invoice_date]),$D$15,0)),MATCH(ROW(orderData[customer]),ROW(orderData[customer])),""),ROWS($A$15:A49)+$B$3))),IF($D$15="",INDEX(orderData[order_no],SMALL(IF(ISNUMBER(MATCH(orderData[order_type],$D$13,0)),MATCH(ROW(orderData[customer]),ROW(orderData[customer])),""),ROWS($A$15:A49)+$B$3)),INDEX(orderData[order_no],SMALL(IF(ISNUMBER(MATCH(orderData[order_type],$D$13,0)*MATCH(YEAR(orderData[invoice_date]),$D$15,0)),MATCH(ROW(orderData[customer]),ROW(orderData[customer])),""),ROWS($A$15:A49)+$B$3)))),IF($D$13="",IF($D$15="",INDEX(orderData[order_no],SMALL(IF(ISNUMBER(MATCH(orderData[status],$D$11,0)),MATCH(ROW(orderData[customer]),ROW(orderData[customer])),""),ROWS($A$15:A49)+$B$3)),INDEX(orderData[order_no],SMALL(IF(ISNUMBER(MATCH(orderData[status],$D$11,0)*MATCH(YEAR(orderData[invoice_date]),$D$15,0)),MATCH(ROW(orderData[customer]),ROW(orderData[customer])),""),ROWS($A$15:A49)+$B$3))),IF($D$15="",INDEX(orderData[order_no],SMALL(IF(ISNUMBER(MATCH(orderData[status],$D$11,0)*MATCH(orderData[order_type],$D$13,0)),MATCH(ROW(orderData[customer]),ROW(orderData[customer])),""),ROWS($A$15:A49)+$B$3)),INDEX(orderData[order_no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no],SMALL(IF(ISNUMBER(MATCH(orderData[customer],$D$9,0)),MATCH(ROW(orderData[customer]),ROW(orderData[customer])),""),ROWS($A$15:A49)+$B$3)),INDEX(orderData[order_no],SMALL(IF(ISNUMBER(MATCH(orderData[customer],$D$9,0)*MATCH(YEAR(orderData[invoice_date]),$D$15,0)),MATCH(ROW(orderData[customer]),ROW(orderData[customer])),""),ROWS($A$15:A49)+$B$3))),IF($D$15="",INDEX(orderData[order_no],SMALL(IF(ISNUMBER(MATCH(orderData[customer],$D$9,0)*MATCH(orderData[order_type],$D$13,0)),MATCH(ROW(orderData[customer]),ROW(orderData[customer])),""),ROWS($A$15:A49)+$B$3)),INDEX(orderData[order_no],SMALL(IF(ISNUMBER(MATCH(orderData[customer],$D$9,0)*MATCH(orderData[order_type],$D$13,0)*MATCH(YEAR(orderData[invoice_date]),$D$15,0)),MATCH(ROW(orderData[customer]),ROW(orderData[customer])),""),ROWS($A$15:A49)+$B$3)))),IF($D$13="",IF($D$15="",INDEX(orderData[order_no],SMALL(IF(ISNUMBER(MATCH(orderData[customer],$D$9,0)*MATCH(orderData[status],$D$11,0)),MATCH(ROW(orderData[customer]),ROW(orderData[customer])),""),ROWS($A$15:A49)+$B$3)),INDEX(orderData[order_no],SMALL(IF(ISNUMBER(MATCH(orderData[customer],$D$9,0)*MATCH(orderData[status],$D$11,0)*MATCH(YEAR(orderData[invoice_date]),$D$15,0)),MATCH(ROW(orderData[customer]),ROW(orderData[customer])),""),ROWS($A$15:A49)+$B$3))),IF($D$15="",INDEX(orderData[order_no],SMALL(IF(ISNUMBER(MATCH(orderData[customer],$D$9,0)*MATCH(orderData[status],$D$11,0)*MATCH(orderData[order_type],$D$13,0)),MATCH(ROW(orderData[customer]),ROW(orderData[customer])),""),ROWS($A$15:A49)+$B$3)),INDEX(orderData[order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N42" s="287" t="str">
        <f t="array" ref="N42">IFERROR(IF($D$9="",IF($D$11="",IF($D$13="",IF($D$15="",INDEX(orderData[order_type],SMALL(MATCH(ROW(orderData[customer]),ROW(orderData[customer])),ROWS($A$15:A49)+$B$3)),INDEX(orderData[order_type],SMALL(IF(ISNUMBER(MATCH(YEAR(orderData[invoice_date]),$D$15,0)),MATCH(ROW(orderData[customer]),ROW(orderData[customer])),""),ROWS($A$15:A49)+$B$3))),IF($D$15="",INDEX(orderData[order_type],SMALL(IF(ISNUMBER(MATCH(orderData[order_type],$D$13,0)),MATCH(ROW(orderData[customer]),ROW(orderData[customer])),""),ROWS($A$15:A49)+$B$3)),INDEX(orderData[order_type],SMALL(IF(ISNUMBER(MATCH(orderData[order_type],$D$13,0)*MATCH(YEAR(orderData[invoice_date]),$D$15,0)),MATCH(ROW(orderData[customer]),ROW(orderData[customer])),""),ROWS($A$15:A49)+$B$3)))),IF($D$13="",IF($D$15="",INDEX(orderData[order_type],SMALL(IF(ISNUMBER(MATCH(orderData[status],$D$11,0)),MATCH(ROW(orderData[customer]),ROW(orderData[customer])),""),ROWS($A$15:A49)+$B$3)),INDEX(orderData[order_type],SMALL(IF(ISNUMBER(MATCH(orderData[status],$D$11,0)*MATCH(YEAR(orderData[invoice_date]),$D$15,0)),MATCH(ROW(orderData[customer]),ROW(orderData[customer])),""),ROWS($A$15:A49)+$B$3))),IF($D$15="",INDEX(orderData[order_type],SMALL(IF(ISNUMBER(MATCH(orderData[status],$D$11,0)*MATCH(orderData[order_type],$D$13,0)),MATCH(ROW(orderData[customer]),ROW(orderData[customer])),""),ROWS($A$15:A49)+$B$3)),INDEX(orderData[order_typ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type],SMALL(IF(ISNUMBER(MATCH(orderData[customer],$D$9,0)),MATCH(ROW(orderData[customer]),ROW(orderData[customer])),""),ROWS($A$15:A49)+$B$3)),INDEX(orderData[order_type],SMALL(IF(ISNUMBER(MATCH(orderData[customer],$D$9,0)*MATCH(YEAR(orderData[invoice_date]),$D$15,0)),MATCH(ROW(orderData[customer]),ROW(orderData[customer])),""),ROWS($A$15:A49)+$B$3))),IF($D$15="",INDEX(orderData[order_type],SMALL(IF(ISNUMBER(MATCH(orderData[customer],$D$9,0)*MATCH(orderData[order_type],$D$13,0)),MATCH(ROW(orderData[customer]),ROW(orderData[customer])),""),ROWS($A$15:A49)+$B$3)),INDEX(orderData[order_type],SMALL(IF(ISNUMBER(MATCH(orderData[customer],$D$9,0)*MATCH(orderData[order_type],$D$13,0)*MATCH(YEAR(orderData[invoice_date]),$D$15,0)),MATCH(ROW(orderData[customer]),ROW(orderData[customer])),""),ROWS($A$15:A49)+$B$3)))),IF($D$13="",IF($D$15="",INDEX(orderData[order_type],SMALL(IF(ISNUMBER(MATCH(orderData[customer],$D$9,0)*MATCH(orderData[status],$D$11,0)),MATCH(ROW(orderData[customer]),ROW(orderData[customer])),""),ROWS($A$15:A49)+$B$3)),INDEX(orderData[order_type],SMALL(IF(ISNUMBER(MATCH(orderData[customer],$D$9,0)*MATCH(orderData[status],$D$11,0)*MATCH(YEAR(orderData[invoice_date]),$D$15,0)),MATCH(ROW(orderData[customer]),ROW(orderData[customer])),""),ROWS($A$15:A49)+$B$3))),IF($D$15="",INDEX(orderData[order_type],SMALL(IF(ISNUMBER(MATCH(orderData[customer],$D$9,0)*MATCH(orderData[status],$D$11,0)*MATCH(orderData[order_type],$D$13,0)),MATCH(ROW(orderData[customer]),ROW(orderData[customer])),""),ROWS($A$15:A49)+$B$3)),INDEX(orderData[order_typ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O42" s="288" t="str">
        <f t="array" ref="O42">IFERROR(IF($D$9="",IF($D$11="",IF($D$13="",IF($D$15="",INDEX(orderData[order_date],SMALL(MATCH(ROW(orderData[customer]),ROW(orderData[customer])),ROWS($A$15:A49)+$B$3)),INDEX(orderData[order_date],SMALL(IF(ISNUMBER(MATCH(YEAR(orderData[invoice_date]),$D$15,0)),MATCH(ROW(orderData[customer]),ROW(orderData[customer])),""),ROWS($A$15:A49)+$B$3))),IF($D$15="",INDEX(orderData[order_date],SMALL(IF(ISNUMBER(MATCH(orderData[order_type],$D$13,0)),MATCH(ROW(orderData[customer]),ROW(orderData[customer])),""),ROWS($A$15:A49)+$B$3)),INDEX(orderData[order_date],SMALL(IF(ISNUMBER(MATCH(orderData[order_type],$D$13,0)*MATCH(YEAR(orderData[invoice_date]),$D$15,0)),MATCH(ROW(orderData[customer]),ROW(orderData[customer])),""),ROWS($A$15:A49)+$B$3)))),IF($D$13="",IF($D$15="",INDEX(orderData[order_date],SMALL(IF(ISNUMBER(MATCH(orderData[status],$D$11,0)),MATCH(ROW(orderData[customer]),ROW(orderData[customer])),""),ROWS($A$15:A49)+$B$3)),INDEX(orderData[order_date],SMALL(IF(ISNUMBER(MATCH(orderData[status],$D$11,0)*MATCH(YEAR(orderData[invoice_date]),$D$15,0)),MATCH(ROW(orderData[customer]),ROW(orderData[customer])),""),ROWS($A$15:A49)+$B$3))),IF($D$15="",INDEX(orderData[order_date],SMALL(IF(ISNUMBER(MATCH(orderData[status],$D$11,0)*MATCH(orderData[order_type],$D$13,0)),MATCH(ROW(orderData[customer]),ROW(orderData[customer])),""),ROWS($A$15:A49)+$B$3)),INDEX(orderData[order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date],SMALL(IF(ISNUMBER(MATCH(orderData[customer],$D$9,0)),MATCH(ROW(orderData[customer]),ROW(orderData[customer])),""),ROWS($A$15:A49)+$B$3)),INDEX(orderData[order_date],SMALL(IF(ISNUMBER(MATCH(orderData[customer],$D$9,0)*MATCH(YEAR(orderData[invoice_date]),$D$15,0)),MATCH(ROW(orderData[customer]),ROW(orderData[customer])),""),ROWS($A$15:A49)+$B$3))),IF($D$15="",INDEX(orderData[order_date],SMALL(IF(ISNUMBER(MATCH(orderData[customer],$D$9,0)*MATCH(orderData[order_type],$D$13,0)),MATCH(ROW(orderData[customer]),ROW(orderData[customer])),""),ROWS($A$15:A49)+$B$3)),INDEX(orderData[order_date],SMALL(IF(ISNUMBER(MATCH(orderData[customer],$D$9,0)*MATCH(orderData[order_type],$D$13,0)*MATCH(YEAR(orderData[invoice_date]),$D$15,0)),MATCH(ROW(orderData[customer]),ROW(orderData[customer])),""),ROWS($A$15:A49)+$B$3)))),IF($D$13="",IF($D$15="",INDEX(orderData[order_date],SMALL(IF(ISNUMBER(MATCH(orderData[customer],$D$9,0)*MATCH(orderData[status],$D$11,0)),MATCH(ROW(orderData[customer]),ROW(orderData[customer])),""),ROWS($A$15:A49)+$B$3)),INDEX(orderData[order_date],SMALL(IF(ISNUMBER(MATCH(orderData[customer],$D$9,0)*MATCH(orderData[status],$D$11,0)*MATCH(YEAR(orderData[invoice_date]),$D$15,0)),MATCH(ROW(orderData[customer]),ROW(orderData[customer])),""),ROWS($A$15:A49)+$B$3))),IF($D$15="",INDEX(orderData[order_date],SMALL(IF(ISNUMBER(MATCH(orderData[customer],$D$9,0)*MATCH(orderData[status],$D$11,0)*MATCH(orderData[order_type],$D$13,0)),MATCH(ROW(orderData[customer]),ROW(orderData[customer])),""),ROWS($A$15:A49)+$B$3)),INDEX(orderData[order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P42" s="289" t="str">
        <f t="array" ref="P42">IFERROR(IF($D$9="",IF($D$11="",IF($D$13="",IF($D$15="",INDEX(orderData[invoice_no],SMALL(MATCH(ROW(orderData[customer]),ROW(orderData[customer])),ROWS($A$15:A49)+$B$3)),INDEX(orderData[invoice_no],SMALL(IF(ISNUMBER(MATCH(YEAR(orderData[invoice_date]),$D$15,0)),MATCH(ROW(orderData[customer]),ROW(orderData[customer])),""),ROWS($A$15:A49)+$B$3))),IF($D$15="",INDEX(orderData[invoice_no],SMALL(IF(ISNUMBER(MATCH(orderData[order_type],$D$13,0)),MATCH(ROW(orderData[customer]),ROW(orderData[customer])),""),ROWS($A$15:A49)+$B$3)),INDEX(orderData[invoice_no],SMALL(IF(ISNUMBER(MATCH(orderData[order_type],$D$13,0)*MATCH(YEAR(orderData[invoice_date]),$D$15,0)),MATCH(ROW(orderData[customer]),ROW(orderData[customer])),""),ROWS($A$15:A49)+$B$3)))),IF($D$13="",IF($D$15="",INDEX(orderData[invoice_no],SMALL(IF(ISNUMBER(MATCH(orderData[status],$D$11,0)),MATCH(ROW(orderData[customer]),ROW(orderData[customer])),""),ROWS($A$15:A49)+$B$3)),INDEX(orderData[invoice_no],SMALL(IF(ISNUMBER(MATCH(orderData[status],$D$11,0)*MATCH(YEAR(orderData[invoice_date]),$D$15,0)),MATCH(ROW(orderData[customer]),ROW(orderData[customer])),""),ROWS($A$15:A49)+$B$3))),IF($D$15="",INDEX(orderData[invoice_no],SMALL(IF(ISNUMBER(MATCH(orderData[status],$D$11,0)*MATCH(orderData[order_type],$D$13,0)),MATCH(ROW(orderData[customer]),ROW(orderData[customer])),""),ROWS($A$15:A49)+$B$3)),INDEX(orderData[invoice_no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no],SMALL(IF(ISNUMBER(MATCH(orderData[customer],$D$9,0)),MATCH(ROW(orderData[customer]),ROW(orderData[customer])),""),ROWS($A$15:A49)+$B$3)),INDEX(orderData[invoice_no],SMALL(IF(ISNUMBER(MATCH(orderData[customer],$D$9,0)*MATCH(YEAR(orderData[invoice_date]),$D$15,0)),MATCH(ROW(orderData[customer]),ROW(orderData[customer])),""),ROWS($A$15:A49)+$B$3))),IF($D$15="",INDEX(orderData[invoice_no],SMALL(IF(ISNUMBER(MATCH(orderData[customer],$D$9,0)*MATCH(orderData[order_type],$D$13,0)),MATCH(ROW(orderData[customer]),ROW(orderData[customer])),""),ROWS($A$15:A49)+$B$3)),INDEX(orderData[invoice_no],SMALL(IF(ISNUMBER(MATCH(orderData[customer],$D$9,0)*MATCH(orderData[order_type],$D$13,0)*MATCH(YEAR(orderData[invoice_date]),$D$15,0)),MATCH(ROW(orderData[customer]),ROW(orderData[customer])),""),ROWS($A$15:A49)+$B$3)))),IF($D$13="",IF($D$15="",INDEX(orderData[invoice_no],SMALL(IF(ISNUMBER(MATCH(orderData[customer],$D$9,0)*MATCH(orderData[status],$D$11,0)),MATCH(ROW(orderData[customer]),ROW(orderData[customer])),""),ROWS($A$15:A49)+$B$3)),INDEX(orderData[invoice_no],SMALL(IF(ISNUMBER(MATCH(orderData[customer],$D$9,0)*MATCH(orderData[status],$D$11,0)*MATCH(YEAR(orderData[invoice_date]),$D$15,0)),MATCH(ROW(orderData[customer]),ROW(orderData[customer])),""),ROWS($A$15:A49)+$B$3))),IF($D$15="",INDEX(orderData[invoice_no],SMALL(IF(ISNUMBER(MATCH(orderData[customer],$D$9,0)*MATCH(orderData[status],$D$11,0)*MATCH(orderData[order_type],$D$13,0)),MATCH(ROW(orderData[customer]),ROW(orderData[customer])),""),ROWS($A$15:A49)+$B$3)),INDEX(orderData[invoice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Q42" s="290" t="str">
        <f t="array" ref="Q42">IFERROR(IF($D$9="",IF($D$11="",IF($D$13="",IF($D$15="",INDEX(orderData[invoice_date],SMALL(MATCH(ROW(orderData[customer]),ROW(orderData[customer])),ROWS($A$15:A49)+$B$3)),INDEX(orderData[invoice_date],SMALL(IF(ISNUMBER(MATCH(YEAR(orderData[invoice_date]),$D$15,0)),MATCH(ROW(orderData[customer]),ROW(orderData[customer])),""),ROWS($A$15:A49)+$B$3))),IF($D$15="",INDEX(orderData[invoice_date],SMALL(IF(ISNUMBER(MATCH(orderData[order_type],$D$13,0)),MATCH(ROW(orderData[customer]),ROW(orderData[customer])),""),ROWS($A$15:A49)+$B$3)),INDEX(orderData[invoice_date],SMALL(IF(ISNUMBER(MATCH(orderData[order_type],$D$13,0)*MATCH(YEAR(orderData[invoice_date]),$D$15,0)),MATCH(ROW(orderData[customer]),ROW(orderData[customer])),""),ROWS($A$15:A49)+$B$3)))),IF($D$13="",IF($D$15="",INDEX(orderData[invoice_date],SMALL(IF(ISNUMBER(MATCH(orderData[status],$D$11,0)),MATCH(ROW(orderData[customer]),ROW(orderData[customer])),""),ROWS($A$15:A49)+$B$3)),INDEX(orderData[invoice_date],SMALL(IF(ISNUMBER(MATCH(orderData[status],$D$11,0)*MATCH(YEAR(orderData[invoice_date]),$D$15,0)),MATCH(ROW(orderData[customer]),ROW(orderData[customer])),""),ROWS($A$15:A49)+$B$3))),IF($D$15="",INDEX(orderData[invoice_date],SMALL(IF(ISNUMBER(MATCH(orderData[status],$D$11,0)*MATCH(orderData[order_type],$D$13,0)),MATCH(ROW(orderData[customer]),ROW(orderData[customer])),""),ROWS($A$15:A49)+$B$3)),INDEX(orderData[invoice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date],SMALL(IF(ISNUMBER(MATCH(orderData[customer],$D$9,0)),MATCH(ROW(orderData[customer]),ROW(orderData[customer])),""),ROWS($A$15:A49)+$B$3)),INDEX(orderData[invoice_date],SMALL(IF(ISNUMBER(MATCH(orderData[customer],$D$9,0)*MATCH(YEAR(orderData[invoice_date]),$D$15,0)),MATCH(ROW(orderData[customer]),ROW(orderData[customer])),""),ROWS($A$15:A49)+$B$3))),IF($D$15="",INDEX(orderData[invoice_date],SMALL(IF(ISNUMBER(MATCH(orderData[customer],$D$9,0)*MATCH(orderData[order_type],$D$13,0)),MATCH(ROW(orderData[customer]),ROW(orderData[customer])),""),ROWS($A$15:A49)+$B$3)),INDEX(orderData[invoice_date],SMALL(IF(ISNUMBER(MATCH(orderData[customer],$D$9,0)*MATCH(orderData[order_type],$D$13,0)*MATCH(YEAR(orderData[invoice_date]),$D$15,0)),MATCH(ROW(orderData[customer]),ROW(orderData[customer])),""),ROWS($A$15:A49)+$B$3)))),IF($D$13="",IF($D$15="",INDEX(orderData[invoice_date],SMALL(IF(ISNUMBER(MATCH(orderData[customer],$D$9,0)*MATCH(orderData[status],$D$11,0)),MATCH(ROW(orderData[customer]),ROW(orderData[customer])),""),ROWS($A$15:A49)+$B$3)),INDEX(orderData[invoice_date],SMALL(IF(ISNUMBER(MATCH(orderData[customer],$D$9,0)*MATCH(orderData[status],$D$11,0)*MATCH(YEAR(orderData[invoice_date]),$D$15,0)),MATCH(ROW(orderData[customer]),ROW(orderData[customer])),""),ROWS($A$15:A49)+$B$3))),IF($D$15="",INDEX(orderData[invoice_date],SMALL(IF(ISNUMBER(MATCH(orderData[customer],$D$9,0)*MATCH(orderData[status],$D$11,0)*MATCH(orderData[order_type],$D$13,0)),MATCH(ROW(orderData[customer]),ROW(orderData[customer])),""),ROWS($A$15:A49)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R42" s="291" t="str">
        <f t="array" ref="R42">IFERROR(IF($D$9="",IF($D$11="",IF($D$13="",IF($D$15="",INDEX(orderData[inv_amount],SMALL(MATCH(ROW(orderData[customer]),ROW(orderData[customer])),ROWS($A$15:A49)+$B$3)),INDEX(orderData[inv_amount],SMALL(IF(ISNUMBER(MATCH(YEAR(orderData[invoice_date]),$D$15,0)),MATCH(ROW(orderData[customer]),ROW(orderData[customer])),""),ROWS($A$15:A49)+$B$3))),IF($D$15="",INDEX(orderData[inv_amount],SMALL(IF(ISNUMBER(MATCH(orderData[order_type],$D$13,0)),MATCH(ROW(orderData[customer]),ROW(orderData[customer])),""),ROWS($A$15:A49)+$B$3)),INDEX(orderData[inv_amount],SMALL(IF(ISNUMBER(MATCH(orderData[order_type],$D$13,0)*MATCH(YEAR(orderData[invoice_date]),$D$15,0)),MATCH(ROW(orderData[customer]),ROW(orderData[customer])),""),ROWS($A$15:A49)+$B$3)))),IF($D$13="",IF($D$15="",INDEX(orderData[inv_amount],SMALL(IF(ISNUMBER(MATCH(orderData[status],$D$11,0)),MATCH(ROW(orderData[customer]),ROW(orderData[customer])),""),ROWS($A$15:A49)+$B$3)),INDEX(orderData[inv_amount],SMALL(IF(ISNUMBER(MATCH(orderData[status],$D$11,0)*MATCH(YEAR(orderData[invoice_date]),$D$15,0)),MATCH(ROW(orderData[customer]),ROW(orderData[customer])),""),ROWS($A$15:A49)+$B$3))),IF($D$15="",INDEX(orderData[inv_amount],SMALL(IF(ISNUMBER(MATCH(orderData[status],$D$11,0)*MATCH(orderData[order_type],$D$13,0)),MATCH(ROW(orderData[customer]),ROW(orderData[customer])),""),ROWS($A$15:A49)+$B$3)),INDEX(orderData[inv_amount],SMALL(IF(ISNUMBER(MATCH(orderData[status],$D$11,0)*MATCH(orderData[order_type],$D$13,0)*MATCH(YEAR(orderData[invoice_date]),$D$15,0)),MATCH(ROW(orderData[customer]),ROW(orderData[customer])),""),ROWS($A$15:A49)+$B$3))))),IF($D$11="",IF($D$13="",IF($D$15="",INDEX(orderData[inv_amount],SMALL(IF(ISNUMBER(MATCH(orderData[customer],$D$9,0)),MATCH(ROW(orderData[customer]),ROW(orderData[customer])),""),ROWS($A$15:A49)+$B$3)),INDEX(orderData[inv_amount],SMALL(IF(ISNUMBER(MATCH(orderData[customer],$D$9,0)*MATCH(YEAR(orderData[invoice_date]),$D$15,0)),MATCH(ROW(orderData[customer]),ROW(orderData[customer])),""),ROWS($A$15:A49)+$B$3))),IF($D$15="",INDEX(orderData[inv_amount],SMALL(IF(ISNUMBER(MATCH(orderData[customer],$D$9,0)*MATCH(orderData[order_type],$D$13,0)),MATCH(ROW(orderData[customer]),ROW(orderData[customer])),""),ROWS($A$15:A49)+$B$3)),INDEX(orderData[inv_amount],SMALL(IF(ISNUMBER(MATCH(orderData[customer],$D$9,0)*MATCH(orderData[order_type],$D$13,0)*MATCH(YEAR(orderData[invoice_date]),$D$15,0)),MATCH(ROW(orderData[customer]),ROW(orderData[customer])),""),ROWS($A$15:A49)+$B$3)))),IF($D$13="",IF($D$15="",INDEX(orderData[inv_amount],SMALL(IF(ISNUMBER(MATCH(orderData[customer],$D$9,0)*MATCH(orderData[status],$D$11,0)),MATCH(ROW(orderData[customer]),ROW(orderData[customer])),""),ROWS($A$15:A49)+$B$3)),INDEX(orderData[inv_amount],SMALL(IF(ISNUMBER(MATCH(orderData[customer],$D$9,0)*MATCH(orderData[status],$D$11,0)*MATCH(YEAR(orderData[inv_amount]),$D$15,0)),MATCH(ROW(orderData[customer]),ROW(orderData[customer])),""),ROWS($A$15:A49)+$B$3))),IF($D$15="",INDEX(orderData[inv_amount],SMALL(IF(ISNUMBER(MATCH(orderData[customer],$D$9,0)*MATCH(orderData[status],$D$11,0)*MATCH(orderData[order_type],$D$13,0)),MATCH(ROW(orderData[customer]),ROW(orderData[customer])),""),ROWS($A$15:A49)+$B$3)),INDEX(orderData[inv_amount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S42" s="353" t="str">
        <f t="array" ref="S42">IFERROR(IF($D$9="",IF($D$11="",IF($D$13="",IF($D$15="",INDEX(orderData[lock_goods],SMALL(MATCH(ROW(orderData[customer]),ROW(orderData[customer])),ROWS($A$15:A49)+$B$3)),INDEX(orderData[lock_goods],SMALL(IF(ISNUMBER(MATCH(YEAR(orderData[invoice_date]),$D$15,0)),MATCH(ROW(orderData[customer]),ROW(orderData[customer])),""),ROWS($A$15:A49)+$B$3))),IF($D$15="",INDEX(orderData[lock_goods],SMALL(IF(ISNUMBER(MATCH(orderData[order_type],$D$13,0)),MATCH(ROW(orderData[customer]),ROW(orderData[customer])),""),ROWS($A$15:A49)+$B$3)),INDEX(orderData[lock_goods],SMALL(IF(ISNUMBER(MATCH(orderData[order_type],$D$13,0)*MATCH(YEAR(orderData[invoice_date]),$D$15,0)),MATCH(ROW(orderData[customer]),ROW(orderData[customer])),""),ROWS($A$15:A49)+$B$3)))),IF($D$13="",IF($D$15="",INDEX(orderData[lock_goods],SMALL(IF(ISNUMBER(MATCH(orderData[status],$D$11,0)),MATCH(ROW(orderData[customer]),ROW(orderData[customer])),""),ROWS($A$15:A49)+$B$3)),INDEX(orderData[lock_goods],SMALL(IF(ISNUMBER(MATCH(orderData[status],$D$11,0)*MATCH(YEAR(orderData[invoice_date]),$D$15,0)),MATCH(ROW(orderData[customer]),ROW(orderData[customer])),""),ROWS($A$15:A49)+$B$3))),IF($D$15="",INDEX(orderData[lock_goods],SMALL(IF(ISNUMBER(MATCH(orderData[status],$D$11,0)*MATCH(orderData[order_type],$D$13,0)),MATCH(ROW(orderData[customer]),ROW(orderData[customer])),""),ROWS($A$15:A49)+$B$3)),INDEX(orderData[lock_goods],SMALL(IF(ISNUMBER(MATCH(orderData[status],$D$11,0)*MATCH(orderData[order_type],$D$13,0)*MATCH(YEAR(orderData[invoice_date]),$D$15,0)),MATCH(ROW(orderData[customer]),ROW(orderData[customer])),""),ROWS($A$15:A49)+$B$3))))),IF($D$11="",IF($D$13="",IF($D$15="",INDEX(orderData[lock_goods],SMALL(IF(ISNUMBER(MATCH(orderData[customer],$D$9,0)),MATCH(ROW(orderData[customer]),ROW(orderData[customer])),""),ROWS($A$15:A49)+$B$3)),INDEX(orderData[lock_goods],SMALL(IF(ISNUMBER(MATCH(orderData[customer],$D$9,0)*MATCH(YEAR(orderData[invoice_date]),$D$15,0)),MATCH(ROW(orderData[customer]),ROW(orderData[customer])),""),ROWS($A$15:A49)+$B$3))),IF($D$15="",INDEX(orderData[lock_goods],SMALL(IF(ISNUMBER(MATCH(orderData[customer],$D$9,0)*MATCH(orderData[order_type],$D$13,0)),MATCH(ROW(orderData[customer]),ROW(orderData[customer])),""),ROWS($A$15:A49)+$B$3)),INDEX(orderData[lock_goods],SMALL(IF(ISNUMBER(MATCH(orderData[customer],$D$9,0)*MATCH(orderData[order_type],$D$13,0)*MATCH(YEAR(orderData[invoice_date]),$D$15,0)),MATCH(ROW(orderData[customer]),ROW(orderData[customer])),""),ROWS($A$15:A49)+$B$3)))),IF($D$13="",IF($D$15="",INDEX(orderData[lock_goods],SMALL(IF(ISNUMBER(MATCH(orderData[customer],$D$9,0)*MATCH(orderData[status],$D$11,0)),MATCH(ROW(orderData[customer]),ROW(orderData[customer])),""),ROWS($A$15:A49)+$B$3)),INDEX(orderData[lock_goods],SMALL(IF(ISNUMBER(MATCH(orderData[customer],$D$9,0)*MATCH(orderData[status],$D$11,0)*MATCH(YEAR(orderData[payed]),$D$15,0)),MATCH(ROW(orderData[customer]),ROW(orderData[customer])),""),ROWS($A$15:A49)+$B$3))),IF($D$15="",INDEX(orderData[lock_goods],SMALL(IF(ISNUMBER(MATCH(orderData[customer],$D$9,0)*MATCH(orderData[status],$D$11,0)*MATCH(orderData[order_type],$D$13,0)),MATCH(ROW(orderData[customer]),ROW(orderData[customer])),""),ROWS($A$15:A49)+$B$3)),INDEX(orderData[lock_good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T42" s="292" t="str">
        <f t="array" ref="T42">IFERROR(IF($D$9="",IF($D$11="",IF($D$13="",IF($D$15="",INDEX(orderData[payed],SMALL(MATCH(ROW(orderData[customer]),ROW(orderData[customer])),ROWS($A$15:A49)+$B$3)),INDEX(orderData[payed],SMALL(IF(ISNUMBER(MATCH(YEAR(orderData[invoice_date]),$D$15,0)),MATCH(ROW(orderData[customer]),ROW(orderData[customer])),""),ROWS($A$15:A49)+$B$3))),IF($D$15="",INDEX(orderData[payed],SMALL(IF(ISNUMBER(MATCH(orderData[order_type],$D$13,0)),MATCH(ROW(orderData[customer]),ROW(orderData[customer])),""),ROWS($A$15:A49)+$B$3)),INDEX(orderData[payed],SMALL(IF(ISNUMBER(MATCH(orderData[order_type],$D$13,0)*MATCH(YEAR(orderData[invoice_date]),$D$15,0)),MATCH(ROW(orderData[customer]),ROW(orderData[customer])),""),ROWS($A$15:A49)+$B$3)))),IF($D$13="",IF($D$15="",INDEX(orderData[payed],SMALL(IF(ISNUMBER(MATCH(orderData[status],$D$11,0)),MATCH(ROW(orderData[customer]),ROW(orderData[customer])),""),ROWS($A$15:A49)+$B$3)),INDEX(orderData[payed],SMALL(IF(ISNUMBER(MATCH(orderData[status],$D$11,0)*MATCH(YEAR(orderData[invoice_date]),$D$15,0)),MATCH(ROW(orderData[customer]),ROW(orderData[customer])),""),ROWS($A$15:A49)+$B$3))),IF($D$15="",INDEX(orderData[payed],SMALL(IF(ISNUMBER(MATCH(orderData[status],$D$11,0)*MATCH(orderData[order_type],$D$13,0)),MATCH(ROW(orderData[customer]),ROW(orderData[customer])),""),ROWS($A$15:A49)+$B$3)),INDEX(orderData[payed],SMALL(IF(ISNUMBER(MATCH(orderData[status],$D$11,0)*MATCH(orderData[order_type],$D$13,0)*MATCH(YEAR(orderData[invoice_date]),$D$15,0)),MATCH(ROW(orderData[customer]),ROW(orderData[customer])),""),ROWS($A$15:A49)+$B$3))))),IF($D$11="",IF($D$13="",IF($D$15="",INDEX(orderData[payed],SMALL(IF(ISNUMBER(MATCH(orderData[customer],$D$9,0)),MATCH(ROW(orderData[customer]),ROW(orderData[customer])),""),ROWS($A$15:A49)+$B$3)),INDEX(orderData[payed],SMALL(IF(ISNUMBER(MATCH(orderData[customer],$D$9,0)*MATCH(YEAR(orderData[invoice_date]),$D$15,0)),MATCH(ROW(orderData[customer]),ROW(orderData[customer])),""),ROWS($A$15:A49)+$B$3))),IF($D$15="",INDEX(orderData[payed],SMALL(IF(ISNUMBER(MATCH(orderData[customer],$D$9,0)*MATCH(orderData[order_type],$D$13,0)),MATCH(ROW(orderData[customer]),ROW(orderData[customer])),""),ROWS($A$15:A49)+$B$3)),INDEX(orderData[payed],SMALL(IF(ISNUMBER(MATCH(orderData[customer],$D$9,0)*MATCH(orderData[order_type],$D$13,0)*MATCH(YEAR(orderData[invoice_date]),$D$15,0)),MATCH(ROW(orderData[customer]),ROW(orderData[customer])),""),ROWS($A$15:A49)+$B$3)))),IF($D$13="",IF($D$15="",INDEX(orderData[payed],SMALL(IF(ISNUMBER(MATCH(orderData[customer],$D$9,0)*MATCH(orderData[status],$D$11,0)),MATCH(ROW(orderData[customer]),ROW(orderData[customer])),""),ROWS($A$15:A49)+$B$3)),INDEX(orderData[payed],SMALL(IF(ISNUMBER(MATCH(orderData[customer],$D$9,0)*MATCH(orderData[status],$D$11,0)*MATCH(YEAR(orderData[payed]),$D$15,0)),MATCH(ROW(orderData[customer]),ROW(orderData[customer])),""),ROWS($A$15:A49)+$B$3))),IF($D$15="",INDEX(orderData[payed],SMALL(IF(ISNUMBER(MATCH(orderData[customer],$D$9,0)*MATCH(orderData[status],$D$11,0)*MATCH(orderData[order_type],$D$13,0)),MATCH(ROW(orderData[customer]),ROW(orderData[customer])),""),ROWS($A$15:A49)+$B$3)),INDEX(orderData[paye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U42" s="287" t="str">
        <f t="array" ref="U42">IFERROR(IF($D$9="",IF($D$11="",IF($D$13="",IF($D$15="",INDEX(orderData[shipping_method],SMALL(MATCH(ROW(orderData[customer]),ROW(orderData[customer])),ROWS($A$15:A49)+$B$3)),INDEX(orderData[shipping_method],SMALL(IF(ISNUMBER(MATCH(YEAR(orderData[invoice_date]),$D$15,0)),MATCH(ROW(orderData[customer]),ROW(orderData[customer])),""),ROWS($A$15:A49)+$B$3))),IF($D$15="",INDEX(orderData[shipping_method],SMALL(IF(ISNUMBER(MATCH(orderData[order_type],$D$13,0)),MATCH(ROW(orderData[customer]),ROW(orderData[customer])),""),ROWS($A$15:A49)+$B$3)),INDEX(orderData[shipping_method],SMALL(IF(ISNUMBER(MATCH(orderData[order_type],$D$13,0)*MATCH(YEAR(orderData[invoice_date]),$D$15,0)),MATCH(ROW(orderData[customer]),ROW(orderData[customer])),""),ROWS($A$15:A49)+$B$3)))),IF($D$13="",IF($D$15="",INDEX(orderData[shipping_method],SMALL(IF(ISNUMBER(MATCH(orderData[status],$D$11,0)),MATCH(ROW(orderData[customer]),ROW(orderData[customer])),""),ROWS($A$15:A49)+$B$3)),INDEX(orderData[shipping_method],SMALL(IF(ISNUMBER(MATCH(orderData[status],$D$11,0)*MATCH(YEAR(orderData[invoice_date]),$D$15,0)),MATCH(ROW(orderData[customer]),ROW(orderData[customer])),""),ROWS($A$15:A49)+$B$3))),IF($D$15="",INDEX(orderData[shipping_method],SMALL(IF(ISNUMBER(MATCH(orderData[status],$D$11,0)*MATCH(orderData[order_type],$D$13,0)),MATCH(ROW(orderData[customer]),ROW(orderData[customer])),""),ROWS($A$15:A49)+$B$3)),INDEX(orderData[shipping_method],SMALL(IF(ISNUMBER(MATCH(orderData[status],$D$11,0)*MATCH(orderData[order_type],$D$13,0)*MATCH(YEAR(orderData[invoice_date]),$D$15,0)),MATCH(ROW(orderData[customer]),ROW(orderData[customer])),""),ROWS($A$15:A49)+$B$3))))),IF($D$11="",IF($D$13="",IF($D$15="",INDEX(orderData[shipping_method],SMALL(IF(ISNUMBER(MATCH(orderData[customer],$D$9,0)),MATCH(ROW(orderData[customer]),ROW(orderData[customer])),""),ROWS($A$15:A49)+$B$3)),INDEX(orderData[shipping_method],SMALL(IF(ISNUMBER(MATCH(orderData[customer],$D$9,0)*MATCH(YEAR(orderData[invoice_date]),$D$15,0)),MATCH(ROW(orderData[customer]),ROW(orderData[customer])),""),ROWS($A$15:A49)+$B$3))),IF($D$15="",INDEX(orderData[shipping_method],SMALL(IF(ISNUMBER(MATCH(orderData[customer],$D$9,0)*MATCH(orderData[order_type],$D$13,0)),MATCH(ROW(orderData[customer]),ROW(orderData[customer])),""),ROWS($A$15:A49)+$B$3)),INDEX(orderData[shipping_method],SMALL(IF(ISNUMBER(MATCH(orderData[customer],$D$9,0)*MATCH(orderData[order_type],$D$13,0)*MATCH(YEAR(orderData[invoice_date]),$D$15,0)),MATCH(ROW(orderData[customer]),ROW(orderData[customer])),""),ROWS($A$15:A49)+$B$3)))),IF($D$13="",IF($D$15="",INDEX(orderData[shipping_method],SMALL(IF(ISNUMBER(MATCH(orderData[customer],$D$9,0)*MATCH(orderData[status],$D$11,0)),MATCH(ROW(orderData[customer]),ROW(orderData[customer])),""),ROWS($A$15:A49)+$B$3)),INDEX(orderData[shipping_method],SMALL(IF(ISNUMBER(MATCH(orderData[customer],$D$9,0)*MATCH(orderData[status],$D$11,0)*MATCH(YEAR(orderData[shipping_method]),$D$15,0)),MATCH(ROW(orderData[customer]),ROW(orderData[customer])),""),ROWS($A$15:A49)+$B$3))),IF($D$15="",INDEX(orderData[shipping_method],SMALL(IF(ISNUMBER(MATCH(orderData[customer],$D$9,0)*MATCH(orderData[status],$D$11,0)*MATCH(orderData[order_type],$D$13,0)),MATCH(ROW(orderData[customer]),ROW(orderData[customer])),""),ROWS($A$15:A49)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V42" s="292" t="str">
        <f t="array" ref="V42">IFERROR(IF($D$9="",IF($D$11="",IF($D$13="",IF($D$15="",INDEX(orderData[status],SMALL(MATCH(ROW(orderData[customer]),ROW(orderData[customer])),ROWS($A$15:A49)+$B$3)),INDEX(orderData[status],SMALL(IF(ISNUMBER(MATCH(YEAR(orderData[invoice_date]),$D$15,0)),MATCH(ROW(orderData[customer]),ROW(orderData[customer])),""),ROWS($A$15:A49)+$B$3))),IF($D$15="",INDEX(orderData[status],SMALL(IF(ISNUMBER(MATCH(orderData[order_type],$D$13,0)),MATCH(ROW(orderData[customer]),ROW(orderData[customer])),""),ROWS($A$15:A49)+$B$3)),INDEX(orderData[status],SMALL(IF(ISNUMBER(MATCH(orderData[order_type],$D$13,0)*MATCH(YEAR(orderData[invoice_date]),$D$15,0)),MATCH(ROW(orderData[customer]),ROW(orderData[customer])),""),ROWS($A$15:A49)+$B$3)))),IF($D$13="",IF($D$15="",INDEX(orderData[status],SMALL(IF(ISNUMBER(MATCH(orderData[status],$D$11,0)),MATCH(ROW(orderData[customer]),ROW(orderData[customer])),""),ROWS($A$15:A49)+$B$3)),INDEX(orderData[status],SMALL(IF(ISNUMBER(MATCH(orderData[status],$D$11,0)*MATCH(YEAR(orderData[invoice_date]),$D$15,0)),MATCH(ROW(orderData[customer]),ROW(orderData[customer])),""),ROWS($A$15:A49)+$B$3))),IF($D$15="",INDEX(orderData[status],SMALL(IF(ISNUMBER(MATCH(orderData[status],$D$11,0)*MATCH(orderData[order_type],$D$13,0)),MATCH(ROW(orderData[customer]),ROW(orderData[customer])),""),ROWS($A$15:A49)+$B$3)),INDEX(orderData[status],SMALL(IF(ISNUMBER(MATCH(orderData[status],$D$11,0)*MATCH(orderData[order_type],$D$13,0)*MATCH(YEAR(orderData[invoice_date]),$D$15,0)),MATCH(ROW(orderData[customer]),ROW(orderData[customer])),""),ROWS($A$15:A49)+$B$3))))),IF($D$11="",IF($D$13="",IF($D$15="",INDEX(orderData[status],SMALL(IF(ISNUMBER(MATCH(orderData[customer],$D$9,0)),MATCH(ROW(orderData[customer]),ROW(orderData[customer])),""),ROWS($A$15:A49)+$B$3)),INDEX(orderData[status],SMALL(IF(ISNUMBER(MATCH(orderData[customer],$D$9,0)*MATCH(YEAR(orderData[invoice_date]),$D$15,0)),MATCH(ROW(orderData[customer]),ROW(orderData[customer])),""),ROWS($A$15:A49)+$B$3))),IF($D$15="",INDEX(orderData[status],SMALL(IF(ISNUMBER(MATCH(orderData[customer],$D$9,0)*MATCH(orderData[order_type],$D$13,0)),MATCH(ROW(orderData[customer]),ROW(orderData[customer])),""),ROWS($A$15:A49)+$B$3)),INDEX(orderData[status],SMALL(IF(ISNUMBER(MATCH(orderData[customer],$D$9,0)*MATCH(orderData[order_type],$D$13,0)*MATCH(YEAR(orderData[invoice_date]),$D$15,0)),MATCH(ROW(orderData[customer]),ROW(orderData[customer])),""),ROWS($A$15:A49)+$B$3)))),IF($D$13="",IF($D$15="",INDEX(orderData[status],SMALL(IF(ISNUMBER(MATCH(orderData[customer],$D$9,0)*MATCH(orderData[status],$D$11,0)),MATCH(ROW(orderData[customer]),ROW(orderData[customer])),""),ROWS($A$15:A49)+$B$3)),INDEX(orderData[status],SMALL(IF(ISNUMBER(MATCH(orderData[customer],$D$9,0)*MATCH(orderData[status],$D$11,0)*MATCH(YEAR(orderData[status]),$D$15,0)),MATCH(ROW(orderData[customer]),ROW(orderData[customer])),""),ROWS($A$15:A49)+$B$3))),IF($D$15="",INDEX(orderData[status],SMALL(IF(ISNUMBER(MATCH(orderData[customer],$D$9,0)*MATCH(orderData[status],$D$11,0)*MATCH(orderData[order_type],$D$13,0)),MATCH(ROW(orderData[customer]),ROW(orderData[customer])),""),ROWS($A$15:A49)+$B$3)),INDEX(orderData[statu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W42" s="392" t="str">
        <f t="array" ref="W42">IFERROR(IF($D$9="",IF($D$11="",IF($D$13="",IF($D$15="",INDEX(orderData[custom_docs],SMALL(MATCH(ROW(orderData[customer]),ROW(orderData[customer])),ROWS($A$15:A49)+$B$3)),INDEX(orderData[custom_docs],SMALL(IF(ISNUMBER(MATCH(YEAR(orderData[invoice_date]),$D$15,0)),MATCH(ROW(orderData[customer]),ROW(orderData[customer])),""),ROWS($A$15:A49)+$B$3))),IF($D$15="",INDEX(orderData[custom_docs],SMALL(IF(ISNUMBER(MATCH(orderData[order_type],$D$13,0)),MATCH(ROW(orderData[customer]),ROW(orderData[customer])),""),ROWS($A$15:A49)+$B$3)),INDEX(orderData[custom_docs],SMALL(IF(ISNUMBER(MATCH(orderData[order_type],$D$13,0)*MATCH(YEAR(orderData[invoice_date]),$D$15,0)),MATCH(ROW(orderData[customer]),ROW(orderData[customer])),""),ROWS($A$15:A49)+$B$3)))),IF($D$13="",IF($D$15="",INDEX(orderData[custom_docs],SMALL(IF(ISNUMBER(MATCH(orderData[status],$D$11,0)),MATCH(ROW(orderData[customer]),ROW(orderData[customer])),""),ROWS($A$15:A49)+$B$3)),INDEX(orderData[custom_docs],SMALL(IF(ISNUMBER(MATCH(orderData[status],$D$11,0)*MATCH(YEAR(orderData[invoice_date]),$D$15,0)),MATCH(ROW(orderData[customer]),ROW(orderData[customer])),""),ROWS($A$15:A49)+$B$3))),IF($D$15="",INDEX(orderData[custom_docs],SMALL(IF(ISNUMBER(MATCH(orderData[status],$D$11,0)*MATCH(orderData[order_type],$D$13,0)),MATCH(ROW(orderData[customer]),ROW(orderData[customer])),""),ROWS($A$15:A49)+$B$3)),INDEX(orderData[custom_docs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_docs],SMALL(IF(ISNUMBER(MATCH(orderData[customer],$D$9,0)),MATCH(ROW(orderData[customer]),ROW(orderData[customer])),""),ROWS($A$15:A49)+$B$3)),INDEX(orderData[custom_docs],SMALL(IF(ISNUMBER(MATCH(orderData[customer],$D$9,0)*MATCH(YEAR(orderData[invoice_date]),$D$15,0)),MATCH(ROW(orderData[customer]),ROW(orderData[customer])),""),ROWS($A$15:A49)+$B$3))),IF($D$15="",INDEX(orderData[custom_docs],SMALL(IF(ISNUMBER(MATCH(orderData[customer],$D$9,0)*MATCH(orderData[order_type],$D$13,0)),MATCH(ROW(orderData[customer]),ROW(orderData[customer])),""),ROWS($A$15:A49)+$B$3)),INDEX(orderData[custom_docs],SMALL(IF(ISNUMBER(MATCH(orderData[customer],$D$9,0)*MATCH(orderData[order_type],$D$13,0)*MATCH(YEAR(orderData[invoice_date]),$D$15,0)),MATCH(ROW(orderData[customer]),ROW(orderData[customer])),""),ROWS($A$15:A49)+$B$3)))),IF($D$13="",IF($D$15="",INDEX(orderData[custom_docs],SMALL(IF(ISNUMBER(MATCH(orderData[customer],$D$9,0)*MATCH(orderData[status],$D$11,0)),MATCH(ROW(orderData[customer]),ROW(orderData[customer])),""),ROWS($A$15:A49)+$B$3)),INDEX(orderData[custom_docs],SMALL(IF(ISNUMBER(MATCH(orderData[customer],$D$9,0)*MATCH(orderData[status],$D$11,0)*MATCH(YEAR(orderData[status]),$D$15,0)),MATCH(ROW(orderData[customer]),ROW(orderData[customer])),""),ROWS($A$15:A49)+$B$3))),IF($D$15="",INDEX(orderData[custom_docs],SMALL(IF(ISNUMBER(MATCH(orderData[customer],$D$9,0)*MATCH(orderData[status],$D$11,0)*MATCH(orderData[order_type],$D$13,0)),MATCH(ROW(orderData[customer]),ROW(orderData[customer])),""),ROWS($A$15:A49)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BG42" s="256"/>
      <c r="BN42" s="433"/>
      <c r="BO42" s="268"/>
      <c r="BZ42" s="304"/>
      <c r="CA42" s="305" t="str">
        <f>IFERROR(IF(BZ42="","",INDEX(productData[description],MATCH(BZ42,productData[sku],0))),"")</f>
        <v/>
      </c>
      <c r="CB42" s="306"/>
      <c r="CC42" s="420"/>
      <c r="CD42" s="315"/>
      <c r="CE42" s="425"/>
      <c r="CF42" s="308"/>
      <c r="CG42" s="309" t="str">
        <f>IFERROR(ROUNDUP(CB42/INDEX(productData[units_per_carton],MATCH(BZ42,productData[sku],0)),0),"")</f>
        <v/>
      </c>
      <c r="CH42" s="310" t="str">
        <f>IFERROR(ROUNDUP(CD42/INDEX(productData[units_per_carton],MATCH(BZ42,productData[sku],0)),0),"")</f>
        <v/>
      </c>
      <c r="CI42" s="310" t="str">
        <f>IFERROR(ROUNDUP(CF42/INDEX(productData[units_per_carton],MATCH(BZ42,productData[sku])),0),"")</f>
        <v/>
      </c>
      <c r="CJ42" s="310" t="str">
        <f>IFERROR(((CB42+CD42+CF42)/INDEX(productData[units_per_carton],MATCH(BZ42,productData[sku],0)))*INDEX(productData[net_weight],MATCH(BZ42,productData[sku],0)),"")</f>
        <v/>
      </c>
      <c r="CK42" s="310" t="str">
        <f>IFERROR(((CB42+CD42+CF42)/INDEX(productData[units_per_carton],MATCH(BZ42,productData[sku],0)))*INDEX(productData[gross_weight],MATCH(BZ42,productData[sku],0)),"")</f>
        <v/>
      </c>
      <c r="CL42" s="414" t="str">
        <f>IFERROR((CB42+CD42+CF42)/INDEX(productData[units_per_carton],MATCH(BZ42,productData[sku],0))*INDEX(productData[length],MATCH(BZ42,productData[sku],0))*INDEX(productData[width],MATCH(BZ42,productData[sku],0))*INDEX(productData[height],MATCH(BZ42,productData[sku],0))/1000000000,"")</f>
        <v/>
      </c>
      <c r="CM42" s="311" t="str">
        <f>IFERROR(INDEX(productData[category],MATCH(BZ42,productData[sku],0)),"")</f>
        <v/>
      </c>
      <c r="CN42" s="311" t="str">
        <f>IFERROR(INDEX(productData[size1],MATCH(BZ42,productData[sku],0)),"")</f>
        <v/>
      </c>
      <c r="CO42" s="312" t="str">
        <f>IFERROR(INDEX(productData[hs_code],MATCH(BZ42,productData[sku],0)),"")</f>
        <v/>
      </c>
      <c r="CP42" s="365" t="str">
        <f>IFERROR(INDEX(productData[sku_geko],MATCH(BZ42,productData[sku],0)),"")</f>
        <v/>
      </c>
      <c r="CQ42" s="308"/>
      <c r="CR42" s="383" t="str">
        <f>IFERROR(IF(BZ42="","",IF($BX$15="SALE",INDEX(inventory[COSTO UNITARIO],MATCH(BZ42,inventory[SKU],0)),IF($BX$15="SAMPLING",INDEX(inventory[COSTO UNITARIO],MATCH(BZ42,inventory[SKU],0)),""))),"")</f>
        <v/>
      </c>
      <c r="CS42" s="383" t="str">
        <f t="shared" si="8"/>
        <v/>
      </c>
      <c r="CT42" s="430" t="str">
        <f t="shared" si="9"/>
        <v/>
      </c>
      <c r="CU42" s="357" t="str">
        <f t="shared" si="3"/>
        <v/>
      </c>
      <c r="CV42" s="251"/>
      <c r="CW42" s="251"/>
      <c r="CX42" s="251"/>
      <c r="CY42" s="355"/>
      <c r="CZ42" s="251"/>
      <c r="DA42" s="251"/>
      <c r="DB42" s="251" t="str">
        <f>IFERROR(VLOOKUP(BZ42,productData[],22,FALSE),"")</f>
        <v/>
      </c>
      <c r="DH42" s="195"/>
      <c r="EE42" s="342" t="str">
        <f t="array" ref="EE42">IFERROR(IF($EC$9="",IF($EC$11="",IF($EC$13="",INDEX(productData[sku],SMALL(MATCH(ROW(productData[sku]),ROW(productData[sku])),ROWS($A$15:A49)+$B$3)),INDEX(productData[sku],SMALL(IF(ISNUMBER(MATCH(productData[size1],$EC$13,0)),MATCH(ROW(productData[sku]),ROW(productData[sku])),""),ROWS($A$15:A47)+$B$3))),IF($EC$13="",INDEX(productData[sku],SMALL(IF(ISNUMBER(MATCH(productData[sex],$EC$11,0)),MATCH(ROW(productData[sku]),ROW(productData[sku])),""),ROWS($A$15:A47)+$B$3)),INDEX(productData[sku],SMALL(IF(ISNUMBER(MATCH(productData[sex],$EC$11,0)*MATCH(productData[size1],$EC$13,0)),MATCH(ROW(productData[sku]),ROW(productData[sku])),""),ROWS($A$15:A47)+$B$3)))),IF($EC$11="",IF($EC$13="",INDEX(productData[sku],SMALL(IF(ISNUMBER(MATCH(productData[category],$EC$9,0)),MATCH(ROW(productData[sku]),ROW(productData[sku])),""),ROWS($A$15:A47)+$B$3)),INDEX(productData[sku],SMALL(IF(ISNUMBER(MATCH(productData[category],$EC$9,0)*MATCH(productData[size1],$EC$13,0)),MATCH(ROW(productData[sku]),ROW(productData[sku])),""),ROWS($A$15:A47)+$B$3))),IF($EC$13="",INDEX(productData[sku],SMALL(IF(ISNUMBER(MATCH(productData[category],$EC$9,0)*MATCH(productData[sex],$EC$11,0)),MATCH(ROW(productData[sku]),ROW(productData[sku])),""),ROWS($A$15:A47)+$B$3)),INDEX(productData[sku],SMALL(IF(ISNUMBER(MATCH(productData[category],$EC$9,0)*MATCH(productData[sex],$EC$11,0)*MATCH(productData[size1],$EC$13,0)),MATCH(ROW(productData[sku]),ROW(productData[sku])),""),ROWS($A$15:A47)+$B$3))))),"")</f>
        <v/>
      </c>
      <c r="EF42" s="502" t="str">
        <f t="array" ref="EF42">IFERROR(IF($EC$9="",IF($EC$11="",IF($EC$13="",INDEX(productData[description],SMALL(MATCH(ROW(productData[sku]),ROW(productData[sku])),ROWS($A$15:A49)+$B$3)),INDEX(productData[description],SMALL(IF(ISNUMBER(MATCH(productData[size1],$EC$13,0)),MATCH(ROW(productData[sku]),ROW(productData[sku])),""),ROWS($A$15:A47)+$B$3))),IF($EC$13="",INDEX(productData[description],SMALL(IF(ISNUMBER(MATCH(productData[sex],$EC$11,0)),MATCH(ROW(productData[sku]),ROW(productData[sku])),""),ROWS($A$15:A47)+$B$3)),INDEX(productData[description],SMALL(IF(ISNUMBER(MATCH(productData[sex],$EC$11,0)*MATCH(productData[size1],$EC$13,0)),MATCH(ROW(productData[sku]),ROW(productData[sku])),""),ROWS($A$15:A47)+$B$3)))),IF($EC$11="",IF($EC$13="",INDEX(productData[description],SMALL(IF(ISNUMBER(MATCH(productData[category],$EC$9,0)),MATCH(ROW(productData[sku]),ROW(productData[sku])),""),ROWS($A$15:A47)+$B$3)),INDEX(productData[description],SMALL(IF(ISNUMBER(MATCH(productData[category],$EC$9,0)*MATCH(productData[size1],$EC$13,0)),MATCH(ROW(productData[sku]),ROW(productData[sku])),""),ROWS($A$15:A47)+$B$3))),IF($EC$13="",INDEX(productData[description],SMALL(IF(ISNUMBER(MATCH(productData[category],$EC$9,0)*MATCH(productData[sex],$EC$11,0)),MATCH(ROW(productData[sku]),ROW(productData[sku])),""),ROWS($A$15:A47)+$B$3)),INDEX(productData[description],SMALL(IF(ISNUMBER(MATCH(productData[category],$EC$9,0)*MATCH(productData[sex],$EC$11,0)*MATCH(productData[size1],$EC$13,0)),MATCH(ROW(productData[sku]),ROW(productData[sku])),""),ROWS($A$15:A47)+$B$3))))),"")</f>
        <v/>
      </c>
      <c r="EG42" s="343" t="str">
        <f>IFERROR(IF('BHPC MANAGER'!$EE42="","",INDEX(inventory[ESISTENZA],MATCH('BHPC MANAGER'!$EE42,inventory[SKU],0))),0)</f>
        <v/>
      </c>
      <c r="EH42" s="344" t="s">
        <v>241</v>
      </c>
      <c r="EI42" s="344" t="str">
        <f t="shared" si="4"/>
        <v/>
      </c>
      <c r="EJ42" s="345" t="s">
        <v>241</v>
      </c>
      <c r="EK42" s="346" t="str">
        <f t="shared" si="5"/>
        <v/>
      </c>
      <c r="EO42" s="195" t="str">
        <f t="array" ref="EO42">IFERROR(INDEX(orderData[order_no],SMALL(IF(ISNUMBER(MATCH(orderData[status],$EO$7,0)),MATCH(ROW(orderData[order_no]),ROW(orderData[order_no])),""),ROWS($A$15:A47))),"")</f>
        <v/>
      </c>
    </row>
    <row r="43" spans="6:228" ht="15" customHeight="1" x14ac:dyDescent="0.35">
      <c r="L43" s="285" t="str">
        <f t="array" ref="L43">IFERROR(IF($D$9="",IF($D$11="",IF($D$13="",IF($D$15="",INDEX(orderData[customer],SMALL(MATCH(ROW(orderData[customer]),ROW(orderData[customer])),ROWS($A$15:A50)+$B$3)),INDEX(orderData[customer],SMALL(IF(ISNUMBER(MATCH(YEAR(orderData[invoice_date]),$D$15,0)),MATCH(ROW(orderData[customer]),ROW(orderData[customer])),""),ROWS($A$15:A50)+$B$3))),IF($D$15="",INDEX(orderData[customer],SMALL(IF(ISNUMBER(MATCH(orderData[order_type],$D$13,0)),MATCH(ROW(orderData[customer]),ROW(orderData[customer])),""),ROWS($A$15:A50)+$B$3)),INDEX(orderData[customer],SMALL(IF(ISNUMBER(MATCH(orderData[order_type],$D$13,0)*MATCH(YEAR(orderData[invoice_date]),$D$15,0)),MATCH(ROW(orderData[customer]),ROW(orderData[customer])),""),ROWS($A$15:A50)+$B$3)))),IF($D$13="",IF($D$15="",INDEX(orderData[customer],SMALL(IF(ISNUMBER(MATCH(orderData[status],$D$11,0)),MATCH(ROW(orderData[customer]),ROW(orderData[customer])),""),ROWS($A$15:A50)+$B$3)),INDEX(orderData[customer],SMALL(IF(ISNUMBER(MATCH(orderData[status],$D$11,0)*MATCH(YEAR(orderData[invoice_date]),$D$15,0)),MATCH(ROW(orderData[customer]),ROW(orderData[customer])),""),ROWS($A$15:A50)+$B$3))),IF($D$15="",INDEX(orderData[customer],SMALL(IF(ISNUMBER(MATCH(orderData[status],$D$11,0)*MATCH(orderData[order_type],$D$13,0)),MATCH(ROW(orderData[customer]),ROW(orderData[customer])),""),ROWS($A$15:A50)+$B$3)),INDEX(orderData[customer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er],SMALL(IF(ISNUMBER(MATCH(orderData[customer],$D$9,0)),MATCH(ROW(orderData[customer]),ROW(orderData[customer])),""),ROWS($A$15:A50)+$B$3)),INDEX(orderData[customer],SMALL(IF(ISNUMBER(MATCH(orderData[customer],$D$9,0)*MATCH(YEAR(orderData[invoice_date]),$D$15,0)),MATCH(ROW(orderData[customer]),ROW(orderData[customer])),""),ROWS($A$15:A50)+$B$3))),IF($D$15="",INDEX(orderData[customer],SMALL(IF(ISNUMBER(MATCH(orderData[customer],$D$9,0)*MATCH(orderData[order_type],$D$13,0)),MATCH(ROW(orderData[customer]),ROW(orderData[customer])),""),ROWS($A$15:A50)+$B$3)),INDEX(orderData[customer],SMALL(IF(ISNUMBER(MATCH(orderData[customer],$D$9,0)*MATCH(orderData[order_type],$D$13,0)*MATCH(YEAR(orderData[invoice_date]),$D$15,0)),MATCH(ROW(orderData[customer]),ROW(orderData[customer])),""),ROWS($A$15:A50)+$B$3)))),IF($D$13="",IF($D$15="",INDEX(orderData[customer],SMALL(IF(ISNUMBER(MATCH(orderData[customer],$D$9,0)*MATCH(orderData[status],$D$11,0)),MATCH(ROW(orderData[customer]),ROW(orderData[customer])),""),ROWS($A$15:A50)+$B$3)),INDEX(orderData[customer],SMALL(IF(ISNUMBER(MATCH(orderData[customer],$D$9,0)*MATCH(orderData[status],$D$11,0)*MATCH(YEAR(orderData[invoice_date]),$D$15,0)),MATCH(ROW(orderData[customer]),ROW(orderData[customer])),""),ROWS($A$15:A50)+$B$3))),IF($D$15="",INDEX(orderData[customer],SMALL(IF(ISNUMBER(MATCH(orderData[customer],$D$9,0)*MATCH(orderData[status],$D$11,0)*MATCH(orderData[order_type],$D$13,0)),MATCH(ROW(orderData[customer]),ROW(orderData[customer])),""),ROWS($A$15:A50)+$B$3)),INDEX(orderData[customer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M43" s="286" t="str">
        <f t="array" ref="M43">IFERROR(IF($D$9="",IF($D$11="",IF($D$13="",IF($D$15="",INDEX(orderData[order_no],SMALL(MATCH(ROW(orderData[customer]),ROW(orderData[customer])),ROWS($A$15:A50)+$B$3)),INDEX(orderData[order_no],SMALL(IF(ISNUMBER(MATCH(YEAR(orderData[invoice_date]),$D$15,0)),MATCH(ROW(orderData[customer]),ROW(orderData[customer])),""),ROWS($A$15:A50)+$B$3))),IF($D$15="",INDEX(orderData[order_no],SMALL(IF(ISNUMBER(MATCH(orderData[order_type],$D$13,0)),MATCH(ROW(orderData[customer]),ROW(orderData[customer])),""),ROWS($A$15:A50)+$B$3)),INDEX(orderData[order_no],SMALL(IF(ISNUMBER(MATCH(orderData[order_type],$D$13,0)*MATCH(YEAR(orderData[invoice_date]),$D$15,0)),MATCH(ROW(orderData[customer]),ROW(orderData[customer])),""),ROWS($A$15:A50)+$B$3)))),IF($D$13="",IF($D$15="",INDEX(orderData[order_no],SMALL(IF(ISNUMBER(MATCH(orderData[status],$D$11,0)),MATCH(ROW(orderData[customer]),ROW(orderData[customer])),""),ROWS($A$15:A50)+$B$3)),INDEX(orderData[order_no],SMALL(IF(ISNUMBER(MATCH(orderData[status],$D$11,0)*MATCH(YEAR(orderData[invoice_date]),$D$15,0)),MATCH(ROW(orderData[customer]),ROW(orderData[customer])),""),ROWS($A$15:A50)+$B$3))),IF($D$15="",INDEX(orderData[order_no],SMALL(IF(ISNUMBER(MATCH(orderData[status],$D$11,0)*MATCH(orderData[order_type],$D$13,0)),MATCH(ROW(orderData[customer]),ROW(orderData[customer])),""),ROWS($A$15:A50)+$B$3)),INDEX(orderData[order_no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no],SMALL(IF(ISNUMBER(MATCH(orderData[customer],$D$9,0)),MATCH(ROW(orderData[customer]),ROW(orderData[customer])),""),ROWS($A$15:A50)+$B$3)),INDEX(orderData[order_no],SMALL(IF(ISNUMBER(MATCH(orderData[customer],$D$9,0)*MATCH(YEAR(orderData[invoice_date]),$D$15,0)),MATCH(ROW(orderData[customer]),ROW(orderData[customer])),""),ROWS($A$15:A50)+$B$3))),IF($D$15="",INDEX(orderData[order_no],SMALL(IF(ISNUMBER(MATCH(orderData[customer],$D$9,0)*MATCH(orderData[order_type],$D$13,0)),MATCH(ROW(orderData[customer]),ROW(orderData[customer])),""),ROWS($A$15:A50)+$B$3)),INDEX(orderData[order_no],SMALL(IF(ISNUMBER(MATCH(orderData[customer],$D$9,0)*MATCH(orderData[order_type],$D$13,0)*MATCH(YEAR(orderData[invoice_date]),$D$15,0)),MATCH(ROW(orderData[customer]),ROW(orderData[customer])),""),ROWS($A$15:A50)+$B$3)))),IF($D$13="",IF($D$15="",INDEX(orderData[order_no],SMALL(IF(ISNUMBER(MATCH(orderData[customer],$D$9,0)*MATCH(orderData[status],$D$11,0)),MATCH(ROW(orderData[customer]),ROW(orderData[customer])),""),ROWS($A$15:A50)+$B$3)),INDEX(orderData[order_no],SMALL(IF(ISNUMBER(MATCH(orderData[customer],$D$9,0)*MATCH(orderData[status],$D$11,0)*MATCH(YEAR(orderData[invoice_date]),$D$15,0)),MATCH(ROW(orderData[customer]),ROW(orderData[customer])),""),ROWS($A$15:A50)+$B$3))),IF($D$15="",INDEX(orderData[order_no],SMALL(IF(ISNUMBER(MATCH(orderData[customer],$D$9,0)*MATCH(orderData[status],$D$11,0)*MATCH(orderData[order_type],$D$13,0)),MATCH(ROW(orderData[customer]),ROW(orderData[customer])),""),ROWS($A$15:A50)+$B$3)),INDEX(orderData[order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N43" s="287" t="str">
        <f t="array" ref="N43">IFERROR(IF($D$9="",IF($D$11="",IF($D$13="",IF($D$15="",INDEX(orderData[order_type],SMALL(MATCH(ROW(orderData[customer]),ROW(orderData[customer])),ROWS($A$15:A50)+$B$3)),INDEX(orderData[order_type],SMALL(IF(ISNUMBER(MATCH(YEAR(orderData[invoice_date]),$D$15,0)),MATCH(ROW(orderData[customer]),ROW(orderData[customer])),""),ROWS($A$15:A50)+$B$3))),IF($D$15="",INDEX(orderData[order_type],SMALL(IF(ISNUMBER(MATCH(orderData[order_type],$D$13,0)),MATCH(ROW(orderData[customer]),ROW(orderData[customer])),""),ROWS($A$15:A50)+$B$3)),INDEX(orderData[order_type],SMALL(IF(ISNUMBER(MATCH(orderData[order_type],$D$13,0)*MATCH(YEAR(orderData[invoice_date]),$D$15,0)),MATCH(ROW(orderData[customer]),ROW(orderData[customer])),""),ROWS($A$15:A50)+$B$3)))),IF($D$13="",IF($D$15="",INDEX(orderData[order_type],SMALL(IF(ISNUMBER(MATCH(orderData[status],$D$11,0)),MATCH(ROW(orderData[customer]),ROW(orderData[customer])),""),ROWS($A$15:A50)+$B$3)),INDEX(orderData[order_type],SMALL(IF(ISNUMBER(MATCH(orderData[status],$D$11,0)*MATCH(YEAR(orderData[invoice_date]),$D$15,0)),MATCH(ROW(orderData[customer]),ROW(orderData[customer])),""),ROWS($A$15:A50)+$B$3))),IF($D$15="",INDEX(orderData[order_type],SMALL(IF(ISNUMBER(MATCH(orderData[status],$D$11,0)*MATCH(orderData[order_type],$D$13,0)),MATCH(ROW(orderData[customer]),ROW(orderData[customer])),""),ROWS($A$15:A50)+$B$3)),INDEX(orderData[order_typ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type],SMALL(IF(ISNUMBER(MATCH(orderData[customer],$D$9,0)),MATCH(ROW(orderData[customer]),ROW(orderData[customer])),""),ROWS($A$15:A50)+$B$3)),INDEX(orderData[order_type],SMALL(IF(ISNUMBER(MATCH(orderData[customer],$D$9,0)*MATCH(YEAR(orderData[invoice_date]),$D$15,0)),MATCH(ROW(orderData[customer]),ROW(orderData[customer])),""),ROWS($A$15:A50)+$B$3))),IF($D$15="",INDEX(orderData[order_type],SMALL(IF(ISNUMBER(MATCH(orderData[customer],$D$9,0)*MATCH(orderData[order_type],$D$13,0)),MATCH(ROW(orderData[customer]),ROW(orderData[customer])),""),ROWS($A$15:A50)+$B$3)),INDEX(orderData[order_type],SMALL(IF(ISNUMBER(MATCH(orderData[customer],$D$9,0)*MATCH(orderData[order_type],$D$13,0)*MATCH(YEAR(orderData[invoice_date]),$D$15,0)),MATCH(ROW(orderData[customer]),ROW(orderData[customer])),""),ROWS($A$15:A50)+$B$3)))),IF($D$13="",IF($D$15="",INDEX(orderData[order_type],SMALL(IF(ISNUMBER(MATCH(orderData[customer],$D$9,0)*MATCH(orderData[status],$D$11,0)),MATCH(ROW(orderData[customer]),ROW(orderData[customer])),""),ROWS($A$15:A50)+$B$3)),INDEX(orderData[order_type],SMALL(IF(ISNUMBER(MATCH(orderData[customer],$D$9,0)*MATCH(orderData[status],$D$11,0)*MATCH(YEAR(orderData[invoice_date]),$D$15,0)),MATCH(ROW(orderData[customer]),ROW(orderData[customer])),""),ROWS($A$15:A50)+$B$3))),IF($D$15="",INDEX(orderData[order_type],SMALL(IF(ISNUMBER(MATCH(orderData[customer],$D$9,0)*MATCH(orderData[status],$D$11,0)*MATCH(orderData[order_type],$D$13,0)),MATCH(ROW(orderData[customer]),ROW(orderData[customer])),""),ROWS($A$15:A50)+$B$3)),INDEX(orderData[order_typ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O43" s="288" t="str">
        <f t="array" ref="O43">IFERROR(IF($D$9="",IF($D$11="",IF($D$13="",IF($D$15="",INDEX(orderData[order_date],SMALL(MATCH(ROW(orderData[customer]),ROW(orderData[customer])),ROWS($A$15:A50)+$B$3)),INDEX(orderData[order_date],SMALL(IF(ISNUMBER(MATCH(YEAR(orderData[invoice_date]),$D$15,0)),MATCH(ROW(orderData[customer]),ROW(orderData[customer])),""),ROWS($A$15:A50)+$B$3))),IF($D$15="",INDEX(orderData[order_date],SMALL(IF(ISNUMBER(MATCH(orderData[order_type],$D$13,0)),MATCH(ROW(orderData[customer]),ROW(orderData[customer])),""),ROWS($A$15:A50)+$B$3)),INDEX(orderData[order_date],SMALL(IF(ISNUMBER(MATCH(orderData[order_type],$D$13,0)*MATCH(YEAR(orderData[invoice_date]),$D$15,0)),MATCH(ROW(orderData[customer]),ROW(orderData[customer])),""),ROWS($A$15:A50)+$B$3)))),IF($D$13="",IF($D$15="",INDEX(orderData[order_date],SMALL(IF(ISNUMBER(MATCH(orderData[status],$D$11,0)),MATCH(ROW(orderData[customer]),ROW(orderData[customer])),""),ROWS($A$15:A50)+$B$3)),INDEX(orderData[order_date],SMALL(IF(ISNUMBER(MATCH(orderData[status],$D$11,0)*MATCH(YEAR(orderData[invoice_date]),$D$15,0)),MATCH(ROW(orderData[customer]),ROW(orderData[customer])),""),ROWS($A$15:A50)+$B$3))),IF($D$15="",INDEX(orderData[order_date],SMALL(IF(ISNUMBER(MATCH(orderData[status],$D$11,0)*MATCH(orderData[order_type],$D$13,0)),MATCH(ROW(orderData[customer]),ROW(orderData[customer])),""),ROWS($A$15:A50)+$B$3)),INDEX(orderData[order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date],SMALL(IF(ISNUMBER(MATCH(orderData[customer],$D$9,0)),MATCH(ROW(orderData[customer]),ROW(orderData[customer])),""),ROWS($A$15:A50)+$B$3)),INDEX(orderData[order_date],SMALL(IF(ISNUMBER(MATCH(orderData[customer],$D$9,0)*MATCH(YEAR(orderData[invoice_date]),$D$15,0)),MATCH(ROW(orderData[customer]),ROW(orderData[customer])),""),ROWS($A$15:A50)+$B$3))),IF($D$15="",INDEX(orderData[order_date],SMALL(IF(ISNUMBER(MATCH(orderData[customer],$D$9,0)*MATCH(orderData[order_type],$D$13,0)),MATCH(ROW(orderData[customer]),ROW(orderData[customer])),""),ROWS($A$15:A50)+$B$3)),INDEX(orderData[order_date],SMALL(IF(ISNUMBER(MATCH(orderData[customer],$D$9,0)*MATCH(orderData[order_type],$D$13,0)*MATCH(YEAR(orderData[invoice_date]),$D$15,0)),MATCH(ROW(orderData[customer]),ROW(orderData[customer])),""),ROWS($A$15:A50)+$B$3)))),IF($D$13="",IF($D$15="",INDEX(orderData[order_date],SMALL(IF(ISNUMBER(MATCH(orderData[customer],$D$9,0)*MATCH(orderData[status],$D$11,0)),MATCH(ROW(orderData[customer]),ROW(orderData[customer])),""),ROWS($A$15:A50)+$B$3)),INDEX(orderData[order_date],SMALL(IF(ISNUMBER(MATCH(orderData[customer],$D$9,0)*MATCH(orderData[status],$D$11,0)*MATCH(YEAR(orderData[invoice_date]),$D$15,0)),MATCH(ROW(orderData[customer]),ROW(orderData[customer])),""),ROWS($A$15:A50)+$B$3))),IF($D$15="",INDEX(orderData[order_date],SMALL(IF(ISNUMBER(MATCH(orderData[customer],$D$9,0)*MATCH(orderData[status],$D$11,0)*MATCH(orderData[order_type],$D$13,0)),MATCH(ROW(orderData[customer]),ROW(orderData[customer])),""),ROWS($A$15:A50)+$B$3)),INDEX(orderData[order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P43" s="289" t="str">
        <f t="array" ref="P43">IFERROR(IF($D$9="",IF($D$11="",IF($D$13="",IF($D$15="",INDEX(orderData[invoice_no],SMALL(MATCH(ROW(orderData[customer]),ROW(orderData[customer])),ROWS($A$15:A50)+$B$3)),INDEX(orderData[invoice_no],SMALL(IF(ISNUMBER(MATCH(YEAR(orderData[invoice_date]),$D$15,0)),MATCH(ROW(orderData[customer]),ROW(orderData[customer])),""),ROWS($A$15:A50)+$B$3))),IF($D$15="",INDEX(orderData[invoice_no],SMALL(IF(ISNUMBER(MATCH(orderData[order_type],$D$13,0)),MATCH(ROW(orderData[customer]),ROW(orderData[customer])),""),ROWS($A$15:A50)+$B$3)),INDEX(orderData[invoice_no],SMALL(IF(ISNUMBER(MATCH(orderData[order_type],$D$13,0)*MATCH(YEAR(orderData[invoice_date]),$D$15,0)),MATCH(ROW(orderData[customer]),ROW(orderData[customer])),""),ROWS($A$15:A50)+$B$3)))),IF($D$13="",IF($D$15="",INDEX(orderData[invoice_no],SMALL(IF(ISNUMBER(MATCH(orderData[status],$D$11,0)),MATCH(ROW(orderData[customer]),ROW(orderData[customer])),""),ROWS($A$15:A50)+$B$3)),INDEX(orderData[invoice_no],SMALL(IF(ISNUMBER(MATCH(orderData[status],$D$11,0)*MATCH(YEAR(orderData[invoice_date]),$D$15,0)),MATCH(ROW(orderData[customer]),ROW(orderData[customer])),""),ROWS($A$15:A50)+$B$3))),IF($D$15="",INDEX(orderData[invoice_no],SMALL(IF(ISNUMBER(MATCH(orderData[status],$D$11,0)*MATCH(orderData[order_type],$D$13,0)),MATCH(ROW(orderData[customer]),ROW(orderData[customer])),""),ROWS($A$15:A50)+$B$3)),INDEX(orderData[invoice_no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no],SMALL(IF(ISNUMBER(MATCH(orderData[customer],$D$9,0)),MATCH(ROW(orderData[customer]),ROW(orderData[customer])),""),ROWS($A$15:A50)+$B$3)),INDEX(orderData[invoice_no],SMALL(IF(ISNUMBER(MATCH(orderData[customer],$D$9,0)*MATCH(YEAR(orderData[invoice_date]),$D$15,0)),MATCH(ROW(orderData[customer]),ROW(orderData[customer])),""),ROWS($A$15:A50)+$B$3))),IF($D$15="",INDEX(orderData[invoice_no],SMALL(IF(ISNUMBER(MATCH(orderData[customer],$D$9,0)*MATCH(orderData[order_type],$D$13,0)),MATCH(ROW(orderData[customer]),ROW(orderData[customer])),""),ROWS($A$15:A50)+$B$3)),INDEX(orderData[invoice_no],SMALL(IF(ISNUMBER(MATCH(orderData[customer],$D$9,0)*MATCH(orderData[order_type],$D$13,0)*MATCH(YEAR(orderData[invoice_date]),$D$15,0)),MATCH(ROW(orderData[customer]),ROW(orderData[customer])),""),ROWS($A$15:A50)+$B$3)))),IF($D$13="",IF($D$15="",INDEX(orderData[invoice_no],SMALL(IF(ISNUMBER(MATCH(orderData[customer],$D$9,0)*MATCH(orderData[status],$D$11,0)),MATCH(ROW(orderData[customer]),ROW(orderData[customer])),""),ROWS($A$15:A50)+$B$3)),INDEX(orderData[invoice_no],SMALL(IF(ISNUMBER(MATCH(orderData[customer],$D$9,0)*MATCH(orderData[status],$D$11,0)*MATCH(YEAR(orderData[invoice_date]),$D$15,0)),MATCH(ROW(orderData[customer]),ROW(orderData[customer])),""),ROWS($A$15:A50)+$B$3))),IF($D$15="",INDEX(orderData[invoice_no],SMALL(IF(ISNUMBER(MATCH(orderData[customer],$D$9,0)*MATCH(orderData[status],$D$11,0)*MATCH(orderData[order_type],$D$13,0)),MATCH(ROW(orderData[customer]),ROW(orderData[customer])),""),ROWS($A$15:A50)+$B$3)),INDEX(orderData[invoice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Q43" s="290" t="str">
        <f t="array" ref="Q43">IFERROR(IF($D$9="",IF($D$11="",IF($D$13="",IF($D$15="",INDEX(orderData[invoice_date],SMALL(MATCH(ROW(orderData[customer]),ROW(orderData[customer])),ROWS($A$15:A50)+$B$3)),INDEX(orderData[invoice_date],SMALL(IF(ISNUMBER(MATCH(YEAR(orderData[invoice_date]),$D$15,0)),MATCH(ROW(orderData[customer]),ROW(orderData[customer])),""),ROWS($A$15:A50)+$B$3))),IF($D$15="",INDEX(orderData[invoice_date],SMALL(IF(ISNUMBER(MATCH(orderData[order_type],$D$13,0)),MATCH(ROW(orderData[customer]),ROW(orderData[customer])),""),ROWS($A$15:A50)+$B$3)),INDEX(orderData[invoice_date],SMALL(IF(ISNUMBER(MATCH(orderData[order_type],$D$13,0)*MATCH(YEAR(orderData[invoice_date]),$D$15,0)),MATCH(ROW(orderData[customer]),ROW(orderData[customer])),""),ROWS($A$15:A50)+$B$3)))),IF($D$13="",IF($D$15="",INDEX(orderData[invoice_date],SMALL(IF(ISNUMBER(MATCH(orderData[status],$D$11,0)),MATCH(ROW(orderData[customer]),ROW(orderData[customer])),""),ROWS($A$15:A50)+$B$3)),INDEX(orderData[invoice_date],SMALL(IF(ISNUMBER(MATCH(orderData[status],$D$11,0)*MATCH(YEAR(orderData[invoice_date]),$D$15,0)),MATCH(ROW(orderData[customer]),ROW(orderData[customer])),""),ROWS($A$15:A50)+$B$3))),IF($D$15="",INDEX(orderData[invoice_date],SMALL(IF(ISNUMBER(MATCH(orderData[status],$D$11,0)*MATCH(orderData[order_type],$D$13,0)),MATCH(ROW(orderData[customer]),ROW(orderData[customer])),""),ROWS($A$15:A50)+$B$3)),INDEX(orderData[invoice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date],SMALL(IF(ISNUMBER(MATCH(orderData[customer],$D$9,0)),MATCH(ROW(orderData[customer]),ROW(orderData[customer])),""),ROWS($A$15:A50)+$B$3)),INDEX(orderData[invoice_date],SMALL(IF(ISNUMBER(MATCH(orderData[customer],$D$9,0)*MATCH(YEAR(orderData[invoice_date]),$D$15,0)),MATCH(ROW(orderData[customer]),ROW(orderData[customer])),""),ROWS($A$15:A50)+$B$3))),IF($D$15="",INDEX(orderData[invoice_date],SMALL(IF(ISNUMBER(MATCH(orderData[customer],$D$9,0)*MATCH(orderData[order_type],$D$13,0)),MATCH(ROW(orderData[customer]),ROW(orderData[customer])),""),ROWS($A$15:A50)+$B$3)),INDEX(orderData[invoice_date],SMALL(IF(ISNUMBER(MATCH(orderData[customer],$D$9,0)*MATCH(orderData[order_type],$D$13,0)*MATCH(YEAR(orderData[invoice_date]),$D$15,0)),MATCH(ROW(orderData[customer]),ROW(orderData[customer])),""),ROWS($A$15:A50)+$B$3)))),IF($D$13="",IF($D$15="",INDEX(orderData[invoice_date],SMALL(IF(ISNUMBER(MATCH(orderData[customer],$D$9,0)*MATCH(orderData[status],$D$11,0)),MATCH(ROW(orderData[customer]),ROW(orderData[customer])),""),ROWS($A$15:A50)+$B$3)),INDEX(orderData[invoice_date],SMALL(IF(ISNUMBER(MATCH(orderData[customer],$D$9,0)*MATCH(orderData[status],$D$11,0)*MATCH(YEAR(orderData[invoice_date]),$D$15,0)),MATCH(ROW(orderData[customer]),ROW(orderData[customer])),""),ROWS($A$15:A50)+$B$3))),IF($D$15="",INDEX(orderData[invoice_date],SMALL(IF(ISNUMBER(MATCH(orderData[customer],$D$9,0)*MATCH(orderData[status],$D$11,0)*MATCH(orderData[order_type],$D$13,0)),MATCH(ROW(orderData[customer]),ROW(orderData[customer])),""),ROWS($A$15:A50)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R43" s="291" t="str">
        <f t="array" ref="R43">IFERROR(IF($D$9="",IF($D$11="",IF($D$13="",IF($D$15="",INDEX(orderData[inv_amount],SMALL(MATCH(ROW(orderData[customer]),ROW(orderData[customer])),ROWS($A$15:A50)+$B$3)),INDEX(orderData[inv_amount],SMALL(IF(ISNUMBER(MATCH(YEAR(orderData[invoice_date]),$D$15,0)),MATCH(ROW(orderData[customer]),ROW(orderData[customer])),""),ROWS($A$15:A50)+$B$3))),IF($D$15="",INDEX(orderData[inv_amount],SMALL(IF(ISNUMBER(MATCH(orderData[order_type],$D$13,0)),MATCH(ROW(orderData[customer]),ROW(orderData[customer])),""),ROWS($A$15:A50)+$B$3)),INDEX(orderData[inv_amount],SMALL(IF(ISNUMBER(MATCH(orderData[order_type],$D$13,0)*MATCH(YEAR(orderData[invoice_date]),$D$15,0)),MATCH(ROW(orderData[customer]),ROW(orderData[customer])),""),ROWS($A$15:A50)+$B$3)))),IF($D$13="",IF($D$15="",INDEX(orderData[inv_amount],SMALL(IF(ISNUMBER(MATCH(orderData[status],$D$11,0)),MATCH(ROW(orderData[customer]),ROW(orderData[customer])),""),ROWS($A$15:A50)+$B$3)),INDEX(orderData[inv_amount],SMALL(IF(ISNUMBER(MATCH(orderData[status],$D$11,0)*MATCH(YEAR(orderData[invoice_date]),$D$15,0)),MATCH(ROW(orderData[customer]),ROW(orderData[customer])),""),ROWS($A$15:A50)+$B$3))),IF($D$15="",INDEX(orderData[inv_amount],SMALL(IF(ISNUMBER(MATCH(orderData[status],$D$11,0)*MATCH(orderData[order_type],$D$13,0)),MATCH(ROW(orderData[customer]),ROW(orderData[customer])),""),ROWS($A$15:A50)+$B$3)),INDEX(orderData[inv_amount],SMALL(IF(ISNUMBER(MATCH(orderData[status],$D$11,0)*MATCH(orderData[order_type],$D$13,0)*MATCH(YEAR(orderData[invoice_date]),$D$15,0)),MATCH(ROW(orderData[customer]),ROW(orderData[customer])),""),ROWS($A$15:A50)+$B$3))))),IF($D$11="",IF($D$13="",IF($D$15="",INDEX(orderData[inv_amount],SMALL(IF(ISNUMBER(MATCH(orderData[customer],$D$9,0)),MATCH(ROW(orderData[customer]),ROW(orderData[customer])),""),ROWS($A$15:A50)+$B$3)),INDEX(orderData[inv_amount],SMALL(IF(ISNUMBER(MATCH(orderData[customer],$D$9,0)*MATCH(YEAR(orderData[invoice_date]),$D$15,0)),MATCH(ROW(orderData[customer]),ROW(orderData[customer])),""),ROWS($A$15:A50)+$B$3))),IF($D$15="",INDEX(orderData[inv_amount],SMALL(IF(ISNUMBER(MATCH(orderData[customer],$D$9,0)*MATCH(orderData[order_type],$D$13,0)),MATCH(ROW(orderData[customer]),ROW(orderData[customer])),""),ROWS($A$15:A50)+$B$3)),INDEX(orderData[inv_amount],SMALL(IF(ISNUMBER(MATCH(orderData[customer],$D$9,0)*MATCH(orderData[order_type],$D$13,0)*MATCH(YEAR(orderData[invoice_date]),$D$15,0)),MATCH(ROW(orderData[customer]),ROW(orderData[customer])),""),ROWS($A$15:A50)+$B$3)))),IF($D$13="",IF($D$15="",INDEX(orderData[inv_amount],SMALL(IF(ISNUMBER(MATCH(orderData[customer],$D$9,0)*MATCH(orderData[status],$D$11,0)),MATCH(ROW(orderData[customer]),ROW(orderData[customer])),""),ROWS($A$15:A50)+$B$3)),INDEX(orderData[inv_amount],SMALL(IF(ISNUMBER(MATCH(orderData[customer],$D$9,0)*MATCH(orderData[status],$D$11,0)*MATCH(YEAR(orderData[inv_amount]),$D$15,0)),MATCH(ROW(orderData[customer]),ROW(orderData[customer])),""),ROWS($A$15:A50)+$B$3))),IF($D$15="",INDEX(orderData[inv_amount],SMALL(IF(ISNUMBER(MATCH(orderData[customer],$D$9,0)*MATCH(orderData[status],$D$11,0)*MATCH(orderData[order_type],$D$13,0)),MATCH(ROW(orderData[customer]),ROW(orderData[customer])),""),ROWS($A$15:A50)+$B$3)),INDEX(orderData[inv_amount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S43" s="353" t="str">
        <f t="array" ref="S43">IFERROR(IF($D$9="",IF($D$11="",IF($D$13="",IF($D$15="",INDEX(orderData[lock_goods],SMALL(MATCH(ROW(orderData[customer]),ROW(orderData[customer])),ROWS($A$15:A50)+$B$3)),INDEX(orderData[lock_goods],SMALL(IF(ISNUMBER(MATCH(YEAR(orderData[invoice_date]),$D$15,0)),MATCH(ROW(orderData[customer]),ROW(orderData[customer])),""),ROWS($A$15:A50)+$B$3))),IF($D$15="",INDEX(orderData[lock_goods],SMALL(IF(ISNUMBER(MATCH(orderData[order_type],$D$13,0)),MATCH(ROW(orderData[customer]),ROW(orderData[customer])),""),ROWS($A$15:A50)+$B$3)),INDEX(orderData[lock_goods],SMALL(IF(ISNUMBER(MATCH(orderData[order_type],$D$13,0)*MATCH(YEAR(orderData[invoice_date]),$D$15,0)),MATCH(ROW(orderData[customer]),ROW(orderData[customer])),""),ROWS($A$15:A50)+$B$3)))),IF($D$13="",IF($D$15="",INDEX(orderData[lock_goods],SMALL(IF(ISNUMBER(MATCH(orderData[status],$D$11,0)),MATCH(ROW(orderData[customer]),ROW(orderData[customer])),""),ROWS($A$15:A50)+$B$3)),INDEX(orderData[lock_goods],SMALL(IF(ISNUMBER(MATCH(orderData[status],$D$11,0)*MATCH(YEAR(orderData[invoice_date]),$D$15,0)),MATCH(ROW(orderData[customer]),ROW(orderData[customer])),""),ROWS($A$15:A50)+$B$3))),IF($D$15="",INDEX(orderData[lock_goods],SMALL(IF(ISNUMBER(MATCH(orderData[status],$D$11,0)*MATCH(orderData[order_type],$D$13,0)),MATCH(ROW(orderData[customer]),ROW(orderData[customer])),""),ROWS($A$15:A50)+$B$3)),INDEX(orderData[lock_goods],SMALL(IF(ISNUMBER(MATCH(orderData[status],$D$11,0)*MATCH(orderData[order_type],$D$13,0)*MATCH(YEAR(orderData[invoice_date]),$D$15,0)),MATCH(ROW(orderData[customer]),ROW(orderData[customer])),""),ROWS($A$15:A50)+$B$3))))),IF($D$11="",IF($D$13="",IF($D$15="",INDEX(orderData[lock_goods],SMALL(IF(ISNUMBER(MATCH(orderData[customer],$D$9,0)),MATCH(ROW(orderData[customer]),ROW(orderData[customer])),""),ROWS($A$15:A50)+$B$3)),INDEX(orderData[lock_goods],SMALL(IF(ISNUMBER(MATCH(orderData[customer],$D$9,0)*MATCH(YEAR(orderData[invoice_date]),$D$15,0)),MATCH(ROW(orderData[customer]),ROW(orderData[customer])),""),ROWS($A$15:A50)+$B$3))),IF($D$15="",INDEX(orderData[lock_goods],SMALL(IF(ISNUMBER(MATCH(orderData[customer],$D$9,0)*MATCH(orderData[order_type],$D$13,0)),MATCH(ROW(orderData[customer]),ROW(orderData[customer])),""),ROWS($A$15:A50)+$B$3)),INDEX(orderData[lock_goods],SMALL(IF(ISNUMBER(MATCH(orderData[customer],$D$9,0)*MATCH(orderData[order_type],$D$13,0)*MATCH(YEAR(orderData[invoice_date]),$D$15,0)),MATCH(ROW(orderData[customer]),ROW(orderData[customer])),""),ROWS($A$15:A50)+$B$3)))),IF($D$13="",IF($D$15="",INDEX(orderData[lock_goods],SMALL(IF(ISNUMBER(MATCH(orderData[customer],$D$9,0)*MATCH(orderData[status],$D$11,0)),MATCH(ROW(orderData[customer]),ROW(orderData[customer])),""),ROWS($A$15:A50)+$B$3)),INDEX(orderData[lock_goods],SMALL(IF(ISNUMBER(MATCH(orderData[customer],$D$9,0)*MATCH(orderData[status],$D$11,0)*MATCH(YEAR(orderData[payed]),$D$15,0)),MATCH(ROW(orderData[customer]),ROW(orderData[customer])),""),ROWS($A$15:A50)+$B$3))),IF($D$15="",INDEX(orderData[lock_goods],SMALL(IF(ISNUMBER(MATCH(orderData[customer],$D$9,0)*MATCH(orderData[status],$D$11,0)*MATCH(orderData[order_type],$D$13,0)),MATCH(ROW(orderData[customer]),ROW(orderData[customer])),""),ROWS($A$15:A50)+$B$3)),INDEX(orderData[lock_good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T43" s="292" t="str">
        <f t="array" ref="T43">IFERROR(IF($D$9="",IF($D$11="",IF($D$13="",IF($D$15="",INDEX(orderData[payed],SMALL(MATCH(ROW(orderData[customer]),ROW(orderData[customer])),ROWS($A$15:A50)+$B$3)),INDEX(orderData[payed],SMALL(IF(ISNUMBER(MATCH(YEAR(orderData[invoice_date]),$D$15,0)),MATCH(ROW(orderData[customer]),ROW(orderData[customer])),""),ROWS($A$15:A50)+$B$3))),IF($D$15="",INDEX(orderData[payed],SMALL(IF(ISNUMBER(MATCH(orderData[order_type],$D$13,0)),MATCH(ROW(orderData[customer]),ROW(orderData[customer])),""),ROWS($A$15:A50)+$B$3)),INDEX(orderData[payed],SMALL(IF(ISNUMBER(MATCH(orderData[order_type],$D$13,0)*MATCH(YEAR(orderData[invoice_date]),$D$15,0)),MATCH(ROW(orderData[customer]),ROW(orderData[customer])),""),ROWS($A$15:A50)+$B$3)))),IF($D$13="",IF($D$15="",INDEX(orderData[payed],SMALL(IF(ISNUMBER(MATCH(orderData[status],$D$11,0)),MATCH(ROW(orderData[customer]),ROW(orderData[customer])),""),ROWS($A$15:A50)+$B$3)),INDEX(orderData[payed],SMALL(IF(ISNUMBER(MATCH(orderData[status],$D$11,0)*MATCH(YEAR(orderData[invoice_date]),$D$15,0)),MATCH(ROW(orderData[customer]),ROW(orderData[customer])),""),ROWS($A$15:A50)+$B$3))),IF($D$15="",INDEX(orderData[payed],SMALL(IF(ISNUMBER(MATCH(orderData[status],$D$11,0)*MATCH(orderData[order_type],$D$13,0)),MATCH(ROW(orderData[customer]),ROW(orderData[customer])),""),ROWS($A$15:A50)+$B$3)),INDEX(orderData[payed],SMALL(IF(ISNUMBER(MATCH(orderData[status],$D$11,0)*MATCH(orderData[order_type],$D$13,0)*MATCH(YEAR(orderData[invoice_date]),$D$15,0)),MATCH(ROW(orderData[customer]),ROW(orderData[customer])),""),ROWS($A$15:A50)+$B$3))))),IF($D$11="",IF($D$13="",IF($D$15="",INDEX(orderData[payed],SMALL(IF(ISNUMBER(MATCH(orderData[customer],$D$9,0)),MATCH(ROW(orderData[customer]),ROW(orderData[customer])),""),ROWS($A$15:A50)+$B$3)),INDEX(orderData[payed],SMALL(IF(ISNUMBER(MATCH(orderData[customer],$D$9,0)*MATCH(YEAR(orderData[invoice_date]),$D$15,0)),MATCH(ROW(orderData[customer]),ROW(orderData[customer])),""),ROWS($A$15:A50)+$B$3))),IF($D$15="",INDEX(orderData[payed],SMALL(IF(ISNUMBER(MATCH(orderData[customer],$D$9,0)*MATCH(orderData[order_type],$D$13,0)),MATCH(ROW(orderData[customer]),ROW(orderData[customer])),""),ROWS($A$15:A50)+$B$3)),INDEX(orderData[payed],SMALL(IF(ISNUMBER(MATCH(orderData[customer],$D$9,0)*MATCH(orderData[order_type],$D$13,0)*MATCH(YEAR(orderData[invoice_date]),$D$15,0)),MATCH(ROW(orderData[customer]),ROW(orderData[customer])),""),ROWS($A$15:A50)+$B$3)))),IF($D$13="",IF($D$15="",INDEX(orderData[payed],SMALL(IF(ISNUMBER(MATCH(orderData[customer],$D$9,0)*MATCH(orderData[status],$D$11,0)),MATCH(ROW(orderData[customer]),ROW(orderData[customer])),""),ROWS($A$15:A50)+$B$3)),INDEX(orderData[payed],SMALL(IF(ISNUMBER(MATCH(orderData[customer],$D$9,0)*MATCH(orderData[status],$D$11,0)*MATCH(YEAR(orderData[payed]),$D$15,0)),MATCH(ROW(orderData[customer]),ROW(orderData[customer])),""),ROWS($A$15:A50)+$B$3))),IF($D$15="",INDEX(orderData[payed],SMALL(IF(ISNUMBER(MATCH(orderData[customer],$D$9,0)*MATCH(orderData[status],$D$11,0)*MATCH(orderData[order_type],$D$13,0)),MATCH(ROW(orderData[customer]),ROW(orderData[customer])),""),ROWS($A$15:A50)+$B$3)),INDEX(orderData[paye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U43" s="287" t="str">
        <f t="array" ref="U43">IFERROR(IF($D$9="",IF($D$11="",IF($D$13="",IF($D$15="",INDEX(orderData[shipping_method],SMALL(MATCH(ROW(orderData[customer]),ROW(orderData[customer])),ROWS($A$15:A50)+$B$3)),INDEX(orderData[shipping_method],SMALL(IF(ISNUMBER(MATCH(YEAR(orderData[invoice_date]),$D$15,0)),MATCH(ROW(orderData[customer]),ROW(orderData[customer])),""),ROWS($A$15:A50)+$B$3))),IF($D$15="",INDEX(orderData[shipping_method],SMALL(IF(ISNUMBER(MATCH(orderData[order_type],$D$13,0)),MATCH(ROW(orderData[customer]),ROW(orderData[customer])),""),ROWS($A$15:A50)+$B$3)),INDEX(orderData[shipping_method],SMALL(IF(ISNUMBER(MATCH(orderData[order_type],$D$13,0)*MATCH(YEAR(orderData[invoice_date]),$D$15,0)),MATCH(ROW(orderData[customer]),ROW(orderData[customer])),""),ROWS($A$15:A50)+$B$3)))),IF($D$13="",IF($D$15="",INDEX(orderData[shipping_method],SMALL(IF(ISNUMBER(MATCH(orderData[status],$D$11,0)),MATCH(ROW(orderData[customer]),ROW(orderData[customer])),""),ROWS($A$15:A50)+$B$3)),INDEX(orderData[shipping_method],SMALL(IF(ISNUMBER(MATCH(orderData[status],$D$11,0)*MATCH(YEAR(orderData[invoice_date]),$D$15,0)),MATCH(ROW(orderData[customer]),ROW(orderData[customer])),""),ROWS($A$15:A50)+$B$3))),IF($D$15="",INDEX(orderData[shipping_method],SMALL(IF(ISNUMBER(MATCH(orderData[status],$D$11,0)*MATCH(orderData[order_type],$D$13,0)),MATCH(ROW(orderData[customer]),ROW(orderData[customer])),""),ROWS($A$15:A50)+$B$3)),INDEX(orderData[shipping_method],SMALL(IF(ISNUMBER(MATCH(orderData[status],$D$11,0)*MATCH(orderData[order_type],$D$13,0)*MATCH(YEAR(orderData[invoice_date]),$D$15,0)),MATCH(ROW(orderData[customer]),ROW(orderData[customer])),""),ROWS($A$15:A50)+$B$3))))),IF($D$11="",IF($D$13="",IF($D$15="",INDEX(orderData[shipping_method],SMALL(IF(ISNUMBER(MATCH(orderData[customer],$D$9,0)),MATCH(ROW(orderData[customer]),ROW(orderData[customer])),""),ROWS($A$15:A50)+$B$3)),INDEX(orderData[shipping_method],SMALL(IF(ISNUMBER(MATCH(orderData[customer],$D$9,0)*MATCH(YEAR(orderData[invoice_date]),$D$15,0)),MATCH(ROW(orderData[customer]),ROW(orderData[customer])),""),ROWS($A$15:A50)+$B$3))),IF($D$15="",INDEX(orderData[shipping_method],SMALL(IF(ISNUMBER(MATCH(orderData[customer],$D$9,0)*MATCH(orderData[order_type],$D$13,0)),MATCH(ROW(orderData[customer]),ROW(orderData[customer])),""),ROWS($A$15:A50)+$B$3)),INDEX(orderData[shipping_method],SMALL(IF(ISNUMBER(MATCH(orderData[customer],$D$9,0)*MATCH(orderData[order_type],$D$13,0)*MATCH(YEAR(orderData[invoice_date]),$D$15,0)),MATCH(ROW(orderData[customer]),ROW(orderData[customer])),""),ROWS($A$15:A50)+$B$3)))),IF($D$13="",IF($D$15="",INDEX(orderData[shipping_method],SMALL(IF(ISNUMBER(MATCH(orderData[customer],$D$9,0)*MATCH(orderData[status],$D$11,0)),MATCH(ROW(orderData[customer]),ROW(orderData[customer])),""),ROWS($A$15:A50)+$B$3)),INDEX(orderData[shipping_method],SMALL(IF(ISNUMBER(MATCH(orderData[customer],$D$9,0)*MATCH(orderData[status],$D$11,0)*MATCH(YEAR(orderData[shipping_method]),$D$15,0)),MATCH(ROW(orderData[customer]),ROW(orderData[customer])),""),ROWS($A$15:A50)+$B$3))),IF($D$15="",INDEX(orderData[shipping_method],SMALL(IF(ISNUMBER(MATCH(orderData[customer],$D$9,0)*MATCH(orderData[status],$D$11,0)*MATCH(orderData[order_type],$D$13,0)),MATCH(ROW(orderData[customer]),ROW(orderData[customer])),""),ROWS($A$15:A50)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V43" s="292" t="str">
        <f t="array" ref="V43">IFERROR(IF($D$9="",IF($D$11="",IF($D$13="",IF($D$15="",INDEX(orderData[status],SMALL(MATCH(ROW(orderData[customer]),ROW(orderData[customer])),ROWS($A$15:A50)+$B$3)),INDEX(orderData[status],SMALL(IF(ISNUMBER(MATCH(YEAR(orderData[invoice_date]),$D$15,0)),MATCH(ROW(orderData[customer]),ROW(orderData[customer])),""),ROWS($A$15:A50)+$B$3))),IF($D$15="",INDEX(orderData[status],SMALL(IF(ISNUMBER(MATCH(orderData[order_type],$D$13,0)),MATCH(ROW(orderData[customer]),ROW(orderData[customer])),""),ROWS($A$15:A50)+$B$3)),INDEX(orderData[status],SMALL(IF(ISNUMBER(MATCH(orderData[order_type],$D$13,0)*MATCH(YEAR(orderData[invoice_date]),$D$15,0)),MATCH(ROW(orderData[customer]),ROW(orderData[customer])),""),ROWS($A$15:A50)+$B$3)))),IF($D$13="",IF($D$15="",INDEX(orderData[status],SMALL(IF(ISNUMBER(MATCH(orderData[status],$D$11,0)),MATCH(ROW(orderData[customer]),ROW(orderData[customer])),""),ROWS($A$15:A50)+$B$3)),INDEX(orderData[status],SMALL(IF(ISNUMBER(MATCH(orderData[status],$D$11,0)*MATCH(YEAR(orderData[invoice_date]),$D$15,0)),MATCH(ROW(orderData[customer]),ROW(orderData[customer])),""),ROWS($A$15:A50)+$B$3))),IF($D$15="",INDEX(orderData[status],SMALL(IF(ISNUMBER(MATCH(orderData[status],$D$11,0)*MATCH(orderData[order_type],$D$13,0)),MATCH(ROW(orderData[customer]),ROW(orderData[customer])),""),ROWS($A$15:A50)+$B$3)),INDEX(orderData[status],SMALL(IF(ISNUMBER(MATCH(orderData[status],$D$11,0)*MATCH(orderData[order_type],$D$13,0)*MATCH(YEAR(orderData[invoice_date]),$D$15,0)),MATCH(ROW(orderData[customer]),ROW(orderData[customer])),""),ROWS($A$15:A50)+$B$3))))),IF($D$11="",IF($D$13="",IF($D$15="",INDEX(orderData[status],SMALL(IF(ISNUMBER(MATCH(orderData[customer],$D$9,0)),MATCH(ROW(orderData[customer]),ROW(orderData[customer])),""),ROWS($A$15:A50)+$B$3)),INDEX(orderData[status],SMALL(IF(ISNUMBER(MATCH(orderData[customer],$D$9,0)*MATCH(YEAR(orderData[invoice_date]),$D$15,0)),MATCH(ROW(orderData[customer]),ROW(orderData[customer])),""),ROWS($A$15:A50)+$B$3))),IF($D$15="",INDEX(orderData[status],SMALL(IF(ISNUMBER(MATCH(orderData[customer],$D$9,0)*MATCH(orderData[order_type],$D$13,0)),MATCH(ROW(orderData[customer]),ROW(orderData[customer])),""),ROWS($A$15:A50)+$B$3)),INDEX(orderData[status],SMALL(IF(ISNUMBER(MATCH(orderData[customer],$D$9,0)*MATCH(orderData[order_type],$D$13,0)*MATCH(YEAR(orderData[invoice_date]),$D$15,0)),MATCH(ROW(orderData[customer]),ROW(orderData[customer])),""),ROWS($A$15:A50)+$B$3)))),IF($D$13="",IF($D$15="",INDEX(orderData[status],SMALL(IF(ISNUMBER(MATCH(orderData[customer],$D$9,0)*MATCH(orderData[status],$D$11,0)),MATCH(ROW(orderData[customer]),ROW(orderData[customer])),""),ROWS($A$15:A50)+$B$3)),INDEX(orderData[status],SMALL(IF(ISNUMBER(MATCH(orderData[customer],$D$9,0)*MATCH(orderData[status],$D$11,0)*MATCH(YEAR(orderData[status]),$D$15,0)),MATCH(ROW(orderData[customer]),ROW(orderData[customer])),""),ROWS($A$15:A50)+$B$3))),IF($D$15="",INDEX(orderData[status],SMALL(IF(ISNUMBER(MATCH(orderData[customer],$D$9,0)*MATCH(orderData[status],$D$11,0)*MATCH(orderData[order_type],$D$13,0)),MATCH(ROW(orderData[customer]),ROW(orderData[customer])),""),ROWS($A$15:A50)+$B$3)),INDEX(orderData[statu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W43" s="392" t="str">
        <f t="array" ref="W43">IFERROR(IF($D$9="",IF($D$11="",IF($D$13="",IF($D$15="",INDEX(orderData[custom_docs],SMALL(MATCH(ROW(orderData[customer]),ROW(orderData[customer])),ROWS($A$15:A50)+$B$3)),INDEX(orderData[custom_docs],SMALL(IF(ISNUMBER(MATCH(YEAR(orderData[invoice_date]),$D$15,0)),MATCH(ROW(orderData[customer]),ROW(orderData[customer])),""),ROWS($A$15:A50)+$B$3))),IF($D$15="",INDEX(orderData[custom_docs],SMALL(IF(ISNUMBER(MATCH(orderData[order_type],$D$13,0)),MATCH(ROW(orderData[customer]),ROW(orderData[customer])),""),ROWS($A$15:A50)+$B$3)),INDEX(orderData[custom_docs],SMALL(IF(ISNUMBER(MATCH(orderData[order_type],$D$13,0)*MATCH(YEAR(orderData[invoice_date]),$D$15,0)),MATCH(ROW(orderData[customer]),ROW(orderData[customer])),""),ROWS($A$15:A50)+$B$3)))),IF($D$13="",IF($D$15="",INDEX(orderData[custom_docs],SMALL(IF(ISNUMBER(MATCH(orderData[status],$D$11,0)),MATCH(ROW(orderData[customer]),ROW(orderData[customer])),""),ROWS($A$15:A50)+$B$3)),INDEX(orderData[custom_docs],SMALL(IF(ISNUMBER(MATCH(orderData[status],$D$11,0)*MATCH(YEAR(orderData[invoice_date]),$D$15,0)),MATCH(ROW(orderData[customer]),ROW(orderData[customer])),""),ROWS($A$15:A50)+$B$3))),IF($D$15="",INDEX(orderData[custom_docs],SMALL(IF(ISNUMBER(MATCH(orderData[status],$D$11,0)*MATCH(orderData[order_type],$D$13,0)),MATCH(ROW(orderData[customer]),ROW(orderData[customer])),""),ROWS($A$15:A50)+$B$3)),INDEX(orderData[custom_docs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_docs],SMALL(IF(ISNUMBER(MATCH(orderData[customer],$D$9,0)),MATCH(ROW(orderData[customer]),ROW(orderData[customer])),""),ROWS($A$15:A50)+$B$3)),INDEX(orderData[custom_docs],SMALL(IF(ISNUMBER(MATCH(orderData[customer],$D$9,0)*MATCH(YEAR(orderData[invoice_date]),$D$15,0)),MATCH(ROW(orderData[customer]),ROW(orderData[customer])),""),ROWS($A$15:A50)+$B$3))),IF($D$15="",INDEX(orderData[custom_docs],SMALL(IF(ISNUMBER(MATCH(orderData[customer],$D$9,0)*MATCH(orderData[order_type],$D$13,0)),MATCH(ROW(orderData[customer]),ROW(orderData[customer])),""),ROWS($A$15:A50)+$B$3)),INDEX(orderData[custom_docs],SMALL(IF(ISNUMBER(MATCH(orderData[customer],$D$9,0)*MATCH(orderData[order_type],$D$13,0)*MATCH(YEAR(orderData[invoice_date]),$D$15,0)),MATCH(ROW(orderData[customer]),ROW(orderData[customer])),""),ROWS($A$15:A50)+$B$3)))),IF($D$13="",IF($D$15="",INDEX(orderData[custom_docs],SMALL(IF(ISNUMBER(MATCH(orderData[customer],$D$9,0)*MATCH(orderData[status],$D$11,0)),MATCH(ROW(orderData[customer]),ROW(orderData[customer])),""),ROWS($A$15:A50)+$B$3)),INDEX(orderData[custom_docs],SMALL(IF(ISNUMBER(MATCH(orderData[customer],$D$9,0)*MATCH(orderData[status],$D$11,0)*MATCH(YEAR(orderData[status]),$D$15,0)),MATCH(ROW(orderData[customer]),ROW(orderData[customer])),""),ROWS($A$15:A50)+$B$3))),IF($D$15="",INDEX(orderData[custom_docs],SMALL(IF(ISNUMBER(MATCH(orderData[customer],$D$9,0)*MATCH(orderData[status],$D$11,0)*MATCH(orderData[order_type],$D$13,0)),MATCH(ROW(orderData[customer]),ROW(orderData[customer])),""),ROWS($A$15:A50)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BG43" s="195"/>
      <c r="BN43" s="433"/>
      <c r="BO43" s="268"/>
      <c r="BZ43" s="304"/>
      <c r="CA43" s="305" t="str">
        <f>IFERROR(IF(BZ43="","",INDEX(productData[description],MATCH(BZ43,productData[sku],0))),"")</f>
        <v/>
      </c>
      <c r="CB43" s="306"/>
      <c r="CC43" s="421"/>
      <c r="CD43" s="315"/>
      <c r="CE43" s="425"/>
      <c r="CF43" s="308"/>
      <c r="CG43" s="309" t="str">
        <f>IFERROR(ROUNDUP(CB43/INDEX(productData[units_per_carton],MATCH(BZ43,productData[sku],0)),0),"")</f>
        <v/>
      </c>
      <c r="CH43" s="310" t="str">
        <f>IFERROR(ROUNDUP(CD43/INDEX(productData[units_per_carton],MATCH(BZ43,productData[sku],0)),0),"")</f>
        <v/>
      </c>
      <c r="CI43" s="310" t="str">
        <f>IFERROR(ROUNDUP(CF43/INDEX(productData[units_per_carton],MATCH(BZ43,productData[sku])),0),"")</f>
        <v/>
      </c>
      <c r="CJ43" s="310" t="str">
        <f>IFERROR(((CB43+CD43+CF43)/INDEX(productData[units_per_carton],MATCH(BZ43,productData[sku],0)))*INDEX(productData[net_weight],MATCH(BZ43,productData[sku],0)),"")</f>
        <v/>
      </c>
      <c r="CK43" s="310" t="str">
        <f>IFERROR(((CB43+CD43+CF43)/INDEX(productData[units_per_carton],MATCH(BZ43,productData[sku],0)))*INDEX(productData[gross_weight],MATCH(BZ43,productData[sku],0)),"")</f>
        <v/>
      </c>
      <c r="CL43" s="414" t="str">
        <f>IFERROR((CB43+CD43+CF43)/INDEX(productData[units_per_carton],MATCH(BZ43,productData[sku],0))*INDEX(productData[length],MATCH(BZ43,productData[sku],0))*INDEX(productData[width],MATCH(BZ43,productData[sku],0))*INDEX(productData[height],MATCH(BZ43,productData[sku],0))/1000000000,"")</f>
        <v/>
      </c>
      <c r="CM43" s="311" t="str">
        <f>IFERROR(INDEX(productData[category],MATCH(BZ43,productData[sku],0)),"")</f>
        <v/>
      </c>
      <c r="CN43" s="311" t="str">
        <f>IFERROR(INDEX(productData[size1],MATCH(BZ43,productData[sku],0)),"")</f>
        <v/>
      </c>
      <c r="CO43" s="312" t="str">
        <f>IFERROR(INDEX(productData[hs_code],MATCH(BZ43,productData[sku],0)),"")</f>
        <v/>
      </c>
      <c r="CP43" s="365" t="str">
        <f>IFERROR(INDEX(productData[sku_geko],MATCH(BZ43,productData[sku],0)),"")</f>
        <v/>
      </c>
      <c r="CQ43" s="308"/>
      <c r="CR43" s="383" t="str">
        <f>IFERROR(IF(BZ43="","",IF($BX$15="SALE",INDEX(inventory[COSTO UNITARIO],MATCH(BZ43,inventory[SKU],0)),IF($BX$15="SAMPLING",INDEX(inventory[COSTO UNITARIO],MATCH(BZ43,inventory[SKU],0)),""))),"")</f>
        <v/>
      </c>
      <c r="CS43" s="383" t="str">
        <f t="shared" si="8"/>
        <v/>
      </c>
      <c r="CT43" s="430" t="str">
        <f t="shared" si="9"/>
        <v/>
      </c>
      <c r="CU43" s="357" t="str">
        <f t="shared" si="3"/>
        <v/>
      </c>
      <c r="CV43" s="251"/>
      <c r="CW43" s="251"/>
      <c r="CX43" s="251"/>
      <c r="CY43" s="251"/>
      <c r="CZ43" s="251"/>
      <c r="DA43" s="251"/>
      <c r="DB43" s="251" t="str">
        <f>IFERROR(VLOOKUP(BZ43,productData[],22,FALSE),"")</f>
        <v/>
      </c>
      <c r="DH43" s="195"/>
      <c r="EE43" s="337" t="str">
        <f t="array" ref="EE43">IFERROR(IF($EC$9="",IF($EC$11="",IF($EC$13="",INDEX(productData[sku],SMALL(MATCH(ROW(productData[sku]),ROW(productData[sku])),ROWS($A$15:A50)+$B$3)),INDEX(productData[sku],SMALL(IF(ISNUMBER(MATCH(productData[size1],$EC$13,0)),MATCH(ROW(productData[sku]),ROW(productData[sku])),""),ROWS($A$15:A48)+$B$3))),IF($EC$13="",INDEX(productData[sku],SMALL(IF(ISNUMBER(MATCH(productData[sex],$EC$11,0)),MATCH(ROW(productData[sku]),ROW(productData[sku])),""),ROWS($A$15:A48)+$B$3)),INDEX(productData[sku],SMALL(IF(ISNUMBER(MATCH(productData[sex],$EC$11,0)*MATCH(productData[size1],$EC$13,0)),MATCH(ROW(productData[sku]),ROW(productData[sku])),""),ROWS($A$15:A48)+$B$3)))),IF($EC$11="",IF($EC$13="",INDEX(productData[sku],SMALL(IF(ISNUMBER(MATCH(productData[category],$EC$9,0)),MATCH(ROW(productData[sku]),ROW(productData[sku])),""),ROWS($A$15:A48)+$B$3)),INDEX(productData[sku],SMALL(IF(ISNUMBER(MATCH(productData[category],$EC$9,0)*MATCH(productData[size1],$EC$13,0)),MATCH(ROW(productData[sku]),ROW(productData[sku])),""),ROWS($A$15:A48)+$B$3))),IF($EC$13="",INDEX(productData[sku],SMALL(IF(ISNUMBER(MATCH(productData[category],$EC$9,0)*MATCH(productData[sex],$EC$11,0)),MATCH(ROW(productData[sku]),ROW(productData[sku])),""),ROWS($A$15:A48)+$B$3)),INDEX(productData[sku],SMALL(IF(ISNUMBER(MATCH(productData[category],$EC$9,0)*MATCH(productData[sex],$EC$11,0)*MATCH(productData[size1],$EC$13,0)),MATCH(ROW(productData[sku]),ROW(productData[sku])),""),ROWS($A$15:A48)+$B$3))))),"")</f>
        <v/>
      </c>
      <c r="EF43" s="501" t="str">
        <f t="array" ref="EF43">IFERROR(IF($EC$9="",IF($EC$11="",IF($EC$13="",INDEX(productData[description],SMALL(MATCH(ROW(productData[sku]),ROW(productData[sku])),ROWS($A$15:A50)+$B$3)),INDEX(productData[description],SMALL(IF(ISNUMBER(MATCH(productData[size1],$EC$13,0)),MATCH(ROW(productData[sku]),ROW(productData[sku])),""),ROWS($A$15:A48)+$B$3))),IF($EC$13="",INDEX(productData[description],SMALL(IF(ISNUMBER(MATCH(productData[sex],$EC$11,0)),MATCH(ROW(productData[sku]),ROW(productData[sku])),""),ROWS($A$15:A48)+$B$3)),INDEX(productData[description],SMALL(IF(ISNUMBER(MATCH(productData[sex],$EC$11,0)*MATCH(productData[size1],$EC$13,0)),MATCH(ROW(productData[sku]),ROW(productData[sku])),""),ROWS($A$15:A48)+$B$3)))),IF($EC$11="",IF($EC$13="",INDEX(productData[description],SMALL(IF(ISNUMBER(MATCH(productData[category],$EC$9,0)),MATCH(ROW(productData[sku]),ROW(productData[sku])),""),ROWS($A$15:A48)+$B$3)),INDEX(productData[description],SMALL(IF(ISNUMBER(MATCH(productData[category],$EC$9,0)*MATCH(productData[size1],$EC$13,0)),MATCH(ROW(productData[sku]),ROW(productData[sku])),""),ROWS($A$15:A48)+$B$3))),IF($EC$13="",INDEX(productData[description],SMALL(IF(ISNUMBER(MATCH(productData[category],$EC$9,0)*MATCH(productData[sex],$EC$11,0)),MATCH(ROW(productData[sku]),ROW(productData[sku])),""),ROWS($A$15:A48)+$B$3)),INDEX(productData[description],SMALL(IF(ISNUMBER(MATCH(productData[category],$EC$9,0)*MATCH(productData[sex],$EC$11,0)*MATCH(productData[size1],$EC$13,0)),MATCH(ROW(productData[sku]),ROW(productData[sku])),""),ROWS($A$15:A48)+$B$3))))),"")</f>
        <v/>
      </c>
      <c r="EG43" s="338" t="str">
        <f>IFERROR(IF('BHPC MANAGER'!$EE43="","",INDEX(inventory[ESISTENZA],MATCH('BHPC MANAGER'!$EE43,inventory[SKU],0))),0)</f>
        <v/>
      </c>
      <c r="EH43" s="339" t="s">
        <v>241</v>
      </c>
      <c r="EI43" s="339" t="str">
        <f t="shared" si="4"/>
        <v/>
      </c>
      <c r="EJ43" s="340" t="s">
        <v>241</v>
      </c>
      <c r="EK43" s="341" t="str">
        <f t="shared" si="5"/>
        <v/>
      </c>
      <c r="EO43" s="195" t="str">
        <f t="array" ref="EO43">IFERROR(INDEX(orderData[order_no],SMALL(IF(ISNUMBER(MATCH(orderData[status],$EO$7,0)),MATCH(ROW(orderData[order_no]),ROW(orderData[order_no])),""),ROWS($A$15:A48))),"")</f>
        <v/>
      </c>
    </row>
    <row r="44" spans="6:228" ht="15" customHeight="1" x14ac:dyDescent="0.35">
      <c r="L44" s="285" t="str">
        <f t="array" ref="L44">IFERROR(IF($D$9="",IF($D$11="",IF($D$13="",IF($D$15="",INDEX(orderData[customer],SMALL(MATCH(ROW(orderData[customer]),ROW(orderData[customer])),ROWS($A$15:A51)+$B$3)),INDEX(orderData[customer],SMALL(IF(ISNUMBER(MATCH(YEAR(orderData[invoice_date]),$D$15,0)),MATCH(ROW(orderData[customer]),ROW(orderData[customer])),""),ROWS($A$15:A51)+$B$3))),IF($D$15="",INDEX(orderData[customer],SMALL(IF(ISNUMBER(MATCH(orderData[order_type],$D$13,0)),MATCH(ROW(orderData[customer]),ROW(orderData[customer])),""),ROWS($A$15:A51)+$B$3)),INDEX(orderData[customer],SMALL(IF(ISNUMBER(MATCH(orderData[order_type],$D$13,0)*MATCH(YEAR(orderData[invoice_date]),$D$15,0)),MATCH(ROW(orderData[customer]),ROW(orderData[customer])),""),ROWS($A$15:A51)+$B$3)))),IF($D$13="",IF($D$15="",INDEX(orderData[customer],SMALL(IF(ISNUMBER(MATCH(orderData[status],$D$11,0)),MATCH(ROW(orderData[customer]),ROW(orderData[customer])),""),ROWS($A$15:A51)+$B$3)),INDEX(orderData[customer],SMALL(IF(ISNUMBER(MATCH(orderData[status],$D$11,0)*MATCH(YEAR(orderData[invoice_date]),$D$15,0)),MATCH(ROW(orderData[customer]),ROW(orderData[customer])),""),ROWS($A$15:A51)+$B$3))),IF($D$15="",INDEX(orderData[customer],SMALL(IF(ISNUMBER(MATCH(orderData[status],$D$11,0)*MATCH(orderData[order_type],$D$13,0)),MATCH(ROW(orderData[customer]),ROW(orderData[customer])),""),ROWS($A$15:A51)+$B$3)),INDEX(orderData[customer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er],SMALL(IF(ISNUMBER(MATCH(orderData[customer],$D$9,0)),MATCH(ROW(orderData[customer]),ROW(orderData[customer])),""),ROWS($A$15:A51)+$B$3)),INDEX(orderData[customer],SMALL(IF(ISNUMBER(MATCH(orderData[customer],$D$9,0)*MATCH(YEAR(orderData[invoice_date]),$D$15,0)),MATCH(ROW(orderData[customer]),ROW(orderData[customer])),""),ROWS($A$15:A51)+$B$3))),IF($D$15="",INDEX(orderData[customer],SMALL(IF(ISNUMBER(MATCH(orderData[customer],$D$9,0)*MATCH(orderData[order_type],$D$13,0)),MATCH(ROW(orderData[customer]),ROW(orderData[customer])),""),ROWS($A$15:A51)+$B$3)),INDEX(orderData[customer],SMALL(IF(ISNUMBER(MATCH(orderData[customer],$D$9,0)*MATCH(orderData[order_type],$D$13,0)*MATCH(YEAR(orderData[invoice_date]),$D$15,0)),MATCH(ROW(orderData[customer]),ROW(orderData[customer])),""),ROWS($A$15:A51)+$B$3)))),IF($D$13="",IF($D$15="",INDEX(orderData[customer],SMALL(IF(ISNUMBER(MATCH(orderData[customer],$D$9,0)*MATCH(orderData[status],$D$11,0)),MATCH(ROW(orderData[customer]),ROW(orderData[customer])),""),ROWS($A$15:A51)+$B$3)),INDEX(orderData[customer],SMALL(IF(ISNUMBER(MATCH(orderData[customer],$D$9,0)*MATCH(orderData[status],$D$11,0)*MATCH(YEAR(orderData[invoice_date]),$D$15,0)),MATCH(ROW(orderData[customer]),ROW(orderData[customer])),""),ROWS($A$15:A51)+$B$3))),IF($D$15="",INDEX(orderData[customer],SMALL(IF(ISNUMBER(MATCH(orderData[customer],$D$9,0)*MATCH(orderData[status],$D$11,0)*MATCH(orderData[order_type],$D$13,0)),MATCH(ROW(orderData[customer]),ROW(orderData[customer])),""),ROWS($A$15:A51)+$B$3)),INDEX(orderData[customer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M44" s="286" t="str">
        <f t="array" ref="M44">IFERROR(IF($D$9="",IF($D$11="",IF($D$13="",IF($D$15="",INDEX(orderData[order_no],SMALL(MATCH(ROW(orderData[customer]),ROW(orderData[customer])),ROWS($A$15:A51)+$B$3)),INDEX(orderData[order_no],SMALL(IF(ISNUMBER(MATCH(YEAR(orderData[invoice_date]),$D$15,0)),MATCH(ROW(orderData[customer]),ROW(orderData[customer])),""),ROWS($A$15:A51)+$B$3))),IF($D$15="",INDEX(orderData[order_no],SMALL(IF(ISNUMBER(MATCH(orderData[order_type],$D$13,0)),MATCH(ROW(orderData[customer]),ROW(orderData[customer])),""),ROWS($A$15:A51)+$B$3)),INDEX(orderData[order_no],SMALL(IF(ISNUMBER(MATCH(orderData[order_type],$D$13,0)*MATCH(YEAR(orderData[invoice_date]),$D$15,0)),MATCH(ROW(orderData[customer]),ROW(orderData[customer])),""),ROWS($A$15:A51)+$B$3)))),IF($D$13="",IF($D$15="",INDEX(orderData[order_no],SMALL(IF(ISNUMBER(MATCH(orderData[status],$D$11,0)),MATCH(ROW(orderData[customer]),ROW(orderData[customer])),""),ROWS($A$15:A51)+$B$3)),INDEX(orderData[order_no],SMALL(IF(ISNUMBER(MATCH(orderData[status],$D$11,0)*MATCH(YEAR(orderData[invoice_date]),$D$15,0)),MATCH(ROW(orderData[customer]),ROW(orderData[customer])),""),ROWS($A$15:A51)+$B$3))),IF($D$15="",INDEX(orderData[order_no],SMALL(IF(ISNUMBER(MATCH(orderData[status],$D$11,0)*MATCH(orderData[order_type],$D$13,0)),MATCH(ROW(orderData[customer]),ROW(orderData[customer])),""),ROWS($A$15:A51)+$B$3)),INDEX(orderData[order_no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no],SMALL(IF(ISNUMBER(MATCH(orderData[customer],$D$9,0)),MATCH(ROW(orderData[customer]),ROW(orderData[customer])),""),ROWS($A$15:A51)+$B$3)),INDEX(orderData[order_no],SMALL(IF(ISNUMBER(MATCH(orderData[customer],$D$9,0)*MATCH(YEAR(orderData[invoice_date]),$D$15,0)),MATCH(ROW(orderData[customer]),ROW(orderData[customer])),""),ROWS($A$15:A51)+$B$3))),IF($D$15="",INDEX(orderData[order_no],SMALL(IF(ISNUMBER(MATCH(orderData[customer],$D$9,0)*MATCH(orderData[order_type],$D$13,0)),MATCH(ROW(orderData[customer]),ROW(orderData[customer])),""),ROWS($A$15:A51)+$B$3)),INDEX(orderData[order_no],SMALL(IF(ISNUMBER(MATCH(orderData[customer],$D$9,0)*MATCH(orderData[order_type],$D$13,0)*MATCH(YEAR(orderData[invoice_date]),$D$15,0)),MATCH(ROW(orderData[customer]),ROW(orderData[customer])),""),ROWS($A$15:A51)+$B$3)))),IF($D$13="",IF($D$15="",INDEX(orderData[order_no],SMALL(IF(ISNUMBER(MATCH(orderData[customer],$D$9,0)*MATCH(orderData[status],$D$11,0)),MATCH(ROW(orderData[customer]),ROW(orderData[customer])),""),ROWS($A$15:A51)+$B$3)),INDEX(orderData[order_no],SMALL(IF(ISNUMBER(MATCH(orderData[customer],$D$9,0)*MATCH(orderData[status],$D$11,0)*MATCH(YEAR(orderData[invoice_date]),$D$15,0)),MATCH(ROW(orderData[customer]),ROW(orderData[customer])),""),ROWS($A$15:A51)+$B$3))),IF($D$15="",INDEX(orderData[order_no],SMALL(IF(ISNUMBER(MATCH(orderData[customer],$D$9,0)*MATCH(orderData[status],$D$11,0)*MATCH(orderData[order_type],$D$13,0)),MATCH(ROW(orderData[customer]),ROW(orderData[customer])),""),ROWS($A$15:A51)+$B$3)),INDEX(orderData[order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N44" s="287" t="str">
        <f t="array" ref="N44">IFERROR(IF($D$9="",IF($D$11="",IF($D$13="",IF($D$15="",INDEX(orderData[order_type],SMALL(MATCH(ROW(orderData[customer]),ROW(orderData[customer])),ROWS($A$15:A51)+$B$3)),INDEX(orderData[order_type],SMALL(IF(ISNUMBER(MATCH(YEAR(orderData[invoice_date]),$D$15,0)),MATCH(ROW(orderData[customer]),ROW(orderData[customer])),""),ROWS($A$15:A51)+$B$3))),IF($D$15="",INDEX(orderData[order_type],SMALL(IF(ISNUMBER(MATCH(orderData[order_type],$D$13,0)),MATCH(ROW(orderData[customer]),ROW(orderData[customer])),""),ROWS($A$15:A51)+$B$3)),INDEX(orderData[order_type],SMALL(IF(ISNUMBER(MATCH(orderData[order_type],$D$13,0)*MATCH(YEAR(orderData[invoice_date]),$D$15,0)),MATCH(ROW(orderData[customer]),ROW(orderData[customer])),""),ROWS($A$15:A51)+$B$3)))),IF($D$13="",IF($D$15="",INDEX(orderData[order_type],SMALL(IF(ISNUMBER(MATCH(orderData[status],$D$11,0)),MATCH(ROW(orderData[customer]),ROW(orderData[customer])),""),ROWS($A$15:A51)+$B$3)),INDEX(orderData[order_type],SMALL(IF(ISNUMBER(MATCH(orderData[status],$D$11,0)*MATCH(YEAR(orderData[invoice_date]),$D$15,0)),MATCH(ROW(orderData[customer]),ROW(orderData[customer])),""),ROWS($A$15:A51)+$B$3))),IF($D$15="",INDEX(orderData[order_type],SMALL(IF(ISNUMBER(MATCH(orderData[status],$D$11,0)*MATCH(orderData[order_type],$D$13,0)),MATCH(ROW(orderData[customer]),ROW(orderData[customer])),""),ROWS($A$15:A51)+$B$3)),INDEX(orderData[order_typ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type],SMALL(IF(ISNUMBER(MATCH(orderData[customer],$D$9,0)),MATCH(ROW(orderData[customer]),ROW(orderData[customer])),""),ROWS($A$15:A51)+$B$3)),INDEX(orderData[order_type],SMALL(IF(ISNUMBER(MATCH(orderData[customer],$D$9,0)*MATCH(YEAR(orderData[invoice_date]),$D$15,0)),MATCH(ROW(orderData[customer]),ROW(orderData[customer])),""),ROWS($A$15:A51)+$B$3))),IF($D$15="",INDEX(orderData[order_type],SMALL(IF(ISNUMBER(MATCH(orderData[customer],$D$9,0)*MATCH(orderData[order_type],$D$13,0)),MATCH(ROW(orderData[customer]),ROW(orderData[customer])),""),ROWS($A$15:A51)+$B$3)),INDEX(orderData[order_type],SMALL(IF(ISNUMBER(MATCH(orderData[customer],$D$9,0)*MATCH(orderData[order_type],$D$13,0)*MATCH(YEAR(orderData[invoice_date]),$D$15,0)),MATCH(ROW(orderData[customer]),ROW(orderData[customer])),""),ROWS($A$15:A51)+$B$3)))),IF($D$13="",IF($D$15="",INDEX(orderData[order_type],SMALL(IF(ISNUMBER(MATCH(orderData[customer],$D$9,0)*MATCH(orderData[status],$D$11,0)),MATCH(ROW(orderData[customer]),ROW(orderData[customer])),""),ROWS($A$15:A51)+$B$3)),INDEX(orderData[order_type],SMALL(IF(ISNUMBER(MATCH(orderData[customer],$D$9,0)*MATCH(orderData[status],$D$11,0)*MATCH(YEAR(orderData[invoice_date]),$D$15,0)),MATCH(ROW(orderData[customer]),ROW(orderData[customer])),""),ROWS($A$15:A51)+$B$3))),IF($D$15="",INDEX(orderData[order_type],SMALL(IF(ISNUMBER(MATCH(orderData[customer],$D$9,0)*MATCH(orderData[status],$D$11,0)*MATCH(orderData[order_type],$D$13,0)),MATCH(ROW(orderData[customer]),ROW(orderData[customer])),""),ROWS($A$15:A51)+$B$3)),INDEX(orderData[order_typ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O44" s="288" t="str">
        <f t="array" ref="O44">IFERROR(IF($D$9="",IF($D$11="",IF($D$13="",IF($D$15="",INDEX(orderData[order_date],SMALL(MATCH(ROW(orderData[customer]),ROW(orderData[customer])),ROWS($A$15:A51)+$B$3)),INDEX(orderData[order_date],SMALL(IF(ISNUMBER(MATCH(YEAR(orderData[invoice_date]),$D$15,0)),MATCH(ROW(orderData[customer]),ROW(orderData[customer])),""),ROWS($A$15:A51)+$B$3))),IF($D$15="",INDEX(orderData[order_date],SMALL(IF(ISNUMBER(MATCH(orderData[order_type],$D$13,0)),MATCH(ROW(orderData[customer]),ROW(orderData[customer])),""),ROWS($A$15:A51)+$B$3)),INDEX(orderData[order_date],SMALL(IF(ISNUMBER(MATCH(orderData[order_type],$D$13,0)*MATCH(YEAR(orderData[invoice_date]),$D$15,0)),MATCH(ROW(orderData[customer]),ROW(orderData[customer])),""),ROWS($A$15:A51)+$B$3)))),IF($D$13="",IF($D$15="",INDEX(orderData[order_date],SMALL(IF(ISNUMBER(MATCH(orderData[status],$D$11,0)),MATCH(ROW(orderData[customer]),ROW(orderData[customer])),""),ROWS($A$15:A51)+$B$3)),INDEX(orderData[order_date],SMALL(IF(ISNUMBER(MATCH(orderData[status],$D$11,0)*MATCH(YEAR(orderData[invoice_date]),$D$15,0)),MATCH(ROW(orderData[customer]),ROW(orderData[customer])),""),ROWS($A$15:A51)+$B$3))),IF($D$15="",INDEX(orderData[order_date],SMALL(IF(ISNUMBER(MATCH(orderData[status],$D$11,0)*MATCH(orderData[order_type],$D$13,0)),MATCH(ROW(orderData[customer]),ROW(orderData[customer])),""),ROWS($A$15:A51)+$B$3)),INDEX(orderData[order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date],SMALL(IF(ISNUMBER(MATCH(orderData[customer],$D$9,0)),MATCH(ROW(orderData[customer]),ROW(orderData[customer])),""),ROWS($A$15:A51)+$B$3)),INDEX(orderData[order_date],SMALL(IF(ISNUMBER(MATCH(orderData[customer],$D$9,0)*MATCH(YEAR(orderData[invoice_date]),$D$15,0)),MATCH(ROW(orderData[customer]),ROW(orderData[customer])),""),ROWS($A$15:A51)+$B$3))),IF($D$15="",INDEX(orderData[order_date],SMALL(IF(ISNUMBER(MATCH(orderData[customer],$D$9,0)*MATCH(orderData[order_type],$D$13,0)),MATCH(ROW(orderData[customer]),ROW(orderData[customer])),""),ROWS($A$15:A51)+$B$3)),INDEX(orderData[order_date],SMALL(IF(ISNUMBER(MATCH(orderData[customer],$D$9,0)*MATCH(orderData[order_type],$D$13,0)*MATCH(YEAR(orderData[invoice_date]),$D$15,0)),MATCH(ROW(orderData[customer]),ROW(orderData[customer])),""),ROWS($A$15:A51)+$B$3)))),IF($D$13="",IF($D$15="",INDEX(orderData[order_date],SMALL(IF(ISNUMBER(MATCH(orderData[customer],$D$9,0)*MATCH(orderData[status],$D$11,0)),MATCH(ROW(orderData[customer]),ROW(orderData[customer])),""),ROWS($A$15:A51)+$B$3)),INDEX(orderData[order_date],SMALL(IF(ISNUMBER(MATCH(orderData[customer],$D$9,0)*MATCH(orderData[status],$D$11,0)*MATCH(YEAR(orderData[invoice_date]),$D$15,0)),MATCH(ROW(orderData[customer]),ROW(orderData[customer])),""),ROWS($A$15:A51)+$B$3))),IF($D$15="",INDEX(orderData[order_date],SMALL(IF(ISNUMBER(MATCH(orderData[customer],$D$9,0)*MATCH(orderData[status],$D$11,0)*MATCH(orderData[order_type],$D$13,0)),MATCH(ROW(orderData[customer]),ROW(orderData[customer])),""),ROWS($A$15:A51)+$B$3)),INDEX(orderData[order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P44" s="289" t="str">
        <f t="array" ref="P44">IFERROR(IF($D$9="",IF($D$11="",IF($D$13="",IF($D$15="",INDEX(orderData[invoice_no],SMALL(MATCH(ROW(orderData[customer]),ROW(orderData[customer])),ROWS($A$15:A51)+$B$3)),INDEX(orderData[invoice_no],SMALL(IF(ISNUMBER(MATCH(YEAR(orderData[invoice_date]),$D$15,0)),MATCH(ROW(orderData[customer]),ROW(orderData[customer])),""),ROWS($A$15:A51)+$B$3))),IF($D$15="",INDEX(orderData[invoice_no],SMALL(IF(ISNUMBER(MATCH(orderData[order_type],$D$13,0)),MATCH(ROW(orderData[customer]),ROW(orderData[customer])),""),ROWS($A$15:A51)+$B$3)),INDEX(orderData[invoice_no],SMALL(IF(ISNUMBER(MATCH(orderData[order_type],$D$13,0)*MATCH(YEAR(orderData[invoice_date]),$D$15,0)),MATCH(ROW(orderData[customer]),ROW(orderData[customer])),""),ROWS($A$15:A51)+$B$3)))),IF($D$13="",IF($D$15="",INDEX(orderData[invoice_no],SMALL(IF(ISNUMBER(MATCH(orderData[status],$D$11,0)),MATCH(ROW(orderData[customer]),ROW(orderData[customer])),""),ROWS($A$15:A51)+$B$3)),INDEX(orderData[invoice_no],SMALL(IF(ISNUMBER(MATCH(orderData[status],$D$11,0)*MATCH(YEAR(orderData[invoice_date]),$D$15,0)),MATCH(ROW(orderData[customer]),ROW(orderData[customer])),""),ROWS($A$15:A51)+$B$3))),IF($D$15="",INDEX(orderData[invoice_no],SMALL(IF(ISNUMBER(MATCH(orderData[status],$D$11,0)*MATCH(orderData[order_type],$D$13,0)),MATCH(ROW(orderData[customer]),ROW(orderData[customer])),""),ROWS($A$15:A51)+$B$3)),INDEX(orderData[invoice_no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no],SMALL(IF(ISNUMBER(MATCH(orderData[customer],$D$9,0)),MATCH(ROW(orderData[customer]),ROW(orderData[customer])),""),ROWS($A$15:A51)+$B$3)),INDEX(orderData[invoice_no],SMALL(IF(ISNUMBER(MATCH(orderData[customer],$D$9,0)*MATCH(YEAR(orderData[invoice_date]),$D$15,0)),MATCH(ROW(orderData[customer]),ROW(orderData[customer])),""),ROWS($A$15:A51)+$B$3))),IF($D$15="",INDEX(orderData[invoice_no],SMALL(IF(ISNUMBER(MATCH(orderData[customer],$D$9,0)*MATCH(orderData[order_type],$D$13,0)),MATCH(ROW(orderData[customer]),ROW(orderData[customer])),""),ROWS($A$15:A51)+$B$3)),INDEX(orderData[invoice_no],SMALL(IF(ISNUMBER(MATCH(orderData[customer],$D$9,0)*MATCH(orderData[order_type],$D$13,0)*MATCH(YEAR(orderData[invoice_date]),$D$15,0)),MATCH(ROW(orderData[customer]),ROW(orderData[customer])),""),ROWS($A$15:A51)+$B$3)))),IF($D$13="",IF($D$15="",INDEX(orderData[invoice_no],SMALL(IF(ISNUMBER(MATCH(orderData[customer],$D$9,0)*MATCH(orderData[status],$D$11,0)),MATCH(ROW(orderData[customer]),ROW(orderData[customer])),""),ROWS($A$15:A51)+$B$3)),INDEX(orderData[invoice_no],SMALL(IF(ISNUMBER(MATCH(orderData[customer],$D$9,0)*MATCH(orderData[status],$D$11,0)*MATCH(YEAR(orderData[invoice_date]),$D$15,0)),MATCH(ROW(orderData[customer]),ROW(orderData[customer])),""),ROWS($A$15:A51)+$B$3))),IF($D$15="",INDEX(orderData[invoice_no],SMALL(IF(ISNUMBER(MATCH(orderData[customer],$D$9,0)*MATCH(orderData[status],$D$11,0)*MATCH(orderData[order_type],$D$13,0)),MATCH(ROW(orderData[customer]),ROW(orderData[customer])),""),ROWS($A$15:A51)+$B$3)),INDEX(orderData[invoice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Q44" s="290" t="str">
        <f t="array" ref="Q44">IFERROR(IF($D$9="",IF($D$11="",IF($D$13="",IF($D$15="",INDEX(orderData[invoice_date],SMALL(MATCH(ROW(orderData[customer]),ROW(orderData[customer])),ROWS($A$15:A51)+$B$3)),INDEX(orderData[invoice_date],SMALL(IF(ISNUMBER(MATCH(YEAR(orderData[invoice_date]),$D$15,0)),MATCH(ROW(orderData[customer]),ROW(orderData[customer])),""),ROWS($A$15:A51)+$B$3))),IF($D$15="",INDEX(orderData[invoice_date],SMALL(IF(ISNUMBER(MATCH(orderData[order_type],$D$13,0)),MATCH(ROW(orderData[customer]),ROW(orderData[customer])),""),ROWS($A$15:A51)+$B$3)),INDEX(orderData[invoice_date],SMALL(IF(ISNUMBER(MATCH(orderData[order_type],$D$13,0)*MATCH(YEAR(orderData[invoice_date]),$D$15,0)),MATCH(ROW(orderData[customer]),ROW(orderData[customer])),""),ROWS($A$15:A51)+$B$3)))),IF($D$13="",IF($D$15="",INDEX(orderData[invoice_date],SMALL(IF(ISNUMBER(MATCH(orderData[status],$D$11,0)),MATCH(ROW(orderData[customer]),ROW(orderData[customer])),""),ROWS($A$15:A51)+$B$3)),INDEX(orderData[invoice_date],SMALL(IF(ISNUMBER(MATCH(orderData[status],$D$11,0)*MATCH(YEAR(orderData[invoice_date]),$D$15,0)),MATCH(ROW(orderData[customer]),ROW(orderData[customer])),""),ROWS($A$15:A51)+$B$3))),IF($D$15="",INDEX(orderData[invoice_date],SMALL(IF(ISNUMBER(MATCH(orderData[status],$D$11,0)*MATCH(orderData[order_type],$D$13,0)),MATCH(ROW(orderData[customer]),ROW(orderData[customer])),""),ROWS($A$15:A51)+$B$3)),INDEX(orderData[invoice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date],SMALL(IF(ISNUMBER(MATCH(orderData[customer],$D$9,0)),MATCH(ROW(orderData[customer]),ROW(orderData[customer])),""),ROWS($A$15:A51)+$B$3)),INDEX(orderData[invoice_date],SMALL(IF(ISNUMBER(MATCH(orderData[customer],$D$9,0)*MATCH(YEAR(orderData[invoice_date]),$D$15,0)),MATCH(ROW(orderData[customer]),ROW(orderData[customer])),""),ROWS($A$15:A51)+$B$3))),IF($D$15="",INDEX(orderData[invoice_date],SMALL(IF(ISNUMBER(MATCH(orderData[customer],$D$9,0)*MATCH(orderData[order_type],$D$13,0)),MATCH(ROW(orderData[customer]),ROW(orderData[customer])),""),ROWS($A$15:A51)+$B$3)),INDEX(orderData[invoice_date],SMALL(IF(ISNUMBER(MATCH(orderData[customer],$D$9,0)*MATCH(orderData[order_type],$D$13,0)*MATCH(YEAR(orderData[invoice_date]),$D$15,0)),MATCH(ROW(orderData[customer]),ROW(orderData[customer])),""),ROWS($A$15:A51)+$B$3)))),IF($D$13="",IF($D$15="",INDEX(orderData[invoice_date],SMALL(IF(ISNUMBER(MATCH(orderData[customer],$D$9,0)*MATCH(orderData[status],$D$11,0)),MATCH(ROW(orderData[customer]),ROW(orderData[customer])),""),ROWS($A$15:A51)+$B$3)),INDEX(orderData[invoice_date],SMALL(IF(ISNUMBER(MATCH(orderData[customer],$D$9,0)*MATCH(orderData[status],$D$11,0)*MATCH(YEAR(orderData[invoice_date]),$D$15,0)),MATCH(ROW(orderData[customer]),ROW(orderData[customer])),""),ROWS($A$15:A51)+$B$3))),IF($D$15="",INDEX(orderData[invoice_date],SMALL(IF(ISNUMBER(MATCH(orderData[customer],$D$9,0)*MATCH(orderData[status],$D$11,0)*MATCH(orderData[order_type],$D$13,0)),MATCH(ROW(orderData[customer]),ROW(orderData[customer])),""),ROWS($A$15:A51)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R44" s="291" t="str">
        <f t="array" ref="R44">IFERROR(IF($D$9="",IF($D$11="",IF($D$13="",IF($D$15="",INDEX(orderData[inv_amount],SMALL(MATCH(ROW(orderData[customer]),ROW(orderData[customer])),ROWS($A$15:A51)+$B$3)),INDEX(orderData[inv_amount],SMALL(IF(ISNUMBER(MATCH(YEAR(orderData[invoice_date]),$D$15,0)),MATCH(ROW(orderData[customer]),ROW(orderData[customer])),""),ROWS($A$15:A51)+$B$3))),IF($D$15="",INDEX(orderData[inv_amount],SMALL(IF(ISNUMBER(MATCH(orderData[order_type],$D$13,0)),MATCH(ROW(orderData[customer]),ROW(orderData[customer])),""),ROWS($A$15:A51)+$B$3)),INDEX(orderData[inv_amount],SMALL(IF(ISNUMBER(MATCH(orderData[order_type],$D$13,0)*MATCH(YEAR(orderData[invoice_date]),$D$15,0)),MATCH(ROW(orderData[customer]),ROW(orderData[customer])),""),ROWS($A$15:A51)+$B$3)))),IF($D$13="",IF($D$15="",INDEX(orderData[inv_amount],SMALL(IF(ISNUMBER(MATCH(orderData[status],$D$11,0)),MATCH(ROW(orderData[customer]),ROW(orderData[customer])),""),ROWS($A$15:A51)+$B$3)),INDEX(orderData[inv_amount],SMALL(IF(ISNUMBER(MATCH(orderData[status],$D$11,0)*MATCH(YEAR(orderData[invoice_date]),$D$15,0)),MATCH(ROW(orderData[customer]),ROW(orderData[customer])),""),ROWS($A$15:A51)+$B$3))),IF($D$15="",INDEX(orderData[inv_amount],SMALL(IF(ISNUMBER(MATCH(orderData[status],$D$11,0)*MATCH(orderData[order_type],$D$13,0)),MATCH(ROW(orderData[customer]),ROW(orderData[customer])),""),ROWS($A$15:A51)+$B$3)),INDEX(orderData[inv_amount],SMALL(IF(ISNUMBER(MATCH(orderData[status],$D$11,0)*MATCH(orderData[order_type],$D$13,0)*MATCH(YEAR(orderData[invoice_date]),$D$15,0)),MATCH(ROW(orderData[customer]),ROW(orderData[customer])),""),ROWS($A$15:A51)+$B$3))))),IF($D$11="",IF($D$13="",IF($D$15="",INDEX(orderData[inv_amount],SMALL(IF(ISNUMBER(MATCH(orderData[customer],$D$9,0)),MATCH(ROW(orderData[customer]),ROW(orderData[customer])),""),ROWS($A$15:A51)+$B$3)),INDEX(orderData[inv_amount],SMALL(IF(ISNUMBER(MATCH(orderData[customer],$D$9,0)*MATCH(YEAR(orderData[invoice_date]),$D$15,0)),MATCH(ROW(orderData[customer]),ROW(orderData[customer])),""),ROWS($A$15:A51)+$B$3))),IF($D$15="",INDEX(orderData[inv_amount],SMALL(IF(ISNUMBER(MATCH(orderData[customer],$D$9,0)*MATCH(orderData[order_type],$D$13,0)),MATCH(ROW(orderData[customer]),ROW(orderData[customer])),""),ROWS($A$15:A51)+$B$3)),INDEX(orderData[inv_amount],SMALL(IF(ISNUMBER(MATCH(orderData[customer],$D$9,0)*MATCH(orderData[order_type],$D$13,0)*MATCH(YEAR(orderData[invoice_date]),$D$15,0)),MATCH(ROW(orderData[customer]),ROW(orderData[customer])),""),ROWS($A$15:A51)+$B$3)))),IF($D$13="",IF($D$15="",INDEX(orderData[inv_amount],SMALL(IF(ISNUMBER(MATCH(orderData[customer],$D$9,0)*MATCH(orderData[status],$D$11,0)),MATCH(ROW(orderData[customer]),ROW(orderData[customer])),""),ROWS($A$15:A51)+$B$3)),INDEX(orderData[inv_amount],SMALL(IF(ISNUMBER(MATCH(orderData[customer],$D$9,0)*MATCH(orderData[status],$D$11,0)*MATCH(YEAR(orderData[inv_amount]),$D$15,0)),MATCH(ROW(orderData[customer]),ROW(orderData[customer])),""),ROWS($A$15:A51)+$B$3))),IF($D$15="",INDEX(orderData[inv_amount],SMALL(IF(ISNUMBER(MATCH(orderData[customer],$D$9,0)*MATCH(orderData[status],$D$11,0)*MATCH(orderData[order_type],$D$13,0)),MATCH(ROW(orderData[customer]),ROW(orderData[customer])),""),ROWS($A$15:A51)+$B$3)),INDEX(orderData[inv_amount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S44" s="353" t="str">
        <f t="array" ref="S44">IFERROR(IF($D$9="",IF($D$11="",IF($D$13="",IF($D$15="",INDEX(orderData[lock_goods],SMALL(MATCH(ROW(orderData[customer]),ROW(orderData[customer])),ROWS($A$15:A51)+$B$3)),INDEX(orderData[lock_goods],SMALL(IF(ISNUMBER(MATCH(YEAR(orderData[invoice_date]),$D$15,0)),MATCH(ROW(orderData[customer]),ROW(orderData[customer])),""),ROWS($A$15:A51)+$B$3))),IF($D$15="",INDEX(orderData[lock_goods],SMALL(IF(ISNUMBER(MATCH(orderData[order_type],$D$13,0)),MATCH(ROW(orderData[customer]),ROW(orderData[customer])),""),ROWS($A$15:A51)+$B$3)),INDEX(orderData[lock_goods],SMALL(IF(ISNUMBER(MATCH(orderData[order_type],$D$13,0)*MATCH(YEAR(orderData[invoice_date]),$D$15,0)),MATCH(ROW(orderData[customer]),ROW(orderData[customer])),""),ROWS($A$15:A51)+$B$3)))),IF($D$13="",IF($D$15="",INDEX(orderData[lock_goods],SMALL(IF(ISNUMBER(MATCH(orderData[status],$D$11,0)),MATCH(ROW(orderData[customer]),ROW(orderData[customer])),""),ROWS($A$15:A51)+$B$3)),INDEX(orderData[lock_goods],SMALL(IF(ISNUMBER(MATCH(orderData[status],$D$11,0)*MATCH(YEAR(orderData[invoice_date]),$D$15,0)),MATCH(ROW(orderData[customer]),ROW(orderData[customer])),""),ROWS($A$15:A51)+$B$3))),IF($D$15="",INDEX(orderData[lock_goods],SMALL(IF(ISNUMBER(MATCH(orderData[status],$D$11,0)*MATCH(orderData[order_type],$D$13,0)),MATCH(ROW(orderData[customer]),ROW(orderData[customer])),""),ROWS($A$15:A51)+$B$3)),INDEX(orderData[lock_goods],SMALL(IF(ISNUMBER(MATCH(orderData[status],$D$11,0)*MATCH(orderData[order_type],$D$13,0)*MATCH(YEAR(orderData[invoice_date]),$D$15,0)),MATCH(ROW(orderData[customer]),ROW(orderData[customer])),""),ROWS($A$15:A51)+$B$3))))),IF($D$11="",IF($D$13="",IF($D$15="",INDEX(orderData[lock_goods],SMALL(IF(ISNUMBER(MATCH(orderData[customer],$D$9,0)),MATCH(ROW(orderData[customer]),ROW(orderData[customer])),""),ROWS($A$15:A51)+$B$3)),INDEX(orderData[lock_goods],SMALL(IF(ISNUMBER(MATCH(orderData[customer],$D$9,0)*MATCH(YEAR(orderData[invoice_date]),$D$15,0)),MATCH(ROW(orderData[customer]),ROW(orderData[customer])),""),ROWS($A$15:A51)+$B$3))),IF($D$15="",INDEX(orderData[lock_goods],SMALL(IF(ISNUMBER(MATCH(orderData[customer],$D$9,0)*MATCH(orderData[order_type],$D$13,0)),MATCH(ROW(orderData[customer]),ROW(orderData[customer])),""),ROWS($A$15:A51)+$B$3)),INDEX(orderData[lock_goods],SMALL(IF(ISNUMBER(MATCH(orderData[customer],$D$9,0)*MATCH(orderData[order_type],$D$13,0)*MATCH(YEAR(orderData[invoice_date]),$D$15,0)),MATCH(ROW(orderData[customer]),ROW(orderData[customer])),""),ROWS($A$15:A51)+$B$3)))),IF($D$13="",IF($D$15="",INDEX(orderData[lock_goods],SMALL(IF(ISNUMBER(MATCH(orderData[customer],$D$9,0)*MATCH(orderData[status],$D$11,0)),MATCH(ROW(orderData[customer]),ROW(orderData[customer])),""),ROWS($A$15:A51)+$B$3)),INDEX(orderData[lock_goods],SMALL(IF(ISNUMBER(MATCH(orderData[customer],$D$9,0)*MATCH(orderData[status],$D$11,0)*MATCH(YEAR(orderData[payed]),$D$15,0)),MATCH(ROW(orderData[customer]),ROW(orderData[customer])),""),ROWS($A$15:A51)+$B$3))),IF($D$15="",INDEX(orderData[lock_goods],SMALL(IF(ISNUMBER(MATCH(orderData[customer],$D$9,0)*MATCH(orderData[status],$D$11,0)*MATCH(orderData[order_type],$D$13,0)),MATCH(ROW(orderData[customer]),ROW(orderData[customer])),""),ROWS($A$15:A51)+$B$3)),INDEX(orderData[lock_good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T44" s="292" t="str">
        <f t="array" ref="T44">IFERROR(IF($D$9="",IF($D$11="",IF($D$13="",IF($D$15="",INDEX(orderData[payed],SMALL(MATCH(ROW(orderData[customer]),ROW(orderData[customer])),ROWS($A$15:A51)+$B$3)),INDEX(orderData[payed],SMALL(IF(ISNUMBER(MATCH(YEAR(orderData[invoice_date]),$D$15,0)),MATCH(ROW(orderData[customer]),ROW(orderData[customer])),""),ROWS($A$15:A51)+$B$3))),IF($D$15="",INDEX(orderData[payed],SMALL(IF(ISNUMBER(MATCH(orderData[order_type],$D$13,0)),MATCH(ROW(orderData[customer]),ROW(orderData[customer])),""),ROWS($A$15:A51)+$B$3)),INDEX(orderData[payed],SMALL(IF(ISNUMBER(MATCH(orderData[order_type],$D$13,0)*MATCH(YEAR(orderData[invoice_date]),$D$15,0)),MATCH(ROW(orderData[customer]),ROW(orderData[customer])),""),ROWS($A$15:A51)+$B$3)))),IF($D$13="",IF($D$15="",INDEX(orderData[payed],SMALL(IF(ISNUMBER(MATCH(orderData[status],$D$11,0)),MATCH(ROW(orderData[customer]),ROW(orderData[customer])),""),ROWS($A$15:A51)+$B$3)),INDEX(orderData[payed],SMALL(IF(ISNUMBER(MATCH(orderData[status],$D$11,0)*MATCH(YEAR(orderData[invoice_date]),$D$15,0)),MATCH(ROW(orderData[customer]),ROW(orderData[customer])),""),ROWS($A$15:A51)+$B$3))),IF($D$15="",INDEX(orderData[payed],SMALL(IF(ISNUMBER(MATCH(orderData[status],$D$11,0)*MATCH(orderData[order_type],$D$13,0)),MATCH(ROW(orderData[customer]),ROW(orderData[customer])),""),ROWS($A$15:A51)+$B$3)),INDEX(orderData[payed],SMALL(IF(ISNUMBER(MATCH(orderData[status],$D$11,0)*MATCH(orderData[order_type],$D$13,0)*MATCH(YEAR(orderData[invoice_date]),$D$15,0)),MATCH(ROW(orderData[customer]),ROW(orderData[customer])),""),ROWS($A$15:A51)+$B$3))))),IF($D$11="",IF($D$13="",IF($D$15="",INDEX(orderData[payed],SMALL(IF(ISNUMBER(MATCH(orderData[customer],$D$9,0)),MATCH(ROW(orderData[customer]),ROW(orderData[customer])),""),ROWS($A$15:A51)+$B$3)),INDEX(orderData[payed],SMALL(IF(ISNUMBER(MATCH(orderData[customer],$D$9,0)*MATCH(YEAR(orderData[invoice_date]),$D$15,0)),MATCH(ROW(orderData[customer]),ROW(orderData[customer])),""),ROWS($A$15:A51)+$B$3))),IF($D$15="",INDEX(orderData[payed],SMALL(IF(ISNUMBER(MATCH(orderData[customer],$D$9,0)*MATCH(orderData[order_type],$D$13,0)),MATCH(ROW(orderData[customer]),ROW(orderData[customer])),""),ROWS($A$15:A51)+$B$3)),INDEX(orderData[payed],SMALL(IF(ISNUMBER(MATCH(orderData[customer],$D$9,0)*MATCH(orderData[order_type],$D$13,0)*MATCH(YEAR(orderData[invoice_date]),$D$15,0)),MATCH(ROW(orderData[customer]),ROW(orderData[customer])),""),ROWS($A$15:A51)+$B$3)))),IF($D$13="",IF($D$15="",INDEX(orderData[payed],SMALL(IF(ISNUMBER(MATCH(orderData[customer],$D$9,0)*MATCH(orderData[status],$D$11,0)),MATCH(ROW(orderData[customer]),ROW(orderData[customer])),""),ROWS($A$15:A51)+$B$3)),INDEX(orderData[payed],SMALL(IF(ISNUMBER(MATCH(orderData[customer],$D$9,0)*MATCH(orderData[status],$D$11,0)*MATCH(YEAR(orderData[payed]),$D$15,0)),MATCH(ROW(orderData[customer]),ROW(orderData[customer])),""),ROWS($A$15:A51)+$B$3))),IF($D$15="",INDEX(orderData[payed],SMALL(IF(ISNUMBER(MATCH(orderData[customer],$D$9,0)*MATCH(orderData[status],$D$11,0)*MATCH(orderData[order_type],$D$13,0)),MATCH(ROW(orderData[customer]),ROW(orderData[customer])),""),ROWS($A$15:A51)+$B$3)),INDEX(orderData[paye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U44" s="287" t="str">
        <f t="array" ref="U44">IFERROR(IF($D$9="",IF($D$11="",IF($D$13="",IF($D$15="",INDEX(orderData[shipping_method],SMALL(MATCH(ROW(orderData[customer]),ROW(orderData[customer])),ROWS($A$15:A51)+$B$3)),INDEX(orderData[shipping_method],SMALL(IF(ISNUMBER(MATCH(YEAR(orderData[invoice_date]),$D$15,0)),MATCH(ROW(orderData[customer]),ROW(orderData[customer])),""),ROWS($A$15:A51)+$B$3))),IF($D$15="",INDEX(orderData[shipping_method],SMALL(IF(ISNUMBER(MATCH(orderData[order_type],$D$13,0)),MATCH(ROW(orderData[customer]),ROW(orderData[customer])),""),ROWS($A$15:A51)+$B$3)),INDEX(orderData[shipping_method],SMALL(IF(ISNUMBER(MATCH(orderData[order_type],$D$13,0)*MATCH(YEAR(orderData[invoice_date]),$D$15,0)),MATCH(ROW(orderData[customer]),ROW(orderData[customer])),""),ROWS($A$15:A51)+$B$3)))),IF($D$13="",IF($D$15="",INDEX(orderData[shipping_method],SMALL(IF(ISNUMBER(MATCH(orderData[status],$D$11,0)),MATCH(ROW(orderData[customer]),ROW(orderData[customer])),""),ROWS($A$15:A51)+$B$3)),INDEX(orderData[shipping_method],SMALL(IF(ISNUMBER(MATCH(orderData[status],$D$11,0)*MATCH(YEAR(orderData[invoice_date]),$D$15,0)),MATCH(ROW(orderData[customer]),ROW(orderData[customer])),""),ROWS($A$15:A51)+$B$3))),IF($D$15="",INDEX(orderData[shipping_method],SMALL(IF(ISNUMBER(MATCH(orderData[status],$D$11,0)*MATCH(orderData[order_type],$D$13,0)),MATCH(ROW(orderData[customer]),ROW(orderData[customer])),""),ROWS($A$15:A51)+$B$3)),INDEX(orderData[shipping_method],SMALL(IF(ISNUMBER(MATCH(orderData[status],$D$11,0)*MATCH(orderData[order_type],$D$13,0)*MATCH(YEAR(orderData[invoice_date]),$D$15,0)),MATCH(ROW(orderData[customer]),ROW(orderData[customer])),""),ROWS($A$15:A51)+$B$3))))),IF($D$11="",IF($D$13="",IF($D$15="",INDEX(orderData[shipping_method],SMALL(IF(ISNUMBER(MATCH(orderData[customer],$D$9,0)),MATCH(ROW(orderData[customer]),ROW(orderData[customer])),""),ROWS($A$15:A51)+$B$3)),INDEX(orderData[shipping_method],SMALL(IF(ISNUMBER(MATCH(orderData[customer],$D$9,0)*MATCH(YEAR(orderData[invoice_date]),$D$15,0)),MATCH(ROW(orderData[customer]),ROW(orderData[customer])),""),ROWS($A$15:A51)+$B$3))),IF($D$15="",INDEX(orderData[shipping_method],SMALL(IF(ISNUMBER(MATCH(orderData[customer],$D$9,0)*MATCH(orderData[order_type],$D$13,0)),MATCH(ROW(orderData[customer]),ROW(orderData[customer])),""),ROWS($A$15:A51)+$B$3)),INDEX(orderData[shipping_method],SMALL(IF(ISNUMBER(MATCH(orderData[customer],$D$9,0)*MATCH(orderData[order_type],$D$13,0)*MATCH(YEAR(orderData[invoice_date]),$D$15,0)),MATCH(ROW(orderData[customer]),ROW(orderData[customer])),""),ROWS($A$15:A51)+$B$3)))),IF($D$13="",IF($D$15="",INDEX(orderData[shipping_method],SMALL(IF(ISNUMBER(MATCH(orderData[customer],$D$9,0)*MATCH(orderData[status],$D$11,0)),MATCH(ROW(orderData[customer]),ROW(orderData[customer])),""),ROWS($A$15:A51)+$B$3)),INDEX(orderData[shipping_method],SMALL(IF(ISNUMBER(MATCH(orderData[customer],$D$9,0)*MATCH(orderData[status],$D$11,0)*MATCH(YEAR(orderData[shipping_method]),$D$15,0)),MATCH(ROW(orderData[customer]),ROW(orderData[customer])),""),ROWS($A$15:A51)+$B$3))),IF($D$15="",INDEX(orderData[shipping_method],SMALL(IF(ISNUMBER(MATCH(orderData[customer],$D$9,0)*MATCH(orderData[status],$D$11,0)*MATCH(orderData[order_type],$D$13,0)),MATCH(ROW(orderData[customer]),ROW(orderData[customer])),""),ROWS($A$15:A51)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V44" s="292" t="str">
        <f t="array" ref="V44">IFERROR(IF($D$9="",IF($D$11="",IF($D$13="",IF($D$15="",INDEX(orderData[status],SMALL(MATCH(ROW(orderData[customer]),ROW(orderData[customer])),ROWS($A$15:A51)+$B$3)),INDEX(orderData[status],SMALL(IF(ISNUMBER(MATCH(YEAR(orderData[invoice_date]),$D$15,0)),MATCH(ROW(orderData[customer]),ROW(orderData[customer])),""),ROWS($A$15:A51)+$B$3))),IF($D$15="",INDEX(orderData[status],SMALL(IF(ISNUMBER(MATCH(orderData[order_type],$D$13,0)),MATCH(ROW(orderData[customer]),ROW(orderData[customer])),""),ROWS($A$15:A51)+$B$3)),INDEX(orderData[status],SMALL(IF(ISNUMBER(MATCH(orderData[order_type],$D$13,0)*MATCH(YEAR(orderData[invoice_date]),$D$15,0)),MATCH(ROW(orderData[customer]),ROW(orderData[customer])),""),ROWS($A$15:A51)+$B$3)))),IF($D$13="",IF($D$15="",INDEX(orderData[status],SMALL(IF(ISNUMBER(MATCH(orderData[status],$D$11,0)),MATCH(ROW(orderData[customer]),ROW(orderData[customer])),""),ROWS($A$15:A51)+$B$3)),INDEX(orderData[status],SMALL(IF(ISNUMBER(MATCH(orderData[status],$D$11,0)*MATCH(YEAR(orderData[invoice_date]),$D$15,0)),MATCH(ROW(orderData[customer]),ROW(orderData[customer])),""),ROWS($A$15:A51)+$B$3))),IF($D$15="",INDEX(orderData[status],SMALL(IF(ISNUMBER(MATCH(orderData[status],$D$11,0)*MATCH(orderData[order_type],$D$13,0)),MATCH(ROW(orderData[customer]),ROW(orderData[customer])),""),ROWS($A$15:A51)+$B$3)),INDEX(orderData[status],SMALL(IF(ISNUMBER(MATCH(orderData[status],$D$11,0)*MATCH(orderData[order_type],$D$13,0)*MATCH(YEAR(orderData[invoice_date]),$D$15,0)),MATCH(ROW(orderData[customer]),ROW(orderData[customer])),""),ROWS($A$15:A51)+$B$3))))),IF($D$11="",IF($D$13="",IF($D$15="",INDEX(orderData[status],SMALL(IF(ISNUMBER(MATCH(orderData[customer],$D$9,0)),MATCH(ROW(orderData[customer]),ROW(orderData[customer])),""),ROWS($A$15:A51)+$B$3)),INDEX(orderData[status],SMALL(IF(ISNUMBER(MATCH(orderData[customer],$D$9,0)*MATCH(YEAR(orderData[invoice_date]),$D$15,0)),MATCH(ROW(orderData[customer]),ROW(orderData[customer])),""),ROWS($A$15:A51)+$B$3))),IF($D$15="",INDEX(orderData[status],SMALL(IF(ISNUMBER(MATCH(orderData[customer],$D$9,0)*MATCH(orderData[order_type],$D$13,0)),MATCH(ROW(orderData[customer]),ROW(orderData[customer])),""),ROWS($A$15:A51)+$B$3)),INDEX(orderData[status],SMALL(IF(ISNUMBER(MATCH(orderData[customer],$D$9,0)*MATCH(orderData[order_type],$D$13,0)*MATCH(YEAR(orderData[invoice_date]),$D$15,0)),MATCH(ROW(orderData[customer]),ROW(orderData[customer])),""),ROWS($A$15:A51)+$B$3)))),IF($D$13="",IF($D$15="",INDEX(orderData[status],SMALL(IF(ISNUMBER(MATCH(orderData[customer],$D$9,0)*MATCH(orderData[status],$D$11,0)),MATCH(ROW(orderData[customer]),ROW(orderData[customer])),""),ROWS($A$15:A51)+$B$3)),INDEX(orderData[status],SMALL(IF(ISNUMBER(MATCH(orderData[customer],$D$9,0)*MATCH(orderData[status],$D$11,0)*MATCH(YEAR(orderData[status]),$D$15,0)),MATCH(ROW(orderData[customer]),ROW(orderData[customer])),""),ROWS($A$15:A51)+$B$3))),IF($D$15="",INDEX(orderData[status],SMALL(IF(ISNUMBER(MATCH(orderData[customer],$D$9,0)*MATCH(orderData[status],$D$11,0)*MATCH(orderData[order_type],$D$13,0)),MATCH(ROW(orderData[customer]),ROW(orderData[customer])),""),ROWS($A$15:A51)+$B$3)),INDEX(orderData[statu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W44" s="392" t="str">
        <f t="array" ref="W44">IFERROR(IF($D$9="",IF($D$11="",IF($D$13="",IF($D$15="",INDEX(orderData[custom_docs],SMALL(MATCH(ROW(orderData[customer]),ROW(orderData[customer])),ROWS($A$15:A51)+$B$3)),INDEX(orderData[custom_docs],SMALL(IF(ISNUMBER(MATCH(YEAR(orderData[invoice_date]),$D$15,0)),MATCH(ROW(orderData[customer]),ROW(orderData[customer])),""),ROWS($A$15:A51)+$B$3))),IF($D$15="",INDEX(orderData[custom_docs],SMALL(IF(ISNUMBER(MATCH(orderData[order_type],$D$13,0)),MATCH(ROW(orderData[customer]),ROW(orderData[customer])),""),ROWS($A$15:A51)+$B$3)),INDEX(orderData[custom_docs],SMALL(IF(ISNUMBER(MATCH(orderData[order_type],$D$13,0)*MATCH(YEAR(orderData[invoice_date]),$D$15,0)),MATCH(ROW(orderData[customer]),ROW(orderData[customer])),""),ROWS($A$15:A51)+$B$3)))),IF($D$13="",IF($D$15="",INDEX(orderData[custom_docs],SMALL(IF(ISNUMBER(MATCH(orderData[status],$D$11,0)),MATCH(ROW(orderData[customer]),ROW(orderData[customer])),""),ROWS($A$15:A51)+$B$3)),INDEX(orderData[custom_docs],SMALL(IF(ISNUMBER(MATCH(orderData[status],$D$11,0)*MATCH(YEAR(orderData[invoice_date]),$D$15,0)),MATCH(ROW(orderData[customer]),ROW(orderData[customer])),""),ROWS($A$15:A51)+$B$3))),IF($D$15="",INDEX(orderData[custom_docs],SMALL(IF(ISNUMBER(MATCH(orderData[status],$D$11,0)*MATCH(orderData[order_type],$D$13,0)),MATCH(ROW(orderData[customer]),ROW(orderData[customer])),""),ROWS($A$15:A51)+$B$3)),INDEX(orderData[custom_docs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_docs],SMALL(IF(ISNUMBER(MATCH(orderData[customer],$D$9,0)),MATCH(ROW(orderData[customer]),ROW(orderData[customer])),""),ROWS($A$15:A51)+$B$3)),INDEX(orderData[custom_docs],SMALL(IF(ISNUMBER(MATCH(orderData[customer],$D$9,0)*MATCH(YEAR(orderData[invoice_date]),$D$15,0)),MATCH(ROW(orderData[customer]),ROW(orderData[customer])),""),ROWS($A$15:A51)+$B$3))),IF($D$15="",INDEX(orderData[custom_docs],SMALL(IF(ISNUMBER(MATCH(orderData[customer],$D$9,0)*MATCH(orderData[order_type],$D$13,0)),MATCH(ROW(orderData[customer]),ROW(orderData[customer])),""),ROWS($A$15:A51)+$B$3)),INDEX(orderData[custom_docs],SMALL(IF(ISNUMBER(MATCH(orderData[customer],$D$9,0)*MATCH(orderData[order_type],$D$13,0)*MATCH(YEAR(orderData[invoice_date]),$D$15,0)),MATCH(ROW(orderData[customer]),ROW(orderData[customer])),""),ROWS($A$15:A51)+$B$3)))),IF($D$13="",IF($D$15="",INDEX(orderData[custom_docs],SMALL(IF(ISNUMBER(MATCH(orderData[customer],$D$9,0)*MATCH(orderData[status],$D$11,0)),MATCH(ROW(orderData[customer]),ROW(orderData[customer])),""),ROWS($A$15:A51)+$B$3)),INDEX(orderData[custom_docs],SMALL(IF(ISNUMBER(MATCH(orderData[customer],$D$9,0)*MATCH(orderData[status],$D$11,0)*MATCH(YEAR(orderData[status]),$D$15,0)),MATCH(ROW(orderData[customer]),ROW(orderData[customer])),""),ROWS($A$15:A51)+$B$3))),IF($D$15="",INDEX(orderData[custom_docs],SMALL(IF(ISNUMBER(MATCH(orderData[customer],$D$9,0)*MATCH(orderData[status],$D$11,0)*MATCH(orderData[order_type],$D$13,0)),MATCH(ROW(orderData[customer]),ROW(orderData[customer])),""),ROWS($A$15:A51)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BN44" s="433"/>
      <c r="BO44" s="268"/>
      <c r="BZ44" s="304"/>
      <c r="CA44" s="305" t="str">
        <f>IFERROR(IF(BZ44="","",INDEX(productData[description],MATCH(BZ44,productData[sku],0))),"")</f>
        <v/>
      </c>
      <c r="CB44" s="307"/>
      <c r="CC44" s="421"/>
      <c r="CD44" s="314"/>
      <c r="CE44" s="425"/>
      <c r="CF44" s="308"/>
      <c r="CG44" s="309" t="str">
        <f>IFERROR(ROUNDUP(CB44/INDEX(productData[units_per_carton],MATCH(BZ44,productData[sku],0)),0),"")</f>
        <v/>
      </c>
      <c r="CH44" s="310" t="str">
        <f>IFERROR(ROUNDUP(CD44/INDEX(productData[units_per_carton],MATCH(BZ44,productData[sku],0)),0),"")</f>
        <v/>
      </c>
      <c r="CI44" s="310" t="str">
        <f>IFERROR(ROUNDUP(CF44/INDEX(productData[units_per_carton],MATCH(BZ44,productData[sku])),0),"")</f>
        <v/>
      </c>
      <c r="CJ44" s="310" t="str">
        <f>IFERROR(((CB44+CD44+CF44)/INDEX(productData[units_per_carton],MATCH(BZ44,productData[sku],0)))*INDEX(productData[net_weight],MATCH(BZ44,productData[sku],0)),"")</f>
        <v/>
      </c>
      <c r="CK44" s="310" t="str">
        <f>IFERROR(((CB44+CD44+CF44)/INDEX(productData[units_per_carton],MATCH(BZ44,productData[sku],0)))*INDEX(productData[gross_weight],MATCH(BZ44,productData[sku],0)),"")</f>
        <v/>
      </c>
      <c r="CL44" s="414" t="str">
        <f>IFERROR((CB44+CD44+CF44)/INDEX(productData[units_per_carton],MATCH(BZ44,productData[sku],0))*INDEX(productData[length],MATCH(BZ44,productData[sku],0))*INDEX(productData[width],MATCH(BZ44,productData[sku],0))*INDEX(productData[height],MATCH(BZ44,productData[sku],0))/1000000000,"")</f>
        <v/>
      </c>
      <c r="CM44" s="311" t="str">
        <f>IFERROR(INDEX(productData[category],MATCH(BZ44,productData[sku],0)),"")</f>
        <v/>
      </c>
      <c r="CN44" s="311" t="str">
        <f>IFERROR(INDEX(productData[size1],MATCH(BZ44,productData[sku],0)),"")</f>
        <v/>
      </c>
      <c r="CO44" s="312" t="str">
        <f>IFERROR(INDEX(productData[hs_code],MATCH(BZ44,productData[sku],0)),"")</f>
        <v/>
      </c>
      <c r="CP44" s="365" t="str">
        <f>IFERROR(INDEX(productData[sku_geko],MATCH(BZ44,productData[sku],0)),"")</f>
        <v/>
      </c>
      <c r="CQ44" s="308"/>
      <c r="CR44" s="383" t="str">
        <f>IFERROR(IF(BZ44="","",IF($BX$15="SALE",INDEX(inventory[COSTO UNITARIO],MATCH(BZ44,inventory[SKU],0)),IF($BX$15="SAMPLING",INDEX(inventory[COSTO UNITARIO],MATCH(BZ44,inventory[SKU],0)),""))),"")</f>
        <v/>
      </c>
      <c r="CS44" s="383" t="str">
        <f t="shared" si="8"/>
        <v/>
      </c>
      <c r="CT44" s="430" t="str">
        <f t="shared" si="9"/>
        <v/>
      </c>
      <c r="CU44" s="357" t="str">
        <f t="shared" si="3"/>
        <v/>
      </c>
      <c r="CV44" s="251"/>
      <c r="CW44" s="251"/>
      <c r="CX44" s="251"/>
      <c r="CY44" s="251"/>
      <c r="CZ44" s="251"/>
      <c r="DA44" s="251"/>
      <c r="DB44" s="251" t="str">
        <f>IFERROR(VLOOKUP(BZ44,productData[],22,FALSE),"")</f>
        <v/>
      </c>
      <c r="DH44" s="195"/>
      <c r="EE44" s="342" t="str">
        <f t="array" ref="EE44">IFERROR(IF($EC$9="",IF($EC$11="",IF($EC$13="",INDEX(productData[sku],SMALL(MATCH(ROW(productData[sku]),ROW(productData[sku])),ROWS($A$15:A51)+$B$3)),INDEX(productData[sku],SMALL(IF(ISNUMBER(MATCH(productData[size1],$EC$13,0)),MATCH(ROW(productData[sku]),ROW(productData[sku])),""),ROWS($A$15:A49)+$B$3))),IF($EC$13="",INDEX(productData[sku],SMALL(IF(ISNUMBER(MATCH(productData[sex],$EC$11,0)),MATCH(ROW(productData[sku]),ROW(productData[sku])),""),ROWS($A$15:A49)+$B$3)),INDEX(productData[sku],SMALL(IF(ISNUMBER(MATCH(productData[sex],$EC$11,0)*MATCH(productData[size1],$EC$13,0)),MATCH(ROW(productData[sku]),ROW(productData[sku])),""),ROWS($A$15:A49)+$B$3)))),IF($EC$11="",IF($EC$13="",INDEX(productData[sku],SMALL(IF(ISNUMBER(MATCH(productData[category],$EC$9,0)),MATCH(ROW(productData[sku]),ROW(productData[sku])),""),ROWS($A$15:A49)+$B$3)),INDEX(productData[sku],SMALL(IF(ISNUMBER(MATCH(productData[category],$EC$9,0)*MATCH(productData[size1],$EC$13,0)),MATCH(ROW(productData[sku]),ROW(productData[sku])),""),ROWS($A$15:A49)+$B$3))),IF($EC$13="",INDEX(productData[sku],SMALL(IF(ISNUMBER(MATCH(productData[category],$EC$9,0)*MATCH(productData[sex],$EC$11,0)),MATCH(ROW(productData[sku]),ROW(productData[sku])),""),ROWS($A$15:A49)+$B$3)),INDEX(productData[sku],SMALL(IF(ISNUMBER(MATCH(productData[category],$EC$9,0)*MATCH(productData[sex],$EC$11,0)*MATCH(productData[size1],$EC$13,0)),MATCH(ROW(productData[sku]),ROW(productData[sku])),""),ROWS($A$15:A49)+$B$3))))),"")</f>
        <v/>
      </c>
      <c r="EF44" s="502" t="str">
        <f t="array" ref="EF44">IFERROR(IF($EC$9="",IF($EC$11="",IF($EC$13="",INDEX(productData[description],SMALL(MATCH(ROW(productData[sku]),ROW(productData[sku])),ROWS($A$15:A51)+$B$3)),INDEX(productData[description],SMALL(IF(ISNUMBER(MATCH(productData[size1],$EC$13,0)),MATCH(ROW(productData[sku]),ROW(productData[sku])),""),ROWS($A$15:A49)+$B$3))),IF($EC$13="",INDEX(productData[description],SMALL(IF(ISNUMBER(MATCH(productData[sex],$EC$11,0)),MATCH(ROW(productData[sku]),ROW(productData[sku])),""),ROWS($A$15:A49)+$B$3)),INDEX(productData[description],SMALL(IF(ISNUMBER(MATCH(productData[sex],$EC$11,0)*MATCH(productData[size1],$EC$13,0)),MATCH(ROW(productData[sku]),ROW(productData[sku])),""),ROWS($A$15:A49)+$B$3)))),IF($EC$11="",IF($EC$13="",INDEX(productData[description],SMALL(IF(ISNUMBER(MATCH(productData[category],$EC$9,0)),MATCH(ROW(productData[sku]),ROW(productData[sku])),""),ROWS($A$15:A49)+$B$3)),INDEX(productData[description],SMALL(IF(ISNUMBER(MATCH(productData[category],$EC$9,0)*MATCH(productData[size1],$EC$13,0)),MATCH(ROW(productData[sku]),ROW(productData[sku])),""),ROWS($A$15:A49)+$B$3))),IF($EC$13="",INDEX(productData[description],SMALL(IF(ISNUMBER(MATCH(productData[category],$EC$9,0)*MATCH(productData[sex],$EC$11,0)),MATCH(ROW(productData[sku]),ROW(productData[sku])),""),ROWS($A$15:A49)+$B$3)),INDEX(productData[description],SMALL(IF(ISNUMBER(MATCH(productData[category],$EC$9,0)*MATCH(productData[sex],$EC$11,0)*MATCH(productData[size1],$EC$13,0)),MATCH(ROW(productData[sku]),ROW(productData[sku])),""),ROWS($A$15:A49)+$B$3))))),"")</f>
        <v/>
      </c>
      <c r="EG44" s="343" t="str">
        <f>IFERROR(IF('BHPC MANAGER'!$EE44="","",INDEX(inventory[ESISTENZA],MATCH('BHPC MANAGER'!$EE44,inventory[SKU],0))),0)</f>
        <v/>
      </c>
      <c r="EH44" s="344" t="s">
        <v>241</v>
      </c>
      <c r="EI44" s="344" t="str">
        <f t="shared" si="4"/>
        <v/>
      </c>
      <c r="EJ44" s="345" t="s">
        <v>241</v>
      </c>
      <c r="EK44" s="346" t="str">
        <f t="shared" si="5"/>
        <v/>
      </c>
      <c r="EO44" s="195" t="str">
        <f t="array" ref="EO44">IFERROR(INDEX(orderData[order_no],SMALL(IF(ISNUMBER(MATCH(orderData[status],$EO$7,0)),MATCH(ROW(orderData[order_no]),ROW(orderData[order_no])),""),ROWS($A$15:A49))),"")</f>
        <v/>
      </c>
    </row>
    <row r="45" spans="6:228" ht="15" customHeight="1" x14ac:dyDescent="0.35">
      <c r="L45" s="285" t="str">
        <f t="array" ref="L45">IFERROR(IF($D$9="",IF($D$11="",IF($D$13="",IF($D$15="",INDEX(orderData[customer],SMALL(MATCH(ROW(orderData[customer]),ROW(orderData[customer])),ROWS($A$15:A52)+$B$3)),INDEX(orderData[customer],SMALL(IF(ISNUMBER(MATCH(YEAR(orderData[invoice_date]),$D$15,0)),MATCH(ROW(orderData[customer]),ROW(orderData[customer])),""),ROWS($A$15:A52)+$B$3))),IF($D$15="",INDEX(orderData[customer],SMALL(IF(ISNUMBER(MATCH(orderData[order_type],$D$13,0)),MATCH(ROW(orderData[customer]),ROW(orderData[customer])),""),ROWS($A$15:A52)+$B$3)),INDEX(orderData[customer],SMALL(IF(ISNUMBER(MATCH(orderData[order_type],$D$13,0)*MATCH(YEAR(orderData[invoice_date]),$D$15,0)),MATCH(ROW(orderData[customer]),ROW(orderData[customer])),""),ROWS($A$15:A52)+$B$3)))),IF($D$13="",IF($D$15="",INDEX(orderData[customer],SMALL(IF(ISNUMBER(MATCH(orderData[status],$D$11,0)),MATCH(ROW(orderData[customer]),ROW(orderData[customer])),""),ROWS($A$15:A52)+$B$3)),INDEX(orderData[customer],SMALL(IF(ISNUMBER(MATCH(orderData[status],$D$11,0)*MATCH(YEAR(orderData[invoice_date]),$D$15,0)),MATCH(ROW(orderData[customer]),ROW(orderData[customer])),""),ROWS($A$15:A52)+$B$3))),IF($D$15="",INDEX(orderData[customer],SMALL(IF(ISNUMBER(MATCH(orderData[status],$D$11,0)*MATCH(orderData[order_type],$D$13,0)),MATCH(ROW(orderData[customer]),ROW(orderData[customer])),""),ROWS($A$15:A52)+$B$3)),INDEX(orderData[customer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er],SMALL(IF(ISNUMBER(MATCH(orderData[customer],$D$9,0)),MATCH(ROW(orderData[customer]),ROW(orderData[customer])),""),ROWS($A$15:A52)+$B$3)),INDEX(orderData[customer],SMALL(IF(ISNUMBER(MATCH(orderData[customer],$D$9,0)*MATCH(YEAR(orderData[invoice_date]),$D$15,0)),MATCH(ROW(orderData[customer]),ROW(orderData[customer])),""),ROWS($A$15:A52)+$B$3))),IF($D$15="",INDEX(orderData[customer],SMALL(IF(ISNUMBER(MATCH(orderData[customer],$D$9,0)*MATCH(orderData[order_type],$D$13,0)),MATCH(ROW(orderData[customer]),ROW(orderData[customer])),""),ROWS($A$15:A52)+$B$3)),INDEX(orderData[customer],SMALL(IF(ISNUMBER(MATCH(orderData[customer],$D$9,0)*MATCH(orderData[order_type],$D$13,0)*MATCH(YEAR(orderData[invoice_date]),$D$15,0)),MATCH(ROW(orderData[customer]),ROW(orderData[customer])),""),ROWS($A$15:A52)+$B$3)))),IF($D$13="",IF($D$15="",INDEX(orderData[customer],SMALL(IF(ISNUMBER(MATCH(orderData[customer],$D$9,0)*MATCH(orderData[status],$D$11,0)),MATCH(ROW(orderData[customer]),ROW(orderData[customer])),""),ROWS($A$15:A52)+$B$3)),INDEX(orderData[customer],SMALL(IF(ISNUMBER(MATCH(orderData[customer],$D$9,0)*MATCH(orderData[status],$D$11,0)*MATCH(YEAR(orderData[invoice_date]),$D$15,0)),MATCH(ROW(orderData[customer]),ROW(orderData[customer])),""),ROWS($A$15:A52)+$B$3))),IF($D$15="",INDEX(orderData[customer],SMALL(IF(ISNUMBER(MATCH(orderData[customer],$D$9,0)*MATCH(orderData[status],$D$11,0)*MATCH(orderData[order_type],$D$13,0)),MATCH(ROW(orderData[customer]),ROW(orderData[customer])),""),ROWS($A$15:A52)+$B$3)),INDEX(orderData[customer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M45" s="286" t="str">
        <f t="array" ref="M45">IFERROR(IF($D$9="",IF($D$11="",IF($D$13="",IF($D$15="",INDEX(orderData[order_no],SMALL(MATCH(ROW(orderData[customer]),ROW(orderData[customer])),ROWS($A$15:A52)+$B$3)),INDEX(orderData[order_no],SMALL(IF(ISNUMBER(MATCH(YEAR(orderData[invoice_date]),$D$15,0)),MATCH(ROW(orderData[customer]),ROW(orderData[customer])),""),ROWS($A$15:A52)+$B$3))),IF($D$15="",INDEX(orderData[order_no],SMALL(IF(ISNUMBER(MATCH(orderData[order_type],$D$13,0)),MATCH(ROW(orderData[customer]),ROW(orderData[customer])),""),ROWS($A$15:A52)+$B$3)),INDEX(orderData[order_no],SMALL(IF(ISNUMBER(MATCH(orderData[order_type],$D$13,0)*MATCH(YEAR(orderData[invoice_date]),$D$15,0)),MATCH(ROW(orderData[customer]),ROW(orderData[customer])),""),ROWS($A$15:A52)+$B$3)))),IF($D$13="",IF($D$15="",INDEX(orderData[order_no],SMALL(IF(ISNUMBER(MATCH(orderData[status],$D$11,0)),MATCH(ROW(orderData[customer]),ROW(orderData[customer])),""),ROWS($A$15:A52)+$B$3)),INDEX(orderData[order_no],SMALL(IF(ISNUMBER(MATCH(orderData[status],$D$11,0)*MATCH(YEAR(orderData[invoice_date]),$D$15,0)),MATCH(ROW(orderData[customer]),ROW(orderData[customer])),""),ROWS($A$15:A52)+$B$3))),IF($D$15="",INDEX(orderData[order_no],SMALL(IF(ISNUMBER(MATCH(orderData[status],$D$11,0)*MATCH(orderData[order_type],$D$13,0)),MATCH(ROW(orderData[customer]),ROW(orderData[customer])),""),ROWS($A$15:A52)+$B$3)),INDEX(orderData[order_no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no],SMALL(IF(ISNUMBER(MATCH(orderData[customer],$D$9,0)),MATCH(ROW(orderData[customer]),ROW(orderData[customer])),""),ROWS($A$15:A52)+$B$3)),INDEX(orderData[order_no],SMALL(IF(ISNUMBER(MATCH(orderData[customer],$D$9,0)*MATCH(YEAR(orderData[invoice_date]),$D$15,0)),MATCH(ROW(orderData[customer]),ROW(orderData[customer])),""),ROWS($A$15:A52)+$B$3))),IF($D$15="",INDEX(orderData[order_no],SMALL(IF(ISNUMBER(MATCH(orderData[customer],$D$9,0)*MATCH(orderData[order_type],$D$13,0)),MATCH(ROW(orderData[customer]),ROW(orderData[customer])),""),ROWS($A$15:A52)+$B$3)),INDEX(orderData[order_no],SMALL(IF(ISNUMBER(MATCH(orderData[customer],$D$9,0)*MATCH(orderData[order_type],$D$13,0)*MATCH(YEAR(orderData[invoice_date]),$D$15,0)),MATCH(ROW(orderData[customer]),ROW(orderData[customer])),""),ROWS($A$15:A52)+$B$3)))),IF($D$13="",IF($D$15="",INDEX(orderData[order_no],SMALL(IF(ISNUMBER(MATCH(orderData[customer],$D$9,0)*MATCH(orderData[status],$D$11,0)),MATCH(ROW(orderData[customer]),ROW(orderData[customer])),""),ROWS($A$15:A52)+$B$3)),INDEX(orderData[order_no],SMALL(IF(ISNUMBER(MATCH(orderData[customer],$D$9,0)*MATCH(orderData[status],$D$11,0)*MATCH(YEAR(orderData[invoice_date]),$D$15,0)),MATCH(ROW(orderData[customer]),ROW(orderData[customer])),""),ROWS($A$15:A52)+$B$3))),IF($D$15="",INDEX(orderData[order_no],SMALL(IF(ISNUMBER(MATCH(orderData[customer],$D$9,0)*MATCH(orderData[status],$D$11,0)*MATCH(orderData[order_type],$D$13,0)),MATCH(ROW(orderData[customer]),ROW(orderData[customer])),""),ROWS($A$15:A52)+$B$3)),INDEX(orderData[order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N45" s="287" t="str">
        <f t="array" ref="N45">IFERROR(IF($D$9="",IF($D$11="",IF($D$13="",IF($D$15="",INDEX(orderData[order_type],SMALL(MATCH(ROW(orderData[customer]),ROW(orderData[customer])),ROWS($A$15:A52)+$B$3)),INDEX(orderData[order_type],SMALL(IF(ISNUMBER(MATCH(YEAR(orderData[invoice_date]),$D$15,0)),MATCH(ROW(orderData[customer]),ROW(orderData[customer])),""),ROWS($A$15:A52)+$B$3))),IF($D$15="",INDEX(orderData[order_type],SMALL(IF(ISNUMBER(MATCH(orderData[order_type],$D$13,0)),MATCH(ROW(orderData[customer]),ROW(orderData[customer])),""),ROWS($A$15:A52)+$B$3)),INDEX(orderData[order_type],SMALL(IF(ISNUMBER(MATCH(orderData[order_type],$D$13,0)*MATCH(YEAR(orderData[invoice_date]),$D$15,0)),MATCH(ROW(orderData[customer]),ROW(orderData[customer])),""),ROWS($A$15:A52)+$B$3)))),IF($D$13="",IF($D$15="",INDEX(orderData[order_type],SMALL(IF(ISNUMBER(MATCH(orderData[status],$D$11,0)),MATCH(ROW(orderData[customer]),ROW(orderData[customer])),""),ROWS($A$15:A52)+$B$3)),INDEX(orderData[order_type],SMALL(IF(ISNUMBER(MATCH(orderData[status],$D$11,0)*MATCH(YEAR(orderData[invoice_date]),$D$15,0)),MATCH(ROW(orderData[customer]),ROW(orderData[customer])),""),ROWS($A$15:A52)+$B$3))),IF($D$15="",INDEX(orderData[order_type],SMALL(IF(ISNUMBER(MATCH(orderData[status],$D$11,0)*MATCH(orderData[order_type],$D$13,0)),MATCH(ROW(orderData[customer]),ROW(orderData[customer])),""),ROWS($A$15:A52)+$B$3)),INDEX(orderData[order_typ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type],SMALL(IF(ISNUMBER(MATCH(orderData[customer],$D$9,0)),MATCH(ROW(orderData[customer]),ROW(orderData[customer])),""),ROWS($A$15:A52)+$B$3)),INDEX(orderData[order_type],SMALL(IF(ISNUMBER(MATCH(orderData[customer],$D$9,0)*MATCH(YEAR(orderData[invoice_date]),$D$15,0)),MATCH(ROW(orderData[customer]),ROW(orderData[customer])),""),ROWS($A$15:A52)+$B$3))),IF($D$15="",INDEX(orderData[order_type],SMALL(IF(ISNUMBER(MATCH(orderData[customer],$D$9,0)*MATCH(orderData[order_type],$D$13,0)),MATCH(ROW(orderData[customer]),ROW(orderData[customer])),""),ROWS($A$15:A52)+$B$3)),INDEX(orderData[order_type],SMALL(IF(ISNUMBER(MATCH(orderData[customer],$D$9,0)*MATCH(orderData[order_type],$D$13,0)*MATCH(YEAR(orderData[invoice_date]),$D$15,0)),MATCH(ROW(orderData[customer]),ROW(orderData[customer])),""),ROWS($A$15:A52)+$B$3)))),IF($D$13="",IF($D$15="",INDEX(orderData[order_type],SMALL(IF(ISNUMBER(MATCH(orderData[customer],$D$9,0)*MATCH(orderData[status],$D$11,0)),MATCH(ROW(orderData[customer]),ROW(orderData[customer])),""),ROWS($A$15:A52)+$B$3)),INDEX(orderData[order_type],SMALL(IF(ISNUMBER(MATCH(orderData[customer],$D$9,0)*MATCH(orderData[status],$D$11,0)*MATCH(YEAR(orderData[invoice_date]),$D$15,0)),MATCH(ROW(orderData[customer]),ROW(orderData[customer])),""),ROWS($A$15:A52)+$B$3))),IF($D$15="",INDEX(orderData[order_type],SMALL(IF(ISNUMBER(MATCH(orderData[customer],$D$9,0)*MATCH(orderData[status],$D$11,0)*MATCH(orderData[order_type],$D$13,0)),MATCH(ROW(orderData[customer]),ROW(orderData[customer])),""),ROWS($A$15:A52)+$B$3)),INDEX(orderData[order_typ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O45" s="288" t="str">
        <f t="array" ref="O45">IFERROR(IF($D$9="",IF($D$11="",IF($D$13="",IF($D$15="",INDEX(orderData[order_date],SMALL(MATCH(ROW(orderData[customer]),ROW(orderData[customer])),ROWS($A$15:A52)+$B$3)),INDEX(orderData[order_date],SMALL(IF(ISNUMBER(MATCH(YEAR(orderData[invoice_date]),$D$15,0)),MATCH(ROW(orderData[customer]),ROW(orderData[customer])),""),ROWS($A$15:A52)+$B$3))),IF($D$15="",INDEX(orderData[order_date],SMALL(IF(ISNUMBER(MATCH(orderData[order_type],$D$13,0)),MATCH(ROW(orderData[customer]),ROW(orderData[customer])),""),ROWS($A$15:A52)+$B$3)),INDEX(orderData[order_date],SMALL(IF(ISNUMBER(MATCH(orderData[order_type],$D$13,0)*MATCH(YEAR(orderData[invoice_date]),$D$15,0)),MATCH(ROW(orderData[customer]),ROW(orderData[customer])),""),ROWS($A$15:A52)+$B$3)))),IF($D$13="",IF($D$15="",INDEX(orderData[order_date],SMALL(IF(ISNUMBER(MATCH(orderData[status],$D$11,0)),MATCH(ROW(orderData[customer]),ROW(orderData[customer])),""),ROWS($A$15:A52)+$B$3)),INDEX(orderData[order_date],SMALL(IF(ISNUMBER(MATCH(orderData[status],$D$11,0)*MATCH(YEAR(orderData[invoice_date]),$D$15,0)),MATCH(ROW(orderData[customer]),ROW(orderData[customer])),""),ROWS($A$15:A52)+$B$3))),IF($D$15="",INDEX(orderData[order_date],SMALL(IF(ISNUMBER(MATCH(orderData[status],$D$11,0)*MATCH(orderData[order_type],$D$13,0)),MATCH(ROW(orderData[customer]),ROW(orderData[customer])),""),ROWS($A$15:A52)+$B$3)),INDEX(orderData[order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date],SMALL(IF(ISNUMBER(MATCH(orderData[customer],$D$9,0)),MATCH(ROW(orderData[customer]),ROW(orderData[customer])),""),ROWS($A$15:A52)+$B$3)),INDEX(orderData[order_date],SMALL(IF(ISNUMBER(MATCH(orderData[customer],$D$9,0)*MATCH(YEAR(orderData[invoice_date]),$D$15,0)),MATCH(ROW(orderData[customer]),ROW(orderData[customer])),""),ROWS($A$15:A52)+$B$3))),IF($D$15="",INDEX(orderData[order_date],SMALL(IF(ISNUMBER(MATCH(orderData[customer],$D$9,0)*MATCH(orderData[order_type],$D$13,0)),MATCH(ROW(orderData[customer]),ROW(orderData[customer])),""),ROWS($A$15:A52)+$B$3)),INDEX(orderData[order_date],SMALL(IF(ISNUMBER(MATCH(orderData[customer],$D$9,0)*MATCH(orderData[order_type],$D$13,0)*MATCH(YEAR(orderData[invoice_date]),$D$15,0)),MATCH(ROW(orderData[customer]),ROW(orderData[customer])),""),ROWS($A$15:A52)+$B$3)))),IF($D$13="",IF($D$15="",INDEX(orderData[order_date],SMALL(IF(ISNUMBER(MATCH(orderData[customer],$D$9,0)*MATCH(orderData[status],$D$11,0)),MATCH(ROW(orderData[customer]),ROW(orderData[customer])),""),ROWS($A$15:A52)+$B$3)),INDEX(orderData[order_date],SMALL(IF(ISNUMBER(MATCH(orderData[customer],$D$9,0)*MATCH(orderData[status],$D$11,0)*MATCH(YEAR(orderData[invoice_date]),$D$15,0)),MATCH(ROW(orderData[customer]),ROW(orderData[customer])),""),ROWS($A$15:A52)+$B$3))),IF($D$15="",INDEX(orderData[order_date],SMALL(IF(ISNUMBER(MATCH(orderData[customer],$D$9,0)*MATCH(orderData[status],$D$11,0)*MATCH(orderData[order_type],$D$13,0)),MATCH(ROW(orderData[customer]),ROW(orderData[customer])),""),ROWS($A$15:A52)+$B$3)),INDEX(orderData[order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P45" s="289" t="str">
        <f t="array" ref="P45">IFERROR(IF($D$9="",IF($D$11="",IF($D$13="",IF($D$15="",INDEX(orderData[invoice_no],SMALL(MATCH(ROW(orderData[customer]),ROW(orderData[customer])),ROWS($A$15:A52)+$B$3)),INDEX(orderData[invoice_no],SMALL(IF(ISNUMBER(MATCH(YEAR(orderData[invoice_date]),$D$15,0)),MATCH(ROW(orderData[customer]),ROW(orderData[customer])),""),ROWS($A$15:A52)+$B$3))),IF($D$15="",INDEX(orderData[invoice_no],SMALL(IF(ISNUMBER(MATCH(orderData[order_type],$D$13,0)),MATCH(ROW(orderData[customer]),ROW(orderData[customer])),""),ROWS($A$15:A52)+$B$3)),INDEX(orderData[invoice_no],SMALL(IF(ISNUMBER(MATCH(orderData[order_type],$D$13,0)*MATCH(YEAR(orderData[invoice_date]),$D$15,0)),MATCH(ROW(orderData[customer]),ROW(orderData[customer])),""),ROWS($A$15:A52)+$B$3)))),IF($D$13="",IF($D$15="",INDEX(orderData[invoice_no],SMALL(IF(ISNUMBER(MATCH(orderData[status],$D$11,0)),MATCH(ROW(orderData[customer]),ROW(orderData[customer])),""),ROWS($A$15:A52)+$B$3)),INDEX(orderData[invoice_no],SMALL(IF(ISNUMBER(MATCH(orderData[status],$D$11,0)*MATCH(YEAR(orderData[invoice_date]),$D$15,0)),MATCH(ROW(orderData[customer]),ROW(orderData[customer])),""),ROWS($A$15:A52)+$B$3))),IF($D$15="",INDEX(orderData[invoice_no],SMALL(IF(ISNUMBER(MATCH(orderData[status],$D$11,0)*MATCH(orderData[order_type],$D$13,0)),MATCH(ROW(orderData[customer]),ROW(orderData[customer])),""),ROWS($A$15:A52)+$B$3)),INDEX(orderData[invoice_no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no],SMALL(IF(ISNUMBER(MATCH(orderData[customer],$D$9,0)),MATCH(ROW(orderData[customer]),ROW(orderData[customer])),""),ROWS($A$15:A52)+$B$3)),INDEX(orderData[invoice_no],SMALL(IF(ISNUMBER(MATCH(orderData[customer],$D$9,0)*MATCH(YEAR(orderData[invoice_date]),$D$15,0)),MATCH(ROW(orderData[customer]),ROW(orderData[customer])),""),ROWS($A$15:A52)+$B$3))),IF($D$15="",INDEX(orderData[invoice_no],SMALL(IF(ISNUMBER(MATCH(orderData[customer],$D$9,0)*MATCH(orderData[order_type],$D$13,0)),MATCH(ROW(orderData[customer]),ROW(orderData[customer])),""),ROWS($A$15:A52)+$B$3)),INDEX(orderData[invoice_no],SMALL(IF(ISNUMBER(MATCH(orderData[customer],$D$9,0)*MATCH(orderData[order_type],$D$13,0)*MATCH(YEAR(orderData[invoice_date]),$D$15,0)),MATCH(ROW(orderData[customer]),ROW(orderData[customer])),""),ROWS($A$15:A52)+$B$3)))),IF($D$13="",IF($D$15="",INDEX(orderData[invoice_no],SMALL(IF(ISNUMBER(MATCH(orderData[customer],$D$9,0)*MATCH(orderData[status],$D$11,0)),MATCH(ROW(orderData[customer]),ROW(orderData[customer])),""),ROWS($A$15:A52)+$B$3)),INDEX(orderData[invoice_no],SMALL(IF(ISNUMBER(MATCH(orderData[customer],$D$9,0)*MATCH(orderData[status],$D$11,0)*MATCH(YEAR(orderData[invoice_date]),$D$15,0)),MATCH(ROW(orderData[customer]),ROW(orderData[customer])),""),ROWS($A$15:A52)+$B$3))),IF($D$15="",INDEX(orderData[invoice_no],SMALL(IF(ISNUMBER(MATCH(orderData[customer],$D$9,0)*MATCH(orderData[status],$D$11,0)*MATCH(orderData[order_type],$D$13,0)),MATCH(ROW(orderData[customer]),ROW(orderData[customer])),""),ROWS($A$15:A52)+$B$3)),INDEX(orderData[invoice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Q45" s="290" t="str">
        <f t="array" ref="Q45">IFERROR(IF($D$9="",IF($D$11="",IF($D$13="",IF($D$15="",INDEX(orderData[invoice_date],SMALL(MATCH(ROW(orderData[customer]),ROW(orderData[customer])),ROWS($A$15:A52)+$B$3)),INDEX(orderData[invoice_date],SMALL(IF(ISNUMBER(MATCH(YEAR(orderData[invoice_date]),$D$15,0)),MATCH(ROW(orderData[customer]),ROW(orderData[customer])),""),ROWS($A$15:A52)+$B$3))),IF($D$15="",INDEX(orderData[invoice_date],SMALL(IF(ISNUMBER(MATCH(orderData[order_type],$D$13,0)),MATCH(ROW(orderData[customer]),ROW(orderData[customer])),""),ROWS($A$15:A52)+$B$3)),INDEX(orderData[invoice_date],SMALL(IF(ISNUMBER(MATCH(orderData[order_type],$D$13,0)*MATCH(YEAR(orderData[invoice_date]),$D$15,0)),MATCH(ROW(orderData[customer]),ROW(orderData[customer])),""),ROWS($A$15:A52)+$B$3)))),IF($D$13="",IF($D$15="",INDEX(orderData[invoice_date],SMALL(IF(ISNUMBER(MATCH(orderData[status],$D$11,0)),MATCH(ROW(orderData[customer]),ROW(orderData[customer])),""),ROWS($A$15:A52)+$B$3)),INDEX(orderData[invoice_date],SMALL(IF(ISNUMBER(MATCH(orderData[status],$D$11,0)*MATCH(YEAR(orderData[invoice_date]),$D$15,0)),MATCH(ROW(orderData[customer]),ROW(orderData[customer])),""),ROWS($A$15:A52)+$B$3))),IF($D$15="",INDEX(orderData[invoice_date],SMALL(IF(ISNUMBER(MATCH(orderData[status],$D$11,0)*MATCH(orderData[order_type],$D$13,0)),MATCH(ROW(orderData[customer]),ROW(orderData[customer])),""),ROWS($A$15:A52)+$B$3)),INDEX(orderData[invoice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date],SMALL(IF(ISNUMBER(MATCH(orderData[customer],$D$9,0)),MATCH(ROW(orderData[customer]),ROW(orderData[customer])),""),ROWS($A$15:A52)+$B$3)),INDEX(orderData[invoice_date],SMALL(IF(ISNUMBER(MATCH(orderData[customer],$D$9,0)*MATCH(YEAR(orderData[invoice_date]),$D$15,0)),MATCH(ROW(orderData[customer]),ROW(orderData[customer])),""),ROWS($A$15:A52)+$B$3))),IF($D$15="",INDEX(orderData[invoice_date],SMALL(IF(ISNUMBER(MATCH(orderData[customer],$D$9,0)*MATCH(orderData[order_type],$D$13,0)),MATCH(ROW(orderData[customer]),ROW(orderData[customer])),""),ROWS($A$15:A52)+$B$3)),INDEX(orderData[invoice_date],SMALL(IF(ISNUMBER(MATCH(orderData[customer],$D$9,0)*MATCH(orderData[order_type],$D$13,0)*MATCH(YEAR(orderData[invoice_date]),$D$15,0)),MATCH(ROW(orderData[customer]),ROW(orderData[customer])),""),ROWS($A$15:A52)+$B$3)))),IF($D$13="",IF($D$15="",INDEX(orderData[invoice_date],SMALL(IF(ISNUMBER(MATCH(orderData[customer],$D$9,0)*MATCH(orderData[status],$D$11,0)),MATCH(ROW(orderData[customer]),ROW(orderData[customer])),""),ROWS($A$15:A52)+$B$3)),INDEX(orderData[invoice_date],SMALL(IF(ISNUMBER(MATCH(orderData[customer],$D$9,0)*MATCH(orderData[status],$D$11,0)*MATCH(YEAR(orderData[invoice_date]),$D$15,0)),MATCH(ROW(orderData[customer]),ROW(orderData[customer])),""),ROWS($A$15:A52)+$B$3))),IF($D$15="",INDEX(orderData[invoice_date],SMALL(IF(ISNUMBER(MATCH(orderData[customer],$D$9,0)*MATCH(orderData[status],$D$11,0)*MATCH(orderData[order_type],$D$13,0)),MATCH(ROW(orderData[customer]),ROW(orderData[customer])),""),ROWS($A$15:A52)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R45" s="291" t="str">
        <f t="array" ref="R45">IFERROR(IF($D$9="",IF($D$11="",IF($D$13="",IF($D$15="",INDEX(orderData[inv_amount],SMALL(MATCH(ROW(orderData[customer]),ROW(orderData[customer])),ROWS($A$15:A52)+$B$3)),INDEX(orderData[inv_amount],SMALL(IF(ISNUMBER(MATCH(YEAR(orderData[invoice_date]),$D$15,0)),MATCH(ROW(orderData[customer]),ROW(orderData[customer])),""),ROWS($A$15:A52)+$B$3))),IF($D$15="",INDEX(orderData[inv_amount],SMALL(IF(ISNUMBER(MATCH(orderData[order_type],$D$13,0)),MATCH(ROW(orderData[customer]),ROW(orderData[customer])),""),ROWS($A$15:A52)+$B$3)),INDEX(orderData[inv_amount],SMALL(IF(ISNUMBER(MATCH(orderData[order_type],$D$13,0)*MATCH(YEAR(orderData[invoice_date]),$D$15,0)),MATCH(ROW(orderData[customer]),ROW(orderData[customer])),""),ROWS($A$15:A52)+$B$3)))),IF($D$13="",IF($D$15="",INDEX(orderData[inv_amount],SMALL(IF(ISNUMBER(MATCH(orderData[status],$D$11,0)),MATCH(ROW(orderData[customer]),ROW(orderData[customer])),""),ROWS($A$15:A52)+$B$3)),INDEX(orderData[inv_amount],SMALL(IF(ISNUMBER(MATCH(orderData[status],$D$11,0)*MATCH(YEAR(orderData[invoice_date]),$D$15,0)),MATCH(ROW(orderData[customer]),ROW(orderData[customer])),""),ROWS($A$15:A52)+$B$3))),IF($D$15="",INDEX(orderData[inv_amount],SMALL(IF(ISNUMBER(MATCH(orderData[status],$D$11,0)*MATCH(orderData[order_type],$D$13,0)),MATCH(ROW(orderData[customer]),ROW(orderData[customer])),""),ROWS($A$15:A52)+$B$3)),INDEX(orderData[inv_amount],SMALL(IF(ISNUMBER(MATCH(orderData[status],$D$11,0)*MATCH(orderData[order_type],$D$13,0)*MATCH(YEAR(orderData[invoice_date]),$D$15,0)),MATCH(ROW(orderData[customer]),ROW(orderData[customer])),""),ROWS($A$15:A52)+$B$3))))),IF($D$11="",IF($D$13="",IF($D$15="",INDEX(orderData[inv_amount],SMALL(IF(ISNUMBER(MATCH(orderData[customer],$D$9,0)),MATCH(ROW(orderData[customer]),ROW(orderData[customer])),""),ROWS($A$15:A52)+$B$3)),INDEX(orderData[inv_amount],SMALL(IF(ISNUMBER(MATCH(orderData[customer],$D$9,0)*MATCH(YEAR(orderData[invoice_date]),$D$15,0)),MATCH(ROW(orderData[customer]),ROW(orderData[customer])),""),ROWS($A$15:A52)+$B$3))),IF($D$15="",INDEX(orderData[inv_amount],SMALL(IF(ISNUMBER(MATCH(orderData[customer],$D$9,0)*MATCH(orderData[order_type],$D$13,0)),MATCH(ROW(orderData[customer]),ROW(orderData[customer])),""),ROWS($A$15:A52)+$B$3)),INDEX(orderData[inv_amount],SMALL(IF(ISNUMBER(MATCH(orderData[customer],$D$9,0)*MATCH(orderData[order_type],$D$13,0)*MATCH(YEAR(orderData[invoice_date]),$D$15,0)),MATCH(ROW(orderData[customer]),ROW(orderData[customer])),""),ROWS($A$15:A52)+$B$3)))),IF($D$13="",IF($D$15="",INDEX(orderData[inv_amount],SMALL(IF(ISNUMBER(MATCH(orderData[customer],$D$9,0)*MATCH(orderData[status],$D$11,0)),MATCH(ROW(orderData[customer]),ROW(orderData[customer])),""),ROWS($A$15:A52)+$B$3)),INDEX(orderData[inv_amount],SMALL(IF(ISNUMBER(MATCH(orderData[customer],$D$9,0)*MATCH(orderData[status],$D$11,0)*MATCH(YEAR(orderData[inv_amount]),$D$15,0)),MATCH(ROW(orderData[customer]),ROW(orderData[customer])),""),ROWS($A$15:A52)+$B$3))),IF($D$15="",INDEX(orderData[inv_amount],SMALL(IF(ISNUMBER(MATCH(orderData[customer],$D$9,0)*MATCH(orderData[status],$D$11,0)*MATCH(orderData[order_type],$D$13,0)),MATCH(ROW(orderData[customer]),ROW(orderData[customer])),""),ROWS($A$15:A52)+$B$3)),INDEX(orderData[inv_amount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S45" s="353" t="str">
        <f t="array" ref="S45">IFERROR(IF($D$9="",IF($D$11="",IF($D$13="",IF($D$15="",INDEX(orderData[lock_goods],SMALL(MATCH(ROW(orderData[customer]),ROW(orderData[customer])),ROWS($A$15:A52)+$B$3)),INDEX(orderData[lock_goods],SMALL(IF(ISNUMBER(MATCH(YEAR(orderData[invoice_date]),$D$15,0)),MATCH(ROW(orderData[customer]),ROW(orderData[customer])),""),ROWS($A$15:A52)+$B$3))),IF($D$15="",INDEX(orderData[lock_goods],SMALL(IF(ISNUMBER(MATCH(orderData[order_type],$D$13,0)),MATCH(ROW(orderData[customer]),ROW(orderData[customer])),""),ROWS($A$15:A52)+$B$3)),INDEX(orderData[lock_goods],SMALL(IF(ISNUMBER(MATCH(orderData[order_type],$D$13,0)*MATCH(YEAR(orderData[invoice_date]),$D$15,0)),MATCH(ROW(orderData[customer]),ROW(orderData[customer])),""),ROWS($A$15:A52)+$B$3)))),IF($D$13="",IF($D$15="",INDEX(orderData[lock_goods],SMALL(IF(ISNUMBER(MATCH(orderData[status],$D$11,0)),MATCH(ROW(orderData[customer]),ROW(orderData[customer])),""),ROWS($A$15:A52)+$B$3)),INDEX(orderData[lock_goods],SMALL(IF(ISNUMBER(MATCH(orderData[status],$D$11,0)*MATCH(YEAR(orderData[invoice_date]),$D$15,0)),MATCH(ROW(orderData[customer]),ROW(orderData[customer])),""),ROWS($A$15:A52)+$B$3))),IF($D$15="",INDEX(orderData[lock_goods],SMALL(IF(ISNUMBER(MATCH(orderData[status],$D$11,0)*MATCH(orderData[order_type],$D$13,0)),MATCH(ROW(orderData[customer]),ROW(orderData[customer])),""),ROWS($A$15:A52)+$B$3)),INDEX(orderData[lock_goods],SMALL(IF(ISNUMBER(MATCH(orderData[status],$D$11,0)*MATCH(orderData[order_type],$D$13,0)*MATCH(YEAR(orderData[invoice_date]),$D$15,0)),MATCH(ROW(orderData[customer]),ROW(orderData[customer])),""),ROWS($A$15:A52)+$B$3))))),IF($D$11="",IF($D$13="",IF($D$15="",INDEX(orderData[lock_goods],SMALL(IF(ISNUMBER(MATCH(orderData[customer],$D$9,0)),MATCH(ROW(orderData[customer]),ROW(orderData[customer])),""),ROWS($A$15:A52)+$B$3)),INDEX(orderData[lock_goods],SMALL(IF(ISNUMBER(MATCH(orderData[customer],$D$9,0)*MATCH(YEAR(orderData[invoice_date]),$D$15,0)),MATCH(ROW(orderData[customer]),ROW(orderData[customer])),""),ROWS($A$15:A52)+$B$3))),IF($D$15="",INDEX(orderData[lock_goods],SMALL(IF(ISNUMBER(MATCH(orderData[customer],$D$9,0)*MATCH(orderData[order_type],$D$13,0)),MATCH(ROW(orderData[customer]),ROW(orderData[customer])),""),ROWS($A$15:A52)+$B$3)),INDEX(orderData[lock_goods],SMALL(IF(ISNUMBER(MATCH(orderData[customer],$D$9,0)*MATCH(orderData[order_type],$D$13,0)*MATCH(YEAR(orderData[invoice_date]),$D$15,0)),MATCH(ROW(orderData[customer]),ROW(orderData[customer])),""),ROWS($A$15:A52)+$B$3)))),IF($D$13="",IF($D$15="",INDEX(orderData[lock_goods],SMALL(IF(ISNUMBER(MATCH(orderData[customer],$D$9,0)*MATCH(orderData[status],$D$11,0)),MATCH(ROW(orderData[customer]),ROW(orderData[customer])),""),ROWS($A$15:A52)+$B$3)),INDEX(orderData[lock_goods],SMALL(IF(ISNUMBER(MATCH(orderData[customer],$D$9,0)*MATCH(orderData[status],$D$11,0)*MATCH(YEAR(orderData[payed]),$D$15,0)),MATCH(ROW(orderData[customer]),ROW(orderData[customer])),""),ROWS($A$15:A52)+$B$3))),IF($D$15="",INDEX(orderData[lock_goods],SMALL(IF(ISNUMBER(MATCH(orderData[customer],$D$9,0)*MATCH(orderData[status],$D$11,0)*MATCH(orderData[order_type],$D$13,0)),MATCH(ROW(orderData[customer]),ROW(orderData[customer])),""),ROWS($A$15:A52)+$B$3)),INDEX(orderData[lock_good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T45" s="292" t="str">
        <f t="array" ref="T45">IFERROR(IF($D$9="",IF($D$11="",IF($D$13="",IF($D$15="",INDEX(orderData[payed],SMALL(MATCH(ROW(orderData[customer]),ROW(orderData[customer])),ROWS($A$15:A52)+$B$3)),INDEX(orderData[payed],SMALL(IF(ISNUMBER(MATCH(YEAR(orderData[invoice_date]),$D$15,0)),MATCH(ROW(orderData[customer]),ROW(orderData[customer])),""),ROWS($A$15:A52)+$B$3))),IF($D$15="",INDEX(orderData[payed],SMALL(IF(ISNUMBER(MATCH(orderData[order_type],$D$13,0)),MATCH(ROW(orderData[customer]),ROW(orderData[customer])),""),ROWS($A$15:A52)+$B$3)),INDEX(orderData[payed],SMALL(IF(ISNUMBER(MATCH(orderData[order_type],$D$13,0)*MATCH(YEAR(orderData[invoice_date]),$D$15,0)),MATCH(ROW(orderData[customer]),ROW(orderData[customer])),""),ROWS($A$15:A52)+$B$3)))),IF($D$13="",IF($D$15="",INDEX(orderData[payed],SMALL(IF(ISNUMBER(MATCH(orderData[status],$D$11,0)),MATCH(ROW(orderData[customer]),ROW(orderData[customer])),""),ROWS($A$15:A52)+$B$3)),INDEX(orderData[payed],SMALL(IF(ISNUMBER(MATCH(orderData[status],$D$11,0)*MATCH(YEAR(orderData[invoice_date]),$D$15,0)),MATCH(ROW(orderData[customer]),ROW(orderData[customer])),""),ROWS($A$15:A52)+$B$3))),IF($D$15="",INDEX(orderData[payed],SMALL(IF(ISNUMBER(MATCH(orderData[status],$D$11,0)*MATCH(orderData[order_type],$D$13,0)),MATCH(ROW(orderData[customer]),ROW(orderData[customer])),""),ROWS($A$15:A52)+$B$3)),INDEX(orderData[payed],SMALL(IF(ISNUMBER(MATCH(orderData[status],$D$11,0)*MATCH(orderData[order_type],$D$13,0)*MATCH(YEAR(orderData[invoice_date]),$D$15,0)),MATCH(ROW(orderData[customer]),ROW(orderData[customer])),""),ROWS($A$15:A52)+$B$3))))),IF($D$11="",IF($D$13="",IF($D$15="",INDEX(orderData[payed],SMALL(IF(ISNUMBER(MATCH(orderData[customer],$D$9,0)),MATCH(ROW(orderData[customer]),ROW(orderData[customer])),""),ROWS($A$15:A52)+$B$3)),INDEX(orderData[payed],SMALL(IF(ISNUMBER(MATCH(orderData[customer],$D$9,0)*MATCH(YEAR(orderData[invoice_date]),$D$15,0)),MATCH(ROW(orderData[customer]),ROW(orderData[customer])),""),ROWS($A$15:A52)+$B$3))),IF($D$15="",INDEX(orderData[payed],SMALL(IF(ISNUMBER(MATCH(orderData[customer],$D$9,0)*MATCH(orderData[order_type],$D$13,0)),MATCH(ROW(orderData[customer]),ROW(orderData[customer])),""),ROWS($A$15:A52)+$B$3)),INDEX(orderData[payed],SMALL(IF(ISNUMBER(MATCH(orderData[customer],$D$9,0)*MATCH(orderData[order_type],$D$13,0)*MATCH(YEAR(orderData[invoice_date]),$D$15,0)),MATCH(ROW(orderData[customer]),ROW(orderData[customer])),""),ROWS($A$15:A52)+$B$3)))),IF($D$13="",IF($D$15="",INDEX(orderData[payed],SMALL(IF(ISNUMBER(MATCH(orderData[customer],$D$9,0)*MATCH(orderData[status],$D$11,0)),MATCH(ROW(orderData[customer]),ROW(orderData[customer])),""),ROWS($A$15:A52)+$B$3)),INDEX(orderData[payed],SMALL(IF(ISNUMBER(MATCH(orderData[customer],$D$9,0)*MATCH(orderData[status],$D$11,0)*MATCH(YEAR(orderData[payed]),$D$15,0)),MATCH(ROW(orderData[customer]),ROW(orderData[customer])),""),ROWS($A$15:A52)+$B$3))),IF($D$15="",INDEX(orderData[payed],SMALL(IF(ISNUMBER(MATCH(orderData[customer],$D$9,0)*MATCH(orderData[status],$D$11,0)*MATCH(orderData[order_type],$D$13,0)),MATCH(ROW(orderData[customer]),ROW(orderData[customer])),""),ROWS($A$15:A52)+$B$3)),INDEX(orderData[paye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U45" s="287" t="str">
        <f t="array" ref="U45">IFERROR(IF($D$9="",IF($D$11="",IF($D$13="",IF($D$15="",INDEX(orderData[shipping_method],SMALL(MATCH(ROW(orderData[customer]),ROW(orderData[customer])),ROWS($A$15:A52)+$B$3)),INDEX(orderData[shipping_method],SMALL(IF(ISNUMBER(MATCH(YEAR(orderData[invoice_date]),$D$15,0)),MATCH(ROW(orderData[customer]),ROW(orderData[customer])),""),ROWS($A$15:A52)+$B$3))),IF($D$15="",INDEX(orderData[shipping_method],SMALL(IF(ISNUMBER(MATCH(orderData[order_type],$D$13,0)),MATCH(ROW(orderData[customer]),ROW(orderData[customer])),""),ROWS($A$15:A52)+$B$3)),INDEX(orderData[shipping_method],SMALL(IF(ISNUMBER(MATCH(orderData[order_type],$D$13,0)*MATCH(YEAR(orderData[invoice_date]),$D$15,0)),MATCH(ROW(orderData[customer]),ROW(orderData[customer])),""),ROWS($A$15:A52)+$B$3)))),IF($D$13="",IF($D$15="",INDEX(orderData[shipping_method],SMALL(IF(ISNUMBER(MATCH(orderData[status],$D$11,0)),MATCH(ROW(orderData[customer]),ROW(orderData[customer])),""),ROWS($A$15:A52)+$B$3)),INDEX(orderData[shipping_method],SMALL(IF(ISNUMBER(MATCH(orderData[status],$D$11,0)*MATCH(YEAR(orderData[invoice_date]),$D$15,0)),MATCH(ROW(orderData[customer]),ROW(orderData[customer])),""),ROWS($A$15:A52)+$B$3))),IF($D$15="",INDEX(orderData[shipping_method],SMALL(IF(ISNUMBER(MATCH(orderData[status],$D$11,0)*MATCH(orderData[order_type],$D$13,0)),MATCH(ROW(orderData[customer]),ROW(orderData[customer])),""),ROWS($A$15:A52)+$B$3)),INDEX(orderData[shipping_method],SMALL(IF(ISNUMBER(MATCH(orderData[status],$D$11,0)*MATCH(orderData[order_type],$D$13,0)*MATCH(YEAR(orderData[invoice_date]),$D$15,0)),MATCH(ROW(orderData[customer]),ROW(orderData[customer])),""),ROWS($A$15:A52)+$B$3))))),IF($D$11="",IF($D$13="",IF($D$15="",INDEX(orderData[shipping_method],SMALL(IF(ISNUMBER(MATCH(orderData[customer],$D$9,0)),MATCH(ROW(orderData[customer]),ROW(orderData[customer])),""),ROWS($A$15:A52)+$B$3)),INDEX(orderData[shipping_method],SMALL(IF(ISNUMBER(MATCH(orderData[customer],$D$9,0)*MATCH(YEAR(orderData[invoice_date]),$D$15,0)),MATCH(ROW(orderData[customer]),ROW(orderData[customer])),""),ROWS($A$15:A52)+$B$3))),IF($D$15="",INDEX(orderData[shipping_method],SMALL(IF(ISNUMBER(MATCH(orderData[customer],$D$9,0)*MATCH(orderData[order_type],$D$13,0)),MATCH(ROW(orderData[customer]),ROW(orderData[customer])),""),ROWS($A$15:A52)+$B$3)),INDEX(orderData[shipping_method],SMALL(IF(ISNUMBER(MATCH(orderData[customer],$D$9,0)*MATCH(orderData[order_type],$D$13,0)*MATCH(YEAR(orderData[invoice_date]),$D$15,0)),MATCH(ROW(orderData[customer]),ROW(orderData[customer])),""),ROWS($A$15:A52)+$B$3)))),IF($D$13="",IF($D$15="",INDEX(orderData[shipping_method],SMALL(IF(ISNUMBER(MATCH(orderData[customer],$D$9,0)*MATCH(orderData[status],$D$11,0)),MATCH(ROW(orderData[customer]),ROW(orderData[customer])),""),ROWS($A$15:A52)+$B$3)),INDEX(orderData[shipping_method],SMALL(IF(ISNUMBER(MATCH(orderData[customer],$D$9,0)*MATCH(orderData[status],$D$11,0)*MATCH(YEAR(orderData[shipping_method]),$D$15,0)),MATCH(ROW(orderData[customer]),ROW(orderData[customer])),""),ROWS($A$15:A52)+$B$3))),IF($D$15="",INDEX(orderData[shipping_method],SMALL(IF(ISNUMBER(MATCH(orderData[customer],$D$9,0)*MATCH(orderData[status],$D$11,0)*MATCH(orderData[order_type],$D$13,0)),MATCH(ROW(orderData[customer]),ROW(orderData[customer])),""),ROWS($A$15:A52)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V45" s="292" t="str">
        <f t="array" ref="V45">IFERROR(IF($D$9="",IF($D$11="",IF($D$13="",IF($D$15="",INDEX(orderData[status],SMALL(MATCH(ROW(orderData[customer]),ROW(orderData[customer])),ROWS($A$15:A52)+$B$3)),INDEX(orderData[status],SMALL(IF(ISNUMBER(MATCH(YEAR(orderData[invoice_date]),$D$15,0)),MATCH(ROW(orderData[customer]),ROW(orderData[customer])),""),ROWS($A$15:A52)+$B$3))),IF($D$15="",INDEX(orderData[status],SMALL(IF(ISNUMBER(MATCH(orderData[order_type],$D$13,0)),MATCH(ROW(orderData[customer]),ROW(orderData[customer])),""),ROWS($A$15:A52)+$B$3)),INDEX(orderData[status],SMALL(IF(ISNUMBER(MATCH(orderData[order_type],$D$13,0)*MATCH(YEAR(orderData[invoice_date]),$D$15,0)),MATCH(ROW(orderData[customer]),ROW(orderData[customer])),""),ROWS($A$15:A52)+$B$3)))),IF($D$13="",IF($D$15="",INDEX(orderData[status],SMALL(IF(ISNUMBER(MATCH(orderData[status],$D$11,0)),MATCH(ROW(orderData[customer]),ROW(orderData[customer])),""),ROWS($A$15:A52)+$B$3)),INDEX(orderData[status],SMALL(IF(ISNUMBER(MATCH(orderData[status],$D$11,0)*MATCH(YEAR(orderData[invoice_date]),$D$15,0)),MATCH(ROW(orderData[customer]),ROW(orderData[customer])),""),ROWS($A$15:A52)+$B$3))),IF($D$15="",INDEX(orderData[status],SMALL(IF(ISNUMBER(MATCH(orderData[status],$D$11,0)*MATCH(orderData[order_type],$D$13,0)),MATCH(ROW(orderData[customer]),ROW(orderData[customer])),""),ROWS($A$15:A52)+$B$3)),INDEX(orderData[status],SMALL(IF(ISNUMBER(MATCH(orderData[status],$D$11,0)*MATCH(orderData[order_type],$D$13,0)*MATCH(YEAR(orderData[invoice_date]),$D$15,0)),MATCH(ROW(orderData[customer]),ROW(orderData[customer])),""),ROWS($A$15:A52)+$B$3))))),IF($D$11="",IF($D$13="",IF($D$15="",INDEX(orderData[status],SMALL(IF(ISNUMBER(MATCH(orderData[customer],$D$9,0)),MATCH(ROW(orderData[customer]),ROW(orderData[customer])),""),ROWS($A$15:A52)+$B$3)),INDEX(orderData[status],SMALL(IF(ISNUMBER(MATCH(orderData[customer],$D$9,0)*MATCH(YEAR(orderData[invoice_date]),$D$15,0)),MATCH(ROW(orderData[customer]),ROW(orderData[customer])),""),ROWS($A$15:A52)+$B$3))),IF($D$15="",INDEX(orderData[status],SMALL(IF(ISNUMBER(MATCH(orderData[customer],$D$9,0)*MATCH(orderData[order_type],$D$13,0)),MATCH(ROW(orderData[customer]),ROW(orderData[customer])),""),ROWS($A$15:A52)+$B$3)),INDEX(orderData[status],SMALL(IF(ISNUMBER(MATCH(orderData[customer],$D$9,0)*MATCH(orderData[order_type],$D$13,0)*MATCH(YEAR(orderData[invoice_date]),$D$15,0)),MATCH(ROW(orderData[customer]),ROW(orderData[customer])),""),ROWS($A$15:A52)+$B$3)))),IF($D$13="",IF($D$15="",INDEX(orderData[status],SMALL(IF(ISNUMBER(MATCH(orderData[customer],$D$9,0)*MATCH(orderData[status],$D$11,0)),MATCH(ROW(orderData[customer]),ROW(orderData[customer])),""),ROWS($A$15:A52)+$B$3)),INDEX(orderData[status],SMALL(IF(ISNUMBER(MATCH(orderData[customer],$D$9,0)*MATCH(orderData[status],$D$11,0)*MATCH(YEAR(orderData[status]),$D$15,0)),MATCH(ROW(orderData[customer]),ROW(orderData[customer])),""),ROWS($A$15:A52)+$B$3))),IF($D$15="",INDEX(orderData[status],SMALL(IF(ISNUMBER(MATCH(orderData[customer],$D$9,0)*MATCH(orderData[status],$D$11,0)*MATCH(orderData[order_type],$D$13,0)),MATCH(ROW(orderData[customer]),ROW(orderData[customer])),""),ROWS($A$15:A52)+$B$3)),INDEX(orderData[statu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W45" s="392" t="str">
        <f t="array" ref="W45">IFERROR(IF($D$9="",IF($D$11="",IF($D$13="",IF($D$15="",INDEX(orderData[custom_docs],SMALL(MATCH(ROW(orderData[customer]),ROW(orderData[customer])),ROWS($A$15:A52)+$B$3)),INDEX(orderData[custom_docs],SMALL(IF(ISNUMBER(MATCH(YEAR(orderData[invoice_date]),$D$15,0)),MATCH(ROW(orderData[customer]),ROW(orderData[customer])),""),ROWS($A$15:A52)+$B$3))),IF($D$15="",INDEX(orderData[custom_docs],SMALL(IF(ISNUMBER(MATCH(orderData[order_type],$D$13,0)),MATCH(ROW(orderData[customer]),ROW(orderData[customer])),""),ROWS($A$15:A52)+$B$3)),INDEX(orderData[custom_docs],SMALL(IF(ISNUMBER(MATCH(orderData[order_type],$D$13,0)*MATCH(YEAR(orderData[invoice_date]),$D$15,0)),MATCH(ROW(orderData[customer]),ROW(orderData[customer])),""),ROWS($A$15:A52)+$B$3)))),IF($D$13="",IF($D$15="",INDEX(orderData[custom_docs],SMALL(IF(ISNUMBER(MATCH(orderData[status],$D$11,0)),MATCH(ROW(orderData[customer]),ROW(orderData[customer])),""),ROWS($A$15:A52)+$B$3)),INDEX(orderData[custom_docs],SMALL(IF(ISNUMBER(MATCH(orderData[status],$D$11,0)*MATCH(YEAR(orderData[invoice_date]),$D$15,0)),MATCH(ROW(orderData[customer]),ROW(orderData[customer])),""),ROWS($A$15:A52)+$B$3))),IF($D$15="",INDEX(orderData[custom_docs],SMALL(IF(ISNUMBER(MATCH(orderData[status],$D$11,0)*MATCH(orderData[order_type],$D$13,0)),MATCH(ROW(orderData[customer]),ROW(orderData[customer])),""),ROWS($A$15:A52)+$B$3)),INDEX(orderData[custom_docs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_docs],SMALL(IF(ISNUMBER(MATCH(orderData[customer],$D$9,0)),MATCH(ROW(orderData[customer]),ROW(orderData[customer])),""),ROWS($A$15:A52)+$B$3)),INDEX(orderData[custom_docs],SMALL(IF(ISNUMBER(MATCH(orderData[customer],$D$9,0)*MATCH(YEAR(orderData[invoice_date]),$D$15,0)),MATCH(ROW(orderData[customer]),ROW(orderData[customer])),""),ROWS($A$15:A52)+$B$3))),IF($D$15="",INDEX(orderData[custom_docs],SMALL(IF(ISNUMBER(MATCH(orderData[customer],$D$9,0)*MATCH(orderData[order_type],$D$13,0)),MATCH(ROW(orderData[customer]),ROW(orderData[customer])),""),ROWS($A$15:A52)+$B$3)),INDEX(orderData[custom_docs],SMALL(IF(ISNUMBER(MATCH(orderData[customer],$D$9,0)*MATCH(orderData[order_type],$D$13,0)*MATCH(YEAR(orderData[invoice_date]),$D$15,0)),MATCH(ROW(orderData[customer]),ROW(orderData[customer])),""),ROWS($A$15:A52)+$B$3)))),IF($D$13="",IF($D$15="",INDEX(orderData[custom_docs],SMALL(IF(ISNUMBER(MATCH(orderData[customer],$D$9,0)*MATCH(orderData[status],$D$11,0)),MATCH(ROW(orderData[customer]),ROW(orderData[customer])),""),ROWS($A$15:A52)+$B$3)),INDEX(orderData[custom_docs],SMALL(IF(ISNUMBER(MATCH(orderData[customer],$D$9,0)*MATCH(orderData[status],$D$11,0)*MATCH(YEAR(orderData[status]),$D$15,0)),MATCH(ROW(orderData[customer]),ROW(orderData[customer])),""),ROWS($A$15:A52)+$B$3))),IF($D$15="",INDEX(orderData[custom_docs],SMALL(IF(ISNUMBER(MATCH(orderData[customer],$D$9,0)*MATCH(orderData[status],$D$11,0)*MATCH(orderData[order_type],$D$13,0)),MATCH(ROW(orderData[customer]),ROW(orderData[customer])),""),ROWS($A$15:A52)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BN45" s="433"/>
      <c r="BO45" s="268"/>
      <c r="BZ45" s="304"/>
      <c r="CA45" s="305" t="str">
        <f>IFERROR(IF(BZ45="","",INDEX(productData[description],MATCH(BZ45,productData[sku],0))),"")</f>
        <v/>
      </c>
      <c r="CB45" s="307"/>
      <c r="CC45" s="421"/>
      <c r="CD45" s="314"/>
      <c r="CE45" s="425"/>
      <c r="CF45" s="308"/>
      <c r="CG45" s="309" t="str">
        <f>IFERROR(ROUNDUP(CB45/INDEX(productData[units_per_carton],MATCH(BZ45,productData[sku],0)),0),"")</f>
        <v/>
      </c>
      <c r="CH45" s="310" t="str">
        <f>IFERROR(ROUNDUP(CD45/INDEX(productData[units_per_carton],MATCH(BZ45,productData[sku],0)),0),"")</f>
        <v/>
      </c>
      <c r="CI45" s="310" t="str">
        <f>IFERROR(ROUNDUP(CF45/INDEX(productData[units_per_carton],MATCH(BZ45,productData[sku])),0),"")</f>
        <v/>
      </c>
      <c r="CJ45" s="310" t="str">
        <f>IFERROR(((CB45+CD45+CF45)/INDEX(productData[units_per_carton],MATCH(BZ45,productData[sku],0)))*INDEX(productData[net_weight],MATCH(BZ45,productData[sku],0)),"")</f>
        <v/>
      </c>
      <c r="CK45" s="310" t="str">
        <f>IFERROR(((CB45+CD45+CF45)/INDEX(productData[units_per_carton],MATCH(BZ45,productData[sku],0)))*INDEX(productData[gross_weight],MATCH(BZ45,productData[sku],0)),"")</f>
        <v/>
      </c>
      <c r="CL45" s="414" t="str">
        <f>IFERROR((CB45+CD45+CF45)/INDEX(productData[units_per_carton],MATCH(BZ45,productData[sku],0))*INDEX(productData[length],MATCH(BZ45,productData[sku],0))*INDEX(productData[width],MATCH(BZ45,productData[sku],0))*INDEX(productData[height],MATCH(BZ45,productData[sku],0))/1000000000,"")</f>
        <v/>
      </c>
      <c r="CM45" s="311" t="str">
        <f>IFERROR(INDEX(productData[category],MATCH(BZ45,productData[sku],0)),"")</f>
        <v/>
      </c>
      <c r="CN45" s="311" t="str">
        <f>IFERROR(INDEX(productData[size1],MATCH(BZ45,productData[sku],0)),"")</f>
        <v/>
      </c>
      <c r="CO45" s="312" t="str">
        <f>IFERROR(INDEX(productData[hs_code],MATCH(BZ45,productData[sku],0)),"")</f>
        <v/>
      </c>
      <c r="CP45" s="365" t="str">
        <f>IFERROR(INDEX(productData[sku_geko],MATCH(BZ45,productData[sku],0)),"")</f>
        <v/>
      </c>
      <c r="CQ45" s="308"/>
      <c r="CR45" s="383" t="str">
        <f>IFERROR(IF(BZ45="","",IF($BX$15="SALE",INDEX(inventory[COSTO UNITARIO],MATCH(BZ45,inventory[SKU],0)),IF($BX$15="SAMPLING",INDEX(inventory[COSTO UNITARIO],MATCH(BZ45,inventory[SKU],0)),""))),"")</f>
        <v/>
      </c>
      <c r="CS45" s="383" t="str">
        <f t="shared" si="8"/>
        <v/>
      </c>
      <c r="CT45" s="430" t="str">
        <f t="shared" si="9"/>
        <v/>
      </c>
      <c r="CU45" s="357" t="str">
        <f t="shared" si="3"/>
        <v/>
      </c>
      <c r="CV45" s="251"/>
      <c r="CW45" s="251"/>
      <c r="CX45" s="251"/>
      <c r="CY45" s="251"/>
      <c r="CZ45" s="251"/>
      <c r="DA45" s="251"/>
      <c r="DB45" s="251" t="str">
        <f>IFERROR(VLOOKUP(BZ45,productData[],22,FALSE),"")</f>
        <v/>
      </c>
      <c r="DH45" s="195"/>
      <c r="EE45" s="337" t="str">
        <f t="array" ref="EE45">IFERROR(IF($EC$9="",IF($EC$11="",IF($EC$13="",INDEX(productData[sku],SMALL(MATCH(ROW(productData[sku]),ROW(productData[sku])),ROWS($A$15:A52)+$B$3)),INDEX(productData[sku],SMALL(IF(ISNUMBER(MATCH(productData[size1],$EC$13,0)),MATCH(ROW(productData[sku]),ROW(productData[sku])),""),ROWS($A$15:A50)+$B$3))),IF($EC$13="",INDEX(productData[sku],SMALL(IF(ISNUMBER(MATCH(productData[sex],$EC$11,0)),MATCH(ROW(productData[sku]),ROW(productData[sku])),""),ROWS($A$15:A50)+$B$3)),INDEX(productData[sku],SMALL(IF(ISNUMBER(MATCH(productData[sex],$EC$11,0)*MATCH(productData[size1],$EC$13,0)),MATCH(ROW(productData[sku]),ROW(productData[sku])),""),ROWS($A$15:A50)+$B$3)))),IF($EC$11="",IF($EC$13="",INDEX(productData[sku],SMALL(IF(ISNUMBER(MATCH(productData[category],$EC$9,0)),MATCH(ROW(productData[sku]),ROW(productData[sku])),""),ROWS($A$15:A50)+$B$3)),INDEX(productData[sku],SMALL(IF(ISNUMBER(MATCH(productData[category],$EC$9,0)*MATCH(productData[size1],$EC$13,0)),MATCH(ROW(productData[sku]),ROW(productData[sku])),""),ROWS($A$15:A50)+$B$3))),IF($EC$13="",INDEX(productData[sku],SMALL(IF(ISNUMBER(MATCH(productData[category],$EC$9,0)*MATCH(productData[sex],$EC$11,0)),MATCH(ROW(productData[sku]),ROW(productData[sku])),""),ROWS($A$15:A50)+$B$3)),INDEX(productData[sku],SMALL(IF(ISNUMBER(MATCH(productData[category],$EC$9,0)*MATCH(productData[sex],$EC$11,0)*MATCH(productData[size1],$EC$13,0)),MATCH(ROW(productData[sku]),ROW(productData[sku])),""),ROWS($A$15:A50)+$B$3))))),"")</f>
        <v/>
      </c>
      <c r="EF45" s="501" t="str">
        <f t="array" ref="EF45">IFERROR(IF($EC$9="",IF($EC$11="",IF($EC$13="",INDEX(productData[description],SMALL(MATCH(ROW(productData[sku]),ROW(productData[sku])),ROWS($A$15:A52)+$B$3)),INDEX(productData[description],SMALL(IF(ISNUMBER(MATCH(productData[size1],$EC$13,0)),MATCH(ROW(productData[sku]),ROW(productData[sku])),""),ROWS($A$15:A50)+$B$3))),IF($EC$13="",INDEX(productData[description],SMALL(IF(ISNUMBER(MATCH(productData[sex],$EC$11,0)),MATCH(ROW(productData[sku]),ROW(productData[sku])),""),ROWS($A$15:A50)+$B$3)),INDEX(productData[description],SMALL(IF(ISNUMBER(MATCH(productData[sex],$EC$11,0)*MATCH(productData[size1],$EC$13,0)),MATCH(ROW(productData[sku]),ROW(productData[sku])),""),ROWS($A$15:A50)+$B$3)))),IF($EC$11="",IF($EC$13="",INDEX(productData[description],SMALL(IF(ISNUMBER(MATCH(productData[category],$EC$9,0)),MATCH(ROW(productData[sku]),ROW(productData[sku])),""),ROWS($A$15:A50)+$B$3)),INDEX(productData[description],SMALL(IF(ISNUMBER(MATCH(productData[category],$EC$9,0)*MATCH(productData[size1],$EC$13,0)),MATCH(ROW(productData[sku]),ROW(productData[sku])),""),ROWS($A$15:A50)+$B$3))),IF($EC$13="",INDEX(productData[description],SMALL(IF(ISNUMBER(MATCH(productData[category],$EC$9,0)*MATCH(productData[sex],$EC$11,0)),MATCH(ROW(productData[sku]),ROW(productData[sku])),""),ROWS($A$15:A50)+$B$3)),INDEX(productData[description],SMALL(IF(ISNUMBER(MATCH(productData[category],$EC$9,0)*MATCH(productData[sex],$EC$11,0)*MATCH(productData[size1],$EC$13,0)),MATCH(ROW(productData[sku]),ROW(productData[sku])),""),ROWS($A$15:A50)+$B$3))))),"")</f>
        <v/>
      </c>
      <c r="EG45" s="338" t="str">
        <f>IFERROR(IF('BHPC MANAGER'!$EE45="","",INDEX(inventory[ESISTENZA],MATCH('BHPC MANAGER'!$EE45,inventory[SKU],0))),0)</f>
        <v/>
      </c>
      <c r="EH45" s="339" t="s">
        <v>241</v>
      </c>
      <c r="EI45" s="339" t="str">
        <f t="shared" si="4"/>
        <v/>
      </c>
      <c r="EJ45" s="340" t="s">
        <v>241</v>
      </c>
      <c r="EK45" s="341" t="str">
        <f t="shared" si="5"/>
        <v/>
      </c>
      <c r="EO45" s="195" t="str">
        <f t="array" ref="EO45">IFERROR(INDEX(orderData[order_no],SMALL(IF(ISNUMBER(MATCH(orderData[status],$EO$7,0)),MATCH(ROW(orderData[order_no]),ROW(orderData[order_no])),""),ROWS($A$15:A50))),"")</f>
        <v/>
      </c>
    </row>
    <row r="46" spans="6:228" ht="15" customHeight="1" x14ac:dyDescent="0.35">
      <c r="L46" s="285" t="str">
        <f t="array" ref="L46">IFERROR(IF($D$9="",IF($D$11="",IF($D$13="",IF($D$15="",INDEX(orderData[customer],SMALL(MATCH(ROW(orderData[customer]),ROW(orderData[customer])),ROWS($A$15:A53)+$B$3)),INDEX(orderData[customer],SMALL(IF(ISNUMBER(MATCH(YEAR(orderData[invoice_date]),$D$15,0)),MATCH(ROW(orderData[customer]),ROW(orderData[customer])),""),ROWS($A$15:A53)+$B$3))),IF($D$15="",INDEX(orderData[customer],SMALL(IF(ISNUMBER(MATCH(orderData[order_type],$D$13,0)),MATCH(ROW(orderData[customer]),ROW(orderData[customer])),""),ROWS($A$15:A53)+$B$3)),INDEX(orderData[customer],SMALL(IF(ISNUMBER(MATCH(orderData[order_type],$D$13,0)*MATCH(YEAR(orderData[invoice_date]),$D$15,0)),MATCH(ROW(orderData[customer]),ROW(orderData[customer])),""),ROWS($A$15:A53)+$B$3)))),IF($D$13="",IF($D$15="",INDEX(orderData[customer],SMALL(IF(ISNUMBER(MATCH(orderData[status],$D$11,0)),MATCH(ROW(orderData[customer]),ROW(orderData[customer])),""),ROWS($A$15:A53)+$B$3)),INDEX(orderData[customer],SMALL(IF(ISNUMBER(MATCH(orderData[status],$D$11,0)*MATCH(YEAR(orderData[invoice_date]),$D$15,0)),MATCH(ROW(orderData[customer]),ROW(orderData[customer])),""),ROWS($A$15:A53)+$B$3))),IF($D$15="",INDEX(orderData[customer],SMALL(IF(ISNUMBER(MATCH(orderData[status],$D$11,0)*MATCH(orderData[order_type],$D$13,0)),MATCH(ROW(orderData[customer]),ROW(orderData[customer])),""),ROWS($A$15:A53)+$B$3)),INDEX(orderData[customer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er],SMALL(IF(ISNUMBER(MATCH(orderData[customer],$D$9,0)),MATCH(ROW(orderData[customer]),ROW(orderData[customer])),""),ROWS($A$15:A53)+$B$3)),INDEX(orderData[customer],SMALL(IF(ISNUMBER(MATCH(orderData[customer],$D$9,0)*MATCH(YEAR(orderData[invoice_date]),$D$15,0)),MATCH(ROW(orderData[customer]),ROW(orderData[customer])),""),ROWS($A$15:A53)+$B$3))),IF($D$15="",INDEX(orderData[customer],SMALL(IF(ISNUMBER(MATCH(orderData[customer],$D$9,0)*MATCH(orderData[order_type],$D$13,0)),MATCH(ROW(orderData[customer]),ROW(orderData[customer])),""),ROWS($A$15:A53)+$B$3)),INDEX(orderData[customer],SMALL(IF(ISNUMBER(MATCH(orderData[customer],$D$9,0)*MATCH(orderData[order_type],$D$13,0)*MATCH(YEAR(orderData[invoice_date]),$D$15,0)),MATCH(ROW(orderData[customer]),ROW(orderData[customer])),""),ROWS($A$15:A53)+$B$3)))),IF($D$13="",IF($D$15="",INDEX(orderData[customer],SMALL(IF(ISNUMBER(MATCH(orderData[customer],$D$9,0)*MATCH(orderData[status],$D$11,0)),MATCH(ROW(orderData[customer]),ROW(orderData[customer])),""),ROWS($A$15:A53)+$B$3)),INDEX(orderData[customer],SMALL(IF(ISNUMBER(MATCH(orderData[customer],$D$9,0)*MATCH(orderData[status],$D$11,0)*MATCH(YEAR(orderData[invoice_date]),$D$15,0)),MATCH(ROW(orderData[customer]),ROW(orderData[customer])),""),ROWS($A$15:A53)+$B$3))),IF($D$15="",INDEX(orderData[customer],SMALL(IF(ISNUMBER(MATCH(orderData[customer],$D$9,0)*MATCH(orderData[status],$D$11,0)*MATCH(orderData[order_type],$D$13,0)),MATCH(ROW(orderData[customer]),ROW(orderData[customer])),""),ROWS($A$15:A53)+$B$3)),INDEX(orderData[customer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M46" s="286" t="str">
        <f t="array" ref="M46">IFERROR(IF($D$9="",IF($D$11="",IF($D$13="",IF($D$15="",INDEX(orderData[order_no],SMALL(MATCH(ROW(orderData[customer]),ROW(orderData[customer])),ROWS($A$15:A53)+$B$3)),INDEX(orderData[order_no],SMALL(IF(ISNUMBER(MATCH(YEAR(orderData[invoice_date]),$D$15,0)),MATCH(ROW(orderData[customer]),ROW(orderData[customer])),""),ROWS($A$15:A53)+$B$3))),IF($D$15="",INDEX(orderData[order_no],SMALL(IF(ISNUMBER(MATCH(orderData[order_type],$D$13,0)),MATCH(ROW(orderData[customer]),ROW(orderData[customer])),""),ROWS($A$15:A53)+$B$3)),INDEX(orderData[order_no],SMALL(IF(ISNUMBER(MATCH(orderData[order_type],$D$13,0)*MATCH(YEAR(orderData[invoice_date]),$D$15,0)),MATCH(ROW(orderData[customer]),ROW(orderData[customer])),""),ROWS($A$15:A53)+$B$3)))),IF($D$13="",IF($D$15="",INDEX(orderData[order_no],SMALL(IF(ISNUMBER(MATCH(orderData[status],$D$11,0)),MATCH(ROW(orderData[customer]),ROW(orderData[customer])),""),ROWS($A$15:A53)+$B$3)),INDEX(orderData[order_no],SMALL(IF(ISNUMBER(MATCH(orderData[status],$D$11,0)*MATCH(YEAR(orderData[invoice_date]),$D$15,0)),MATCH(ROW(orderData[customer]),ROW(orderData[customer])),""),ROWS($A$15:A53)+$B$3))),IF($D$15="",INDEX(orderData[order_no],SMALL(IF(ISNUMBER(MATCH(orderData[status],$D$11,0)*MATCH(orderData[order_type],$D$13,0)),MATCH(ROW(orderData[customer]),ROW(orderData[customer])),""),ROWS($A$15:A53)+$B$3)),INDEX(orderData[order_no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no],SMALL(IF(ISNUMBER(MATCH(orderData[customer],$D$9,0)),MATCH(ROW(orderData[customer]),ROW(orderData[customer])),""),ROWS($A$15:A53)+$B$3)),INDEX(orderData[order_no],SMALL(IF(ISNUMBER(MATCH(orderData[customer],$D$9,0)*MATCH(YEAR(orderData[invoice_date]),$D$15,0)),MATCH(ROW(orderData[customer]),ROW(orderData[customer])),""),ROWS($A$15:A53)+$B$3))),IF($D$15="",INDEX(orderData[order_no],SMALL(IF(ISNUMBER(MATCH(orderData[customer],$D$9,0)*MATCH(orderData[order_type],$D$13,0)),MATCH(ROW(orderData[customer]),ROW(orderData[customer])),""),ROWS($A$15:A53)+$B$3)),INDEX(orderData[order_no],SMALL(IF(ISNUMBER(MATCH(orderData[customer],$D$9,0)*MATCH(orderData[order_type],$D$13,0)*MATCH(YEAR(orderData[invoice_date]),$D$15,0)),MATCH(ROW(orderData[customer]),ROW(orderData[customer])),""),ROWS($A$15:A53)+$B$3)))),IF($D$13="",IF($D$15="",INDEX(orderData[order_no],SMALL(IF(ISNUMBER(MATCH(orderData[customer],$D$9,0)*MATCH(orderData[status],$D$11,0)),MATCH(ROW(orderData[customer]),ROW(orderData[customer])),""),ROWS($A$15:A53)+$B$3)),INDEX(orderData[order_no],SMALL(IF(ISNUMBER(MATCH(orderData[customer],$D$9,0)*MATCH(orderData[status],$D$11,0)*MATCH(YEAR(orderData[invoice_date]),$D$15,0)),MATCH(ROW(orderData[customer]),ROW(orderData[customer])),""),ROWS($A$15:A53)+$B$3))),IF($D$15="",INDEX(orderData[order_no],SMALL(IF(ISNUMBER(MATCH(orderData[customer],$D$9,0)*MATCH(orderData[status],$D$11,0)*MATCH(orderData[order_type],$D$13,0)),MATCH(ROW(orderData[customer]),ROW(orderData[customer])),""),ROWS($A$15:A53)+$B$3)),INDEX(orderData[order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N46" s="287" t="str">
        <f t="array" ref="N46">IFERROR(IF($D$9="",IF($D$11="",IF($D$13="",IF($D$15="",INDEX(orderData[order_type],SMALL(MATCH(ROW(orderData[customer]),ROW(orderData[customer])),ROWS($A$15:A53)+$B$3)),INDEX(orderData[order_type],SMALL(IF(ISNUMBER(MATCH(YEAR(orderData[invoice_date]),$D$15,0)),MATCH(ROW(orderData[customer]),ROW(orderData[customer])),""),ROWS($A$15:A53)+$B$3))),IF($D$15="",INDEX(orderData[order_type],SMALL(IF(ISNUMBER(MATCH(orderData[order_type],$D$13,0)),MATCH(ROW(orderData[customer]),ROW(orderData[customer])),""),ROWS($A$15:A53)+$B$3)),INDEX(orderData[order_type],SMALL(IF(ISNUMBER(MATCH(orderData[order_type],$D$13,0)*MATCH(YEAR(orderData[invoice_date]),$D$15,0)),MATCH(ROW(orderData[customer]),ROW(orderData[customer])),""),ROWS($A$15:A53)+$B$3)))),IF($D$13="",IF($D$15="",INDEX(orderData[order_type],SMALL(IF(ISNUMBER(MATCH(orderData[status],$D$11,0)),MATCH(ROW(orderData[customer]),ROW(orderData[customer])),""),ROWS($A$15:A53)+$B$3)),INDEX(orderData[order_type],SMALL(IF(ISNUMBER(MATCH(orderData[status],$D$11,0)*MATCH(YEAR(orderData[invoice_date]),$D$15,0)),MATCH(ROW(orderData[customer]),ROW(orderData[customer])),""),ROWS($A$15:A53)+$B$3))),IF($D$15="",INDEX(orderData[order_type],SMALL(IF(ISNUMBER(MATCH(orderData[status],$D$11,0)*MATCH(orderData[order_type],$D$13,0)),MATCH(ROW(orderData[customer]),ROW(orderData[customer])),""),ROWS($A$15:A53)+$B$3)),INDEX(orderData[order_typ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type],SMALL(IF(ISNUMBER(MATCH(orderData[customer],$D$9,0)),MATCH(ROW(orderData[customer]),ROW(orderData[customer])),""),ROWS($A$15:A53)+$B$3)),INDEX(orderData[order_type],SMALL(IF(ISNUMBER(MATCH(orderData[customer],$D$9,0)*MATCH(YEAR(orderData[invoice_date]),$D$15,0)),MATCH(ROW(orderData[customer]),ROW(orderData[customer])),""),ROWS($A$15:A53)+$B$3))),IF($D$15="",INDEX(orderData[order_type],SMALL(IF(ISNUMBER(MATCH(orderData[customer],$D$9,0)*MATCH(orderData[order_type],$D$13,0)),MATCH(ROW(orderData[customer]),ROW(orderData[customer])),""),ROWS($A$15:A53)+$B$3)),INDEX(orderData[order_type],SMALL(IF(ISNUMBER(MATCH(orderData[customer],$D$9,0)*MATCH(orderData[order_type],$D$13,0)*MATCH(YEAR(orderData[invoice_date]),$D$15,0)),MATCH(ROW(orderData[customer]),ROW(orderData[customer])),""),ROWS($A$15:A53)+$B$3)))),IF($D$13="",IF($D$15="",INDEX(orderData[order_type],SMALL(IF(ISNUMBER(MATCH(orderData[customer],$D$9,0)*MATCH(orderData[status],$D$11,0)),MATCH(ROW(orderData[customer]),ROW(orderData[customer])),""),ROWS($A$15:A53)+$B$3)),INDEX(orderData[order_type],SMALL(IF(ISNUMBER(MATCH(orderData[customer],$D$9,0)*MATCH(orderData[status],$D$11,0)*MATCH(YEAR(orderData[invoice_date]),$D$15,0)),MATCH(ROW(orderData[customer]),ROW(orderData[customer])),""),ROWS($A$15:A53)+$B$3))),IF($D$15="",INDEX(orderData[order_type],SMALL(IF(ISNUMBER(MATCH(orderData[customer],$D$9,0)*MATCH(orderData[status],$D$11,0)*MATCH(orderData[order_type],$D$13,0)),MATCH(ROW(orderData[customer]),ROW(orderData[customer])),""),ROWS($A$15:A53)+$B$3)),INDEX(orderData[order_typ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O46" s="288" t="str">
        <f t="array" ref="O46">IFERROR(IF($D$9="",IF($D$11="",IF($D$13="",IF($D$15="",INDEX(orderData[order_date],SMALL(MATCH(ROW(orderData[customer]),ROW(orderData[customer])),ROWS($A$15:A53)+$B$3)),INDEX(orderData[order_date],SMALL(IF(ISNUMBER(MATCH(YEAR(orderData[invoice_date]),$D$15,0)),MATCH(ROW(orderData[customer]),ROW(orderData[customer])),""),ROWS($A$15:A53)+$B$3))),IF($D$15="",INDEX(orderData[order_date],SMALL(IF(ISNUMBER(MATCH(orderData[order_type],$D$13,0)),MATCH(ROW(orderData[customer]),ROW(orderData[customer])),""),ROWS($A$15:A53)+$B$3)),INDEX(orderData[order_date],SMALL(IF(ISNUMBER(MATCH(orderData[order_type],$D$13,0)*MATCH(YEAR(orderData[invoice_date]),$D$15,0)),MATCH(ROW(orderData[customer]),ROW(orderData[customer])),""),ROWS($A$15:A53)+$B$3)))),IF($D$13="",IF($D$15="",INDEX(orderData[order_date],SMALL(IF(ISNUMBER(MATCH(orderData[status],$D$11,0)),MATCH(ROW(orderData[customer]),ROW(orderData[customer])),""),ROWS($A$15:A53)+$B$3)),INDEX(orderData[order_date],SMALL(IF(ISNUMBER(MATCH(orderData[status],$D$11,0)*MATCH(YEAR(orderData[invoice_date]),$D$15,0)),MATCH(ROW(orderData[customer]),ROW(orderData[customer])),""),ROWS($A$15:A53)+$B$3))),IF($D$15="",INDEX(orderData[order_date],SMALL(IF(ISNUMBER(MATCH(orderData[status],$D$11,0)*MATCH(orderData[order_type],$D$13,0)),MATCH(ROW(orderData[customer]),ROW(orderData[customer])),""),ROWS($A$15:A53)+$B$3)),INDEX(orderData[order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date],SMALL(IF(ISNUMBER(MATCH(orderData[customer],$D$9,0)),MATCH(ROW(orderData[customer]),ROW(orderData[customer])),""),ROWS($A$15:A53)+$B$3)),INDEX(orderData[order_date],SMALL(IF(ISNUMBER(MATCH(orderData[customer],$D$9,0)*MATCH(YEAR(orderData[invoice_date]),$D$15,0)),MATCH(ROW(orderData[customer]),ROW(orderData[customer])),""),ROWS($A$15:A53)+$B$3))),IF($D$15="",INDEX(orderData[order_date],SMALL(IF(ISNUMBER(MATCH(orderData[customer],$D$9,0)*MATCH(orderData[order_type],$D$13,0)),MATCH(ROW(orderData[customer]),ROW(orderData[customer])),""),ROWS($A$15:A53)+$B$3)),INDEX(orderData[order_date],SMALL(IF(ISNUMBER(MATCH(orderData[customer],$D$9,0)*MATCH(orderData[order_type],$D$13,0)*MATCH(YEAR(orderData[invoice_date]),$D$15,0)),MATCH(ROW(orderData[customer]),ROW(orderData[customer])),""),ROWS($A$15:A53)+$B$3)))),IF($D$13="",IF($D$15="",INDEX(orderData[order_date],SMALL(IF(ISNUMBER(MATCH(orderData[customer],$D$9,0)*MATCH(orderData[status],$D$11,0)),MATCH(ROW(orderData[customer]),ROW(orderData[customer])),""),ROWS($A$15:A53)+$B$3)),INDEX(orderData[order_date],SMALL(IF(ISNUMBER(MATCH(orderData[customer],$D$9,0)*MATCH(orderData[status],$D$11,0)*MATCH(YEAR(orderData[invoice_date]),$D$15,0)),MATCH(ROW(orderData[customer]),ROW(orderData[customer])),""),ROWS($A$15:A53)+$B$3))),IF($D$15="",INDEX(orderData[order_date],SMALL(IF(ISNUMBER(MATCH(orderData[customer],$D$9,0)*MATCH(orderData[status],$D$11,0)*MATCH(orderData[order_type],$D$13,0)),MATCH(ROW(orderData[customer]),ROW(orderData[customer])),""),ROWS($A$15:A53)+$B$3)),INDEX(orderData[order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P46" s="289" t="str">
        <f t="array" ref="P46">IFERROR(IF($D$9="",IF($D$11="",IF($D$13="",IF($D$15="",INDEX(orderData[invoice_no],SMALL(MATCH(ROW(orderData[customer]),ROW(orderData[customer])),ROWS($A$15:A53)+$B$3)),INDEX(orderData[invoice_no],SMALL(IF(ISNUMBER(MATCH(YEAR(orderData[invoice_date]),$D$15,0)),MATCH(ROW(orderData[customer]),ROW(orderData[customer])),""),ROWS($A$15:A53)+$B$3))),IF($D$15="",INDEX(orderData[invoice_no],SMALL(IF(ISNUMBER(MATCH(orderData[order_type],$D$13,0)),MATCH(ROW(orderData[customer]),ROW(orderData[customer])),""),ROWS($A$15:A53)+$B$3)),INDEX(orderData[invoice_no],SMALL(IF(ISNUMBER(MATCH(orderData[order_type],$D$13,0)*MATCH(YEAR(orderData[invoice_date]),$D$15,0)),MATCH(ROW(orderData[customer]),ROW(orderData[customer])),""),ROWS($A$15:A53)+$B$3)))),IF($D$13="",IF($D$15="",INDEX(orderData[invoice_no],SMALL(IF(ISNUMBER(MATCH(orderData[status],$D$11,0)),MATCH(ROW(orderData[customer]),ROW(orderData[customer])),""),ROWS($A$15:A53)+$B$3)),INDEX(orderData[invoice_no],SMALL(IF(ISNUMBER(MATCH(orderData[status],$D$11,0)*MATCH(YEAR(orderData[invoice_date]),$D$15,0)),MATCH(ROW(orderData[customer]),ROW(orderData[customer])),""),ROWS($A$15:A53)+$B$3))),IF($D$15="",INDEX(orderData[invoice_no],SMALL(IF(ISNUMBER(MATCH(orderData[status],$D$11,0)*MATCH(orderData[order_type],$D$13,0)),MATCH(ROW(orderData[customer]),ROW(orderData[customer])),""),ROWS($A$15:A53)+$B$3)),INDEX(orderData[invoice_no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no],SMALL(IF(ISNUMBER(MATCH(orderData[customer],$D$9,0)),MATCH(ROW(orderData[customer]),ROW(orderData[customer])),""),ROWS($A$15:A53)+$B$3)),INDEX(orderData[invoice_no],SMALL(IF(ISNUMBER(MATCH(orderData[customer],$D$9,0)*MATCH(YEAR(orderData[invoice_date]),$D$15,0)),MATCH(ROW(orderData[customer]),ROW(orderData[customer])),""),ROWS($A$15:A53)+$B$3))),IF($D$15="",INDEX(orderData[invoice_no],SMALL(IF(ISNUMBER(MATCH(orderData[customer],$D$9,0)*MATCH(orderData[order_type],$D$13,0)),MATCH(ROW(orderData[customer]),ROW(orderData[customer])),""),ROWS($A$15:A53)+$B$3)),INDEX(orderData[invoice_no],SMALL(IF(ISNUMBER(MATCH(orderData[customer],$D$9,0)*MATCH(orderData[order_type],$D$13,0)*MATCH(YEAR(orderData[invoice_date]),$D$15,0)),MATCH(ROW(orderData[customer]),ROW(orderData[customer])),""),ROWS($A$15:A53)+$B$3)))),IF($D$13="",IF($D$15="",INDEX(orderData[invoice_no],SMALL(IF(ISNUMBER(MATCH(orderData[customer],$D$9,0)*MATCH(orderData[status],$D$11,0)),MATCH(ROW(orderData[customer]),ROW(orderData[customer])),""),ROWS($A$15:A53)+$B$3)),INDEX(orderData[invoice_no],SMALL(IF(ISNUMBER(MATCH(orderData[customer],$D$9,0)*MATCH(orderData[status],$D$11,0)*MATCH(YEAR(orderData[invoice_date]),$D$15,0)),MATCH(ROW(orderData[customer]),ROW(orderData[customer])),""),ROWS($A$15:A53)+$B$3))),IF($D$15="",INDEX(orderData[invoice_no],SMALL(IF(ISNUMBER(MATCH(orderData[customer],$D$9,0)*MATCH(orderData[status],$D$11,0)*MATCH(orderData[order_type],$D$13,0)),MATCH(ROW(orderData[customer]),ROW(orderData[customer])),""),ROWS($A$15:A53)+$B$3)),INDEX(orderData[invoice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Q46" s="290" t="str">
        <f t="array" ref="Q46">IFERROR(IF($D$9="",IF($D$11="",IF($D$13="",IF($D$15="",INDEX(orderData[invoice_date],SMALL(MATCH(ROW(orderData[customer]),ROW(orderData[customer])),ROWS($A$15:A53)+$B$3)),INDEX(orderData[invoice_date],SMALL(IF(ISNUMBER(MATCH(YEAR(orderData[invoice_date]),$D$15,0)),MATCH(ROW(orderData[customer]),ROW(orderData[customer])),""),ROWS($A$15:A53)+$B$3))),IF($D$15="",INDEX(orderData[invoice_date],SMALL(IF(ISNUMBER(MATCH(orderData[order_type],$D$13,0)),MATCH(ROW(orderData[customer]),ROW(orderData[customer])),""),ROWS($A$15:A53)+$B$3)),INDEX(orderData[invoice_date],SMALL(IF(ISNUMBER(MATCH(orderData[order_type],$D$13,0)*MATCH(YEAR(orderData[invoice_date]),$D$15,0)),MATCH(ROW(orderData[customer]),ROW(orderData[customer])),""),ROWS($A$15:A53)+$B$3)))),IF($D$13="",IF($D$15="",INDEX(orderData[invoice_date],SMALL(IF(ISNUMBER(MATCH(orderData[status],$D$11,0)),MATCH(ROW(orderData[customer]),ROW(orderData[customer])),""),ROWS($A$15:A53)+$B$3)),INDEX(orderData[invoice_date],SMALL(IF(ISNUMBER(MATCH(orderData[status],$D$11,0)*MATCH(YEAR(orderData[invoice_date]),$D$15,0)),MATCH(ROW(orderData[customer]),ROW(orderData[customer])),""),ROWS($A$15:A53)+$B$3))),IF($D$15="",INDEX(orderData[invoice_date],SMALL(IF(ISNUMBER(MATCH(orderData[status],$D$11,0)*MATCH(orderData[order_type],$D$13,0)),MATCH(ROW(orderData[customer]),ROW(orderData[customer])),""),ROWS($A$15:A53)+$B$3)),INDEX(orderData[invoice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date],SMALL(IF(ISNUMBER(MATCH(orderData[customer],$D$9,0)),MATCH(ROW(orderData[customer]),ROW(orderData[customer])),""),ROWS($A$15:A53)+$B$3)),INDEX(orderData[invoice_date],SMALL(IF(ISNUMBER(MATCH(orderData[customer],$D$9,0)*MATCH(YEAR(orderData[invoice_date]),$D$15,0)),MATCH(ROW(orderData[customer]),ROW(orderData[customer])),""),ROWS($A$15:A53)+$B$3))),IF($D$15="",INDEX(orderData[invoice_date],SMALL(IF(ISNUMBER(MATCH(orderData[customer],$D$9,0)*MATCH(orderData[order_type],$D$13,0)),MATCH(ROW(orderData[customer]),ROW(orderData[customer])),""),ROWS($A$15:A53)+$B$3)),INDEX(orderData[invoice_date],SMALL(IF(ISNUMBER(MATCH(orderData[customer],$D$9,0)*MATCH(orderData[order_type],$D$13,0)*MATCH(YEAR(orderData[invoice_date]),$D$15,0)),MATCH(ROW(orderData[customer]),ROW(orderData[customer])),""),ROWS($A$15:A53)+$B$3)))),IF($D$13="",IF($D$15="",INDEX(orderData[invoice_date],SMALL(IF(ISNUMBER(MATCH(orderData[customer],$D$9,0)*MATCH(orderData[status],$D$11,0)),MATCH(ROW(orderData[customer]),ROW(orderData[customer])),""),ROWS($A$15:A53)+$B$3)),INDEX(orderData[invoice_date],SMALL(IF(ISNUMBER(MATCH(orderData[customer],$D$9,0)*MATCH(orderData[status],$D$11,0)*MATCH(YEAR(orderData[invoice_date]),$D$15,0)),MATCH(ROW(orderData[customer]),ROW(orderData[customer])),""),ROWS($A$15:A53)+$B$3))),IF($D$15="",INDEX(orderData[invoice_date],SMALL(IF(ISNUMBER(MATCH(orderData[customer],$D$9,0)*MATCH(orderData[status],$D$11,0)*MATCH(orderData[order_type],$D$13,0)),MATCH(ROW(orderData[customer]),ROW(orderData[customer])),""),ROWS($A$15:A53)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R46" s="291" t="str">
        <f t="array" ref="R46">IFERROR(IF($D$9="",IF($D$11="",IF($D$13="",IF($D$15="",INDEX(orderData[inv_amount],SMALL(MATCH(ROW(orderData[customer]),ROW(orderData[customer])),ROWS($A$15:A53)+$B$3)),INDEX(orderData[inv_amount],SMALL(IF(ISNUMBER(MATCH(YEAR(orderData[invoice_date]),$D$15,0)),MATCH(ROW(orderData[customer]),ROW(orderData[customer])),""),ROWS($A$15:A53)+$B$3))),IF($D$15="",INDEX(orderData[inv_amount],SMALL(IF(ISNUMBER(MATCH(orderData[order_type],$D$13,0)),MATCH(ROW(orderData[customer]),ROW(orderData[customer])),""),ROWS($A$15:A53)+$B$3)),INDEX(orderData[inv_amount],SMALL(IF(ISNUMBER(MATCH(orderData[order_type],$D$13,0)*MATCH(YEAR(orderData[invoice_date]),$D$15,0)),MATCH(ROW(orderData[customer]),ROW(orderData[customer])),""),ROWS($A$15:A53)+$B$3)))),IF($D$13="",IF($D$15="",INDEX(orderData[inv_amount],SMALL(IF(ISNUMBER(MATCH(orderData[status],$D$11,0)),MATCH(ROW(orderData[customer]),ROW(orderData[customer])),""),ROWS($A$15:A53)+$B$3)),INDEX(orderData[inv_amount],SMALL(IF(ISNUMBER(MATCH(orderData[status],$D$11,0)*MATCH(YEAR(orderData[invoice_date]),$D$15,0)),MATCH(ROW(orderData[customer]),ROW(orderData[customer])),""),ROWS($A$15:A53)+$B$3))),IF($D$15="",INDEX(orderData[inv_amount],SMALL(IF(ISNUMBER(MATCH(orderData[status],$D$11,0)*MATCH(orderData[order_type],$D$13,0)),MATCH(ROW(orderData[customer]),ROW(orderData[customer])),""),ROWS($A$15:A53)+$B$3)),INDEX(orderData[inv_amount],SMALL(IF(ISNUMBER(MATCH(orderData[status],$D$11,0)*MATCH(orderData[order_type],$D$13,0)*MATCH(YEAR(orderData[invoice_date]),$D$15,0)),MATCH(ROW(orderData[customer]),ROW(orderData[customer])),""),ROWS($A$15:A53)+$B$3))))),IF($D$11="",IF($D$13="",IF($D$15="",INDEX(orderData[inv_amount],SMALL(IF(ISNUMBER(MATCH(orderData[customer],$D$9,0)),MATCH(ROW(orderData[customer]),ROW(orderData[customer])),""),ROWS($A$15:A53)+$B$3)),INDEX(orderData[inv_amount],SMALL(IF(ISNUMBER(MATCH(orderData[customer],$D$9,0)*MATCH(YEAR(orderData[invoice_date]),$D$15,0)),MATCH(ROW(orderData[customer]),ROW(orderData[customer])),""),ROWS($A$15:A53)+$B$3))),IF($D$15="",INDEX(orderData[inv_amount],SMALL(IF(ISNUMBER(MATCH(orderData[customer],$D$9,0)*MATCH(orderData[order_type],$D$13,0)),MATCH(ROW(orderData[customer]),ROW(orderData[customer])),""),ROWS($A$15:A53)+$B$3)),INDEX(orderData[inv_amount],SMALL(IF(ISNUMBER(MATCH(orderData[customer],$D$9,0)*MATCH(orderData[order_type],$D$13,0)*MATCH(YEAR(orderData[invoice_date]),$D$15,0)),MATCH(ROW(orderData[customer]),ROW(orderData[customer])),""),ROWS($A$15:A53)+$B$3)))),IF($D$13="",IF($D$15="",INDEX(orderData[inv_amount],SMALL(IF(ISNUMBER(MATCH(orderData[customer],$D$9,0)*MATCH(orderData[status],$D$11,0)),MATCH(ROW(orderData[customer]),ROW(orderData[customer])),""),ROWS($A$15:A53)+$B$3)),INDEX(orderData[inv_amount],SMALL(IF(ISNUMBER(MATCH(orderData[customer],$D$9,0)*MATCH(orderData[status],$D$11,0)*MATCH(YEAR(orderData[inv_amount]),$D$15,0)),MATCH(ROW(orderData[customer]),ROW(orderData[customer])),""),ROWS($A$15:A53)+$B$3))),IF($D$15="",INDEX(orderData[inv_amount],SMALL(IF(ISNUMBER(MATCH(orderData[customer],$D$9,0)*MATCH(orderData[status],$D$11,0)*MATCH(orderData[order_type],$D$13,0)),MATCH(ROW(orderData[customer]),ROW(orderData[customer])),""),ROWS($A$15:A53)+$B$3)),INDEX(orderData[inv_amount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S46" s="353" t="str">
        <f t="array" ref="S46">IFERROR(IF($D$9="",IF($D$11="",IF($D$13="",IF($D$15="",INDEX(orderData[lock_goods],SMALL(MATCH(ROW(orderData[customer]),ROW(orderData[customer])),ROWS($A$15:A53)+$B$3)),INDEX(orderData[lock_goods],SMALL(IF(ISNUMBER(MATCH(YEAR(orderData[invoice_date]),$D$15,0)),MATCH(ROW(orderData[customer]),ROW(orderData[customer])),""),ROWS($A$15:A53)+$B$3))),IF($D$15="",INDEX(orderData[lock_goods],SMALL(IF(ISNUMBER(MATCH(orderData[order_type],$D$13,0)),MATCH(ROW(orderData[customer]),ROW(orderData[customer])),""),ROWS($A$15:A53)+$B$3)),INDEX(orderData[lock_goods],SMALL(IF(ISNUMBER(MATCH(orderData[order_type],$D$13,0)*MATCH(YEAR(orderData[invoice_date]),$D$15,0)),MATCH(ROW(orderData[customer]),ROW(orderData[customer])),""),ROWS($A$15:A53)+$B$3)))),IF($D$13="",IF($D$15="",INDEX(orderData[lock_goods],SMALL(IF(ISNUMBER(MATCH(orderData[status],$D$11,0)),MATCH(ROW(orderData[customer]),ROW(orderData[customer])),""),ROWS($A$15:A53)+$B$3)),INDEX(orderData[lock_goods],SMALL(IF(ISNUMBER(MATCH(orderData[status],$D$11,0)*MATCH(YEAR(orderData[invoice_date]),$D$15,0)),MATCH(ROW(orderData[customer]),ROW(orderData[customer])),""),ROWS($A$15:A53)+$B$3))),IF($D$15="",INDEX(orderData[lock_goods],SMALL(IF(ISNUMBER(MATCH(orderData[status],$D$11,0)*MATCH(orderData[order_type],$D$13,0)),MATCH(ROW(orderData[customer]),ROW(orderData[customer])),""),ROWS($A$15:A53)+$B$3)),INDEX(orderData[lock_goods],SMALL(IF(ISNUMBER(MATCH(orderData[status],$D$11,0)*MATCH(orderData[order_type],$D$13,0)*MATCH(YEAR(orderData[invoice_date]),$D$15,0)),MATCH(ROW(orderData[customer]),ROW(orderData[customer])),""),ROWS($A$15:A53)+$B$3))))),IF($D$11="",IF($D$13="",IF($D$15="",INDEX(orderData[lock_goods],SMALL(IF(ISNUMBER(MATCH(orderData[customer],$D$9,0)),MATCH(ROW(orderData[customer]),ROW(orderData[customer])),""),ROWS($A$15:A53)+$B$3)),INDEX(orderData[lock_goods],SMALL(IF(ISNUMBER(MATCH(orderData[customer],$D$9,0)*MATCH(YEAR(orderData[invoice_date]),$D$15,0)),MATCH(ROW(orderData[customer]),ROW(orderData[customer])),""),ROWS($A$15:A53)+$B$3))),IF($D$15="",INDEX(orderData[lock_goods],SMALL(IF(ISNUMBER(MATCH(orderData[customer],$D$9,0)*MATCH(orderData[order_type],$D$13,0)),MATCH(ROW(orderData[customer]),ROW(orderData[customer])),""),ROWS($A$15:A53)+$B$3)),INDEX(orderData[lock_goods],SMALL(IF(ISNUMBER(MATCH(orderData[customer],$D$9,0)*MATCH(orderData[order_type],$D$13,0)*MATCH(YEAR(orderData[invoice_date]),$D$15,0)),MATCH(ROW(orderData[customer]),ROW(orderData[customer])),""),ROWS($A$15:A53)+$B$3)))),IF($D$13="",IF($D$15="",INDEX(orderData[lock_goods],SMALL(IF(ISNUMBER(MATCH(orderData[customer],$D$9,0)*MATCH(orderData[status],$D$11,0)),MATCH(ROW(orderData[customer]),ROW(orderData[customer])),""),ROWS($A$15:A53)+$B$3)),INDEX(orderData[lock_goods],SMALL(IF(ISNUMBER(MATCH(orderData[customer],$D$9,0)*MATCH(orderData[status],$D$11,0)*MATCH(YEAR(orderData[payed]),$D$15,0)),MATCH(ROW(orderData[customer]),ROW(orderData[customer])),""),ROWS($A$15:A53)+$B$3))),IF($D$15="",INDEX(orderData[lock_goods],SMALL(IF(ISNUMBER(MATCH(orderData[customer],$D$9,0)*MATCH(orderData[status],$D$11,0)*MATCH(orderData[order_type],$D$13,0)),MATCH(ROW(orderData[customer]),ROW(orderData[customer])),""),ROWS($A$15:A53)+$B$3)),INDEX(orderData[lock_good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T46" s="292" t="str">
        <f t="array" ref="T46">IFERROR(IF($D$9="",IF($D$11="",IF($D$13="",IF($D$15="",INDEX(orderData[payed],SMALL(MATCH(ROW(orderData[customer]),ROW(orderData[customer])),ROWS($A$15:A53)+$B$3)),INDEX(orderData[payed],SMALL(IF(ISNUMBER(MATCH(YEAR(orderData[invoice_date]),$D$15,0)),MATCH(ROW(orderData[customer]),ROW(orderData[customer])),""),ROWS($A$15:A53)+$B$3))),IF($D$15="",INDEX(orderData[payed],SMALL(IF(ISNUMBER(MATCH(orderData[order_type],$D$13,0)),MATCH(ROW(orderData[customer]),ROW(orderData[customer])),""),ROWS($A$15:A53)+$B$3)),INDEX(orderData[payed],SMALL(IF(ISNUMBER(MATCH(orderData[order_type],$D$13,0)*MATCH(YEAR(orderData[invoice_date]),$D$15,0)),MATCH(ROW(orderData[customer]),ROW(orderData[customer])),""),ROWS($A$15:A53)+$B$3)))),IF($D$13="",IF($D$15="",INDEX(orderData[payed],SMALL(IF(ISNUMBER(MATCH(orderData[status],$D$11,0)),MATCH(ROW(orderData[customer]),ROW(orderData[customer])),""),ROWS($A$15:A53)+$B$3)),INDEX(orderData[payed],SMALL(IF(ISNUMBER(MATCH(orderData[status],$D$11,0)*MATCH(YEAR(orderData[invoice_date]),$D$15,0)),MATCH(ROW(orderData[customer]),ROW(orderData[customer])),""),ROWS($A$15:A53)+$B$3))),IF($D$15="",INDEX(orderData[payed],SMALL(IF(ISNUMBER(MATCH(orderData[status],$D$11,0)*MATCH(orderData[order_type],$D$13,0)),MATCH(ROW(orderData[customer]),ROW(orderData[customer])),""),ROWS($A$15:A53)+$B$3)),INDEX(orderData[payed],SMALL(IF(ISNUMBER(MATCH(orderData[status],$D$11,0)*MATCH(orderData[order_type],$D$13,0)*MATCH(YEAR(orderData[invoice_date]),$D$15,0)),MATCH(ROW(orderData[customer]),ROW(orderData[customer])),""),ROWS($A$15:A53)+$B$3))))),IF($D$11="",IF($D$13="",IF($D$15="",INDEX(orderData[payed],SMALL(IF(ISNUMBER(MATCH(orderData[customer],$D$9,0)),MATCH(ROW(orderData[customer]),ROW(orderData[customer])),""),ROWS($A$15:A53)+$B$3)),INDEX(orderData[payed],SMALL(IF(ISNUMBER(MATCH(orderData[customer],$D$9,0)*MATCH(YEAR(orderData[invoice_date]),$D$15,0)),MATCH(ROW(orderData[customer]),ROW(orderData[customer])),""),ROWS($A$15:A53)+$B$3))),IF($D$15="",INDEX(orderData[payed],SMALL(IF(ISNUMBER(MATCH(orderData[customer],$D$9,0)*MATCH(orderData[order_type],$D$13,0)),MATCH(ROW(orderData[customer]),ROW(orderData[customer])),""),ROWS($A$15:A53)+$B$3)),INDEX(orderData[payed],SMALL(IF(ISNUMBER(MATCH(orderData[customer],$D$9,0)*MATCH(orderData[order_type],$D$13,0)*MATCH(YEAR(orderData[invoice_date]),$D$15,0)),MATCH(ROW(orderData[customer]),ROW(orderData[customer])),""),ROWS($A$15:A53)+$B$3)))),IF($D$13="",IF($D$15="",INDEX(orderData[payed],SMALL(IF(ISNUMBER(MATCH(orderData[customer],$D$9,0)*MATCH(orderData[status],$D$11,0)),MATCH(ROW(orderData[customer]),ROW(orderData[customer])),""),ROWS($A$15:A53)+$B$3)),INDEX(orderData[payed],SMALL(IF(ISNUMBER(MATCH(orderData[customer],$D$9,0)*MATCH(orderData[status],$D$11,0)*MATCH(YEAR(orderData[payed]),$D$15,0)),MATCH(ROW(orderData[customer]),ROW(orderData[customer])),""),ROWS($A$15:A53)+$B$3))),IF($D$15="",INDEX(orderData[payed],SMALL(IF(ISNUMBER(MATCH(orderData[customer],$D$9,0)*MATCH(orderData[status],$D$11,0)*MATCH(orderData[order_type],$D$13,0)),MATCH(ROW(orderData[customer]),ROW(orderData[customer])),""),ROWS($A$15:A53)+$B$3)),INDEX(orderData[paye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U46" s="287" t="str">
        <f t="array" ref="U46">IFERROR(IF($D$9="",IF($D$11="",IF($D$13="",IF($D$15="",INDEX(orderData[shipping_method],SMALL(MATCH(ROW(orderData[customer]),ROW(orderData[customer])),ROWS($A$15:A53)+$B$3)),INDEX(orderData[shipping_method],SMALL(IF(ISNUMBER(MATCH(YEAR(orderData[invoice_date]),$D$15,0)),MATCH(ROW(orderData[customer]),ROW(orderData[customer])),""),ROWS($A$15:A53)+$B$3))),IF($D$15="",INDEX(orderData[shipping_method],SMALL(IF(ISNUMBER(MATCH(orderData[order_type],$D$13,0)),MATCH(ROW(orderData[customer]),ROW(orderData[customer])),""),ROWS($A$15:A53)+$B$3)),INDEX(orderData[shipping_method],SMALL(IF(ISNUMBER(MATCH(orderData[order_type],$D$13,0)*MATCH(YEAR(orderData[invoice_date]),$D$15,0)),MATCH(ROW(orderData[customer]),ROW(orderData[customer])),""),ROWS($A$15:A53)+$B$3)))),IF($D$13="",IF($D$15="",INDEX(orderData[shipping_method],SMALL(IF(ISNUMBER(MATCH(orderData[status],$D$11,0)),MATCH(ROW(orderData[customer]),ROW(orderData[customer])),""),ROWS($A$15:A53)+$B$3)),INDEX(orderData[shipping_method],SMALL(IF(ISNUMBER(MATCH(orderData[status],$D$11,0)*MATCH(YEAR(orderData[invoice_date]),$D$15,0)),MATCH(ROW(orderData[customer]),ROW(orderData[customer])),""),ROWS($A$15:A53)+$B$3))),IF($D$15="",INDEX(orderData[shipping_method],SMALL(IF(ISNUMBER(MATCH(orderData[status],$D$11,0)*MATCH(orderData[order_type],$D$13,0)),MATCH(ROW(orderData[customer]),ROW(orderData[customer])),""),ROWS($A$15:A53)+$B$3)),INDEX(orderData[shipping_method],SMALL(IF(ISNUMBER(MATCH(orderData[status],$D$11,0)*MATCH(orderData[order_type],$D$13,0)*MATCH(YEAR(orderData[invoice_date]),$D$15,0)),MATCH(ROW(orderData[customer]),ROW(orderData[customer])),""),ROWS($A$15:A53)+$B$3))))),IF($D$11="",IF($D$13="",IF($D$15="",INDEX(orderData[shipping_method],SMALL(IF(ISNUMBER(MATCH(orderData[customer],$D$9,0)),MATCH(ROW(orderData[customer]),ROW(orderData[customer])),""),ROWS($A$15:A53)+$B$3)),INDEX(orderData[shipping_method],SMALL(IF(ISNUMBER(MATCH(orderData[customer],$D$9,0)*MATCH(YEAR(orderData[invoice_date]),$D$15,0)),MATCH(ROW(orderData[customer]),ROW(orderData[customer])),""),ROWS($A$15:A53)+$B$3))),IF($D$15="",INDEX(orderData[shipping_method],SMALL(IF(ISNUMBER(MATCH(orderData[customer],$D$9,0)*MATCH(orderData[order_type],$D$13,0)),MATCH(ROW(orderData[customer]),ROW(orderData[customer])),""),ROWS($A$15:A53)+$B$3)),INDEX(orderData[shipping_method],SMALL(IF(ISNUMBER(MATCH(orderData[customer],$D$9,0)*MATCH(orderData[order_type],$D$13,0)*MATCH(YEAR(orderData[invoice_date]),$D$15,0)),MATCH(ROW(orderData[customer]),ROW(orderData[customer])),""),ROWS($A$15:A53)+$B$3)))),IF($D$13="",IF($D$15="",INDEX(orderData[shipping_method],SMALL(IF(ISNUMBER(MATCH(orderData[customer],$D$9,0)*MATCH(orderData[status],$D$11,0)),MATCH(ROW(orderData[customer]),ROW(orderData[customer])),""),ROWS($A$15:A53)+$B$3)),INDEX(orderData[shipping_method],SMALL(IF(ISNUMBER(MATCH(orderData[customer],$D$9,0)*MATCH(orderData[status],$D$11,0)*MATCH(YEAR(orderData[shipping_method]),$D$15,0)),MATCH(ROW(orderData[customer]),ROW(orderData[customer])),""),ROWS($A$15:A53)+$B$3))),IF($D$15="",INDEX(orderData[shipping_method],SMALL(IF(ISNUMBER(MATCH(orderData[customer],$D$9,0)*MATCH(orderData[status],$D$11,0)*MATCH(orderData[order_type],$D$13,0)),MATCH(ROW(orderData[customer]),ROW(orderData[customer])),""),ROWS($A$15:A53)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V46" s="292" t="str">
        <f t="array" ref="V46">IFERROR(IF($D$9="",IF($D$11="",IF($D$13="",IF($D$15="",INDEX(orderData[status],SMALL(MATCH(ROW(orderData[customer]),ROW(orderData[customer])),ROWS($A$15:A53)+$B$3)),INDEX(orderData[status],SMALL(IF(ISNUMBER(MATCH(YEAR(orderData[invoice_date]),$D$15,0)),MATCH(ROW(orderData[customer]),ROW(orderData[customer])),""),ROWS($A$15:A53)+$B$3))),IF($D$15="",INDEX(orderData[status],SMALL(IF(ISNUMBER(MATCH(orderData[order_type],$D$13,0)),MATCH(ROW(orderData[customer]),ROW(orderData[customer])),""),ROWS($A$15:A53)+$B$3)),INDEX(orderData[status],SMALL(IF(ISNUMBER(MATCH(orderData[order_type],$D$13,0)*MATCH(YEAR(orderData[invoice_date]),$D$15,0)),MATCH(ROW(orderData[customer]),ROW(orderData[customer])),""),ROWS($A$15:A53)+$B$3)))),IF($D$13="",IF($D$15="",INDEX(orderData[status],SMALL(IF(ISNUMBER(MATCH(orderData[status],$D$11,0)),MATCH(ROW(orderData[customer]),ROW(orderData[customer])),""),ROWS($A$15:A53)+$B$3)),INDEX(orderData[status],SMALL(IF(ISNUMBER(MATCH(orderData[status],$D$11,0)*MATCH(YEAR(orderData[invoice_date]),$D$15,0)),MATCH(ROW(orderData[customer]),ROW(orderData[customer])),""),ROWS($A$15:A53)+$B$3))),IF($D$15="",INDEX(orderData[status],SMALL(IF(ISNUMBER(MATCH(orderData[status],$D$11,0)*MATCH(orderData[order_type],$D$13,0)),MATCH(ROW(orderData[customer]),ROW(orderData[customer])),""),ROWS($A$15:A53)+$B$3)),INDEX(orderData[status],SMALL(IF(ISNUMBER(MATCH(orderData[status],$D$11,0)*MATCH(orderData[order_type],$D$13,0)*MATCH(YEAR(orderData[invoice_date]),$D$15,0)),MATCH(ROW(orderData[customer]),ROW(orderData[customer])),""),ROWS($A$15:A53)+$B$3))))),IF($D$11="",IF($D$13="",IF($D$15="",INDEX(orderData[status],SMALL(IF(ISNUMBER(MATCH(orderData[customer],$D$9,0)),MATCH(ROW(orderData[customer]),ROW(orderData[customer])),""),ROWS($A$15:A53)+$B$3)),INDEX(orderData[status],SMALL(IF(ISNUMBER(MATCH(orderData[customer],$D$9,0)*MATCH(YEAR(orderData[invoice_date]),$D$15,0)),MATCH(ROW(orderData[customer]),ROW(orderData[customer])),""),ROWS($A$15:A53)+$B$3))),IF($D$15="",INDEX(orderData[status],SMALL(IF(ISNUMBER(MATCH(orderData[customer],$D$9,0)*MATCH(orderData[order_type],$D$13,0)),MATCH(ROW(orderData[customer]),ROW(orderData[customer])),""),ROWS($A$15:A53)+$B$3)),INDEX(orderData[status],SMALL(IF(ISNUMBER(MATCH(orderData[customer],$D$9,0)*MATCH(orderData[order_type],$D$13,0)*MATCH(YEAR(orderData[invoice_date]),$D$15,0)),MATCH(ROW(orderData[customer]),ROW(orderData[customer])),""),ROWS($A$15:A53)+$B$3)))),IF($D$13="",IF($D$15="",INDEX(orderData[status],SMALL(IF(ISNUMBER(MATCH(orderData[customer],$D$9,0)*MATCH(orderData[status],$D$11,0)),MATCH(ROW(orderData[customer]),ROW(orderData[customer])),""),ROWS($A$15:A53)+$B$3)),INDEX(orderData[status],SMALL(IF(ISNUMBER(MATCH(orderData[customer],$D$9,0)*MATCH(orderData[status],$D$11,0)*MATCH(YEAR(orderData[status]),$D$15,0)),MATCH(ROW(orderData[customer]),ROW(orderData[customer])),""),ROWS($A$15:A53)+$B$3))),IF($D$15="",INDEX(orderData[status],SMALL(IF(ISNUMBER(MATCH(orderData[customer],$D$9,0)*MATCH(orderData[status],$D$11,0)*MATCH(orderData[order_type],$D$13,0)),MATCH(ROW(orderData[customer]),ROW(orderData[customer])),""),ROWS($A$15:A53)+$B$3)),INDEX(orderData[statu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W46" s="392" t="str">
        <f t="array" ref="W46">IFERROR(IF($D$9="",IF($D$11="",IF($D$13="",IF($D$15="",INDEX(orderData[custom_docs],SMALL(MATCH(ROW(orderData[customer]),ROW(orderData[customer])),ROWS($A$15:A53)+$B$3)),INDEX(orderData[custom_docs],SMALL(IF(ISNUMBER(MATCH(YEAR(orderData[invoice_date]),$D$15,0)),MATCH(ROW(orderData[customer]),ROW(orderData[customer])),""),ROWS($A$15:A53)+$B$3))),IF($D$15="",INDEX(orderData[custom_docs],SMALL(IF(ISNUMBER(MATCH(orderData[order_type],$D$13,0)),MATCH(ROW(orderData[customer]),ROW(orderData[customer])),""),ROWS($A$15:A53)+$B$3)),INDEX(orderData[custom_docs],SMALL(IF(ISNUMBER(MATCH(orderData[order_type],$D$13,0)*MATCH(YEAR(orderData[invoice_date]),$D$15,0)),MATCH(ROW(orderData[customer]),ROW(orderData[customer])),""),ROWS($A$15:A53)+$B$3)))),IF($D$13="",IF($D$15="",INDEX(orderData[custom_docs],SMALL(IF(ISNUMBER(MATCH(orderData[status],$D$11,0)),MATCH(ROW(orderData[customer]),ROW(orderData[customer])),""),ROWS($A$15:A53)+$B$3)),INDEX(orderData[custom_docs],SMALL(IF(ISNUMBER(MATCH(orderData[status],$D$11,0)*MATCH(YEAR(orderData[invoice_date]),$D$15,0)),MATCH(ROW(orderData[customer]),ROW(orderData[customer])),""),ROWS($A$15:A53)+$B$3))),IF($D$15="",INDEX(orderData[custom_docs],SMALL(IF(ISNUMBER(MATCH(orderData[status],$D$11,0)*MATCH(orderData[order_type],$D$13,0)),MATCH(ROW(orderData[customer]),ROW(orderData[customer])),""),ROWS($A$15:A53)+$B$3)),INDEX(orderData[custom_docs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_docs],SMALL(IF(ISNUMBER(MATCH(orderData[customer],$D$9,0)),MATCH(ROW(orderData[customer]),ROW(orderData[customer])),""),ROWS($A$15:A53)+$B$3)),INDEX(orderData[custom_docs],SMALL(IF(ISNUMBER(MATCH(orderData[customer],$D$9,0)*MATCH(YEAR(orderData[invoice_date]),$D$15,0)),MATCH(ROW(orderData[customer]),ROW(orderData[customer])),""),ROWS($A$15:A53)+$B$3))),IF($D$15="",INDEX(orderData[custom_docs],SMALL(IF(ISNUMBER(MATCH(orderData[customer],$D$9,0)*MATCH(orderData[order_type],$D$13,0)),MATCH(ROW(orderData[customer]),ROW(orderData[customer])),""),ROWS($A$15:A53)+$B$3)),INDEX(orderData[custom_docs],SMALL(IF(ISNUMBER(MATCH(orderData[customer],$D$9,0)*MATCH(orderData[order_type],$D$13,0)*MATCH(YEAR(orderData[invoice_date]),$D$15,0)),MATCH(ROW(orderData[customer]),ROW(orderData[customer])),""),ROWS($A$15:A53)+$B$3)))),IF($D$13="",IF($D$15="",INDEX(orderData[custom_docs],SMALL(IF(ISNUMBER(MATCH(orderData[customer],$D$9,0)*MATCH(orderData[status],$D$11,0)),MATCH(ROW(orderData[customer]),ROW(orderData[customer])),""),ROWS($A$15:A53)+$B$3)),INDEX(orderData[custom_docs],SMALL(IF(ISNUMBER(MATCH(orderData[customer],$D$9,0)*MATCH(orderData[status],$D$11,0)*MATCH(YEAR(orderData[status]),$D$15,0)),MATCH(ROW(orderData[customer]),ROW(orderData[customer])),""),ROWS($A$15:A53)+$B$3))),IF($D$15="",INDEX(orderData[custom_docs],SMALL(IF(ISNUMBER(MATCH(orderData[customer],$D$9,0)*MATCH(orderData[status],$D$11,0)*MATCH(orderData[order_type],$D$13,0)),MATCH(ROW(orderData[customer]),ROW(orderData[customer])),""),ROWS($A$15:A53)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BN46" s="433"/>
      <c r="BO46" s="268"/>
      <c r="BZ46" s="318"/>
      <c r="CA46" s="305" t="str">
        <f>IFERROR(IF(BZ46="","",INDEX(productData[description],MATCH(BZ46,productData[sku],0))),"")</f>
        <v/>
      </c>
      <c r="CB46" s="307"/>
      <c r="CC46" s="421"/>
      <c r="CD46" s="315"/>
      <c r="CE46" s="425"/>
      <c r="CF46" s="308"/>
      <c r="CG46" s="309" t="str">
        <f>IFERROR(ROUNDUP(CB46/INDEX(productData[units_per_carton],MATCH(BZ46,productData[sku],0)),0),"")</f>
        <v/>
      </c>
      <c r="CH46" s="310" t="str">
        <f>IFERROR(ROUNDUP(CD46/INDEX(productData[units_per_carton],MATCH(BZ46,productData[sku],0)),0),"")</f>
        <v/>
      </c>
      <c r="CI46" s="310" t="str">
        <f>IFERROR(ROUNDUP(CF46/INDEX(productData[units_per_carton],MATCH(BZ46,productData[sku])),0),"")</f>
        <v/>
      </c>
      <c r="CJ46" s="310" t="str">
        <f>IFERROR(((CB46+CD46+CF46)/INDEX(productData[units_per_carton],MATCH(BZ46,productData[sku],0)))*INDEX(productData[net_weight],MATCH(BZ46,productData[sku],0)),"")</f>
        <v/>
      </c>
      <c r="CK46" s="310" t="str">
        <f>IFERROR(((CB46+CD46+CF46)/INDEX(productData[units_per_carton],MATCH(BZ46,productData[sku],0)))*INDEX(productData[gross_weight],MATCH(BZ46,productData[sku],0)),"")</f>
        <v/>
      </c>
      <c r="CL46" s="414" t="str">
        <f>IFERROR((CB46+CD46+CF46)/INDEX(productData[units_per_carton],MATCH(BZ46,productData[sku],0))*INDEX(productData[length],MATCH(BZ46,productData[sku],0))*INDEX(productData[width],MATCH(BZ46,productData[sku],0))*INDEX(productData[height],MATCH(BZ46,productData[sku],0))/1000000000,"")</f>
        <v/>
      </c>
      <c r="CM46" s="311" t="str">
        <f>IFERROR(INDEX(productData[category],MATCH(BZ46,productData[sku],0)),"")</f>
        <v/>
      </c>
      <c r="CN46" s="311" t="str">
        <f>IFERROR(INDEX(productData[size1],MATCH(BZ46,productData[sku],0)),"")</f>
        <v/>
      </c>
      <c r="CO46" s="312" t="str">
        <f>IFERROR(INDEX(productData[hs_code],MATCH(BZ46,productData[sku],0)),"")</f>
        <v/>
      </c>
      <c r="CP46" s="365" t="str">
        <f>IFERROR(INDEX(productData[sku_geko],MATCH(BZ46,productData[sku],0)),"")</f>
        <v/>
      </c>
      <c r="CQ46" s="308"/>
      <c r="CR46" s="383" t="str">
        <f>IFERROR(IF(BZ46="","",IF($BX$15="SALE",INDEX(inventory[COSTO UNITARIO],MATCH(BZ46,inventory[SKU],0)),IF($BX$15="SAMPLING",INDEX(inventory[COSTO UNITARIO],MATCH(BZ46,inventory[SKU],0)),""))),"")</f>
        <v/>
      </c>
      <c r="CS46" s="383" t="str">
        <f t="shared" si="8"/>
        <v/>
      </c>
      <c r="CT46" s="430" t="str">
        <f t="shared" si="9"/>
        <v/>
      </c>
      <c r="CU46" s="357" t="str">
        <f t="shared" si="3"/>
        <v/>
      </c>
      <c r="CV46" s="251"/>
      <c r="CW46" s="276"/>
      <c r="CX46" s="251"/>
      <c r="CY46" s="251"/>
      <c r="CZ46" s="251"/>
      <c r="DA46" s="251"/>
      <c r="DB46" s="251" t="str">
        <f>IFERROR(VLOOKUP(BZ46,productData[],22,FALSE),"")</f>
        <v/>
      </c>
      <c r="EE46" s="342" t="str">
        <f t="array" ref="EE46">IFERROR(IF($EC$9="",IF($EC$11="",IF($EC$13="",INDEX(productData[sku],SMALL(MATCH(ROW(productData[sku]),ROW(productData[sku])),ROWS($A$15:A53)+$B$3)),INDEX(productData[sku],SMALL(IF(ISNUMBER(MATCH(productData[size1],$EC$13,0)),MATCH(ROW(productData[sku]),ROW(productData[sku])),""),ROWS($A$15:A51)+$B$3))),IF($EC$13="",INDEX(productData[sku],SMALL(IF(ISNUMBER(MATCH(productData[sex],$EC$11,0)),MATCH(ROW(productData[sku]),ROW(productData[sku])),""),ROWS($A$15:A51)+$B$3)),INDEX(productData[sku],SMALL(IF(ISNUMBER(MATCH(productData[sex],$EC$11,0)*MATCH(productData[size1],$EC$13,0)),MATCH(ROW(productData[sku]),ROW(productData[sku])),""),ROWS($A$15:A51)+$B$3)))),IF($EC$11="",IF($EC$13="",INDEX(productData[sku],SMALL(IF(ISNUMBER(MATCH(productData[category],$EC$9,0)),MATCH(ROW(productData[sku]),ROW(productData[sku])),""),ROWS($A$15:A51)+$B$3)),INDEX(productData[sku],SMALL(IF(ISNUMBER(MATCH(productData[category],$EC$9,0)*MATCH(productData[size1],$EC$13,0)),MATCH(ROW(productData[sku]),ROW(productData[sku])),""),ROWS($A$15:A51)+$B$3))),IF($EC$13="",INDEX(productData[sku],SMALL(IF(ISNUMBER(MATCH(productData[category],$EC$9,0)*MATCH(productData[sex],$EC$11,0)),MATCH(ROW(productData[sku]),ROW(productData[sku])),""),ROWS($A$15:A51)+$B$3)),INDEX(productData[sku],SMALL(IF(ISNUMBER(MATCH(productData[category],$EC$9,0)*MATCH(productData[sex],$EC$11,0)*MATCH(productData[size1],$EC$13,0)),MATCH(ROW(productData[sku]),ROW(productData[sku])),""),ROWS($A$15:A51)+$B$3))))),"")</f>
        <v/>
      </c>
      <c r="EF46" s="502" t="str">
        <f t="array" ref="EF46">IFERROR(IF($EC$9="",IF($EC$11="",IF($EC$13="",INDEX(productData[description],SMALL(MATCH(ROW(productData[sku]),ROW(productData[sku])),ROWS($A$15:A53)+$B$3)),INDEX(productData[description],SMALL(IF(ISNUMBER(MATCH(productData[size1],$EC$13,0)),MATCH(ROW(productData[sku]),ROW(productData[sku])),""),ROWS($A$15:A51)+$B$3))),IF($EC$13="",INDEX(productData[description],SMALL(IF(ISNUMBER(MATCH(productData[sex],$EC$11,0)),MATCH(ROW(productData[sku]),ROW(productData[sku])),""),ROWS($A$15:A51)+$B$3)),INDEX(productData[description],SMALL(IF(ISNUMBER(MATCH(productData[sex],$EC$11,0)*MATCH(productData[size1],$EC$13,0)),MATCH(ROW(productData[sku]),ROW(productData[sku])),""),ROWS($A$15:A51)+$B$3)))),IF($EC$11="",IF($EC$13="",INDEX(productData[description],SMALL(IF(ISNUMBER(MATCH(productData[category],$EC$9,0)),MATCH(ROW(productData[sku]),ROW(productData[sku])),""),ROWS($A$15:A51)+$B$3)),INDEX(productData[description],SMALL(IF(ISNUMBER(MATCH(productData[category],$EC$9,0)*MATCH(productData[size1],$EC$13,0)),MATCH(ROW(productData[sku]),ROW(productData[sku])),""),ROWS($A$15:A51)+$B$3))),IF($EC$13="",INDEX(productData[description],SMALL(IF(ISNUMBER(MATCH(productData[category],$EC$9,0)*MATCH(productData[sex],$EC$11,0)),MATCH(ROW(productData[sku]),ROW(productData[sku])),""),ROWS($A$15:A51)+$B$3)),INDEX(productData[description],SMALL(IF(ISNUMBER(MATCH(productData[category],$EC$9,0)*MATCH(productData[sex],$EC$11,0)*MATCH(productData[size1],$EC$13,0)),MATCH(ROW(productData[sku]),ROW(productData[sku])),""),ROWS($A$15:A51)+$B$3))))),"")</f>
        <v/>
      </c>
      <c r="EG46" s="343" t="str">
        <f>IFERROR(IF('BHPC MANAGER'!$EE46="","",INDEX(inventory[ESISTENZA],MATCH('BHPC MANAGER'!$EE46,inventory[SKU],0))),0)</f>
        <v/>
      </c>
      <c r="EH46" s="344" t="s">
        <v>241</v>
      </c>
      <c r="EI46" s="344" t="str">
        <f t="shared" si="4"/>
        <v/>
      </c>
      <c r="EJ46" s="345" t="s">
        <v>241</v>
      </c>
      <c r="EK46" s="346" t="str">
        <f t="shared" si="5"/>
        <v/>
      </c>
      <c r="EO46" s="195" t="str">
        <f t="array" ref="EO46">IFERROR(INDEX(orderData[order_no],SMALL(IF(ISNUMBER(MATCH(orderData[status],$EO$7,0)),MATCH(ROW(orderData[order_no]),ROW(orderData[order_no])),""),ROWS($A$15:A51))),"")</f>
        <v/>
      </c>
    </row>
    <row r="47" spans="6:228" ht="15" customHeight="1" x14ac:dyDescent="0.35">
      <c r="J47" s="243"/>
      <c r="K47" s="243"/>
      <c r="L47" s="285" t="str">
        <f t="array" ref="L47">IFERROR(IF($D$9="",IF($D$11="",IF($D$13="",IF($D$15="",INDEX(orderData[customer],SMALL(MATCH(ROW(orderData[customer]),ROW(orderData[customer])),ROWS($A$15:A54)+$B$3)),INDEX(orderData[customer],SMALL(IF(ISNUMBER(MATCH(YEAR(orderData[invoice_date]),$D$15,0)),MATCH(ROW(orderData[customer]),ROW(orderData[customer])),""),ROWS($A$15:A54)+$B$3))),IF($D$15="",INDEX(orderData[customer],SMALL(IF(ISNUMBER(MATCH(orderData[order_type],$D$13,0)),MATCH(ROW(orderData[customer]),ROW(orderData[customer])),""),ROWS($A$15:A54)+$B$3)),INDEX(orderData[customer],SMALL(IF(ISNUMBER(MATCH(orderData[order_type],$D$13,0)*MATCH(YEAR(orderData[invoice_date]),$D$15,0)),MATCH(ROW(orderData[customer]),ROW(orderData[customer])),""),ROWS($A$15:A54)+$B$3)))),IF($D$13="",IF($D$15="",INDEX(orderData[customer],SMALL(IF(ISNUMBER(MATCH(orderData[status],$D$11,0)),MATCH(ROW(orderData[customer]),ROW(orderData[customer])),""),ROWS($A$15:A54)+$B$3)),INDEX(orderData[customer],SMALL(IF(ISNUMBER(MATCH(orderData[status],$D$11,0)*MATCH(YEAR(orderData[invoice_date]),$D$15,0)),MATCH(ROW(orderData[customer]),ROW(orderData[customer])),""),ROWS($A$15:A54)+$B$3))),IF($D$15="",INDEX(orderData[customer],SMALL(IF(ISNUMBER(MATCH(orderData[status],$D$11,0)*MATCH(orderData[order_type],$D$13,0)),MATCH(ROW(orderData[customer]),ROW(orderData[customer])),""),ROWS($A$15:A54)+$B$3)),INDEX(orderData[customer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er],SMALL(IF(ISNUMBER(MATCH(orderData[customer],$D$9,0)),MATCH(ROW(orderData[customer]),ROW(orderData[customer])),""),ROWS($A$15:A54)+$B$3)),INDEX(orderData[customer],SMALL(IF(ISNUMBER(MATCH(orderData[customer],$D$9,0)*MATCH(YEAR(orderData[invoice_date]),$D$15,0)),MATCH(ROW(orderData[customer]),ROW(orderData[customer])),""),ROWS($A$15:A54)+$B$3))),IF($D$15="",INDEX(orderData[customer],SMALL(IF(ISNUMBER(MATCH(orderData[customer],$D$9,0)*MATCH(orderData[order_type],$D$13,0)),MATCH(ROW(orderData[customer]),ROW(orderData[customer])),""),ROWS($A$15:A54)+$B$3)),INDEX(orderData[customer],SMALL(IF(ISNUMBER(MATCH(orderData[customer],$D$9,0)*MATCH(orderData[order_type],$D$13,0)*MATCH(YEAR(orderData[invoice_date]),$D$15,0)),MATCH(ROW(orderData[customer]),ROW(orderData[customer])),""),ROWS($A$15:A54)+$B$3)))),IF($D$13="",IF($D$15="",INDEX(orderData[customer],SMALL(IF(ISNUMBER(MATCH(orderData[customer],$D$9,0)*MATCH(orderData[status],$D$11,0)),MATCH(ROW(orderData[customer]),ROW(orderData[customer])),""),ROWS($A$15:A54)+$B$3)),INDEX(orderData[customer],SMALL(IF(ISNUMBER(MATCH(orderData[customer],$D$9,0)*MATCH(orderData[status],$D$11,0)*MATCH(YEAR(orderData[invoice_date]),$D$15,0)),MATCH(ROW(orderData[customer]),ROW(orderData[customer])),""),ROWS($A$15:A54)+$B$3))),IF($D$15="",INDEX(orderData[customer],SMALL(IF(ISNUMBER(MATCH(orderData[customer],$D$9,0)*MATCH(orderData[status],$D$11,0)*MATCH(orderData[order_type],$D$13,0)),MATCH(ROW(orderData[customer]),ROW(orderData[customer])),""),ROWS($A$15:A54)+$B$3)),INDEX(orderData[customer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M47" s="286" t="str">
        <f t="array" ref="M47">IFERROR(IF($D$9="",IF($D$11="",IF($D$13="",IF($D$15="",INDEX(orderData[order_no],SMALL(MATCH(ROW(orderData[customer]),ROW(orderData[customer])),ROWS($A$15:A54)+$B$3)),INDEX(orderData[order_no],SMALL(IF(ISNUMBER(MATCH(YEAR(orderData[invoice_date]),$D$15,0)),MATCH(ROW(orderData[customer]),ROW(orderData[customer])),""),ROWS($A$15:A54)+$B$3))),IF($D$15="",INDEX(orderData[order_no],SMALL(IF(ISNUMBER(MATCH(orderData[order_type],$D$13,0)),MATCH(ROW(orderData[customer]),ROW(orderData[customer])),""),ROWS($A$15:A54)+$B$3)),INDEX(orderData[order_no],SMALL(IF(ISNUMBER(MATCH(orderData[order_type],$D$13,0)*MATCH(YEAR(orderData[invoice_date]),$D$15,0)),MATCH(ROW(orderData[customer]),ROW(orderData[customer])),""),ROWS($A$15:A54)+$B$3)))),IF($D$13="",IF($D$15="",INDEX(orderData[order_no],SMALL(IF(ISNUMBER(MATCH(orderData[status],$D$11,0)),MATCH(ROW(orderData[customer]),ROW(orderData[customer])),""),ROWS($A$15:A54)+$B$3)),INDEX(orderData[order_no],SMALL(IF(ISNUMBER(MATCH(orderData[status],$D$11,0)*MATCH(YEAR(orderData[invoice_date]),$D$15,0)),MATCH(ROW(orderData[customer]),ROW(orderData[customer])),""),ROWS($A$15:A54)+$B$3))),IF($D$15="",INDEX(orderData[order_no],SMALL(IF(ISNUMBER(MATCH(orderData[status],$D$11,0)*MATCH(orderData[order_type],$D$13,0)),MATCH(ROW(orderData[customer]),ROW(orderData[customer])),""),ROWS($A$15:A54)+$B$3)),INDEX(orderData[order_no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no],SMALL(IF(ISNUMBER(MATCH(orderData[customer],$D$9,0)),MATCH(ROW(orderData[customer]),ROW(orderData[customer])),""),ROWS($A$15:A54)+$B$3)),INDEX(orderData[order_no],SMALL(IF(ISNUMBER(MATCH(orderData[customer],$D$9,0)*MATCH(YEAR(orderData[invoice_date]),$D$15,0)),MATCH(ROW(orderData[customer]),ROW(orderData[customer])),""),ROWS($A$15:A54)+$B$3))),IF($D$15="",INDEX(orderData[order_no],SMALL(IF(ISNUMBER(MATCH(orderData[customer],$D$9,0)*MATCH(orderData[order_type],$D$13,0)),MATCH(ROW(orderData[customer]),ROW(orderData[customer])),""),ROWS($A$15:A54)+$B$3)),INDEX(orderData[order_no],SMALL(IF(ISNUMBER(MATCH(orderData[customer],$D$9,0)*MATCH(orderData[order_type],$D$13,0)*MATCH(YEAR(orderData[invoice_date]),$D$15,0)),MATCH(ROW(orderData[customer]),ROW(orderData[customer])),""),ROWS($A$15:A54)+$B$3)))),IF($D$13="",IF($D$15="",INDEX(orderData[order_no],SMALL(IF(ISNUMBER(MATCH(orderData[customer],$D$9,0)*MATCH(orderData[status],$D$11,0)),MATCH(ROW(orderData[customer]),ROW(orderData[customer])),""),ROWS($A$15:A54)+$B$3)),INDEX(orderData[order_no],SMALL(IF(ISNUMBER(MATCH(orderData[customer],$D$9,0)*MATCH(orderData[status],$D$11,0)*MATCH(YEAR(orderData[invoice_date]),$D$15,0)),MATCH(ROW(orderData[customer]),ROW(orderData[customer])),""),ROWS($A$15:A54)+$B$3))),IF($D$15="",INDEX(orderData[order_no],SMALL(IF(ISNUMBER(MATCH(orderData[customer],$D$9,0)*MATCH(orderData[status],$D$11,0)*MATCH(orderData[order_type],$D$13,0)),MATCH(ROW(orderData[customer]),ROW(orderData[customer])),""),ROWS($A$15:A54)+$B$3)),INDEX(orderData[order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N47" s="287" t="str">
        <f t="array" ref="N47">IFERROR(IF($D$9="",IF($D$11="",IF($D$13="",IF($D$15="",INDEX(orderData[order_type],SMALL(MATCH(ROW(orderData[customer]),ROW(orderData[customer])),ROWS($A$15:A54)+$B$3)),INDEX(orderData[order_type],SMALL(IF(ISNUMBER(MATCH(YEAR(orderData[invoice_date]),$D$15,0)),MATCH(ROW(orderData[customer]),ROW(orderData[customer])),""),ROWS($A$15:A54)+$B$3))),IF($D$15="",INDEX(orderData[order_type],SMALL(IF(ISNUMBER(MATCH(orderData[order_type],$D$13,0)),MATCH(ROW(orderData[customer]),ROW(orderData[customer])),""),ROWS($A$15:A54)+$B$3)),INDEX(orderData[order_type],SMALL(IF(ISNUMBER(MATCH(orderData[order_type],$D$13,0)*MATCH(YEAR(orderData[invoice_date]),$D$15,0)),MATCH(ROW(orderData[customer]),ROW(orderData[customer])),""),ROWS($A$15:A54)+$B$3)))),IF($D$13="",IF($D$15="",INDEX(orderData[order_type],SMALL(IF(ISNUMBER(MATCH(orderData[status],$D$11,0)),MATCH(ROW(orderData[customer]),ROW(orderData[customer])),""),ROWS($A$15:A54)+$B$3)),INDEX(orderData[order_type],SMALL(IF(ISNUMBER(MATCH(orderData[status],$D$11,0)*MATCH(YEAR(orderData[invoice_date]),$D$15,0)),MATCH(ROW(orderData[customer]),ROW(orderData[customer])),""),ROWS($A$15:A54)+$B$3))),IF($D$15="",INDEX(orderData[order_type],SMALL(IF(ISNUMBER(MATCH(orderData[status],$D$11,0)*MATCH(orderData[order_type],$D$13,0)),MATCH(ROW(orderData[customer]),ROW(orderData[customer])),""),ROWS($A$15:A54)+$B$3)),INDEX(orderData[order_typ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type],SMALL(IF(ISNUMBER(MATCH(orderData[customer],$D$9,0)),MATCH(ROW(orderData[customer]),ROW(orderData[customer])),""),ROWS($A$15:A54)+$B$3)),INDEX(orderData[order_type],SMALL(IF(ISNUMBER(MATCH(orderData[customer],$D$9,0)*MATCH(YEAR(orderData[invoice_date]),$D$15,0)),MATCH(ROW(orderData[customer]),ROW(orderData[customer])),""),ROWS($A$15:A54)+$B$3))),IF($D$15="",INDEX(orderData[order_type],SMALL(IF(ISNUMBER(MATCH(orderData[customer],$D$9,0)*MATCH(orderData[order_type],$D$13,0)),MATCH(ROW(orderData[customer]),ROW(orderData[customer])),""),ROWS($A$15:A54)+$B$3)),INDEX(orderData[order_type],SMALL(IF(ISNUMBER(MATCH(orderData[customer],$D$9,0)*MATCH(orderData[order_type],$D$13,0)*MATCH(YEAR(orderData[invoice_date]),$D$15,0)),MATCH(ROW(orderData[customer]),ROW(orderData[customer])),""),ROWS($A$15:A54)+$B$3)))),IF($D$13="",IF($D$15="",INDEX(orderData[order_type],SMALL(IF(ISNUMBER(MATCH(orderData[customer],$D$9,0)*MATCH(orderData[status],$D$11,0)),MATCH(ROW(orderData[customer]),ROW(orderData[customer])),""),ROWS($A$15:A54)+$B$3)),INDEX(orderData[order_type],SMALL(IF(ISNUMBER(MATCH(orderData[customer],$D$9,0)*MATCH(orderData[status],$D$11,0)*MATCH(YEAR(orderData[invoice_date]),$D$15,0)),MATCH(ROW(orderData[customer]),ROW(orderData[customer])),""),ROWS($A$15:A54)+$B$3))),IF($D$15="",INDEX(orderData[order_type],SMALL(IF(ISNUMBER(MATCH(orderData[customer],$D$9,0)*MATCH(orderData[status],$D$11,0)*MATCH(orderData[order_type],$D$13,0)),MATCH(ROW(orderData[customer]),ROW(orderData[customer])),""),ROWS($A$15:A54)+$B$3)),INDEX(orderData[order_typ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O47" s="288" t="str">
        <f t="array" ref="O47">IFERROR(IF($D$9="",IF($D$11="",IF($D$13="",IF($D$15="",INDEX(orderData[order_date],SMALL(MATCH(ROW(orderData[customer]),ROW(orderData[customer])),ROWS($A$15:A54)+$B$3)),INDEX(orderData[order_date],SMALL(IF(ISNUMBER(MATCH(YEAR(orderData[invoice_date]),$D$15,0)),MATCH(ROW(orderData[customer]),ROW(orderData[customer])),""),ROWS($A$15:A54)+$B$3))),IF($D$15="",INDEX(orderData[order_date],SMALL(IF(ISNUMBER(MATCH(orderData[order_type],$D$13,0)),MATCH(ROW(orderData[customer]),ROW(orderData[customer])),""),ROWS($A$15:A54)+$B$3)),INDEX(orderData[order_date],SMALL(IF(ISNUMBER(MATCH(orderData[order_type],$D$13,0)*MATCH(YEAR(orderData[invoice_date]),$D$15,0)),MATCH(ROW(orderData[customer]),ROW(orderData[customer])),""),ROWS($A$15:A54)+$B$3)))),IF($D$13="",IF($D$15="",INDEX(orderData[order_date],SMALL(IF(ISNUMBER(MATCH(orderData[status],$D$11,0)),MATCH(ROW(orderData[customer]),ROW(orderData[customer])),""),ROWS($A$15:A54)+$B$3)),INDEX(orderData[order_date],SMALL(IF(ISNUMBER(MATCH(orderData[status],$D$11,0)*MATCH(YEAR(orderData[invoice_date]),$D$15,0)),MATCH(ROW(orderData[customer]),ROW(orderData[customer])),""),ROWS($A$15:A54)+$B$3))),IF($D$15="",INDEX(orderData[order_date],SMALL(IF(ISNUMBER(MATCH(orderData[status],$D$11,0)*MATCH(orderData[order_type],$D$13,0)),MATCH(ROW(orderData[customer]),ROW(orderData[customer])),""),ROWS($A$15:A54)+$B$3)),INDEX(orderData[order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date],SMALL(IF(ISNUMBER(MATCH(orderData[customer],$D$9,0)),MATCH(ROW(orderData[customer]),ROW(orderData[customer])),""),ROWS($A$15:A54)+$B$3)),INDEX(orderData[order_date],SMALL(IF(ISNUMBER(MATCH(orderData[customer],$D$9,0)*MATCH(YEAR(orderData[invoice_date]),$D$15,0)),MATCH(ROW(orderData[customer]),ROW(orderData[customer])),""),ROWS($A$15:A54)+$B$3))),IF($D$15="",INDEX(orderData[order_date],SMALL(IF(ISNUMBER(MATCH(orderData[customer],$D$9,0)*MATCH(orderData[order_type],$D$13,0)),MATCH(ROW(orderData[customer]),ROW(orderData[customer])),""),ROWS($A$15:A54)+$B$3)),INDEX(orderData[order_date],SMALL(IF(ISNUMBER(MATCH(orderData[customer],$D$9,0)*MATCH(orderData[order_type],$D$13,0)*MATCH(YEAR(orderData[invoice_date]),$D$15,0)),MATCH(ROW(orderData[customer]),ROW(orderData[customer])),""),ROWS($A$15:A54)+$B$3)))),IF($D$13="",IF($D$15="",INDEX(orderData[order_date],SMALL(IF(ISNUMBER(MATCH(orderData[customer],$D$9,0)*MATCH(orderData[status],$D$11,0)),MATCH(ROW(orderData[customer]),ROW(orderData[customer])),""),ROWS($A$15:A54)+$B$3)),INDEX(orderData[order_date],SMALL(IF(ISNUMBER(MATCH(orderData[customer],$D$9,0)*MATCH(orderData[status],$D$11,0)*MATCH(YEAR(orderData[invoice_date]),$D$15,0)),MATCH(ROW(orderData[customer]),ROW(orderData[customer])),""),ROWS($A$15:A54)+$B$3))),IF($D$15="",INDEX(orderData[order_date],SMALL(IF(ISNUMBER(MATCH(orderData[customer],$D$9,0)*MATCH(orderData[status],$D$11,0)*MATCH(orderData[order_type],$D$13,0)),MATCH(ROW(orderData[customer]),ROW(orderData[customer])),""),ROWS($A$15:A54)+$B$3)),INDEX(orderData[order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P47" s="289" t="str">
        <f t="array" ref="P47">IFERROR(IF($D$9="",IF($D$11="",IF($D$13="",IF($D$15="",INDEX(orderData[invoice_no],SMALL(MATCH(ROW(orderData[customer]),ROW(orderData[customer])),ROWS($A$15:A54)+$B$3)),INDEX(orderData[invoice_no],SMALL(IF(ISNUMBER(MATCH(YEAR(orderData[invoice_date]),$D$15,0)),MATCH(ROW(orderData[customer]),ROW(orderData[customer])),""),ROWS($A$15:A54)+$B$3))),IF($D$15="",INDEX(orderData[invoice_no],SMALL(IF(ISNUMBER(MATCH(orderData[order_type],$D$13,0)),MATCH(ROW(orderData[customer]),ROW(orderData[customer])),""),ROWS($A$15:A54)+$B$3)),INDEX(orderData[invoice_no],SMALL(IF(ISNUMBER(MATCH(orderData[order_type],$D$13,0)*MATCH(YEAR(orderData[invoice_date]),$D$15,0)),MATCH(ROW(orderData[customer]),ROW(orderData[customer])),""),ROWS($A$15:A54)+$B$3)))),IF($D$13="",IF($D$15="",INDEX(orderData[invoice_no],SMALL(IF(ISNUMBER(MATCH(orderData[status],$D$11,0)),MATCH(ROW(orderData[customer]),ROW(orderData[customer])),""),ROWS($A$15:A54)+$B$3)),INDEX(orderData[invoice_no],SMALL(IF(ISNUMBER(MATCH(orderData[status],$D$11,0)*MATCH(YEAR(orderData[invoice_date]),$D$15,0)),MATCH(ROW(orderData[customer]),ROW(orderData[customer])),""),ROWS($A$15:A54)+$B$3))),IF($D$15="",INDEX(orderData[invoice_no],SMALL(IF(ISNUMBER(MATCH(orderData[status],$D$11,0)*MATCH(orderData[order_type],$D$13,0)),MATCH(ROW(orderData[customer]),ROW(orderData[customer])),""),ROWS($A$15:A54)+$B$3)),INDEX(orderData[invoice_no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no],SMALL(IF(ISNUMBER(MATCH(orderData[customer],$D$9,0)),MATCH(ROW(orderData[customer]),ROW(orderData[customer])),""),ROWS($A$15:A54)+$B$3)),INDEX(orderData[invoice_no],SMALL(IF(ISNUMBER(MATCH(orderData[customer],$D$9,0)*MATCH(YEAR(orderData[invoice_date]),$D$15,0)),MATCH(ROW(orderData[customer]),ROW(orderData[customer])),""),ROWS($A$15:A54)+$B$3))),IF($D$15="",INDEX(orderData[invoice_no],SMALL(IF(ISNUMBER(MATCH(orderData[customer],$D$9,0)*MATCH(orderData[order_type],$D$13,0)),MATCH(ROW(orderData[customer]),ROW(orderData[customer])),""),ROWS($A$15:A54)+$B$3)),INDEX(orderData[invoice_no],SMALL(IF(ISNUMBER(MATCH(orderData[customer],$D$9,0)*MATCH(orderData[order_type],$D$13,0)*MATCH(YEAR(orderData[invoice_date]),$D$15,0)),MATCH(ROW(orderData[customer]),ROW(orderData[customer])),""),ROWS($A$15:A54)+$B$3)))),IF($D$13="",IF($D$15="",INDEX(orderData[invoice_no],SMALL(IF(ISNUMBER(MATCH(orderData[customer],$D$9,0)*MATCH(orderData[status],$D$11,0)),MATCH(ROW(orderData[customer]),ROW(orderData[customer])),""),ROWS($A$15:A54)+$B$3)),INDEX(orderData[invoice_no],SMALL(IF(ISNUMBER(MATCH(orderData[customer],$D$9,0)*MATCH(orderData[status],$D$11,0)*MATCH(YEAR(orderData[invoice_date]),$D$15,0)),MATCH(ROW(orderData[customer]),ROW(orderData[customer])),""),ROWS($A$15:A54)+$B$3))),IF($D$15="",INDEX(orderData[invoice_no],SMALL(IF(ISNUMBER(MATCH(orderData[customer],$D$9,0)*MATCH(orderData[status],$D$11,0)*MATCH(orderData[order_type],$D$13,0)),MATCH(ROW(orderData[customer]),ROW(orderData[customer])),""),ROWS($A$15:A54)+$B$3)),INDEX(orderData[invoice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Q47" s="290" t="str">
        <f t="array" ref="Q47">IFERROR(IF($D$9="",IF($D$11="",IF($D$13="",IF($D$15="",INDEX(orderData[invoice_date],SMALL(MATCH(ROW(orderData[customer]),ROW(orderData[customer])),ROWS($A$15:A54)+$B$3)),INDEX(orderData[invoice_date],SMALL(IF(ISNUMBER(MATCH(YEAR(orderData[invoice_date]),$D$15,0)),MATCH(ROW(orderData[customer]),ROW(orderData[customer])),""),ROWS($A$15:A54)+$B$3))),IF($D$15="",INDEX(orderData[invoice_date],SMALL(IF(ISNUMBER(MATCH(orderData[order_type],$D$13,0)),MATCH(ROW(orderData[customer]),ROW(orderData[customer])),""),ROWS($A$15:A54)+$B$3)),INDEX(orderData[invoice_date],SMALL(IF(ISNUMBER(MATCH(orderData[order_type],$D$13,0)*MATCH(YEAR(orderData[invoice_date]),$D$15,0)),MATCH(ROW(orderData[customer]),ROW(orderData[customer])),""),ROWS($A$15:A54)+$B$3)))),IF($D$13="",IF($D$15="",INDEX(orderData[invoice_date],SMALL(IF(ISNUMBER(MATCH(orderData[status],$D$11,0)),MATCH(ROW(orderData[customer]),ROW(orderData[customer])),""),ROWS($A$15:A54)+$B$3)),INDEX(orderData[invoice_date],SMALL(IF(ISNUMBER(MATCH(orderData[status],$D$11,0)*MATCH(YEAR(orderData[invoice_date]),$D$15,0)),MATCH(ROW(orderData[customer]),ROW(orderData[customer])),""),ROWS($A$15:A54)+$B$3))),IF($D$15="",INDEX(orderData[invoice_date],SMALL(IF(ISNUMBER(MATCH(orderData[status],$D$11,0)*MATCH(orderData[order_type],$D$13,0)),MATCH(ROW(orderData[customer]),ROW(orderData[customer])),""),ROWS($A$15:A54)+$B$3)),INDEX(orderData[invoice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date],SMALL(IF(ISNUMBER(MATCH(orderData[customer],$D$9,0)),MATCH(ROW(orderData[customer]),ROW(orderData[customer])),""),ROWS($A$15:A54)+$B$3)),INDEX(orderData[invoice_date],SMALL(IF(ISNUMBER(MATCH(orderData[customer],$D$9,0)*MATCH(YEAR(orderData[invoice_date]),$D$15,0)),MATCH(ROW(orderData[customer]),ROW(orderData[customer])),""),ROWS($A$15:A54)+$B$3))),IF($D$15="",INDEX(orderData[invoice_date],SMALL(IF(ISNUMBER(MATCH(orderData[customer],$D$9,0)*MATCH(orderData[order_type],$D$13,0)),MATCH(ROW(orderData[customer]),ROW(orderData[customer])),""),ROWS($A$15:A54)+$B$3)),INDEX(orderData[invoice_date],SMALL(IF(ISNUMBER(MATCH(orderData[customer],$D$9,0)*MATCH(orderData[order_type],$D$13,0)*MATCH(YEAR(orderData[invoice_date]),$D$15,0)),MATCH(ROW(orderData[customer]),ROW(orderData[customer])),""),ROWS($A$15:A54)+$B$3)))),IF($D$13="",IF($D$15="",INDEX(orderData[invoice_date],SMALL(IF(ISNUMBER(MATCH(orderData[customer],$D$9,0)*MATCH(orderData[status],$D$11,0)),MATCH(ROW(orderData[customer]),ROW(orderData[customer])),""),ROWS($A$15:A54)+$B$3)),INDEX(orderData[invoice_date],SMALL(IF(ISNUMBER(MATCH(orderData[customer],$D$9,0)*MATCH(orderData[status],$D$11,0)*MATCH(YEAR(orderData[invoice_date]),$D$15,0)),MATCH(ROW(orderData[customer]),ROW(orderData[customer])),""),ROWS($A$15:A54)+$B$3))),IF($D$15="",INDEX(orderData[invoice_date],SMALL(IF(ISNUMBER(MATCH(orderData[customer],$D$9,0)*MATCH(orderData[status],$D$11,0)*MATCH(orderData[order_type],$D$13,0)),MATCH(ROW(orderData[customer]),ROW(orderData[customer])),""),ROWS($A$15:A54)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R47" s="291" t="str">
        <f t="array" ref="R47">IFERROR(IF($D$9="",IF($D$11="",IF($D$13="",IF($D$15="",INDEX(orderData[inv_amount],SMALL(MATCH(ROW(orderData[customer]),ROW(orderData[customer])),ROWS($A$15:A54)+$B$3)),INDEX(orderData[inv_amount],SMALL(IF(ISNUMBER(MATCH(YEAR(orderData[invoice_date]),$D$15,0)),MATCH(ROW(orderData[customer]),ROW(orderData[customer])),""),ROWS($A$15:A54)+$B$3))),IF($D$15="",INDEX(orderData[inv_amount],SMALL(IF(ISNUMBER(MATCH(orderData[order_type],$D$13,0)),MATCH(ROW(orderData[customer]),ROW(orderData[customer])),""),ROWS($A$15:A54)+$B$3)),INDEX(orderData[inv_amount],SMALL(IF(ISNUMBER(MATCH(orderData[order_type],$D$13,0)*MATCH(YEAR(orderData[invoice_date]),$D$15,0)),MATCH(ROW(orderData[customer]),ROW(orderData[customer])),""),ROWS($A$15:A54)+$B$3)))),IF($D$13="",IF($D$15="",INDEX(orderData[inv_amount],SMALL(IF(ISNUMBER(MATCH(orderData[status],$D$11,0)),MATCH(ROW(orderData[customer]),ROW(orderData[customer])),""),ROWS($A$15:A54)+$B$3)),INDEX(orderData[inv_amount],SMALL(IF(ISNUMBER(MATCH(orderData[status],$D$11,0)*MATCH(YEAR(orderData[invoice_date]),$D$15,0)),MATCH(ROW(orderData[customer]),ROW(orderData[customer])),""),ROWS($A$15:A54)+$B$3))),IF($D$15="",INDEX(orderData[inv_amount],SMALL(IF(ISNUMBER(MATCH(orderData[status],$D$11,0)*MATCH(orderData[order_type],$D$13,0)),MATCH(ROW(orderData[customer]),ROW(orderData[customer])),""),ROWS($A$15:A54)+$B$3)),INDEX(orderData[inv_amount],SMALL(IF(ISNUMBER(MATCH(orderData[status],$D$11,0)*MATCH(orderData[order_type],$D$13,0)*MATCH(YEAR(orderData[invoice_date]),$D$15,0)),MATCH(ROW(orderData[customer]),ROW(orderData[customer])),""),ROWS($A$15:A54)+$B$3))))),IF($D$11="",IF($D$13="",IF($D$15="",INDEX(orderData[inv_amount],SMALL(IF(ISNUMBER(MATCH(orderData[customer],$D$9,0)),MATCH(ROW(orderData[customer]),ROW(orderData[customer])),""),ROWS($A$15:A54)+$B$3)),INDEX(orderData[inv_amount],SMALL(IF(ISNUMBER(MATCH(orderData[customer],$D$9,0)*MATCH(YEAR(orderData[invoice_date]),$D$15,0)),MATCH(ROW(orderData[customer]),ROW(orderData[customer])),""),ROWS($A$15:A54)+$B$3))),IF($D$15="",INDEX(orderData[inv_amount],SMALL(IF(ISNUMBER(MATCH(orderData[customer],$D$9,0)*MATCH(orderData[order_type],$D$13,0)),MATCH(ROW(orderData[customer]),ROW(orderData[customer])),""),ROWS($A$15:A54)+$B$3)),INDEX(orderData[inv_amount],SMALL(IF(ISNUMBER(MATCH(orderData[customer],$D$9,0)*MATCH(orderData[order_type],$D$13,0)*MATCH(YEAR(orderData[invoice_date]),$D$15,0)),MATCH(ROW(orderData[customer]),ROW(orderData[customer])),""),ROWS($A$15:A54)+$B$3)))),IF($D$13="",IF($D$15="",INDEX(orderData[inv_amount],SMALL(IF(ISNUMBER(MATCH(orderData[customer],$D$9,0)*MATCH(orderData[status],$D$11,0)),MATCH(ROW(orderData[customer]),ROW(orderData[customer])),""),ROWS($A$15:A54)+$B$3)),INDEX(orderData[inv_amount],SMALL(IF(ISNUMBER(MATCH(orderData[customer],$D$9,0)*MATCH(orderData[status],$D$11,0)*MATCH(YEAR(orderData[inv_amount]),$D$15,0)),MATCH(ROW(orderData[customer]),ROW(orderData[customer])),""),ROWS($A$15:A54)+$B$3))),IF($D$15="",INDEX(orderData[inv_amount],SMALL(IF(ISNUMBER(MATCH(orderData[customer],$D$9,0)*MATCH(orderData[status],$D$11,0)*MATCH(orderData[order_type],$D$13,0)),MATCH(ROW(orderData[customer]),ROW(orderData[customer])),""),ROWS($A$15:A54)+$B$3)),INDEX(orderData[inv_amount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S47" s="353" t="str">
        <f t="array" ref="S47">IFERROR(IF($D$9="",IF($D$11="",IF($D$13="",IF($D$15="",INDEX(orderData[lock_goods],SMALL(MATCH(ROW(orderData[customer]),ROW(orderData[customer])),ROWS($A$15:A54)+$B$3)),INDEX(orderData[lock_goods],SMALL(IF(ISNUMBER(MATCH(YEAR(orderData[invoice_date]),$D$15,0)),MATCH(ROW(orderData[customer]),ROW(orderData[customer])),""),ROWS($A$15:A54)+$B$3))),IF($D$15="",INDEX(orderData[lock_goods],SMALL(IF(ISNUMBER(MATCH(orderData[order_type],$D$13,0)),MATCH(ROW(orderData[customer]),ROW(orderData[customer])),""),ROWS($A$15:A54)+$B$3)),INDEX(orderData[lock_goods],SMALL(IF(ISNUMBER(MATCH(orderData[order_type],$D$13,0)*MATCH(YEAR(orderData[invoice_date]),$D$15,0)),MATCH(ROW(orderData[customer]),ROW(orderData[customer])),""),ROWS($A$15:A54)+$B$3)))),IF($D$13="",IF($D$15="",INDEX(orderData[lock_goods],SMALL(IF(ISNUMBER(MATCH(orderData[status],$D$11,0)),MATCH(ROW(orderData[customer]),ROW(orderData[customer])),""),ROWS($A$15:A54)+$B$3)),INDEX(orderData[lock_goods],SMALL(IF(ISNUMBER(MATCH(orderData[status],$D$11,0)*MATCH(YEAR(orderData[invoice_date]),$D$15,0)),MATCH(ROW(orderData[customer]),ROW(orderData[customer])),""),ROWS($A$15:A54)+$B$3))),IF($D$15="",INDEX(orderData[lock_goods],SMALL(IF(ISNUMBER(MATCH(orderData[status],$D$11,0)*MATCH(orderData[order_type],$D$13,0)),MATCH(ROW(orderData[customer]),ROW(orderData[customer])),""),ROWS($A$15:A54)+$B$3)),INDEX(orderData[lock_goods],SMALL(IF(ISNUMBER(MATCH(orderData[status],$D$11,0)*MATCH(orderData[order_type],$D$13,0)*MATCH(YEAR(orderData[invoice_date]),$D$15,0)),MATCH(ROW(orderData[customer]),ROW(orderData[customer])),""),ROWS($A$15:A54)+$B$3))))),IF($D$11="",IF($D$13="",IF($D$15="",INDEX(orderData[lock_goods],SMALL(IF(ISNUMBER(MATCH(orderData[customer],$D$9,0)),MATCH(ROW(orderData[customer]),ROW(orderData[customer])),""),ROWS($A$15:A54)+$B$3)),INDEX(orderData[lock_goods],SMALL(IF(ISNUMBER(MATCH(orderData[customer],$D$9,0)*MATCH(YEAR(orderData[invoice_date]),$D$15,0)),MATCH(ROW(orderData[customer]),ROW(orderData[customer])),""),ROWS($A$15:A54)+$B$3))),IF($D$15="",INDEX(orderData[lock_goods],SMALL(IF(ISNUMBER(MATCH(orderData[customer],$D$9,0)*MATCH(orderData[order_type],$D$13,0)),MATCH(ROW(orderData[customer]),ROW(orderData[customer])),""),ROWS($A$15:A54)+$B$3)),INDEX(orderData[lock_goods],SMALL(IF(ISNUMBER(MATCH(orderData[customer],$D$9,0)*MATCH(orderData[order_type],$D$13,0)*MATCH(YEAR(orderData[invoice_date]),$D$15,0)),MATCH(ROW(orderData[customer]),ROW(orderData[customer])),""),ROWS($A$15:A54)+$B$3)))),IF($D$13="",IF($D$15="",INDEX(orderData[lock_goods],SMALL(IF(ISNUMBER(MATCH(orderData[customer],$D$9,0)*MATCH(orderData[status],$D$11,0)),MATCH(ROW(orderData[customer]),ROW(orderData[customer])),""),ROWS($A$15:A54)+$B$3)),INDEX(orderData[lock_goods],SMALL(IF(ISNUMBER(MATCH(orderData[customer],$D$9,0)*MATCH(orderData[status],$D$11,0)*MATCH(YEAR(orderData[payed]),$D$15,0)),MATCH(ROW(orderData[customer]),ROW(orderData[customer])),""),ROWS($A$15:A54)+$B$3))),IF($D$15="",INDEX(orderData[lock_goods],SMALL(IF(ISNUMBER(MATCH(orderData[customer],$D$9,0)*MATCH(orderData[status],$D$11,0)*MATCH(orderData[order_type],$D$13,0)),MATCH(ROW(orderData[customer]),ROW(orderData[customer])),""),ROWS($A$15:A54)+$B$3)),INDEX(orderData[lock_good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T47" s="292" t="str">
        <f t="array" ref="T47">IFERROR(IF($D$9="",IF($D$11="",IF($D$13="",IF($D$15="",INDEX(orderData[payed],SMALL(MATCH(ROW(orderData[customer]),ROW(orderData[customer])),ROWS($A$15:A54)+$B$3)),INDEX(orderData[payed],SMALL(IF(ISNUMBER(MATCH(YEAR(orderData[invoice_date]),$D$15,0)),MATCH(ROW(orderData[customer]),ROW(orderData[customer])),""),ROWS($A$15:A54)+$B$3))),IF($D$15="",INDEX(orderData[payed],SMALL(IF(ISNUMBER(MATCH(orderData[order_type],$D$13,0)),MATCH(ROW(orderData[customer]),ROW(orderData[customer])),""),ROWS($A$15:A54)+$B$3)),INDEX(orderData[payed],SMALL(IF(ISNUMBER(MATCH(orderData[order_type],$D$13,0)*MATCH(YEAR(orderData[invoice_date]),$D$15,0)),MATCH(ROW(orderData[customer]),ROW(orderData[customer])),""),ROWS($A$15:A54)+$B$3)))),IF($D$13="",IF($D$15="",INDEX(orderData[payed],SMALL(IF(ISNUMBER(MATCH(orderData[status],$D$11,0)),MATCH(ROW(orderData[customer]),ROW(orderData[customer])),""),ROWS($A$15:A54)+$B$3)),INDEX(orderData[payed],SMALL(IF(ISNUMBER(MATCH(orderData[status],$D$11,0)*MATCH(YEAR(orderData[invoice_date]),$D$15,0)),MATCH(ROW(orderData[customer]),ROW(orderData[customer])),""),ROWS($A$15:A54)+$B$3))),IF($D$15="",INDEX(orderData[payed],SMALL(IF(ISNUMBER(MATCH(orderData[status],$D$11,0)*MATCH(orderData[order_type],$D$13,0)),MATCH(ROW(orderData[customer]),ROW(orderData[customer])),""),ROWS($A$15:A54)+$B$3)),INDEX(orderData[payed],SMALL(IF(ISNUMBER(MATCH(orderData[status],$D$11,0)*MATCH(orderData[order_type],$D$13,0)*MATCH(YEAR(orderData[invoice_date]),$D$15,0)),MATCH(ROW(orderData[customer]),ROW(orderData[customer])),""),ROWS($A$15:A54)+$B$3))))),IF($D$11="",IF($D$13="",IF($D$15="",INDEX(orderData[payed],SMALL(IF(ISNUMBER(MATCH(orderData[customer],$D$9,0)),MATCH(ROW(orderData[customer]),ROW(orderData[customer])),""),ROWS($A$15:A54)+$B$3)),INDEX(orderData[payed],SMALL(IF(ISNUMBER(MATCH(orderData[customer],$D$9,0)*MATCH(YEAR(orderData[invoice_date]),$D$15,0)),MATCH(ROW(orderData[customer]),ROW(orderData[customer])),""),ROWS($A$15:A54)+$B$3))),IF($D$15="",INDEX(orderData[payed],SMALL(IF(ISNUMBER(MATCH(orderData[customer],$D$9,0)*MATCH(orderData[order_type],$D$13,0)),MATCH(ROW(orderData[customer]),ROW(orderData[customer])),""),ROWS($A$15:A54)+$B$3)),INDEX(orderData[payed],SMALL(IF(ISNUMBER(MATCH(orderData[customer],$D$9,0)*MATCH(orderData[order_type],$D$13,0)*MATCH(YEAR(orderData[invoice_date]),$D$15,0)),MATCH(ROW(orderData[customer]),ROW(orderData[customer])),""),ROWS($A$15:A54)+$B$3)))),IF($D$13="",IF($D$15="",INDEX(orderData[payed],SMALL(IF(ISNUMBER(MATCH(orderData[customer],$D$9,0)*MATCH(orderData[status],$D$11,0)),MATCH(ROW(orderData[customer]),ROW(orderData[customer])),""),ROWS($A$15:A54)+$B$3)),INDEX(orderData[payed],SMALL(IF(ISNUMBER(MATCH(orderData[customer],$D$9,0)*MATCH(orderData[status],$D$11,0)*MATCH(YEAR(orderData[payed]),$D$15,0)),MATCH(ROW(orderData[customer]),ROW(orderData[customer])),""),ROWS($A$15:A54)+$B$3))),IF($D$15="",INDEX(orderData[payed],SMALL(IF(ISNUMBER(MATCH(orderData[customer],$D$9,0)*MATCH(orderData[status],$D$11,0)*MATCH(orderData[order_type],$D$13,0)),MATCH(ROW(orderData[customer]),ROW(orderData[customer])),""),ROWS($A$15:A54)+$B$3)),INDEX(orderData[paye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U47" s="287" t="str">
        <f t="array" ref="U47">IFERROR(IF($D$9="",IF($D$11="",IF($D$13="",IF($D$15="",INDEX(orderData[shipping_method],SMALL(MATCH(ROW(orderData[customer]),ROW(orderData[customer])),ROWS($A$15:A54)+$B$3)),INDEX(orderData[shipping_method],SMALL(IF(ISNUMBER(MATCH(YEAR(orderData[invoice_date]),$D$15,0)),MATCH(ROW(orderData[customer]),ROW(orderData[customer])),""),ROWS($A$15:A54)+$B$3))),IF($D$15="",INDEX(orderData[shipping_method],SMALL(IF(ISNUMBER(MATCH(orderData[order_type],$D$13,0)),MATCH(ROW(orderData[customer]),ROW(orderData[customer])),""),ROWS($A$15:A54)+$B$3)),INDEX(orderData[shipping_method],SMALL(IF(ISNUMBER(MATCH(orderData[order_type],$D$13,0)*MATCH(YEAR(orderData[invoice_date]),$D$15,0)),MATCH(ROW(orderData[customer]),ROW(orderData[customer])),""),ROWS($A$15:A54)+$B$3)))),IF($D$13="",IF($D$15="",INDEX(orderData[shipping_method],SMALL(IF(ISNUMBER(MATCH(orderData[status],$D$11,0)),MATCH(ROW(orderData[customer]),ROW(orderData[customer])),""),ROWS($A$15:A54)+$B$3)),INDEX(orderData[shipping_method],SMALL(IF(ISNUMBER(MATCH(orderData[status],$D$11,0)*MATCH(YEAR(orderData[invoice_date]),$D$15,0)),MATCH(ROW(orderData[customer]),ROW(orderData[customer])),""),ROWS($A$15:A54)+$B$3))),IF($D$15="",INDEX(orderData[shipping_method],SMALL(IF(ISNUMBER(MATCH(orderData[status],$D$11,0)*MATCH(orderData[order_type],$D$13,0)),MATCH(ROW(orderData[customer]),ROW(orderData[customer])),""),ROWS($A$15:A54)+$B$3)),INDEX(orderData[shipping_method],SMALL(IF(ISNUMBER(MATCH(orderData[status],$D$11,0)*MATCH(orderData[order_type],$D$13,0)*MATCH(YEAR(orderData[invoice_date]),$D$15,0)),MATCH(ROW(orderData[customer]),ROW(orderData[customer])),""),ROWS($A$15:A54)+$B$3))))),IF($D$11="",IF($D$13="",IF($D$15="",INDEX(orderData[shipping_method],SMALL(IF(ISNUMBER(MATCH(orderData[customer],$D$9,0)),MATCH(ROW(orderData[customer]),ROW(orderData[customer])),""),ROWS($A$15:A54)+$B$3)),INDEX(orderData[shipping_method],SMALL(IF(ISNUMBER(MATCH(orderData[customer],$D$9,0)*MATCH(YEAR(orderData[invoice_date]),$D$15,0)),MATCH(ROW(orderData[customer]),ROW(orderData[customer])),""),ROWS($A$15:A54)+$B$3))),IF($D$15="",INDEX(orderData[shipping_method],SMALL(IF(ISNUMBER(MATCH(orderData[customer],$D$9,0)*MATCH(orderData[order_type],$D$13,0)),MATCH(ROW(orderData[customer]),ROW(orderData[customer])),""),ROWS($A$15:A54)+$B$3)),INDEX(orderData[shipping_method],SMALL(IF(ISNUMBER(MATCH(orderData[customer],$D$9,0)*MATCH(orderData[order_type],$D$13,0)*MATCH(YEAR(orderData[invoice_date]),$D$15,0)),MATCH(ROW(orderData[customer]),ROW(orderData[customer])),""),ROWS($A$15:A54)+$B$3)))),IF($D$13="",IF($D$15="",INDEX(orderData[shipping_method],SMALL(IF(ISNUMBER(MATCH(orderData[customer],$D$9,0)*MATCH(orderData[status],$D$11,0)),MATCH(ROW(orderData[customer]),ROW(orderData[customer])),""),ROWS($A$15:A54)+$B$3)),INDEX(orderData[shipping_method],SMALL(IF(ISNUMBER(MATCH(orderData[customer],$D$9,0)*MATCH(orderData[status],$D$11,0)*MATCH(YEAR(orderData[shipping_method]),$D$15,0)),MATCH(ROW(orderData[customer]),ROW(orderData[customer])),""),ROWS($A$15:A54)+$B$3))),IF($D$15="",INDEX(orderData[shipping_method],SMALL(IF(ISNUMBER(MATCH(orderData[customer],$D$9,0)*MATCH(orderData[status],$D$11,0)*MATCH(orderData[order_type],$D$13,0)),MATCH(ROW(orderData[customer]),ROW(orderData[customer])),""),ROWS($A$15:A54)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V47" s="292" t="str">
        <f t="array" ref="V47">IFERROR(IF($D$9="",IF($D$11="",IF($D$13="",IF($D$15="",INDEX(orderData[status],SMALL(MATCH(ROW(orderData[customer]),ROW(orderData[customer])),ROWS($A$15:A54)+$B$3)),INDEX(orderData[status],SMALL(IF(ISNUMBER(MATCH(YEAR(orderData[invoice_date]),$D$15,0)),MATCH(ROW(orderData[customer]),ROW(orderData[customer])),""),ROWS($A$15:A54)+$B$3))),IF($D$15="",INDEX(orderData[status],SMALL(IF(ISNUMBER(MATCH(orderData[order_type],$D$13,0)),MATCH(ROW(orderData[customer]),ROW(orderData[customer])),""),ROWS($A$15:A54)+$B$3)),INDEX(orderData[status],SMALL(IF(ISNUMBER(MATCH(orderData[order_type],$D$13,0)*MATCH(YEAR(orderData[invoice_date]),$D$15,0)),MATCH(ROW(orderData[customer]),ROW(orderData[customer])),""),ROWS($A$15:A54)+$B$3)))),IF($D$13="",IF($D$15="",INDEX(orderData[status],SMALL(IF(ISNUMBER(MATCH(orderData[status],$D$11,0)),MATCH(ROW(orderData[customer]),ROW(orderData[customer])),""),ROWS($A$15:A54)+$B$3)),INDEX(orderData[status],SMALL(IF(ISNUMBER(MATCH(orderData[status],$D$11,0)*MATCH(YEAR(orderData[invoice_date]),$D$15,0)),MATCH(ROW(orderData[customer]),ROW(orderData[customer])),""),ROWS($A$15:A54)+$B$3))),IF($D$15="",INDEX(orderData[status],SMALL(IF(ISNUMBER(MATCH(orderData[status],$D$11,0)*MATCH(orderData[order_type],$D$13,0)),MATCH(ROW(orderData[customer]),ROW(orderData[customer])),""),ROWS($A$15:A54)+$B$3)),INDEX(orderData[status],SMALL(IF(ISNUMBER(MATCH(orderData[status],$D$11,0)*MATCH(orderData[order_type],$D$13,0)*MATCH(YEAR(orderData[invoice_date]),$D$15,0)),MATCH(ROW(orderData[customer]),ROW(orderData[customer])),""),ROWS($A$15:A54)+$B$3))))),IF($D$11="",IF($D$13="",IF($D$15="",INDEX(orderData[status],SMALL(IF(ISNUMBER(MATCH(orderData[customer],$D$9,0)),MATCH(ROW(orderData[customer]),ROW(orderData[customer])),""),ROWS($A$15:A54)+$B$3)),INDEX(orderData[status],SMALL(IF(ISNUMBER(MATCH(orderData[customer],$D$9,0)*MATCH(YEAR(orderData[invoice_date]),$D$15,0)),MATCH(ROW(orderData[customer]),ROW(orderData[customer])),""),ROWS($A$15:A54)+$B$3))),IF($D$15="",INDEX(orderData[status],SMALL(IF(ISNUMBER(MATCH(orderData[customer],$D$9,0)*MATCH(orderData[order_type],$D$13,0)),MATCH(ROW(orderData[customer]),ROW(orderData[customer])),""),ROWS($A$15:A54)+$B$3)),INDEX(orderData[status],SMALL(IF(ISNUMBER(MATCH(orderData[customer],$D$9,0)*MATCH(orderData[order_type],$D$13,0)*MATCH(YEAR(orderData[invoice_date]),$D$15,0)),MATCH(ROW(orderData[customer]),ROW(orderData[customer])),""),ROWS($A$15:A54)+$B$3)))),IF($D$13="",IF($D$15="",INDEX(orderData[status],SMALL(IF(ISNUMBER(MATCH(orderData[customer],$D$9,0)*MATCH(orderData[status],$D$11,0)),MATCH(ROW(orderData[customer]),ROW(orderData[customer])),""),ROWS($A$15:A54)+$B$3)),INDEX(orderData[status],SMALL(IF(ISNUMBER(MATCH(orderData[customer],$D$9,0)*MATCH(orderData[status],$D$11,0)*MATCH(YEAR(orderData[status]),$D$15,0)),MATCH(ROW(orderData[customer]),ROW(orderData[customer])),""),ROWS($A$15:A54)+$B$3))),IF($D$15="",INDEX(orderData[status],SMALL(IF(ISNUMBER(MATCH(orderData[customer],$D$9,0)*MATCH(orderData[status],$D$11,0)*MATCH(orderData[order_type],$D$13,0)),MATCH(ROW(orderData[customer]),ROW(orderData[customer])),""),ROWS($A$15:A54)+$B$3)),INDEX(orderData[statu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W47" s="392" t="str">
        <f t="array" ref="W47">IFERROR(IF($D$9="",IF($D$11="",IF($D$13="",IF($D$15="",INDEX(orderData[custom_docs],SMALL(MATCH(ROW(orderData[customer]),ROW(orderData[customer])),ROWS($A$15:A54)+$B$3)),INDEX(orderData[custom_docs],SMALL(IF(ISNUMBER(MATCH(YEAR(orderData[invoice_date]),$D$15,0)),MATCH(ROW(orderData[customer]),ROW(orderData[customer])),""),ROWS($A$15:A54)+$B$3))),IF($D$15="",INDEX(orderData[custom_docs],SMALL(IF(ISNUMBER(MATCH(orderData[order_type],$D$13,0)),MATCH(ROW(orderData[customer]),ROW(orderData[customer])),""),ROWS($A$15:A54)+$B$3)),INDEX(orderData[custom_docs],SMALL(IF(ISNUMBER(MATCH(orderData[order_type],$D$13,0)*MATCH(YEAR(orderData[invoice_date]),$D$15,0)),MATCH(ROW(orderData[customer]),ROW(orderData[customer])),""),ROWS($A$15:A54)+$B$3)))),IF($D$13="",IF($D$15="",INDEX(orderData[custom_docs],SMALL(IF(ISNUMBER(MATCH(orderData[status],$D$11,0)),MATCH(ROW(orderData[customer]),ROW(orderData[customer])),""),ROWS($A$15:A54)+$B$3)),INDEX(orderData[custom_docs],SMALL(IF(ISNUMBER(MATCH(orderData[status],$D$11,0)*MATCH(YEAR(orderData[invoice_date]),$D$15,0)),MATCH(ROW(orderData[customer]),ROW(orderData[customer])),""),ROWS($A$15:A54)+$B$3))),IF($D$15="",INDEX(orderData[custom_docs],SMALL(IF(ISNUMBER(MATCH(orderData[status],$D$11,0)*MATCH(orderData[order_type],$D$13,0)),MATCH(ROW(orderData[customer]),ROW(orderData[customer])),""),ROWS($A$15:A54)+$B$3)),INDEX(orderData[custom_docs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_docs],SMALL(IF(ISNUMBER(MATCH(orderData[customer],$D$9,0)),MATCH(ROW(orderData[customer]),ROW(orderData[customer])),""),ROWS($A$15:A54)+$B$3)),INDEX(orderData[custom_docs],SMALL(IF(ISNUMBER(MATCH(orderData[customer],$D$9,0)*MATCH(YEAR(orderData[invoice_date]),$D$15,0)),MATCH(ROW(orderData[customer]),ROW(orderData[customer])),""),ROWS($A$15:A54)+$B$3))),IF($D$15="",INDEX(orderData[custom_docs],SMALL(IF(ISNUMBER(MATCH(orderData[customer],$D$9,0)*MATCH(orderData[order_type],$D$13,0)),MATCH(ROW(orderData[customer]),ROW(orderData[customer])),""),ROWS($A$15:A54)+$B$3)),INDEX(orderData[custom_docs],SMALL(IF(ISNUMBER(MATCH(orderData[customer],$D$9,0)*MATCH(orderData[order_type],$D$13,0)*MATCH(YEAR(orderData[invoice_date]),$D$15,0)),MATCH(ROW(orderData[customer]),ROW(orderData[customer])),""),ROWS($A$15:A54)+$B$3)))),IF($D$13="",IF($D$15="",INDEX(orderData[custom_docs],SMALL(IF(ISNUMBER(MATCH(orderData[customer],$D$9,0)*MATCH(orderData[status],$D$11,0)),MATCH(ROW(orderData[customer]),ROW(orderData[customer])),""),ROWS($A$15:A54)+$B$3)),INDEX(orderData[custom_docs],SMALL(IF(ISNUMBER(MATCH(orderData[customer],$D$9,0)*MATCH(orderData[status],$D$11,0)*MATCH(YEAR(orderData[status]),$D$15,0)),MATCH(ROW(orderData[customer]),ROW(orderData[customer])),""),ROWS($A$15:A54)+$B$3))),IF($D$15="",INDEX(orderData[custom_docs],SMALL(IF(ISNUMBER(MATCH(orderData[customer],$D$9,0)*MATCH(orderData[status],$D$11,0)*MATCH(orderData[order_type],$D$13,0)),MATCH(ROW(orderData[customer]),ROW(orderData[customer])),""),ROWS($A$15:A54)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BG47" s="195"/>
      <c r="BN47" s="433"/>
      <c r="BO47" s="268"/>
      <c r="BZ47" s="318"/>
      <c r="CA47" s="305" t="str">
        <f>IFERROR(IF(BZ47="","",INDEX(productData[description],MATCH(BZ47,productData[sku],0))),"")</f>
        <v/>
      </c>
      <c r="CB47" s="307"/>
      <c r="CC47" s="421"/>
      <c r="CD47" s="315"/>
      <c r="CE47" s="425"/>
      <c r="CF47" s="308"/>
      <c r="CG47" s="309" t="str">
        <f>IFERROR(ROUNDUP(CB47/INDEX(productData[units_per_carton],MATCH(BZ47,productData[sku],0)),0),"")</f>
        <v/>
      </c>
      <c r="CH47" s="310" t="str">
        <f>IFERROR(ROUNDUP(CD47/INDEX(productData[units_per_carton],MATCH(BZ47,productData[sku],0)),0),"")</f>
        <v/>
      </c>
      <c r="CI47" s="310" t="str">
        <f>IFERROR(ROUNDUP(CF47/INDEX(productData[units_per_carton],MATCH(BZ47,productData[sku])),0),"")</f>
        <v/>
      </c>
      <c r="CJ47" s="310" t="str">
        <f>IFERROR(((CB47+CD47+CF47)/INDEX(productData[units_per_carton],MATCH(BZ47,productData[sku],0)))*INDEX(productData[net_weight],MATCH(BZ47,productData[sku],0)),"")</f>
        <v/>
      </c>
      <c r="CK47" s="310" t="str">
        <f>IFERROR(((CB47+CD47+CF47)/INDEX(productData[units_per_carton],MATCH(BZ47,productData[sku],0)))*INDEX(productData[gross_weight],MATCH(BZ47,productData[sku],0)),"")</f>
        <v/>
      </c>
      <c r="CL47" s="414" t="str">
        <f>IFERROR((CB47+CD47+CF47)/INDEX(productData[units_per_carton],MATCH(BZ47,productData[sku],0))*INDEX(productData[length],MATCH(BZ47,productData[sku],0))*INDEX(productData[width],MATCH(BZ47,productData[sku],0))*INDEX(productData[height],MATCH(BZ47,productData[sku],0))/1000000000,"")</f>
        <v/>
      </c>
      <c r="CM47" s="311" t="str">
        <f>IFERROR(INDEX(productData[category],MATCH(BZ47,productData[sku],0)),"")</f>
        <v/>
      </c>
      <c r="CN47" s="311" t="str">
        <f>IFERROR(INDEX(productData[size1],MATCH(BZ47,productData[sku],0)),"")</f>
        <v/>
      </c>
      <c r="CO47" s="312" t="str">
        <f>IFERROR(INDEX(productData[hs_code],MATCH(BZ47,productData[sku],0)),"")</f>
        <v/>
      </c>
      <c r="CP47" s="365" t="str">
        <f>IFERROR(INDEX(productData[sku_geko],MATCH(BZ47,productData[sku],0)),"")</f>
        <v/>
      </c>
      <c r="CQ47" s="308"/>
      <c r="CR47" s="383" t="str">
        <f>IFERROR(IF(BZ47="","",IF($BX$15="SALE",INDEX(inventory[COSTO UNITARIO],MATCH(BZ47,inventory[SKU],0)),IF($BX$15="SAMPLING",INDEX(inventory[COSTO UNITARIO],MATCH(BZ47,inventory[SKU],0)),""))),"")</f>
        <v/>
      </c>
      <c r="CS47" s="383" t="str">
        <f t="shared" si="8"/>
        <v/>
      </c>
      <c r="CT47" s="430" t="str">
        <f t="shared" si="9"/>
        <v/>
      </c>
      <c r="CU47" s="357" t="str">
        <f t="shared" si="3"/>
        <v/>
      </c>
      <c r="CV47" s="251"/>
      <c r="CW47" s="251"/>
      <c r="CX47" s="251"/>
      <c r="CY47" s="251"/>
      <c r="CZ47" s="251"/>
      <c r="DA47" s="251"/>
      <c r="DB47" s="251" t="str">
        <f>IFERROR(VLOOKUP(BZ47,productData[],22,FALSE),"")</f>
        <v/>
      </c>
      <c r="EE47" s="337" t="str">
        <f t="array" ref="EE47">IFERROR(IF($EC$9="",IF($EC$11="",IF($EC$13="",INDEX(productData[sku],SMALL(MATCH(ROW(productData[sku]),ROW(productData[sku])),ROWS($A$15:A54)+$B$3)),INDEX(productData[sku],SMALL(IF(ISNUMBER(MATCH(productData[size1],$EC$13,0)),MATCH(ROW(productData[sku]),ROW(productData[sku])),""),ROWS($A$15:A52)+$B$3))),IF($EC$13="",INDEX(productData[sku],SMALL(IF(ISNUMBER(MATCH(productData[sex],$EC$11,0)),MATCH(ROW(productData[sku]),ROW(productData[sku])),""),ROWS($A$15:A52)+$B$3)),INDEX(productData[sku],SMALL(IF(ISNUMBER(MATCH(productData[sex],$EC$11,0)*MATCH(productData[size1],$EC$13,0)),MATCH(ROW(productData[sku]),ROW(productData[sku])),""),ROWS($A$15:A52)+$B$3)))),IF($EC$11="",IF($EC$13="",INDEX(productData[sku],SMALL(IF(ISNUMBER(MATCH(productData[category],$EC$9,0)),MATCH(ROW(productData[sku]),ROW(productData[sku])),""),ROWS($A$15:A52)+$B$3)),INDEX(productData[sku],SMALL(IF(ISNUMBER(MATCH(productData[category],$EC$9,0)*MATCH(productData[size1],$EC$13,0)),MATCH(ROW(productData[sku]),ROW(productData[sku])),""),ROWS($A$15:A52)+$B$3))),IF($EC$13="",INDEX(productData[sku],SMALL(IF(ISNUMBER(MATCH(productData[category],$EC$9,0)*MATCH(productData[sex],$EC$11,0)),MATCH(ROW(productData[sku]),ROW(productData[sku])),""),ROWS($A$15:A52)+$B$3)),INDEX(productData[sku],SMALL(IF(ISNUMBER(MATCH(productData[category],$EC$9,0)*MATCH(productData[sex],$EC$11,0)*MATCH(productData[size1],$EC$13,0)),MATCH(ROW(productData[sku]),ROW(productData[sku])),""),ROWS($A$15:A52)+$B$3))))),"")</f>
        <v/>
      </c>
      <c r="EF47" s="501" t="str">
        <f t="array" ref="EF47">IFERROR(IF($EC$9="",IF($EC$11="",IF($EC$13="",INDEX(productData[description],SMALL(MATCH(ROW(productData[sku]),ROW(productData[sku])),ROWS($A$15:A54)+$B$3)),INDEX(productData[description],SMALL(IF(ISNUMBER(MATCH(productData[size1],$EC$13,0)),MATCH(ROW(productData[sku]),ROW(productData[sku])),""),ROWS($A$15:A52)+$B$3))),IF($EC$13="",INDEX(productData[description],SMALL(IF(ISNUMBER(MATCH(productData[sex],$EC$11,0)),MATCH(ROW(productData[sku]),ROW(productData[sku])),""),ROWS($A$15:A52)+$B$3)),INDEX(productData[description],SMALL(IF(ISNUMBER(MATCH(productData[sex],$EC$11,0)*MATCH(productData[size1],$EC$13,0)),MATCH(ROW(productData[sku]),ROW(productData[sku])),""),ROWS($A$15:A52)+$B$3)))),IF($EC$11="",IF($EC$13="",INDEX(productData[description],SMALL(IF(ISNUMBER(MATCH(productData[category],$EC$9,0)),MATCH(ROW(productData[sku]),ROW(productData[sku])),""),ROWS($A$15:A52)+$B$3)),INDEX(productData[description],SMALL(IF(ISNUMBER(MATCH(productData[category],$EC$9,0)*MATCH(productData[size1],$EC$13,0)),MATCH(ROW(productData[sku]),ROW(productData[sku])),""),ROWS($A$15:A52)+$B$3))),IF($EC$13="",INDEX(productData[description],SMALL(IF(ISNUMBER(MATCH(productData[category],$EC$9,0)*MATCH(productData[sex],$EC$11,0)),MATCH(ROW(productData[sku]),ROW(productData[sku])),""),ROWS($A$15:A52)+$B$3)),INDEX(productData[description],SMALL(IF(ISNUMBER(MATCH(productData[category],$EC$9,0)*MATCH(productData[sex],$EC$11,0)*MATCH(productData[size1],$EC$13,0)),MATCH(ROW(productData[sku]),ROW(productData[sku])),""),ROWS($A$15:A52)+$B$3))))),"")</f>
        <v/>
      </c>
      <c r="EG47" s="338" t="str">
        <f>IFERROR(IF('BHPC MANAGER'!$EE47="","",INDEX(inventory[ESISTENZA],MATCH('BHPC MANAGER'!$EE47,inventory[SKU],0))),0)</f>
        <v/>
      </c>
      <c r="EH47" s="339" t="s">
        <v>241</v>
      </c>
      <c r="EI47" s="339" t="str">
        <f t="shared" si="4"/>
        <v/>
      </c>
      <c r="EJ47" s="340" t="s">
        <v>241</v>
      </c>
      <c r="EK47" s="341" t="str">
        <f t="shared" si="5"/>
        <v/>
      </c>
      <c r="EO47" s="195" t="str">
        <f t="array" ref="EO47">IFERROR(INDEX(orderData[order_no],SMALL(IF(ISNUMBER(MATCH(orderData[status],$EO$7,0)),MATCH(ROW(orderData[order_no]),ROW(orderData[order_no])),""),ROWS($A$15:A52))),"")</f>
        <v/>
      </c>
    </row>
    <row r="48" spans="6:228" ht="15" customHeight="1" x14ac:dyDescent="0.35">
      <c r="J48" s="243"/>
      <c r="K48" s="243"/>
      <c r="L48" s="285" t="str">
        <f t="array" ref="L48">IFERROR(IF($D$9="",IF($D$11="",IF($D$13="",IF($D$15="",INDEX(orderData[customer],SMALL(MATCH(ROW(orderData[customer]),ROW(orderData[customer])),ROWS($A$15:A55)+$B$3)),INDEX(orderData[customer],SMALL(IF(ISNUMBER(MATCH(YEAR(orderData[invoice_date]),$D$15,0)),MATCH(ROW(orderData[customer]),ROW(orderData[customer])),""),ROWS($A$15:A55)+$B$3))),IF($D$15="",INDEX(orderData[customer],SMALL(IF(ISNUMBER(MATCH(orderData[order_type],$D$13,0)),MATCH(ROW(orderData[customer]),ROW(orderData[customer])),""),ROWS($A$15:A55)+$B$3)),INDEX(orderData[customer],SMALL(IF(ISNUMBER(MATCH(orderData[order_type],$D$13,0)*MATCH(YEAR(orderData[invoice_date]),$D$15,0)),MATCH(ROW(orderData[customer]),ROW(orderData[customer])),""),ROWS($A$15:A55)+$B$3)))),IF($D$13="",IF($D$15="",INDEX(orderData[customer],SMALL(IF(ISNUMBER(MATCH(orderData[status],$D$11,0)),MATCH(ROW(orderData[customer]),ROW(orderData[customer])),""),ROWS($A$15:A55)+$B$3)),INDEX(orderData[customer],SMALL(IF(ISNUMBER(MATCH(orderData[status],$D$11,0)*MATCH(YEAR(orderData[invoice_date]),$D$15,0)),MATCH(ROW(orderData[customer]),ROW(orderData[customer])),""),ROWS($A$15:A55)+$B$3))),IF($D$15="",INDEX(orderData[customer],SMALL(IF(ISNUMBER(MATCH(orderData[status],$D$11,0)*MATCH(orderData[order_type],$D$13,0)),MATCH(ROW(orderData[customer]),ROW(orderData[customer])),""),ROWS($A$15:A55)+$B$3)),INDEX(orderData[customer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er],SMALL(IF(ISNUMBER(MATCH(orderData[customer],$D$9,0)),MATCH(ROW(orderData[customer]),ROW(orderData[customer])),""),ROWS($A$15:A55)+$B$3)),INDEX(orderData[customer],SMALL(IF(ISNUMBER(MATCH(orderData[customer],$D$9,0)*MATCH(YEAR(orderData[invoice_date]),$D$15,0)),MATCH(ROW(orderData[customer]),ROW(orderData[customer])),""),ROWS($A$15:A55)+$B$3))),IF($D$15="",INDEX(orderData[customer],SMALL(IF(ISNUMBER(MATCH(orderData[customer],$D$9,0)*MATCH(orderData[order_type],$D$13,0)),MATCH(ROW(orderData[customer]),ROW(orderData[customer])),""),ROWS($A$15:A55)+$B$3)),INDEX(orderData[customer],SMALL(IF(ISNUMBER(MATCH(orderData[customer],$D$9,0)*MATCH(orderData[order_type],$D$13,0)*MATCH(YEAR(orderData[invoice_date]),$D$15,0)),MATCH(ROW(orderData[customer]),ROW(orderData[customer])),""),ROWS($A$15:A55)+$B$3)))),IF($D$13="",IF($D$15="",INDEX(orderData[customer],SMALL(IF(ISNUMBER(MATCH(orderData[customer],$D$9,0)*MATCH(orderData[status],$D$11,0)),MATCH(ROW(orderData[customer]),ROW(orderData[customer])),""),ROWS($A$15:A55)+$B$3)),INDEX(orderData[customer],SMALL(IF(ISNUMBER(MATCH(orderData[customer],$D$9,0)*MATCH(orderData[status],$D$11,0)*MATCH(YEAR(orderData[invoice_date]),$D$15,0)),MATCH(ROW(orderData[customer]),ROW(orderData[customer])),""),ROWS($A$15:A55)+$B$3))),IF($D$15="",INDEX(orderData[customer],SMALL(IF(ISNUMBER(MATCH(orderData[customer],$D$9,0)*MATCH(orderData[status],$D$11,0)*MATCH(orderData[order_type],$D$13,0)),MATCH(ROW(orderData[customer]),ROW(orderData[customer])),""),ROWS($A$15:A55)+$B$3)),INDEX(orderData[customer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M48" s="286" t="str">
        <f t="array" ref="M48">IFERROR(IF($D$9="",IF($D$11="",IF($D$13="",IF($D$15="",INDEX(orderData[order_no],SMALL(MATCH(ROW(orderData[customer]),ROW(orderData[customer])),ROWS($A$15:A55)+$B$3)),INDEX(orderData[order_no],SMALL(IF(ISNUMBER(MATCH(YEAR(orderData[invoice_date]),$D$15,0)),MATCH(ROW(orderData[customer]),ROW(orderData[customer])),""),ROWS($A$15:A55)+$B$3))),IF($D$15="",INDEX(orderData[order_no],SMALL(IF(ISNUMBER(MATCH(orderData[order_type],$D$13,0)),MATCH(ROW(orderData[customer]),ROW(orderData[customer])),""),ROWS($A$15:A55)+$B$3)),INDEX(orderData[order_no],SMALL(IF(ISNUMBER(MATCH(orderData[order_type],$D$13,0)*MATCH(YEAR(orderData[invoice_date]),$D$15,0)),MATCH(ROW(orderData[customer]),ROW(orderData[customer])),""),ROWS($A$15:A55)+$B$3)))),IF($D$13="",IF($D$15="",INDEX(orderData[order_no],SMALL(IF(ISNUMBER(MATCH(orderData[status],$D$11,0)),MATCH(ROW(orderData[customer]),ROW(orderData[customer])),""),ROWS($A$15:A55)+$B$3)),INDEX(orderData[order_no],SMALL(IF(ISNUMBER(MATCH(orderData[status],$D$11,0)*MATCH(YEAR(orderData[invoice_date]),$D$15,0)),MATCH(ROW(orderData[customer]),ROW(orderData[customer])),""),ROWS($A$15:A55)+$B$3))),IF($D$15="",INDEX(orderData[order_no],SMALL(IF(ISNUMBER(MATCH(orderData[status],$D$11,0)*MATCH(orderData[order_type],$D$13,0)),MATCH(ROW(orderData[customer]),ROW(orderData[customer])),""),ROWS($A$15:A55)+$B$3)),INDEX(orderData[order_no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no],SMALL(IF(ISNUMBER(MATCH(orderData[customer],$D$9,0)),MATCH(ROW(orderData[customer]),ROW(orderData[customer])),""),ROWS($A$15:A55)+$B$3)),INDEX(orderData[order_no],SMALL(IF(ISNUMBER(MATCH(orderData[customer],$D$9,0)*MATCH(YEAR(orderData[invoice_date]),$D$15,0)),MATCH(ROW(orderData[customer]),ROW(orderData[customer])),""),ROWS($A$15:A55)+$B$3))),IF($D$15="",INDEX(orderData[order_no],SMALL(IF(ISNUMBER(MATCH(orderData[customer],$D$9,0)*MATCH(orderData[order_type],$D$13,0)),MATCH(ROW(orderData[customer]),ROW(orderData[customer])),""),ROWS($A$15:A55)+$B$3)),INDEX(orderData[order_no],SMALL(IF(ISNUMBER(MATCH(orderData[customer],$D$9,0)*MATCH(orderData[order_type],$D$13,0)*MATCH(YEAR(orderData[invoice_date]),$D$15,0)),MATCH(ROW(orderData[customer]),ROW(orderData[customer])),""),ROWS($A$15:A55)+$B$3)))),IF($D$13="",IF($D$15="",INDEX(orderData[order_no],SMALL(IF(ISNUMBER(MATCH(orderData[customer],$D$9,0)*MATCH(orderData[status],$D$11,0)),MATCH(ROW(orderData[customer]),ROW(orderData[customer])),""),ROWS($A$15:A55)+$B$3)),INDEX(orderData[order_no],SMALL(IF(ISNUMBER(MATCH(orderData[customer],$D$9,0)*MATCH(orderData[status],$D$11,0)*MATCH(YEAR(orderData[invoice_date]),$D$15,0)),MATCH(ROW(orderData[customer]),ROW(orderData[customer])),""),ROWS($A$15:A55)+$B$3))),IF($D$15="",INDEX(orderData[order_no],SMALL(IF(ISNUMBER(MATCH(orderData[customer],$D$9,0)*MATCH(orderData[status],$D$11,0)*MATCH(orderData[order_type],$D$13,0)),MATCH(ROW(orderData[customer]),ROW(orderData[customer])),""),ROWS($A$15:A55)+$B$3)),INDEX(orderData[order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N48" s="287" t="str">
        <f t="array" ref="N48">IFERROR(IF($D$9="",IF($D$11="",IF($D$13="",IF($D$15="",INDEX(orderData[order_type],SMALL(MATCH(ROW(orderData[customer]),ROW(orderData[customer])),ROWS($A$15:A55)+$B$3)),INDEX(orderData[order_type],SMALL(IF(ISNUMBER(MATCH(YEAR(orderData[invoice_date]),$D$15,0)),MATCH(ROW(orderData[customer]),ROW(orderData[customer])),""),ROWS($A$15:A55)+$B$3))),IF($D$15="",INDEX(orderData[order_type],SMALL(IF(ISNUMBER(MATCH(orderData[order_type],$D$13,0)),MATCH(ROW(orderData[customer]),ROW(orderData[customer])),""),ROWS($A$15:A55)+$B$3)),INDEX(orderData[order_type],SMALL(IF(ISNUMBER(MATCH(orderData[order_type],$D$13,0)*MATCH(YEAR(orderData[invoice_date]),$D$15,0)),MATCH(ROW(orderData[customer]),ROW(orderData[customer])),""),ROWS($A$15:A55)+$B$3)))),IF($D$13="",IF($D$15="",INDEX(orderData[order_type],SMALL(IF(ISNUMBER(MATCH(orderData[status],$D$11,0)),MATCH(ROW(orderData[customer]),ROW(orderData[customer])),""),ROWS($A$15:A55)+$B$3)),INDEX(orderData[order_type],SMALL(IF(ISNUMBER(MATCH(orderData[status],$D$11,0)*MATCH(YEAR(orderData[invoice_date]),$D$15,0)),MATCH(ROW(orderData[customer]),ROW(orderData[customer])),""),ROWS($A$15:A55)+$B$3))),IF($D$15="",INDEX(orderData[order_type],SMALL(IF(ISNUMBER(MATCH(orderData[status],$D$11,0)*MATCH(orderData[order_type],$D$13,0)),MATCH(ROW(orderData[customer]),ROW(orderData[customer])),""),ROWS($A$15:A55)+$B$3)),INDEX(orderData[order_typ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type],SMALL(IF(ISNUMBER(MATCH(orderData[customer],$D$9,0)),MATCH(ROW(orderData[customer]),ROW(orderData[customer])),""),ROWS($A$15:A55)+$B$3)),INDEX(orderData[order_type],SMALL(IF(ISNUMBER(MATCH(orderData[customer],$D$9,0)*MATCH(YEAR(orderData[invoice_date]),$D$15,0)),MATCH(ROW(orderData[customer]),ROW(orderData[customer])),""),ROWS($A$15:A55)+$B$3))),IF($D$15="",INDEX(orderData[order_type],SMALL(IF(ISNUMBER(MATCH(orderData[customer],$D$9,0)*MATCH(orderData[order_type],$D$13,0)),MATCH(ROW(orderData[customer]),ROW(orderData[customer])),""),ROWS($A$15:A55)+$B$3)),INDEX(orderData[order_type],SMALL(IF(ISNUMBER(MATCH(orderData[customer],$D$9,0)*MATCH(orderData[order_type],$D$13,0)*MATCH(YEAR(orderData[invoice_date]),$D$15,0)),MATCH(ROW(orderData[customer]),ROW(orderData[customer])),""),ROWS($A$15:A55)+$B$3)))),IF($D$13="",IF($D$15="",INDEX(orderData[order_type],SMALL(IF(ISNUMBER(MATCH(orderData[customer],$D$9,0)*MATCH(orderData[status],$D$11,0)),MATCH(ROW(orderData[customer]),ROW(orderData[customer])),""),ROWS($A$15:A55)+$B$3)),INDEX(orderData[order_type],SMALL(IF(ISNUMBER(MATCH(orderData[customer],$D$9,0)*MATCH(orderData[status],$D$11,0)*MATCH(YEAR(orderData[invoice_date]),$D$15,0)),MATCH(ROW(orderData[customer]),ROW(orderData[customer])),""),ROWS($A$15:A55)+$B$3))),IF($D$15="",INDEX(orderData[order_type],SMALL(IF(ISNUMBER(MATCH(orderData[customer],$D$9,0)*MATCH(orderData[status],$D$11,0)*MATCH(orderData[order_type],$D$13,0)),MATCH(ROW(orderData[customer]),ROW(orderData[customer])),""),ROWS($A$15:A55)+$B$3)),INDEX(orderData[order_typ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O48" s="288" t="str">
        <f t="array" ref="O48">IFERROR(IF($D$9="",IF($D$11="",IF($D$13="",IF($D$15="",INDEX(orderData[order_date],SMALL(MATCH(ROW(orderData[customer]),ROW(orderData[customer])),ROWS($A$15:A55)+$B$3)),INDEX(orderData[order_date],SMALL(IF(ISNUMBER(MATCH(YEAR(orderData[invoice_date]),$D$15,0)),MATCH(ROW(orderData[customer]),ROW(orderData[customer])),""),ROWS($A$15:A55)+$B$3))),IF($D$15="",INDEX(orderData[order_date],SMALL(IF(ISNUMBER(MATCH(orderData[order_type],$D$13,0)),MATCH(ROW(orderData[customer]),ROW(orderData[customer])),""),ROWS($A$15:A55)+$B$3)),INDEX(orderData[order_date],SMALL(IF(ISNUMBER(MATCH(orderData[order_type],$D$13,0)*MATCH(YEAR(orderData[invoice_date]),$D$15,0)),MATCH(ROW(orderData[customer]),ROW(orderData[customer])),""),ROWS($A$15:A55)+$B$3)))),IF($D$13="",IF($D$15="",INDEX(orderData[order_date],SMALL(IF(ISNUMBER(MATCH(orderData[status],$D$11,0)),MATCH(ROW(orderData[customer]),ROW(orderData[customer])),""),ROWS($A$15:A55)+$B$3)),INDEX(orderData[order_date],SMALL(IF(ISNUMBER(MATCH(orderData[status],$D$11,0)*MATCH(YEAR(orderData[invoice_date]),$D$15,0)),MATCH(ROW(orderData[customer]),ROW(orderData[customer])),""),ROWS($A$15:A55)+$B$3))),IF($D$15="",INDEX(orderData[order_date],SMALL(IF(ISNUMBER(MATCH(orderData[status],$D$11,0)*MATCH(orderData[order_type],$D$13,0)),MATCH(ROW(orderData[customer]),ROW(orderData[customer])),""),ROWS($A$15:A55)+$B$3)),INDEX(orderData[order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date],SMALL(IF(ISNUMBER(MATCH(orderData[customer],$D$9,0)),MATCH(ROW(orderData[customer]),ROW(orderData[customer])),""),ROWS($A$15:A55)+$B$3)),INDEX(orderData[order_date],SMALL(IF(ISNUMBER(MATCH(orderData[customer],$D$9,0)*MATCH(YEAR(orderData[invoice_date]),$D$15,0)),MATCH(ROW(orderData[customer]),ROW(orderData[customer])),""),ROWS($A$15:A55)+$B$3))),IF($D$15="",INDEX(orderData[order_date],SMALL(IF(ISNUMBER(MATCH(orderData[customer],$D$9,0)*MATCH(orderData[order_type],$D$13,0)),MATCH(ROW(orderData[customer]),ROW(orderData[customer])),""),ROWS($A$15:A55)+$B$3)),INDEX(orderData[order_date],SMALL(IF(ISNUMBER(MATCH(orderData[customer],$D$9,0)*MATCH(orderData[order_type],$D$13,0)*MATCH(YEAR(orderData[invoice_date]),$D$15,0)),MATCH(ROW(orderData[customer]),ROW(orderData[customer])),""),ROWS($A$15:A55)+$B$3)))),IF($D$13="",IF($D$15="",INDEX(orderData[order_date],SMALL(IF(ISNUMBER(MATCH(orderData[customer],$D$9,0)*MATCH(orderData[status],$D$11,0)),MATCH(ROW(orderData[customer]),ROW(orderData[customer])),""),ROWS($A$15:A55)+$B$3)),INDEX(orderData[order_date],SMALL(IF(ISNUMBER(MATCH(orderData[customer],$D$9,0)*MATCH(orderData[status],$D$11,0)*MATCH(YEAR(orderData[invoice_date]),$D$15,0)),MATCH(ROW(orderData[customer]),ROW(orderData[customer])),""),ROWS($A$15:A55)+$B$3))),IF($D$15="",INDEX(orderData[order_date],SMALL(IF(ISNUMBER(MATCH(orderData[customer],$D$9,0)*MATCH(orderData[status],$D$11,0)*MATCH(orderData[order_type],$D$13,0)),MATCH(ROW(orderData[customer]),ROW(orderData[customer])),""),ROWS($A$15:A55)+$B$3)),INDEX(orderData[order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P48" s="289" t="str">
        <f t="array" ref="P48">IFERROR(IF($D$9="",IF($D$11="",IF($D$13="",IF($D$15="",INDEX(orderData[invoice_no],SMALL(MATCH(ROW(orderData[customer]),ROW(orderData[customer])),ROWS($A$15:A55)+$B$3)),INDEX(orderData[invoice_no],SMALL(IF(ISNUMBER(MATCH(YEAR(orderData[invoice_date]),$D$15,0)),MATCH(ROW(orderData[customer]),ROW(orderData[customer])),""),ROWS($A$15:A55)+$B$3))),IF($D$15="",INDEX(orderData[invoice_no],SMALL(IF(ISNUMBER(MATCH(orderData[order_type],$D$13,0)),MATCH(ROW(orderData[customer]),ROW(orderData[customer])),""),ROWS($A$15:A55)+$B$3)),INDEX(orderData[invoice_no],SMALL(IF(ISNUMBER(MATCH(orderData[order_type],$D$13,0)*MATCH(YEAR(orderData[invoice_date]),$D$15,0)),MATCH(ROW(orderData[customer]),ROW(orderData[customer])),""),ROWS($A$15:A55)+$B$3)))),IF($D$13="",IF($D$15="",INDEX(orderData[invoice_no],SMALL(IF(ISNUMBER(MATCH(orderData[status],$D$11,0)),MATCH(ROW(orderData[customer]),ROW(orderData[customer])),""),ROWS($A$15:A55)+$B$3)),INDEX(orderData[invoice_no],SMALL(IF(ISNUMBER(MATCH(orderData[status],$D$11,0)*MATCH(YEAR(orderData[invoice_date]),$D$15,0)),MATCH(ROW(orderData[customer]),ROW(orderData[customer])),""),ROWS($A$15:A55)+$B$3))),IF($D$15="",INDEX(orderData[invoice_no],SMALL(IF(ISNUMBER(MATCH(orderData[status],$D$11,0)*MATCH(orderData[order_type],$D$13,0)),MATCH(ROW(orderData[customer]),ROW(orderData[customer])),""),ROWS($A$15:A55)+$B$3)),INDEX(orderData[invoice_no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no],SMALL(IF(ISNUMBER(MATCH(orderData[customer],$D$9,0)),MATCH(ROW(orderData[customer]),ROW(orderData[customer])),""),ROWS($A$15:A55)+$B$3)),INDEX(orderData[invoice_no],SMALL(IF(ISNUMBER(MATCH(orderData[customer],$D$9,0)*MATCH(YEAR(orderData[invoice_date]),$D$15,0)),MATCH(ROW(orderData[customer]),ROW(orderData[customer])),""),ROWS($A$15:A55)+$B$3))),IF($D$15="",INDEX(orderData[invoice_no],SMALL(IF(ISNUMBER(MATCH(orderData[customer],$D$9,0)*MATCH(orderData[order_type],$D$13,0)),MATCH(ROW(orderData[customer]),ROW(orderData[customer])),""),ROWS($A$15:A55)+$B$3)),INDEX(orderData[invoice_no],SMALL(IF(ISNUMBER(MATCH(orderData[customer],$D$9,0)*MATCH(orderData[order_type],$D$13,0)*MATCH(YEAR(orderData[invoice_date]),$D$15,0)),MATCH(ROW(orderData[customer]),ROW(orderData[customer])),""),ROWS($A$15:A55)+$B$3)))),IF($D$13="",IF($D$15="",INDEX(orderData[invoice_no],SMALL(IF(ISNUMBER(MATCH(orderData[customer],$D$9,0)*MATCH(orderData[status],$D$11,0)),MATCH(ROW(orderData[customer]),ROW(orderData[customer])),""),ROWS($A$15:A55)+$B$3)),INDEX(orderData[invoice_no],SMALL(IF(ISNUMBER(MATCH(orderData[customer],$D$9,0)*MATCH(orderData[status],$D$11,0)*MATCH(YEAR(orderData[invoice_date]),$D$15,0)),MATCH(ROW(orderData[customer]),ROW(orderData[customer])),""),ROWS($A$15:A55)+$B$3))),IF($D$15="",INDEX(orderData[invoice_no],SMALL(IF(ISNUMBER(MATCH(orderData[customer],$D$9,0)*MATCH(orderData[status],$D$11,0)*MATCH(orderData[order_type],$D$13,0)),MATCH(ROW(orderData[customer]),ROW(orderData[customer])),""),ROWS($A$15:A55)+$B$3)),INDEX(orderData[invoice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Q48" s="290" t="str">
        <f t="array" ref="Q48">IFERROR(IF($D$9="",IF($D$11="",IF($D$13="",IF($D$15="",INDEX(orderData[invoice_date],SMALL(MATCH(ROW(orderData[customer]),ROW(orderData[customer])),ROWS($A$15:A55)+$B$3)),INDEX(orderData[invoice_date],SMALL(IF(ISNUMBER(MATCH(YEAR(orderData[invoice_date]),$D$15,0)),MATCH(ROW(orderData[customer]),ROW(orderData[customer])),""),ROWS($A$15:A55)+$B$3))),IF($D$15="",INDEX(orderData[invoice_date],SMALL(IF(ISNUMBER(MATCH(orderData[order_type],$D$13,0)),MATCH(ROW(orderData[customer]),ROW(orderData[customer])),""),ROWS($A$15:A55)+$B$3)),INDEX(orderData[invoice_date],SMALL(IF(ISNUMBER(MATCH(orderData[order_type],$D$13,0)*MATCH(YEAR(orderData[invoice_date]),$D$15,0)),MATCH(ROW(orderData[customer]),ROW(orderData[customer])),""),ROWS($A$15:A55)+$B$3)))),IF($D$13="",IF($D$15="",INDEX(orderData[invoice_date],SMALL(IF(ISNUMBER(MATCH(orderData[status],$D$11,0)),MATCH(ROW(orderData[customer]),ROW(orderData[customer])),""),ROWS($A$15:A55)+$B$3)),INDEX(orderData[invoice_date],SMALL(IF(ISNUMBER(MATCH(orderData[status],$D$11,0)*MATCH(YEAR(orderData[invoice_date]),$D$15,0)),MATCH(ROW(orderData[customer]),ROW(orderData[customer])),""),ROWS($A$15:A55)+$B$3))),IF($D$15="",INDEX(orderData[invoice_date],SMALL(IF(ISNUMBER(MATCH(orderData[status],$D$11,0)*MATCH(orderData[order_type],$D$13,0)),MATCH(ROW(orderData[customer]),ROW(orderData[customer])),""),ROWS($A$15:A55)+$B$3)),INDEX(orderData[invoice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date],SMALL(IF(ISNUMBER(MATCH(orderData[customer],$D$9,0)),MATCH(ROW(orderData[customer]),ROW(orderData[customer])),""),ROWS($A$15:A55)+$B$3)),INDEX(orderData[invoice_date],SMALL(IF(ISNUMBER(MATCH(orderData[customer],$D$9,0)*MATCH(YEAR(orderData[invoice_date]),$D$15,0)),MATCH(ROW(orderData[customer]),ROW(orderData[customer])),""),ROWS($A$15:A55)+$B$3))),IF($D$15="",INDEX(orderData[invoice_date],SMALL(IF(ISNUMBER(MATCH(orderData[customer],$D$9,0)*MATCH(orderData[order_type],$D$13,0)),MATCH(ROW(orderData[customer]),ROW(orderData[customer])),""),ROWS($A$15:A55)+$B$3)),INDEX(orderData[invoice_date],SMALL(IF(ISNUMBER(MATCH(orderData[customer],$D$9,0)*MATCH(orderData[order_type],$D$13,0)*MATCH(YEAR(orderData[invoice_date]),$D$15,0)),MATCH(ROW(orderData[customer]),ROW(orderData[customer])),""),ROWS($A$15:A55)+$B$3)))),IF($D$13="",IF($D$15="",INDEX(orderData[invoice_date],SMALL(IF(ISNUMBER(MATCH(orderData[customer],$D$9,0)*MATCH(orderData[status],$D$11,0)),MATCH(ROW(orderData[customer]),ROW(orderData[customer])),""),ROWS($A$15:A55)+$B$3)),INDEX(orderData[invoice_date],SMALL(IF(ISNUMBER(MATCH(orderData[customer],$D$9,0)*MATCH(orderData[status],$D$11,0)*MATCH(YEAR(orderData[invoice_date]),$D$15,0)),MATCH(ROW(orderData[customer]),ROW(orderData[customer])),""),ROWS($A$15:A55)+$B$3))),IF($D$15="",INDEX(orderData[invoice_date],SMALL(IF(ISNUMBER(MATCH(orderData[customer],$D$9,0)*MATCH(orderData[status],$D$11,0)*MATCH(orderData[order_type],$D$13,0)),MATCH(ROW(orderData[customer]),ROW(orderData[customer])),""),ROWS($A$15:A55)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R48" s="291" t="str">
        <f t="array" ref="R48">IFERROR(IF($D$9="",IF($D$11="",IF($D$13="",IF($D$15="",INDEX(orderData[inv_amount],SMALL(MATCH(ROW(orderData[customer]),ROW(orderData[customer])),ROWS($A$15:A55)+$B$3)),INDEX(orderData[inv_amount],SMALL(IF(ISNUMBER(MATCH(YEAR(orderData[invoice_date]),$D$15,0)),MATCH(ROW(orderData[customer]),ROW(orderData[customer])),""),ROWS($A$15:A55)+$B$3))),IF($D$15="",INDEX(orderData[inv_amount],SMALL(IF(ISNUMBER(MATCH(orderData[order_type],$D$13,0)),MATCH(ROW(orderData[customer]),ROW(orderData[customer])),""),ROWS($A$15:A55)+$B$3)),INDEX(orderData[inv_amount],SMALL(IF(ISNUMBER(MATCH(orderData[order_type],$D$13,0)*MATCH(YEAR(orderData[invoice_date]),$D$15,0)),MATCH(ROW(orderData[customer]),ROW(orderData[customer])),""),ROWS($A$15:A55)+$B$3)))),IF($D$13="",IF($D$15="",INDEX(orderData[inv_amount],SMALL(IF(ISNUMBER(MATCH(orderData[status],$D$11,0)),MATCH(ROW(orderData[customer]),ROW(orderData[customer])),""),ROWS($A$15:A55)+$B$3)),INDEX(orderData[inv_amount],SMALL(IF(ISNUMBER(MATCH(orderData[status],$D$11,0)*MATCH(YEAR(orderData[invoice_date]),$D$15,0)),MATCH(ROW(orderData[customer]),ROW(orderData[customer])),""),ROWS($A$15:A55)+$B$3))),IF($D$15="",INDEX(orderData[inv_amount],SMALL(IF(ISNUMBER(MATCH(orderData[status],$D$11,0)*MATCH(orderData[order_type],$D$13,0)),MATCH(ROW(orderData[customer]),ROW(orderData[customer])),""),ROWS($A$15:A55)+$B$3)),INDEX(orderData[inv_amount],SMALL(IF(ISNUMBER(MATCH(orderData[status],$D$11,0)*MATCH(orderData[order_type],$D$13,0)*MATCH(YEAR(orderData[invoice_date]),$D$15,0)),MATCH(ROW(orderData[customer]),ROW(orderData[customer])),""),ROWS($A$15:A55)+$B$3))))),IF($D$11="",IF($D$13="",IF($D$15="",INDEX(orderData[inv_amount],SMALL(IF(ISNUMBER(MATCH(orderData[customer],$D$9,0)),MATCH(ROW(orderData[customer]),ROW(orderData[customer])),""),ROWS($A$15:A55)+$B$3)),INDEX(orderData[inv_amount],SMALL(IF(ISNUMBER(MATCH(orderData[customer],$D$9,0)*MATCH(YEAR(orderData[invoice_date]),$D$15,0)),MATCH(ROW(orderData[customer]),ROW(orderData[customer])),""),ROWS($A$15:A55)+$B$3))),IF($D$15="",INDEX(orderData[inv_amount],SMALL(IF(ISNUMBER(MATCH(orderData[customer],$D$9,0)*MATCH(orderData[order_type],$D$13,0)),MATCH(ROW(orderData[customer]),ROW(orderData[customer])),""),ROWS($A$15:A55)+$B$3)),INDEX(orderData[inv_amount],SMALL(IF(ISNUMBER(MATCH(orderData[customer],$D$9,0)*MATCH(orderData[order_type],$D$13,0)*MATCH(YEAR(orderData[invoice_date]),$D$15,0)),MATCH(ROW(orderData[customer]),ROW(orderData[customer])),""),ROWS($A$15:A55)+$B$3)))),IF($D$13="",IF($D$15="",INDEX(orderData[inv_amount],SMALL(IF(ISNUMBER(MATCH(orderData[customer],$D$9,0)*MATCH(orderData[status],$D$11,0)),MATCH(ROW(orderData[customer]),ROW(orderData[customer])),""),ROWS($A$15:A55)+$B$3)),INDEX(orderData[inv_amount],SMALL(IF(ISNUMBER(MATCH(orderData[customer],$D$9,0)*MATCH(orderData[status],$D$11,0)*MATCH(YEAR(orderData[inv_amount]),$D$15,0)),MATCH(ROW(orderData[customer]),ROW(orderData[customer])),""),ROWS($A$15:A55)+$B$3))),IF($D$15="",INDEX(orderData[inv_amount],SMALL(IF(ISNUMBER(MATCH(orderData[customer],$D$9,0)*MATCH(orderData[status],$D$11,0)*MATCH(orderData[order_type],$D$13,0)),MATCH(ROW(orderData[customer]),ROW(orderData[customer])),""),ROWS($A$15:A55)+$B$3)),INDEX(orderData[inv_amount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S48" s="353" t="str">
        <f t="array" ref="S48">IFERROR(IF($D$9="",IF($D$11="",IF($D$13="",IF($D$15="",INDEX(orderData[lock_goods],SMALL(MATCH(ROW(orderData[customer]),ROW(orderData[customer])),ROWS($A$15:A55)+$B$3)),INDEX(orderData[lock_goods],SMALL(IF(ISNUMBER(MATCH(YEAR(orderData[invoice_date]),$D$15,0)),MATCH(ROW(orderData[customer]),ROW(orderData[customer])),""),ROWS($A$15:A55)+$B$3))),IF($D$15="",INDEX(orderData[lock_goods],SMALL(IF(ISNUMBER(MATCH(orderData[order_type],$D$13,0)),MATCH(ROW(orderData[customer]),ROW(orderData[customer])),""),ROWS($A$15:A55)+$B$3)),INDEX(orderData[lock_goods],SMALL(IF(ISNUMBER(MATCH(orderData[order_type],$D$13,0)*MATCH(YEAR(orderData[invoice_date]),$D$15,0)),MATCH(ROW(orderData[customer]),ROW(orderData[customer])),""),ROWS($A$15:A55)+$B$3)))),IF($D$13="",IF($D$15="",INDEX(orderData[lock_goods],SMALL(IF(ISNUMBER(MATCH(orderData[status],$D$11,0)),MATCH(ROW(orderData[customer]),ROW(orderData[customer])),""),ROWS($A$15:A55)+$B$3)),INDEX(orderData[lock_goods],SMALL(IF(ISNUMBER(MATCH(orderData[status],$D$11,0)*MATCH(YEAR(orderData[invoice_date]),$D$15,0)),MATCH(ROW(orderData[customer]),ROW(orderData[customer])),""),ROWS($A$15:A55)+$B$3))),IF($D$15="",INDEX(orderData[lock_goods],SMALL(IF(ISNUMBER(MATCH(orderData[status],$D$11,0)*MATCH(orderData[order_type],$D$13,0)),MATCH(ROW(orderData[customer]),ROW(orderData[customer])),""),ROWS($A$15:A55)+$B$3)),INDEX(orderData[lock_goods],SMALL(IF(ISNUMBER(MATCH(orderData[status],$D$11,0)*MATCH(orderData[order_type],$D$13,0)*MATCH(YEAR(orderData[invoice_date]),$D$15,0)),MATCH(ROW(orderData[customer]),ROW(orderData[customer])),""),ROWS($A$15:A55)+$B$3))))),IF($D$11="",IF($D$13="",IF($D$15="",INDEX(orderData[lock_goods],SMALL(IF(ISNUMBER(MATCH(orderData[customer],$D$9,0)),MATCH(ROW(orderData[customer]),ROW(orderData[customer])),""),ROWS($A$15:A55)+$B$3)),INDEX(orderData[lock_goods],SMALL(IF(ISNUMBER(MATCH(orderData[customer],$D$9,0)*MATCH(YEAR(orderData[invoice_date]),$D$15,0)),MATCH(ROW(orderData[customer]),ROW(orderData[customer])),""),ROWS($A$15:A55)+$B$3))),IF($D$15="",INDEX(orderData[lock_goods],SMALL(IF(ISNUMBER(MATCH(orderData[customer],$D$9,0)*MATCH(orderData[order_type],$D$13,0)),MATCH(ROW(orderData[customer]),ROW(orderData[customer])),""),ROWS($A$15:A55)+$B$3)),INDEX(orderData[lock_goods],SMALL(IF(ISNUMBER(MATCH(orderData[customer],$D$9,0)*MATCH(orderData[order_type],$D$13,0)*MATCH(YEAR(orderData[invoice_date]),$D$15,0)),MATCH(ROW(orderData[customer]),ROW(orderData[customer])),""),ROWS($A$15:A55)+$B$3)))),IF($D$13="",IF($D$15="",INDEX(orderData[lock_goods],SMALL(IF(ISNUMBER(MATCH(orderData[customer],$D$9,0)*MATCH(orderData[status],$D$11,0)),MATCH(ROW(orderData[customer]),ROW(orderData[customer])),""),ROWS($A$15:A55)+$B$3)),INDEX(orderData[lock_goods],SMALL(IF(ISNUMBER(MATCH(orderData[customer],$D$9,0)*MATCH(orderData[status],$D$11,0)*MATCH(YEAR(orderData[payed]),$D$15,0)),MATCH(ROW(orderData[customer]),ROW(orderData[customer])),""),ROWS($A$15:A55)+$B$3))),IF($D$15="",INDEX(orderData[lock_goods],SMALL(IF(ISNUMBER(MATCH(orderData[customer],$D$9,0)*MATCH(orderData[status],$D$11,0)*MATCH(orderData[order_type],$D$13,0)),MATCH(ROW(orderData[customer]),ROW(orderData[customer])),""),ROWS($A$15:A55)+$B$3)),INDEX(orderData[lock_good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T48" s="292" t="str">
        <f t="array" ref="T48">IFERROR(IF($D$9="",IF($D$11="",IF($D$13="",IF($D$15="",INDEX(orderData[payed],SMALL(MATCH(ROW(orderData[customer]),ROW(orderData[customer])),ROWS($A$15:A55)+$B$3)),INDEX(orderData[payed],SMALL(IF(ISNUMBER(MATCH(YEAR(orderData[invoice_date]),$D$15,0)),MATCH(ROW(orderData[customer]),ROW(orderData[customer])),""),ROWS($A$15:A55)+$B$3))),IF($D$15="",INDEX(orderData[payed],SMALL(IF(ISNUMBER(MATCH(orderData[order_type],$D$13,0)),MATCH(ROW(orderData[customer]),ROW(orderData[customer])),""),ROWS($A$15:A55)+$B$3)),INDEX(orderData[payed],SMALL(IF(ISNUMBER(MATCH(orderData[order_type],$D$13,0)*MATCH(YEAR(orderData[invoice_date]),$D$15,0)),MATCH(ROW(orderData[customer]),ROW(orderData[customer])),""),ROWS($A$15:A55)+$B$3)))),IF($D$13="",IF($D$15="",INDEX(orderData[payed],SMALL(IF(ISNUMBER(MATCH(orderData[status],$D$11,0)),MATCH(ROW(orderData[customer]),ROW(orderData[customer])),""),ROWS($A$15:A55)+$B$3)),INDEX(orderData[payed],SMALL(IF(ISNUMBER(MATCH(orderData[status],$D$11,0)*MATCH(YEAR(orderData[invoice_date]),$D$15,0)),MATCH(ROW(orderData[customer]),ROW(orderData[customer])),""),ROWS($A$15:A55)+$B$3))),IF($D$15="",INDEX(orderData[payed],SMALL(IF(ISNUMBER(MATCH(orderData[status],$D$11,0)*MATCH(orderData[order_type],$D$13,0)),MATCH(ROW(orderData[customer]),ROW(orderData[customer])),""),ROWS($A$15:A55)+$B$3)),INDEX(orderData[payed],SMALL(IF(ISNUMBER(MATCH(orderData[status],$D$11,0)*MATCH(orderData[order_type],$D$13,0)*MATCH(YEAR(orderData[invoice_date]),$D$15,0)),MATCH(ROW(orderData[customer]),ROW(orderData[customer])),""),ROWS($A$15:A55)+$B$3))))),IF($D$11="",IF($D$13="",IF($D$15="",INDEX(orderData[payed],SMALL(IF(ISNUMBER(MATCH(orderData[customer],$D$9,0)),MATCH(ROW(orderData[customer]),ROW(orderData[customer])),""),ROWS($A$15:A55)+$B$3)),INDEX(orderData[payed],SMALL(IF(ISNUMBER(MATCH(orderData[customer],$D$9,0)*MATCH(YEAR(orderData[invoice_date]),$D$15,0)),MATCH(ROW(orderData[customer]),ROW(orderData[customer])),""),ROWS($A$15:A55)+$B$3))),IF($D$15="",INDEX(orderData[payed],SMALL(IF(ISNUMBER(MATCH(orderData[customer],$D$9,0)*MATCH(orderData[order_type],$D$13,0)),MATCH(ROW(orderData[customer]),ROW(orderData[customer])),""),ROWS($A$15:A55)+$B$3)),INDEX(orderData[payed],SMALL(IF(ISNUMBER(MATCH(orderData[customer],$D$9,0)*MATCH(orderData[order_type],$D$13,0)*MATCH(YEAR(orderData[invoice_date]),$D$15,0)),MATCH(ROW(orderData[customer]),ROW(orderData[customer])),""),ROWS($A$15:A55)+$B$3)))),IF($D$13="",IF($D$15="",INDEX(orderData[payed],SMALL(IF(ISNUMBER(MATCH(orderData[customer],$D$9,0)*MATCH(orderData[status],$D$11,0)),MATCH(ROW(orderData[customer]),ROW(orderData[customer])),""),ROWS($A$15:A55)+$B$3)),INDEX(orderData[payed],SMALL(IF(ISNUMBER(MATCH(orderData[customer],$D$9,0)*MATCH(orderData[status],$D$11,0)*MATCH(YEAR(orderData[payed]),$D$15,0)),MATCH(ROW(orderData[customer]),ROW(orderData[customer])),""),ROWS($A$15:A55)+$B$3))),IF($D$15="",INDEX(orderData[payed],SMALL(IF(ISNUMBER(MATCH(orderData[customer],$D$9,0)*MATCH(orderData[status],$D$11,0)*MATCH(orderData[order_type],$D$13,0)),MATCH(ROW(orderData[customer]),ROW(orderData[customer])),""),ROWS($A$15:A55)+$B$3)),INDEX(orderData[paye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U48" s="287" t="str">
        <f t="array" ref="U48">IFERROR(IF($D$9="",IF($D$11="",IF($D$13="",IF($D$15="",INDEX(orderData[shipping_method],SMALL(MATCH(ROW(orderData[customer]),ROW(orderData[customer])),ROWS($A$15:A55)+$B$3)),INDEX(orderData[shipping_method],SMALL(IF(ISNUMBER(MATCH(YEAR(orderData[invoice_date]),$D$15,0)),MATCH(ROW(orderData[customer]),ROW(orderData[customer])),""),ROWS($A$15:A55)+$B$3))),IF($D$15="",INDEX(orderData[shipping_method],SMALL(IF(ISNUMBER(MATCH(orderData[order_type],$D$13,0)),MATCH(ROW(orderData[customer]),ROW(orderData[customer])),""),ROWS($A$15:A55)+$B$3)),INDEX(orderData[shipping_method],SMALL(IF(ISNUMBER(MATCH(orderData[order_type],$D$13,0)*MATCH(YEAR(orderData[invoice_date]),$D$15,0)),MATCH(ROW(orderData[customer]),ROW(orderData[customer])),""),ROWS($A$15:A55)+$B$3)))),IF($D$13="",IF($D$15="",INDEX(orderData[shipping_method],SMALL(IF(ISNUMBER(MATCH(orderData[status],$D$11,0)),MATCH(ROW(orderData[customer]),ROW(orderData[customer])),""),ROWS($A$15:A55)+$B$3)),INDEX(orderData[shipping_method],SMALL(IF(ISNUMBER(MATCH(orderData[status],$D$11,0)*MATCH(YEAR(orderData[invoice_date]),$D$15,0)),MATCH(ROW(orderData[customer]),ROW(orderData[customer])),""),ROWS($A$15:A55)+$B$3))),IF($D$15="",INDEX(orderData[shipping_method],SMALL(IF(ISNUMBER(MATCH(orderData[status],$D$11,0)*MATCH(orderData[order_type],$D$13,0)),MATCH(ROW(orderData[customer]),ROW(orderData[customer])),""),ROWS($A$15:A55)+$B$3)),INDEX(orderData[shipping_method],SMALL(IF(ISNUMBER(MATCH(orderData[status],$D$11,0)*MATCH(orderData[order_type],$D$13,0)*MATCH(YEAR(orderData[invoice_date]),$D$15,0)),MATCH(ROW(orderData[customer]),ROW(orderData[customer])),""),ROWS($A$15:A55)+$B$3))))),IF($D$11="",IF($D$13="",IF($D$15="",INDEX(orderData[shipping_method],SMALL(IF(ISNUMBER(MATCH(orderData[customer],$D$9,0)),MATCH(ROW(orderData[customer]),ROW(orderData[customer])),""),ROWS($A$15:A55)+$B$3)),INDEX(orderData[shipping_method],SMALL(IF(ISNUMBER(MATCH(orderData[customer],$D$9,0)*MATCH(YEAR(orderData[invoice_date]),$D$15,0)),MATCH(ROW(orderData[customer]),ROW(orderData[customer])),""),ROWS($A$15:A55)+$B$3))),IF($D$15="",INDEX(orderData[shipping_method],SMALL(IF(ISNUMBER(MATCH(orderData[customer],$D$9,0)*MATCH(orderData[order_type],$D$13,0)),MATCH(ROW(orderData[customer]),ROW(orderData[customer])),""),ROWS($A$15:A55)+$B$3)),INDEX(orderData[shipping_method],SMALL(IF(ISNUMBER(MATCH(orderData[customer],$D$9,0)*MATCH(orderData[order_type],$D$13,0)*MATCH(YEAR(orderData[invoice_date]),$D$15,0)),MATCH(ROW(orderData[customer]),ROW(orderData[customer])),""),ROWS($A$15:A55)+$B$3)))),IF($D$13="",IF($D$15="",INDEX(orderData[shipping_method],SMALL(IF(ISNUMBER(MATCH(orderData[customer],$D$9,0)*MATCH(orderData[status],$D$11,0)),MATCH(ROW(orderData[customer]),ROW(orderData[customer])),""),ROWS($A$15:A55)+$B$3)),INDEX(orderData[shipping_method],SMALL(IF(ISNUMBER(MATCH(orderData[customer],$D$9,0)*MATCH(orderData[status],$D$11,0)*MATCH(YEAR(orderData[shipping_method]),$D$15,0)),MATCH(ROW(orderData[customer]),ROW(orderData[customer])),""),ROWS($A$15:A55)+$B$3))),IF($D$15="",INDEX(orderData[shipping_method],SMALL(IF(ISNUMBER(MATCH(orderData[customer],$D$9,0)*MATCH(orderData[status],$D$11,0)*MATCH(orderData[order_type],$D$13,0)),MATCH(ROW(orderData[customer]),ROW(orderData[customer])),""),ROWS($A$15:A55)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V48" s="292" t="str">
        <f t="array" ref="V48">IFERROR(IF($D$9="",IF($D$11="",IF($D$13="",IF($D$15="",INDEX(orderData[status],SMALL(MATCH(ROW(orderData[customer]),ROW(orderData[customer])),ROWS($A$15:A55)+$B$3)),INDEX(orderData[status],SMALL(IF(ISNUMBER(MATCH(YEAR(orderData[invoice_date]),$D$15,0)),MATCH(ROW(orderData[customer]),ROW(orderData[customer])),""),ROWS($A$15:A55)+$B$3))),IF($D$15="",INDEX(orderData[status],SMALL(IF(ISNUMBER(MATCH(orderData[order_type],$D$13,0)),MATCH(ROW(orderData[customer]),ROW(orderData[customer])),""),ROWS($A$15:A55)+$B$3)),INDEX(orderData[status],SMALL(IF(ISNUMBER(MATCH(orderData[order_type],$D$13,0)*MATCH(YEAR(orderData[invoice_date]),$D$15,0)),MATCH(ROW(orderData[customer]),ROW(orderData[customer])),""),ROWS($A$15:A55)+$B$3)))),IF($D$13="",IF($D$15="",INDEX(orderData[status],SMALL(IF(ISNUMBER(MATCH(orderData[status],$D$11,0)),MATCH(ROW(orderData[customer]),ROW(orderData[customer])),""),ROWS($A$15:A55)+$B$3)),INDEX(orderData[status],SMALL(IF(ISNUMBER(MATCH(orderData[status],$D$11,0)*MATCH(YEAR(orderData[invoice_date]),$D$15,0)),MATCH(ROW(orderData[customer]),ROW(orderData[customer])),""),ROWS($A$15:A55)+$B$3))),IF($D$15="",INDEX(orderData[status],SMALL(IF(ISNUMBER(MATCH(orderData[status],$D$11,0)*MATCH(orderData[order_type],$D$13,0)),MATCH(ROW(orderData[customer]),ROW(orderData[customer])),""),ROWS($A$15:A55)+$B$3)),INDEX(orderData[status],SMALL(IF(ISNUMBER(MATCH(orderData[status],$D$11,0)*MATCH(orderData[order_type],$D$13,0)*MATCH(YEAR(orderData[invoice_date]),$D$15,0)),MATCH(ROW(orderData[customer]),ROW(orderData[customer])),""),ROWS($A$15:A55)+$B$3))))),IF($D$11="",IF($D$13="",IF($D$15="",INDEX(orderData[status],SMALL(IF(ISNUMBER(MATCH(orderData[customer],$D$9,0)),MATCH(ROW(orderData[customer]),ROW(orderData[customer])),""),ROWS($A$15:A55)+$B$3)),INDEX(orderData[status],SMALL(IF(ISNUMBER(MATCH(orderData[customer],$D$9,0)*MATCH(YEAR(orderData[invoice_date]),$D$15,0)),MATCH(ROW(orderData[customer]),ROW(orderData[customer])),""),ROWS($A$15:A55)+$B$3))),IF($D$15="",INDEX(orderData[status],SMALL(IF(ISNUMBER(MATCH(orderData[customer],$D$9,0)*MATCH(orderData[order_type],$D$13,0)),MATCH(ROW(orderData[customer]),ROW(orderData[customer])),""),ROWS($A$15:A55)+$B$3)),INDEX(orderData[status],SMALL(IF(ISNUMBER(MATCH(orderData[customer],$D$9,0)*MATCH(orderData[order_type],$D$13,0)*MATCH(YEAR(orderData[invoice_date]),$D$15,0)),MATCH(ROW(orderData[customer]),ROW(orderData[customer])),""),ROWS($A$15:A55)+$B$3)))),IF($D$13="",IF($D$15="",INDEX(orderData[status],SMALL(IF(ISNUMBER(MATCH(orderData[customer],$D$9,0)*MATCH(orderData[status],$D$11,0)),MATCH(ROW(orderData[customer]),ROW(orderData[customer])),""),ROWS($A$15:A55)+$B$3)),INDEX(orderData[status],SMALL(IF(ISNUMBER(MATCH(orderData[customer],$D$9,0)*MATCH(orderData[status],$D$11,0)*MATCH(YEAR(orderData[status]),$D$15,0)),MATCH(ROW(orderData[customer]),ROW(orderData[customer])),""),ROWS($A$15:A55)+$B$3))),IF($D$15="",INDEX(orderData[status],SMALL(IF(ISNUMBER(MATCH(orderData[customer],$D$9,0)*MATCH(orderData[status],$D$11,0)*MATCH(orderData[order_type],$D$13,0)),MATCH(ROW(orderData[customer]),ROW(orderData[customer])),""),ROWS($A$15:A55)+$B$3)),INDEX(orderData[statu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W48" s="392" t="str">
        <f t="array" ref="W48">IFERROR(IF($D$9="",IF($D$11="",IF($D$13="",IF($D$15="",INDEX(orderData[custom_docs],SMALL(MATCH(ROW(orderData[customer]),ROW(orderData[customer])),ROWS($A$15:A55)+$B$3)),INDEX(orderData[custom_docs],SMALL(IF(ISNUMBER(MATCH(YEAR(orderData[invoice_date]),$D$15,0)),MATCH(ROW(orderData[customer]),ROW(orderData[customer])),""),ROWS($A$15:A55)+$B$3))),IF($D$15="",INDEX(orderData[custom_docs],SMALL(IF(ISNUMBER(MATCH(orderData[order_type],$D$13,0)),MATCH(ROW(orderData[customer]),ROW(orderData[customer])),""),ROWS($A$15:A55)+$B$3)),INDEX(orderData[custom_docs],SMALL(IF(ISNUMBER(MATCH(orderData[order_type],$D$13,0)*MATCH(YEAR(orderData[invoice_date]),$D$15,0)),MATCH(ROW(orderData[customer]),ROW(orderData[customer])),""),ROWS($A$15:A55)+$B$3)))),IF($D$13="",IF($D$15="",INDEX(orderData[custom_docs],SMALL(IF(ISNUMBER(MATCH(orderData[status],$D$11,0)),MATCH(ROW(orderData[customer]),ROW(orderData[customer])),""),ROWS($A$15:A55)+$B$3)),INDEX(orderData[custom_docs],SMALL(IF(ISNUMBER(MATCH(orderData[status],$D$11,0)*MATCH(YEAR(orderData[invoice_date]),$D$15,0)),MATCH(ROW(orderData[customer]),ROW(orderData[customer])),""),ROWS($A$15:A55)+$B$3))),IF($D$15="",INDEX(orderData[custom_docs],SMALL(IF(ISNUMBER(MATCH(orderData[status],$D$11,0)*MATCH(orderData[order_type],$D$13,0)),MATCH(ROW(orderData[customer]),ROW(orderData[customer])),""),ROWS($A$15:A55)+$B$3)),INDEX(orderData[custom_docs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_docs],SMALL(IF(ISNUMBER(MATCH(orderData[customer],$D$9,0)),MATCH(ROW(orderData[customer]),ROW(orderData[customer])),""),ROWS($A$15:A55)+$B$3)),INDEX(orderData[custom_docs],SMALL(IF(ISNUMBER(MATCH(orderData[customer],$D$9,0)*MATCH(YEAR(orderData[invoice_date]),$D$15,0)),MATCH(ROW(orderData[customer]),ROW(orderData[customer])),""),ROWS($A$15:A55)+$B$3))),IF($D$15="",INDEX(orderData[custom_docs],SMALL(IF(ISNUMBER(MATCH(orderData[customer],$D$9,0)*MATCH(orderData[order_type],$D$13,0)),MATCH(ROW(orderData[customer]),ROW(orderData[customer])),""),ROWS($A$15:A55)+$B$3)),INDEX(orderData[custom_docs],SMALL(IF(ISNUMBER(MATCH(orderData[customer],$D$9,0)*MATCH(orderData[order_type],$D$13,0)*MATCH(YEAR(orderData[invoice_date]),$D$15,0)),MATCH(ROW(orderData[customer]),ROW(orderData[customer])),""),ROWS($A$15:A55)+$B$3)))),IF($D$13="",IF($D$15="",INDEX(orderData[custom_docs],SMALL(IF(ISNUMBER(MATCH(orderData[customer],$D$9,0)*MATCH(orderData[status],$D$11,0)),MATCH(ROW(orderData[customer]),ROW(orderData[customer])),""),ROWS($A$15:A55)+$B$3)),INDEX(orderData[custom_docs],SMALL(IF(ISNUMBER(MATCH(orderData[customer],$D$9,0)*MATCH(orderData[status],$D$11,0)*MATCH(YEAR(orderData[status]),$D$15,0)),MATCH(ROW(orderData[customer]),ROW(orderData[customer])),""),ROWS($A$15:A55)+$B$3))),IF($D$15="",INDEX(orderData[custom_docs],SMALL(IF(ISNUMBER(MATCH(orderData[customer],$D$9,0)*MATCH(orderData[status],$D$11,0)*MATCH(orderData[order_type],$D$13,0)),MATCH(ROW(orderData[customer]),ROW(orderData[customer])),""),ROWS($A$15:A55)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BG48" s="195"/>
      <c r="BN48" s="433"/>
      <c r="BO48" s="268"/>
      <c r="BZ48" s="316"/>
      <c r="CA48" s="305" t="str">
        <f>IFERROR(IF(BZ48="","",INDEX(productData[description],MATCH(BZ48,productData[sku],0))),"")</f>
        <v/>
      </c>
      <c r="CB48" s="307"/>
      <c r="CC48" s="420"/>
      <c r="CD48" s="315"/>
      <c r="CE48" s="425"/>
      <c r="CF48" s="308"/>
      <c r="CG48" s="309" t="str">
        <f>IFERROR(ROUNDUP(CB48/INDEX(productData[units_per_carton],MATCH(BZ48,productData[sku],0)),0),"")</f>
        <v/>
      </c>
      <c r="CH48" s="310" t="str">
        <f>IFERROR(ROUNDUP(CD48/INDEX(productData[units_per_carton],MATCH(BZ48,productData[sku],0)),0),"")</f>
        <v/>
      </c>
      <c r="CI48" s="310" t="str">
        <f>IFERROR(ROUNDUP(CF48/INDEX(productData[units_per_carton],MATCH(BZ48,productData[sku])),0),"")</f>
        <v/>
      </c>
      <c r="CJ48" s="310" t="str">
        <f>IFERROR(((CB48+CD48+CF48)/INDEX(productData[units_per_carton],MATCH(BZ48,productData[sku],0)))*INDEX(productData[net_weight],MATCH(BZ48,productData[sku],0)),"")</f>
        <v/>
      </c>
      <c r="CK48" s="310" t="str">
        <f>IFERROR(((CB48+CD48+CF48)/INDEX(productData[units_per_carton],MATCH(BZ48,productData[sku],0)))*INDEX(productData[gross_weight],MATCH(BZ48,productData[sku],0)),"")</f>
        <v/>
      </c>
      <c r="CL48" s="414" t="str">
        <f>IFERROR((CB48+CD48+CF48)/INDEX(productData[units_per_carton],MATCH(BZ48,productData[sku],0))*INDEX(productData[length],MATCH(BZ48,productData[sku],0))*INDEX(productData[width],MATCH(BZ48,productData[sku],0))*INDEX(productData[height],MATCH(BZ48,productData[sku],0))/1000000000,"")</f>
        <v/>
      </c>
      <c r="CM48" s="311" t="str">
        <f>IFERROR(INDEX(productData[category],MATCH(BZ48,productData[sku],0)),"")</f>
        <v/>
      </c>
      <c r="CN48" s="311" t="str">
        <f>IFERROR(INDEX(productData[size1],MATCH(BZ48,productData[sku],0)),"")</f>
        <v/>
      </c>
      <c r="CO48" s="312" t="str">
        <f>IFERROR(INDEX(productData[hs_code],MATCH(BZ48,productData[sku],0)),"")</f>
        <v/>
      </c>
      <c r="CP48" s="365" t="str">
        <f>IFERROR(INDEX(productData[sku_geko],MATCH(BZ48,productData[sku],0)),"")</f>
        <v/>
      </c>
      <c r="CQ48" s="308"/>
      <c r="CR48" s="383" t="str">
        <f>IFERROR(IF(BZ48="","",IF($BX$15="SALE",INDEX(inventory[COSTO UNITARIO],MATCH(BZ48,inventory[SKU],0)),IF($BX$15="SAMPLING",INDEX(inventory[COSTO UNITARIO],MATCH(BZ48,inventory[SKU],0)),""))),"")</f>
        <v/>
      </c>
      <c r="CS48" s="383" t="str">
        <f t="shared" si="8"/>
        <v/>
      </c>
      <c r="CT48" s="430" t="str">
        <f t="shared" si="9"/>
        <v/>
      </c>
      <c r="CU48" s="357" t="str">
        <f t="shared" si="3"/>
        <v/>
      </c>
      <c r="CV48" s="251"/>
      <c r="CW48" s="251"/>
      <c r="CX48" s="251"/>
      <c r="CY48" s="251"/>
      <c r="CZ48" s="251"/>
      <c r="DA48" s="251"/>
      <c r="DB48" s="251" t="str">
        <f>IFERROR(VLOOKUP(BZ48,productData[],22,FALSE),"")</f>
        <v/>
      </c>
      <c r="EE48" s="342" t="str">
        <f t="array" ref="EE48">IFERROR(IF($EC$9="",IF($EC$11="",IF($EC$13="",INDEX(productData[sku],SMALL(MATCH(ROW(productData[sku]),ROW(productData[sku])),ROWS($A$15:A55)+$B$3)),INDEX(productData[sku],SMALL(IF(ISNUMBER(MATCH(productData[size1],$EC$13,0)),MATCH(ROW(productData[sku]),ROW(productData[sku])),""),ROWS($A$15:A53)+$B$3))),IF($EC$13="",INDEX(productData[sku],SMALL(IF(ISNUMBER(MATCH(productData[sex],$EC$11,0)),MATCH(ROW(productData[sku]),ROW(productData[sku])),""),ROWS($A$15:A53)+$B$3)),INDEX(productData[sku],SMALL(IF(ISNUMBER(MATCH(productData[sex],$EC$11,0)*MATCH(productData[size1],$EC$13,0)),MATCH(ROW(productData[sku]),ROW(productData[sku])),""),ROWS($A$15:A53)+$B$3)))),IF($EC$11="",IF($EC$13="",INDEX(productData[sku],SMALL(IF(ISNUMBER(MATCH(productData[category],$EC$9,0)),MATCH(ROW(productData[sku]),ROW(productData[sku])),""),ROWS($A$15:A53)+$B$3)),INDEX(productData[sku],SMALL(IF(ISNUMBER(MATCH(productData[category],$EC$9,0)*MATCH(productData[size1],$EC$13,0)),MATCH(ROW(productData[sku]),ROW(productData[sku])),""),ROWS($A$15:A53)+$B$3))),IF($EC$13="",INDEX(productData[sku],SMALL(IF(ISNUMBER(MATCH(productData[category],$EC$9,0)*MATCH(productData[sex],$EC$11,0)),MATCH(ROW(productData[sku]),ROW(productData[sku])),""),ROWS($A$15:A53)+$B$3)),INDEX(productData[sku],SMALL(IF(ISNUMBER(MATCH(productData[category],$EC$9,0)*MATCH(productData[sex],$EC$11,0)*MATCH(productData[size1],$EC$13,0)),MATCH(ROW(productData[sku]),ROW(productData[sku])),""),ROWS($A$15:A53)+$B$3))))),"")</f>
        <v/>
      </c>
      <c r="EF48" s="502" t="str">
        <f t="array" ref="EF48">IFERROR(IF($EC$9="",IF($EC$11="",IF($EC$13="",INDEX(productData[description],SMALL(MATCH(ROW(productData[sku]),ROW(productData[sku])),ROWS($A$15:A55)+$B$3)),INDEX(productData[description],SMALL(IF(ISNUMBER(MATCH(productData[size1],$EC$13,0)),MATCH(ROW(productData[sku]),ROW(productData[sku])),""),ROWS($A$15:A53)+$B$3))),IF($EC$13="",INDEX(productData[description],SMALL(IF(ISNUMBER(MATCH(productData[sex],$EC$11,0)),MATCH(ROW(productData[sku]),ROW(productData[sku])),""),ROWS($A$15:A53)+$B$3)),INDEX(productData[description],SMALL(IF(ISNUMBER(MATCH(productData[sex],$EC$11,0)*MATCH(productData[size1],$EC$13,0)),MATCH(ROW(productData[sku]),ROW(productData[sku])),""),ROWS($A$15:A53)+$B$3)))),IF($EC$11="",IF($EC$13="",INDEX(productData[description],SMALL(IF(ISNUMBER(MATCH(productData[category],$EC$9,0)),MATCH(ROW(productData[sku]),ROW(productData[sku])),""),ROWS($A$15:A53)+$B$3)),INDEX(productData[description],SMALL(IF(ISNUMBER(MATCH(productData[category],$EC$9,0)*MATCH(productData[size1],$EC$13,0)),MATCH(ROW(productData[sku]),ROW(productData[sku])),""),ROWS($A$15:A53)+$B$3))),IF($EC$13="",INDEX(productData[description],SMALL(IF(ISNUMBER(MATCH(productData[category],$EC$9,0)*MATCH(productData[sex],$EC$11,0)),MATCH(ROW(productData[sku]),ROW(productData[sku])),""),ROWS($A$15:A53)+$B$3)),INDEX(productData[description],SMALL(IF(ISNUMBER(MATCH(productData[category],$EC$9,0)*MATCH(productData[sex],$EC$11,0)*MATCH(productData[size1],$EC$13,0)),MATCH(ROW(productData[sku]),ROW(productData[sku])),""),ROWS($A$15:A53)+$B$3))))),"")</f>
        <v/>
      </c>
      <c r="EG48" s="343" t="str">
        <f>IFERROR(IF('BHPC MANAGER'!$EE48="","",INDEX(inventory[ESISTENZA],MATCH('BHPC MANAGER'!$EE48,inventory[SKU],0))),0)</f>
        <v/>
      </c>
      <c r="EH48" s="344" t="s">
        <v>241</v>
      </c>
      <c r="EI48" s="344" t="str">
        <f t="shared" si="4"/>
        <v/>
      </c>
      <c r="EJ48" s="345" t="s">
        <v>241</v>
      </c>
      <c r="EK48" s="346" t="str">
        <f t="shared" si="5"/>
        <v/>
      </c>
      <c r="EO48" s="195" t="str">
        <f t="array" ref="EO48">IFERROR(INDEX(orderData[order_no],SMALL(IF(ISNUMBER(MATCH(orderData[status],$EO$7,0)),MATCH(ROW(orderData[order_no]),ROW(orderData[order_no])),""),ROWS($A$15:A53))),"")</f>
        <v/>
      </c>
    </row>
    <row r="49" spans="10:145" ht="15" customHeight="1" x14ac:dyDescent="0.35">
      <c r="J49" s="243"/>
      <c r="K49" s="243"/>
      <c r="L49" s="285" t="str">
        <f t="array" ref="L49">IFERROR(IF($D$9="",IF($D$11="",IF($D$13="",IF($D$15="",INDEX(orderData[customer],SMALL(MATCH(ROW(orderData[customer]),ROW(orderData[customer])),ROWS($A$15:A56)+$B$3)),INDEX(orderData[customer],SMALL(IF(ISNUMBER(MATCH(YEAR(orderData[invoice_date]),$D$15,0)),MATCH(ROW(orderData[customer]),ROW(orderData[customer])),""),ROWS($A$15:A56)+$B$3))),IF($D$15="",INDEX(orderData[customer],SMALL(IF(ISNUMBER(MATCH(orderData[order_type],$D$13,0)),MATCH(ROW(orderData[customer]),ROW(orderData[customer])),""),ROWS($A$15:A56)+$B$3)),INDEX(orderData[customer],SMALL(IF(ISNUMBER(MATCH(orderData[order_type],$D$13,0)*MATCH(YEAR(orderData[invoice_date]),$D$15,0)),MATCH(ROW(orderData[customer]),ROW(orderData[customer])),""),ROWS($A$15:A56)+$B$3)))),IF($D$13="",IF($D$15="",INDEX(orderData[customer],SMALL(IF(ISNUMBER(MATCH(orderData[status],$D$11,0)),MATCH(ROW(orderData[customer]),ROW(orderData[customer])),""),ROWS($A$15:A56)+$B$3)),INDEX(orderData[customer],SMALL(IF(ISNUMBER(MATCH(orderData[status],$D$11,0)*MATCH(YEAR(orderData[invoice_date]),$D$15,0)),MATCH(ROW(orderData[customer]),ROW(orderData[customer])),""),ROWS($A$15:A56)+$B$3))),IF($D$15="",INDEX(orderData[customer],SMALL(IF(ISNUMBER(MATCH(orderData[status],$D$11,0)*MATCH(orderData[order_type],$D$13,0)),MATCH(ROW(orderData[customer]),ROW(orderData[customer])),""),ROWS($A$15:A56)+$B$3)),INDEX(orderData[customer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er],SMALL(IF(ISNUMBER(MATCH(orderData[customer],$D$9,0)),MATCH(ROW(orderData[customer]),ROW(orderData[customer])),""),ROWS($A$15:A56)+$B$3)),INDEX(orderData[customer],SMALL(IF(ISNUMBER(MATCH(orderData[customer],$D$9,0)*MATCH(YEAR(orderData[invoice_date]),$D$15,0)),MATCH(ROW(orderData[customer]),ROW(orderData[customer])),""),ROWS($A$15:A56)+$B$3))),IF($D$15="",INDEX(orderData[customer],SMALL(IF(ISNUMBER(MATCH(orderData[customer],$D$9,0)*MATCH(orderData[order_type],$D$13,0)),MATCH(ROW(orderData[customer]),ROW(orderData[customer])),""),ROWS($A$15:A56)+$B$3)),INDEX(orderData[customer],SMALL(IF(ISNUMBER(MATCH(orderData[customer],$D$9,0)*MATCH(orderData[order_type],$D$13,0)*MATCH(YEAR(orderData[invoice_date]),$D$15,0)),MATCH(ROW(orderData[customer]),ROW(orderData[customer])),""),ROWS($A$15:A56)+$B$3)))),IF($D$13="",IF($D$15="",INDEX(orderData[customer],SMALL(IF(ISNUMBER(MATCH(orderData[customer],$D$9,0)*MATCH(orderData[status],$D$11,0)),MATCH(ROW(orderData[customer]),ROW(orderData[customer])),""),ROWS($A$15:A56)+$B$3)),INDEX(orderData[customer],SMALL(IF(ISNUMBER(MATCH(orderData[customer],$D$9,0)*MATCH(orderData[status],$D$11,0)*MATCH(YEAR(orderData[invoice_date]),$D$15,0)),MATCH(ROW(orderData[customer]),ROW(orderData[customer])),""),ROWS($A$15:A56)+$B$3))),IF($D$15="",INDEX(orderData[customer],SMALL(IF(ISNUMBER(MATCH(orderData[customer],$D$9,0)*MATCH(orderData[status],$D$11,0)*MATCH(orderData[order_type],$D$13,0)),MATCH(ROW(orderData[customer]),ROW(orderData[customer])),""),ROWS($A$15:A56)+$B$3)),INDEX(orderData[customer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M49" s="286" t="str">
        <f t="array" ref="M49">IFERROR(IF($D$9="",IF($D$11="",IF($D$13="",IF($D$15="",INDEX(orderData[order_no],SMALL(MATCH(ROW(orderData[customer]),ROW(orderData[customer])),ROWS($A$15:A56)+$B$3)),INDEX(orderData[order_no],SMALL(IF(ISNUMBER(MATCH(YEAR(orderData[invoice_date]),$D$15,0)),MATCH(ROW(orderData[customer]),ROW(orderData[customer])),""),ROWS($A$15:A56)+$B$3))),IF($D$15="",INDEX(orderData[order_no],SMALL(IF(ISNUMBER(MATCH(orderData[order_type],$D$13,0)),MATCH(ROW(orderData[customer]),ROW(orderData[customer])),""),ROWS($A$15:A56)+$B$3)),INDEX(orderData[order_no],SMALL(IF(ISNUMBER(MATCH(orderData[order_type],$D$13,0)*MATCH(YEAR(orderData[invoice_date]),$D$15,0)),MATCH(ROW(orderData[customer]),ROW(orderData[customer])),""),ROWS($A$15:A56)+$B$3)))),IF($D$13="",IF($D$15="",INDEX(orderData[order_no],SMALL(IF(ISNUMBER(MATCH(orderData[status],$D$11,0)),MATCH(ROW(orderData[customer]),ROW(orderData[customer])),""),ROWS($A$15:A56)+$B$3)),INDEX(orderData[order_no],SMALL(IF(ISNUMBER(MATCH(orderData[status],$D$11,0)*MATCH(YEAR(orderData[invoice_date]),$D$15,0)),MATCH(ROW(orderData[customer]),ROW(orderData[customer])),""),ROWS($A$15:A56)+$B$3))),IF($D$15="",INDEX(orderData[order_no],SMALL(IF(ISNUMBER(MATCH(orderData[status],$D$11,0)*MATCH(orderData[order_type],$D$13,0)),MATCH(ROW(orderData[customer]),ROW(orderData[customer])),""),ROWS($A$15:A56)+$B$3)),INDEX(orderData[order_no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no],SMALL(IF(ISNUMBER(MATCH(orderData[customer],$D$9,0)),MATCH(ROW(orderData[customer]),ROW(orderData[customer])),""),ROWS($A$15:A56)+$B$3)),INDEX(orderData[order_no],SMALL(IF(ISNUMBER(MATCH(orderData[customer],$D$9,0)*MATCH(YEAR(orderData[invoice_date]),$D$15,0)),MATCH(ROW(orderData[customer]),ROW(orderData[customer])),""),ROWS($A$15:A56)+$B$3))),IF($D$15="",INDEX(orderData[order_no],SMALL(IF(ISNUMBER(MATCH(orderData[customer],$D$9,0)*MATCH(orderData[order_type],$D$13,0)),MATCH(ROW(orderData[customer]),ROW(orderData[customer])),""),ROWS($A$15:A56)+$B$3)),INDEX(orderData[order_no],SMALL(IF(ISNUMBER(MATCH(orderData[customer],$D$9,0)*MATCH(orderData[order_type],$D$13,0)*MATCH(YEAR(orderData[invoice_date]),$D$15,0)),MATCH(ROW(orderData[customer]),ROW(orderData[customer])),""),ROWS($A$15:A56)+$B$3)))),IF($D$13="",IF($D$15="",INDEX(orderData[order_no],SMALL(IF(ISNUMBER(MATCH(orderData[customer],$D$9,0)*MATCH(orderData[status],$D$11,0)),MATCH(ROW(orderData[customer]),ROW(orderData[customer])),""),ROWS($A$15:A56)+$B$3)),INDEX(orderData[order_no],SMALL(IF(ISNUMBER(MATCH(orderData[customer],$D$9,0)*MATCH(orderData[status],$D$11,0)*MATCH(YEAR(orderData[invoice_date]),$D$15,0)),MATCH(ROW(orderData[customer]),ROW(orderData[customer])),""),ROWS($A$15:A56)+$B$3))),IF($D$15="",INDEX(orderData[order_no],SMALL(IF(ISNUMBER(MATCH(orderData[customer],$D$9,0)*MATCH(orderData[status],$D$11,0)*MATCH(orderData[order_type],$D$13,0)),MATCH(ROW(orderData[customer]),ROW(orderData[customer])),""),ROWS($A$15:A56)+$B$3)),INDEX(orderData[order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N49" s="287" t="str">
        <f t="array" ref="N49">IFERROR(IF($D$9="",IF($D$11="",IF($D$13="",IF($D$15="",INDEX(orderData[order_type],SMALL(MATCH(ROW(orderData[customer]),ROW(orderData[customer])),ROWS($A$15:A56)+$B$3)),INDEX(orderData[order_type],SMALL(IF(ISNUMBER(MATCH(YEAR(orderData[invoice_date]),$D$15,0)),MATCH(ROW(orderData[customer]),ROW(orderData[customer])),""),ROWS($A$15:A56)+$B$3))),IF($D$15="",INDEX(orderData[order_type],SMALL(IF(ISNUMBER(MATCH(orderData[order_type],$D$13,0)),MATCH(ROW(orderData[customer]),ROW(orderData[customer])),""),ROWS($A$15:A56)+$B$3)),INDEX(orderData[order_type],SMALL(IF(ISNUMBER(MATCH(orderData[order_type],$D$13,0)*MATCH(YEAR(orderData[invoice_date]),$D$15,0)),MATCH(ROW(orderData[customer]),ROW(orderData[customer])),""),ROWS($A$15:A56)+$B$3)))),IF($D$13="",IF($D$15="",INDEX(orderData[order_type],SMALL(IF(ISNUMBER(MATCH(orderData[status],$D$11,0)),MATCH(ROW(orderData[customer]),ROW(orderData[customer])),""),ROWS($A$15:A56)+$B$3)),INDEX(orderData[order_type],SMALL(IF(ISNUMBER(MATCH(orderData[status],$D$11,0)*MATCH(YEAR(orderData[invoice_date]),$D$15,0)),MATCH(ROW(orderData[customer]),ROW(orderData[customer])),""),ROWS($A$15:A56)+$B$3))),IF($D$15="",INDEX(orderData[order_type],SMALL(IF(ISNUMBER(MATCH(orderData[status],$D$11,0)*MATCH(orderData[order_type],$D$13,0)),MATCH(ROW(orderData[customer]),ROW(orderData[customer])),""),ROWS($A$15:A56)+$B$3)),INDEX(orderData[order_typ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type],SMALL(IF(ISNUMBER(MATCH(orderData[customer],$D$9,0)),MATCH(ROW(orderData[customer]),ROW(orderData[customer])),""),ROWS($A$15:A56)+$B$3)),INDEX(orderData[order_type],SMALL(IF(ISNUMBER(MATCH(orderData[customer],$D$9,0)*MATCH(YEAR(orderData[invoice_date]),$D$15,0)),MATCH(ROW(orderData[customer]),ROW(orderData[customer])),""),ROWS($A$15:A56)+$B$3))),IF($D$15="",INDEX(orderData[order_type],SMALL(IF(ISNUMBER(MATCH(orderData[customer],$D$9,0)*MATCH(orderData[order_type],$D$13,0)),MATCH(ROW(orderData[customer]),ROW(orderData[customer])),""),ROWS($A$15:A56)+$B$3)),INDEX(orderData[order_type],SMALL(IF(ISNUMBER(MATCH(orderData[customer],$D$9,0)*MATCH(orderData[order_type],$D$13,0)*MATCH(YEAR(orderData[invoice_date]),$D$15,0)),MATCH(ROW(orderData[customer]),ROW(orderData[customer])),""),ROWS($A$15:A56)+$B$3)))),IF($D$13="",IF($D$15="",INDEX(orderData[order_type],SMALL(IF(ISNUMBER(MATCH(orderData[customer],$D$9,0)*MATCH(orderData[status],$D$11,0)),MATCH(ROW(orderData[customer]),ROW(orderData[customer])),""),ROWS($A$15:A56)+$B$3)),INDEX(orderData[order_type],SMALL(IF(ISNUMBER(MATCH(orderData[customer],$D$9,0)*MATCH(orderData[status],$D$11,0)*MATCH(YEAR(orderData[invoice_date]),$D$15,0)),MATCH(ROW(orderData[customer]),ROW(orderData[customer])),""),ROWS($A$15:A56)+$B$3))),IF($D$15="",INDEX(orderData[order_type],SMALL(IF(ISNUMBER(MATCH(orderData[customer],$D$9,0)*MATCH(orderData[status],$D$11,0)*MATCH(orderData[order_type],$D$13,0)),MATCH(ROW(orderData[customer]),ROW(orderData[customer])),""),ROWS($A$15:A56)+$B$3)),INDEX(orderData[order_typ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O49" s="288" t="str">
        <f t="array" ref="O49">IFERROR(IF($D$9="",IF($D$11="",IF($D$13="",IF($D$15="",INDEX(orderData[order_date],SMALL(MATCH(ROW(orderData[customer]),ROW(orderData[customer])),ROWS($A$15:A56)+$B$3)),INDEX(orderData[order_date],SMALL(IF(ISNUMBER(MATCH(YEAR(orderData[invoice_date]),$D$15,0)),MATCH(ROW(orderData[customer]),ROW(orderData[customer])),""),ROWS($A$15:A56)+$B$3))),IF($D$15="",INDEX(orderData[order_date],SMALL(IF(ISNUMBER(MATCH(orderData[order_type],$D$13,0)),MATCH(ROW(orderData[customer]),ROW(orderData[customer])),""),ROWS($A$15:A56)+$B$3)),INDEX(orderData[order_date],SMALL(IF(ISNUMBER(MATCH(orderData[order_type],$D$13,0)*MATCH(YEAR(orderData[invoice_date]),$D$15,0)),MATCH(ROW(orderData[customer]),ROW(orderData[customer])),""),ROWS($A$15:A56)+$B$3)))),IF($D$13="",IF($D$15="",INDEX(orderData[order_date],SMALL(IF(ISNUMBER(MATCH(orderData[status],$D$11,0)),MATCH(ROW(orderData[customer]),ROW(orderData[customer])),""),ROWS($A$15:A56)+$B$3)),INDEX(orderData[order_date],SMALL(IF(ISNUMBER(MATCH(orderData[status],$D$11,0)*MATCH(YEAR(orderData[invoice_date]),$D$15,0)),MATCH(ROW(orderData[customer]),ROW(orderData[customer])),""),ROWS($A$15:A56)+$B$3))),IF($D$15="",INDEX(orderData[order_date],SMALL(IF(ISNUMBER(MATCH(orderData[status],$D$11,0)*MATCH(orderData[order_type],$D$13,0)),MATCH(ROW(orderData[customer]),ROW(orderData[customer])),""),ROWS($A$15:A56)+$B$3)),INDEX(orderData[order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date],SMALL(IF(ISNUMBER(MATCH(orderData[customer],$D$9,0)),MATCH(ROW(orderData[customer]),ROW(orderData[customer])),""),ROWS($A$15:A56)+$B$3)),INDEX(orderData[order_date],SMALL(IF(ISNUMBER(MATCH(orderData[customer],$D$9,0)*MATCH(YEAR(orderData[invoice_date]),$D$15,0)),MATCH(ROW(orderData[customer]),ROW(orderData[customer])),""),ROWS($A$15:A56)+$B$3))),IF($D$15="",INDEX(orderData[order_date],SMALL(IF(ISNUMBER(MATCH(orderData[customer],$D$9,0)*MATCH(orderData[order_type],$D$13,0)),MATCH(ROW(orderData[customer]),ROW(orderData[customer])),""),ROWS($A$15:A56)+$B$3)),INDEX(orderData[order_date],SMALL(IF(ISNUMBER(MATCH(orderData[customer],$D$9,0)*MATCH(orderData[order_type],$D$13,0)*MATCH(YEAR(orderData[invoice_date]),$D$15,0)),MATCH(ROW(orderData[customer]),ROW(orderData[customer])),""),ROWS($A$15:A56)+$B$3)))),IF($D$13="",IF($D$15="",INDEX(orderData[order_date],SMALL(IF(ISNUMBER(MATCH(orderData[customer],$D$9,0)*MATCH(orderData[status],$D$11,0)),MATCH(ROW(orderData[customer]),ROW(orderData[customer])),""),ROWS($A$15:A56)+$B$3)),INDEX(orderData[order_date],SMALL(IF(ISNUMBER(MATCH(orderData[customer],$D$9,0)*MATCH(orderData[status],$D$11,0)*MATCH(YEAR(orderData[invoice_date]),$D$15,0)),MATCH(ROW(orderData[customer]),ROW(orderData[customer])),""),ROWS($A$15:A56)+$B$3))),IF($D$15="",INDEX(orderData[order_date],SMALL(IF(ISNUMBER(MATCH(orderData[customer],$D$9,0)*MATCH(orderData[status],$D$11,0)*MATCH(orderData[order_type],$D$13,0)),MATCH(ROW(orderData[customer]),ROW(orderData[customer])),""),ROWS($A$15:A56)+$B$3)),INDEX(orderData[order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P49" s="289" t="str">
        <f t="array" ref="P49">IFERROR(IF($D$9="",IF($D$11="",IF($D$13="",IF($D$15="",INDEX(orderData[invoice_no],SMALL(MATCH(ROW(orderData[customer]),ROW(orderData[customer])),ROWS($A$15:A56)+$B$3)),INDEX(orderData[invoice_no],SMALL(IF(ISNUMBER(MATCH(YEAR(orderData[invoice_date]),$D$15,0)),MATCH(ROW(orderData[customer]),ROW(orderData[customer])),""),ROWS($A$15:A56)+$B$3))),IF($D$15="",INDEX(orderData[invoice_no],SMALL(IF(ISNUMBER(MATCH(orderData[order_type],$D$13,0)),MATCH(ROW(orderData[customer]),ROW(orderData[customer])),""),ROWS($A$15:A56)+$B$3)),INDEX(orderData[invoice_no],SMALL(IF(ISNUMBER(MATCH(orderData[order_type],$D$13,0)*MATCH(YEAR(orderData[invoice_date]),$D$15,0)),MATCH(ROW(orderData[customer]),ROW(orderData[customer])),""),ROWS($A$15:A56)+$B$3)))),IF($D$13="",IF($D$15="",INDEX(orderData[invoice_no],SMALL(IF(ISNUMBER(MATCH(orderData[status],$D$11,0)),MATCH(ROW(orderData[customer]),ROW(orderData[customer])),""),ROWS($A$15:A56)+$B$3)),INDEX(orderData[invoice_no],SMALL(IF(ISNUMBER(MATCH(orderData[status],$D$11,0)*MATCH(YEAR(orderData[invoice_date]),$D$15,0)),MATCH(ROW(orderData[customer]),ROW(orderData[customer])),""),ROWS($A$15:A56)+$B$3))),IF($D$15="",INDEX(orderData[invoice_no],SMALL(IF(ISNUMBER(MATCH(orderData[status],$D$11,0)*MATCH(orderData[order_type],$D$13,0)),MATCH(ROW(orderData[customer]),ROW(orderData[customer])),""),ROWS($A$15:A56)+$B$3)),INDEX(orderData[invoice_no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no],SMALL(IF(ISNUMBER(MATCH(orderData[customer],$D$9,0)),MATCH(ROW(orderData[customer]),ROW(orderData[customer])),""),ROWS($A$15:A56)+$B$3)),INDEX(orderData[invoice_no],SMALL(IF(ISNUMBER(MATCH(orderData[customer],$D$9,0)*MATCH(YEAR(orderData[invoice_date]),$D$15,0)),MATCH(ROW(orderData[customer]),ROW(orderData[customer])),""),ROWS($A$15:A56)+$B$3))),IF($D$15="",INDEX(orderData[invoice_no],SMALL(IF(ISNUMBER(MATCH(orderData[customer],$D$9,0)*MATCH(orderData[order_type],$D$13,0)),MATCH(ROW(orderData[customer]),ROW(orderData[customer])),""),ROWS($A$15:A56)+$B$3)),INDEX(orderData[invoice_no],SMALL(IF(ISNUMBER(MATCH(orderData[customer],$D$9,0)*MATCH(orderData[order_type],$D$13,0)*MATCH(YEAR(orderData[invoice_date]),$D$15,0)),MATCH(ROW(orderData[customer]),ROW(orderData[customer])),""),ROWS($A$15:A56)+$B$3)))),IF($D$13="",IF($D$15="",INDEX(orderData[invoice_no],SMALL(IF(ISNUMBER(MATCH(orderData[customer],$D$9,0)*MATCH(orderData[status],$D$11,0)),MATCH(ROW(orderData[customer]),ROW(orderData[customer])),""),ROWS($A$15:A56)+$B$3)),INDEX(orderData[invoice_no],SMALL(IF(ISNUMBER(MATCH(orderData[customer],$D$9,0)*MATCH(orderData[status],$D$11,0)*MATCH(YEAR(orderData[invoice_date]),$D$15,0)),MATCH(ROW(orderData[customer]),ROW(orderData[customer])),""),ROWS($A$15:A56)+$B$3))),IF($D$15="",INDEX(orderData[invoice_no],SMALL(IF(ISNUMBER(MATCH(orderData[customer],$D$9,0)*MATCH(orderData[status],$D$11,0)*MATCH(orderData[order_type],$D$13,0)),MATCH(ROW(orderData[customer]),ROW(orderData[customer])),""),ROWS($A$15:A56)+$B$3)),INDEX(orderData[invoice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Q49" s="290" t="str">
        <f t="array" ref="Q49">IFERROR(IF($D$9="",IF($D$11="",IF($D$13="",IF($D$15="",INDEX(orderData[invoice_date],SMALL(MATCH(ROW(orderData[customer]),ROW(orderData[customer])),ROWS($A$15:A56)+$B$3)),INDEX(orderData[invoice_date],SMALL(IF(ISNUMBER(MATCH(YEAR(orderData[invoice_date]),$D$15,0)),MATCH(ROW(orderData[customer]),ROW(orderData[customer])),""),ROWS($A$15:A56)+$B$3))),IF($D$15="",INDEX(orderData[invoice_date],SMALL(IF(ISNUMBER(MATCH(orderData[order_type],$D$13,0)),MATCH(ROW(orderData[customer]),ROW(orderData[customer])),""),ROWS($A$15:A56)+$B$3)),INDEX(orderData[invoice_date],SMALL(IF(ISNUMBER(MATCH(orderData[order_type],$D$13,0)*MATCH(YEAR(orderData[invoice_date]),$D$15,0)),MATCH(ROW(orderData[customer]),ROW(orderData[customer])),""),ROWS($A$15:A56)+$B$3)))),IF($D$13="",IF($D$15="",INDEX(orderData[invoice_date],SMALL(IF(ISNUMBER(MATCH(orderData[status],$D$11,0)),MATCH(ROW(orderData[customer]),ROW(orderData[customer])),""),ROWS($A$15:A56)+$B$3)),INDEX(orderData[invoice_date],SMALL(IF(ISNUMBER(MATCH(orderData[status],$D$11,0)*MATCH(YEAR(orderData[invoice_date]),$D$15,0)),MATCH(ROW(orderData[customer]),ROW(orderData[customer])),""),ROWS($A$15:A56)+$B$3))),IF($D$15="",INDEX(orderData[invoice_date],SMALL(IF(ISNUMBER(MATCH(orderData[status],$D$11,0)*MATCH(orderData[order_type],$D$13,0)),MATCH(ROW(orderData[customer]),ROW(orderData[customer])),""),ROWS($A$15:A56)+$B$3)),INDEX(orderData[invoice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date],SMALL(IF(ISNUMBER(MATCH(orderData[customer],$D$9,0)),MATCH(ROW(orderData[customer]),ROW(orderData[customer])),""),ROWS($A$15:A56)+$B$3)),INDEX(orderData[invoice_date],SMALL(IF(ISNUMBER(MATCH(orderData[customer],$D$9,0)*MATCH(YEAR(orderData[invoice_date]),$D$15,0)),MATCH(ROW(orderData[customer]),ROW(orderData[customer])),""),ROWS($A$15:A56)+$B$3))),IF($D$15="",INDEX(orderData[invoice_date],SMALL(IF(ISNUMBER(MATCH(orderData[customer],$D$9,0)*MATCH(orderData[order_type],$D$13,0)),MATCH(ROW(orderData[customer]),ROW(orderData[customer])),""),ROWS($A$15:A56)+$B$3)),INDEX(orderData[invoice_date],SMALL(IF(ISNUMBER(MATCH(orderData[customer],$D$9,0)*MATCH(orderData[order_type],$D$13,0)*MATCH(YEAR(orderData[invoice_date]),$D$15,0)),MATCH(ROW(orderData[customer]),ROW(orderData[customer])),""),ROWS($A$15:A56)+$B$3)))),IF($D$13="",IF($D$15="",INDEX(orderData[invoice_date],SMALL(IF(ISNUMBER(MATCH(orderData[customer],$D$9,0)*MATCH(orderData[status],$D$11,0)),MATCH(ROW(orderData[customer]),ROW(orderData[customer])),""),ROWS($A$15:A56)+$B$3)),INDEX(orderData[invoice_date],SMALL(IF(ISNUMBER(MATCH(orderData[customer],$D$9,0)*MATCH(orderData[status],$D$11,0)*MATCH(YEAR(orderData[invoice_date]),$D$15,0)),MATCH(ROW(orderData[customer]),ROW(orderData[customer])),""),ROWS($A$15:A56)+$B$3))),IF($D$15="",INDEX(orderData[invoice_date],SMALL(IF(ISNUMBER(MATCH(orderData[customer],$D$9,0)*MATCH(orderData[status],$D$11,0)*MATCH(orderData[order_type],$D$13,0)),MATCH(ROW(orderData[customer]),ROW(orderData[customer])),""),ROWS($A$15:A56)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R49" s="291" t="str">
        <f t="array" ref="R49">IFERROR(IF($D$9="",IF($D$11="",IF($D$13="",IF($D$15="",INDEX(orderData[inv_amount],SMALL(MATCH(ROW(orderData[customer]),ROW(orderData[customer])),ROWS($A$15:A56)+$B$3)),INDEX(orderData[inv_amount],SMALL(IF(ISNUMBER(MATCH(YEAR(orderData[invoice_date]),$D$15,0)),MATCH(ROW(orderData[customer]),ROW(orderData[customer])),""),ROWS($A$15:A56)+$B$3))),IF($D$15="",INDEX(orderData[inv_amount],SMALL(IF(ISNUMBER(MATCH(orderData[order_type],$D$13,0)),MATCH(ROW(orderData[customer]),ROW(orderData[customer])),""),ROWS($A$15:A56)+$B$3)),INDEX(orderData[inv_amount],SMALL(IF(ISNUMBER(MATCH(orderData[order_type],$D$13,0)*MATCH(YEAR(orderData[invoice_date]),$D$15,0)),MATCH(ROW(orderData[customer]),ROW(orderData[customer])),""),ROWS($A$15:A56)+$B$3)))),IF($D$13="",IF($D$15="",INDEX(orderData[inv_amount],SMALL(IF(ISNUMBER(MATCH(orderData[status],$D$11,0)),MATCH(ROW(orderData[customer]),ROW(orderData[customer])),""),ROWS($A$15:A56)+$B$3)),INDEX(orderData[inv_amount],SMALL(IF(ISNUMBER(MATCH(orderData[status],$D$11,0)*MATCH(YEAR(orderData[invoice_date]),$D$15,0)),MATCH(ROW(orderData[customer]),ROW(orderData[customer])),""),ROWS($A$15:A56)+$B$3))),IF($D$15="",INDEX(orderData[inv_amount],SMALL(IF(ISNUMBER(MATCH(orderData[status],$D$11,0)*MATCH(orderData[order_type],$D$13,0)),MATCH(ROW(orderData[customer]),ROW(orderData[customer])),""),ROWS($A$15:A56)+$B$3)),INDEX(orderData[inv_amount],SMALL(IF(ISNUMBER(MATCH(orderData[status],$D$11,0)*MATCH(orderData[order_type],$D$13,0)*MATCH(YEAR(orderData[invoice_date]),$D$15,0)),MATCH(ROW(orderData[customer]),ROW(orderData[customer])),""),ROWS($A$15:A56)+$B$3))))),IF($D$11="",IF($D$13="",IF($D$15="",INDEX(orderData[inv_amount],SMALL(IF(ISNUMBER(MATCH(orderData[customer],$D$9,0)),MATCH(ROW(orderData[customer]),ROW(orderData[customer])),""),ROWS($A$15:A56)+$B$3)),INDEX(orderData[inv_amount],SMALL(IF(ISNUMBER(MATCH(orderData[customer],$D$9,0)*MATCH(YEAR(orderData[invoice_date]),$D$15,0)),MATCH(ROW(orderData[customer]),ROW(orderData[customer])),""),ROWS($A$15:A56)+$B$3))),IF($D$15="",INDEX(orderData[inv_amount],SMALL(IF(ISNUMBER(MATCH(orderData[customer],$D$9,0)*MATCH(orderData[order_type],$D$13,0)),MATCH(ROW(orderData[customer]),ROW(orderData[customer])),""),ROWS($A$15:A56)+$B$3)),INDEX(orderData[inv_amount],SMALL(IF(ISNUMBER(MATCH(orderData[customer],$D$9,0)*MATCH(orderData[order_type],$D$13,0)*MATCH(YEAR(orderData[invoice_date]),$D$15,0)),MATCH(ROW(orderData[customer]),ROW(orderData[customer])),""),ROWS($A$15:A56)+$B$3)))),IF($D$13="",IF($D$15="",INDEX(orderData[inv_amount],SMALL(IF(ISNUMBER(MATCH(orderData[customer],$D$9,0)*MATCH(orderData[status],$D$11,0)),MATCH(ROW(orderData[customer]),ROW(orderData[customer])),""),ROWS($A$15:A56)+$B$3)),INDEX(orderData[inv_amount],SMALL(IF(ISNUMBER(MATCH(orderData[customer],$D$9,0)*MATCH(orderData[status],$D$11,0)*MATCH(YEAR(orderData[inv_amount]),$D$15,0)),MATCH(ROW(orderData[customer]),ROW(orderData[customer])),""),ROWS($A$15:A56)+$B$3))),IF($D$15="",INDEX(orderData[inv_amount],SMALL(IF(ISNUMBER(MATCH(orderData[customer],$D$9,0)*MATCH(orderData[status],$D$11,0)*MATCH(orderData[order_type],$D$13,0)),MATCH(ROW(orderData[customer]),ROW(orderData[customer])),""),ROWS($A$15:A56)+$B$3)),INDEX(orderData[inv_amount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S49" s="353" t="str">
        <f t="array" ref="S49">IFERROR(IF($D$9="",IF($D$11="",IF($D$13="",IF($D$15="",INDEX(orderData[lock_goods],SMALL(MATCH(ROW(orderData[customer]),ROW(orderData[customer])),ROWS($A$15:A56)+$B$3)),INDEX(orderData[lock_goods],SMALL(IF(ISNUMBER(MATCH(YEAR(orderData[invoice_date]),$D$15,0)),MATCH(ROW(orderData[customer]),ROW(orderData[customer])),""),ROWS($A$15:A56)+$B$3))),IF($D$15="",INDEX(orderData[lock_goods],SMALL(IF(ISNUMBER(MATCH(orderData[order_type],$D$13,0)),MATCH(ROW(orderData[customer]),ROW(orderData[customer])),""),ROWS($A$15:A56)+$B$3)),INDEX(orderData[lock_goods],SMALL(IF(ISNUMBER(MATCH(orderData[order_type],$D$13,0)*MATCH(YEAR(orderData[invoice_date]),$D$15,0)),MATCH(ROW(orderData[customer]),ROW(orderData[customer])),""),ROWS($A$15:A56)+$B$3)))),IF($D$13="",IF($D$15="",INDEX(orderData[lock_goods],SMALL(IF(ISNUMBER(MATCH(orderData[status],$D$11,0)),MATCH(ROW(orderData[customer]),ROW(orderData[customer])),""),ROWS($A$15:A56)+$B$3)),INDEX(orderData[lock_goods],SMALL(IF(ISNUMBER(MATCH(orderData[status],$D$11,0)*MATCH(YEAR(orderData[invoice_date]),$D$15,0)),MATCH(ROW(orderData[customer]),ROW(orderData[customer])),""),ROWS($A$15:A56)+$B$3))),IF($D$15="",INDEX(orderData[lock_goods],SMALL(IF(ISNUMBER(MATCH(orderData[status],$D$11,0)*MATCH(orderData[order_type],$D$13,0)),MATCH(ROW(orderData[customer]),ROW(orderData[customer])),""),ROWS($A$15:A56)+$B$3)),INDEX(orderData[lock_goods],SMALL(IF(ISNUMBER(MATCH(orderData[status],$D$11,0)*MATCH(orderData[order_type],$D$13,0)*MATCH(YEAR(orderData[invoice_date]),$D$15,0)),MATCH(ROW(orderData[customer]),ROW(orderData[customer])),""),ROWS($A$15:A56)+$B$3))))),IF($D$11="",IF($D$13="",IF($D$15="",INDEX(orderData[lock_goods],SMALL(IF(ISNUMBER(MATCH(orderData[customer],$D$9,0)),MATCH(ROW(orderData[customer]),ROW(orderData[customer])),""),ROWS($A$15:A56)+$B$3)),INDEX(orderData[lock_goods],SMALL(IF(ISNUMBER(MATCH(orderData[customer],$D$9,0)*MATCH(YEAR(orderData[invoice_date]),$D$15,0)),MATCH(ROW(orderData[customer]),ROW(orderData[customer])),""),ROWS($A$15:A56)+$B$3))),IF($D$15="",INDEX(orderData[lock_goods],SMALL(IF(ISNUMBER(MATCH(orderData[customer],$D$9,0)*MATCH(orderData[order_type],$D$13,0)),MATCH(ROW(orderData[customer]),ROW(orderData[customer])),""),ROWS($A$15:A56)+$B$3)),INDEX(orderData[lock_goods],SMALL(IF(ISNUMBER(MATCH(orderData[customer],$D$9,0)*MATCH(orderData[order_type],$D$13,0)*MATCH(YEAR(orderData[invoice_date]),$D$15,0)),MATCH(ROW(orderData[customer]),ROW(orderData[customer])),""),ROWS($A$15:A56)+$B$3)))),IF($D$13="",IF($D$15="",INDEX(orderData[lock_goods],SMALL(IF(ISNUMBER(MATCH(orderData[customer],$D$9,0)*MATCH(orderData[status],$D$11,0)),MATCH(ROW(orderData[customer]),ROW(orderData[customer])),""),ROWS($A$15:A56)+$B$3)),INDEX(orderData[lock_goods],SMALL(IF(ISNUMBER(MATCH(orderData[customer],$D$9,0)*MATCH(orderData[status],$D$11,0)*MATCH(YEAR(orderData[payed]),$D$15,0)),MATCH(ROW(orderData[customer]),ROW(orderData[customer])),""),ROWS($A$15:A56)+$B$3))),IF($D$15="",INDEX(orderData[lock_goods],SMALL(IF(ISNUMBER(MATCH(orderData[customer],$D$9,0)*MATCH(orderData[status],$D$11,0)*MATCH(orderData[order_type],$D$13,0)),MATCH(ROW(orderData[customer]),ROW(orderData[customer])),""),ROWS($A$15:A56)+$B$3)),INDEX(orderData[lock_good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T49" s="292" t="str">
        <f t="array" ref="T49">IFERROR(IF($D$9="",IF($D$11="",IF($D$13="",IF($D$15="",INDEX(orderData[payed],SMALL(MATCH(ROW(orderData[customer]),ROW(orderData[customer])),ROWS($A$15:A56)+$B$3)),INDEX(orderData[payed],SMALL(IF(ISNUMBER(MATCH(YEAR(orderData[invoice_date]),$D$15,0)),MATCH(ROW(orderData[customer]),ROW(orderData[customer])),""),ROWS($A$15:A56)+$B$3))),IF($D$15="",INDEX(orderData[payed],SMALL(IF(ISNUMBER(MATCH(orderData[order_type],$D$13,0)),MATCH(ROW(orderData[customer]),ROW(orderData[customer])),""),ROWS($A$15:A56)+$B$3)),INDEX(orderData[payed],SMALL(IF(ISNUMBER(MATCH(orderData[order_type],$D$13,0)*MATCH(YEAR(orderData[invoice_date]),$D$15,0)),MATCH(ROW(orderData[customer]),ROW(orderData[customer])),""),ROWS($A$15:A56)+$B$3)))),IF($D$13="",IF($D$15="",INDEX(orderData[payed],SMALL(IF(ISNUMBER(MATCH(orderData[status],$D$11,0)),MATCH(ROW(orderData[customer]),ROW(orderData[customer])),""),ROWS($A$15:A56)+$B$3)),INDEX(orderData[payed],SMALL(IF(ISNUMBER(MATCH(orderData[status],$D$11,0)*MATCH(YEAR(orderData[invoice_date]),$D$15,0)),MATCH(ROW(orderData[customer]),ROW(orderData[customer])),""),ROWS($A$15:A56)+$B$3))),IF($D$15="",INDEX(orderData[payed],SMALL(IF(ISNUMBER(MATCH(orderData[status],$D$11,0)*MATCH(orderData[order_type],$D$13,0)),MATCH(ROW(orderData[customer]),ROW(orderData[customer])),""),ROWS($A$15:A56)+$B$3)),INDEX(orderData[payed],SMALL(IF(ISNUMBER(MATCH(orderData[status],$D$11,0)*MATCH(orderData[order_type],$D$13,0)*MATCH(YEAR(orderData[invoice_date]),$D$15,0)),MATCH(ROW(orderData[customer]),ROW(orderData[customer])),""),ROWS($A$15:A56)+$B$3))))),IF($D$11="",IF($D$13="",IF($D$15="",INDEX(orderData[payed],SMALL(IF(ISNUMBER(MATCH(orderData[customer],$D$9,0)),MATCH(ROW(orderData[customer]),ROW(orderData[customer])),""),ROWS($A$15:A56)+$B$3)),INDEX(orderData[payed],SMALL(IF(ISNUMBER(MATCH(orderData[customer],$D$9,0)*MATCH(YEAR(orderData[invoice_date]),$D$15,0)),MATCH(ROW(orderData[customer]),ROW(orderData[customer])),""),ROWS($A$15:A56)+$B$3))),IF($D$15="",INDEX(orderData[payed],SMALL(IF(ISNUMBER(MATCH(orderData[customer],$D$9,0)*MATCH(orderData[order_type],$D$13,0)),MATCH(ROW(orderData[customer]),ROW(orderData[customer])),""),ROWS($A$15:A56)+$B$3)),INDEX(orderData[payed],SMALL(IF(ISNUMBER(MATCH(orderData[customer],$D$9,0)*MATCH(orderData[order_type],$D$13,0)*MATCH(YEAR(orderData[invoice_date]),$D$15,0)),MATCH(ROW(orderData[customer]),ROW(orderData[customer])),""),ROWS($A$15:A56)+$B$3)))),IF($D$13="",IF($D$15="",INDEX(orderData[payed],SMALL(IF(ISNUMBER(MATCH(orderData[customer],$D$9,0)*MATCH(orderData[status],$D$11,0)),MATCH(ROW(orderData[customer]),ROW(orderData[customer])),""),ROWS($A$15:A56)+$B$3)),INDEX(orderData[payed],SMALL(IF(ISNUMBER(MATCH(orderData[customer],$D$9,0)*MATCH(orderData[status],$D$11,0)*MATCH(YEAR(orderData[payed]),$D$15,0)),MATCH(ROW(orderData[customer]),ROW(orderData[customer])),""),ROWS($A$15:A56)+$B$3))),IF($D$15="",INDEX(orderData[payed],SMALL(IF(ISNUMBER(MATCH(orderData[customer],$D$9,0)*MATCH(orderData[status],$D$11,0)*MATCH(orderData[order_type],$D$13,0)),MATCH(ROW(orderData[customer]),ROW(orderData[customer])),""),ROWS($A$15:A56)+$B$3)),INDEX(orderData[paye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U49" s="287" t="str">
        <f t="array" ref="U49">IFERROR(IF($D$9="",IF($D$11="",IF($D$13="",IF($D$15="",INDEX(orderData[shipping_method],SMALL(MATCH(ROW(orderData[customer]),ROW(orderData[customer])),ROWS($A$15:A56)+$B$3)),INDEX(orderData[shipping_method],SMALL(IF(ISNUMBER(MATCH(YEAR(orderData[invoice_date]),$D$15,0)),MATCH(ROW(orderData[customer]),ROW(orderData[customer])),""),ROWS($A$15:A56)+$B$3))),IF($D$15="",INDEX(orderData[shipping_method],SMALL(IF(ISNUMBER(MATCH(orderData[order_type],$D$13,0)),MATCH(ROW(orderData[customer]),ROW(orderData[customer])),""),ROWS($A$15:A56)+$B$3)),INDEX(orderData[shipping_method],SMALL(IF(ISNUMBER(MATCH(orderData[order_type],$D$13,0)*MATCH(YEAR(orderData[invoice_date]),$D$15,0)),MATCH(ROW(orderData[customer]),ROW(orderData[customer])),""),ROWS($A$15:A56)+$B$3)))),IF($D$13="",IF($D$15="",INDEX(orderData[shipping_method],SMALL(IF(ISNUMBER(MATCH(orderData[status],$D$11,0)),MATCH(ROW(orderData[customer]),ROW(orderData[customer])),""),ROWS($A$15:A56)+$B$3)),INDEX(orderData[shipping_method],SMALL(IF(ISNUMBER(MATCH(orderData[status],$D$11,0)*MATCH(YEAR(orderData[invoice_date]),$D$15,0)),MATCH(ROW(orderData[customer]),ROW(orderData[customer])),""),ROWS($A$15:A56)+$B$3))),IF($D$15="",INDEX(orderData[shipping_method],SMALL(IF(ISNUMBER(MATCH(orderData[status],$D$11,0)*MATCH(orderData[order_type],$D$13,0)),MATCH(ROW(orderData[customer]),ROW(orderData[customer])),""),ROWS($A$15:A56)+$B$3)),INDEX(orderData[shipping_method],SMALL(IF(ISNUMBER(MATCH(orderData[status],$D$11,0)*MATCH(orderData[order_type],$D$13,0)*MATCH(YEAR(orderData[invoice_date]),$D$15,0)),MATCH(ROW(orderData[customer]),ROW(orderData[customer])),""),ROWS($A$15:A56)+$B$3))))),IF($D$11="",IF($D$13="",IF($D$15="",INDEX(orderData[shipping_method],SMALL(IF(ISNUMBER(MATCH(orderData[customer],$D$9,0)),MATCH(ROW(orderData[customer]),ROW(orderData[customer])),""),ROWS($A$15:A56)+$B$3)),INDEX(orderData[shipping_method],SMALL(IF(ISNUMBER(MATCH(orderData[customer],$D$9,0)*MATCH(YEAR(orderData[invoice_date]),$D$15,0)),MATCH(ROW(orderData[customer]),ROW(orderData[customer])),""),ROWS($A$15:A56)+$B$3))),IF($D$15="",INDEX(orderData[shipping_method],SMALL(IF(ISNUMBER(MATCH(orderData[customer],$D$9,0)*MATCH(orderData[order_type],$D$13,0)),MATCH(ROW(orderData[customer]),ROW(orderData[customer])),""),ROWS($A$15:A56)+$B$3)),INDEX(orderData[shipping_method],SMALL(IF(ISNUMBER(MATCH(orderData[customer],$D$9,0)*MATCH(orderData[order_type],$D$13,0)*MATCH(YEAR(orderData[invoice_date]),$D$15,0)),MATCH(ROW(orderData[customer]),ROW(orderData[customer])),""),ROWS($A$15:A56)+$B$3)))),IF($D$13="",IF($D$15="",INDEX(orderData[shipping_method],SMALL(IF(ISNUMBER(MATCH(orderData[customer],$D$9,0)*MATCH(orderData[status],$D$11,0)),MATCH(ROW(orderData[customer]),ROW(orderData[customer])),""),ROWS($A$15:A56)+$B$3)),INDEX(orderData[shipping_method],SMALL(IF(ISNUMBER(MATCH(orderData[customer],$D$9,0)*MATCH(orderData[status],$D$11,0)*MATCH(YEAR(orderData[shipping_method]),$D$15,0)),MATCH(ROW(orderData[customer]),ROW(orderData[customer])),""),ROWS($A$15:A56)+$B$3))),IF($D$15="",INDEX(orderData[shipping_method],SMALL(IF(ISNUMBER(MATCH(orderData[customer],$D$9,0)*MATCH(orderData[status],$D$11,0)*MATCH(orderData[order_type],$D$13,0)),MATCH(ROW(orderData[customer]),ROW(orderData[customer])),""),ROWS($A$15:A56)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V49" s="292" t="str">
        <f t="array" ref="V49">IFERROR(IF($D$9="",IF($D$11="",IF($D$13="",IF($D$15="",INDEX(orderData[status],SMALL(MATCH(ROW(orderData[customer]),ROW(orderData[customer])),ROWS($A$15:A56)+$B$3)),INDEX(orderData[status],SMALL(IF(ISNUMBER(MATCH(YEAR(orderData[invoice_date]),$D$15,0)),MATCH(ROW(orderData[customer]),ROW(orderData[customer])),""),ROWS($A$15:A56)+$B$3))),IF($D$15="",INDEX(orderData[status],SMALL(IF(ISNUMBER(MATCH(orderData[order_type],$D$13,0)),MATCH(ROW(orderData[customer]),ROW(orderData[customer])),""),ROWS($A$15:A56)+$B$3)),INDEX(orderData[status],SMALL(IF(ISNUMBER(MATCH(orderData[order_type],$D$13,0)*MATCH(YEAR(orderData[invoice_date]),$D$15,0)),MATCH(ROW(orderData[customer]),ROW(orderData[customer])),""),ROWS($A$15:A56)+$B$3)))),IF($D$13="",IF($D$15="",INDEX(orderData[status],SMALL(IF(ISNUMBER(MATCH(orderData[status],$D$11,0)),MATCH(ROW(orderData[customer]),ROW(orderData[customer])),""),ROWS($A$15:A56)+$B$3)),INDEX(orderData[status],SMALL(IF(ISNUMBER(MATCH(orderData[status],$D$11,0)*MATCH(YEAR(orderData[invoice_date]),$D$15,0)),MATCH(ROW(orderData[customer]),ROW(orderData[customer])),""),ROWS($A$15:A56)+$B$3))),IF($D$15="",INDEX(orderData[status],SMALL(IF(ISNUMBER(MATCH(orderData[status],$D$11,0)*MATCH(orderData[order_type],$D$13,0)),MATCH(ROW(orderData[customer]),ROW(orderData[customer])),""),ROWS($A$15:A56)+$B$3)),INDEX(orderData[status],SMALL(IF(ISNUMBER(MATCH(orderData[status],$D$11,0)*MATCH(orderData[order_type],$D$13,0)*MATCH(YEAR(orderData[invoice_date]),$D$15,0)),MATCH(ROW(orderData[customer]),ROW(orderData[customer])),""),ROWS($A$15:A56)+$B$3))))),IF($D$11="",IF($D$13="",IF($D$15="",INDEX(orderData[status],SMALL(IF(ISNUMBER(MATCH(orderData[customer],$D$9,0)),MATCH(ROW(orderData[customer]),ROW(orderData[customer])),""),ROWS($A$15:A56)+$B$3)),INDEX(orderData[status],SMALL(IF(ISNUMBER(MATCH(orderData[customer],$D$9,0)*MATCH(YEAR(orderData[invoice_date]),$D$15,0)),MATCH(ROW(orderData[customer]),ROW(orderData[customer])),""),ROWS($A$15:A56)+$B$3))),IF($D$15="",INDEX(orderData[status],SMALL(IF(ISNUMBER(MATCH(orderData[customer],$D$9,0)*MATCH(orderData[order_type],$D$13,0)),MATCH(ROW(orderData[customer]),ROW(orderData[customer])),""),ROWS($A$15:A56)+$B$3)),INDEX(orderData[status],SMALL(IF(ISNUMBER(MATCH(orderData[customer],$D$9,0)*MATCH(orderData[order_type],$D$13,0)*MATCH(YEAR(orderData[invoice_date]),$D$15,0)),MATCH(ROW(orderData[customer]),ROW(orderData[customer])),""),ROWS($A$15:A56)+$B$3)))),IF($D$13="",IF($D$15="",INDEX(orderData[status],SMALL(IF(ISNUMBER(MATCH(orderData[customer],$D$9,0)*MATCH(orderData[status],$D$11,0)),MATCH(ROW(orderData[customer]),ROW(orderData[customer])),""),ROWS($A$15:A56)+$B$3)),INDEX(orderData[status],SMALL(IF(ISNUMBER(MATCH(orderData[customer],$D$9,0)*MATCH(orderData[status],$D$11,0)*MATCH(YEAR(orderData[status]),$D$15,0)),MATCH(ROW(orderData[customer]),ROW(orderData[customer])),""),ROWS($A$15:A56)+$B$3))),IF($D$15="",INDEX(orderData[status],SMALL(IF(ISNUMBER(MATCH(orderData[customer],$D$9,0)*MATCH(orderData[status],$D$11,0)*MATCH(orderData[order_type],$D$13,0)),MATCH(ROW(orderData[customer]),ROW(orderData[customer])),""),ROWS($A$15:A56)+$B$3)),INDEX(orderData[statu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W49" s="392" t="str">
        <f t="array" ref="W49">IFERROR(IF($D$9="",IF($D$11="",IF($D$13="",IF($D$15="",INDEX(orderData[custom_docs],SMALL(MATCH(ROW(orderData[customer]),ROW(orderData[customer])),ROWS($A$15:A56)+$B$3)),INDEX(orderData[custom_docs],SMALL(IF(ISNUMBER(MATCH(YEAR(orderData[invoice_date]),$D$15,0)),MATCH(ROW(orderData[customer]),ROW(orderData[customer])),""),ROWS($A$15:A56)+$B$3))),IF($D$15="",INDEX(orderData[custom_docs],SMALL(IF(ISNUMBER(MATCH(orderData[order_type],$D$13,0)),MATCH(ROW(orderData[customer]),ROW(orderData[customer])),""),ROWS($A$15:A56)+$B$3)),INDEX(orderData[custom_docs],SMALL(IF(ISNUMBER(MATCH(orderData[order_type],$D$13,0)*MATCH(YEAR(orderData[invoice_date]),$D$15,0)),MATCH(ROW(orderData[customer]),ROW(orderData[customer])),""),ROWS($A$15:A56)+$B$3)))),IF($D$13="",IF($D$15="",INDEX(orderData[custom_docs],SMALL(IF(ISNUMBER(MATCH(orderData[status],$D$11,0)),MATCH(ROW(orderData[customer]),ROW(orderData[customer])),""),ROWS($A$15:A56)+$B$3)),INDEX(orderData[custom_docs],SMALL(IF(ISNUMBER(MATCH(orderData[status],$D$11,0)*MATCH(YEAR(orderData[invoice_date]),$D$15,0)),MATCH(ROW(orderData[customer]),ROW(orderData[customer])),""),ROWS($A$15:A56)+$B$3))),IF($D$15="",INDEX(orderData[custom_docs],SMALL(IF(ISNUMBER(MATCH(orderData[status],$D$11,0)*MATCH(orderData[order_type],$D$13,0)),MATCH(ROW(orderData[customer]),ROW(orderData[customer])),""),ROWS($A$15:A56)+$B$3)),INDEX(orderData[custom_docs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_docs],SMALL(IF(ISNUMBER(MATCH(orderData[customer],$D$9,0)),MATCH(ROW(orderData[customer]),ROW(orderData[customer])),""),ROWS($A$15:A56)+$B$3)),INDEX(orderData[custom_docs],SMALL(IF(ISNUMBER(MATCH(orderData[customer],$D$9,0)*MATCH(YEAR(orderData[invoice_date]),$D$15,0)),MATCH(ROW(orderData[customer]),ROW(orderData[customer])),""),ROWS($A$15:A56)+$B$3))),IF($D$15="",INDEX(orderData[custom_docs],SMALL(IF(ISNUMBER(MATCH(orderData[customer],$D$9,0)*MATCH(orderData[order_type],$D$13,0)),MATCH(ROW(orderData[customer]),ROW(orderData[customer])),""),ROWS($A$15:A56)+$B$3)),INDEX(orderData[custom_docs],SMALL(IF(ISNUMBER(MATCH(orderData[customer],$D$9,0)*MATCH(orderData[order_type],$D$13,0)*MATCH(YEAR(orderData[invoice_date]),$D$15,0)),MATCH(ROW(orderData[customer]),ROW(orderData[customer])),""),ROWS($A$15:A56)+$B$3)))),IF($D$13="",IF($D$15="",INDEX(orderData[custom_docs],SMALL(IF(ISNUMBER(MATCH(orderData[customer],$D$9,0)*MATCH(orderData[status],$D$11,0)),MATCH(ROW(orderData[customer]),ROW(orderData[customer])),""),ROWS($A$15:A56)+$B$3)),INDEX(orderData[custom_docs],SMALL(IF(ISNUMBER(MATCH(orderData[customer],$D$9,0)*MATCH(orderData[status],$D$11,0)*MATCH(YEAR(orderData[status]),$D$15,0)),MATCH(ROW(orderData[customer]),ROW(orderData[customer])),""),ROWS($A$15:A56)+$B$3))),IF($D$15="",INDEX(orderData[custom_docs],SMALL(IF(ISNUMBER(MATCH(orderData[customer],$D$9,0)*MATCH(orderData[status],$D$11,0)*MATCH(orderData[order_type],$D$13,0)),MATCH(ROW(orderData[customer]),ROW(orderData[customer])),""),ROWS($A$15:A56)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BG49" s="195"/>
      <c r="BK49" s="266"/>
      <c r="BL49" s="267"/>
      <c r="BM49" s="268"/>
      <c r="BN49" s="267"/>
      <c r="BO49" s="268"/>
      <c r="BZ49" s="316"/>
      <c r="CA49" s="305" t="str">
        <f>IFERROR(IF(BZ49="","",INDEX(productData[description],MATCH(BZ49,productData[sku],0))),"")</f>
        <v/>
      </c>
      <c r="CB49" s="307"/>
      <c r="CC49" s="420"/>
      <c r="CD49" s="315"/>
      <c r="CE49" s="425"/>
      <c r="CF49" s="308"/>
      <c r="CG49" s="309" t="str">
        <f>IFERROR(ROUNDUP(CB49/INDEX(productData[units_per_carton],MATCH(BZ49,productData[sku],0)),0),"")</f>
        <v/>
      </c>
      <c r="CH49" s="310" t="str">
        <f>IFERROR(ROUNDUP(CD49/INDEX(productData[units_per_carton],MATCH(BZ49,productData[sku],0)),0),"")</f>
        <v/>
      </c>
      <c r="CI49" s="310" t="str">
        <f>IFERROR(ROUNDUP(CF49/INDEX(productData[units_per_carton],MATCH(BZ49,productData[sku])),0),"")</f>
        <v/>
      </c>
      <c r="CJ49" s="310" t="str">
        <f>IFERROR(((CB49+CD49+CF49)/INDEX(productData[units_per_carton],MATCH(BZ49,productData[sku],0)))*INDEX(productData[net_weight],MATCH(BZ49,productData[sku],0)),"")</f>
        <v/>
      </c>
      <c r="CK49" s="310" t="str">
        <f>IFERROR(((CB49+CD49+CF49)/INDEX(productData[units_per_carton],MATCH(BZ49,productData[sku],0)))*INDEX(productData[gross_weight],MATCH(BZ49,productData[sku],0)),"")</f>
        <v/>
      </c>
      <c r="CL49" s="414" t="str">
        <f>IFERROR((CB49+CD49+CF49)/INDEX(productData[units_per_carton],MATCH(BZ49,productData[sku],0))*INDEX(productData[length],MATCH(BZ49,productData[sku],0))*INDEX(productData[width],MATCH(BZ49,productData[sku],0))*INDEX(productData[height],MATCH(BZ49,productData[sku],0))/1000000000,"")</f>
        <v/>
      </c>
      <c r="CM49" s="311" t="str">
        <f>IFERROR(INDEX(productData[category],MATCH(BZ49,productData[sku],0)),"")</f>
        <v/>
      </c>
      <c r="CN49" s="311" t="str">
        <f>IFERROR(INDEX(productData[size1],MATCH(BZ49,productData[sku],0)),"")</f>
        <v/>
      </c>
      <c r="CO49" s="312" t="str">
        <f>IFERROR(INDEX(productData[hs_code],MATCH(BZ49,productData[sku],0)),"")</f>
        <v/>
      </c>
      <c r="CP49" s="365" t="str">
        <f>IFERROR(INDEX(productData[sku_geko],MATCH(BZ49,productData[sku],0)),"")</f>
        <v/>
      </c>
      <c r="CQ49" s="308"/>
      <c r="CR49" s="382" t="str">
        <f>IFERROR(IF(BZ49="","",IF($BX$15="SALE",INDEX(inventory[COSTO UNITARIO],MATCH(BZ49,inventory[SKU],0)),IF($BX$15="SAMPLING",INDEX(inventory[COSTO UNITARIO],MATCH(BZ49,inventory[SKU],0)),""))),"")</f>
        <v/>
      </c>
      <c r="CS49" s="382" t="str">
        <f t="shared" si="8"/>
        <v/>
      </c>
      <c r="CT49" s="430" t="str">
        <f t="shared" si="9"/>
        <v/>
      </c>
      <c r="CU49" s="357" t="str">
        <f t="shared" si="3"/>
        <v/>
      </c>
      <c r="CV49" s="251"/>
      <c r="CW49" s="251"/>
      <c r="CX49" s="251"/>
      <c r="CY49" s="251"/>
      <c r="CZ49" s="251"/>
      <c r="DA49" s="251"/>
      <c r="DB49" s="251" t="str">
        <f>IFERROR(VLOOKUP(BZ49,productData[],22,FALSE),"")</f>
        <v/>
      </c>
      <c r="EE49" s="337" t="str">
        <f t="array" ref="EE49">IFERROR(IF($EC$9="",IF($EC$11="",IF($EC$13="",INDEX(productData[sku],SMALL(MATCH(ROW(productData[sku]),ROW(productData[sku])),ROWS($A$15:A56)+$B$3)),INDEX(productData[sku],SMALL(IF(ISNUMBER(MATCH(productData[size1],$EC$13,0)),MATCH(ROW(productData[sku]),ROW(productData[sku])),""),ROWS($A$15:A54)+$B$3))),IF($EC$13="",INDEX(productData[sku],SMALL(IF(ISNUMBER(MATCH(productData[sex],$EC$11,0)),MATCH(ROW(productData[sku]),ROW(productData[sku])),""),ROWS($A$15:A54)+$B$3)),INDEX(productData[sku],SMALL(IF(ISNUMBER(MATCH(productData[sex],$EC$11,0)*MATCH(productData[size1],$EC$13,0)),MATCH(ROW(productData[sku]),ROW(productData[sku])),""),ROWS($A$15:A54)+$B$3)))),IF($EC$11="",IF($EC$13="",INDEX(productData[sku],SMALL(IF(ISNUMBER(MATCH(productData[category],$EC$9,0)),MATCH(ROW(productData[sku]),ROW(productData[sku])),""),ROWS($A$15:A54)+$B$3)),INDEX(productData[sku],SMALL(IF(ISNUMBER(MATCH(productData[category],$EC$9,0)*MATCH(productData[size1],$EC$13,0)),MATCH(ROW(productData[sku]),ROW(productData[sku])),""),ROWS($A$15:A54)+$B$3))),IF($EC$13="",INDEX(productData[sku],SMALL(IF(ISNUMBER(MATCH(productData[category],$EC$9,0)*MATCH(productData[sex],$EC$11,0)),MATCH(ROW(productData[sku]),ROW(productData[sku])),""),ROWS($A$15:A54)+$B$3)),INDEX(productData[sku],SMALL(IF(ISNUMBER(MATCH(productData[category],$EC$9,0)*MATCH(productData[sex],$EC$11,0)*MATCH(productData[size1],$EC$13,0)),MATCH(ROW(productData[sku]),ROW(productData[sku])),""),ROWS($A$15:A54)+$B$3))))),"")</f>
        <v/>
      </c>
      <c r="EF49" s="501" t="str">
        <f t="array" ref="EF49">IFERROR(IF($EC$9="",IF($EC$11="",IF($EC$13="",INDEX(productData[description],SMALL(MATCH(ROW(productData[sku]),ROW(productData[sku])),ROWS($A$15:A56)+$B$3)),INDEX(productData[description],SMALL(IF(ISNUMBER(MATCH(productData[size1],$EC$13,0)),MATCH(ROW(productData[sku]),ROW(productData[sku])),""),ROWS($A$15:A54)+$B$3))),IF($EC$13="",INDEX(productData[description],SMALL(IF(ISNUMBER(MATCH(productData[sex],$EC$11,0)),MATCH(ROW(productData[sku]),ROW(productData[sku])),""),ROWS($A$15:A54)+$B$3)),INDEX(productData[description],SMALL(IF(ISNUMBER(MATCH(productData[sex],$EC$11,0)*MATCH(productData[size1],$EC$13,0)),MATCH(ROW(productData[sku]),ROW(productData[sku])),""),ROWS($A$15:A54)+$B$3)))),IF($EC$11="",IF($EC$13="",INDEX(productData[description],SMALL(IF(ISNUMBER(MATCH(productData[category],$EC$9,0)),MATCH(ROW(productData[sku]),ROW(productData[sku])),""),ROWS($A$15:A54)+$B$3)),INDEX(productData[description],SMALL(IF(ISNUMBER(MATCH(productData[category],$EC$9,0)*MATCH(productData[size1],$EC$13,0)),MATCH(ROW(productData[sku]),ROW(productData[sku])),""),ROWS($A$15:A54)+$B$3))),IF($EC$13="",INDEX(productData[description],SMALL(IF(ISNUMBER(MATCH(productData[category],$EC$9,0)*MATCH(productData[sex],$EC$11,0)),MATCH(ROW(productData[sku]),ROW(productData[sku])),""),ROWS($A$15:A54)+$B$3)),INDEX(productData[description],SMALL(IF(ISNUMBER(MATCH(productData[category],$EC$9,0)*MATCH(productData[sex],$EC$11,0)*MATCH(productData[size1],$EC$13,0)),MATCH(ROW(productData[sku]),ROW(productData[sku])),""),ROWS($A$15:A54)+$B$3))))),"")</f>
        <v/>
      </c>
      <c r="EG49" s="338" t="str">
        <f>IFERROR(IF('BHPC MANAGER'!$EE49="","",INDEX(inventory[ESISTENZA],MATCH('BHPC MANAGER'!$EE49,inventory[SKU],0))),0)</f>
        <v/>
      </c>
      <c r="EH49" s="339" t="s">
        <v>241</v>
      </c>
      <c r="EI49" s="339" t="str">
        <f t="shared" si="4"/>
        <v/>
      </c>
      <c r="EJ49" s="340" t="s">
        <v>241</v>
      </c>
      <c r="EK49" s="341" t="str">
        <f t="shared" si="5"/>
        <v/>
      </c>
      <c r="EO49" s="195" t="str">
        <f t="array" ref="EO49">IFERROR(INDEX(orderData[order_no],SMALL(IF(ISNUMBER(MATCH(orderData[status],$EO$7,0)),MATCH(ROW(orderData[order_no]),ROW(orderData[order_no])),""),ROWS($A$15:A54))),"")</f>
        <v/>
      </c>
    </row>
    <row r="50" spans="10:145" ht="15" customHeight="1" x14ac:dyDescent="0.35">
      <c r="J50" s="243"/>
      <c r="K50" s="243"/>
      <c r="L50" s="285" t="str">
        <f t="array" ref="L50">IFERROR(IF($D$9="",IF($D$11="",IF($D$13="",IF($D$15="",INDEX(orderData[customer],SMALL(MATCH(ROW(orderData[customer]),ROW(orderData[customer])),ROWS($A$15:A57)+$B$3)),INDEX(orderData[customer],SMALL(IF(ISNUMBER(MATCH(YEAR(orderData[invoice_date]),$D$15,0)),MATCH(ROW(orderData[customer]),ROW(orderData[customer])),""),ROWS($A$15:A57)+$B$3))),IF($D$15="",INDEX(orderData[customer],SMALL(IF(ISNUMBER(MATCH(orderData[order_type],$D$13,0)),MATCH(ROW(orderData[customer]),ROW(orderData[customer])),""),ROWS($A$15:A57)+$B$3)),INDEX(orderData[customer],SMALL(IF(ISNUMBER(MATCH(orderData[order_type],$D$13,0)*MATCH(YEAR(orderData[invoice_date]),$D$15,0)),MATCH(ROW(orderData[customer]),ROW(orderData[customer])),""),ROWS($A$15:A57)+$B$3)))),IF($D$13="",IF($D$15="",INDEX(orderData[customer],SMALL(IF(ISNUMBER(MATCH(orderData[status],$D$11,0)),MATCH(ROW(orderData[customer]),ROW(orderData[customer])),""),ROWS($A$15:A57)+$B$3)),INDEX(orderData[customer],SMALL(IF(ISNUMBER(MATCH(orderData[status],$D$11,0)*MATCH(YEAR(orderData[invoice_date]),$D$15,0)),MATCH(ROW(orderData[customer]),ROW(orderData[customer])),""),ROWS($A$15:A57)+$B$3))),IF($D$15="",INDEX(orderData[customer],SMALL(IF(ISNUMBER(MATCH(orderData[status],$D$11,0)*MATCH(orderData[order_type],$D$13,0)),MATCH(ROW(orderData[customer]),ROW(orderData[customer])),""),ROWS($A$15:A57)+$B$3)),INDEX(orderData[customer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er],SMALL(IF(ISNUMBER(MATCH(orderData[customer],$D$9,0)),MATCH(ROW(orderData[customer]),ROW(orderData[customer])),""),ROWS($A$15:A57)+$B$3)),INDEX(orderData[customer],SMALL(IF(ISNUMBER(MATCH(orderData[customer],$D$9,0)*MATCH(YEAR(orderData[invoice_date]),$D$15,0)),MATCH(ROW(orderData[customer]),ROW(orderData[customer])),""),ROWS($A$15:A57)+$B$3))),IF($D$15="",INDEX(orderData[customer],SMALL(IF(ISNUMBER(MATCH(orderData[customer],$D$9,0)*MATCH(orderData[order_type],$D$13,0)),MATCH(ROW(orderData[customer]),ROW(orderData[customer])),""),ROWS($A$15:A57)+$B$3)),INDEX(orderData[customer],SMALL(IF(ISNUMBER(MATCH(orderData[customer],$D$9,0)*MATCH(orderData[order_type],$D$13,0)*MATCH(YEAR(orderData[invoice_date]),$D$15,0)),MATCH(ROW(orderData[customer]),ROW(orderData[customer])),""),ROWS($A$15:A57)+$B$3)))),IF($D$13="",IF($D$15="",INDEX(orderData[customer],SMALL(IF(ISNUMBER(MATCH(orderData[customer],$D$9,0)*MATCH(orderData[status],$D$11,0)),MATCH(ROW(orderData[customer]),ROW(orderData[customer])),""),ROWS($A$15:A57)+$B$3)),INDEX(orderData[customer],SMALL(IF(ISNUMBER(MATCH(orderData[customer],$D$9,0)*MATCH(orderData[status],$D$11,0)*MATCH(YEAR(orderData[invoice_date]),$D$15,0)),MATCH(ROW(orderData[customer]),ROW(orderData[customer])),""),ROWS($A$15:A57)+$B$3))),IF($D$15="",INDEX(orderData[customer],SMALL(IF(ISNUMBER(MATCH(orderData[customer],$D$9,0)*MATCH(orderData[status],$D$11,0)*MATCH(orderData[order_type],$D$13,0)),MATCH(ROW(orderData[customer]),ROW(orderData[customer])),""),ROWS($A$15:A57)+$B$3)),INDEX(orderData[customer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M50" s="286" t="str">
        <f t="array" ref="M50">IFERROR(IF($D$9="",IF($D$11="",IF($D$13="",IF($D$15="",INDEX(orderData[order_no],SMALL(MATCH(ROW(orderData[customer]),ROW(orderData[customer])),ROWS($A$15:A57)+$B$3)),INDEX(orderData[order_no],SMALL(IF(ISNUMBER(MATCH(YEAR(orderData[invoice_date]),$D$15,0)),MATCH(ROW(orderData[customer]),ROW(orderData[customer])),""),ROWS($A$15:A57)+$B$3))),IF($D$15="",INDEX(orderData[order_no],SMALL(IF(ISNUMBER(MATCH(orderData[order_type],$D$13,0)),MATCH(ROW(orderData[customer]),ROW(orderData[customer])),""),ROWS($A$15:A57)+$B$3)),INDEX(orderData[order_no],SMALL(IF(ISNUMBER(MATCH(orderData[order_type],$D$13,0)*MATCH(YEAR(orderData[invoice_date]),$D$15,0)),MATCH(ROW(orderData[customer]),ROW(orderData[customer])),""),ROWS($A$15:A57)+$B$3)))),IF($D$13="",IF($D$15="",INDEX(orderData[order_no],SMALL(IF(ISNUMBER(MATCH(orderData[status],$D$11,0)),MATCH(ROW(orderData[customer]),ROW(orderData[customer])),""),ROWS($A$15:A57)+$B$3)),INDEX(orderData[order_no],SMALL(IF(ISNUMBER(MATCH(orderData[status],$D$11,0)*MATCH(YEAR(orderData[invoice_date]),$D$15,0)),MATCH(ROW(orderData[customer]),ROW(orderData[customer])),""),ROWS($A$15:A57)+$B$3))),IF($D$15="",INDEX(orderData[order_no],SMALL(IF(ISNUMBER(MATCH(orderData[status],$D$11,0)*MATCH(orderData[order_type],$D$13,0)),MATCH(ROW(orderData[customer]),ROW(orderData[customer])),""),ROWS($A$15:A57)+$B$3)),INDEX(orderData[order_no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no],SMALL(IF(ISNUMBER(MATCH(orderData[customer],$D$9,0)),MATCH(ROW(orderData[customer]),ROW(orderData[customer])),""),ROWS($A$15:A57)+$B$3)),INDEX(orderData[order_no],SMALL(IF(ISNUMBER(MATCH(orderData[customer],$D$9,0)*MATCH(YEAR(orderData[invoice_date]),$D$15,0)),MATCH(ROW(orderData[customer]),ROW(orderData[customer])),""),ROWS($A$15:A57)+$B$3))),IF($D$15="",INDEX(orderData[order_no],SMALL(IF(ISNUMBER(MATCH(orderData[customer],$D$9,0)*MATCH(orderData[order_type],$D$13,0)),MATCH(ROW(orderData[customer]),ROW(orderData[customer])),""),ROWS($A$15:A57)+$B$3)),INDEX(orderData[order_no],SMALL(IF(ISNUMBER(MATCH(orderData[customer],$D$9,0)*MATCH(orderData[order_type],$D$13,0)*MATCH(YEAR(orderData[invoice_date]),$D$15,0)),MATCH(ROW(orderData[customer]),ROW(orderData[customer])),""),ROWS($A$15:A57)+$B$3)))),IF($D$13="",IF($D$15="",INDEX(orderData[order_no],SMALL(IF(ISNUMBER(MATCH(orderData[customer],$D$9,0)*MATCH(orderData[status],$D$11,0)),MATCH(ROW(orderData[customer]),ROW(orderData[customer])),""),ROWS($A$15:A57)+$B$3)),INDEX(orderData[order_no],SMALL(IF(ISNUMBER(MATCH(orderData[customer],$D$9,0)*MATCH(orderData[status],$D$11,0)*MATCH(YEAR(orderData[invoice_date]),$D$15,0)),MATCH(ROW(orderData[customer]),ROW(orderData[customer])),""),ROWS($A$15:A57)+$B$3))),IF($D$15="",INDEX(orderData[order_no],SMALL(IF(ISNUMBER(MATCH(orderData[customer],$D$9,0)*MATCH(orderData[status],$D$11,0)*MATCH(orderData[order_type],$D$13,0)),MATCH(ROW(orderData[customer]),ROW(orderData[customer])),""),ROWS($A$15:A57)+$B$3)),INDEX(orderData[order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N50" s="287" t="str">
        <f t="array" ref="N50">IFERROR(IF($D$9="",IF($D$11="",IF($D$13="",IF($D$15="",INDEX(orderData[order_type],SMALL(MATCH(ROW(orderData[customer]),ROW(orderData[customer])),ROWS($A$15:A57)+$B$3)),INDEX(orderData[order_type],SMALL(IF(ISNUMBER(MATCH(YEAR(orderData[invoice_date]),$D$15,0)),MATCH(ROW(orderData[customer]),ROW(orderData[customer])),""),ROWS($A$15:A57)+$B$3))),IF($D$15="",INDEX(orderData[order_type],SMALL(IF(ISNUMBER(MATCH(orderData[order_type],$D$13,0)),MATCH(ROW(orderData[customer]),ROW(orderData[customer])),""),ROWS($A$15:A57)+$B$3)),INDEX(orderData[order_type],SMALL(IF(ISNUMBER(MATCH(orderData[order_type],$D$13,0)*MATCH(YEAR(orderData[invoice_date]),$D$15,0)),MATCH(ROW(orderData[customer]),ROW(orderData[customer])),""),ROWS($A$15:A57)+$B$3)))),IF($D$13="",IF($D$15="",INDEX(orderData[order_type],SMALL(IF(ISNUMBER(MATCH(orderData[status],$D$11,0)),MATCH(ROW(orderData[customer]),ROW(orderData[customer])),""),ROWS($A$15:A57)+$B$3)),INDEX(orderData[order_type],SMALL(IF(ISNUMBER(MATCH(orderData[status],$D$11,0)*MATCH(YEAR(orderData[invoice_date]),$D$15,0)),MATCH(ROW(orderData[customer]),ROW(orderData[customer])),""),ROWS($A$15:A57)+$B$3))),IF($D$15="",INDEX(orderData[order_type],SMALL(IF(ISNUMBER(MATCH(orderData[status],$D$11,0)*MATCH(orderData[order_type],$D$13,0)),MATCH(ROW(orderData[customer]),ROW(orderData[customer])),""),ROWS($A$15:A57)+$B$3)),INDEX(orderData[order_typ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type],SMALL(IF(ISNUMBER(MATCH(orderData[customer],$D$9,0)),MATCH(ROW(orderData[customer]),ROW(orderData[customer])),""),ROWS($A$15:A57)+$B$3)),INDEX(orderData[order_type],SMALL(IF(ISNUMBER(MATCH(orderData[customer],$D$9,0)*MATCH(YEAR(orderData[invoice_date]),$D$15,0)),MATCH(ROW(orderData[customer]),ROW(orderData[customer])),""),ROWS($A$15:A57)+$B$3))),IF($D$15="",INDEX(orderData[order_type],SMALL(IF(ISNUMBER(MATCH(orderData[customer],$D$9,0)*MATCH(orderData[order_type],$D$13,0)),MATCH(ROW(orderData[customer]),ROW(orderData[customer])),""),ROWS($A$15:A57)+$B$3)),INDEX(orderData[order_type],SMALL(IF(ISNUMBER(MATCH(orderData[customer],$D$9,0)*MATCH(orderData[order_type],$D$13,0)*MATCH(YEAR(orderData[invoice_date]),$D$15,0)),MATCH(ROW(orderData[customer]),ROW(orderData[customer])),""),ROWS($A$15:A57)+$B$3)))),IF($D$13="",IF($D$15="",INDEX(orderData[order_type],SMALL(IF(ISNUMBER(MATCH(orderData[customer],$D$9,0)*MATCH(orderData[status],$D$11,0)),MATCH(ROW(orderData[customer]),ROW(orderData[customer])),""),ROWS($A$15:A57)+$B$3)),INDEX(orderData[order_type],SMALL(IF(ISNUMBER(MATCH(orderData[customer],$D$9,0)*MATCH(orderData[status],$D$11,0)*MATCH(YEAR(orderData[invoice_date]),$D$15,0)),MATCH(ROW(orderData[customer]),ROW(orderData[customer])),""),ROWS($A$15:A57)+$B$3))),IF($D$15="",INDEX(orderData[order_type],SMALL(IF(ISNUMBER(MATCH(orderData[customer],$D$9,0)*MATCH(orderData[status],$D$11,0)*MATCH(orderData[order_type],$D$13,0)),MATCH(ROW(orderData[customer]),ROW(orderData[customer])),""),ROWS($A$15:A57)+$B$3)),INDEX(orderData[order_typ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O50" s="288" t="str">
        <f t="array" ref="O50">IFERROR(IF($D$9="",IF($D$11="",IF($D$13="",IF($D$15="",INDEX(orderData[order_date],SMALL(MATCH(ROW(orderData[customer]),ROW(orderData[customer])),ROWS($A$15:A57)+$B$3)),INDEX(orderData[order_date],SMALL(IF(ISNUMBER(MATCH(YEAR(orderData[invoice_date]),$D$15,0)),MATCH(ROW(orderData[customer]),ROW(orderData[customer])),""),ROWS($A$15:A57)+$B$3))),IF($D$15="",INDEX(orderData[order_date],SMALL(IF(ISNUMBER(MATCH(orderData[order_type],$D$13,0)),MATCH(ROW(orderData[customer]),ROW(orderData[customer])),""),ROWS($A$15:A57)+$B$3)),INDEX(orderData[order_date],SMALL(IF(ISNUMBER(MATCH(orderData[order_type],$D$13,0)*MATCH(YEAR(orderData[invoice_date]),$D$15,0)),MATCH(ROW(orderData[customer]),ROW(orderData[customer])),""),ROWS($A$15:A57)+$B$3)))),IF($D$13="",IF($D$15="",INDEX(orderData[order_date],SMALL(IF(ISNUMBER(MATCH(orderData[status],$D$11,0)),MATCH(ROW(orderData[customer]),ROW(orderData[customer])),""),ROWS($A$15:A57)+$B$3)),INDEX(orderData[order_date],SMALL(IF(ISNUMBER(MATCH(orderData[status],$D$11,0)*MATCH(YEAR(orderData[invoice_date]),$D$15,0)),MATCH(ROW(orderData[customer]),ROW(orderData[customer])),""),ROWS($A$15:A57)+$B$3))),IF($D$15="",INDEX(orderData[order_date],SMALL(IF(ISNUMBER(MATCH(orderData[status],$D$11,0)*MATCH(orderData[order_type],$D$13,0)),MATCH(ROW(orderData[customer]),ROW(orderData[customer])),""),ROWS($A$15:A57)+$B$3)),INDEX(orderData[order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date],SMALL(IF(ISNUMBER(MATCH(orderData[customer],$D$9,0)),MATCH(ROW(orderData[customer]),ROW(orderData[customer])),""),ROWS($A$15:A57)+$B$3)),INDEX(orderData[order_date],SMALL(IF(ISNUMBER(MATCH(orderData[customer],$D$9,0)*MATCH(YEAR(orderData[invoice_date]),$D$15,0)),MATCH(ROW(orderData[customer]),ROW(orderData[customer])),""),ROWS($A$15:A57)+$B$3))),IF($D$15="",INDEX(orderData[order_date],SMALL(IF(ISNUMBER(MATCH(orderData[customer],$D$9,0)*MATCH(orderData[order_type],$D$13,0)),MATCH(ROW(orderData[customer]),ROW(orderData[customer])),""),ROWS($A$15:A57)+$B$3)),INDEX(orderData[order_date],SMALL(IF(ISNUMBER(MATCH(orderData[customer],$D$9,0)*MATCH(orderData[order_type],$D$13,0)*MATCH(YEAR(orderData[invoice_date]),$D$15,0)),MATCH(ROW(orderData[customer]),ROW(orderData[customer])),""),ROWS($A$15:A57)+$B$3)))),IF($D$13="",IF($D$15="",INDEX(orderData[order_date],SMALL(IF(ISNUMBER(MATCH(orderData[customer],$D$9,0)*MATCH(orderData[status],$D$11,0)),MATCH(ROW(orderData[customer]),ROW(orderData[customer])),""),ROWS($A$15:A57)+$B$3)),INDEX(orderData[order_date],SMALL(IF(ISNUMBER(MATCH(orderData[customer],$D$9,0)*MATCH(orderData[status],$D$11,0)*MATCH(YEAR(orderData[invoice_date]),$D$15,0)),MATCH(ROW(orderData[customer]),ROW(orderData[customer])),""),ROWS($A$15:A57)+$B$3))),IF($D$15="",INDEX(orderData[order_date],SMALL(IF(ISNUMBER(MATCH(orderData[customer],$D$9,0)*MATCH(orderData[status],$D$11,0)*MATCH(orderData[order_type],$D$13,0)),MATCH(ROW(orderData[customer]),ROW(orderData[customer])),""),ROWS($A$15:A57)+$B$3)),INDEX(orderData[order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P50" s="289" t="str">
        <f t="array" ref="P50">IFERROR(IF($D$9="",IF($D$11="",IF($D$13="",IF($D$15="",INDEX(orderData[invoice_no],SMALL(MATCH(ROW(orderData[customer]),ROW(orderData[customer])),ROWS($A$15:A57)+$B$3)),INDEX(orderData[invoice_no],SMALL(IF(ISNUMBER(MATCH(YEAR(orderData[invoice_date]),$D$15,0)),MATCH(ROW(orderData[customer]),ROW(orderData[customer])),""),ROWS($A$15:A57)+$B$3))),IF($D$15="",INDEX(orderData[invoice_no],SMALL(IF(ISNUMBER(MATCH(orderData[order_type],$D$13,0)),MATCH(ROW(orderData[customer]),ROW(orderData[customer])),""),ROWS($A$15:A57)+$B$3)),INDEX(orderData[invoice_no],SMALL(IF(ISNUMBER(MATCH(orderData[order_type],$D$13,0)*MATCH(YEAR(orderData[invoice_date]),$D$15,0)),MATCH(ROW(orderData[customer]),ROW(orderData[customer])),""),ROWS($A$15:A57)+$B$3)))),IF($D$13="",IF($D$15="",INDEX(orderData[invoice_no],SMALL(IF(ISNUMBER(MATCH(orderData[status],$D$11,0)),MATCH(ROW(orderData[customer]),ROW(orderData[customer])),""),ROWS($A$15:A57)+$B$3)),INDEX(orderData[invoice_no],SMALL(IF(ISNUMBER(MATCH(orderData[status],$D$11,0)*MATCH(YEAR(orderData[invoice_date]),$D$15,0)),MATCH(ROW(orderData[customer]),ROW(orderData[customer])),""),ROWS($A$15:A57)+$B$3))),IF($D$15="",INDEX(orderData[invoice_no],SMALL(IF(ISNUMBER(MATCH(orderData[status],$D$11,0)*MATCH(orderData[order_type],$D$13,0)),MATCH(ROW(orderData[customer]),ROW(orderData[customer])),""),ROWS($A$15:A57)+$B$3)),INDEX(orderData[invoice_no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no],SMALL(IF(ISNUMBER(MATCH(orderData[customer],$D$9,0)),MATCH(ROW(orderData[customer]),ROW(orderData[customer])),""),ROWS($A$15:A57)+$B$3)),INDEX(orderData[invoice_no],SMALL(IF(ISNUMBER(MATCH(orderData[customer],$D$9,0)*MATCH(YEAR(orderData[invoice_date]),$D$15,0)),MATCH(ROW(orderData[customer]),ROW(orderData[customer])),""),ROWS($A$15:A57)+$B$3))),IF($D$15="",INDEX(orderData[invoice_no],SMALL(IF(ISNUMBER(MATCH(orderData[customer],$D$9,0)*MATCH(orderData[order_type],$D$13,0)),MATCH(ROW(orderData[customer]),ROW(orderData[customer])),""),ROWS($A$15:A57)+$B$3)),INDEX(orderData[invoice_no],SMALL(IF(ISNUMBER(MATCH(orderData[customer],$D$9,0)*MATCH(orderData[order_type],$D$13,0)*MATCH(YEAR(orderData[invoice_date]),$D$15,0)),MATCH(ROW(orderData[customer]),ROW(orderData[customer])),""),ROWS($A$15:A57)+$B$3)))),IF($D$13="",IF($D$15="",INDEX(orderData[invoice_no],SMALL(IF(ISNUMBER(MATCH(orderData[customer],$D$9,0)*MATCH(orderData[status],$D$11,0)),MATCH(ROW(orderData[customer]),ROW(orderData[customer])),""),ROWS($A$15:A57)+$B$3)),INDEX(orderData[invoice_no],SMALL(IF(ISNUMBER(MATCH(orderData[customer],$D$9,0)*MATCH(orderData[status],$D$11,0)*MATCH(YEAR(orderData[invoice_date]),$D$15,0)),MATCH(ROW(orderData[customer]),ROW(orderData[customer])),""),ROWS($A$15:A57)+$B$3))),IF($D$15="",INDEX(orderData[invoice_no],SMALL(IF(ISNUMBER(MATCH(orderData[customer],$D$9,0)*MATCH(orderData[status],$D$11,0)*MATCH(orderData[order_type],$D$13,0)),MATCH(ROW(orderData[customer]),ROW(orderData[customer])),""),ROWS($A$15:A57)+$B$3)),INDEX(orderData[invoice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Q50" s="290" t="str">
        <f t="array" ref="Q50">IFERROR(IF($D$9="",IF($D$11="",IF($D$13="",IF($D$15="",INDEX(orderData[invoice_date],SMALL(MATCH(ROW(orderData[customer]),ROW(orderData[customer])),ROWS($A$15:A57)+$B$3)),INDEX(orderData[invoice_date],SMALL(IF(ISNUMBER(MATCH(YEAR(orderData[invoice_date]),$D$15,0)),MATCH(ROW(orderData[customer]),ROW(orderData[customer])),""),ROWS($A$15:A57)+$B$3))),IF($D$15="",INDEX(orderData[invoice_date],SMALL(IF(ISNUMBER(MATCH(orderData[order_type],$D$13,0)),MATCH(ROW(orderData[customer]),ROW(orderData[customer])),""),ROWS($A$15:A57)+$B$3)),INDEX(orderData[invoice_date],SMALL(IF(ISNUMBER(MATCH(orderData[order_type],$D$13,0)*MATCH(YEAR(orderData[invoice_date]),$D$15,0)),MATCH(ROW(orderData[customer]),ROW(orderData[customer])),""),ROWS($A$15:A57)+$B$3)))),IF($D$13="",IF($D$15="",INDEX(orderData[invoice_date],SMALL(IF(ISNUMBER(MATCH(orderData[status],$D$11,0)),MATCH(ROW(orderData[customer]),ROW(orderData[customer])),""),ROWS($A$15:A57)+$B$3)),INDEX(orderData[invoice_date],SMALL(IF(ISNUMBER(MATCH(orderData[status],$D$11,0)*MATCH(YEAR(orderData[invoice_date]),$D$15,0)),MATCH(ROW(orderData[customer]),ROW(orderData[customer])),""),ROWS($A$15:A57)+$B$3))),IF($D$15="",INDEX(orderData[invoice_date],SMALL(IF(ISNUMBER(MATCH(orderData[status],$D$11,0)*MATCH(orderData[order_type],$D$13,0)),MATCH(ROW(orderData[customer]),ROW(orderData[customer])),""),ROWS($A$15:A57)+$B$3)),INDEX(orderData[invoice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date],SMALL(IF(ISNUMBER(MATCH(orderData[customer],$D$9,0)),MATCH(ROW(orderData[customer]),ROW(orderData[customer])),""),ROWS($A$15:A57)+$B$3)),INDEX(orderData[invoice_date],SMALL(IF(ISNUMBER(MATCH(orderData[customer],$D$9,0)*MATCH(YEAR(orderData[invoice_date]),$D$15,0)),MATCH(ROW(orderData[customer]),ROW(orderData[customer])),""),ROWS($A$15:A57)+$B$3))),IF($D$15="",INDEX(orderData[invoice_date],SMALL(IF(ISNUMBER(MATCH(orderData[customer],$D$9,0)*MATCH(orderData[order_type],$D$13,0)),MATCH(ROW(orderData[customer]),ROW(orderData[customer])),""),ROWS($A$15:A57)+$B$3)),INDEX(orderData[invoice_date],SMALL(IF(ISNUMBER(MATCH(orderData[customer],$D$9,0)*MATCH(orderData[order_type],$D$13,0)*MATCH(YEAR(orderData[invoice_date]),$D$15,0)),MATCH(ROW(orderData[customer]),ROW(orderData[customer])),""),ROWS($A$15:A57)+$B$3)))),IF($D$13="",IF($D$15="",INDEX(orderData[invoice_date],SMALL(IF(ISNUMBER(MATCH(orderData[customer],$D$9,0)*MATCH(orderData[status],$D$11,0)),MATCH(ROW(orderData[customer]),ROW(orderData[customer])),""),ROWS($A$15:A57)+$B$3)),INDEX(orderData[invoice_date],SMALL(IF(ISNUMBER(MATCH(orderData[customer],$D$9,0)*MATCH(orderData[status],$D$11,0)*MATCH(YEAR(orderData[invoice_date]),$D$15,0)),MATCH(ROW(orderData[customer]),ROW(orderData[customer])),""),ROWS($A$15:A57)+$B$3))),IF($D$15="",INDEX(orderData[invoice_date],SMALL(IF(ISNUMBER(MATCH(orderData[customer],$D$9,0)*MATCH(orderData[status],$D$11,0)*MATCH(orderData[order_type],$D$13,0)),MATCH(ROW(orderData[customer]),ROW(orderData[customer])),""),ROWS($A$15:A57)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R50" s="291" t="str">
        <f t="array" ref="R50">IFERROR(IF($D$9="",IF($D$11="",IF($D$13="",IF($D$15="",INDEX(orderData[inv_amount],SMALL(MATCH(ROW(orderData[customer]),ROW(orderData[customer])),ROWS($A$15:A57)+$B$3)),INDEX(orderData[inv_amount],SMALL(IF(ISNUMBER(MATCH(YEAR(orderData[invoice_date]),$D$15,0)),MATCH(ROW(orderData[customer]),ROW(orderData[customer])),""),ROWS($A$15:A57)+$B$3))),IF($D$15="",INDEX(orderData[inv_amount],SMALL(IF(ISNUMBER(MATCH(orderData[order_type],$D$13,0)),MATCH(ROW(orderData[customer]),ROW(orderData[customer])),""),ROWS($A$15:A57)+$B$3)),INDEX(orderData[inv_amount],SMALL(IF(ISNUMBER(MATCH(orderData[order_type],$D$13,0)*MATCH(YEAR(orderData[invoice_date]),$D$15,0)),MATCH(ROW(orderData[customer]),ROW(orderData[customer])),""),ROWS($A$15:A57)+$B$3)))),IF($D$13="",IF($D$15="",INDEX(orderData[inv_amount],SMALL(IF(ISNUMBER(MATCH(orderData[status],$D$11,0)),MATCH(ROW(orderData[customer]),ROW(orderData[customer])),""),ROWS($A$15:A57)+$B$3)),INDEX(orderData[inv_amount],SMALL(IF(ISNUMBER(MATCH(orderData[status],$D$11,0)*MATCH(YEAR(orderData[invoice_date]),$D$15,0)),MATCH(ROW(orderData[customer]),ROW(orderData[customer])),""),ROWS($A$15:A57)+$B$3))),IF($D$15="",INDEX(orderData[inv_amount],SMALL(IF(ISNUMBER(MATCH(orderData[status],$D$11,0)*MATCH(orderData[order_type],$D$13,0)),MATCH(ROW(orderData[customer]),ROW(orderData[customer])),""),ROWS($A$15:A57)+$B$3)),INDEX(orderData[inv_amount],SMALL(IF(ISNUMBER(MATCH(orderData[status],$D$11,0)*MATCH(orderData[order_type],$D$13,0)*MATCH(YEAR(orderData[invoice_date]),$D$15,0)),MATCH(ROW(orderData[customer]),ROW(orderData[customer])),""),ROWS($A$15:A57)+$B$3))))),IF($D$11="",IF($D$13="",IF($D$15="",INDEX(orderData[inv_amount],SMALL(IF(ISNUMBER(MATCH(orderData[customer],$D$9,0)),MATCH(ROW(orderData[customer]),ROW(orderData[customer])),""),ROWS($A$15:A57)+$B$3)),INDEX(orderData[inv_amount],SMALL(IF(ISNUMBER(MATCH(orderData[customer],$D$9,0)*MATCH(YEAR(orderData[invoice_date]),$D$15,0)),MATCH(ROW(orderData[customer]),ROW(orderData[customer])),""),ROWS($A$15:A57)+$B$3))),IF($D$15="",INDEX(orderData[inv_amount],SMALL(IF(ISNUMBER(MATCH(orderData[customer],$D$9,0)*MATCH(orderData[order_type],$D$13,0)),MATCH(ROW(orderData[customer]),ROW(orderData[customer])),""),ROWS($A$15:A57)+$B$3)),INDEX(orderData[inv_amount],SMALL(IF(ISNUMBER(MATCH(orderData[customer],$D$9,0)*MATCH(orderData[order_type],$D$13,0)*MATCH(YEAR(orderData[invoice_date]),$D$15,0)),MATCH(ROW(orderData[customer]),ROW(orderData[customer])),""),ROWS($A$15:A57)+$B$3)))),IF($D$13="",IF($D$15="",INDEX(orderData[inv_amount],SMALL(IF(ISNUMBER(MATCH(orderData[customer],$D$9,0)*MATCH(orderData[status],$D$11,0)),MATCH(ROW(orderData[customer]),ROW(orderData[customer])),""),ROWS($A$15:A57)+$B$3)),INDEX(orderData[inv_amount],SMALL(IF(ISNUMBER(MATCH(orderData[customer],$D$9,0)*MATCH(orderData[status],$D$11,0)*MATCH(YEAR(orderData[inv_amount]),$D$15,0)),MATCH(ROW(orderData[customer]),ROW(orderData[customer])),""),ROWS($A$15:A57)+$B$3))),IF($D$15="",INDEX(orderData[inv_amount],SMALL(IF(ISNUMBER(MATCH(orderData[customer],$D$9,0)*MATCH(orderData[status],$D$11,0)*MATCH(orderData[order_type],$D$13,0)),MATCH(ROW(orderData[customer]),ROW(orderData[customer])),""),ROWS($A$15:A57)+$B$3)),INDEX(orderData[inv_amount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S50" s="353" t="str">
        <f t="array" ref="S50">IFERROR(IF($D$9="",IF($D$11="",IF($D$13="",IF($D$15="",INDEX(orderData[lock_goods],SMALL(MATCH(ROW(orderData[customer]),ROW(orderData[customer])),ROWS($A$15:A57)+$B$3)),INDEX(orderData[lock_goods],SMALL(IF(ISNUMBER(MATCH(YEAR(orderData[invoice_date]),$D$15,0)),MATCH(ROW(orderData[customer]),ROW(orderData[customer])),""),ROWS($A$15:A57)+$B$3))),IF($D$15="",INDEX(orderData[lock_goods],SMALL(IF(ISNUMBER(MATCH(orderData[order_type],$D$13,0)),MATCH(ROW(orderData[customer]),ROW(orderData[customer])),""),ROWS($A$15:A57)+$B$3)),INDEX(orderData[lock_goods],SMALL(IF(ISNUMBER(MATCH(orderData[order_type],$D$13,0)*MATCH(YEAR(orderData[invoice_date]),$D$15,0)),MATCH(ROW(orderData[customer]),ROW(orderData[customer])),""),ROWS($A$15:A57)+$B$3)))),IF($D$13="",IF($D$15="",INDEX(orderData[lock_goods],SMALL(IF(ISNUMBER(MATCH(orderData[status],$D$11,0)),MATCH(ROW(orderData[customer]),ROW(orderData[customer])),""),ROWS($A$15:A57)+$B$3)),INDEX(orderData[lock_goods],SMALL(IF(ISNUMBER(MATCH(orderData[status],$D$11,0)*MATCH(YEAR(orderData[invoice_date]),$D$15,0)),MATCH(ROW(orderData[customer]),ROW(orderData[customer])),""),ROWS($A$15:A57)+$B$3))),IF($D$15="",INDEX(orderData[lock_goods],SMALL(IF(ISNUMBER(MATCH(orderData[status],$D$11,0)*MATCH(orderData[order_type],$D$13,0)),MATCH(ROW(orderData[customer]),ROW(orderData[customer])),""),ROWS($A$15:A57)+$B$3)),INDEX(orderData[lock_goods],SMALL(IF(ISNUMBER(MATCH(orderData[status],$D$11,0)*MATCH(orderData[order_type],$D$13,0)*MATCH(YEAR(orderData[invoice_date]),$D$15,0)),MATCH(ROW(orderData[customer]),ROW(orderData[customer])),""),ROWS($A$15:A57)+$B$3))))),IF($D$11="",IF($D$13="",IF($D$15="",INDEX(orderData[lock_goods],SMALL(IF(ISNUMBER(MATCH(orderData[customer],$D$9,0)),MATCH(ROW(orderData[customer]),ROW(orderData[customer])),""),ROWS($A$15:A57)+$B$3)),INDEX(orderData[lock_goods],SMALL(IF(ISNUMBER(MATCH(orderData[customer],$D$9,0)*MATCH(YEAR(orderData[invoice_date]),$D$15,0)),MATCH(ROW(orderData[customer]),ROW(orderData[customer])),""),ROWS($A$15:A57)+$B$3))),IF($D$15="",INDEX(orderData[lock_goods],SMALL(IF(ISNUMBER(MATCH(orderData[customer],$D$9,0)*MATCH(orderData[order_type],$D$13,0)),MATCH(ROW(orderData[customer]),ROW(orderData[customer])),""),ROWS($A$15:A57)+$B$3)),INDEX(orderData[lock_goods],SMALL(IF(ISNUMBER(MATCH(orderData[customer],$D$9,0)*MATCH(orderData[order_type],$D$13,0)*MATCH(YEAR(orderData[invoice_date]),$D$15,0)),MATCH(ROW(orderData[customer]),ROW(orderData[customer])),""),ROWS($A$15:A57)+$B$3)))),IF($D$13="",IF($D$15="",INDEX(orderData[lock_goods],SMALL(IF(ISNUMBER(MATCH(orderData[customer],$D$9,0)*MATCH(orderData[status],$D$11,0)),MATCH(ROW(orderData[customer]),ROW(orderData[customer])),""),ROWS($A$15:A57)+$B$3)),INDEX(orderData[lock_goods],SMALL(IF(ISNUMBER(MATCH(orderData[customer],$D$9,0)*MATCH(orderData[status],$D$11,0)*MATCH(YEAR(orderData[payed]),$D$15,0)),MATCH(ROW(orderData[customer]),ROW(orderData[customer])),""),ROWS($A$15:A57)+$B$3))),IF($D$15="",INDEX(orderData[lock_goods],SMALL(IF(ISNUMBER(MATCH(orderData[customer],$D$9,0)*MATCH(orderData[status],$D$11,0)*MATCH(orderData[order_type],$D$13,0)),MATCH(ROW(orderData[customer]),ROW(orderData[customer])),""),ROWS($A$15:A57)+$B$3)),INDEX(orderData[lock_good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T50" s="292" t="str">
        <f t="array" ref="T50">IFERROR(IF($D$9="",IF($D$11="",IF($D$13="",IF($D$15="",INDEX(orderData[payed],SMALL(MATCH(ROW(orderData[customer]),ROW(orderData[customer])),ROWS($A$15:A57)+$B$3)),INDEX(orderData[payed],SMALL(IF(ISNUMBER(MATCH(YEAR(orderData[invoice_date]),$D$15,0)),MATCH(ROW(orderData[customer]),ROW(orderData[customer])),""),ROWS($A$15:A57)+$B$3))),IF($D$15="",INDEX(orderData[payed],SMALL(IF(ISNUMBER(MATCH(orderData[order_type],$D$13,0)),MATCH(ROW(orderData[customer]),ROW(orderData[customer])),""),ROWS($A$15:A57)+$B$3)),INDEX(orderData[payed],SMALL(IF(ISNUMBER(MATCH(orderData[order_type],$D$13,0)*MATCH(YEAR(orderData[invoice_date]),$D$15,0)),MATCH(ROW(orderData[customer]),ROW(orderData[customer])),""),ROWS($A$15:A57)+$B$3)))),IF($D$13="",IF($D$15="",INDEX(orderData[payed],SMALL(IF(ISNUMBER(MATCH(orderData[status],$D$11,0)),MATCH(ROW(orderData[customer]),ROW(orderData[customer])),""),ROWS($A$15:A57)+$B$3)),INDEX(orderData[payed],SMALL(IF(ISNUMBER(MATCH(orderData[status],$D$11,0)*MATCH(YEAR(orderData[invoice_date]),$D$15,0)),MATCH(ROW(orderData[customer]),ROW(orderData[customer])),""),ROWS($A$15:A57)+$B$3))),IF($D$15="",INDEX(orderData[payed],SMALL(IF(ISNUMBER(MATCH(orderData[status],$D$11,0)*MATCH(orderData[order_type],$D$13,0)),MATCH(ROW(orderData[customer]),ROW(orderData[customer])),""),ROWS($A$15:A57)+$B$3)),INDEX(orderData[payed],SMALL(IF(ISNUMBER(MATCH(orderData[status],$D$11,0)*MATCH(orderData[order_type],$D$13,0)*MATCH(YEAR(orderData[invoice_date]),$D$15,0)),MATCH(ROW(orderData[customer]),ROW(orderData[customer])),""),ROWS($A$15:A57)+$B$3))))),IF($D$11="",IF($D$13="",IF($D$15="",INDEX(orderData[payed],SMALL(IF(ISNUMBER(MATCH(orderData[customer],$D$9,0)),MATCH(ROW(orderData[customer]),ROW(orderData[customer])),""),ROWS($A$15:A57)+$B$3)),INDEX(orderData[payed],SMALL(IF(ISNUMBER(MATCH(orderData[customer],$D$9,0)*MATCH(YEAR(orderData[invoice_date]),$D$15,0)),MATCH(ROW(orderData[customer]),ROW(orderData[customer])),""),ROWS($A$15:A57)+$B$3))),IF($D$15="",INDEX(orderData[payed],SMALL(IF(ISNUMBER(MATCH(orderData[customer],$D$9,0)*MATCH(orderData[order_type],$D$13,0)),MATCH(ROW(orderData[customer]),ROW(orderData[customer])),""),ROWS($A$15:A57)+$B$3)),INDEX(orderData[payed],SMALL(IF(ISNUMBER(MATCH(orderData[customer],$D$9,0)*MATCH(orderData[order_type],$D$13,0)*MATCH(YEAR(orderData[invoice_date]),$D$15,0)),MATCH(ROW(orderData[customer]),ROW(orderData[customer])),""),ROWS($A$15:A57)+$B$3)))),IF($D$13="",IF($D$15="",INDEX(orderData[payed],SMALL(IF(ISNUMBER(MATCH(orderData[customer],$D$9,0)*MATCH(orderData[status],$D$11,0)),MATCH(ROW(orderData[customer]),ROW(orderData[customer])),""),ROWS($A$15:A57)+$B$3)),INDEX(orderData[payed],SMALL(IF(ISNUMBER(MATCH(orderData[customer],$D$9,0)*MATCH(orderData[status],$D$11,0)*MATCH(YEAR(orderData[payed]),$D$15,0)),MATCH(ROW(orderData[customer]),ROW(orderData[customer])),""),ROWS($A$15:A57)+$B$3))),IF($D$15="",INDEX(orderData[payed],SMALL(IF(ISNUMBER(MATCH(orderData[customer],$D$9,0)*MATCH(orderData[status],$D$11,0)*MATCH(orderData[order_type],$D$13,0)),MATCH(ROW(orderData[customer]),ROW(orderData[customer])),""),ROWS($A$15:A57)+$B$3)),INDEX(orderData[paye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U50" s="287" t="str">
        <f t="array" ref="U50">IFERROR(IF($D$9="",IF($D$11="",IF($D$13="",IF($D$15="",INDEX(orderData[shipping_method],SMALL(MATCH(ROW(orderData[customer]),ROW(orderData[customer])),ROWS($A$15:A57)+$B$3)),INDEX(orderData[shipping_method],SMALL(IF(ISNUMBER(MATCH(YEAR(orderData[invoice_date]),$D$15,0)),MATCH(ROW(orderData[customer]),ROW(orderData[customer])),""),ROWS($A$15:A57)+$B$3))),IF($D$15="",INDEX(orderData[shipping_method],SMALL(IF(ISNUMBER(MATCH(orderData[order_type],$D$13,0)),MATCH(ROW(orderData[customer]),ROW(orderData[customer])),""),ROWS($A$15:A57)+$B$3)),INDEX(orderData[shipping_method],SMALL(IF(ISNUMBER(MATCH(orderData[order_type],$D$13,0)*MATCH(YEAR(orderData[invoice_date]),$D$15,0)),MATCH(ROW(orderData[customer]),ROW(orderData[customer])),""),ROWS($A$15:A57)+$B$3)))),IF($D$13="",IF($D$15="",INDEX(orderData[shipping_method],SMALL(IF(ISNUMBER(MATCH(orderData[status],$D$11,0)),MATCH(ROW(orderData[customer]),ROW(orderData[customer])),""),ROWS($A$15:A57)+$B$3)),INDEX(orderData[shipping_method],SMALL(IF(ISNUMBER(MATCH(orderData[status],$D$11,0)*MATCH(YEAR(orderData[invoice_date]),$D$15,0)),MATCH(ROW(orderData[customer]),ROW(orderData[customer])),""),ROWS($A$15:A57)+$B$3))),IF($D$15="",INDEX(orderData[shipping_method],SMALL(IF(ISNUMBER(MATCH(orderData[status],$D$11,0)*MATCH(orderData[order_type],$D$13,0)),MATCH(ROW(orderData[customer]),ROW(orderData[customer])),""),ROWS($A$15:A57)+$B$3)),INDEX(orderData[shipping_method],SMALL(IF(ISNUMBER(MATCH(orderData[status],$D$11,0)*MATCH(orderData[order_type],$D$13,0)*MATCH(YEAR(orderData[invoice_date]),$D$15,0)),MATCH(ROW(orderData[customer]),ROW(orderData[customer])),""),ROWS($A$15:A57)+$B$3))))),IF($D$11="",IF($D$13="",IF($D$15="",INDEX(orderData[shipping_method],SMALL(IF(ISNUMBER(MATCH(orderData[customer],$D$9,0)),MATCH(ROW(orderData[customer]),ROW(orderData[customer])),""),ROWS($A$15:A57)+$B$3)),INDEX(orderData[shipping_method],SMALL(IF(ISNUMBER(MATCH(orderData[customer],$D$9,0)*MATCH(YEAR(orderData[invoice_date]),$D$15,0)),MATCH(ROW(orderData[customer]),ROW(orderData[customer])),""),ROWS($A$15:A57)+$B$3))),IF($D$15="",INDEX(orderData[shipping_method],SMALL(IF(ISNUMBER(MATCH(orderData[customer],$D$9,0)*MATCH(orderData[order_type],$D$13,0)),MATCH(ROW(orderData[customer]),ROW(orderData[customer])),""),ROWS($A$15:A57)+$B$3)),INDEX(orderData[shipping_method],SMALL(IF(ISNUMBER(MATCH(orderData[customer],$D$9,0)*MATCH(orderData[order_type],$D$13,0)*MATCH(YEAR(orderData[invoice_date]),$D$15,0)),MATCH(ROW(orderData[customer]),ROW(orderData[customer])),""),ROWS($A$15:A57)+$B$3)))),IF($D$13="",IF($D$15="",INDEX(orderData[shipping_method],SMALL(IF(ISNUMBER(MATCH(orderData[customer],$D$9,0)*MATCH(orderData[status],$D$11,0)),MATCH(ROW(orderData[customer]),ROW(orderData[customer])),""),ROWS($A$15:A57)+$B$3)),INDEX(orderData[shipping_method],SMALL(IF(ISNUMBER(MATCH(orderData[customer],$D$9,0)*MATCH(orderData[status],$D$11,0)*MATCH(YEAR(orderData[shipping_method]),$D$15,0)),MATCH(ROW(orderData[customer]),ROW(orderData[customer])),""),ROWS($A$15:A57)+$B$3))),IF($D$15="",INDEX(orderData[shipping_method],SMALL(IF(ISNUMBER(MATCH(orderData[customer],$D$9,0)*MATCH(orderData[status],$D$11,0)*MATCH(orderData[order_type],$D$13,0)),MATCH(ROW(orderData[customer]),ROW(orderData[customer])),""),ROWS($A$15:A57)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V50" s="292" t="str">
        <f t="array" ref="V50">IFERROR(IF($D$9="",IF($D$11="",IF($D$13="",IF($D$15="",INDEX(orderData[status],SMALL(MATCH(ROW(orderData[customer]),ROW(orderData[customer])),ROWS($A$15:A57)+$B$3)),INDEX(orderData[status],SMALL(IF(ISNUMBER(MATCH(YEAR(orderData[invoice_date]),$D$15,0)),MATCH(ROW(orderData[customer]),ROW(orderData[customer])),""),ROWS($A$15:A57)+$B$3))),IF($D$15="",INDEX(orderData[status],SMALL(IF(ISNUMBER(MATCH(orderData[order_type],$D$13,0)),MATCH(ROW(orderData[customer]),ROW(orderData[customer])),""),ROWS($A$15:A57)+$B$3)),INDEX(orderData[status],SMALL(IF(ISNUMBER(MATCH(orderData[order_type],$D$13,0)*MATCH(YEAR(orderData[invoice_date]),$D$15,0)),MATCH(ROW(orderData[customer]),ROW(orderData[customer])),""),ROWS($A$15:A57)+$B$3)))),IF($D$13="",IF($D$15="",INDEX(orderData[status],SMALL(IF(ISNUMBER(MATCH(orderData[status],$D$11,0)),MATCH(ROW(orderData[customer]),ROW(orderData[customer])),""),ROWS($A$15:A57)+$B$3)),INDEX(orderData[status],SMALL(IF(ISNUMBER(MATCH(orderData[status],$D$11,0)*MATCH(YEAR(orderData[invoice_date]),$D$15,0)),MATCH(ROW(orderData[customer]),ROW(orderData[customer])),""),ROWS($A$15:A57)+$B$3))),IF($D$15="",INDEX(orderData[status],SMALL(IF(ISNUMBER(MATCH(orderData[status],$D$11,0)*MATCH(orderData[order_type],$D$13,0)),MATCH(ROW(orderData[customer]),ROW(orderData[customer])),""),ROWS($A$15:A57)+$B$3)),INDEX(orderData[status],SMALL(IF(ISNUMBER(MATCH(orderData[status],$D$11,0)*MATCH(orderData[order_type],$D$13,0)*MATCH(YEAR(orderData[invoice_date]),$D$15,0)),MATCH(ROW(orderData[customer]),ROW(orderData[customer])),""),ROWS($A$15:A57)+$B$3))))),IF($D$11="",IF($D$13="",IF($D$15="",INDEX(orderData[status],SMALL(IF(ISNUMBER(MATCH(orderData[customer],$D$9,0)),MATCH(ROW(orderData[customer]),ROW(orderData[customer])),""),ROWS($A$15:A57)+$B$3)),INDEX(orderData[status],SMALL(IF(ISNUMBER(MATCH(orderData[customer],$D$9,0)*MATCH(YEAR(orderData[invoice_date]),$D$15,0)),MATCH(ROW(orderData[customer]),ROW(orderData[customer])),""),ROWS($A$15:A57)+$B$3))),IF($D$15="",INDEX(orderData[status],SMALL(IF(ISNUMBER(MATCH(orderData[customer],$D$9,0)*MATCH(orderData[order_type],$D$13,0)),MATCH(ROW(orderData[customer]),ROW(orderData[customer])),""),ROWS($A$15:A57)+$B$3)),INDEX(orderData[status],SMALL(IF(ISNUMBER(MATCH(orderData[customer],$D$9,0)*MATCH(orderData[order_type],$D$13,0)*MATCH(YEAR(orderData[invoice_date]),$D$15,0)),MATCH(ROW(orderData[customer]),ROW(orderData[customer])),""),ROWS($A$15:A57)+$B$3)))),IF($D$13="",IF($D$15="",INDEX(orderData[status],SMALL(IF(ISNUMBER(MATCH(orderData[customer],$D$9,0)*MATCH(orderData[status],$D$11,0)),MATCH(ROW(orderData[customer]),ROW(orderData[customer])),""),ROWS($A$15:A57)+$B$3)),INDEX(orderData[status],SMALL(IF(ISNUMBER(MATCH(orderData[customer],$D$9,0)*MATCH(orderData[status],$D$11,0)*MATCH(YEAR(orderData[status]),$D$15,0)),MATCH(ROW(orderData[customer]),ROW(orderData[customer])),""),ROWS($A$15:A57)+$B$3))),IF($D$15="",INDEX(orderData[status],SMALL(IF(ISNUMBER(MATCH(orderData[customer],$D$9,0)*MATCH(orderData[status],$D$11,0)*MATCH(orderData[order_type],$D$13,0)),MATCH(ROW(orderData[customer]),ROW(orderData[customer])),""),ROWS($A$15:A57)+$B$3)),INDEX(orderData[statu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W50" s="392" t="str">
        <f t="array" ref="W50">IFERROR(IF($D$9="",IF($D$11="",IF($D$13="",IF($D$15="",INDEX(orderData[custom_docs],SMALL(MATCH(ROW(orderData[customer]),ROW(orderData[customer])),ROWS($A$15:A57)+$B$3)),INDEX(orderData[custom_docs],SMALL(IF(ISNUMBER(MATCH(YEAR(orderData[invoice_date]),$D$15,0)),MATCH(ROW(orderData[customer]),ROW(orderData[customer])),""),ROWS($A$15:A57)+$B$3))),IF($D$15="",INDEX(orderData[custom_docs],SMALL(IF(ISNUMBER(MATCH(orderData[order_type],$D$13,0)),MATCH(ROW(orderData[customer]),ROW(orderData[customer])),""),ROWS($A$15:A57)+$B$3)),INDEX(orderData[custom_docs],SMALL(IF(ISNUMBER(MATCH(orderData[order_type],$D$13,0)*MATCH(YEAR(orderData[invoice_date]),$D$15,0)),MATCH(ROW(orderData[customer]),ROW(orderData[customer])),""),ROWS($A$15:A57)+$B$3)))),IF($D$13="",IF($D$15="",INDEX(orderData[custom_docs],SMALL(IF(ISNUMBER(MATCH(orderData[status],$D$11,0)),MATCH(ROW(orderData[customer]),ROW(orderData[customer])),""),ROWS($A$15:A57)+$B$3)),INDEX(orderData[custom_docs],SMALL(IF(ISNUMBER(MATCH(orderData[status],$D$11,0)*MATCH(YEAR(orderData[invoice_date]),$D$15,0)),MATCH(ROW(orderData[customer]),ROW(orderData[customer])),""),ROWS($A$15:A57)+$B$3))),IF($D$15="",INDEX(orderData[custom_docs],SMALL(IF(ISNUMBER(MATCH(orderData[status],$D$11,0)*MATCH(orderData[order_type],$D$13,0)),MATCH(ROW(orderData[customer]),ROW(orderData[customer])),""),ROWS($A$15:A57)+$B$3)),INDEX(orderData[custom_docs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_docs],SMALL(IF(ISNUMBER(MATCH(orderData[customer],$D$9,0)),MATCH(ROW(orderData[customer]),ROW(orderData[customer])),""),ROWS($A$15:A57)+$B$3)),INDEX(orderData[custom_docs],SMALL(IF(ISNUMBER(MATCH(orderData[customer],$D$9,0)*MATCH(YEAR(orderData[invoice_date]),$D$15,0)),MATCH(ROW(orderData[customer]),ROW(orderData[customer])),""),ROWS($A$15:A57)+$B$3))),IF($D$15="",INDEX(orderData[custom_docs],SMALL(IF(ISNUMBER(MATCH(orderData[customer],$D$9,0)*MATCH(orderData[order_type],$D$13,0)),MATCH(ROW(orderData[customer]),ROW(orderData[customer])),""),ROWS($A$15:A57)+$B$3)),INDEX(orderData[custom_docs],SMALL(IF(ISNUMBER(MATCH(orderData[customer],$D$9,0)*MATCH(orderData[order_type],$D$13,0)*MATCH(YEAR(orderData[invoice_date]),$D$15,0)),MATCH(ROW(orderData[customer]),ROW(orderData[customer])),""),ROWS($A$15:A57)+$B$3)))),IF($D$13="",IF($D$15="",INDEX(orderData[custom_docs],SMALL(IF(ISNUMBER(MATCH(orderData[customer],$D$9,0)*MATCH(orderData[status],$D$11,0)),MATCH(ROW(orderData[customer]),ROW(orderData[customer])),""),ROWS($A$15:A57)+$B$3)),INDEX(orderData[custom_docs],SMALL(IF(ISNUMBER(MATCH(orderData[customer],$D$9,0)*MATCH(orderData[status],$D$11,0)*MATCH(YEAR(orderData[status]),$D$15,0)),MATCH(ROW(orderData[customer]),ROW(orderData[customer])),""),ROWS($A$15:A57)+$B$3))),IF($D$15="",INDEX(orderData[custom_docs],SMALL(IF(ISNUMBER(MATCH(orderData[customer],$D$9,0)*MATCH(orderData[status],$D$11,0)*MATCH(orderData[order_type],$D$13,0)),MATCH(ROW(orderData[customer]),ROW(orderData[customer])),""),ROWS($A$15:A57)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AQ50" s="276"/>
      <c r="AR50" s="276" t="s">
        <v>210</v>
      </c>
      <c r="BG50" s="195"/>
      <c r="BK50" s="266"/>
      <c r="BL50" s="267"/>
      <c r="BM50" s="268"/>
      <c r="BN50" s="267"/>
      <c r="BO50" s="268"/>
      <c r="BZ50" s="364"/>
      <c r="CA50" s="305" t="str">
        <f>IFERROR(IF(BZ50="","",INDEX(productData[description],MATCH(BZ50,productData[sku],0))),"")</f>
        <v/>
      </c>
      <c r="CB50" s="307"/>
      <c r="CC50" s="420"/>
      <c r="CD50" s="315"/>
      <c r="CE50" s="425"/>
      <c r="CF50" s="308"/>
      <c r="CG50" s="309" t="str">
        <f>IFERROR(ROUNDUP(CB50/INDEX(productData[units_per_carton],MATCH(BZ50,productData[sku],0)),0),"")</f>
        <v/>
      </c>
      <c r="CH50" s="310" t="str">
        <f>IFERROR(ROUNDUP(CD50/INDEX(productData[units_per_carton],MATCH(BZ50,productData[sku],0)),0),"")</f>
        <v/>
      </c>
      <c r="CI50" s="310" t="str">
        <f>IFERROR(ROUNDUP(CF50/INDEX(productData[units_per_carton],MATCH(BZ50,productData[sku])),0),"")</f>
        <v/>
      </c>
      <c r="CJ50" s="310" t="str">
        <f>IFERROR(((CB50+CD50+CF50)/INDEX(productData[units_per_carton],MATCH(BZ50,productData[sku],0)))*INDEX(productData[net_weight],MATCH(BZ50,productData[sku],0)),"")</f>
        <v/>
      </c>
      <c r="CK50" s="310" t="str">
        <f>IFERROR(((CB50+CD50+CF50)/INDEX(productData[units_per_carton],MATCH(BZ50,productData[sku],0)))*INDEX(productData[gross_weight],MATCH(BZ50,productData[sku],0)),"")</f>
        <v/>
      </c>
      <c r="CL50" s="414" t="str">
        <f>IFERROR((CB50+CD50+CF50)/INDEX(productData[units_per_carton],MATCH(BZ50,productData[sku],0))*INDEX(productData[length],MATCH(BZ50,productData[sku],0))*INDEX(productData[width],MATCH(BZ50,productData[sku],0))*INDEX(productData[height],MATCH(BZ50,productData[sku],0))/1000000000,"")</f>
        <v/>
      </c>
      <c r="CM50" s="311" t="str">
        <f>IFERROR(INDEX(productData[category],MATCH(BZ50,productData[sku],0)),"")</f>
        <v/>
      </c>
      <c r="CN50" s="311" t="str">
        <f>IFERROR(INDEX(productData[size1],MATCH(BZ50,productData[sku],0)),"")</f>
        <v/>
      </c>
      <c r="CO50" s="312" t="str">
        <f>IFERROR(INDEX(productData[hs_code],MATCH(BZ50,productData[sku],0)),"")</f>
        <v/>
      </c>
      <c r="CP50" s="365" t="str">
        <f>IFERROR(INDEX(productData[sku_geko],MATCH(BZ50,productData[sku],0)),"")</f>
        <v/>
      </c>
      <c r="CQ50" s="308"/>
      <c r="CR50" s="383" t="str">
        <f>IFERROR(IF(BZ50="","",IF($BX$15="SALE",INDEX(inventory[COSTO UNITARIO],MATCH(BZ50,inventory[SKU],0)),IF($BX$15="SAMPLING",INDEX(inventory[COSTO UNITARIO],MATCH(BZ50,inventory[SKU],0)),""))),"")</f>
        <v/>
      </c>
      <c r="CS50" s="383" t="str">
        <f t="shared" si="8"/>
        <v/>
      </c>
      <c r="CT50" s="430" t="str">
        <f t="shared" si="9"/>
        <v/>
      </c>
      <c r="CU50" s="357" t="str">
        <f t="shared" si="3"/>
        <v/>
      </c>
      <c r="CV50" s="251"/>
      <c r="CW50" s="251"/>
      <c r="CX50" s="251"/>
      <c r="CY50" s="251"/>
      <c r="CZ50" s="251"/>
      <c r="DA50" s="251"/>
      <c r="DB50" s="251" t="str">
        <f>IFERROR(VLOOKUP(BZ50,productData[],22,FALSE),"")</f>
        <v/>
      </c>
      <c r="EE50" s="342" t="str">
        <f t="array" ref="EE50">IFERROR(IF($EC$9="",IF($EC$11="",IF($EC$13="",INDEX(productData[sku],SMALL(MATCH(ROW(productData[sku]),ROW(productData[sku])),ROWS($A$15:A57)+$B$3)),INDEX(productData[sku],SMALL(IF(ISNUMBER(MATCH(productData[size1],$EC$13,0)),MATCH(ROW(productData[sku]),ROW(productData[sku])),""),ROWS($A$15:A55)+$B$3))),IF($EC$13="",INDEX(productData[sku],SMALL(IF(ISNUMBER(MATCH(productData[sex],$EC$11,0)),MATCH(ROW(productData[sku]),ROW(productData[sku])),""),ROWS($A$15:A55)+$B$3)),INDEX(productData[sku],SMALL(IF(ISNUMBER(MATCH(productData[sex],$EC$11,0)*MATCH(productData[size1],$EC$13,0)),MATCH(ROW(productData[sku]),ROW(productData[sku])),""),ROWS($A$15:A55)+$B$3)))),IF($EC$11="",IF($EC$13="",INDEX(productData[sku],SMALL(IF(ISNUMBER(MATCH(productData[category],$EC$9,0)),MATCH(ROW(productData[sku]),ROW(productData[sku])),""),ROWS($A$15:A55)+$B$3)),INDEX(productData[sku],SMALL(IF(ISNUMBER(MATCH(productData[category],$EC$9,0)*MATCH(productData[size1],$EC$13,0)),MATCH(ROW(productData[sku]),ROW(productData[sku])),""),ROWS($A$15:A55)+$B$3))),IF($EC$13="",INDEX(productData[sku],SMALL(IF(ISNUMBER(MATCH(productData[category],$EC$9,0)*MATCH(productData[sex],$EC$11,0)),MATCH(ROW(productData[sku]),ROW(productData[sku])),""),ROWS($A$15:A55)+$B$3)),INDEX(productData[sku],SMALL(IF(ISNUMBER(MATCH(productData[category],$EC$9,0)*MATCH(productData[sex],$EC$11,0)*MATCH(productData[size1],$EC$13,0)),MATCH(ROW(productData[sku]),ROW(productData[sku])),""),ROWS($A$15:A55)+$B$3))))),"")</f>
        <v/>
      </c>
      <c r="EF50" s="502" t="str">
        <f t="array" ref="EF50">IFERROR(IF($EC$9="",IF($EC$11="",IF($EC$13="",INDEX(productData[description],SMALL(MATCH(ROW(productData[sku]),ROW(productData[sku])),ROWS($A$15:A57)+$B$3)),INDEX(productData[description],SMALL(IF(ISNUMBER(MATCH(productData[size1],$EC$13,0)),MATCH(ROW(productData[sku]),ROW(productData[sku])),""),ROWS($A$15:A55)+$B$3))),IF($EC$13="",INDEX(productData[description],SMALL(IF(ISNUMBER(MATCH(productData[sex],$EC$11,0)),MATCH(ROW(productData[sku]),ROW(productData[sku])),""),ROWS($A$15:A55)+$B$3)),INDEX(productData[description],SMALL(IF(ISNUMBER(MATCH(productData[sex],$EC$11,0)*MATCH(productData[size1],$EC$13,0)),MATCH(ROW(productData[sku]),ROW(productData[sku])),""),ROWS($A$15:A55)+$B$3)))),IF($EC$11="",IF($EC$13="",INDEX(productData[description],SMALL(IF(ISNUMBER(MATCH(productData[category],$EC$9,0)),MATCH(ROW(productData[sku]),ROW(productData[sku])),""),ROWS($A$15:A55)+$B$3)),INDEX(productData[description],SMALL(IF(ISNUMBER(MATCH(productData[category],$EC$9,0)*MATCH(productData[size1],$EC$13,0)),MATCH(ROW(productData[sku]),ROW(productData[sku])),""),ROWS($A$15:A55)+$B$3))),IF($EC$13="",INDEX(productData[description],SMALL(IF(ISNUMBER(MATCH(productData[category],$EC$9,0)*MATCH(productData[sex],$EC$11,0)),MATCH(ROW(productData[sku]),ROW(productData[sku])),""),ROWS($A$15:A55)+$B$3)),INDEX(productData[description],SMALL(IF(ISNUMBER(MATCH(productData[category],$EC$9,0)*MATCH(productData[sex],$EC$11,0)*MATCH(productData[size1],$EC$13,0)),MATCH(ROW(productData[sku]),ROW(productData[sku])),""),ROWS($A$15:A55)+$B$3))))),"")</f>
        <v/>
      </c>
      <c r="EG50" s="343" t="str">
        <f>IFERROR(IF('BHPC MANAGER'!$EE50="","",INDEX(inventory[ESISTENZA],MATCH('BHPC MANAGER'!$EE50,inventory[SKU],0))),0)</f>
        <v/>
      </c>
      <c r="EH50" s="344" t="s">
        <v>241</v>
      </c>
      <c r="EI50" s="344" t="str">
        <f t="shared" si="4"/>
        <v/>
      </c>
      <c r="EJ50" s="345" t="s">
        <v>241</v>
      </c>
      <c r="EK50" s="346" t="str">
        <f t="shared" si="5"/>
        <v/>
      </c>
      <c r="EO50" s="195" t="str">
        <f t="array" ref="EO50">IFERROR(INDEX(orderData[order_no],SMALL(IF(ISNUMBER(MATCH(orderData[status],$EO$7,0)),MATCH(ROW(orderData[order_no]),ROW(orderData[order_no])),""),ROWS($A$15:A55))),"")</f>
        <v/>
      </c>
    </row>
    <row r="51" spans="10:145" ht="15" customHeight="1" x14ac:dyDescent="0.35">
      <c r="J51" s="243"/>
      <c r="K51" s="243"/>
      <c r="L51" s="285" t="str">
        <f t="array" ref="L51">IFERROR(IF($D$9="",IF($D$11="",IF($D$13="",IF($D$15="",INDEX(orderData[customer],SMALL(MATCH(ROW(orderData[customer]),ROW(orderData[customer])),ROWS($A$15:A58)+$B$3)),INDEX(orderData[customer],SMALL(IF(ISNUMBER(MATCH(YEAR(orderData[invoice_date]),$D$15,0)),MATCH(ROW(orderData[customer]),ROW(orderData[customer])),""),ROWS($A$15:A58)+$B$3))),IF($D$15="",INDEX(orderData[customer],SMALL(IF(ISNUMBER(MATCH(orderData[order_type],$D$13,0)),MATCH(ROW(orderData[customer]),ROW(orderData[customer])),""),ROWS($A$15:A58)+$B$3)),INDEX(orderData[customer],SMALL(IF(ISNUMBER(MATCH(orderData[order_type],$D$13,0)*MATCH(YEAR(orderData[invoice_date]),$D$15,0)),MATCH(ROW(orderData[customer]),ROW(orderData[customer])),""),ROWS($A$15:A58)+$B$3)))),IF($D$13="",IF($D$15="",INDEX(orderData[customer],SMALL(IF(ISNUMBER(MATCH(orderData[status],$D$11,0)),MATCH(ROW(orderData[customer]),ROW(orderData[customer])),""),ROWS($A$15:A58)+$B$3)),INDEX(orderData[customer],SMALL(IF(ISNUMBER(MATCH(orderData[status],$D$11,0)*MATCH(YEAR(orderData[invoice_date]),$D$15,0)),MATCH(ROW(orderData[customer]),ROW(orderData[customer])),""),ROWS($A$15:A58)+$B$3))),IF($D$15="",INDEX(orderData[customer],SMALL(IF(ISNUMBER(MATCH(orderData[status],$D$11,0)*MATCH(orderData[order_type],$D$13,0)),MATCH(ROW(orderData[customer]),ROW(orderData[customer])),""),ROWS($A$15:A58)+$B$3)),INDEX(orderData[customer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er],SMALL(IF(ISNUMBER(MATCH(orderData[customer],$D$9,0)),MATCH(ROW(orderData[customer]),ROW(orderData[customer])),""),ROWS($A$15:A58)+$B$3)),INDEX(orderData[customer],SMALL(IF(ISNUMBER(MATCH(orderData[customer],$D$9,0)*MATCH(YEAR(orderData[invoice_date]),$D$15,0)),MATCH(ROW(orderData[customer]),ROW(orderData[customer])),""),ROWS($A$15:A58)+$B$3))),IF($D$15="",INDEX(orderData[customer],SMALL(IF(ISNUMBER(MATCH(orderData[customer],$D$9,0)*MATCH(orderData[order_type],$D$13,0)),MATCH(ROW(orderData[customer]),ROW(orderData[customer])),""),ROWS($A$15:A58)+$B$3)),INDEX(orderData[customer],SMALL(IF(ISNUMBER(MATCH(orderData[customer],$D$9,0)*MATCH(orderData[order_type],$D$13,0)*MATCH(YEAR(orderData[invoice_date]),$D$15,0)),MATCH(ROW(orderData[customer]),ROW(orderData[customer])),""),ROWS($A$15:A58)+$B$3)))),IF($D$13="",IF($D$15="",INDEX(orderData[customer],SMALL(IF(ISNUMBER(MATCH(orderData[customer],$D$9,0)*MATCH(orderData[status],$D$11,0)),MATCH(ROW(orderData[customer]),ROW(orderData[customer])),""),ROWS($A$15:A58)+$B$3)),INDEX(orderData[customer],SMALL(IF(ISNUMBER(MATCH(orderData[customer],$D$9,0)*MATCH(orderData[status],$D$11,0)*MATCH(YEAR(orderData[invoice_date]),$D$15,0)),MATCH(ROW(orderData[customer]),ROW(orderData[customer])),""),ROWS($A$15:A58)+$B$3))),IF($D$15="",INDEX(orderData[customer],SMALL(IF(ISNUMBER(MATCH(orderData[customer],$D$9,0)*MATCH(orderData[status],$D$11,0)*MATCH(orderData[order_type],$D$13,0)),MATCH(ROW(orderData[customer]),ROW(orderData[customer])),""),ROWS($A$15:A58)+$B$3)),INDEX(orderData[customer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M51" s="286" t="str">
        <f t="array" ref="M51">IFERROR(IF($D$9="",IF($D$11="",IF($D$13="",IF($D$15="",INDEX(orderData[order_no],SMALL(MATCH(ROW(orderData[customer]),ROW(orderData[customer])),ROWS($A$15:A58)+$B$3)),INDEX(orderData[order_no],SMALL(IF(ISNUMBER(MATCH(YEAR(orderData[invoice_date]),$D$15,0)),MATCH(ROW(orderData[customer]),ROW(orderData[customer])),""),ROWS($A$15:A58)+$B$3))),IF($D$15="",INDEX(orderData[order_no],SMALL(IF(ISNUMBER(MATCH(orderData[order_type],$D$13,0)),MATCH(ROW(orderData[customer]),ROW(orderData[customer])),""),ROWS($A$15:A58)+$B$3)),INDEX(orderData[order_no],SMALL(IF(ISNUMBER(MATCH(orderData[order_type],$D$13,0)*MATCH(YEAR(orderData[invoice_date]),$D$15,0)),MATCH(ROW(orderData[customer]),ROW(orderData[customer])),""),ROWS($A$15:A58)+$B$3)))),IF($D$13="",IF($D$15="",INDEX(orderData[order_no],SMALL(IF(ISNUMBER(MATCH(orderData[status],$D$11,0)),MATCH(ROW(orderData[customer]),ROW(orderData[customer])),""),ROWS($A$15:A58)+$B$3)),INDEX(orderData[order_no],SMALL(IF(ISNUMBER(MATCH(orderData[status],$D$11,0)*MATCH(YEAR(orderData[invoice_date]),$D$15,0)),MATCH(ROW(orderData[customer]),ROW(orderData[customer])),""),ROWS($A$15:A58)+$B$3))),IF($D$15="",INDEX(orderData[order_no],SMALL(IF(ISNUMBER(MATCH(orderData[status],$D$11,0)*MATCH(orderData[order_type],$D$13,0)),MATCH(ROW(orderData[customer]),ROW(orderData[customer])),""),ROWS($A$15:A58)+$B$3)),INDEX(orderData[order_no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no],SMALL(IF(ISNUMBER(MATCH(orderData[customer],$D$9,0)),MATCH(ROW(orderData[customer]),ROW(orderData[customer])),""),ROWS($A$15:A58)+$B$3)),INDEX(orderData[order_no],SMALL(IF(ISNUMBER(MATCH(orderData[customer],$D$9,0)*MATCH(YEAR(orderData[invoice_date]),$D$15,0)),MATCH(ROW(orderData[customer]),ROW(orderData[customer])),""),ROWS($A$15:A58)+$B$3))),IF($D$15="",INDEX(orderData[order_no],SMALL(IF(ISNUMBER(MATCH(orderData[customer],$D$9,0)*MATCH(orderData[order_type],$D$13,0)),MATCH(ROW(orderData[customer]),ROW(orderData[customer])),""),ROWS($A$15:A58)+$B$3)),INDEX(orderData[order_no],SMALL(IF(ISNUMBER(MATCH(orderData[customer],$D$9,0)*MATCH(orderData[order_type],$D$13,0)*MATCH(YEAR(orderData[invoice_date]),$D$15,0)),MATCH(ROW(orderData[customer]),ROW(orderData[customer])),""),ROWS($A$15:A58)+$B$3)))),IF($D$13="",IF($D$15="",INDEX(orderData[order_no],SMALL(IF(ISNUMBER(MATCH(orderData[customer],$D$9,0)*MATCH(orderData[status],$D$11,0)),MATCH(ROW(orderData[customer]),ROW(orderData[customer])),""),ROWS($A$15:A58)+$B$3)),INDEX(orderData[order_no],SMALL(IF(ISNUMBER(MATCH(orderData[customer],$D$9,0)*MATCH(orderData[status],$D$11,0)*MATCH(YEAR(orderData[invoice_date]),$D$15,0)),MATCH(ROW(orderData[customer]),ROW(orderData[customer])),""),ROWS($A$15:A58)+$B$3))),IF($D$15="",INDEX(orderData[order_no],SMALL(IF(ISNUMBER(MATCH(orderData[customer],$D$9,0)*MATCH(orderData[status],$D$11,0)*MATCH(orderData[order_type],$D$13,0)),MATCH(ROW(orderData[customer]),ROW(orderData[customer])),""),ROWS($A$15:A58)+$B$3)),INDEX(orderData[order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N51" s="287" t="str">
        <f t="array" ref="N51">IFERROR(IF($D$9="",IF($D$11="",IF($D$13="",IF($D$15="",INDEX(orderData[order_type],SMALL(MATCH(ROW(orderData[customer]),ROW(orderData[customer])),ROWS($A$15:A58)+$B$3)),INDEX(orderData[order_type],SMALL(IF(ISNUMBER(MATCH(YEAR(orderData[invoice_date]),$D$15,0)),MATCH(ROW(orderData[customer]),ROW(orderData[customer])),""),ROWS($A$15:A58)+$B$3))),IF($D$15="",INDEX(orderData[order_type],SMALL(IF(ISNUMBER(MATCH(orderData[order_type],$D$13,0)),MATCH(ROW(orderData[customer]),ROW(orderData[customer])),""),ROWS($A$15:A58)+$B$3)),INDEX(orderData[order_type],SMALL(IF(ISNUMBER(MATCH(orderData[order_type],$D$13,0)*MATCH(YEAR(orderData[invoice_date]),$D$15,0)),MATCH(ROW(orderData[customer]),ROW(orderData[customer])),""),ROWS($A$15:A58)+$B$3)))),IF($D$13="",IF($D$15="",INDEX(orderData[order_type],SMALL(IF(ISNUMBER(MATCH(orderData[status],$D$11,0)),MATCH(ROW(orderData[customer]),ROW(orderData[customer])),""),ROWS($A$15:A58)+$B$3)),INDEX(orderData[order_type],SMALL(IF(ISNUMBER(MATCH(orderData[status],$D$11,0)*MATCH(YEAR(orderData[invoice_date]),$D$15,0)),MATCH(ROW(orderData[customer]),ROW(orderData[customer])),""),ROWS($A$15:A58)+$B$3))),IF($D$15="",INDEX(orderData[order_type],SMALL(IF(ISNUMBER(MATCH(orderData[status],$D$11,0)*MATCH(orderData[order_type],$D$13,0)),MATCH(ROW(orderData[customer]),ROW(orderData[customer])),""),ROWS($A$15:A58)+$B$3)),INDEX(orderData[order_typ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type],SMALL(IF(ISNUMBER(MATCH(orderData[customer],$D$9,0)),MATCH(ROW(orderData[customer]),ROW(orderData[customer])),""),ROWS($A$15:A58)+$B$3)),INDEX(orderData[order_type],SMALL(IF(ISNUMBER(MATCH(orderData[customer],$D$9,0)*MATCH(YEAR(orderData[invoice_date]),$D$15,0)),MATCH(ROW(orderData[customer]),ROW(orderData[customer])),""),ROWS($A$15:A58)+$B$3))),IF($D$15="",INDEX(orderData[order_type],SMALL(IF(ISNUMBER(MATCH(orderData[customer],$D$9,0)*MATCH(orderData[order_type],$D$13,0)),MATCH(ROW(orderData[customer]),ROW(orderData[customer])),""),ROWS($A$15:A58)+$B$3)),INDEX(orderData[order_type],SMALL(IF(ISNUMBER(MATCH(orderData[customer],$D$9,0)*MATCH(orderData[order_type],$D$13,0)*MATCH(YEAR(orderData[invoice_date]),$D$15,0)),MATCH(ROW(orderData[customer]),ROW(orderData[customer])),""),ROWS($A$15:A58)+$B$3)))),IF($D$13="",IF($D$15="",INDEX(orderData[order_type],SMALL(IF(ISNUMBER(MATCH(orderData[customer],$D$9,0)*MATCH(orderData[status],$D$11,0)),MATCH(ROW(orderData[customer]),ROW(orderData[customer])),""),ROWS($A$15:A58)+$B$3)),INDEX(orderData[order_type],SMALL(IF(ISNUMBER(MATCH(orderData[customer],$D$9,0)*MATCH(orderData[status],$D$11,0)*MATCH(YEAR(orderData[invoice_date]),$D$15,0)),MATCH(ROW(orderData[customer]),ROW(orderData[customer])),""),ROWS($A$15:A58)+$B$3))),IF($D$15="",INDEX(orderData[order_type],SMALL(IF(ISNUMBER(MATCH(orderData[customer],$D$9,0)*MATCH(orderData[status],$D$11,0)*MATCH(orderData[order_type],$D$13,0)),MATCH(ROW(orderData[customer]),ROW(orderData[customer])),""),ROWS($A$15:A58)+$B$3)),INDEX(orderData[order_typ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O51" s="288" t="str">
        <f t="array" ref="O51">IFERROR(IF($D$9="",IF($D$11="",IF($D$13="",IF($D$15="",INDEX(orderData[order_date],SMALL(MATCH(ROW(orderData[customer]),ROW(orderData[customer])),ROWS($A$15:A58)+$B$3)),INDEX(orderData[order_date],SMALL(IF(ISNUMBER(MATCH(YEAR(orderData[invoice_date]),$D$15,0)),MATCH(ROW(orderData[customer]),ROW(orderData[customer])),""),ROWS($A$15:A58)+$B$3))),IF($D$15="",INDEX(orderData[order_date],SMALL(IF(ISNUMBER(MATCH(orderData[order_type],$D$13,0)),MATCH(ROW(orderData[customer]),ROW(orderData[customer])),""),ROWS($A$15:A58)+$B$3)),INDEX(orderData[order_date],SMALL(IF(ISNUMBER(MATCH(orderData[order_type],$D$13,0)*MATCH(YEAR(orderData[invoice_date]),$D$15,0)),MATCH(ROW(orderData[customer]),ROW(orderData[customer])),""),ROWS($A$15:A58)+$B$3)))),IF($D$13="",IF($D$15="",INDEX(orderData[order_date],SMALL(IF(ISNUMBER(MATCH(orderData[status],$D$11,0)),MATCH(ROW(orderData[customer]),ROW(orderData[customer])),""),ROWS($A$15:A58)+$B$3)),INDEX(orderData[order_date],SMALL(IF(ISNUMBER(MATCH(orderData[status],$D$11,0)*MATCH(YEAR(orderData[invoice_date]),$D$15,0)),MATCH(ROW(orderData[customer]),ROW(orderData[customer])),""),ROWS($A$15:A58)+$B$3))),IF($D$15="",INDEX(orderData[order_date],SMALL(IF(ISNUMBER(MATCH(orderData[status],$D$11,0)*MATCH(orderData[order_type],$D$13,0)),MATCH(ROW(orderData[customer]),ROW(orderData[customer])),""),ROWS($A$15:A58)+$B$3)),INDEX(orderData[order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date],SMALL(IF(ISNUMBER(MATCH(orderData[customer],$D$9,0)),MATCH(ROW(orderData[customer]),ROW(orderData[customer])),""),ROWS($A$15:A58)+$B$3)),INDEX(orderData[order_date],SMALL(IF(ISNUMBER(MATCH(orderData[customer],$D$9,0)*MATCH(YEAR(orderData[invoice_date]),$D$15,0)),MATCH(ROW(orderData[customer]),ROW(orderData[customer])),""),ROWS($A$15:A58)+$B$3))),IF($D$15="",INDEX(orderData[order_date],SMALL(IF(ISNUMBER(MATCH(orderData[customer],$D$9,0)*MATCH(orderData[order_type],$D$13,0)),MATCH(ROW(orderData[customer]),ROW(orderData[customer])),""),ROWS($A$15:A58)+$B$3)),INDEX(orderData[order_date],SMALL(IF(ISNUMBER(MATCH(orderData[customer],$D$9,0)*MATCH(orderData[order_type],$D$13,0)*MATCH(YEAR(orderData[invoice_date]),$D$15,0)),MATCH(ROW(orderData[customer]),ROW(orderData[customer])),""),ROWS($A$15:A58)+$B$3)))),IF($D$13="",IF($D$15="",INDEX(orderData[order_date],SMALL(IF(ISNUMBER(MATCH(orderData[customer],$D$9,0)*MATCH(orderData[status],$D$11,0)),MATCH(ROW(orderData[customer]),ROW(orderData[customer])),""),ROWS($A$15:A58)+$B$3)),INDEX(orderData[order_date],SMALL(IF(ISNUMBER(MATCH(orderData[customer],$D$9,0)*MATCH(orderData[status],$D$11,0)*MATCH(YEAR(orderData[invoice_date]),$D$15,0)),MATCH(ROW(orderData[customer]),ROW(orderData[customer])),""),ROWS($A$15:A58)+$B$3))),IF($D$15="",INDEX(orderData[order_date],SMALL(IF(ISNUMBER(MATCH(orderData[customer],$D$9,0)*MATCH(orderData[status],$D$11,0)*MATCH(orderData[order_type],$D$13,0)),MATCH(ROW(orderData[customer]),ROW(orderData[customer])),""),ROWS($A$15:A58)+$B$3)),INDEX(orderData[order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P51" s="289" t="str">
        <f t="array" ref="P51">IFERROR(IF($D$9="",IF($D$11="",IF($D$13="",IF($D$15="",INDEX(orderData[invoice_no],SMALL(MATCH(ROW(orderData[customer]),ROW(orderData[customer])),ROWS($A$15:A58)+$B$3)),INDEX(orderData[invoice_no],SMALL(IF(ISNUMBER(MATCH(YEAR(orderData[invoice_date]),$D$15,0)),MATCH(ROW(orderData[customer]),ROW(orderData[customer])),""),ROWS($A$15:A58)+$B$3))),IF($D$15="",INDEX(orderData[invoice_no],SMALL(IF(ISNUMBER(MATCH(orderData[order_type],$D$13,0)),MATCH(ROW(orderData[customer]),ROW(orderData[customer])),""),ROWS($A$15:A58)+$B$3)),INDEX(orderData[invoice_no],SMALL(IF(ISNUMBER(MATCH(orderData[order_type],$D$13,0)*MATCH(YEAR(orderData[invoice_date]),$D$15,0)),MATCH(ROW(orderData[customer]),ROW(orderData[customer])),""),ROWS($A$15:A58)+$B$3)))),IF($D$13="",IF($D$15="",INDEX(orderData[invoice_no],SMALL(IF(ISNUMBER(MATCH(orderData[status],$D$11,0)),MATCH(ROW(orderData[customer]),ROW(orderData[customer])),""),ROWS($A$15:A58)+$B$3)),INDEX(orderData[invoice_no],SMALL(IF(ISNUMBER(MATCH(orderData[status],$D$11,0)*MATCH(YEAR(orderData[invoice_date]),$D$15,0)),MATCH(ROW(orderData[customer]),ROW(orderData[customer])),""),ROWS($A$15:A58)+$B$3))),IF($D$15="",INDEX(orderData[invoice_no],SMALL(IF(ISNUMBER(MATCH(orderData[status],$D$11,0)*MATCH(orderData[order_type],$D$13,0)),MATCH(ROW(orderData[customer]),ROW(orderData[customer])),""),ROWS($A$15:A58)+$B$3)),INDEX(orderData[invoice_no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no],SMALL(IF(ISNUMBER(MATCH(orderData[customer],$D$9,0)),MATCH(ROW(orderData[customer]),ROW(orderData[customer])),""),ROWS($A$15:A58)+$B$3)),INDEX(orderData[invoice_no],SMALL(IF(ISNUMBER(MATCH(orderData[customer],$D$9,0)*MATCH(YEAR(orderData[invoice_date]),$D$15,0)),MATCH(ROW(orderData[customer]),ROW(orderData[customer])),""),ROWS($A$15:A58)+$B$3))),IF($D$15="",INDEX(orderData[invoice_no],SMALL(IF(ISNUMBER(MATCH(orderData[customer],$D$9,0)*MATCH(orderData[order_type],$D$13,0)),MATCH(ROW(orderData[customer]),ROW(orderData[customer])),""),ROWS($A$15:A58)+$B$3)),INDEX(orderData[invoice_no],SMALL(IF(ISNUMBER(MATCH(orderData[customer],$D$9,0)*MATCH(orderData[order_type],$D$13,0)*MATCH(YEAR(orderData[invoice_date]),$D$15,0)),MATCH(ROW(orderData[customer]),ROW(orderData[customer])),""),ROWS($A$15:A58)+$B$3)))),IF($D$13="",IF($D$15="",INDEX(orderData[invoice_no],SMALL(IF(ISNUMBER(MATCH(orderData[customer],$D$9,0)*MATCH(orderData[status],$D$11,0)),MATCH(ROW(orderData[customer]),ROW(orderData[customer])),""),ROWS($A$15:A58)+$B$3)),INDEX(orderData[invoice_no],SMALL(IF(ISNUMBER(MATCH(orderData[customer],$D$9,0)*MATCH(orderData[status],$D$11,0)*MATCH(YEAR(orderData[invoice_date]),$D$15,0)),MATCH(ROW(orderData[customer]),ROW(orderData[customer])),""),ROWS($A$15:A58)+$B$3))),IF($D$15="",INDEX(orderData[invoice_no],SMALL(IF(ISNUMBER(MATCH(orderData[customer],$D$9,0)*MATCH(orderData[status],$D$11,0)*MATCH(orderData[order_type],$D$13,0)),MATCH(ROW(orderData[customer]),ROW(orderData[customer])),""),ROWS($A$15:A58)+$B$3)),INDEX(orderData[invoice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Q51" s="290" t="str">
        <f t="array" ref="Q51">IFERROR(IF($D$9="",IF($D$11="",IF($D$13="",IF($D$15="",INDEX(orderData[invoice_date],SMALL(MATCH(ROW(orderData[customer]),ROW(orderData[customer])),ROWS($A$15:A58)+$B$3)),INDEX(orderData[invoice_date],SMALL(IF(ISNUMBER(MATCH(YEAR(orderData[invoice_date]),$D$15,0)),MATCH(ROW(orderData[customer]),ROW(orderData[customer])),""),ROWS($A$15:A58)+$B$3))),IF($D$15="",INDEX(orderData[invoice_date],SMALL(IF(ISNUMBER(MATCH(orderData[order_type],$D$13,0)),MATCH(ROW(orderData[customer]),ROW(orderData[customer])),""),ROWS($A$15:A58)+$B$3)),INDEX(orderData[invoice_date],SMALL(IF(ISNUMBER(MATCH(orderData[order_type],$D$13,0)*MATCH(YEAR(orderData[invoice_date]),$D$15,0)),MATCH(ROW(orderData[customer]),ROW(orderData[customer])),""),ROWS($A$15:A58)+$B$3)))),IF($D$13="",IF($D$15="",INDEX(orderData[invoice_date],SMALL(IF(ISNUMBER(MATCH(orderData[status],$D$11,0)),MATCH(ROW(orderData[customer]),ROW(orderData[customer])),""),ROWS($A$15:A58)+$B$3)),INDEX(orderData[invoice_date],SMALL(IF(ISNUMBER(MATCH(orderData[status],$D$11,0)*MATCH(YEAR(orderData[invoice_date]),$D$15,0)),MATCH(ROW(orderData[customer]),ROW(orderData[customer])),""),ROWS($A$15:A58)+$B$3))),IF($D$15="",INDEX(orderData[invoice_date],SMALL(IF(ISNUMBER(MATCH(orderData[status],$D$11,0)*MATCH(orderData[order_type],$D$13,0)),MATCH(ROW(orderData[customer]),ROW(orderData[customer])),""),ROWS($A$15:A58)+$B$3)),INDEX(orderData[invoice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date],SMALL(IF(ISNUMBER(MATCH(orderData[customer],$D$9,0)),MATCH(ROW(orderData[customer]),ROW(orderData[customer])),""),ROWS($A$15:A58)+$B$3)),INDEX(orderData[invoice_date],SMALL(IF(ISNUMBER(MATCH(orderData[customer],$D$9,0)*MATCH(YEAR(orderData[invoice_date]),$D$15,0)),MATCH(ROW(orderData[customer]),ROW(orderData[customer])),""),ROWS($A$15:A58)+$B$3))),IF($D$15="",INDEX(orderData[invoice_date],SMALL(IF(ISNUMBER(MATCH(orderData[customer],$D$9,0)*MATCH(orderData[order_type],$D$13,0)),MATCH(ROW(orderData[customer]),ROW(orderData[customer])),""),ROWS($A$15:A58)+$B$3)),INDEX(orderData[invoice_date],SMALL(IF(ISNUMBER(MATCH(orderData[customer],$D$9,0)*MATCH(orderData[order_type],$D$13,0)*MATCH(YEAR(orderData[invoice_date]),$D$15,0)),MATCH(ROW(orderData[customer]),ROW(orderData[customer])),""),ROWS($A$15:A58)+$B$3)))),IF($D$13="",IF($D$15="",INDEX(orderData[invoice_date],SMALL(IF(ISNUMBER(MATCH(orderData[customer],$D$9,0)*MATCH(orderData[status],$D$11,0)),MATCH(ROW(orderData[customer]),ROW(orderData[customer])),""),ROWS($A$15:A58)+$B$3)),INDEX(orderData[invoice_date],SMALL(IF(ISNUMBER(MATCH(orderData[customer],$D$9,0)*MATCH(orderData[status],$D$11,0)*MATCH(YEAR(orderData[invoice_date]),$D$15,0)),MATCH(ROW(orderData[customer]),ROW(orderData[customer])),""),ROWS($A$15:A58)+$B$3))),IF($D$15="",INDEX(orderData[invoice_date],SMALL(IF(ISNUMBER(MATCH(orderData[customer],$D$9,0)*MATCH(orderData[status],$D$11,0)*MATCH(orderData[order_type],$D$13,0)),MATCH(ROW(orderData[customer]),ROW(orderData[customer])),""),ROWS($A$15:A58)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R51" s="291" t="str">
        <f t="array" ref="R51">IFERROR(IF($D$9="",IF($D$11="",IF($D$13="",IF($D$15="",INDEX(orderData[inv_amount],SMALL(MATCH(ROW(orderData[customer]),ROW(orderData[customer])),ROWS($A$15:A58)+$B$3)),INDEX(orderData[inv_amount],SMALL(IF(ISNUMBER(MATCH(YEAR(orderData[invoice_date]),$D$15,0)),MATCH(ROW(orderData[customer]),ROW(orderData[customer])),""),ROWS($A$15:A58)+$B$3))),IF($D$15="",INDEX(orderData[inv_amount],SMALL(IF(ISNUMBER(MATCH(orderData[order_type],$D$13,0)),MATCH(ROW(orderData[customer]),ROW(orderData[customer])),""),ROWS($A$15:A58)+$B$3)),INDEX(orderData[inv_amount],SMALL(IF(ISNUMBER(MATCH(orderData[order_type],$D$13,0)*MATCH(YEAR(orderData[invoice_date]),$D$15,0)),MATCH(ROW(orderData[customer]),ROW(orderData[customer])),""),ROWS($A$15:A58)+$B$3)))),IF($D$13="",IF($D$15="",INDEX(orderData[inv_amount],SMALL(IF(ISNUMBER(MATCH(orderData[status],$D$11,0)),MATCH(ROW(orderData[customer]),ROW(orderData[customer])),""),ROWS($A$15:A58)+$B$3)),INDEX(orderData[inv_amount],SMALL(IF(ISNUMBER(MATCH(orderData[status],$D$11,0)*MATCH(YEAR(orderData[invoice_date]),$D$15,0)),MATCH(ROW(orderData[customer]),ROW(orderData[customer])),""),ROWS($A$15:A58)+$B$3))),IF($D$15="",INDEX(orderData[inv_amount],SMALL(IF(ISNUMBER(MATCH(orderData[status],$D$11,0)*MATCH(orderData[order_type],$D$13,0)),MATCH(ROW(orderData[customer]),ROW(orderData[customer])),""),ROWS($A$15:A58)+$B$3)),INDEX(orderData[inv_amount],SMALL(IF(ISNUMBER(MATCH(orderData[status],$D$11,0)*MATCH(orderData[order_type],$D$13,0)*MATCH(YEAR(orderData[invoice_date]),$D$15,0)),MATCH(ROW(orderData[customer]),ROW(orderData[customer])),""),ROWS($A$15:A58)+$B$3))))),IF($D$11="",IF($D$13="",IF($D$15="",INDEX(orderData[inv_amount],SMALL(IF(ISNUMBER(MATCH(orderData[customer],$D$9,0)),MATCH(ROW(orderData[customer]),ROW(orderData[customer])),""),ROWS($A$15:A58)+$B$3)),INDEX(orderData[inv_amount],SMALL(IF(ISNUMBER(MATCH(orderData[customer],$D$9,0)*MATCH(YEAR(orderData[invoice_date]),$D$15,0)),MATCH(ROW(orderData[customer]),ROW(orderData[customer])),""),ROWS($A$15:A58)+$B$3))),IF($D$15="",INDEX(orderData[inv_amount],SMALL(IF(ISNUMBER(MATCH(orderData[customer],$D$9,0)*MATCH(orderData[order_type],$D$13,0)),MATCH(ROW(orderData[customer]),ROW(orderData[customer])),""),ROWS($A$15:A58)+$B$3)),INDEX(orderData[inv_amount],SMALL(IF(ISNUMBER(MATCH(orderData[customer],$D$9,0)*MATCH(orderData[order_type],$D$13,0)*MATCH(YEAR(orderData[invoice_date]),$D$15,0)),MATCH(ROW(orderData[customer]),ROW(orderData[customer])),""),ROWS($A$15:A58)+$B$3)))),IF($D$13="",IF($D$15="",INDEX(orderData[inv_amount],SMALL(IF(ISNUMBER(MATCH(orderData[customer],$D$9,0)*MATCH(orderData[status],$D$11,0)),MATCH(ROW(orderData[customer]),ROW(orderData[customer])),""),ROWS($A$15:A58)+$B$3)),INDEX(orderData[inv_amount],SMALL(IF(ISNUMBER(MATCH(orderData[customer],$D$9,0)*MATCH(orderData[status],$D$11,0)*MATCH(YEAR(orderData[inv_amount]),$D$15,0)),MATCH(ROW(orderData[customer]),ROW(orderData[customer])),""),ROWS($A$15:A58)+$B$3))),IF($D$15="",INDEX(orderData[inv_amount],SMALL(IF(ISNUMBER(MATCH(orderData[customer],$D$9,0)*MATCH(orderData[status],$D$11,0)*MATCH(orderData[order_type],$D$13,0)),MATCH(ROW(orderData[customer]),ROW(orderData[customer])),""),ROWS($A$15:A58)+$B$3)),INDEX(orderData[inv_amount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S51" s="353" t="str">
        <f t="array" ref="S51">IFERROR(IF($D$9="",IF($D$11="",IF($D$13="",IF($D$15="",INDEX(orderData[lock_goods],SMALL(MATCH(ROW(orderData[customer]),ROW(orderData[customer])),ROWS($A$15:A58)+$B$3)),INDEX(orderData[lock_goods],SMALL(IF(ISNUMBER(MATCH(YEAR(orderData[invoice_date]),$D$15,0)),MATCH(ROW(orderData[customer]),ROW(orderData[customer])),""),ROWS($A$15:A58)+$B$3))),IF($D$15="",INDEX(orderData[lock_goods],SMALL(IF(ISNUMBER(MATCH(orderData[order_type],$D$13,0)),MATCH(ROW(orderData[customer]),ROW(orderData[customer])),""),ROWS($A$15:A58)+$B$3)),INDEX(orderData[lock_goods],SMALL(IF(ISNUMBER(MATCH(orderData[order_type],$D$13,0)*MATCH(YEAR(orderData[invoice_date]),$D$15,0)),MATCH(ROW(orderData[customer]),ROW(orderData[customer])),""),ROWS($A$15:A58)+$B$3)))),IF($D$13="",IF($D$15="",INDEX(orderData[lock_goods],SMALL(IF(ISNUMBER(MATCH(orderData[status],$D$11,0)),MATCH(ROW(orderData[customer]),ROW(orderData[customer])),""),ROWS($A$15:A58)+$B$3)),INDEX(orderData[lock_goods],SMALL(IF(ISNUMBER(MATCH(orderData[status],$D$11,0)*MATCH(YEAR(orderData[invoice_date]),$D$15,0)),MATCH(ROW(orderData[customer]),ROW(orderData[customer])),""),ROWS($A$15:A58)+$B$3))),IF($D$15="",INDEX(orderData[lock_goods],SMALL(IF(ISNUMBER(MATCH(orderData[status],$D$11,0)*MATCH(orderData[order_type],$D$13,0)),MATCH(ROW(orderData[customer]),ROW(orderData[customer])),""),ROWS($A$15:A58)+$B$3)),INDEX(orderData[lock_goods],SMALL(IF(ISNUMBER(MATCH(orderData[status],$D$11,0)*MATCH(orderData[order_type],$D$13,0)*MATCH(YEAR(orderData[invoice_date]),$D$15,0)),MATCH(ROW(orderData[customer]),ROW(orderData[customer])),""),ROWS($A$15:A58)+$B$3))))),IF($D$11="",IF($D$13="",IF($D$15="",INDEX(orderData[lock_goods],SMALL(IF(ISNUMBER(MATCH(orderData[customer],$D$9,0)),MATCH(ROW(orderData[customer]),ROW(orderData[customer])),""),ROWS($A$15:A58)+$B$3)),INDEX(orderData[lock_goods],SMALL(IF(ISNUMBER(MATCH(orderData[customer],$D$9,0)*MATCH(YEAR(orderData[invoice_date]),$D$15,0)),MATCH(ROW(orderData[customer]),ROW(orderData[customer])),""),ROWS($A$15:A58)+$B$3))),IF($D$15="",INDEX(orderData[lock_goods],SMALL(IF(ISNUMBER(MATCH(orderData[customer],$D$9,0)*MATCH(orderData[order_type],$D$13,0)),MATCH(ROW(orderData[customer]),ROW(orderData[customer])),""),ROWS($A$15:A58)+$B$3)),INDEX(orderData[lock_goods],SMALL(IF(ISNUMBER(MATCH(orderData[customer],$D$9,0)*MATCH(orderData[order_type],$D$13,0)*MATCH(YEAR(orderData[invoice_date]),$D$15,0)),MATCH(ROW(orderData[customer]),ROW(orderData[customer])),""),ROWS($A$15:A58)+$B$3)))),IF($D$13="",IF($D$15="",INDEX(orderData[lock_goods],SMALL(IF(ISNUMBER(MATCH(orderData[customer],$D$9,0)*MATCH(orderData[status],$D$11,0)),MATCH(ROW(orderData[customer]),ROW(orderData[customer])),""),ROWS($A$15:A58)+$B$3)),INDEX(orderData[lock_goods],SMALL(IF(ISNUMBER(MATCH(orderData[customer],$D$9,0)*MATCH(orderData[status],$D$11,0)*MATCH(YEAR(orderData[payed]),$D$15,0)),MATCH(ROW(orderData[customer]),ROW(orderData[customer])),""),ROWS($A$15:A58)+$B$3))),IF($D$15="",INDEX(orderData[lock_goods],SMALL(IF(ISNUMBER(MATCH(orderData[customer],$D$9,0)*MATCH(orderData[status],$D$11,0)*MATCH(orderData[order_type],$D$13,0)),MATCH(ROW(orderData[customer]),ROW(orderData[customer])),""),ROWS($A$15:A58)+$B$3)),INDEX(orderData[lock_good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T51" s="292" t="str">
        <f t="array" ref="T51">IFERROR(IF($D$9="",IF($D$11="",IF($D$13="",IF($D$15="",INDEX(orderData[payed],SMALL(MATCH(ROW(orderData[customer]),ROW(orderData[customer])),ROWS($A$15:A58)+$B$3)),INDEX(orderData[payed],SMALL(IF(ISNUMBER(MATCH(YEAR(orderData[invoice_date]),$D$15,0)),MATCH(ROW(orderData[customer]),ROW(orderData[customer])),""),ROWS($A$15:A58)+$B$3))),IF($D$15="",INDEX(orderData[payed],SMALL(IF(ISNUMBER(MATCH(orderData[order_type],$D$13,0)),MATCH(ROW(orderData[customer]),ROW(orderData[customer])),""),ROWS($A$15:A58)+$B$3)),INDEX(orderData[payed],SMALL(IF(ISNUMBER(MATCH(orderData[order_type],$D$13,0)*MATCH(YEAR(orderData[invoice_date]),$D$15,0)),MATCH(ROW(orderData[customer]),ROW(orderData[customer])),""),ROWS($A$15:A58)+$B$3)))),IF($D$13="",IF($D$15="",INDEX(orderData[payed],SMALL(IF(ISNUMBER(MATCH(orderData[status],$D$11,0)),MATCH(ROW(orderData[customer]),ROW(orderData[customer])),""),ROWS($A$15:A58)+$B$3)),INDEX(orderData[payed],SMALL(IF(ISNUMBER(MATCH(orderData[status],$D$11,0)*MATCH(YEAR(orderData[invoice_date]),$D$15,0)),MATCH(ROW(orderData[customer]),ROW(orderData[customer])),""),ROWS($A$15:A58)+$B$3))),IF($D$15="",INDEX(orderData[payed],SMALL(IF(ISNUMBER(MATCH(orderData[status],$D$11,0)*MATCH(orderData[order_type],$D$13,0)),MATCH(ROW(orderData[customer]),ROW(orderData[customer])),""),ROWS($A$15:A58)+$B$3)),INDEX(orderData[payed],SMALL(IF(ISNUMBER(MATCH(orderData[status],$D$11,0)*MATCH(orderData[order_type],$D$13,0)*MATCH(YEAR(orderData[invoice_date]),$D$15,0)),MATCH(ROW(orderData[customer]),ROW(orderData[customer])),""),ROWS($A$15:A58)+$B$3))))),IF($D$11="",IF($D$13="",IF($D$15="",INDEX(orderData[payed],SMALL(IF(ISNUMBER(MATCH(orderData[customer],$D$9,0)),MATCH(ROW(orderData[customer]),ROW(orderData[customer])),""),ROWS($A$15:A58)+$B$3)),INDEX(orderData[payed],SMALL(IF(ISNUMBER(MATCH(orderData[customer],$D$9,0)*MATCH(YEAR(orderData[invoice_date]),$D$15,0)),MATCH(ROW(orderData[customer]),ROW(orderData[customer])),""),ROWS($A$15:A58)+$B$3))),IF($D$15="",INDEX(orderData[payed],SMALL(IF(ISNUMBER(MATCH(orderData[customer],$D$9,0)*MATCH(orderData[order_type],$D$13,0)),MATCH(ROW(orderData[customer]),ROW(orderData[customer])),""),ROWS($A$15:A58)+$B$3)),INDEX(orderData[payed],SMALL(IF(ISNUMBER(MATCH(orderData[customer],$D$9,0)*MATCH(orderData[order_type],$D$13,0)*MATCH(YEAR(orderData[invoice_date]),$D$15,0)),MATCH(ROW(orderData[customer]),ROW(orderData[customer])),""),ROWS($A$15:A58)+$B$3)))),IF($D$13="",IF($D$15="",INDEX(orderData[payed],SMALL(IF(ISNUMBER(MATCH(orderData[customer],$D$9,0)*MATCH(orderData[status],$D$11,0)),MATCH(ROW(orderData[customer]),ROW(orderData[customer])),""),ROWS($A$15:A58)+$B$3)),INDEX(orderData[payed],SMALL(IF(ISNUMBER(MATCH(orderData[customer],$D$9,0)*MATCH(orderData[status],$D$11,0)*MATCH(YEAR(orderData[payed]),$D$15,0)),MATCH(ROW(orderData[customer]),ROW(orderData[customer])),""),ROWS($A$15:A58)+$B$3))),IF($D$15="",INDEX(orderData[payed],SMALL(IF(ISNUMBER(MATCH(orderData[customer],$D$9,0)*MATCH(orderData[status],$D$11,0)*MATCH(orderData[order_type],$D$13,0)),MATCH(ROW(orderData[customer]),ROW(orderData[customer])),""),ROWS($A$15:A58)+$B$3)),INDEX(orderData[paye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U51" s="287" t="str">
        <f t="array" ref="U51">IFERROR(IF($D$9="",IF($D$11="",IF($D$13="",IF($D$15="",INDEX(orderData[shipping_method],SMALL(MATCH(ROW(orderData[customer]),ROW(orderData[customer])),ROWS($A$15:A58)+$B$3)),INDEX(orderData[shipping_method],SMALL(IF(ISNUMBER(MATCH(YEAR(orderData[invoice_date]),$D$15,0)),MATCH(ROW(orderData[customer]),ROW(orderData[customer])),""),ROWS($A$15:A58)+$B$3))),IF($D$15="",INDEX(orderData[shipping_method],SMALL(IF(ISNUMBER(MATCH(orderData[order_type],$D$13,0)),MATCH(ROW(orderData[customer]),ROW(orderData[customer])),""),ROWS($A$15:A58)+$B$3)),INDEX(orderData[shipping_method],SMALL(IF(ISNUMBER(MATCH(orderData[order_type],$D$13,0)*MATCH(YEAR(orderData[invoice_date]),$D$15,0)),MATCH(ROW(orderData[customer]),ROW(orderData[customer])),""),ROWS($A$15:A58)+$B$3)))),IF($D$13="",IF($D$15="",INDEX(orderData[shipping_method],SMALL(IF(ISNUMBER(MATCH(orderData[status],$D$11,0)),MATCH(ROW(orderData[customer]),ROW(orderData[customer])),""),ROWS($A$15:A58)+$B$3)),INDEX(orderData[shipping_method],SMALL(IF(ISNUMBER(MATCH(orderData[status],$D$11,0)*MATCH(YEAR(orderData[invoice_date]),$D$15,0)),MATCH(ROW(orderData[customer]),ROW(orderData[customer])),""),ROWS($A$15:A58)+$B$3))),IF($D$15="",INDEX(orderData[shipping_method],SMALL(IF(ISNUMBER(MATCH(orderData[status],$D$11,0)*MATCH(orderData[order_type],$D$13,0)),MATCH(ROW(orderData[customer]),ROW(orderData[customer])),""),ROWS($A$15:A58)+$B$3)),INDEX(orderData[shipping_method],SMALL(IF(ISNUMBER(MATCH(orderData[status],$D$11,0)*MATCH(orderData[order_type],$D$13,0)*MATCH(YEAR(orderData[invoice_date]),$D$15,0)),MATCH(ROW(orderData[customer]),ROW(orderData[customer])),""),ROWS($A$15:A58)+$B$3))))),IF($D$11="",IF($D$13="",IF($D$15="",INDEX(orderData[shipping_method],SMALL(IF(ISNUMBER(MATCH(orderData[customer],$D$9,0)),MATCH(ROW(orderData[customer]),ROW(orderData[customer])),""),ROWS($A$15:A58)+$B$3)),INDEX(orderData[shipping_method],SMALL(IF(ISNUMBER(MATCH(orderData[customer],$D$9,0)*MATCH(YEAR(orderData[invoice_date]),$D$15,0)),MATCH(ROW(orderData[customer]),ROW(orderData[customer])),""),ROWS($A$15:A58)+$B$3))),IF($D$15="",INDEX(orderData[shipping_method],SMALL(IF(ISNUMBER(MATCH(orderData[customer],$D$9,0)*MATCH(orderData[order_type],$D$13,0)),MATCH(ROW(orderData[customer]),ROW(orderData[customer])),""),ROWS($A$15:A58)+$B$3)),INDEX(orderData[shipping_method],SMALL(IF(ISNUMBER(MATCH(orderData[customer],$D$9,0)*MATCH(orderData[order_type],$D$13,0)*MATCH(YEAR(orderData[invoice_date]),$D$15,0)),MATCH(ROW(orderData[customer]),ROW(orderData[customer])),""),ROWS($A$15:A58)+$B$3)))),IF($D$13="",IF($D$15="",INDEX(orderData[shipping_method],SMALL(IF(ISNUMBER(MATCH(orderData[customer],$D$9,0)*MATCH(orderData[status],$D$11,0)),MATCH(ROW(orderData[customer]),ROW(orderData[customer])),""),ROWS($A$15:A58)+$B$3)),INDEX(orderData[shipping_method],SMALL(IF(ISNUMBER(MATCH(orderData[customer],$D$9,0)*MATCH(orderData[status],$D$11,0)*MATCH(YEAR(orderData[shipping_method]),$D$15,0)),MATCH(ROW(orderData[customer]),ROW(orderData[customer])),""),ROWS($A$15:A58)+$B$3))),IF($D$15="",INDEX(orderData[shipping_method],SMALL(IF(ISNUMBER(MATCH(orderData[customer],$D$9,0)*MATCH(orderData[status],$D$11,0)*MATCH(orderData[order_type],$D$13,0)),MATCH(ROW(orderData[customer]),ROW(orderData[customer])),""),ROWS($A$15:A58)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V51" s="292" t="str">
        <f t="array" ref="V51">IFERROR(IF($D$9="",IF($D$11="",IF($D$13="",IF($D$15="",INDEX(orderData[status],SMALL(MATCH(ROW(orderData[customer]),ROW(orderData[customer])),ROWS($A$15:A58)+$B$3)),INDEX(orderData[status],SMALL(IF(ISNUMBER(MATCH(YEAR(orderData[invoice_date]),$D$15,0)),MATCH(ROW(orderData[customer]),ROW(orderData[customer])),""),ROWS($A$15:A58)+$B$3))),IF($D$15="",INDEX(orderData[status],SMALL(IF(ISNUMBER(MATCH(orderData[order_type],$D$13,0)),MATCH(ROW(orderData[customer]),ROW(orderData[customer])),""),ROWS($A$15:A58)+$B$3)),INDEX(orderData[status],SMALL(IF(ISNUMBER(MATCH(orderData[order_type],$D$13,0)*MATCH(YEAR(orderData[invoice_date]),$D$15,0)),MATCH(ROW(orderData[customer]),ROW(orderData[customer])),""),ROWS($A$15:A58)+$B$3)))),IF($D$13="",IF($D$15="",INDEX(orderData[status],SMALL(IF(ISNUMBER(MATCH(orderData[status],$D$11,0)),MATCH(ROW(orderData[customer]),ROW(orderData[customer])),""),ROWS($A$15:A58)+$B$3)),INDEX(orderData[status],SMALL(IF(ISNUMBER(MATCH(orderData[status],$D$11,0)*MATCH(YEAR(orderData[invoice_date]),$D$15,0)),MATCH(ROW(orderData[customer]),ROW(orderData[customer])),""),ROWS($A$15:A58)+$B$3))),IF($D$15="",INDEX(orderData[status],SMALL(IF(ISNUMBER(MATCH(orderData[status],$D$11,0)*MATCH(orderData[order_type],$D$13,0)),MATCH(ROW(orderData[customer]),ROW(orderData[customer])),""),ROWS($A$15:A58)+$B$3)),INDEX(orderData[status],SMALL(IF(ISNUMBER(MATCH(orderData[status],$D$11,0)*MATCH(orderData[order_type],$D$13,0)*MATCH(YEAR(orderData[invoice_date]),$D$15,0)),MATCH(ROW(orderData[customer]),ROW(orderData[customer])),""),ROWS($A$15:A58)+$B$3))))),IF($D$11="",IF($D$13="",IF($D$15="",INDEX(orderData[status],SMALL(IF(ISNUMBER(MATCH(orderData[customer],$D$9,0)),MATCH(ROW(orderData[customer]),ROW(orderData[customer])),""),ROWS($A$15:A58)+$B$3)),INDEX(orderData[status],SMALL(IF(ISNUMBER(MATCH(orderData[customer],$D$9,0)*MATCH(YEAR(orderData[invoice_date]),$D$15,0)),MATCH(ROW(orderData[customer]),ROW(orderData[customer])),""),ROWS($A$15:A58)+$B$3))),IF($D$15="",INDEX(orderData[status],SMALL(IF(ISNUMBER(MATCH(orderData[customer],$D$9,0)*MATCH(orderData[order_type],$D$13,0)),MATCH(ROW(orderData[customer]),ROW(orderData[customer])),""),ROWS($A$15:A58)+$B$3)),INDEX(orderData[status],SMALL(IF(ISNUMBER(MATCH(orderData[customer],$D$9,0)*MATCH(orderData[order_type],$D$13,0)*MATCH(YEAR(orderData[invoice_date]),$D$15,0)),MATCH(ROW(orderData[customer]),ROW(orderData[customer])),""),ROWS($A$15:A58)+$B$3)))),IF($D$13="",IF($D$15="",INDEX(orderData[status],SMALL(IF(ISNUMBER(MATCH(orderData[customer],$D$9,0)*MATCH(orderData[status],$D$11,0)),MATCH(ROW(orderData[customer]),ROW(orderData[customer])),""),ROWS($A$15:A58)+$B$3)),INDEX(orderData[status],SMALL(IF(ISNUMBER(MATCH(orderData[customer],$D$9,0)*MATCH(orderData[status],$D$11,0)*MATCH(YEAR(orderData[status]),$D$15,0)),MATCH(ROW(orderData[customer]),ROW(orderData[customer])),""),ROWS($A$15:A58)+$B$3))),IF($D$15="",INDEX(orderData[status],SMALL(IF(ISNUMBER(MATCH(orderData[customer],$D$9,0)*MATCH(orderData[status],$D$11,0)*MATCH(orderData[order_type],$D$13,0)),MATCH(ROW(orderData[customer]),ROW(orderData[customer])),""),ROWS($A$15:A58)+$B$3)),INDEX(orderData[statu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W51" s="392" t="str">
        <f t="array" ref="W51">IFERROR(IF($D$9="",IF($D$11="",IF($D$13="",IF($D$15="",INDEX(orderData[custom_docs],SMALL(MATCH(ROW(orderData[customer]),ROW(orderData[customer])),ROWS($A$15:A58)+$B$3)),INDEX(orderData[custom_docs],SMALL(IF(ISNUMBER(MATCH(YEAR(orderData[invoice_date]),$D$15,0)),MATCH(ROW(orderData[customer]),ROW(orderData[customer])),""),ROWS($A$15:A58)+$B$3))),IF($D$15="",INDEX(orderData[custom_docs],SMALL(IF(ISNUMBER(MATCH(orderData[order_type],$D$13,0)),MATCH(ROW(orderData[customer]),ROW(orderData[customer])),""),ROWS($A$15:A58)+$B$3)),INDEX(orderData[custom_docs],SMALL(IF(ISNUMBER(MATCH(orderData[order_type],$D$13,0)*MATCH(YEAR(orderData[invoice_date]),$D$15,0)),MATCH(ROW(orderData[customer]),ROW(orderData[customer])),""),ROWS($A$15:A58)+$B$3)))),IF($D$13="",IF($D$15="",INDEX(orderData[custom_docs],SMALL(IF(ISNUMBER(MATCH(orderData[status],$D$11,0)),MATCH(ROW(orderData[customer]),ROW(orderData[customer])),""),ROWS($A$15:A58)+$B$3)),INDEX(orderData[custom_docs],SMALL(IF(ISNUMBER(MATCH(orderData[status],$D$11,0)*MATCH(YEAR(orderData[invoice_date]),$D$15,0)),MATCH(ROW(orderData[customer]),ROW(orderData[customer])),""),ROWS($A$15:A58)+$B$3))),IF($D$15="",INDEX(orderData[custom_docs],SMALL(IF(ISNUMBER(MATCH(orderData[status],$D$11,0)*MATCH(orderData[order_type],$D$13,0)),MATCH(ROW(orderData[customer]),ROW(orderData[customer])),""),ROWS($A$15:A58)+$B$3)),INDEX(orderData[custom_docs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_docs],SMALL(IF(ISNUMBER(MATCH(orderData[customer],$D$9,0)),MATCH(ROW(orderData[customer]),ROW(orderData[customer])),""),ROWS($A$15:A58)+$B$3)),INDEX(orderData[custom_docs],SMALL(IF(ISNUMBER(MATCH(orderData[customer],$D$9,0)*MATCH(YEAR(orderData[invoice_date]),$D$15,0)),MATCH(ROW(orderData[customer]),ROW(orderData[customer])),""),ROWS($A$15:A58)+$B$3))),IF($D$15="",INDEX(orderData[custom_docs],SMALL(IF(ISNUMBER(MATCH(orderData[customer],$D$9,0)*MATCH(orderData[order_type],$D$13,0)),MATCH(ROW(orderData[customer]),ROW(orderData[customer])),""),ROWS($A$15:A58)+$B$3)),INDEX(orderData[custom_docs],SMALL(IF(ISNUMBER(MATCH(orderData[customer],$D$9,0)*MATCH(orderData[order_type],$D$13,0)*MATCH(YEAR(orderData[invoice_date]),$D$15,0)),MATCH(ROW(orderData[customer]),ROW(orderData[customer])),""),ROWS($A$15:A58)+$B$3)))),IF($D$13="",IF($D$15="",INDEX(orderData[custom_docs],SMALL(IF(ISNUMBER(MATCH(orderData[customer],$D$9,0)*MATCH(orderData[status],$D$11,0)),MATCH(ROW(orderData[customer]),ROW(orderData[customer])),""),ROWS($A$15:A58)+$B$3)),INDEX(orderData[custom_docs],SMALL(IF(ISNUMBER(MATCH(orderData[customer],$D$9,0)*MATCH(orderData[status],$D$11,0)*MATCH(YEAR(orderData[status]),$D$15,0)),MATCH(ROW(orderData[customer]),ROW(orderData[customer])),""),ROWS($A$15:A58)+$B$3))),IF($D$15="",INDEX(orderData[custom_docs],SMALL(IF(ISNUMBER(MATCH(orderData[customer],$D$9,0)*MATCH(orderData[status],$D$11,0)*MATCH(orderData[order_type],$D$13,0)),MATCH(ROW(orderData[customer]),ROW(orderData[customer])),""),ROWS($A$15:A58)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AQ51" s="251"/>
      <c r="AR51" s="251" t="s">
        <v>71</v>
      </c>
      <c r="BG51" s="195"/>
      <c r="BK51" s="266"/>
      <c r="BL51" s="267"/>
      <c r="BM51" s="268"/>
      <c r="BN51" s="267"/>
      <c r="BO51" s="268"/>
      <c r="BZ51" s="316"/>
      <c r="CA51" s="305" t="str">
        <f>IFERROR(IF(BZ51="","",INDEX(productData[description],MATCH(BZ51,productData[sku],0))),"")</f>
        <v/>
      </c>
      <c r="CB51" s="306"/>
      <c r="CC51" s="421"/>
      <c r="CD51" s="314"/>
      <c r="CE51" s="425"/>
      <c r="CF51" s="308"/>
      <c r="CG51" s="309" t="str">
        <f>IFERROR(ROUNDUP(CB51/INDEX(productData[units_per_carton],MATCH(BZ51,productData[sku],0)),0),"")</f>
        <v/>
      </c>
      <c r="CH51" s="310" t="str">
        <f>IFERROR(ROUNDUP(CD51/INDEX(productData[units_per_carton],MATCH(BZ51,productData[sku],0)),0),"")</f>
        <v/>
      </c>
      <c r="CI51" s="310" t="str">
        <f>IFERROR(ROUNDUP(CF51/INDEX(productData[units_per_carton],MATCH(BZ51,productData[sku])),0),"")</f>
        <v/>
      </c>
      <c r="CJ51" s="310" t="str">
        <f>IFERROR(((CB51+CD51+CF51)/INDEX(productData[units_per_carton],MATCH(BZ51,productData[sku],0)))*INDEX(productData[net_weight],MATCH(BZ51,productData[sku],0)),"")</f>
        <v/>
      </c>
      <c r="CK51" s="310" t="str">
        <f>IFERROR(((CB51+CD51+CF51)/INDEX(productData[units_per_carton],MATCH(BZ51,productData[sku],0)))*INDEX(productData[gross_weight],MATCH(BZ51,productData[sku],0)),"")</f>
        <v/>
      </c>
      <c r="CL51" s="414" t="str">
        <f>IFERROR((CB51+CD51+CF51)/INDEX(productData[units_per_carton],MATCH(BZ51,productData[sku],0))*INDEX(productData[length],MATCH(BZ51,productData[sku],0))*INDEX(productData[width],MATCH(BZ51,productData[sku],0))*INDEX(productData[height],MATCH(BZ51,productData[sku],0))/1000000000,"")</f>
        <v/>
      </c>
      <c r="CM51" s="311" t="str">
        <f>IFERROR(INDEX(productData[category],MATCH(BZ51,productData[sku],0)),"")</f>
        <v/>
      </c>
      <c r="CN51" s="311" t="str">
        <f>IFERROR(INDEX(productData[size1],MATCH(BZ51,productData[sku],0)),"")</f>
        <v/>
      </c>
      <c r="CO51" s="312" t="str">
        <f>IFERROR(INDEX(productData[hs_code],MATCH(BZ51,productData[sku],0)),"")</f>
        <v/>
      </c>
      <c r="CP51" s="365" t="str">
        <f>IFERROR(INDEX(productData[sku_geko],MATCH(BZ51,productData[sku],0)),"")</f>
        <v/>
      </c>
      <c r="CQ51" s="308"/>
      <c r="CR51" s="383" t="str">
        <f>IFERROR(IF(BZ51="","",IF($BX$15="SALE",INDEX(inventory[COSTO UNITARIO],MATCH(BZ51,inventory[SKU],0)),IF($BX$15="SAMPLING",INDEX(inventory[COSTO UNITARIO],MATCH(BZ51,inventory[SKU],0)),""))),"")</f>
        <v/>
      </c>
      <c r="CS51" s="383" t="str">
        <f t="shared" si="8"/>
        <v/>
      </c>
      <c r="CT51" s="430" t="str">
        <f t="shared" si="9"/>
        <v/>
      </c>
      <c r="CU51" s="357" t="str">
        <f t="shared" si="3"/>
        <v/>
      </c>
      <c r="CV51" s="251"/>
      <c r="CW51" s="251"/>
      <c r="CX51" s="251"/>
      <c r="CY51" s="251"/>
      <c r="CZ51" s="251"/>
      <c r="DA51" s="251"/>
      <c r="DB51" s="251" t="str">
        <f>IFERROR(VLOOKUP(BZ51,productData[],22,FALSE),"")</f>
        <v/>
      </c>
      <c r="EE51" s="337" t="str">
        <f t="array" ref="EE51">IFERROR(IF($EC$9="",IF($EC$11="",IF($EC$13="",INDEX(productData[sku],SMALL(MATCH(ROW(productData[sku]),ROW(productData[sku])),ROWS($A$15:A58)+$B$3)),INDEX(productData[sku],SMALL(IF(ISNUMBER(MATCH(productData[size1],$EC$13,0)),MATCH(ROW(productData[sku]),ROW(productData[sku])),""),ROWS($A$15:A56)+$B$3))),IF($EC$13="",INDEX(productData[sku],SMALL(IF(ISNUMBER(MATCH(productData[sex],$EC$11,0)),MATCH(ROW(productData[sku]),ROW(productData[sku])),""),ROWS($A$15:A56)+$B$3)),INDEX(productData[sku],SMALL(IF(ISNUMBER(MATCH(productData[sex],$EC$11,0)*MATCH(productData[size1],$EC$13,0)),MATCH(ROW(productData[sku]),ROW(productData[sku])),""),ROWS($A$15:A56)+$B$3)))),IF($EC$11="",IF($EC$13="",INDEX(productData[sku],SMALL(IF(ISNUMBER(MATCH(productData[category],$EC$9,0)),MATCH(ROW(productData[sku]),ROW(productData[sku])),""),ROWS($A$15:A56)+$B$3)),INDEX(productData[sku],SMALL(IF(ISNUMBER(MATCH(productData[category],$EC$9,0)*MATCH(productData[size1],$EC$13,0)),MATCH(ROW(productData[sku]),ROW(productData[sku])),""),ROWS($A$15:A56)+$B$3))),IF($EC$13="",INDEX(productData[sku],SMALL(IF(ISNUMBER(MATCH(productData[category],$EC$9,0)*MATCH(productData[sex],$EC$11,0)),MATCH(ROW(productData[sku]),ROW(productData[sku])),""),ROWS($A$15:A56)+$B$3)),INDEX(productData[sku],SMALL(IF(ISNUMBER(MATCH(productData[category],$EC$9,0)*MATCH(productData[sex],$EC$11,0)*MATCH(productData[size1],$EC$13,0)),MATCH(ROW(productData[sku]),ROW(productData[sku])),""),ROWS($A$15:A56)+$B$3))))),"")</f>
        <v/>
      </c>
      <c r="EF51" s="501" t="str">
        <f t="array" ref="EF51">IFERROR(IF($EC$9="",IF($EC$11="",IF($EC$13="",INDEX(productData[description],SMALL(MATCH(ROW(productData[sku]),ROW(productData[sku])),ROWS($A$15:A58)+$B$3)),INDEX(productData[description],SMALL(IF(ISNUMBER(MATCH(productData[size1],$EC$13,0)),MATCH(ROW(productData[sku]),ROW(productData[sku])),""),ROWS($A$15:A56)+$B$3))),IF($EC$13="",INDEX(productData[description],SMALL(IF(ISNUMBER(MATCH(productData[sex],$EC$11,0)),MATCH(ROW(productData[sku]),ROW(productData[sku])),""),ROWS($A$15:A56)+$B$3)),INDEX(productData[description],SMALL(IF(ISNUMBER(MATCH(productData[sex],$EC$11,0)*MATCH(productData[size1],$EC$13,0)),MATCH(ROW(productData[sku]),ROW(productData[sku])),""),ROWS($A$15:A56)+$B$3)))),IF($EC$11="",IF($EC$13="",INDEX(productData[description],SMALL(IF(ISNUMBER(MATCH(productData[category],$EC$9,0)),MATCH(ROW(productData[sku]),ROW(productData[sku])),""),ROWS($A$15:A56)+$B$3)),INDEX(productData[description],SMALL(IF(ISNUMBER(MATCH(productData[category],$EC$9,0)*MATCH(productData[size1],$EC$13,0)),MATCH(ROW(productData[sku]),ROW(productData[sku])),""),ROWS($A$15:A56)+$B$3))),IF($EC$13="",INDEX(productData[description],SMALL(IF(ISNUMBER(MATCH(productData[category],$EC$9,0)*MATCH(productData[sex],$EC$11,0)),MATCH(ROW(productData[sku]),ROW(productData[sku])),""),ROWS($A$15:A56)+$B$3)),INDEX(productData[description],SMALL(IF(ISNUMBER(MATCH(productData[category],$EC$9,0)*MATCH(productData[sex],$EC$11,0)*MATCH(productData[size1],$EC$13,0)),MATCH(ROW(productData[sku]),ROW(productData[sku])),""),ROWS($A$15:A56)+$B$3))))),"")</f>
        <v/>
      </c>
      <c r="EG51" s="338" t="str">
        <f>IFERROR(IF('BHPC MANAGER'!$EE51="","",INDEX(inventory[ESISTENZA],MATCH('BHPC MANAGER'!$EE51,inventory[SKU],0))),0)</f>
        <v/>
      </c>
      <c r="EH51" s="339" t="s">
        <v>241</v>
      </c>
      <c r="EI51" s="339" t="str">
        <f t="shared" si="4"/>
        <v/>
      </c>
      <c r="EJ51" s="340" t="s">
        <v>241</v>
      </c>
      <c r="EK51" s="341" t="str">
        <f t="shared" si="5"/>
        <v/>
      </c>
      <c r="EO51" s="195" t="str">
        <f t="array" ref="EO51">IFERROR(INDEX(orderData[order_no],SMALL(IF(ISNUMBER(MATCH(orderData[status],$EO$7,0)),MATCH(ROW(orderData[order_no]),ROW(orderData[order_no])),""),ROWS($A$15:A56))),"")</f>
        <v/>
      </c>
    </row>
    <row r="52" spans="10:145" ht="15" customHeight="1" x14ac:dyDescent="0.35">
      <c r="J52" s="243"/>
      <c r="K52" s="243"/>
      <c r="L52" s="285" t="str">
        <f t="array" ref="L52">IFERROR(IF($D$9="",IF($D$11="",IF($D$13="",IF($D$15="",INDEX(orderData[customer],SMALL(MATCH(ROW(orderData[customer]),ROW(orderData[customer])),ROWS($A$15:A59)+$B$3)),INDEX(orderData[customer],SMALL(IF(ISNUMBER(MATCH(YEAR(orderData[invoice_date]),$D$15,0)),MATCH(ROW(orderData[customer]),ROW(orderData[customer])),""),ROWS($A$15:A59)+$B$3))),IF($D$15="",INDEX(orderData[customer],SMALL(IF(ISNUMBER(MATCH(orderData[order_type],$D$13,0)),MATCH(ROW(orderData[customer]),ROW(orderData[customer])),""),ROWS($A$15:A59)+$B$3)),INDEX(orderData[customer],SMALL(IF(ISNUMBER(MATCH(orderData[order_type],$D$13,0)*MATCH(YEAR(orderData[invoice_date]),$D$15,0)),MATCH(ROW(orderData[customer]),ROW(orderData[customer])),""),ROWS($A$15:A59)+$B$3)))),IF($D$13="",IF($D$15="",INDEX(orderData[customer],SMALL(IF(ISNUMBER(MATCH(orderData[status],$D$11,0)),MATCH(ROW(orderData[customer]),ROW(orderData[customer])),""),ROWS($A$15:A59)+$B$3)),INDEX(orderData[customer],SMALL(IF(ISNUMBER(MATCH(orderData[status],$D$11,0)*MATCH(YEAR(orderData[invoice_date]),$D$15,0)),MATCH(ROW(orderData[customer]),ROW(orderData[customer])),""),ROWS($A$15:A59)+$B$3))),IF($D$15="",INDEX(orderData[customer],SMALL(IF(ISNUMBER(MATCH(orderData[status],$D$11,0)*MATCH(orderData[order_type],$D$13,0)),MATCH(ROW(orderData[customer]),ROW(orderData[customer])),""),ROWS($A$15:A59)+$B$3)),INDEX(orderData[customer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er],SMALL(IF(ISNUMBER(MATCH(orderData[customer],$D$9,0)),MATCH(ROW(orderData[customer]),ROW(orderData[customer])),""),ROWS($A$15:A59)+$B$3)),INDEX(orderData[customer],SMALL(IF(ISNUMBER(MATCH(orderData[customer],$D$9,0)*MATCH(YEAR(orderData[invoice_date]),$D$15,0)),MATCH(ROW(orderData[customer]),ROW(orderData[customer])),""),ROWS($A$15:A59)+$B$3))),IF($D$15="",INDEX(orderData[customer],SMALL(IF(ISNUMBER(MATCH(orderData[customer],$D$9,0)*MATCH(orderData[order_type],$D$13,0)),MATCH(ROW(orderData[customer]),ROW(orderData[customer])),""),ROWS($A$15:A59)+$B$3)),INDEX(orderData[customer],SMALL(IF(ISNUMBER(MATCH(orderData[customer],$D$9,0)*MATCH(orderData[order_type],$D$13,0)*MATCH(YEAR(orderData[invoice_date]),$D$15,0)),MATCH(ROW(orderData[customer]),ROW(orderData[customer])),""),ROWS($A$15:A59)+$B$3)))),IF($D$13="",IF($D$15="",INDEX(orderData[customer],SMALL(IF(ISNUMBER(MATCH(orderData[customer],$D$9,0)*MATCH(orderData[status],$D$11,0)),MATCH(ROW(orderData[customer]),ROW(orderData[customer])),""),ROWS($A$15:A59)+$B$3)),INDEX(orderData[customer],SMALL(IF(ISNUMBER(MATCH(orderData[customer],$D$9,0)*MATCH(orderData[status],$D$11,0)*MATCH(YEAR(orderData[invoice_date]),$D$15,0)),MATCH(ROW(orderData[customer]),ROW(orderData[customer])),""),ROWS($A$15:A59)+$B$3))),IF($D$15="",INDEX(orderData[customer],SMALL(IF(ISNUMBER(MATCH(orderData[customer],$D$9,0)*MATCH(orderData[status],$D$11,0)*MATCH(orderData[order_type],$D$13,0)),MATCH(ROW(orderData[customer]),ROW(orderData[customer])),""),ROWS($A$15:A59)+$B$3)),INDEX(orderData[customer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M52" s="286" t="str">
        <f t="array" ref="M52">IFERROR(IF($D$9="",IF($D$11="",IF($D$13="",IF($D$15="",INDEX(orderData[order_no],SMALL(MATCH(ROW(orderData[customer]),ROW(orderData[customer])),ROWS($A$15:A59)+$B$3)),INDEX(orderData[order_no],SMALL(IF(ISNUMBER(MATCH(YEAR(orderData[invoice_date]),$D$15,0)),MATCH(ROW(orderData[customer]),ROW(orderData[customer])),""),ROWS($A$15:A59)+$B$3))),IF($D$15="",INDEX(orderData[order_no],SMALL(IF(ISNUMBER(MATCH(orderData[order_type],$D$13,0)),MATCH(ROW(orderData[customer]),ROW(orderData[customer])),""),ROWS($A$15:A59)+$B$3)),INDEX(orderData[order_no],SMALL(IF(ISNUMBER(MATCH(orderData[order_type],$D$13,0)*MATCH(YEAR(orderData[invoice_date]),$D$15,0)),MATCH(ROW(orderData[customer]),ROW(orderData[customer])),""),ROWS($A$15:A59)+$B$3)))),IF($D$13="",IF($D$15="",INDEX(orderData[order_no],SMALL(IF(ISNUMBER(MATCH(orderData[status],$D$11,0)),MATCH(ROW(orderData[customer]),ROW(orderData[customer])),""),ROWS($A$15:A59)+$B$3)),INDEX(orderData[order_no],SMALL(IF(ISNUMBER(MATCH(orderData[status],$D$11,0)*MATCH(YEAR(orderData[invoice_date]),$D$15,0)),MATCH(ROW(orderData[customer]),ROW(orderData[customer])),""),ROWS($A$15:A59)+$B$3))),IF($D$15="",INDEX(orderData[order_no],SMALL(IF(ISNUMBER(MATCH(orderData[status],$D$11,0)*MATCH(orderData[order_type],$D$13,0)),MATCH(ROW(orderData[customer]),ROW(orderData[customer])),""),ROWS($A$15:A59)+$B$3)),INDEX(orderData[order_no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no],SMALL(IF(ISNUMBER(MATCH(orderData[customer],$D$9,0)),MATCH(ROW(orderData[customer]),ROW(orderData[customer])),""),ROWS($A$15:A59)+$B$3)),INDEX(orderData[order_no],SMALL(IF(ISNUMBER(MATCH(orderData[customer],$D$9,0)*MATCH(YEAR(orderData[invoice_date]),$D$15,0)),MATCH(ROW(orderData[customer]),ROW(orderData[customer])),""),ROWS($A$15:A59)+$B$3))),IF($D$15="",INDEX(orderData[order_no],SMALL(IF(ISNUMBER(MATCH(orderData[customer],$D$9,0)*MATCH(orderData[order_type],$D$13,0)),MATCH(ROW(orderData[customer]),ROW(orderData[customer])),""),ROWS($A$15:A59)+$B$3)),INDEX(orderData[order_no],SMALL(IF(ISNUMBER(MATCH(orderData[customer],$D$9,0)*MATCH(orderData[order_type],$D$13,0)*MATCH(YEAR(orderData[invoice_date]),$D$15,0)),MATCH(ROW(orderData[customer]),ROW(orderData[customer])),""),ROWS($A$15:A59)+$B$3)))),IF($D$13="",IF($D$15="",INDEX(orderData[order_no],SMALL(IF(ISNUMBER(MATCH(orderData[customer],$D$9,0)*MATCH(orderData[status],$D$11,0)),MATCH(ROW(orderData[customer]),ROW(orderData[customer])),""),ROWS($A$15:A59)+$B$3)),INDEX(orderData[order_no],SMALL(IF(ISNUMBER(MATCH(orderData[customer],$D$9,0)*MATCH(orderData[status],$D$11,0)*MATCH(YEAR(orderData[invoice_date]),$D$15,0)),MATCH(ROW(orderData[customer]),ROW(orderData[customer])),""),ROWS($A$15:A59)+$B$3))),IF($D$15="",INDEX(orderData[order_no],SMALL(IF(ISNUMBER(MATCH(orderData[customer],$D$9,0)*MATCH(orderData[status],$D$11,0)*MATCH(orderData[order_type],$D$13,0)),MATCH(ROW(orderData[customer]),ROW(orderData[customer])),""),ROWS($A$15:A59)+$B$3)),INDEX(orderData[order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N52" s="287" t="str">
        <f t="array" ref="N52">IFERROR(IF($D$9="",IF($D$11="",IF($D$13="",IF($D$15="",INDEX(orderData[order_type],SMALL(MATCH(ROW(orderData[customer]),ROW(orderData[customer])),ROWS($A$15:A59)+$B$3)),INDEX(orderData[order_type],SMALL(IF(ISNUMBER(MATCH(YEAR(orderData[invoice_date]),$D$15,0)),MATCH(ROW(orderData[customer]),ROW(orderData[customer])),""),ROWS($A$15:A59)+$B$3))),IF($D$15="",INDEX(orderData[order_type],SMALL(IF(ISNUMBER(MATCH(orderData[order_type],$D$13,0)),MATCH(ROW(orderData[customer]),ROW(orderData[customer])),""),ROWS($A$15:A59)+$B$3)),INDEX(orderData[order_type],SMALL(IF(ISNUMBER(MATCH(orderData[order_type],$D$13,0)*MATCH(YEAR(orderData[invoice_date]),$D$15,0)),MATCH(ROW(orderData[customer]),ROW(orderData[customer])),""),ROWS($A$15:A59)+$B$3)))),IF($D$13="",IF($D$15="",INDEX(orderData[order_type],SMALL(IF(ISNUMBER(MATCH(orderData[status],$D$11,0)),MATCH(ROW(orderData[customer]),ROW(orderData[customer])),""),ROWS($A$15:A59)+$B$3)),INDEX(orderData[order_type],SMALL(IF(ISNUMBER(MATCH(orderData[status],$D$11,0)*MATCH(YEAR(orderData[invoice_date]),$D$15,0)),MATCH(ROW(orderData[customer]),ROW(orderData[customer])),""),ROWS($A$15:A59)+$B$3))),IF($D$15="",INDEX(orderData[order_type],SMALL(IF(ISNUMBER(MATCH(orderData[status],$D$11,0)*MATCH(orderData[order_type],$D$13,0)),MATCH(ROW(orderData[customer]),ROW(orderData[customer])),""),ROWS($A$15:A59)+$B$3)),INDEX(orderData[order_typ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type],SMALL(IF(ISNUMBER(MATCH(orderData[customer],$D$9,0)),MATCH(ROW(orderData[customer]),ROW(orderData[customer])),""),ROWS($A$15:A59)+$B$3)),INDEX(orderData[order_type],SMALL(IF(ISNUMBER(MATCH(orderData[customer],$D$9,0)*MATCH(YEAR(orderData[invoice_date]),$D$15,0)),MATCH(ROW(orderData[customer]),ROW(orderData[customer])),""),ROWS($A$15:A59)+$B$3))),IF($D$15="",INDEX(orderData[order_type],SMALL(IF(ISNUMBER(MATCH(orderData[customer],$D$9,0)*MATCH(orderData[order_type],$D$13,0)),MATCH(ROW(orderData[customer]),ROW(orderData[customer])),""),ROWS($A$15:A59)+$B$3)),INDEX(orderData[order_type],SMALL(IF(ISNUMBER(MATCH(orderData[customer],$D$9,0)*MATCH(orderData[order_type],$D$13,0)*MATCH(YEAR(orderData[invoice_date]),$D$15,0)),MATCH(ROW(orderData[customer]),ROW(orderData[customer])),""),ROWS($A$15:A59)+$B$3)))),IF($D$13="",IF($D$15="",INDEX(orderData[order_type],SMALL(IF(ISNUMBER(MATCH(orderData[customer],$D$9,0)*MATCH(orderData[status],$D$11,0)),MATCH(ROW(orderData[customer]),ROW(orderData[customer])),""),ROWS($A$15:A59)+$B$3)),INDEX(orderData[order_type],SMALL(IF(ISNUMBER(MATCH(orderData[customer],$D$9,0)*MATCH(orderData[status],$D$11,0)*MATCH(YEAR(orderData[invoice_date]),$D$15,0)),MATCH(ROW(orderData[customer]),ROW(orderData[customer])),""),ROWS($A$15:A59)+$B$3))),IF($D$15="",INDEX(orderData[order_type],SMALL(IF(ISNUMBER(MATCH(orderData[customer],$D$9,0)*MATCH(orderData[status],$D$11,0)*MATCH(orderData[order_type],$D$13,0)),MATCH(ROW(orderData[customer]),ROW(orderData[customer])),""),ROWS($A$15:A59)+$B$3)),INDEX(orderData[order_typ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O52" s="288" t="str">
        <f t="array" ref="O52">IFERROR(IF($D$9="",IF($D$11="",IF($D$13="",IF($D$15="",INDEX(orderData[order_date],SMALL(MATCH(ROW(orderData[customer]),ROW(orderData[customer])),ROWS($A$15:A59)+$B$3)),INDEX(orderData[order_date],SMALL(IF(ISNUMBER(MATCH(YEAR(orderData[invoice_date]),$D$15,0)),MATCH(ROW(orderData[customer]),ROW(orderData[customer])),""),ROWS($A$15:A59)+$B$3))),IF($D$15="",INDEX(orderData[order_date],SMALL(IF(ISNUMBER(MATCH(orderData[order_type],$D$13,0)),MATCH(ROW(orderData[customer]),ROW(orderData[customer])),""),ROWS($A$15:A59)+$B$3)),INDEX(orderData[order_date],SMALL(IF(ISNUMBER(MATCH(orderData[order_type],$D$13,0)*MATCH(YEAR(orderData[invoice_date]),$D$15,0)),MATCH(ROW(orderData[customer]),ROW(orderData[customer])),""),ROWS($A$15:A59)+$B$3)))),IF($D$13="",IF($D$15="",INDEX(orderData[order_date],SMALL(IF(ISNUMBER(MATCH(orderData[status],$D$11,0)),MATCH(ROW(orderData[customer]),ROW(orderData[customer])),""),ROWS($A$15:A59)+$B$3)),INDEX(orderData[order_date],SMALL(IF(ISNUMBER(MATCH(orderData[status],$D$11,0)*MATCH(YEAR(orderData[invoice_date]),$D$15,0)),MATCH(ROW(orderData[customer]),ROW(orderData[customer])),""),ROWS($A$15:A59)+$B$3))),IF($D$15="",INDEX(orderData[order_date],SMALL(IF(ISNUMBER(MATCH(orderData[status],$D$11,0)*MATCH(orderData[order_type],$D$13,0)),MATCH(ROW(orderData[customer]),ROW(orderData[customer])),""),ROWS($A$15:A59)+$B$3)),INDEX(orderData[order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date],SMALL(IF(ISNUMBER(MATCH(orderData[customer],$D$9,0)),MATCH(ROW(orderData[customer]),ROW(orderData[customer])),""),ROWS($A$15:A59)+$B$3)),INDEX(orderData[order_date],SMALL(IF(ISNUMBER(MATCH(orderData[customer],$D$9,0)*MATCH(YEAR(orderData[invoice_date]),$D$15,0)),MATCH(ROW(orderData[customer]),ROW(orderData[customer])),""),ROWS($A$15:A59)+$B$3))),IF($D$15="",INDEX(orderData[order_date],SMALL(IF(ISNUMBER(MATCH(orderData[customer],$D$9,0)*MATCH(orderData[order_type],$D$13,0)),MATCH(ROW(orderData[customer]),ROW(orderData[customer])),""),ROWS($A$15:A59)+$B$3)),INDEX(orderData[order_date],SMALL(IF(ISNUMBER(MATCH(orderData[customer],$D$9,0)*MATCH(orderData[order_type],$D$13,0)*MATCH(YEAR(orderData[invoice_date]),$D$15,0)),MATCH(ROW(orderData[customer]),ROW(orderData[customer])),""),ROWS($A$15:A59)+$B$3)))),IF($D$13="",IF($D$15="",INDEX(orderData[order_date],SMALL(IF(ISNUMBER(MATCH(orderData[customer],$D$9,0)*MATCH(orderData[status],$D$11,0)),MATCH(ROW(orderData[customer]),ROW(orderData[customer])),""),ROWS($A$15:A59)+$B$3)),INDEX(orderData[order_date],SMALL(IF(ISNUMBER(MATCH(orderData[customer],$D$9,0)*MATCH(orderData[status],$D$11,0)*MATCH(YEAR(orderData[invoice_date]),$D$15,0)),MATCH(ROW(orderData[customer]),ROW(orderData[customer])),""),ROWS($A$15:A59)+$B$3))),IF($D$15="",INDEX(orderData[order_date],SMALL(IF(ISNUMBER(MATCH(orderData[customer],$D$9,0)*MATCH(orderData[status],$D$11,0)*MATCH(orderData[order_type],$D$13,0)),MATCH(ROW(orderData[customer]),ROW(orderData[customer])),""),ROWS($A$15:A59)+$B$3)),INDEX(orderData[order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P52" s="289" t="str">
        <f t="array" ref="P52">IFERROR(IF($D$9="",IF($D$11="",IF($D$13="",IF($D$15="",INDEX(orderData[invoice_no],SMALL(MATCH(ROW(orderData[customer]),ROW(orderData[customer])),ROWS($A$15:A59)+$B$3)),INDEX(orderData[invoice_no],SMALL(IF(ISNUMBER(MATCH(YEAR(orderData[invoice_date]),$D$15,0)),MATCH(ROW(orderData[customer]),ROW(orderData[customer])),""),ROWS($A$15:A59)+$B$3))),IF($D$15="",INDEX(orderData[invoice_no],SMALL(IF(ISNUMBER(MATCH(orderData[order_type],$D$13,0)),MATCH(ROW(orderData[customer]),ROW(orderData[customer])),""),ROWS($A$15:A59)+$B$3)),INDEX(orderData[invoice_no],SMALL(IF(ISNUMBER(MATCH(orderData[order_type],$D$13,0)*MATCH(YEAR(orderData[invoice_date]),$D$15,0)),MATCH(ROW(orderData[customer]),ROW(orderData[customer])),""),ROWS($A$15:A59)+$B$3)))),IF($D$13="",IF($D$15="",INDEX(orderData[invoice_no],SMALL(IF(ISNUMBER(MATCH(orderData[status],$D$11,0)),MATCH(ROW(orderData[customer]),ROW(orderData[customer])),""),ROWS($A$15:A59)+$B$3)),INDEX(orderData[invoice_no],SMALL(IF(ISNUMBER(MATCH(orderData[status],$D$11,0)*MATCH(YEAR(orderData[invoice_date]),$D$15,0)),MATCH(ROW(orderData[customer]),ROW(orderData[customer])),""),ROWS($A$15:A59)+$B$3))),IF($D$15="",INDEX(orderData[invoice_no],SMALL(IF(ISNUMBER(MATCH(orderData[status],$D$11,0)*MATCH(orderData[order_type],$D$13,0)),MATCH(ROW(orderData[customer]),ROW(orderData[customer])),""),ROWS($A$15:A59)+$B$3)),INDEX(orderData[invoice_no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no],SMALL(IF(ISNUMBER(MATCH(orderData[customer],$D$9,0)),MATCH(ROW(orderData[customer]),ROW(orderData[customer])),""),ROWS($A$15:A59)+$B$3)),INDEX(orderData[invoice_no],SMALL(IF(ISNUMBER(MATCH(orderData[customer],$D$9,0)*MATCH(YEAR(orderData[invoice_date]),$D$15,0)),MATCH(ROW(orderData[customer]),ROW(orderData[customer])),""),ROWS($A$15:A59)+$B$3))),IF($D$15="",INDEX(orderData[invoice_no],SMALL(IF(ISNUMBER(MATCH(orderData[customer],$D$9,0)*MATCH(orderData[order_type],$D$13,0)),MATCH(ROW(orderData[customer]),ROW(orderData[customer])),""),ROWS($A$15:A59)+$B$3)),INDEX(orderData[invoice_no],SMALL(IF(ISNUMBER(MATCH(orderData[customer],$D$9,0)*MATCH(orderData[order_type],$D$13,0)*MATCH(YEAR(orderData[invoice_date]),$D$15,0)),MATCH(ROW(orderData[customer]),ROW(orderData[customer])),""),ROWS($A$15:A59)+$B$3)))),IF($D$13="",IF($D$15="",INDEX(orderData[invoice_no],SMALL(IF(ISNUMBER(MATCH(orderData[customer],$D$9,0)*MATCH(orderData[status],$D$11,0)),MATCH(ROW(orderData[customer]),ROW(orderData[customer])),""),ROWS($A$15:A59)+$B$3)),INDEX(orderData[invoice_no],SMALL(IF(ISNUMBER(MATCH(orderData[customer],$D$9,0)*MATCH(orderData[status],$D$11,0)*MATCH(YEAR(orderData[invoice_date]),$D$15,0)),MATCH(ROW(orderData[customer]),ROW(orderData[customer])),""),ROWS($A$15:A59)+$B$3))),IF($D$15="",INDEX(orderData[invoice_no],SMALL(IF(ISNUMBER(MATCH(orderData[customer],$D$9,0)*MATCH(orderData[status],$D$11,0)*MATCH(orderData[order_type],$D$13,0)),MATCH(ROW(orderData[customer]),ROW(orderData[customer])),""),ROWS($A$15:A59)+$B$3)),INDEX(orderData[invoice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Q52" s="290" t="str">
        <f t="array" ref="Q52">IFERROR(IF($D$9="",IF($D$11="",IF($D$13="",IF($D$15="",INDEX(orderData[invoice_date],SMALL(MATCH(ROW(orderData[customer]),ROW(orderData[customer])),ROWS($A$15:A59)+$B$3)),INDEX(orderData[invoice_date],SMALL(IF(ISNUMBER(MATCH(YEAR(orderData[invoice_date]),$D$15,0)),MATCH(ROW(orderData[customer]),ROW(orderData[customer])),""),ROWS($A$15:A59)+$B$3))),IF($D$15="",INDEX(orderData[invoice_date],SMALL(IF(ISNUMBER(MATCH(orderData[order_type],$D$13,0)),MATCH(ROW(orderData[customer]),ROW(orderData[customer])),""),ROWS($A$15:A59)+$B$3)),INDEX(orderData[invoice_date],SMALL(IF(ISNUMBER(MATCH(orderData[order_type],$D$13,0)*MATCH(YEAR(orderData[invoice_date]),$D$15,0)),MATCH(ROW(orderData[customer]),ROW(orderData[customer])),""),ROWS($A$15:A59)+$B$3)))),IF($D$13="",IF($D$15="",INDEX(orderData[invoice_date],SMALL(IF(ISNUMBER(MATCH(orderData[status],$D$11,0)),MATCH(ROW(orderData[customer]),ROW(orderData[customer])),""),ROWS($A$15:A59)+$B$3)),INDEX(orderData[invoice_date],SMALL(IF(ISNUMBER(MATCH(orderData[status],$D$11,0)*MATCH(YEAR(orderData[invoice_date]),$D$15,0)),MATCH(ROW(orderData[customer]),ROW(orderData[customer])),""),ROWS($A$15:A59)+$B$3))),IF($D$15="",INDEX(orderData[invoice_date],SMALL(IF(ISNUMBER(MATCH(orderData[status],$D$11,0)*MATCH(orderData[order_type],$D$13,0)),MATCH(ROW(orderData[customer]),ROW(orderData[customer])),""),ROWS($A$15:A59)+$B$3)),INDEX(orderData[invoice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date],SMALL(IF(ISNUMBER(MATCH(orderData[customer],$D$9,0)),MATCH(ROW(orderData[customer]),ROW(orderData[customer])),""),ROWS($A$15:A59)+$B$3)),INDEX(orderData[invoice_date],SMALL(IF(ISNUMBER(MATCH(orderData[customer],$D$9,0)*MATCH(YEAR(orderData[invoice_date]),$D$15,0)),MATCH(ROW(orderData[customer]),ROW(orderData[customer])),""),ROWS($A$15:A59)+$B$3))),IF($D$15="",INDEX(orderData[invoice_date],SMALL(IF(ISNUMBER(MATCH(orderData[customer],$D$9,0)*MATCH(orderData[order_type],$D$13,0)),MATCH(ROW(orderData[customer]),ROW(orderData[customer])),""),ROWS($A$15:A59)+$B$3)),INDEX(orderData[invoice_date],SMALL(IF(ISNUMBER(MATCH(orderData[customer],$D$9,0)*MATCH(orderData[order_type],$D$13,0)*MATCH(YEAR(orderData[invoice_date]),$D$15,0)),MATCH(ROW(orderData[customer]),ROW(orderData[customer])),""),ROWS($A$15:A59)+$B$3)))),IF($D$13="",IF($D$15="",INDEX(orderData[invoice_date],SMALL(IF(ISNUMBER(MATCH(orderData[customer],$D$9,0)*MATCH(orderData[status],$D$11,0)),MATCH(ROW(orderData[customer]),ROW(orderData[customer])),""),ROWS($A$15:A59)+$B$3)),INDEX(orderData[invoice_date],SMALL(IF(ISNUMBER(MATCH(orderData[customer],$D$9,0)*MATCH(orderData[status],$D$11,0)*MATCH(YEAR(orderData[invoice_date]),$D$15,0)),MATCH(ROW(orderData[customer]),ROW(orderData[customer])),""),ROWS($A$15:A59)+$B$3))),IF($D$15="",INDEX(orderData[invoice_date],SMALL(IF(ISNUMBER(MATCH(orderData[customer],$D$9,0)*MATCH(orderData[status],$D$11,0)*MATCH(orderData[order_type],$D$13,0)),MATCH(ROW(orderData[customer]),ROW(orderData[customer])),""),ROWS($A$15:A59)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R52" s="291" t="str">
        <f t="array" ref="R52">IFERROR(IF($D$9="",IF($D$11="",IF($D$13="",IF($D$15="",INDEX(orderData[inv_amount],SMALL(MATCH(ROW(orderData[customer]),ROW(orderData[customer])),ROWS($A$15:A59)+$B$3)),INDEX(orderData[inv_amount],SMALL(IF(ISNUMBER(MATCH(YEAR(orderData[invoice_date]),$D$15,0)),MATCH(ROW(orderData[customer]),ROW(orderData[customer])),""),ROWS($A$15:A59)+$B$3))),IF($D$15="",INDEX(orderData[inv_amount],SMALL(IF(ISNUMBER(MATCH(orderData[order_type],$D$13,0)),MATCH(ROW(orderData[customer]),ROW(orderData[customer])),""),ROWS($A$15:A59)+$B$3)),INDEX(orderData[inv_amount],SMALL(IF(ISNUMBER(MATCH(orderData[order_type],$D$13,0)*MATCH(YEAR(orderData[invoice_date]),$D$15,0)),MATCH(ROW(orderData[customer]),ROW(orderData[customer])),""),ROWS($A$15:A59)+$B$3)))),IF($D$13="",IF($D$15="",INDEX(orderData[inv_amount],SMALL(IF(ISNUMBER(MATCH(orderData[status],$D$11,0)),MATCH(ROW(orderData[customer]),ROW(orderData[customer])),""),ROWS($A$15:A59)+$B$3)),INDEX(orderData[inv_amount],SMALL(IF(ISNUMBER(MATCH(orderData[status],$D$11,0)*MATCH(YEAR(orderData[invoice_date]),$D$15,0)),MATCH(ROW(orderData[customer]),ROW(orderData[customer])),""),ROWS($A$15:A59)+$B$3))),IF($D$15="",INDEX(orderData[inv_amount],SMALL(IF(ISNUMBER(MATCH(orderData[status],$D$11,0)*MATCH(orderData[order_type],$D$13,0)),MATCH(ROW(orderData[customer]),ROW(orderData[customer])),""),ROWS($A$15:A59)+$B$3)),INDEX(orderData[inv_amount],SMALL(IF(ISNUMBER(MATCH(orderData[status],$D$11,0)*MATCH(orderData[order_type],$D$13,0)*MATCH(YEAR(orderData[invoice_date]),$D$15,0)),MATCH(ROW(orderData[customer]),ROW(orderData[customer])),""),ROWS($A$15:A59)+$B$3))))),IF($D$11="",IF($D$13="",IF($D$15="",INDEX(orderData[inv_amount],SMALL(IF(ISNUMBER(MATCH(orderData[customer],$D$9,0)),MATCH(ROW(orderData[customer]),ROW(orderData[customer])),""),ROWS($A$15:A59)+$B$3)),INDEX(orderData[inv_amount],SMALL(IF(ISNUMBER(MATCH(orderData[customer],$D$9,0)*MATCH(YEAR(orderData[invoice_date]),$D$15,0)),MATCH(ROW(orderData[customer]),ROW(orderData[customer])),""),ROWS($A$15:A59)+$B$3))),IF($D$15="",INDEX(orderData[inv_amount],SMALL(IF(ISNUMBER(MATCH(orderData[customer],$D$9,0)*MATCH(orderData[order_type],$D$13,0)),MATCH(ROW(orderData[customer]),ROW(orderData[customer])),""),ROWS($A$15:A59)+$B$3)),INDEX(orderData[inv_amount],SMALL(IF(ISNUMBER(MATCH(orderData[customer],$D$9,0)*MATCH(orderData[order_type],$D$13,0)*MATCH(YEAR(orderData[invoice_date]),$D$15,0)),MATCH(ROW(orderData[customer]),ROW(orderData[customer])),""),ROWS($A$15:A59)+$B$3)))),IF($D$13="",IF($D$15="",INDEX(orderData[inv_amount],SMALL(IF(ISNUMBER(MATCH(orderData[customer],$D$9,0)*MATCH(orderData[status],$D$11,0)),MATCH(ROW(orderData[customer]),ROW(orderData[customer])),""),ROWS($A$15:A59)+$B$3)),INDEX(orderData[inv_amount],SMALL(IF(ISNUMBER(MATCH(orderData[customer],$D$9,0)*MATCH(orderData[status],$D$11,0)*MATCH(YEAR(orderData[inv_amount]),$D$15,0)),MATCH(ROW(orderData[customer]),ROW(orderData[customer])),""),ROWS($A$15:A59)+$B$3))),IF($D$15="",INDEX(orderData[inv_amount],SMALL(IF(ISNUMBER(MATCH(orderData[customer],$D$9,0)*MATCH(orderData[status],$D$11,0)*MATCH(orderData[order_type],$D$13,0)),MATCH(ROW(orderData[customer]),ROW(orderData[customer])),""),ROWS($A$15:A59)+$B$3)),INDEX(orderData[inv_amount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S52" s="353" t="str">
        <f t="array" ref="S52">IFERROR(IF($D$9="",IF($D$11="",IF($D$13="",IF($D$15="",INDEX(orderData[lock_goods],SMALL(MATCH(ROW(orderData[customer]),ROW(orderData[customer])),ROWS($A$15:A59)+$B$3)),INDEX(orderData[lock_goods],SMALL(IF(ISNUMBER(MATCH(YEAR(orderData[invoice_date]),$D$15,0)),MATCH(ROW(orderData[customer]),ROW(orderData[customer])),""),ROWS($A$15:A59)+$B$3))),IF($D$15="",INDEX(orderData[lock_goods],SMALL(IF(ISNUMBER(MATCH(orderData[order_type],$D$13,0)),MATCH(ROW(orderData[customer]),ROW(orderData[customer])),""),ROWS($A$15:A59)+$B$3)),INDEX(orderData[lock_goods],SMALL(IF(ISNUMBER(MATCH(orderData[order_type],$D$13,0)*MATCH(YEAR(orderData[invoice_date]),$D$15,0)),MATCH(ROW(orderData[customer]),ROW(orderData[customer])),""),ROWS($A$15:A59)+$B$3)))),IF($D$13="",IF($D$15="",INDEX(orderData[lock_goods],SMALL(IF(ISNUMBER(MATCH(orderData[status],$D$11,0)),MATCH(ROW(orderData[customer]),ROW(orderData[customer])),""),ROWS($A$15:A59)+$B$3)),INDEX(orderData[lock_goods],SMALL(IF(ISNUMBER(MATCH(orderData[status],$D$11,0)*MATCH(YEAR(orderData[invoice_date]),$D$15,0)),MATCH(ROW(orderData[customer]),ROW(orderData[customer])),""),ROWS($A$15:A59)+$B$3))),IF($D$15="",INDEX(orderData[lock_goods],SMALL(IF(ISNUMBER(MATCH(orderData[status],$D$11,0)*MATCH(orderData[order_type],$D$13,0)),MATCH(ROW(orderData[customer]),ROW(orderData[customer])),""),ROWS($A$15:A59)+$B$3)),INDEX(orderData[lock_goods],SMALL(IF(ISNUMBER(MATCH(orderData[status],$D$11,0)*MATCH(orderData[order_type],$D$13,0)*MATCH(YEAR(orderData[invoice_date]),$D$15,0)),MATCH(ROW(orderData[customer]),ROW(orderData[customer])),""),ROWS($A$15:A59)+$B$3))))),IF($D$11="",IF($D$13="",IF($D$15="",INDEX(orderData[lock_goods],SMALL(IF(ISNUMBER(MATCH(orderData[customer],$D$9,0)),MATCH(ROW(orderData[customer]),ROW(orderData[customer])),""),ROWS($A$15:A59)+$B$3)),INDEX(orderData[lock_goods],SMALL(IF(ISNUMBER(MATCH(orderData[customer],$D$9,0)*MATCH(YEAR(orderData[invoice_date]),$D$15,0)),MATCH(ROW(orderData[customer]),ROW(orderData[customer])),""),ROWS($A$15:A59)+$B$3))),IF($D$15="",INDEX(orderData[lock_goods],SMALL(IF(ISNUMBER(MATCH(orderData[customer],$D$9,0)*MATCH(orderData[order_type],$D$13,0)),MATCH(ROW(orderData[customer]),ROW(orderData[customer])),""),ROWS($A$15:A59)+$B$3)),INDEX(orderData[lock_goods],SMALL(IF(ISNUMBER(MATCH(orderData[customer],$D$9,0)*MATCH(orderData[order_type],$D$13,0)*MATCH(YEAR(orderData[invoice_date]),$D$15,0)),MATCH(ROW(orderData[customer]),ROW(orderData[customer])),""),ROWS($A$15:A59)+$B$3)))),IF($D$13="",IF($D$15="",INDEX(orderData[lock_goods],SMALL(IF(ISNUMBER(MATCH(orderData[customer],$D$9,0)*MATCH(orderData[status],$D$11,0)),MATCH(ROW(orderData[customer]),ROW(orderData[customer])),""),ROWS($A$15:A59)+$B$3)),INDEX(orderData[lock_goods],SMALL(IF(ISNUMBER(MATCH(orderData[customer],$D$9,0)*MATCH(orderData[status],$D$11,0)*MATCH(YEAR(orderData[payed]),$D$15,0)),MATCH(ROW(orderData[customer]),ROW(orderData[customer])),""),ROWS($A$15:A59)+$B$3))),IF($D$15="",INDEX(orderData[lock_goods],SMALL(IF(ISNUMBER(MATCH(orderData[customer],$D$9,0)*MATCH(orderData[status],$D$11,0)*MATCH(orderData[order_type],$D$13,0)),MATCH(ROW(orderData[customer]),ROW(orderData[customer])),""),ROWS($A$15:A59)+$B$3)),INDEX(orderData[lock_good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T52" s="292" t="str">
        <f t="array" ref="T52">IFERROR(IF($D$9="",IF($D$11="",IF($D$13="",IF($D$15="",INDEX(orderData[payed],SMALL(MATCH(ROW(orderData[customer]),ROW(orderData[customer])),ROWS($A$15:A59)+$B$3)),INDEX(orderData[payed],SMALL(IF(ISNUMBER(MATCH(YEAR(orderData[invoice_date]),$D$15,0)),MATCH(ROW(orderData[customer]),ROW(orderData[customer])),""),ROWS($A$15:A59)+$B$3))),IF($D$15="",INDEX(orderData[payed],SMALL(IF(ISNUMBER(MATCH(orderData[order_type],$D$13,0)),MATCH(ROW(orderData[customer]),ROW(orderData[customer])),""),ROWS($A$15:A59)+$B$3)),INDEX(orderData[payed],SMALL(IF(ISNUMBER(MATCH(orderData[order_type],$D$13,0)*MATCH(YEAR(orderData[invoice_date]),$D$15,0)),MATCH(ROW(orderData[customer]),ROW(orderData[customer])),""),ROWS($A$15:A59)+$B$3)))),IF($D$13="",IF($D$15="",INDEX(orderData[payed],SMALL(IF(ISNUMBER(MATCH(orderData[status],$D$11,0)),MATCH(ROW(orderData[customer]),ROW(orderData[customer])),""),ROWS($A$15:A59)+$B$3)),INDEX(orderData[payed],SMALL(IF(ISNUMBER(MATCH(orderData[status],$D$11,0)*MATCH(YEAR(orderData[invoice_date]),$D$15,0)),MATCH(ROW(orderData[customer]),ROW(orderData[customer])),""),ROWS($A$15:A59)+$B$3))),IF($D$15="",INDEX(orderData[payed],SMALL(IF(ISNUMBER(MATCH(orderData[status],$D$11,0)*MATCH(orderData[order_type],$D$13,0)),MATCH(ROW(orderData[customer]),ROW(orderData[customer])),""),ROWS($A$15:A59)+$B$3)),INDEX(orderData[payed],SMALL(IF(ISNUMBER(MATCH(orderData[status],$D$11,0)*MATCH(orderData[order_type],$D$13,0)*MATCH(YEAR(orderData[invoice_date]),$D$15,0)),MATCH(ROW(orderData[customer]),ROW(orderData[customer])),""),ROWS($A$15:A59)+$B$3))))),IF($D$11="",IF($D$13="",IF($D$15="",INDEX(orderData[payed],SMALL(IF(ISNUMBER(MATCH(orderData[customer],$D$9,0)),MATCH(ROW(orderData[customer]),ROW(orderData[customer])),""),ROWS($A$15:A59)+$B$3)),INDEX(orderData[payed],SMALL(IF(ISNUMBER(MATCH(orderData[customer],$D$9,0)*MATCH(YEAR(orderData[invoice_date]),$D$15,0)),MATCH(ROW(orderData[customer]),ROW(orderData[customer])),""),ROWS($A$15:A59)+$B$3))),IF($D$15="",INDEX(orderData[payed],SMALL(IF(ISNUMBER(MATCH(orderData[customer],$D$9,0)*MATCH(orderData[order_type],$D$13,0)),MATCH(ROW(orderData[customer]),ROW(orderData[customer])),""),ROWS($A$15:A59)+$B$3)),INDEX(orderData[payed],SMALL(IF(ISNUMBER(MATCH(orderData[customer],$D$9,0)*MATCH(orderData[order_type],$D$13,0)*MATCH(YEAR(orderData[invoice_date]),$D$15,0)),MATCH(ROW(orderData[customer]),ROW(orderData[customer])),""),ROWS($A$15:A59)+$B$3)))),IF($D$13="",IF($D$15="",INDEX(orderData[payed],SMALL(IF(ISNUMBER(MATCH(orderData[customer],$D$9,0)*MATCH(orderData[status],$D$11,0)),MATCH(ROW(orderData[customer]),ROW(orderData[customer])),""),ROWS($A$15:A59)+$B$3)),INDEX(orderData[payed],SMALL(IF(ISNUMBER(MATCH(orderData[customer],$D$9,0)*MATCH(orderData[status],$D$11,0)*MATCH(YEAR(orderData[payed]),$D$15,0)),MATCH(ROW(orderData[customer]),ROW(orderData[customer])),""),ROWS($A$15:A59)+$B$3))),IF($D$15="",INDEX(orderData[payed],SMALL(IF(ISNUMBER(MATCH(orderData[customer],$D$9,0)*MATCH(orderData[status],$D$11,0)*MATCH(orderData[order_type],$D$13,0)),MATCH(ROW(orderData[customer]),ROW(orderData[customer])),""),ROWS($A$15:A59)+$B$3)),INDEX(orderData[paye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U52" s="287" t="str">
        <f t="array" ref="U52">IFERROR(IF($D$9="",IF($D$11="",IF($D$13="",IF($D$15="",INDEX(orderData[shipping_method],SMALL(MATCH(ROW(orderData[customer]),ROW(orderData[customer])),ROWS($A$15:A59)+$B$3)),INDEX(orderData[shipping_method],SMALL(IF(ISNUMBER(MATCH(YEAR(orderData[invoice_date]),$D$15,0)),MATCH(ROW(orderData[customer]),ROW(orderData[customer])),""),ROWS($A$15:A59)+$B$3))),IF($D$15="",INDEX(orderData[shipping_method],SMALL(IF(ISNUMBER(MATCH(orderData[order_type],$D$13,0)),MATCH(ROW(orderData[customer]),ROW(orderData[customer])),""),ROWS($A$15:A59)+$B$3)),INDEX(orderData[shipping_method],SMALL(IF(ISNUMBER(MATCH(orderData[order_type],$D$13,0)*MATCH(YEAR(orderData[invoice_date]),$D$15,0)),MATCH(ROW(orderData[customer]),ROW(orderData[customer])),""),ROWS($A$15:A59)+$B$3)))),IF($D$13="",IF($D$15="",INDEX(orderData[shipping_method],SMALL(IF(ISNUMBER(MATCH(orderData[status],$D$11,0)),MATCH(ROW(orderData[customer]),ROW(orderData[customer])),""),ROWS($A$15:A59)+$B$3)),INDEX(orderData[shipping_method],SMALL(IF(ISNUMBER(MATCH(orderData[status],$D$11,0)*MATCH(YEAR(orderData[invoice_date]),$D$15,0)),MATCH(ROW(orderData[customer]),ROW(orderData[customer])),""),ROWS($A$15:A59)+$B$3))),IF($D$15="",INDEX(orderData[shipping_method],SMALL(IF(ISNUMBER(MATCH(orderData[status],$D$11,0)*MATCH(orderData[order_type],$D$13,0)),MATCH(ROW(orderData[customer]),ROW(orderData[customer])),""),ROWS($A$15:A59)+$B$3)),INDEX(orderData[shipping_method],SMALL(IF(ISNUMBER(MATCH(orderData[status],$D$11,0)*MATCH(orderData[order_type],$D$13,0)*MATCH(YEAR(orderData[invoice_date]),$D$15,0)),MATCH(ROW(orderData[customer]),ROW(orderData[customer])),""),ROWS($A$15:A59)+$B$3))))),IF($D$11="",IF($D$13="",IF($D$15="",INDEX(orderData[shipping_method],SMALL(IF(ISNUMBER(MATCH(orderData[customer],$D$9,0)),MATCH(ROW(orderData[customer]),ROW(orderData[customer])),""),ROWS($A$15:A59)+$B$3)),INDEX(orderData[shipping_method],SMALL(IF(ISNUMBER(MATCH(orderData[customer],$D$9,0)*MATCH(YEAR(orderData[invoice_date]),$D$15,0)),MATCH(ROW(orderData[customer]),ROW(orderData[customer])),""),ROWS($A$15:A59)+$B$3))),IF($D$15="",INDEX(orderData[shipping_method],SMALL(IF(ISNUMBER(MATCH(orderData[customer],$D$9,0)*MATCH(orderData[order_type],$D$13,0)),MATCH(ROW(orderData[customer]),ROW(orderData[customer])),""),ROWS($A$15:A59)+$B$3)),INDEX(orderData[shipping_method],SMALL(IF(ISNUMBER(MATCH(orderData[customer],$D$9,0)*MATCH(orderData[order_type],$D$13,0)*MATCH(YEAR(orderData[invoice_date]),$D$15,0)),MATCH(ROW(orderData[customer]),ROW(orderData[customer])),""),ROWS($A$15:A59)+$B$3)))),IF($D$13="",IF($D$15="",INDEX(orderData[shipping_method],SMALL(IF(ISNUMBER(MATCH(orderData[customer],$D$9,0)*MATCH(orderData[status],$D$11,0)),MATCH(ROW(orderData[customer]),ROW(orderData[customer])),""),ROWS($A$15:A59)+$B$3)),INDEX(orderData[shipping_method],SMALL(IF(ISNUMBER(MATCH(orderData[customer],$D$9,0)*MATCH(orderData[status],$D$11,0)*MATCH(YEAR(orderData[shipping_method]),$D$15,0)),MATCH(ROW(orderData[customer]),ROW(orderData[customer])),""),ROWS($A$15:A59)+$B$3))),IF($D$15="",INDEX(orderData[shipping_method],SMALL(IF(ISNUMBER(MATCH(orderData[customer],$D$9,0)*MATCH(orderData[status],$D$11,0)*MATCH(orderData[order_type],$D$13,0)),MATCH(ROW(orderData[customer]),ROW(orderData[customer])),""),ROWS($A$15:A59)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V52" s="292" t="str">
        <f t="array" ref="V52">IFERROR(IF($D$9="",IF($D$11="",IF($D$13="",IF($D$15="",INDEX(orderData[status],SMALL(MATCH(ROW(orderData[customer]),ROW(orderData[customer])),ROWS($A$15:A59)+$B$3)),INDEX(orderData[status],SMALL(IF(ISNUMBER(MATCH(YEAR(orderData[invoice_date]),$D$15,0)),MATCH(ROW(orderData[customer]),ROW(orderData[customer])),""),ROWS($A$15:A59)+$B$3))),IF($D$15="",INDEX(orderData[status],SMALL(IF(ISNUMBER(MATCH(orderData[order_type],$D$13,0)),MATCH(ROW(orderData[customer]),ROW(orderData[customer])),""),ROWS($A$15:A59)+$B$3)),INDEX(orderData[status],SMALL(IF(ISNUMBER(MATCH(orderData[order_type],$D$13,0)*MATCH(YEAR(orderData[invoice_date]),$D$15,0)),MATCH(ROW(orderData[customer]),ROW(orderData[customer])),""),ROWS($A$15:A59)+$B$3)))),IF($D$13="",IF($D$15="",INDEX(orderData[status],SMALL(IF(ISNUMBER(MATCH(orderData[status],$D$11,0)),MATCH(ROW(orderData[customer]),ROW(orderData[customer])),""),ROWS($A$15:A59)+$B$3)),INDEX(orderData[status],SMALL(IF(ISNUMBER(MATCH(orderData[status],$D$11,0)*MATCH(YEAR(orderData[invoice_date]),$D$15,0)),MATCH(ROW(orderData[customer]),ROW(orderData[customer])),""),ROWS($A$15:A59)+$B$3))),IF($D$15="",INDEX(orderData[status],SMALL(IF(ISNUMBER(MATCH(orderData[status],$D$11,0)*MATCH(orderData[order_type],$D$13,0)),MATCH(ROW(orderData[customer]),ROW(orderData[customer])),""),ROWS($A$15:A59)+$B$3)),INDEX(orderData[status],SMALL(IF(ISNUMBER(MATCH(orderData[status],$D$11,0)*MATCH(orderData[order_type],$D$13,0)*MATCH(YEAR(orderData[invoice_date]),$D$15,0)),MATCH(ROW(orderData[customer]),ROW(orderData[customer])),""),ROWS($A$15:A59)+$B$3))))),IF($D$11="",IF($D$13="",IF($D$15="",INDEX(orderData[status],SMALL(IF(ISNUMBER(MATCH(orderData[customer],$D$9,0)),MATCH(ROW(orderData[customer]),ROW(orderData[customer])),""),ROWS($A$15:A59)+$B$3)),INDEX(orderData[status],SMALL(IF(ISNUMBER(MATCH(orderData[customer],$D$9,0)*MATCH(YEAR(orderData[invoice_date]),$D$15,0)),MATCH(ROW(orderData[customer]),ROW(orderData[customer])),""),ROWS($A$15:A59)+$B$3))),IF($D$15="",INDEX(orderData[status],SMALL(IF(ISNUMBER(MATCH(orderData[customer],$D$9,0)*MATCH(orderData[order_type],$D$13,0)),MATCH(ROW(orderData[customer]),ROW(orderData[customer])),""),ROWS($A$15:A59)+$B$3)),INDEX(orderData[status],SMALL(IF(ISNUMBER(MATCH(orderData[customer],$D$9,0)*MATCH(orderData[order_type],$D$13,0)*MATCH(YEAR(orderData[invoice_date]),$D$15,0)),MATCH(ROW(orderData[customer]),ROW(orderData[customer])),""),ROWS($A$15:A59)+$B$3)))),IF($D$13="",IF($D$15="",INDEX(orderData[status],SMALL(IF(ISNUMBER(MATCH(orderData[customer],$D$9,0)*MATCH(orderData[status],$D$11,0)),MATCH(ROW(orderData[customer]),ROW(orderData[customer])),""),ROWS($A$15:A59)+$B$3)),INDEX(orderData[status],SMALL(IF(ISNUMBER(MATCH(orderData[customer],$D$9,0)*MATCH(orderData[status],$D$11,0)*MATCH(YEAR(orderData[status]),$D$15,0)),MATCH(ROW(orderData[customer]),ROW(orderData[customer])),""),ROWS($A$15:A59)+$B$3))),IF($D$15="",INDEX(orderData[status],SMALL(IF(ISNUMBER(MATCH(orderData[customer],$D$9,0)*MATCH(orderData[status],$D$11,0)*MATCH(orderData[order_type],$D$13,0)),MATCH(ROW(orderData[customer]),ROW(orderData[customer])),""),ROWS($A$15:A59)+$B$3)),INDEX(orderData[statu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W52" s="392" t="str">
        <f t="array" ref="W52">IFERROR(IF($D$9="",IF($D$11="",IF($D$13="",IF($D$15="",INDEX(orderData[custom_docs],SMALL(MATCH(ROW(orderData[customer]),ROW(orderData[customer])),ROWS($A$15:A59)+$B$3)),INDEX(orderData[custom_docs],SMALL(IF(ISNUMBER(MATCH(YEAR(orderData[invoice_date]),$D$15,0)),MATCH(ROW(orderData[customer]),ROW(orderData[customer])),""),ROWS($A$15:A59)+$B$3))),IF($D$15="",INDEX(orderData[custom_docs],SMALL(IF(ISNUMBER(MATCH(orderData[order_type],$D$13,0)),MATCH(ROW(orderData[customer]),ROW(orderData[customer])),""),ROWS($A$15:A59)+$B$3)),INDEX(orderData[custom_docs],SMALL(IF(ISNUMBER(MATCH(orderData[order_type],$D$13,0)*MATCH(YEAR(orderData[invoice_date]),$D$15,0)),MATCH(ROW(orderData[customer]),ROW(orderData[customer])),""),ROWS($A$15:A59)+$B$3)))),IF($D$13="",IF($D$15="",INDEX(orderData[custom_docs],SMALL(IF(ISNUMBER(MATCH(orderData[status],$D$11,0)),MATCH(ROW(orderData[customer]),ROW(orderData[customer])),""),ROWS($A$15:A59)+$B$3)),INDEX(orderData[custom_docs],SMALL(IF(ISNUMBER(MATCH(orderData[status],$D$11,0)*MATCH(YEAR(orderData[invoice_date]),$D$15,0)),MATCH(ROW(orderData[customer]),ROW(orderData[customer])),""),ROWS($A$15:A59)+$B$3))),IF($D$15="",INDEX(orderData[custom_docs],SMALL(IF(ISNUMBER(MATCH(orderData[status],$D$11,0)*MATCH(orderData[order_type],$D$13,0)),MATCH(ROW(orderData[customer]),ROW(orderData[customer])),""),ROWS($A$15:A59)+$B$3)),INDEX(orderData[custom_docs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_docs],SMALL(IF(ISNUMBER(MATCH(orderData[customer],$D$9,0)),MATCH(ROW(orderData[customer]),ROW(orderData[customer])),""),ROWS($A$15:A59)+$B$3)),INDEX(orderData[custom_docs],SMALL(IF(ISNUMBER(MATCH(orderData[customer],$D$9,0)*MATCH(YEAR(orderData[invoice_date]),$D$15,0)),MATCH(ROW(orderData[customer]),ROW(orderData[customer])),""),ROWS($A$15:A59)+$B$3))),IF($D$15="",INDEX(orderData[custom_docs],SMALL(IF(ISNUMBER(MATCH(orderData[customer],$D$9,0)*MATCH(orderData[order_type],$D$13,0)),MATCH(ROW(orderData[customer]),ROW(orderData[customer])),""),ROWS($A$15:A59)+$B$3)),INDEX(orderData[custom_docs],SMALL(IF(ISNUMBER(MATCH(orderData[customer],$D$9,0)*MATCH(orderData[order_type],$D$13,0)*MATCH(YEAR(orderData[invoice_date]),$D$15,0)),MATCH(ROW(orderData[customer]),ROW(orderData[customer])),""),ROWS($A$15:A59)+$B$3)))),IF($D$13="",IF($D$15="",INDEX(orderData[custom_docs],SMALL(IF(ISNUMBER(MATCH(orderData[customer],$D$9,0)*MATCH(orderData[status],$D$11,0)),MATCH(ROW(orderData[customer]),ROW(orderData[customer])),""),ROWS($A$15:A59)+$B$3)),INDEX(orderData[custom_docs],SMALL(IF(ISNUMBER(MATCH(orderData[customer],$D$9,0)*MATCH(orderData[status],$D$11,0)*MATCH(YEAR(orderData[status]),$D$15,0)),MATCH(ROW(orderData[customer]),ROW(orderData[customer])),""),ROWS($A$15:A59)+$B$3))),IF($D$15="",INDEX(orderData[custom_docs],SMALL(IF(ISNUMBER(MATCH(orderData[customer],$D$9,0)*MATCH(orderData[status],$D$11,0)*MATCH(orderData[order_type],$D$13,0)),MATCH(ROW(orderData[customer]),ROW(orderData[customer])),""),ROWS($A$15:A59)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AQ52" s="251"/>
      <c r="AR52" s="251" t="s">
        <v>211</v>
      </c>
      <c r="BG52" s="195"/>
      <c r="BK52" s="266"/>
      <c r="BL52" s="267"/>
      <c r="BM52" s="268"/>
      <c r="BN52" s="267"/>
      <c r="BO52" s="268"/>
      <c r="BZ52" s="316"/>
      <c r="CA52" s="305" t="str">
        <f>IFERROR(IF(BZ52="","",INDEX(productData[description],MATCH(BZ52,productData[sku],0))),"")</f>
        <v/>
      </c>
      <c r="CB52" s="306"/>
      <c r="CC52" s="421"/>
      <c r="CD52" s="315"/>
      <c r="CE52" s="425"/>
      <c r="CF52" s="308"/>
      <c r="CG52" s="309" t="str">
        <f>IFERROR(ROUNDUP(CB52/INDEX(productData[units_per_carton],MATCH(BZ52,productData[sku],0)),0),"")</f>
        <v/>
      </c>
      <c r="CH52" s="310" t="str">
        <f>IFERROR(ROUNDUP(CD52/INDEX(productData[units_per_carton],MATCH(BZ52,productData[sku],0)),0),"")</f>
        <v/>
      </c>
      <c r="CI52" s="310" t="str">
        <f>IFERROR(ROUNDUP(CF52/INDEX(productData[units_per_carton],MATCH(BZ52,productData[sku])),0),"")</f>
        <v/>
      </c>
      <c r="CJ52" s="310" t="str">
        <f>IFERROR(((CB52+CD52+CF52)/INDEX(productData[units_per_carton],MATCH(BZ52,productData[sku],0)))*INDEX(productData[net_weight],MATCH(BZ52,productData[sku],0)),"")</f>
        <v/>
      </c>
      <c r="CK52" s="310" t="str">
        <f>IFERROR(((CB52+CD52+CF52)/INDEX(productData[units_per_carton],MATCH(BZ52,productData[sku],0)))*INDEX(productData[gross_weight],MATCH(BZ52,productData[sku],0)),"")</f>
        <v/>
      </c>
      <c r="CL52" s="414" t="str">
        <f>IFERROR((CB52+CD52+CF52)/INDEX(productData[units_per_carton],MATCH(BZ52,productData[sku],0))*INDEX(productData[length],MATCH(BZ52,productData[sku],0))*INDEX(productData[width],MATCH(BZ52,productData[sku],0))*INDEX(productData[height],MATCH(BZ52,productData[sku],0))/1000000000,"")</f>
        <v/>
      </c>
      <c r="CM52" s="311" t="str">
        <f>IFERROR(INDEX(productData[category],MATCH(BZ52,productData[sku],0)),"")</f>
        <v/>
      </c>
      <c r="CN52" s="311" t="str">
        <f>IFERROR(INDEX(productData[size1],MATCH(BZ52,productData[sku],0)),"")</f>
        <v/>
      </c>
      <c r="CO52" s="312" t="str">
        <f>IFERROR(INDEX(productData[hs_code],MATCH(BZ52,productData[sku],0)),"")</f>
        <v/>
      </c>
      <c r="CP52" s="365" t="str">
        <f>IFERROR(INDEX(productData[sku_geko],MATCH(BZ52,productData[sku],0)),"")</f>
        <v/>
      </c>
      <c r="CQ52" s="308"/>
      <c r="CR52" s="383" t="str">
        <f>IFERROR(IF(BZ52="","",IF($BX$15="SALE",INDEX(inventory[COSTO UNITARIO],MATCH(BZ52,inventory[SKU],0)),IF($BX$15="SAMPLING",INDEX(inventory[COSTO UNITARIO],MATCH(BZ52,inventory[SKU],0)),""))),"")</f>
        <v/>
      </c>
      <c r="CS52" s="383" t="str">
        <f t="shared" si="8"/>
        <v/>
      </c>
      <c r="CT52" s="430" t="str">
        <f t="shared" si="9"/>
        <v/>
      </c>
      <c r="CU52" s="357" t="str">
        <f t="shared" si="3"/>
        <v/>
      </c>
      <c r="CV52" s="251"/>
      <c r="CW52" s="251"/>
      <c r="CX52" s="251"/>
      <c r="CY52" s="251"/>
      <c r="CZ52" s="251"/>
      <c r="DA52" s="251"/>
      <c r="DB52" s="251" t="str">
        <f>IFERROR(VLOOKUP(BZ52,productData[],22,FALSE),"")</f>
        <v/>
      </c>
      <c r="EE52" s="342" t="str">
        <f t="array" ref="EE52">IFERROR(IF($EC$9="",IF($EC$11="",IF($EC$13="",INDEX(productData[sku],SMALL(MATCH(ROW(productData[sku]),ROW(productData[sku])),ROWS($A$15:A59)+$B$3)),INDEX(productData[sku],SMALL(IF(ISNUMBER(MATCH(productData[size1],$EC$13,0)),MATCH(ROW(productData[sku]),ROW(productData[sku])),""),ROWS($A$15:A57)+$B$3))),IF($EC$13="",INDEX(productData[sku],SMALL(IF(ISNUMBER(MATCH(productData[sex],$EC$11,0)),MATCH(ROW(productData[sku]),ROW(productData[sku])),""),ROWS($A$15:A57)+$B$3)),INDEX(productData[sku],SMALL(IF(ISNUMBER(MATCH(productData[sex],$EC$11,0)*MATCH(productData[size1],$EC$13,0)),MATCH(ROW(productData[sku]),ROW(productData[sku])),""),ROWS($A$15:A57)+$B$3)))),IF($EC$11="",IF($EC$13="",INDEX(productData[sku],SMALL(IF(ISNUMBER(MATCH(productData[category],$EC$9,0)),MATCH(ROW(productData[sku]),ROW(productData[sku])),""),ROWS($A$15:A57)+$B$3)),INDEX(productData[sku],SMALL(IF(ISNUMBER(MATCH(productData[category],$EC$9,0)*MATCH(productData[size1],$EC$13,0)),MATCH(ROW(productData[sku]),ROW(productData[sku])),""),ROWS($A$15:A57)+$B$3))),IF($EC$13="",INDEX(productData[sku],SMALL(IF(ISNUMBER(MATCH(productData[category],$EC$9,0)*MATCH(productData[sex],$EC$11,0)),MATCH(ROW(productData[sku]),ROW(productData[sku])),""),ROWS($A$15:A57)+$B$3)),INDEX(productData[sku],SMALL(IF(ISNUMBER(MATCH(productData[category],$EC$9,0)*MATCH(productData[sex],$EC$11,0)*MATCH(productData[size1],$EC$13,0)),MATCH(ROW(productData[sku]),ROW(productData[sku])),""),ROWS($A$15:A57)+$B$3))))),"")</f>
        <v/>
      </c>
      <c r="EF52" s="502" t="str">
        <f t="array" ref="EF52">IFERROR(IF($EC$9="",IF($EC$11="",IF($EC$13="",INDEX(productData[description],SMALL(MATCH(ROW(productData[sku]),ROW(productData[sku])),ROWS($A$15:A59)+$B$3)),INDEX(productData[description],SMALL(IF(ISNUMBER(MATCH(productData[size1],$EC$13,0)),MATCH(ROW(productData[sku]),ROW(productData[sku])),""),ROWS($A$15:A57)+$B$3))),IF($EC$13="",INDEX(productData[description],SMALL(IF(ISNUMBER(MATCH(productData[sex],$EC$11,0)),MATCH(ROW(productData[sku]),ROW(productData[sku])),""),ROWS($A$15:A57)+$B$3)),INDEX(productData[description],SMALL(IF(ISNUMBER(MATCH(productData[sex],$EC$11,0)*MATCH(productData[size1],$EC$13,0)),MATCH(ROW(productData[sku]),ROW(productData[sku])),""),ROWS($A$15:A57)+$B$3)))),IF($EC$11="",IF($EC$13="",INDEX(productData[description],SMALL(IF(ISNUMBER(MATCH(productData[category],$EC$9,0)),MATCH(ROW(productData[sku]),ROW(productData[sku])),""),ROWS($A$15:A57)+$B$3)),INDEX(productData[description],SMALL(IF(ISNUMBER(MATCH(productData[category],$EC$9,0)*MATCH(productData[size1],$EC$13,0)),MATCH(ROW(productData[sku]),ROW(productData[sku])),""),ROWS($A$15:A57)+$B$3))),IF($EC$13="",INDEX(productData[description],SMALL(IF(ISNUMBER(MATCH(productData[category],$EC$9,0)*MATCH(productData[sex],$EC$11,0)),MATCH(ROW(productData[sku]),ROW(productData[sku])),""),ROWS($A$15:A57)+$B$3)),INDEX(productData[description],SMALL(IF(ISNUMBER(MATCH(productData[category],$EC$9,0)*MATCH(productData[sex],$EC$11,0)*MATCH(productData[size1],$EC$13,0)),MATCH(ROW(productData[sku]),ROW(productData[sku])),""),ROWS($A$15:A57)+$B$3))))),"")</f>
        <v/>
      </c>
      <c r="EG52" s="343" t="str">
        <f>IFERROR(IF('BHPC MANAGER'!$EE52="","",INDEX(inventory[ESISTENZA],MATCH('BHPC MANAGER'!$EE52,inventory[SKU],0))),0)</f>
        <v/>
      </c>
      <c r="EH52" s="344" t="s">
        <v>241</v>
      </c>
      <c r="EI52" s="344" t="str">
        <f t="shared" si="4"/>
        <v/>
      </c>
      <c r="EJ52" s="345" t="s">
        <v>241</v>
      </c>
      <c r="EK52" s="346" t="str">
        <f t="shared" si="5"/>
        <v/>
      </c>
      <c r="EO52" s="195" t="str">
        <f t="array" ref="EO52">IFERROR(INDEX(orderData[order_no],SMALL(IF(ISNUMBER(MATCH(orderData[status],$EO$7,0)),MATCH(ROW(orderData[order_no]),ROW(orderData[order_no])),""),ROWS($A$15:A57))),"")</f>
        <v/>
      </c>
    </row>
    <row r="53" spans="10:145" ht="15" customHeight="1" x14ac:dyDescent="0.35">
      <c r="J53" s="243"/>
      <c r="K53" s="243"/>
      <c r="L53" s="285" t="str">
        <f t="array" ref="L53">IFERROR(IF($D$9="",IF($D$11="",IF($D$13="",IF($D$15="",INDEX(orderData[customer],SMALL(MATCH(ROW(orderData[customer]),ROW(orderData[customer])),ROWS($A$15:A60)+$B$3)),INDEX(orderData[customer],SMALL(IF(ISNUMBER(MATCH(YEAR(orderData[invoice_date]),$D$15,0)),MATCH(ROW(orderData[customer]),ROW(orderData[customer])),""),ROWS($A$15:A60)+$B$3))),IF($D$15="",INDEX(orderData[customer],SMALL(IF(ISNUMBER(MATCH(orderData[order_type],$D$13,0)),MATCH(ROW(orderData[customer]),ROW(orderData[customer])),""),ROWS($A$15:A60)+$B$3)),INDEX(orderData[customer],SMALL(IF(ISNUMBER(MATCH(orderData[order_type],$D$13,0)*MATCH(YEAR(orderData[invoice_date]),$D$15,0)),MATCH(ROW(orderData[customer]),ROW(orderData[customer])),""),ROWS($A$15:A60)+$B$3)))),IF($D$13="",IF($D$15="",INDEX(orderData[customer],SMALL(IF(ISNUMBER(MATCH(orderData[status],$D$11,0)),MATCH(ROW(orderData[customer]),ROW(orderData[customer])),""),ROWS($A$15:A60)+$B$3)),INDEX(orderData[customer],SMALL(IF(ISNUMBER(MATCH(orderData[status],$D$11,0)*MATCH(YEAR(orderData[invoice_date]),$D$15,0)),MATCH(ROW(orderData[customer]),ROW(orderData[customer])),""),ROWS($A$15:A60)+$B$3))),IF($D$15="",INDEX(orderData[customer],SMALL(IF(ISNUMBER(MATCH(orderData[status],$D$11,0)*MATCH(orderData[order_type],$D$13,0)),MATCH(ROW(orderData[customer]),ROW(orderData[customer])),""),ROWS($A$15:A60)+$B$3)),INDEX(orderData[customer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er],SMALL(IF(ISNUMBER(MATCH(orderData[customer],$D$9,0)),MATCH(ROW(orderData[customer]),ROW(orderData[customer])),""),ROWS($A$15:A60)+$B$3)),INDEX(orderData[customer],SMALL(IF(ISNUMBER(MATCH(orderData[customer],$D$9,0)*MATCH(YEAR(orderData[invoice_date]),$D$15,0)),MATCH(ROW(orderData[customer]),ROW(orderData[customer])),""),ROWS($A$15:A60)+$B$3))),IF($D$15="",INDEX(orderData[customer],SMALL(IF(ISNUMBER(MATCH(orderData[customer],$D$9,0)*MATCH(orderData[order_type],$D$13,0)),MATCH(ROW(orderData[customer]),ROW(orderData[customer])),""),ROWS($A$15:A60)+$B$3)),INDEX(orderData[customer],SMALL(IF(ISNUMBER(MATCH(orderData[customer],$D$9,0)*MATCH(orderData[order_type],$D$13,0)*MATCH(YEAR(orderData[invoice_date]),$D$15,0)),MATCH(ROW(orderData[customer]),ROW(orderData[customer])),""),ROWS($A$15:A60)+$B$3)))),IF($D$13="",IF($D$15="",INDEX(orderData[customer],SMALL(IF(ISNUMBER(MATCH(orderData[customer],$D$9,0)*MATCH(orderData[status],$D$11,0)),MATCH(ROW(orderData[customer]),ROW(orderData[customer])),""),ROWS($A$15:A60)+$B$3)),INDEX(orderData[customer],SMALL(IF(ISNUMBER(MATCH(orderData[customer],$D$9,0)*MATCH(orderData[status],$D$11,0)*MATCH(YEAR(orderData[invoice_date]),$D$15,0)),MATCH(ROW(orderData[customer]),ROW(orderData[customer])),""),ROWS($A$15:A60)+$B$3))),IF($D$15="",INDEX(orderData[customer],SMALL(IF(ISNUMBER(MATCH(orderData[customer],$D$9,0)*MATCH(orderData[status],$D$11,0)*MATCH(orderData[order_type],$D$13,0)),MATCH(ROW(orderData[customer]),ROW(orderData[customer])),""),ROWS($A$15:A60)+$B$3)),INDEX(orderData[customer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M53" s="286" t="str">
        <f t="array" ref="M53">IFERROR(IF($D$9="",IF($D$11="",IF($D$13="",IF($D$15="",INDEX(orderData[order_no],SMALL(MATCH(ROW(orderData[customer]),ROW(orderData[customer])),ROWS($A$15:A60)+$B$3)),INDEX(orderData[order_no],SMALL(IF(ISNUMBER(MATCH(YEAR(orderData[invoice_date]),$D$15,0)),MATCH(ROW(orderData[customer]),ROW(orderData[customer])),""),ROWS($A$15:A60)+$B$3))),IF($D$15="",INDEX(orderData[order_no],SMALL(IF(ISNUMBER(MATCH(orderData[order_type],$D$13,0)),MATCH(ROW(orderData[customer]),ROW(orderData[customer])),""),ROWS($A$15:A60)+$B$3)),INDEX(orderData[order_no],SMALL(IF(ISNUMBER(MATCH(orderData[order_type],$D$13,0)*MATCH(YEAR(orderData[invoice_date]),$D$15,0)),MATCH(ROW(orderData[customer]),ROW(orderData[customer])),""),ROWS($A$15:A60)+$B$3)))),IF($D$13="",IF($D$15="",INDEX(orderData[order_no],SMALL(IF(ISNUMBER(MATCH(orderData[status],$D$11,0)),MATCH(ROW(orderData[customer]),ROW(orderData[customer])),""),ROWS($A$15:A60)+$B$3)),INDEX(orderData[order_no],SMALL(IF(ISNUMBER(MATCH(orderData[status],$D$11,0)*MATCH(YEAR(orderData[invoice_date]),$D$15,0)),MATCH(ROW(orderData[customer]),ROW(orderData[customer])),""),ROWS($A$15:A60)+$B$3))),IF($D$15="",INDEX(orderData[order_no],SMALL(IF(ISNUMBER(MATCH(orderData[status],$D$11,0)*MATCH(orderData[order_type],$D$13,0)),MATCH(ROW(orderData[customer]),ROW(orderData[customer])),""),ROWS($A$15:A60)+$B$3)),INDEX(orderData[order_no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no],SMALL(IF(ISNUMBER(MATCH(orderData[customer],$D$9,0)),MATCH(ROW(orderData[customer]),ROW(orderData[customer])),""),ROWS($A$15:A60)+$B$3)),INDEX(orderData[order_no],SMALL(IF(ISNUMBER(MATCH(orderData[customer],$D$9,0)*MATCH(YEAR(orderData[invoice_date]),$D$15,0)),MATCH(ROW(orderData[customer]),ROW(orderData[customer])),""),ROWS($A$15:A60)+$B$3))),IF($D$15="",INDEX(orderData[order_no],SMALL(IF(ISNUMBER(MATCH(orderData[customer],$D$9,0)*MATCH(orderData[order_type],$D$13,0)),MATCH(ROW(orderData[customer]),ROW(orderData[customer])),""),ROWS($A$15:A60)+$B$3)),INDEX(orderData[order_no],SMALL(IF(ISNUMBER(MATCH(orderData[customer],$D$9,0)*MATCH(orderData[order_type],$D$13,0)*MATCH(YEAR(orderData[invoice_date]),$D$15,0)),MATCH(ROW(orderData[customer]),ROW(orderData[customer])),""),ROWS($A$15:A60)+$B$3)))),IF($D$13="",IF($D$15="",INDEX(orderData[order_no],SMALL(IF(ISNUMBER(MATCH(orderData[customer],$D$9,0)*MATCH(orderData[status],$D$11,0)),MATCH(ROW(orderData[customer]),ROW(orderData[customer])),""),ROWS($A$15:A60)+$B$3)),INDEX(orderData[order_no],SMALL(IF(ISNUMBER(MATCH(orderData[customer],$D$9,0)*MATCH(orderData[status],$D$11,0)*MATCH(YEAR(orderData[invoice_date]),$D$15,0)),MATCH(ROW(orderData[customer]),ROW(orderData[customer])),""),ROWS($A$15:A60)+$B$3))),IF($D$15="",INDEX(orderData[order_no],SMALL(IF(ISNUMBER(MATCH(orderData[customer],$D$9,0)*MATCH(orderData[status],$D$11,0)*MATCH(orderData[order_type],$D$13,0)),MATCH(ROW(orderData[customer]),ROW(orderData[customer])),""),ROWS($A$15:A60)+$B$3)),INDEX(orderData[order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N53" s="287" t="str">
        <f t="array" ref="N53">IFERROR(IF($D$9="",IF($D$11="",IF($D$13="",IF($D$15="",INDEX(orderData[order_type],SMALL(MATCH(ROW(orderData[customer]),ROW(orderData[customer])),ROWS($A$15:A60)+$B$3)),INDEX(orderData[order_type],SMALL(IF(ISNUMBER(MATCH(YEAR(orderData[invoice_date]),$D$15,0)),MATCH(ROW(orderData[customer]),ROW(orderData[customer])),""),ROWS($A$15:A60)+$B$3))),IF($D$15="",INDEX(orderData[order_type],SMALL(IF(ISNUMBER(MATCH(orderData[order_type],$D$13,0)),MATCH(ROW(orderData[customer]),ROW(orderData[customer])),""),ROWS($A$15:A60)+$B$3)),INDEX(orderData[order_type],SMALL(IF(ISNUMBER(MATCH(orderData[order_type],$D$13,0)*MATCH(YEAR(orderData[invoice_date]),$D$15,0)),MATCH(ROW(orderData[customer]),ROW(orderData[customer])),""),ROWS($A$15:A60)+$B$3)))),IF($D$13="",IF($D$15="",INDEX(orderData[order_type],SMALL(IF(ISNUMBER(MATCH(orderData[status],$D$11,0)),MATCH(ROW(orderData[customer]),ROW(orderData[customer])),""),ROWS($A$15:A60)+$B$3)),INDEX(orderData[order_type],SMALL(IF(ISNUMBER(MATCH(orderData[status],$D$11,0)*MATCH(YEAR(orderData[invoice_date]),$D$15,0)),MATCH(ROW(orderData[customer]),ROW(orderData[customer])),""),ROWS($A$15:A60)+$B$3))),IF($D$15="",INDEX(orderData[order_type],SMALL(IF(ISNUMBER(MATCH(orderData[status],$D$11,0)*MATCH(orderData[order_type],$D$13,0)),MATCH(ROW(orderData[customer]),ROW(orderData[customer])),""),ROWS($A$15:A60)+$B$3)),INDEX(orderData[order_typ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type],SMALL(IF(ISNUMBER(MATCH(orderData[customer],$D$9,0)),MATCH(ROW(orderData[customer]),ROW(orderData[customer])),""),ROWS($A$15:A60)+$B$3)),INDEX(orderData[order_type],SMALL(IF(ISNUMBER(MATCH(orderData[customer],$D$9,0)*MATCH(YEAR(orderData[invoice_date]),$D$15,0)),MATCH(ROW(orderData[customer]),ROW(orderData[customer])),""),ROWS($A$15:A60)+$B$3))),IF($D$15="",INDEX(orderData[order_type],SMALL(IF(ISNUMBER(MATCH(orderData[customer],$D$9,0)*MATCH(orderData[order_type],$D$13,0)),MATCH(ROW(orderData[customer]),ROW(orderData[customer])),""),ROWS($A$15:A60)+$B$3)),INDEX(orderData[order_type],SMALL(IF(ISNUMBER(MATCH(orderData[customer],$D$9,0)*MATCH(orderData[order_type],$D$13,0)*MATCH(YEAR(orderData[invoice_date]),$D$15,0)),MATCH(ROW(orderData[customer]),ROW(orderData[customer])),""),ROWS($A$15:A60)+$B$3)))),IF($D$13="",IF($D$15="",INDEX(orderData[order_type],SMALL(IF(ISNUMBER(MATCH(orderData[customer],$D$9,0)*MATCH(orderData[status],$D$11,0)),MATCH(ROW(orderData[customer]),ROW(orderData[customer])),""),ROWS($A$15:A60)+$B$3)),INDEX(orderData[order_type],SMALL(IF(ISNUMBER(MATCH(orderData[customer],$D$9,0)*MATCH(orderData[status],$D$11,0)*MATCH(YEAR(orderData[invoice_date]),$D$15,0)),MATCH(ROW(orderData[customer]),ROW(orderData[customer])),""),ROWS($A$15:A60)+$B$3))),IF($D$15="",INDEX(orderData[order_type],SMALL(IF(ISNUMBER(MATCH(orderData[customer],$D$9,0)*MATCH(orderData[status],$D$11,0)*MATCH(orderData[order_type],$D$13,0)),MATCH(ROW(orderData[customer]),ROW(orderData[customer])),""),ROWS($A$15:A60)+$B$3)),INDEX(orderData[order_typ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O53" s="288" t="str">
        <f t="array" ref="O53">IFERROR(IF($D$9="",IF($D$11="",IF($D$13="",IF($D$15="",INDEX(orderData[order_date],SMALL(MATCH(ROW(orderData[customer]),ROW(orderData[customer])),ROWS($A$15:A60)+$B$3)),INDEX(orderData[order_date],SMALL(IF(ISNUMBER(MATCH(YEAR(orderData[invoice_date]),$D$15,0)),MATCH(ROW(orderData[customer]),ROW(orderData[customer])),""),ROWS($A$15:A60)+$B$3))),IF($D$15="",INDEX(orderData[order_date],SMALL(IF(ISNUMBER(MATCH(orderData[order_type],$D$13,0)),MATCH(ROW(orderData[customer]),ROW(orderData[customer])),""),ROWS($A$15:A60)+$B$3)),INDEX(orderData[order_date],SMALL(IF(ISNUMBER(MATCH(orderData[order_type],$D$13,0)*MATCH(YEAR(orderData[invoice_date]),$D$15,0)),MATCH(ROW(orderData[customer]),ROW(orderData[customer])),""),ROWS($A$15:A60)+$B$3)))),IF($D$13="",IF($D$15="",INDEX(orderData[order_date],SMALL(IF(ISNUMBER(MATCH(orderData[status],$D$11,0)),MATCH(ROW(orderData[customer]),ROW(orderData[customer])),""),ROWS($A$15:A60)+$B$3)),INDEX(orderData[order_date],SMALL(IF(ISNUMBER(MATCH(orderData[status],$D$11,0)*MATCH(YEAR(orderData[invoice_date]),$D$15,0)),MATCH(ROW(orderData[customer]),ROW(orderData[customer])),""),ROWS($A$15:A60)+$B$3))),IF($D$15="",INDEX(orderData[order_date],SMALL(IF(ISNUMBER(MATCH(orderData[status],$D$11,0)*MATCH(orderData[order_type],$D$13,0)),MATCH(ROW(orderData[customer]),ROW(orderData[customer])),""),ROWS($A$15:A60)+$B$3)),INDEX(orderData[order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date],SMALL(IF(ISNUMBER(MATCH(orderData[customer],$D$9,0)),MATCH(ROW(orderData[customer]),ROW(orderData[customer])),""),ROWS($A$15:A60)+$B$3)),INDEX(orderData[order_date],SMALL(IF(ISNUMBER(MATCH(orderData[customer],$D$9,0)*MATCH(YEAR(orderData[invoice_date]),$D$15,0)),MATCH(ROW(orderData[customer]),ROW(orderData[customer])),""),ROWS($A$15:A60)+$B$3))),IF($D$15="",INDEX(orderData[order_date],SMALL(IF(ISNUMBER(MATCH(orderData[customer],$D$9,0)*MATCH(orderData[order_type],$D$13,0)),MATCH(ROW(orderData[customer]),ROW(orderData[customer])),""),ROWS($A$15:A60)+$B$3)),INDEX(orderData[order_date],SMALL(IF(ISNUMBER(MATCH(orderData[customer],$D$9,0)*MATCH(orderData[order_type],$D$13,0)*MATCH(YEAR(orderData[invoice_date]),$D$15,0)),MATCH(ROW(orderData[customer]),ROW(orderData[customer])),""),ROWS($A$15:A60)+$B$3)))),IF($D$13="",IF($D$15="",INDEX(orderData[order_date],SMALL(IF(ISNUMBER(MATCH(orderData[customer],$D$9,0)*MATCH(orderData[status],$D$11,0)),MATCH(ROW(orderData[customer]),ROW(orderData[customer])),""),ROWS($A$15:A60)+$B$3)),INDEX(orderData[order_date],SMALL(IF(ISNUMBER(MATCH(orderData[customer],$D$9,0)*MATCH(orderData[status],$D$11,0)*MATCH(YEAR(orderData[invoice_date]),$D$15,0)),MATCH(ROW(orderData[customer]),ROW(orderData[customer])),""),ROWS($A$15:A60)+$B$3))),IF($D$15="",INDEX(orderData[order_date],SMALL(IF(ISNUMBER(MATCH(orderData[customer],$D$9,0)*MATCH(orderData[status],$D$11,0)*MATCH(orderData[order_type],$D$13,0)),MATCH(ROW(orderData[customer]),ROW(orderData[customer])),""),ROWS($A$15:A60)+$B$3)),INDEX(orderData[order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P53" s="289" t="str">
        <f t="array" ref="P53">IFERROR(IF($D$9="",IF($D$11="",IF($D$13="",IF($D$15="",INDEX(orderData[invoice_no],SMALL(MATCH(ROW(orderData[customer]),ROW(orderData[customer])),ROWS($A$15:A60)+$B$3)),INDEX(orderData[invoice_no],SMALL(IF(ISNUMBER(MATCH(YEAR(orderData[invoice_date]),$D$15,0)),MATCH(ROW(orderData[customer]),ROW(orderData[customer])),""),ROWS($A$15:A60)+$B$3))),IF($D$15="",INDEX(orderData[invoice_no],SMALL(IF(ISNUMBER(MATCH(orderData[order_type],$D$13,0)),MATCH(ROW(orderData[customer]),ROW(orderData[customer])),""),ROWS($A$15:A60)+$B$3)),INDEX(orderData[invoice_no],SMALL(IF(ISNUMBER(MATCH(orderData[order_type],$D$13,0)*MATCH(YEAR(orderData[invoice_date]),$D$15,0)),MATCH(ROW(orderData[customer]),ROW(orderData[customer])),""),ROWS($A$15:A60)+$B$3)))),IF($D$13="",IF($D$15="",INDEX(orderData[invoice_no],SMALL(IF(ISNUMBER(MATCH(orderData[status],$D$11,0)),MATCH(ROW(orderData[customer]),ROW(orderData[customer])),""),ROWS($A$15:A60)+$B$3)),INDEX(orderData[invoice_no],SMALL(IF(ISNUMBER(MATCH(orderData[status],$D$11,0)*MATCH(YEAR(orderData[invoice_date]),$D$15,0)),MATCH(ROW(orderData[customer]),ROW(orderData[customer])),""),ROWS($A$15:A60)+$B$3))),IF($D$15="",INDEX(orderData[invoice_no],SMALL(IF(ISNUMBER(MATCH(orderData[status],$D$11,0)*MATCH(orderData[order_type],$D$13,0)),MATCH(ROW(orderData[customer]),ROW(orderData[customer])),""),ROWS($A$15:A60)+$B$3)),INDEX(orderData[invoice_no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no],SMALL(IF(ISNUMBER(MATCH(orderData[customer],$D$9,0)),MATCH(ROW(orderData[customer]),ROW(orderData[customer])),""),ROWS($A$15:A60)+$B$3)),INDEX(orderData[invoice_no],SMALL(IF(ISNUMBER(MATCH(orderData[customer],$D$9,0)*MATCH(YEAR(orderData[invoice_date]),$D$15,0)),MATCH(ROW(orderData[customer]),ROW(orderData[customer])),""),ROWS($A$15:A60)+$B$3))),IF($D$15="",INDEX(orderData[invoice_no],SMALL(IF(ISNUMBER(MATCH(orderData[customer],$D$9,0)*MATCH(orderData[order_type],$D$13,0)),MATCH(ROW(orderData[customer]),ROW(orderData[customer])),""),ROWS($A$15:A60)+$B$3)),INDEX(orderData[invoice_no],SMALL(IF(ISNUMBER(MATCH(orderData[customer],$D$9,0)*MATCH(orderData[order_type],$D$13,0)*MATCH(YEAR(orderData[invoice_date]),$D$15,0)),MATCH(ROW(orderData[customer]),ROW(orderData[customer])),""),ROWS($A$15:A60)+$B$3)))),IF($D$13="",IF($D$15="",INDEX(orderData[invoice_no],SMALL(IF(ISNUMBER(MATCH(orderData[customer],$D$9,0)*MATCH(orderData[status],$D$11,0)),MATCH(ROW(orderData[customer]),ROW(orderData[customer])),""),ROWS($A$15:A60)+$B$3)),INDEX(orderData[invoice_no],SMALL(IF(ISNUMBER(MATCH(orderData[customer],$D$9,0)*MATCH(orderData[status],$D$11,0)*MATCH(YEAR(orderData[invoice_date]),$D$15,0)),MATCH(ROW(orderData[customer]),ROW(orderData[customer])),""),ROWS($A$15:A60)+$B$3))),IF($D$15="",INDEX(orderData[invoice_no],SMALL(IF(ISNUMBER(MATCH(orderData[customer],$D$9,0)*MATCH(orderData[status],$D$11,0)*MATCH(orderData[order_type],$D$13,0)),MATCH(ROW(orderData[customer]),ROW(orderData[customer])),""),ROWS($A$15:A60)+$B$3)),INDEX(orderData[invoice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Q53" s="290" t="str">
        <f t="array" ref="Q53">IFERROR(IF($D$9="",IF($D$11="",IF($D$13="",IF($D$15="",INDEX(orderData[invoice_date],SMALL(MATCH(ROW(orderData[customer]),ROW(orderData[customer])),ROWS($A$15:A60)+$B$3)),INDEX(orderData[invoice_date],SMALL(IF(ISNUMBER(MATCH(YEAR(orderData[invoice_date]),$D$15,0)),MATCH(ROW(orderData[customer]),ROW(orderData[customer])),""),ROWS($A$15:A60)+$B$3))),IF($D$15="",INDEX(orderData[invoice_date],SMALL(IF(ISNUMBER(MATCH(orderData[order_type],$D$13,0)),MATCH(ROW(orderData[customer]),ROW(orderData[customer])),""),ROWS($A$15:A60)+$B$3)),INDEX(orderData[invoice_date],SMALL(IF(ISNUMBER(MATCH(orderData[order_type],$D$13,0)*MATCH(YEAR(orderData[invoice_date]),$D$15,0)),MATCH(ROW(orderData[customer]),ROW(orderData[customer])),""),ROWS($A$15:A60)+$B$3)))),IF($D$13="",IF($D$15="",INDEX(orderData[invoice_date],SMALL(IF(ISNUMBER(MATCH(orderData[status],$D$11,0)),MATCH(ROW(orderData[customer]),ROW(orderData[customer])),""),ROWS($A$15:A60)+$B$3)),INDEX(orderData[invoice_date],SMALL(IF(ISNUMBER(MATCH(orderData[status],$D$11,0)*MATCH(YEAR(orderData[invoice_date]),$D$15,0)),MATCH(ROW(orderData[customer]),ROW(orderData[customer])),""),ROWS($A$15:A60)+$B$3))),IF($D$15="",INDEX(orderData[invoice_date],SMALL(IF(ISNUMBER(MATCH(orderData[status],$D$11,0)*MATCH(orderData[order_type],$D$13,0)),MATCH(ROW(orderData[customer]),ROW(orderData[customer])),""),ROWS($A$15:A60)+$B$3)),INDEX(orderData[invoice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date],SMALL(IF(ISNUMBER(MATCH(orderData[customer],$D$9,0)),MATCH(ROW(orderData[customer]),ROW(orderData[customer])),""),ROWS($A$15:A60)+$B$3)),INDEX(orderData[invoice_date],SMALL(IF(ISNUMBER(MATCH(orderData[customer],$D$9,0)*MATCH(YEAR(orderData[invoice_date]),$D$15,0)),MATCH(ROW(orderData[customer]),ROW(orderData[customer])),""),ROWS($A$15:A60)+$B$3))),IF($D$15="",INDEX(orderData[invoice_date],SMALL(IF(ISNUMBER(MATCH(orderData[customer],$D$9,0)*MATCH(orderData[order_type],$D$13,0)),MATCH(ROW(orderData[customer]),ROW(orderData[customer])),""),ROWS($A$15:A60)+$B$3)),INDEX(orderData[invoice_date],SMALL(IF(ISNUMBER(MATCH(orderData[customer],$D$9,0)*MATCH(orderData[order_type],$D$13,0)*MATCH(YEAR(orderData[invoice_date]),$D$15,0)),MATCH(ROW(orderData[customer]),ROW(orderData[customer])),""),ROWS($A$15:A60)+$B$3)))),IF($D$13="",IF($D$15="",INDEX(orderData[invoice_date],SMALL(IF(ISNUMBER(MATCH(orderData[customer],$D$9,0)*MATCH(orderData[status],$D$11,0)),MATCH(ROW(orderData[customer]),ROW(orderData[customer])),""),ROWS($A$15:A60)+$B$3)),INDEX(orderData[invoice_date],SMALL(IF(ISNUMBER(MATCH(orderData[customer],$D$9,0)*MATCH(orderData[status],$D$11,0)*MATCH(YEAR(orderData[invoice_date]),$D$15,0)),MATCH(ROW(orderData[customer]),ROW(orderData[customer])),""),ROWS($A$15:A60)+$B$3))),IF($D$15="",INDEX(orderData[invoice_date],SMALL(IF(ISNUMBER(MATCH(orderData[customer],$D$9,0)*MATCH(orderData[status],$D$11,0)*MATCH(orderData[order_type],$D$13,0)),MATCH(ROW(orderData[customer]),ROW(orderData[customer])),""),ROWS($A$15:A60)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R53" s="291" t="str">
        <f t="array" ref="R53">IFERROR(IF($D$9="",IF($D$11="",IF($D$13="",IF($D$15="",INDEX(orderData[inv_amount],SMALL(MATCH(ROW(orderData[customer]),ROW(orderData[customer])),ROWS($A$15:A60)+$B$3)),INDEX(orderData[inv_amount],SMALL(IF(ISNUMBER(MATCH(YEAR(orderData[invoice_date]),$D$15,0)),MATCH(ROW(orderData[customer]),ROW(orderData[customer])),""),ROWS($A$15:A60)+$B$3))),IF($D$15="",INDEX(orderData[inv_amount],SMALL(IF(ISNUMBER(MATCH(orderData[order_type],$D$13,0)),MATCH(ROW(orderData[customer]),ROW(orderData[customer])),""),ROWS($A$15:A60)+$B$3)),INDEX(orderData[inv_amount],SMALL(IF(ISNUMBER(MATCH(orderData[order_type],$D$13,0)*MATCH(YEAR(orderData[invoice_date]),$D$15,0)),MATCH(ROW(orderData[customer]),ROW(orderData[customer])),""),ROWS($A$15:A60)+$B$3)))),IF($D$13="",IF($D$15="",INDEX(orderData[inv_amount],SMALL(IF(ISNUMBER(MATCH(orderData[status],$D$11,0)),MATCH(ROW(orderData[customer]),ROW(orderData[customer])),""),ROWS($A$15:A60)+$B$3)),INDEX(orderData[inv_amount],SMALL(IF(ISNUMBER(MATCH(orderData[status],$D$11,0)*MATCH(YEAR(orderData[invoice_date]),$D$15,0)),MATCH(ROW(orderData[customer]),ROW(orderData[customer])),""),ROWS($A$15:A60)+$B$3))),IF($D$15="",INDEX(orderData[inv_amount],SMALL(IF(ISNUMBER(MATCH(orderData[status],$D$11,0)*MATCH(orderData[order_type],$D$13,0)),MATCH(ROW(orderData[customer]),ROW(orderData[customer])),""),ROWS($A$15:A60)+$B$3)),INDEX(orderData[inv_amount],SMALL(IF(ISNUMBER(MATCH(orderData[status],$D$11,0)*MATCH(orderData[order_type],$D$13,0)*MATCH(YEAR(orderData[invoice_date]),$D$15,0)),MATCH(ROW(orderData[customer]),ROW(orderData[customer])),""),ROWS($A$15:A60)+$B$3))))),IF($D$11="",IF($D$13="",IF($D$15="",INDEX(orderData[inv_amount],SMALL(IF(ISNUMBER(MATCH(orderData[customer],$D$9,0)),MATCH(ROW(orderData[customer]),ROW(orderData[customer])),""),ROWS($A$15:A60)+$B$3)),INDEX(orderData[inv_amount],SMALL(IF(ISNUMBER(MATCH(orderData[customer],$D$9,0)*MATCH(YEAR(orderData[invoice_date]),$D$15,0)),MATCH(ROW(orderData[customer]),ROW(orderData[customer])),""),ROWS($A$15:A60)+$B$3))),IF($D$15="",INDEX(orderData[inv_amount],SMALL(IF(ISNUMBER(MATCH(orderData[customer],$D$9,0)*MATCH(orderData[order_type],$D$13,0)),MATCH(ROW(orderData[customer]),ROW(orderData[customer])),""),ROWS($A$15:A60)+$B$3)),INDEX(orderData[inv_amount],SMALL(IF(ISNUMBER(MATCH(orderData[customer],$D$9,0)*MATCH(orderData[order_type],$D$13,0)*MATCH(YEAR(orderData[invoice_date]),$D$15,0)),MATCH(ROW(orderData[customer]),ROW(orderData[customer])),""),ROWS($A$15:A60)+$B$3)))),IF($D$13="",IF($D$15="",INDEX(orderData[inv_amount],SMALL(IF(ISNUMBER(MATCH(orderData[customer],$D$9,0)*MATCH(orderData[status],$D$11,0)),MATCH(ROW(orderData[customer]),ROW(orderData[customer])),""),ROWS($A$15:A60)+$B$3)),INDEX(orderData[inv_amount],SMALL(IF(ISNUMBER(MATCH(orderData[customer],$D$9,0)*MATCH(orderData[status],$D$11,0)*MATCH(YEAR(orderData[inv_amount]),$D$15,0)),MATCH(ROW(orderData[customer]),ROW(orderData[customer])),""),ROWS($A$15:A60)+$B$3))),IF($D$15="",INDEX(orderData[inv_amount],SMALL(IF(ISNUMBER(MATCH(orderData[customer],$D$9,0)*MATCH(orderData[status],$D$11,0)*MATCH(orderData[order_type],$D$13,0)),MATCH(ROW(orderData[customer]),ROW(orderData[customer])),""),ROWS($A$15:A60)+$B$3)),INDEX(orderData[inv_amount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S53" s="353" t="str">
        <f t="array" ref="S53">IFERROR(IF($D$9="",IF($D$11="",IF($D$13="",IF($D$15="",INDEX(orderData[lock_goods],SMALL(MATCH(ROW(orderData[customer]),ROW(orderData[customer])),ROWS($A$15:A60)+$B$3)),INDEX(orderData[lock_goods],SMALL(IF(ISNUMBER(MATCH(YEAR(orderData[invoice_date]),$D$15,0)),MATCH(ROW(orderData[customer]),ROW(orderData[customer])),""),ROWS($A$15:A60)+$B$3))),IF($D$15="",INDEX(orderData[lock_goods],SMALL(IF(ISNUMBER(MATCH(orderData[order_type],$D$13,0)),MATCH(ROW(orderData[customer]),ROW(orderData[customer])),""),ROWS($A$15:A60)+$B$3)),INDEX(orderData[lock_goods],SMALL(IF(ISNUMBER(MATCH(orderData[order_type],$D$13,0)*MATCH(YEAR(orderData[invoice_date]),$D$15,0)),MATCH(ROW(orderData[customer]),ROW(orderData[customer])),""),ROWS($A$15:A60)+$B$3)))),IF($D$13="",IF($D$15="",INDEX(orderData[lock_goods],SMALL(IF(ISNUMBER(MATCH(orderData[status],$D$11,0)),MATCH(ROW(orderData[customer]),ROW(orderData[customer])),""),ROWS($A$15:A60)+$B$3)),INDEX(orderData[lock_goods],SMALL(IF(ISNUMBER(MATCH(orderData[status],$D$11,0)*MATCH(YEAR(orderData[invoice_date]),$D$15,0)),MATCH(ROW(orderData[customer]),ROW(orderData[customer])),""),ROWS($A$15:A60)+$B$3))),IF($D$15="",INDEX(orderData[lock_goods],SMALL(IF(ISNUMBER(MATCH(orderData[status],$D$11,0)*MATCH(orderData[order_type],$D$13,0)),MATCH(ROW(orderData[customer]),ROW(orderData[customer])),""),ROWS($A$15:A60)+$B$3)),INDEX(orderData[lock_goods],SMALL(IF(ISNUMBER(MATCH(orderData[status],$D$11,0)*MATCH(orderData[order_type],$D$13,0)*MATCH(YEAR(orderData[invoice_date]),$D$15,0)),MATCH(ROW(orderData[customer]),ROW(orderData[customer])),""),ROWS($A$15:A60)+$B$3))))),IF($D$11="",IF($D$13="",IF($D$15="",INDEX(orderData[lock_goods],SMALL(IF(ISNUMBER(MATCH(orderData[customer],$D$9,0)),MATCH(ROW(orderData[customer]),ROW(orderData[customer])),""),ROWS($A$15:A60)+$B$3)),INDEX(orderData[lock_goods],SMALL(IF(ISNUMBER(MATCH(orderData[customer],$D$9,0)*MATCH(YEAR(orderData[invoice_date]),$D$15,0)),MATCH(ROW(orderData[customer]),ROW(orderData[customer])),""),ROWS($A$15:A60)+$B$3))),IF($D$15="",INDEX(orderData[lock_goods],SMALL(IF(ISNUMBER(MATCH(orderData[customer],$D$9,0)*MATCH(orderData[order_type],$D$13,0)),MATCH(ROW(orderData[customer]),ROW(orderData[customer])),""),ROWS($A$15:A60)+$B$3)),INDEX(orderData[lock_goods],SMALL(IF(ISNUMBER(MATCH(orderData[customer],$D$9,0)*MATCH(orderData[order_type],$D$13,0)*MATCH(YEAR(orderData[invoice_date]),$D$15,0)),MATCH(ROW(orderData[customer]),ROW(orderData[customer])),""),ROWS($A$15:A60)+$B$3)))),IF($D$13="",IF($D$15="",INDEX(orderData[lock_goods],SMALL(IF(ISNUMBER(MATCH(orderData[customer],$D$9,0)*MATCH(orderData[status],$D$11,0)),MATCH(ROW(orderData[customer]),ROW(orderData[customer])),""),ROWS($A$15:A60)+$B$3)),INDEX(orderData[lock_goods],SMALL(IF(ISNUMBER(MATCH(orderData[customer],$D$9,0)*MATCH(orderData[status],$D$11,0)*MATCH(YEAR(orderData[payed]),$D$15,0)),MATCH(ROW(orderData[customer]),ROW(orderData[customer])),""),ROWS($A$15:A60)+$B$3))),IF($D$15="",INDEX(orderData[lock_goods],SMALL(IF(ISNUMBER(MATCH(orderData[customer],$D$9,0)*MATCH(orderData[status],$D$11,0)*MATCH(orderData[order_type],$D$13,0)),MATCH(ROW(orderData[customer]),ROW(orderData[customer])),""),ROWS($A$15:A60)+$B$3)),INDEX(orderData[lock_good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T53" s="292" t="str">
        <f t="array" ref="T53">IFERROR(IF($D$9="",IF($D$11="",IF($D$13="",IF($D$15="",INDEX(orderData[payed],SMALL(MATCH(ROW(orderData[customer]),ROW(orderData[customer])),ROWS($A$15:A60)+$B$3)),INDEX(orderData[payed],SMALL(IF(ISNUMBER(MATCH(YEAR(orderData[invoice_date]),$D$15,0)),MATCH(ROW(orderData[customer]),ROW(orderData[customer])),""),ROWS($A$15:A60)+$B$3))),IF($D$15="",INDEX(orderData[payed],SMALL(IF(ISNUMBER(MATCH(orderData[order_type],$D$13,0)),MATCH(ROW(orderData[customer]),ROW(orderData[customer])),""),ROWS($A$15:A60)+$B$3)),INDEX(orderData[payed],SMALL(IF(ISNUMBER(MATCH(orderData[order_type],$D$13,0)*MATCH(YEAR(orderData[invoice_date]),$D$15,0)),MATCH(ROW(orderData[customer]),ROW(orderData[customer])),""),ROWS($A$15:A60)+$B$3)))),IF($D$13="",IF($D$15="",INDEX(orderData[payed],SMALL(IF(ISNUMBER(MATCH(orderData[status],$D$11,0)),MATCH(ROW(orderData[customer]),ROW(orderData[customer])),""),ROWS($A$15:A60)+$B$3)),INDEX(orderData[payed],SMALL(IF(ISNUMBER(MATCH(orderData[status],$D$11,0)*MATCH(YEAR(orderData[invoice_date]),$D$15,0)),MATCH(ROW(orderData[customer]),ROW(orderData[customer])),""),ROWS($A$15:A60)+$B$3))),IF($D$15="",INDEX(orderData[payed],SMALL(IF(ISNUMBER(MATCH(orderData[status],$D$11,0)*MATCH(orderData[order_type],$D$13,0)),MATCH(ROW(orderData[customer]),ROW(orderData[customer])),""),ROWS($A$15:A60)+$B$3)),INDEX(orderData[payed],SMALL(IF(ISNUMBER(MATCH(orderData[status],$D$11,0)*MATCH(orderData[order_type],$D$13,0)*MATCH(YEAR(orderData[invoice_date]),$D$15,0)),MATCH(ROW(orderData[customer]),ROW(orderData[customer])),""),ROWS($A$15:A60)+$B$3))))),IF($D$11="",IF($D$13="",IF($D$15="",INDEX(orderData[payed],SMALL(IF(ISNUMBER(MATCH(orderData[customer],$D$9,0)),MATCH(ROW(orderData[customer]),ROW(orderData[customer])),""),ROWS($A$15:A60)+$B$3)),INDEX(orderData[payed],SMALL(IF(ISNUMBER(MATCH(orderData[customer],$D$9,0)*MATCH(YEAR(orderData[invoice_date]),$D$15,0)),MATCH(ROW(orderData[customer]),ROW(orderData[customer])),""),ROWS($A$15:A60)+$B$3))),IF($D$15="",INDEX(orderData[payed],SMALL(IF(ISNUMBER(MATCH(orderData[customer],$D$9,0)*MATCH(orderData[order_type],$D$13,0)),MATCH(ROW(orderData[customer]),ROW(orderData[customer])),""),ROWS($A$15:A60)+$B$3)),INDEX(orderData[payed],SMALL(IF(ISNUMBER(MATCH(orderData[customer],$D$9,0)*MATCH(orderData[order_type],$D$13,0)*MATCH(YEAR(orderData[invoice_date]),$D$15,0)),MATCH(ROW(orderData[customer]),ROW(orderData[customer])),""),ROWS($A$15:A60)+$B$3)))),IF($D$13="",IF($D$15="",INDEX(orderData[payed],SMALL(IF(ISNUMBER(MATCH(orderData[customer],$D$9,0)*MATCH(orderData[status],$D$11,0)),MATCH(ROW(orderData[customer]),ROW(orderData[customer])),""),ROWS($A$15:A60)+$B$3)),INDEX(orderData[payed],SMALL(IF(ISNUMBER(MATCH(orderData[customer],$D$9,0)*MATCH(orderData[status],$D$11,0)*MATCH(YEAR(orderData[payed]),$D$15,0)),MATCH(ROW(orderData[customer]),ROW(orderData[customer])),""),ROWS($A$15:A60)+$B$3))),IF($D$15="",INDEX(orderData[payed],SMALL(IF(ISNUMBER(MATCH(orderData[customer],$D$9,0)*MATCH(orderData[status],$D$11,0)*MATCH(orderData[order_type],$D$13,0)),MATCH(ROW(orderData[customer]),ROW(orderData[customer])),""),ROWS($A$15:A60)+$B$3)),INDEX(orderData[paye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U53" s="287" t="str">
        <f t="array" ref="U53">IFERROR(IF($D$9="",IF($D$11="",IF($D$13="",IF($D$15="",INDEX(orderData[shipping_method],SMALL(MATCH(ROW(orderData[customer]),ROW(orderData[customer])),ROWS($A$15:A60)+$B$3)),INDEX(orderData[shipping_method],SMALL(IF(ISNUMBER(MATCH(YEAR(orderData[invoice_date]),$D$15,0)),MATCH(ROW(orderData[customer]),ROW(orderData[customer])),""),ROWS($A$15:A60)+$B$3))),IF($D$15="",INDEX(orderData[shipping_method],SMALL(IF(ISNUMBER(MATCH(orderData[order_type],$D$13,0)),MATCH(ROW(orderData[customer]),ROW(orderData[customer])),""),ROWS($A$15:A60)+$B$3)),INDEX(orderData[shipping_method],SMALL(IF(ISNUMBER(MATCH(orderData[order_type],$D$13,0)*MATCH(YEAR(orderData[invoice_date]),$D$15,0)),MATCH(ROW(orderData[customer]),ROW(orderData[customer])),""),ROWS($A$15:A60)+$B$3)))),IF($D$13="",IF($D$15="",INDEX(orderData[shipping_method],SMALL(IF(ISNUMBER(MATCH(orderData[status],$D$11,0)),MATCH(ROW(orderData[customer]),ROW(orderData[customer])),""),ROWS($A$15:A60)+$B$3)),INDEX(orderData[shipping_method],SMALL(IF(ISNUMBER(MATCH(orderData[status],$D$11,0)*MATCH(YEAR(orderData[invoice_date]),$D$15,0)),MATCH(ROW(orderData[customer]),ROW(orderData[customer])),""),ROWS($A$15:A60)+$B$3))),IF($D$15="",INDEX(orderData[shipping_method],SMALL(IF(ISNUMBER(MATCH(orderData[status],$D$11,0)*MATCH(orderData[order_type],$D$13,0)),MATCH(ROW(orderData[customer]),ROW(orderData[customer])),""),ROWS($A$15:A60)+$B$3)),INDEX(orderData[shipping_method],SMALL(IF(ISNUMBER(MATCH(orderData[status],$D$11,0)*MATCH(orderData[order_type],$D$13,0)*MATCH(YEAR(orderData[invoice_date]),$D$15,0)),MATCH(ROW(orderData[customer]),ROW(orderData[customer])),""),ROWS($A$15:A60)+$B$3))))),IF($D$11="",IF($D$13="",IF($D$15="",INDEX(orderData[shipping_method],SMALL(IF(ISNUMBER(MATCH(orderData[customer],$D$9,0)),MATCH(ROW(orderData[customer]),ROW(orderData[customer])),""),ROWS($A$15:A60)+$B$3)),INDEX(orderData[shipping_method],SMALL(IF(ISNUMBER(MATCH(orderData[customer],$D$9,0)*MATCH(YEAR(orderData[invoice_date]),$D$15,0)),MATCH(ROW(orderData[customer]),ROW(orderData[customer])),""),ROWS($A$15:A60)+$B$3))),IF($D$15="",INDEX(orderData[shipping_method],SMALL(IF(ISNUMBER(MATCH(orderData[customer],$D$9,0)*MATCH(orderData[order_type],$D$13,0)),MATCH(ROW(orderData[customer]),ROW(orderData[customer])),""),ROWS($A$15:A60)+$B$3)),INDEX(orderData[shipping_method],SMALL(IF(ISNUMBER(MATCH(orderData[customer],$D$9,0)*MATCH(orderData[order_type],$D$13,0)*MATCH(YEAR(orderData[invoice_date]),$D$15,0)),MATCH(ROW(orderData[customer]),ROW(orderData[customer])),""),ROWS($A$15:A60)+$B$3)))),IF($D$13="",IF($D$15="",INDEX(orderData[shipping_method],SMALL(IF(ISNUMBER(MATCH(orderData[customer],$D$9,0)*MATCH(orderData[status],$D$11,0)),MATCH(ROW(orderData[customer]),ROW(orderData[customer])),""),ROWS($A$15:A60)+$B$3)),INDEX(orderData[shipping_method],SMALL(IF(ISNUMBER(MATCH(orderData[customer],$D$9,0)*MATCH(orderData[status],$D$11,0)*MATCH(YEAR(orderData[shipping_method]),$D$15,0)),MATCH(ROW(orderData[customer]),ROW(orderData[customer])),""),ROWS($A$15:A60)+$B$3))),IF($D$15="",INDEX(orderData[shipping_method],SMALL(IF(ISNUMBER(MATCH(orderData[customer],$D$9,0)*MATCH(orderData[status],$D$11,0)*MATCH(orderData[order_type],$D$13,0)),MATCH(ROW(orderData[customer]),ROW(orderData[customer])),""),ROWS($A$15:A60)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V53" s="292" t="str">
        <f t="array" ref="V53">IFERROR(IF($D$9="",IF($D$11="",IF($D$13="",IF($D$15="",INDEX(orderData[status],SMALL(MATCH(ROW(orderData[customer]),ROW(orderData[customer])),ROWS($A$15:A60)+$B$3)),INDEX(orderData[status],SMALL(IF(ISNUMBER(MATCH(YEAR(orderData[invoice_date]),$D$15,0)),MATCH(ROW(orderData[customer]),ROW(orderData[customer])),""),ROWS($A$15:A60)+$B$3))),IF($D$15="",INDEX(orderData[status],SMALL(IF(ISNUMBER(MATCH(orderData[order_type],$D$13,0)),MATCH(ROW(orderData[customer]),ROW(orderData[customer])),""),ROWS($A$15:A60)+$B$3)),INDEX(orderData[status],SMALL(IF(ISNUMBER(MATCH(orderData[order_type],$D$13,0)*MATCH(YEAR(orderData[invoice_date]),$D$15,0)),MATCH(ROW(orderData[customer]),ROW(orderData[customer])),""),ROWS($A$15:A60)+$B$3)))),IF($D$13="",IF($D$15="",INDEX(orderData[status],SMALL(IF(ISNUMBER(MATCH(orderData[status],$D$11,0)),MATCH(ROW(orderData[customer]),ROW(orderData[customer])),""),ROWS($A$15:A60)+$B$3)),INDEX(orderData[status],SMALL(IF(ISNUMBER(MATCH(orderData[status],$D$11,0)*MATCH(YEAR(orderData[invoice_date]),$D$15,0)),MATCH(ROW(orderData[customer]),ROW(orderData[customer])),""),ROWS($A$15:A60)+$B$3))),IF($D$15="",INDEX(orderData[status],SMALL(IF(ISNUMBER(MATCH(orderData[status],$D$11,0)*MATCH(orderData[order_type],$D$13,0)),MATCH(ROW(orderData[customer]),ROW(orderData[customer])),""),ROWS($A$15:A60)+$B$3)),INDEX(orderData[status],SMALL(IF(ISNUMBER(MATCH(orderData[status],$D$11,0)*MATCH(orderData[order_type],$D$13,0)*MATCH(YEAR(orderData[invoice_date]),$D$15,0)),MATCH(ROW(orderData[customer]),ROW(orderData[customer])),""),ROWS($A$15:A60)+$B$3))))),IF($D$11="",IF($D$13="",IF($D$15="",INDEX(orderData[status],SMALL(IF(ISNUMBER(MATCH(orderData[customer],$D$9,0)),MATCH(ROW(orderData[customer]),ROW(orderData[customer])),""),ROWS($A$15:A60)+$B$3)),INDEX(orderData[status],SMALL(IF(ISNUMBER(MATCH(orderData[customer],$D$9,0)*MATCH(YEAR(orderData[invoice_date]),$D$15,0)),MATCH(ROW(orderData[customer]),ROW(orderData[customer])),""),ROWS($A$15:A60)+$B$3))),IF($D$15="",INDEX(orderData[status],SMALL(IF(ISNUMBER(MATCH(orderData[customer],$D$9,0)*MATCH(orderData[order_type],$D$13,0)),MATCH(ROW(orderData[customer]),ROW(orderData[customer])),""),ROWS($A$15:A60)+$B$3)),INDEX(orderData[status],SMALL(IF(ISNUMBER(MATCH(orderData[customer],$D$9,0)*MATCH(orderData[order_type],$D$13,0)*MATCH(YEAR(orderData[invoice_date]),$D$15,0)),MATCH(ROW(orderData[customer]),ROW(orderData[customer])),""),ROWS($A$15:A60)+$B$3)))),IF($D$13="",IF($D$15="",INDEX(orderData[status],SMALL(IF(ISNUMBER(MATCH(orderData[customer],$D$9,0)*MATCH(orderData[status],$D$11,0)),MATCH(ROW(orderData[customer]),ROW(orderData[customer])),""),ROWS($A$15:A60)+$B$3)),INDEX(orderData[status],SMALL(IF(ISNUMBER(MATCH(orderData[customer],$D$9,0)*MATCH(orderData[status],$D$11,0)*MATCH(YEAR(orderData[status]),$D$15,0)),MATCH(ROW(orderData[customer]),ROW(orderData[customer])),""),ROWS($A$15:A60)+$B$3))),IF($D$15="",INDEX(orderData[status],SMALL(IF(ISNUMBER(MATCH(orderData[customer],$D$9,0)*MATCH(orderData[status],$D$11,0)*MATCH(orderData[order_type],$D$13,0)),MATCH(ROW(orderData[customer]),ROW(orderData[customer])),""),ROWS($A$15:A60)+$B$3)),INDEX(orderData[statu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W53" s="392" t="str">
        <f t="array" ref="W53">IFERROR(IF($D$9="",IF($D$11="",IF($D$13="",IF($D$15="",INDEX(orderData[custom_docs],SMALL(MATCH(ROW(orderData[customer]),ROW(orderData[customer])),ROWS($A$15:A60)+$B$3)),INDEX(orderData[custom_docs],SMALL(IF(ISNUMBER(MATCH(YEAR(orderData[invoice_date]),$D$15,0)),MATCH(ROW(orderData[customer]),ROW(orderData[customer])),""),ROWS($A$15:A60)+$B$3))),IF($D$15="",INDEX(orderData[custom_docs],SMALL(IF(ISNUMBER(MATCH(orderData[order_type],$D$13,0)),MATCH(ROW(orderData[customer]),ROW(orderData[customer])),""),ROWS($A$15:A60)+$B$3)),INDEX(orderData[custom_docs],SMALL(IF(ISNUMBER(MATCH(orderData[order_type],$D$13,0)*MATCH(YEAR(orderData[invoice_date]),$D$15,0)),MATCH(ROW(orderData[customer]),ROW(orderData[customer])),""),ROWS($A$15:A60)+$B$3)))),IF($D$13="",IF($D$15="",INDEX(orderData[custom_docs],SMALL(IF(ISNUMBER(MATCH(orderData[status],$D$11,0)),MATCH(ROW(orderData[customer]),ROW(orderData[customer])),""),ROWS($A$15:A60)+$B$3)),INDEX(orderData[custom_docs],SMALL(IF(ISNUMBER(MATCH(orderData[status],$D$11,0)*MATCH(YEAR(orderData[invoice_date]),$D$15,0)),MATCH(ROW(orderData[customer]),ROW(orderData[customer])),""),ROWS($A$15:A60)+$B$3))),IF($D$15="",INDEX(orderData[custom_docs],SMALL(IF(ISNUMBER(MATCH(orderData[status],$D$11,0)*MATCH(orderData[order_type],$D$13,0)),MATCH(ROW(orderData[customer]),ROW(orderData[customer])),""),ROWS($A$15:A60)+$B$3)),INDEX(orderData[custom_docs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_docs],SMALL(IF(ISNUMBER(MATCH(orderData[customer],$D$9,0)),MATCH(ROW(orderData[customer]),ROW(orderData[customer])),""),ROWS($A$15:A60)+$B$3)),INDEX(orderData[custom_docs],SMALL(IF(ISNUMBER(MATCH(orderData[customer],$D$9,0)*MATCH(YEAR(orderData[invoice_date]),$D$15,0)),MATCH(ROW(orderData[customer]),ROW(orderData[customer])),""),ROWS($A$15:A60)+$B$3))),IF($D$15="",INDEX(orderData[custom_docs],SMALL(IF(ISNUMBER(MATCH(orderData[customer],$D$9,0)*MATCH(orderData[order_type],$D$13,0)),MATCH(ROW(orderData[customer]),ROW(orderData[customer])),""),ROWS($A$15:A60)+$B$3)),INDEX(orderData[custom_docs],SMALL(IF(ISNUMBER(MATCH(orderData[customer],$D$9,0)*MATCH(orderData[order_type],$D$13,0)*MATCH(YEAR(orderData[invoice_date]),$D$15,0)),MATCH(ROW(orderData[customer]),ROW(orderData[customer])),""),ROWS($A$15:A60)+$B$3)))),IF($D$13="",IF($D$15="",INDEX(orderData[custom_docs],SMALL(IF(ISNUMBER(MATCH(orderData[customer],$D$9,0)*MATCH(orderData[status],$D$11,0)),MATCH(ROW(orderData[customer]),ROW(orderData[customer])),""),ROWS($A$15:A60)+$B$3)),INDEX(orderData[custom_docs],SMALL(IF(ISNUMBER(MATCH(orderData[customer],$D$9,0)*MATCH(orderData[status],$D$11,0)*MATCH(YEAR(orderData[status]),$D$15,0)),MATCH(ROW(orderData[customer]),ROW(orderData[customer])),""),ROWS($A$15:A60)+$B$3))),IF($D$15="",INDEX(orderData[custom_docs],SMALL(IF(ISNUMBER(MATCH(orderData[customer],$D$9,0)*MATCH(orderData[status],$D$11,0)*MATCH(orderData[order_type],$D$13,0)),MATCH(ROW(orderData[customer]),ROW(orderData[customer])),""),ROWS($A$15:A60)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AQ53" s="251"/>
      <c r="AR53" s="251" t="s">
        <v>70</v>
      </c>
      <c r="BG53" s="195"/>
      <c r="BK53" s="266"/>
      <c r="BL53" s="267"/>
      <c r="BM53" s="268"/>
      <c r="BN53" s="267"/>
      <c r="BO53" s="268"/>
      <c r="BZ53" s="316"/>
      <c r="CA53" s="305" t="str">
        <f>IFERROR(IF(BZ53="","",INDEX(productData[description],MATCH(BZ53,productData[sku],0))),"")</f>
        <v/>
      </c>
      <c r="CB53" s="307"/>
      <c r="CC53" s="421"/>
      <c r="CD53" s="315"/>
      <c r="CE53" s="425"/>
      <c r="CF53" s="308"/>
      <c r="CG53" s="309" t="str">
        <f>IFERROR(ROUNDUP(CB53/INDEX(productData[units_per_carton],MATCH(BZ53,productData[sku],0)),0),"")</f>
        <v/>
      </c>
      <c r="CH53" s="310" t="str">
        <f>IFERROR(ROUNDUP(CD53/INDEX(productData[units_per_carton],MATCH(BZ53,productData[sku],0)),0),"")</f>
        <v/>
      </c>
      <c r="CI53" s="310" t="str">
        <f>IFERROR(ROUNDUP(CF53/INDEX(productData[units_per_carton],MATCH(BZ53,productData[sku])),0),"")</f>
        <v/>
      </c>
      <c r="CJ53" s="310" t="str">
        <f>IFERROR(((CB53+CD53+CF53)/INDEX(productData[units_per_carton],MATCH(BZ53,productData[sku],0)))*INDEX(productData[net_weight],MATCH(BZ53,productData[sku],0)),"")</f>
        <v/>
      </c>
      <c r="CK53" s="310" t="str">
        <f>IFERROR(((CB53+CD53+CF53)/INDEX(productData[units_per_carton],MATCH(BZ53,productData[sku],0)))*INDEX(productData[gross_weight],MATCH(BZ53,productData[sku],0)),"")</f>
        <v/>
      </c>
      <c r="CL53" s="414" t="str">
        <f>IFERROR((CB53+CD53+CF53)/INDEX(productData[units_per_carton],MATCH(BZ53,productData[sku],0))*INDEX(productData[length],MATCH(BZ53,productData[sku],0))*INDEX(productData[width],MATCH(BZ53,productData[sku],0))*INDEX(productData[height],MATCH(BZ53,productData[sku],0))/1000000000,"")</f>
        <v/>
      </c>
      <c r="CM53" s="311" t="str">
        <f>IFERROR(INDEX(productData[category],MATCH(BZ53,productData[sku],0)),"")</f>
        <v/>
      </c>
      <c r="CN53" s="311" t="str">
        <f>IFERROR(INDEX(productData[size1],MATCH(BZ53,productData[sku],0)),"")</f>
        <v/>
      </c>
      <c r="CO53" s="312" t="str">
        <f>IFERROR(INDEX(productData[hs_code],MATCH(BZ53,productData[sku],0)),"")</f>
        <v/>
      </c>
      <c r="CP53" s="365" t="str">
        <f>IFERROR(INDEX(productData[sku_geko],MATCH(BZ53,productData[sku],0)),"")</f>
        <v/>
      </c>
      <c r="CQ53" s="308"/>
      <c r="CR53" s="382" t="str">
        <f>IFERROR(IF(BZ53="","",IF($BX$15="SALE",INDEX(inventory[COSTO UNITARIO],MATCH(BZ53,inventory[SKU],0)),IF($BX$15="SAMPLING",INDEX(inventory[COSTO UNITARIO],MATCH(BZ53,inventory[SKU],0)),""))),"")</f>
        <v/>
      </c>
      <c r="CS53" s="382" t="str">
        <f t="shared" si="8"/>
        <v/>
      </c>
      <c r="CT53" s="430" t="str">
        <f t="shared" si="9"/>
        <v/>
      </c>
      <c r="CU53" s="357" t="str">
        <f t="shared" si="3"/>
        <v/>
      </c>
      <c r="CV53" s="251"/>
      <c r="CW53" s="251"/>
      <c r="CX53" s="251"/>
      <c r="CY53" s="251"/>
      <c r="CZ53" s="251"/>
      <c r="DA53" s="251"/>
      <c r="DB53" s="251" t="str">
        <f>IFERROR(VLOOKUP(BZ53,productData[],22,FALSE),"")</f>
        <v/>
      </c>
      <c r="EE53" s="337" t="str">
        <f t="array" ref="EE53">IFERROR(IF($EC$9="",IF($EC$11="",IF($EC$13="",INDEX(productData[sku],SMALL(MATCH(ROW(productData[sku]),ROW(productData[sku])),ROWS($A$15:A60)+$B$3)),INDEX(productData[sku],SMALL(IF(ISNUMBER(MATCH(productData[size1],$EC$13,0)),MATCH(ROW(productData[sku]),ROW(productData[sku])),""),ROWS($A$15:A58)+$B$3))),IF($EC$13="",INDEX(productData[sku],SMALL(IF(ISNUMBER(MATCH(productData[sex],$EC$11,0)),MATCH(ROW(productData[sku]),ROW(productData[sku])),""),ROWS($A$15:A58)+$B$3)),INDEX(productData[sku],SMALL(IF(ISNUMBER(MATCH(productData[sex],$EC$11,0)*MATCH(productData[size1],$EC$13,0)),MATCH(ROW(productData[sku]),ROW(productData[sku])),""),ROWS($A$15:A58)+$B$3)))),IF($EC$11="",IF($EC$13="",INDEX(productData[sku],SMALL(IF(ISNUMBER(MATCH(productData[category],$EC$9,0)),MATCH(ROW(productData[sku]),ROW(productData[sku])),""),ROWS($A$15:A58)+$B$3)),INDEX(productData[sku],SMALL(IF(ISNUMBER(MATCH(productData[category],$EC$9,0)*MATCH(productData[size1],$EC$13,0)),MATCH(ROW(productData[sku]),ROW(productData[sku])),""),ROWS($A$15:A58)+$B$3))),IF($EC$13="",INDEX(productData[sku],SMALL(IF(ISNUMBER(MATCH(productData[category],$EC$9,0)*MATCH(productData[sex],$EC$11,0)),MATCH(ROW(productData[sku]),ROW(productData[sku])),""),ROWS($A$15:A58)+$B$3)),INDEX(productData[sku],SMALL(IF(ISNUMBER(MATCH(productData[category],$EC$9,0)*MATCH(productData[sex],$EC$11,0)*MATCH(productData[size1],$EC$13,0)),MATCH(ROW(productData[sku]),ROW(productData[sku])),""),ROWS($A$15:A58)+$B$3))))),"")</f>
        <v/>
      </c>
      <c r="EF53" s="501" t="str">
        <f t="array" ref="EF53">IFERROR(IF($EC$9="",IF($EC$11="",IF($EC$13="",INDEX(productData[description],SMALL(MATCH(ROW(productData[sku]),ROW(productData[sku])),ROWS($A$15:A60)+$B$3)),INDEX(productData[description],SMALL(IF(ISNUMBER(MATCH(productData[size1],$EC$13,0)),MATCH(ROW(productData[sku]),ROW(productData[sku])),""),ROWS($A$15:A58)+$B$3))),IF($EC$13="",INDEX(productData[description],SMALL(IF(ISNUMBER(MATCH(productData[sex],$EC$11,0)),MATCH(ROW(productData[sku]),ROW(productData[sku])),""),ROWS($A$15:A58)+$B$3)),INDEX(productData[description],SMALL(IF(ISNUMBER(MATCH(productData[sex],$EC$11,0)*MATCH(productData[size1],$EC$13,0)),MATCH(ROW(productData[sku]),ROW(productData[sku])),""),ROWS($A$15:A58)+$B$3)))),IF($EC$11="",IF($EC$13="",INDEX(productData[description],SMALL(IF(ISNUMBER(MATCH(productData[category],$EC$9,0)),MATCH(ROW(productData[sku]),ROW(productData[sku])),""),ROWS($A$15:A58)+$B$3)),INDEX(productData[description],SMALL(IF(ISNUMBER(MATCH(productData[category],$EC$9,0)*MATCH(productData[size1],$EC$13,0)),MATCH(ROW(productData[sku]),ROW(productData[sku])),""),ROWS($A$15:A58)+$B$3))),IF($EC$13="",INDEX(productData[description],SMALL(IF(ISNUMBER(MATCH(productData[category],$EC$9,0)*MATCH(productData[sex],$EC$11,0)),MATCH(ROW(productData[sku]),ROW(productData[sku])),""),ROWS($A$15:A58)+$B$3)),INDEX(productData[description],SMALL(IF(ISNUMBER(MATCH(productData[category],$EC$9,0)*MATCH(productData[sex],$EC$11,0)*MATCH(productData[size1],$EC$13,0)),MATCH(ROW(productData[sku]),ROW(productData[sku])),""),ROWS($A$15:A58)+$B$3))))),"")</f>
        <v/>
      </c>
      <c r="EG53" s="338" t="str">
        <f>IFERROR(IF('BHPC MANAGER'!$EE53="","",INDEX(inventory[ESISTENZA],MATCH('BHPC MANAGER'!$EE53,inventory[SKU],0))),0)</f>
        <v/>
      </c>
      <c r="EH53" s="339" t="s">
        <v>241</v>
      </c>
      <c r="EI53" s="339" t="str">
        <f t="shared" si="4"/>
        <v/>
      </c>
      <c r="EJ53" s="340" t="s">
        <v>241</v>
      </c>
      <c r="EK53" s="341" t="str">
        <f t="shared" si="5"/>
        <v/>
      </c>
      <c r="EO53" s="195" t="str">
        <f t="array" ref="EO53">IFERROR(INDEX(orderData[order_no],SMALL(IF(ISNUMBER(MATCH(orderData[status],$EO$7,0)),MATCH(ROW(orderData[order_no]),ROW(orderData[order_no])),""),ROWS($A$15:A58))),"")</f>
        <v/>
      </c>
    </row>
    <row r="54" spans="10:145" ht="15" customHeight="1" x14ac:dyDescent="0.35">
      <c r="J54" s="243"/>
      <c r="K54" s="243"/>
      <c r="L54" s="285" t="str">
        <f t="array" ref="L54">IFERROR(IF($D$9="",IF($D$11="",IF($D$13="",IF($D$15="",INDEX(orderData[customer],SMALL(MATCH(ROW(orderData[customer]),ROW(orderData[customer])),ROWS($A$15:A61)+$B$3)),INDEX(orderData[customer],SMALL(IF(ISNUMBER(MATCH(YEAR(orderData[invoice_date]),$D$15,0)),MATCH(ROW(orderData[customer]),ROW(orderData[customer])),""),ROWS($A$15:A61)+$B$3))),IF($D$15="",INDEX(orderData[customer],SMALL(IF(ISNUMBER(MATCH(orderData[order_type],$D$13,0)),MATCH(ROW(orderData[customer]),ROW(orderData[customer])),""),ROWS($A$15:A61)+$B$3)),INDEX(orderData[customer],SMALL(IF(ISNUMBER(MATCH(orderData[order_type],$D$13,0)*MATCH(YEAR(orderData[invoice_date]),$D$15,0)),MATCH(ROW(orderData[customer]),ROW(orderData[customer])),""),ROWS($A$15:A61)+$B$3)))),IF($D$13="",IF($D$15="",INDEX(orderData[customer],SMALL(IF(ISNUMBER(MATCH(orderData[status],$D$11,0)),MATCH(ROW(orderData[customer]),ROW(orderData[customer])),""),ROWS($A$15:A61)+$B$3)),INDEX(orderData[customer],SMALL(IF(ISNUMBER(MATCH(orderData[status],$D$11,0)*MATCH(YEAR(orderData[invoice_date]),$D$15,0)),MATCH(ROW(orderData[customer]),ROW(orderData[customer])),""),ROWS($A$15:A61)+$B$3))),IF($D$15="",INDEX(orderData[customer],SMALL(IF(ISNUMBER(MATCH(orderData[status],$D$11,0)*MATCH(orderData[order_type],$D$13,0)),MATCH(ROW(orderData[customer]),ROW(orderData[customer])),""),ROWS($A$15:A61)+$B$3)),INDEX(orderData[customer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er],SMALL(IF(ISNUMBER(MATCH(orderData[customer],$D$9,0)),MATCH(ROW(orderData[customer]),ROW(orderData[customer])),""),ROWS($A$15:A61)+$B$3)),INDEX(orderData[customer],SMALL(IF(ISNUMBER(MATCH(orderData[customer],$D$9,0)*MATCH(YEAR(orderData[invoice_date]),$D$15,0)),MATCH(ROW(orderData[customer]),ROW(orderData[customer])),""),ROWS($A$15:A61)+$B$3))),IF($D$15="",INDEX(orderData[customer],SMALL(IF(ISNUMBER(MATCH(orderData[customer],$D$9,0)*MATCH(orderData[order_type],$D$13,0)),MATCH(ROW(orderData[customer]),ROW(orderData[customer])),""),ROWS($A$15:A61)+$B$3)),INDEX(orderData[customer],SMALL(IF(ISNUMBER(MATCH(orderData[customer],$D$9,0)*MATCH(orderData[order_type],$D$13,0)*MATCH(YEAR(orderData[invoice_date]),$D$15,0)),MATCH(ROW(orderData[customer]),ROW(orderData[customer])),""),ROWS($A$15:A61)+$B$3)))),IF($D$13="",IF($D$15="",INDEX(orderData[customer],SMALL(IF(ISNUMBER(MATCH(orderData[customer],$D$9,0)*MATCH(orderData[status],$D$11,0)),MATCH(ROW(orderData[customer]),ROW(orderData[customer])),""),ROWS($A$15:A61)+$B$3)),INDEX(orderData[customer],SMALL(IF(ISNUMBER(MATCH(orderData[customer],$D$9,0)*MATCH(orderData[status],$D$11,0)*MATCH(YEAR(orderData[invoice_date]),$D$15,0)),MATCH(ROW(orderData[customer]),ROW(orderData[customer])),""),ROWS($A$15:A61)+$B$3))),IF($D$15="",INDEX(orderData[customer],SMALL(IF(ISNUMBER(MATCH(orderData[customer],$D$9,0)*MATCH(orderData[status],$D$11,0)*MATCH(orderData[order_type],$D$13,0)),MATCH(ROW(orderData[customer]),ROW(orderData[customer])),""),ROWS($A$15:A61)+$B$3)),INDEX(orderData[customer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M54" s="286" t="str">
        <f t="array" ref="M54">IFERROR(IF($D$9="",IF($D$11="",IF($D$13="",IF($D$15="",INDEX(orderData[order_no],SMALL(MATCH(ROW(orderData[customer]),ROW(orderData[customer])),ROWS($A$15:A61)+$B$3)),INDEX(orderData[order_no],SMALL(IF(ISNUMBER(MATCH(YEAR(orderData[invoice_date]),$D$15,0)),MATCH(ROW(orderData[customer]),ROW(orderData[customer])),""),ROWS($A$15:A61)+$B$3))),IF($D$15="",INDEX(orderData[order_no],SMALL(IF(ISNUMBER(MATCH(orderData[order_type],$D$13,0)),MATCH(ROW(orderData[customer]),ROW(orderData[customer])),""),ROWS($A$15:A61)+$B$3)),INDEX(orderData[order_no],SMALL(IF(ISNUMBER(MATCH(orderData[order_type],$D$13,0)*MATCH(YEAR(orderData[invoice_date]),$D$15,0)),MATCH(ROW(orderData[customer]),ROW(orderData[customer])),""),ROWS($A$15:A61)+$B$3)))),IF($D$13="",IF($D$15="",INDEX(orderData[order_no],SMALL(IF(ISNUMBER(MATCH(orderData[status],$D$11,0)),MATCH(ROW(orderData[customer]),ROW(orderData[customer])),""),ROWS($A$15:A61)+$B$3)),INDEX(orderData[order_no],SMALL(IF(ISNUMBER(MATCH(orderData[status],$D$11,0)*MATCH(YEAR(orderData[invoice_date]),$D$15,0)),MATCH(ROW(orderData[customer]),ROW(orderData[customer])),""),ROWS($A$15:A61)+$B$3))),IF($D$15="",INDEX(orderData[order_no],SMALL(IF(ISNUMBER(MATCH(orderData[status],$D$11,0)*MATCH(orderData[order_type],$D$13,0)),MATCH(ROW(orderData[customer]),ROW(orderData[customer])),""),ROWS($A$15:A61)+$B$3)),INDEX(orderData[order_no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no],SMALL(IF(ISNUMBER(MATCH(orderData[customer],$D$9,0)),MATCH(ROW(orderData[customer]),ROW(orderData[customer])),""),ROWS($A$15:A61)+$B$3)),INDEX(orderData[order_no],SMALL(IF(ISNUMBER(MATCH(orderData[customer],$D$9,0)*MATCH(YEAR(orderData[invoice_date]),$D$15,0)),MATCH(ROW(orderData[customer]),ROW(orderData[customer])),""),ROWS($A$15:A61)+$B$3))),IF($D$15="",INDEX(orderData[order_no],SMALL(IF(ISNUMBER(MATCH(orderData[customer],$D$9,0)*MATCH(orderData[order_type],$D$13,0)),MATCH(ROW(orderData[customer]),ROW(orderData[customer])),""),ROWS($A$15:A61)+$B$3)),INDEX(orderData[order_no],SMALL(IF(ISNUMBER(MATCH(orderData[customer],$D$9,0)*MATCH(orderData[order_type],$D$13,0)*MATCH(YEAR(orderData[invoice_date]),$D$15,0)),MATCH(ROW(orderData[customer]),ROW(orderData[customer])),""),ROWS($A$15:A61)+$B$3)))),IF($D$13="",IF($D$15="",INDEX(orderData[order_no],SMALL(IF(ISNUMBER(MATCH(orderData[customer],$D$9,0)*MATCH(orderData[status],$D$11,0)),MATCH(ROW(orderData[customer]),ROW(orderData[customer])),""),ROWS($A$15:A61)+$B$3)),INDEX(orderData[order_no],SMALL(IF(ISNUMBER(MATCH(orderData[customer],$D$9,0)*MATCH(orderData[status],$D$11,0)*MATCH(YEAR(orderData[invoice_date]),$D$15,0)),MATCH(ROW(orderData[customer]),ROW(orderData[customer])),""),ROWS($A$15:A61)+$B$3))),IF($D$15="",INDEX(orderData[order_no],SMALL(IF(ISNUMBER(MATCH(orderData[customer],$D$9,0)*MATCH(orderData[status],$D$11,0)*MATCH(orderData[order_type],$D$13,0)),MATCH(ROW(orderData[customer]),ROW(orderData[customer])),""),ROWS($A$15:A61)+$B$3)),INDEX(orderData[order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N54" s="287" t="str">
        <f t="array" ref="N54">IFERROR(IF($D$9="",IF($D$11="",IF($D$13="",IF($D$15="",INDEX(orderData[order_type],SMALL(MATCH(ROW(orderData[customer]),ROW(orderData[customer])),ROWS($A$15:A61)+$B$3)),INDEX(orderData[order_type],SMALL(IF(ISNUMBER(MATCH(YEAR(orderData[invoice_date]),$D$15,0)),MATCH(ROW(orderData[customer]),ROW(orderData[customer])),""),ROWS($A$15:A61)+$B$3))),IF($D$15="",INDEX(orderData[order_type],SMALL(IF(ISNUMBER(MATCH(orderData[order_type],$D$13,0)),MATCH(ROW(orderData[customer]),ROW(orderData[customer])),""),ROWS($A$15:A61)+$B$3)),INDEX(orderData[order_type],SMALL(IF(ISNUMBER(MATCH(orderData[order_type],$D$13,0)*MATCH(YEAR(orderData[invoice_date]),$D$15,0)),MATCH(ROW(orderData[customer]),ROW(orderData[customer])),""),ROWS($A$15:A61)+$B$3)))),IF($D$13="",IF($D$15="",INDEX(orderData[order_type],SMALL(IF(ISNUMBER(MATCH(orderData[status],$D$11,0)),MATCH(ROW(orderData[customer]),ROW(orderData[customer])),""),ROWS($A$15:A61)+$B$3)),INDEX(orderData[order_type],SMALL(IF(ISNUMBER(MATCH(orderData[status],$D$11,0)*MATCH(YEAR(orderData[invoice_date]),$D$15,0)),MATCH(ROW(orderData[customer]),ROW(orderData[customer])),""),ROWS($A$15:A61)+$B$3))),IF($D$15="",INDEX(orderData[order_type],SMALL(IF(ISNUMBER(MATCH(orderData[status],$D$11,0)*MATCH(orderData[order_type],$D$13,0)),MATCH(ROW(orderData[customer]),ROW(orderData[customer])),""),ROWS($A$15:A61)+$B$3)),INDEX(orderData[order_typ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type],SMALL(IF(ISNUMBER(MATCH(orderData[customer],$D$9,0)),MATCH(ROW(orderData[customer]),ROW(orderData[customer])),""),ROWS($A$15:A61)+$B$3)),INDEX(orderData[order_type],SMALL(IF(ISNUMBER(MATCH(orderData[customer],$D$9,0)*MATCH(YEAR(orderData[invoice_date]),$D$15,0)),MATCH(ROW(orderData[customer]),ROW(orderData[customer])),""),ROWS($A$15:A61)+$B$3))),IF($D$15="",INDEX(orderData[order_type],SMALL(IF(ISNUMBER(MATCH(orderData[customer],$D$9,0)*MATCH(orderData[order_type],$D$13,0)),MATCH(ROW(orderData[customer]),ROW(orderData[customer])),""),ROWS($A$15:A61)+$B$3)),INDEX(orderData[order_type],SMALL(IF(ISNUMBER(MATCH(orderData[customer],$D$9,0)*MATCH(orderData[order_type],$D$13,0)*MATCH(YEAR(orderData[invoice_date]),$D$15,0)),MATCH(ROW(orderData[customer]),ROW(orderData[customer])),""),ROWS($A$15:A61)+$B$3)))),IF($D$13="",IF($D$15="",INDEX(orderData[order_type],SMALL(IF(ISNUMBER(MATCH(orderData[customer],$D$9,0)*MATCH(orderData[status],$D$11,0)),MATCH(ROW(orderData[customer]),ROW(orderData[customer])),""),ROWS($A$15:A61)+$B$3)),INDEX(orderData[order_type],SMALL(IF(ISNUMBER(MATCH(orderData[customer],$D$9,0)*MATCH(orderData[status],$D$11,0)*MATCH(YEAR(orderData[invoice_date]),$D$15,0)),MATCH(ROW(orderData[customer]),ROW(orderData[customer])),""),ROWS($A$15:A61)+$B$3))),IF($D$15="",INDEX(orderData[order_type],SMALL(IF(ISNUMBER(MATCH(orderData[customer],$D$9,0)*MATCH(orderData[status],$D$11,0)*MATCH(orderData[order_type],$D$13,0)),MATCH(ROW(orderData[customer]),ROW(orderData[customer])),""),ROWS($A$15:A61)+$B$3)),INDEX(orderData[order_typ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O54" s="288" t="str">
        <f t="array" ref="O54">IFERROR(IF($D$9="",IF($D$11="",IF($D$13="",IF($D$15="",INDEX(orderData[order_date],SMALL(MATCH(ROW(orderData[customer]),ROW(orderData[customer])),ROWS($A$15:A61)+$B$3)),INDEX(orderData[order_date],SMALL(IF(ISNUMBER(MATCH(YEAR(orderData[invoice_date]),$D$15,0)),MATCH(ROW(orderData[customer]),ROW(orderData[customer])),""),ROWS($A$15:A61)+$B$3))),IF($D$15="",INDEX(orderData[order_date],SMALL(IF(ISNUMBER(MATCH(orderData[order_type],$D$13,0)),MATCH(ROW(orderData[customer]),ROW(orderData[customer])),""),ROWS($A$15:A61)+$B$3)),INDEX(orderData[order_date],SMALL(IF(ISNUMBER(MATCH(orderData[order_type],$D$13,0)*MATCH(YEAR(orderData[invoice_date]),$D$15,0)),MATCH(ROW(orderData[customer]),ROW(orderData[customer])),""),ROWS($A$15:A61)+$B$3)))),IF($D$13="",IF($D$15="",INDEX(orderData[order_date],SMALL(IF(ISNUMBER(MATCH(orderData[status],$D$11,0)),MATCH(ROW(orderData[customer]),ROW(orderData[customer])),""),ROWS($A$15:A61)+$B$3)),INDEX(orderData[order_date],SMALL(IF(ISNUMBER(MATCH(orderData[status],$D$11,0)*MATCH(YEAR(orderData[invoice_date]),$D$15,0)),MATCH(ROW(orderData[customer]),ROW(orderData[customer])),""),ROWS($A$15:A61)+$B$3))),IF($D$15="",INDEX(orderData[order_date],SMALL(IF(ISNUMBER(MATCH(orderData[status],$D$11,0)*MATCH(orderData[order_type],$D$13,0)),MATCH(ROW(orderData[customer]),ROW(orderData[customer])),""),ROWS($A$15:A61)+$B$3)),INDEX(orderData[order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date],SMALL(IF(ISNUMBER(MATCH(orderData[customer],$D$9,0)),MATCH(ROW(orderData[customer]),ROW(orderData[customer])),""),ROWS($A$15:A61)+$B$3)),INDEX(orderData[order_date],SMALL(IF(ISNUMBER(MATCH(orderData[customer],$D$9,0)*MATCH(YEAR(orderData[invoice_date]),$D$15,0)),MATCH(ROW(orderData[customer]),ROW(orderData[customer])),""),ROWS($A$15:A61)+$B$3))),IF($D$15="",INDEX(orderData[order_date],SMALL(IF(ISNUMBER(MATCH(orderData[customer],$D$9,0)*MATCH(orderData[order_type],$D$13,0)),MATCH(ROW(orderData[customer]),ROW(orderData[customer])),""),ROWS($A$15:A61)+$B$3)),INDEX(orderData[order_date],SMALL(IF(ISNUMBER(MATCH(orderData[customer],$D$9,0)*MATCH(orderData[order_type],$D$13,0)*MATCH(YEAR(orderData[invoice_date]),$D$15,0)),MATCH(ROW(orderData[customer]),ROW(orderData[customer])),""),ROWS($A$15:A61)+$B$3)))),IF($D$13="",IF($D$15="",INDEX(orderData[order_date],SMALL(IF(ISNUMBER(MATCH(orderData[customer],$D$9,0)*MATCH(orderData[status],$D$11,0)),MATCH(ROW(orderData[customer]),ROW(orderData[customer])),""),ROWS($A$15:A61)+$B$3)),INDEX(orderData[order_date],SMALL(IF(ISNUMBER(MATCH(orderData[customer],$D$9,0)*MATCH(orderData[status],$D$11,0)*MATCH(YEAR(orderData[invoice_date]),$D$15,0)),MATCH(ROW(orderData[customer]),ROW(orderData[customer])),""),ROWS($A$15:A61)+$B$3))),IF($D$15="",INDEX(orderData[order_date],SMALL(IF(ISNUMBER(MATCH(orderData[customer],$D$9,0)*MATCH(orderData[status],$D$11,0)*MATCH(orderData[order_type],$D$13,0)),MATCH(ROW(orderData[customer]),ROW(orderData[customer])),""),ROWS($A$15:A61)+$B$3)),INDEX(orderData[order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P54" s="289" t="str">
        <f t="array" ref="P54">IFERROR(IF($D$9="",IF($D$11="",IF($D$13="",IF($D$15="",INDEX(orderData[invoice_no],SMALL(MATCH(ROW(orderData[customer]),ROW(orderData[customer])),ROWS($A$15:A61)+$B$3)),INDEX(orderData[invoice_no],SMALL(IF(ISNUMBER(MATCH(YEAR(orderData[invoice_date]),$D$15,0)),MATCH(ROW(orderData[customer]),ROW(orderData[customer])),""),ROWS($A$15:A61)+$B$3))),IF($D$15="",INDEX(orderData[invoice_no],SMALL(IF(ISNUMBER(MATCH(orderData[order_type],$D$13,0)),MATCH(ROW(orderData[customer]),ROW(orderData[customer])),""),ROWS($A$15:A61)+$B$3)),INDEX(orderData[invoice_no],SMALL(IF(ISNUMBER(MATCH(orderData[order_type],$D$13,0)*MATCH(YEAR(orderData[invoice_date]),$D$15,0)),MATCH(ROW(orderData[customer]),ROW(orderData[customer])),""),ROWS($A$15:A61)+$B$3)))),IF($D$13="",IF($D$15="",INDEX(orderData[invoice_no],SMALL(IF(ISNUMBER(MATCH(orderData[status],$D$11,0)),MATCH(ROW(orderData[customer]),ROW(orderData[customer])),""),ROWS($A$15:A61)+$B$3)),INDEX(orderData[invoice_no],SMALL(IF(ISNUMBER(MATCH(orderData[status],$D$11,0)*MATCH(YEAR(orderData[invoice_date]),$D$15,0)),MATCH(ROW(orderData[customer]),ROW(orderData[customer])),""),ROWS($A$15:A61)+$B$3))),IF($D$15="",INDEX(orderData[invoice_no],SMALL(IF(ISNUMBER(MATCH(orderData[status],$D$11,0)*MATCH(orderData[order_type],$D$13,0)),MATCH(ROW(orderData[customer]),ROW(orderData[customer])),""),ROWS($A$15:A61)+$B$3)),INDEX(orderData[invoice_no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no],SMALL(IF(ISNUMBER(MATCH(orderData[customer],$D$9,0)),MATCH(ROW(orderData[customer]),ROW(orderData[customer])),""),ROWS($A$15:A61)+$B$3)),INDEX(orderData[invoice_no],SMALL(IF(ISNUMBER(MATCH(orderData[customer],$D$9,0)*MATCH(YEAR(orderData[invoice_date]),$D$15,0)),MATCH(ROW(orderData[customer]),ROW(orderData[customer])),""),ROWS($A$15:A61)+$B$3))),IF($D$15="",INDEX(orderData[invoice_no],SMALL(IF(ISNUMBER(MATCH(orderData[customer],$D$9,0)*MATCH(orderData[order_type],$D$13,0)),MATCH(ROW(orderData[customer]),ROW(orderData[customer])),""),ROWS($A$15:A61)+$B$3)),INDEX(orderData[invoice_no],SMALL(IF(ISNUMBER(MATCH(orderData[customer],$D$9,0)*MATCH(orderData[order_type],$D$13,0)*MATCH(YEAR(orderData[invoice_date]),$D$15,0)),MATCH(ROW(orderData[customer]),ROW(orderData[customer])),""),ROWS($A$15:A61)+$B$3)))),IF($D$13="",IF($D$15="",INDEX(orderData[invoice_no],SMALL(IF(ISNUMBER(MATCH(orderData[customer],$D$9,0)*MATCH(orderData[status],$D$11,0)),MATCH(ROW(orderData[customer]),ROW(orderData[customer])),""),ROWS($A$15:A61)+$B$3)),INDEX(orderData[invoice_no],SMALL(IF(ISNUMBER(MATCH(orderData[customer],$D$9,0)*MATCH(orderData[status],$D$11,0)*MATCH(YEAR(orderData[invoice_date]),$D$15,0)),MATCH(ROW(orderData[customer]),ROW(orderData[customer])),""),ROWS($A$15:A61)+$B$3))),IF($D$15="",INDEX(orderData[invoice_no],SMALL(IF(ISNUMBER(MATCH(orderData[customer],$D$9,0)*MATCH(orderData[status],$D$11,0)*MATCH(orderData[order_type],$D$13,0)),MATCH(ROW(orderData[customer]),ROW(orderData[customer])),""),ROWS($A$15:A61)+$B$3)),INDEX(orderData[invoice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Q54" s="290" t="str">
        <f t="array" ref="Q54">IFERROR(IF($D$9="",IF($D$11="",IF($D$13="",IF($D$15="",INDEX(orderData[invoice_date],SMALL(MATCH(ROW(orderData[customer]),ROW(orderData[customer])),ROWS($A$15:A61)+$B$3)),INDEX(orderData[invoice_date],SMALL(IF(ISNUMBER(MATCH(YEAR(orderData[invoice_date]),$D$15,0)),MATCH(ROW(orderData[customer]),ROW(orderData[customer])),""),ROWS($A$15:A61)+$B$3))),IF($D$15="",INDEX(orderData[invoice_date],SMALL(IF(ISNUMBER(MATCH(orderData[order_type],$D$13,0)),MATCH(ROW(orderData[customer]),ROW(orderData[customer])),""),ROWS($A$15:A61)+$B$3)),INDEX(orderData[invoice_date],SMALL(IF(ISNUMBER(MATCH(orderData[order_type],$D$13,0)*MATCH(YEAR(orderData[invoice_date]),$D$15,0)),MATCH(ROW(orderData[customer]),ROW(orderData[customer])),""),ROWS($A$15:A61)+$B$3)))),IF($D$13="",IF($D$15="",INDEX(orderData[invoice_date],SMALL(IF(ISNUMBER(MATCH(orderData[status],$D$11,0)),MATCH(ROW(orderData[customer]),ROW(orderData[customer])),""),ROWS($A$15:A61)+$B$3)),INDEX(orderData[invoice_date],SMALL(IF(ISNUMBER(MATCH(orderData[status],$D$11,0)*MATCH(YEAR(orderData[invoice_date]),$D$15,0)),MATCH(ROW(orderData[customer]),ROW(orderData[customer])),""),ROWS($A$15:A61)+$B$3))),IF($D$15="",INDEX(orderData[invoice_date],SMALL(IF(ISNUMBER(MATCH(orderData[status],$D$11,0)*MATCH(orderData[order_type],$D$13,0)),MATCH(ROW(orderData[customer]),ROW(orderData[customer])),""),ROWS($A$15:A61)+$B$3)),INDEX(orderData[invoice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date],SMALL(IF(ISNUMBER(MATCH(orderData[customer],$D$9,0)),MATCH(ROW(orderData[customer]),ROW(orderData[customer])),""),ROWS($A$15:A61)+$B$3)),INDEX(orderData[invoice_date],SMALL(IF(ISNUMBER(MATCH(orderData[customer],$D$9,0)*MATCH(YEAR(orderData[invoice_date]),$D$15,0)),MATCH(ROW(orderData[customer]),ROW(orderData[customer])),""),ROWS($A$15:A61)+$B$3))),IF($D$15="",INDEX(orderData[invoice_date],SMALL(IF(ISNUMBER(MATCH(orderData[customer],$D$9,0)*MATCH(orderData[order_type],$D$13,0)),MATCH(ROW(orderData[customer]),ROW(orderData[customer])),""),ROWS($A$15:A61)+$B$3)),INDEX(orderData[invoice_date],SMALL(IF(ISNUMBER(MATCH(orderData[customer],$D$9,0)*MATCH(orderData[order_type],$D$13,0)*MATCH(YEAR(orderData[invoice_date]),$D$15,0)),MATCH(ROW(orderData[customer]),ROW(orderData[customer])),""),ROWS($A$15:A61)+$B$3)))),IF($D$13="",IF($D$15="",INDEX(orderData[invoice_date],SMALL(IF(ISNUMBER(MATCH(orderData[customer],$D$9,0)*MATCH(orderData[status],$D$11,0)),MATCH(ROW(orderData[customer]),ROW(orderData[customer])),""),ROWS($A$15:A61)+$B$3)),INDEX(orderData[invoice_date],SMALL(IF(ISNUMBER(MATCH(orderData[customer],$D$9,0)*MATCH(orderData[status],$D$11,0)*MATCH(YEAR(orderData[invoice_date]),$D$15,0)),MATCH(ROW(orderData[customer]),ROW(orderData[customer])),""),ROWS($A$15:A61)+$B$3))),IF($D$15="",INDEX(orderData[invoice_date],SMALL(IF(ISNUMBER(MATCH(orderData[customer],$D$9,0)*MATCH(orderData[status],$D$11,0)*MATCH(orderData[order_type],$D$13,0)),MATCH(ROW(orderData[customer]),ROW(orderData[customer])),""),ROWS($A$15:A61)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R54" s="291" t="str">
        <f t="array" ref="R54">IFERROR(IF($D$9="",IF($D$11="",IF($D$13="",IF($D$15="",INDEX(orderData[inv_amount],SMALL(MATCH(ROW(orderData[customer]),ROW(orderData[customer])),ROWS($A$15:A61)+$B$3)),INDEX(orderData[inv_amount],SMALL(IF(ISNUMBER(MATCH(YEAR(orderData[invoice_date]),$D$15,0)),MATCH(ROW(orderData[customer]),ROW(orderData[customer])),""),ROWS($A$15:A61)+$B$3))),IF($D$15="",INDEX(orderData[inv_amount],SMALL(IF(ISNUMBER(MATCH(orderData[order_type],$D$13,0)),MATCH(ROW(orderData[customer]),ROW(orderData[customer])),""),ROWS($A$15:A61)+$B$3)),INDEX(orderData[inv_amount],SMALL(IF(ISNUMBER(MATCH(orderData[order_type],$D$13,0)*MATCH(YEAR(orderData[invoice_date]),$D$15,0)),MATCH(ROW(orderData[customer]),ROW(orderData[customer])),""),ROWS($A$15:A61)+$B$3)))),IF($D$13="",IF($D$15="",INDEX(orderData[inv_amount],SMALL(IF(ISNUMBER(MATCH(orderData[status],$D$11,0)),MATCH(ROW(orderData[customer]),ROW(orderData[customer])),""),ROWS($A$15:A61)+$B$3)),INDEX(orderData[inv_amount],SMALL(IF(ISNUMBER(MATCH(orderData[status],$D$11,0)*MATCH(YEAR(orderData[invoice_date]),$D$15,0)),MATCH(ROW(orderData[customer]),ROW(orderData[customer])),""),ROWS($A$15:A61)+$B$3))),IF($D$15="",INDEX(orderData[inv_amount],SMALL(IF(ISNUMBER(MATCH(orderData[status],$D$11,0)*MATCH(orderData[order_type],$D$13,0)),MATCH(ROW(orderData[customer]),ROW(orderData[customer])),""),ROWS($A$15:A61)+$B$3)),INDEX(orderData[inv_amount],SMALL(IF(ISNUMBER(MATCH(orderData[status],$D$11,0)*MATCH(orderData[order_type],$D$13,0)*MATCH(YEAR(orderData[invoice_date]),$D$15,0)),MATCH(ROW(orderData[customer]),ROW(orderData[customer])),""),ROWS($A$15:A61)+$B$3))))),IF($D$11="",IF($D$13="",IF($D$15="",INDEX(orderData[inv_amount],SMALL(IF(ISNUMBER(MATCH(orderData[customer],$D$9,0)),MATCH(ROW(orderData[customer]),ROW(orderData[customer])),""),ROWS($A$15:A61)+$B$3)),INDEX(orderData[inv_amount],SMALL(IF(ISNUMBER(MATCH(orderData[customer],$D$9,0)*MATCH(YEAR(orderData[invoice_date]),$D$15,0)),MATCH(ROW(orderData[customer]),ROW(orderData[customer])),""),ROWS($A$15:A61)+$B$3))),IF($D$15="",INDEX(orderData[inv_amount],SMALL(IF(ISNUMBER(MATCH(orderData[customer],$D$9,0)*MATCH(orderData[order_type],$D$13,0)),MATCH(ROW(orderData[customer]),ROW(orderData[customer])),""),ROWS($A$15:A61)+$B$3)),INDEX(orderData[inv_amount],SMALL(IF(ISNUMBER(MATCH(orderData[customer],$D$9,0)*MATCH(orderData[order_type],$D$13,0)*MATCH(YEAR(orderData[invoice_date]),$D$15,0)),MATCH(ROW(orderData[customer]),ROW(orderData[customer])),""),ROWS($A$15:A61)+$B$3)))),IF($D$13="",IF($D$15="",INDEX(orderData[inv_amount],SMALL(IF(ISNUMBER(MATCH(orderData[customer],$D$9,0)*MATCH(orderData[status],$D$11,0)),MATCH(ROW(orderData[customer]),ROW(orderData[customer])),""),ROWS($A$15:A61)+$B$3)),INDEX(orderData[inv_amount],SMALL(IF(ISNUMBER(MATCH(orderData[customer],$D$9,0)*MATCH(orderData[status],$D$11,0)*MATCH(YEAR(orderData[inv_amount]),$D$15,0)),MATCH(ROW(orderData[customer]),ROW(orderData[customer])),""),ROWS($A$15:A61)+$B$3))),IF($D$15="",INDEX(orderData[inv_amount],SMALL(IF(ISNUMBER(MATCH(orderData[customer],$D$9,0)*MATCH(orderData[status],$D$11,0)*MATCH(orderData[order_type],$D$13,0)),MATCH(ROW(orderData[customer]),ROW(orderData[customer])),""),ROWS($A$15:A61)+$B$3)),INDEX(orderData[inv_amount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S54" s="353" t="str">
        <f t="array" ref="S54">IFERROR(IF($D$9="",IF($D$11="",IF($D$13="",IF($D$15="",INDEX(orderData[lock_goods],SMALL(MATCH(ROW(orderData[customer]),ROW(orderData[customer])),ROWS($A$15:A61)+$B$3)),INDEX(orderData[lock_goods],SMALL(IF(ISNUMBER(MATCH(YEAR(orderData[invoice_date]),$D$15,0)),MATCH(ROW(orderData[customer]),ROW(orderData[customer])),""),ROWS($A$15:A61)+$B$3))),IF($D$15="",INDEX(orderData[lock_goods],SMALL(IF(ISNUMBER(MATCH(orderData[order_type],$D$13,0)),MATCH(ROW(orderData[customer]),ROW(orderData[customer])),""),ROWS($A$15:A61)+$B$3)),INDEX(orderData[lock_goods],SMALL(IF(ISNUMBER(MATCH(orderData[order_type],$D$13,0)*MATCH(YEAR(orderData[invoice_date]),$D$15,0)),MATCH(ROW(orderData[customer]),ROW(orderData[customer])),""),ROWS($A$15:A61)+$B$3)))),IF($D$13="",IF($D$15="",INDEX(orderData[lock_goods],SMALL(IF(ISNUMBER(MATCH(orderData[status],$D$11,0)),MATCH(ROW(orderData[customer]),ROW(orderData[customer])),""),ROWS($A$15:A61)+$B$3)),INDEX(orderData[lock_goods],SMALL(IF(ISNUMBER(MATCH(orderData[status],$D$11,0)*MATCH(YEAR(orderData[invoice_date]),$D$15,0)),MATCH(ROW(orderData[customer]),ROW(orderData[customer])),""),ROWS($A$15:A61)+$B$3))),IF($D$15="",INDEX(orderData[lock_goods],SMALL(IF(ISNUMBER(MATCH(orderData[status],$D$11,0)*MATCH(orderData[order_type],$D$13,0)),MATCH(ROW(orderData[customer]),ROW(orderData[customer])),""),ROWS($A$15:A61)+$B$3)),INDEX(orderData[lock_goods],SMALL(IF(ISNUMBER(MATCH(orderData[status],$D$11,0)*MATCH(orderData[order_type],$D$13,0)*MATCH(YEAR(orderData[invoice_date]),$D$15,0)),MATCH(ROW(orderData[customer]),ROW(orderData[customer])),""),ROWS($A$15:A61)+$B$3))))),IF($D$11="",IF($D$13="",IF($D$15="",INDEX(orderData[lock_goods],SMALL(IF(ISNUMBER(MATCH(orderData[customer],$D$9,0)),MATCH(ROW(orderData[customer]),ROW(orderData[customer])),""),ROWS($A$15:A61)+$B$3)),INDEX(orderData[lock_goods],SMALL(IF(ISNUMBER(MATCH(orderData[customer],$D$9,0)*MATCH(YEAR(orderData[invoice_date]),$D$15,0)),MATCH(ROW(orderData[customer]),ROW(orderData[customer])),""),ROWS($A$15:A61)+$B$3))),IF($D$15="",INDEX(orderData[lock_goods],SMALL(IF(ISNUMBER(MATCH(orderData[customer],$D$9,0)*MATCH(orderData[order_type],$D$13,0)),MATCH(ROW(orderData[customer]),ROW(orderData[customer])),""),ROWS($A$15:A61)+$B$3)),INDEX(orderData[lock_goods],SMALL(IF(ISNUMBER(MATCH(orderData[customer],$D$9,0)*MATCH(orderData[order_type],$D$13,0)*MATCH(YEAR(orderData[invoice_date]),$D$15,0)),MATCH(ROW(orderData[customer]),ROW(orderData[customer])),""),ROWS($A$15:A61)+$B$3)))),IF($D$13="",IF($D$15="",INDEX(orderData[lock_goods],SMALL(IF(ISNUMBER(MATCH(orderData[customer],$D$9,0)*MATCH(orderData[status],$D$11,0)),MATCH(ROW(orderData[customer]),ROW(orderData[customer])),""),ROWS($A$15:A61)+$B$3)),INDEX(orderData[lock_goods],SMALL(IF(ISNUMBER(MATCH(orderData[customer],$D$9,0)*MATCH(orderData[status],$D$11,0)*MATCH(YEAR(orderData[payed]),$D$15,0)),MATCH(ROW(orderData[customer]),ROW(orderData[customer])),""),ROWS($A$15:A61)+$B$3))),IF($D$15="",INDEX(orderData[lock_goods],SMALL(IF(ISNUMBER(MATCH(orderData[customer],$D$9,0)*MATCH(orderData[status],$D$11,0)*MATCH(orderData[order_type],$D$13,0)),MATCH(ROW(orderData[customer]),ROW(orderData[customer])),""),ROWS($A$15:A61)+$B$3)),INDEX(orderData[lock_good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T54" s="292" t="str">
        <f t="array" ref="T54">IFERROR(IF($D$9="",IF($D$11="",IF($D$13="",IF($D$15="",INDEX(orderData[payed],SMALL(MATCH(ROW(orderData[customer]),ROW(orderData[customer])),ROWS($A$15:A61)+$B$3)),INDEX(orderData[payed],SMALL(IF(ISNUMBER(MATCH(YEAR(orderData[invoice_date]),$D$15,0)),MATCH(ROW(orderData[customer]),ROW(orderData[customer])),""),ROWS($A$15:A61)+$B$3))),IF($D$15="",INDEX(orderData[payed],SMALL(IF(ISNUMBER(MATCH(orderData[order_type],$D$13,0)),MATCH(ROW(orderData[customer]),ROW(orderData[customer])),""),ROWS($A$15:A61)+$B$3)),INDEX(orderData[payed],SMALL(IF(ISNUMBER(MATCH(orderData[order_type],$D$13,0)*MATCH(YEAR(orderData[invoice_date]),$D$15,0)),MATCH(ROW(orderData[customer]),ROW(orderData[customer])),""),ROWS($A$15:A61)+$B$3)))),IF($D$13="",IF($D$15="",INDEX(orderData[payed],SMALL(IF(ISNUMBER(MATCH(orderData[status],$D$11,0)),MATCH(ROW(orderData[customer]),ROW(orderData[customer])),""),ROWS($A$15:A61)+$B$3)),INDEX(orderData[payed],SMALL(IF(ISNUMBER(MATCH(orderData[status],$D$11,0)*MATCH(YEAR(orderData[invoice_date]),$D$15,0)),MATCH(ROW(orderData[customer]),ROW(orderData[customer])),""),ROWS($A$15:A61)+$B$3))),IF($D$15="",INDEX(orderData[payed],SMALL(IF(ISNUMBER(MATCH(orderData[status],$D$11,0)*MATCH(orderData[order_type],$D$13,0)),MATCH(ROW(orderData[customer]),ROW(orderData[customer])),""),ROWS($A$15:A61)+$B$3)),INDEX(orderData[payed],SMALL(IF(ISNUMBER(MATCH(orderData[status],$D$11,0)*MATCH(orderData[order_type],$D$13,0)*MATCH(YEAR(orderData[invoice_date]),$D$15,0)),MATCH(ROW(orderData[customer]),ROW(orderData[customer])),""),ROWS($A$15:A61)+$B$3))))),IF($D$11="",IF($D$13="",IF($D$15="",INDEX(orderData[payed],SMALL(IF(ISNUMBER(MATCH(orderData[customer],$D$9,0)),MATCH(ROW(orderData[customer]),ROW(orderData[customer])),""),ROWS($A$15:A61)+$B$3)),INDEX(orderData[payed],SMALL(IF(ISNUMBER(MATCH(orderData[customer],$D$9,0)*MATCH(YEAR(orderData[invoice_date]),$D$15,0)),MATCH(ROW(orderData[customer]),ROW(orderData[customer])),""),ROWS($A$15:A61)+$B$3))),IF($D$15="",INDEX(orderData[payed],SMALL(IF(ISNUMBER(MATCH(orderData[customer],$D$9,0)*MATCH(orderData[order_type],$D$13,0)),MATCH(ROW(orderData[customer]),ROW(orderData[customer])),""),ROWS($A$15:A61)+$B$3)),INDEX(orderData[payed],SMALL(IF(ISNUMBER(MATCH(orderData[customer],$D$9,0)*MATCH(orderData[order_type],$D$13,0)*MATCH(YEAR(orderData[invoice_date]),$D$15,0)),MATCH(ROW(orderData[customer]),ROW(orderData[customer])),""),ROWS($A$15:A61)+$B$3)))),IF($D$13="",IF($D$15="",INDEX(orderData[payed],SMALL(IF(ISNUMBER(MATCH(orderData[customer],$D$9,0)*MATCH(orderData[status],$D$11,0)),MATCH(ROW(orderData[customer]),ROW(orderData[customer])),""),ROWS($A$15:A61)+$B$3)),INDEX(orderData[payed],SMALL(IF(ISNUMBER(MATCH(orderData[customer],$D$9,0)*MATCH(orderData[status],$D$11,0)*MATCH(YEAR(orderData[payed]),$D$15,0)),MATCH(ROW(orderData[customer]),ROW(orderData[customer])),""),ROWS($A$15:A61)+$B$3))),IF($D$15="",INDEX(orderData[payed],SMALL(IF(ISNUMBER(MATCH(orderData[customer],$D$9,0)*MATCH(orderData[status],$D$11,0)*MATCH(orderData[order_type],$D$13,0)),MATCH(ROW(orderData[customer]),ROW(orderData[customer])),""),ROWS($A$15:A61)+$B$3)),INDEX(orderData[paye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U54" s="287" t="str">
        <f t="array" ref="U54">IFERROR(IF($D$9="",IF($D$11="",IF($D$13="",IF($D$15="",INDEX(orderData[shipping_method],SMALL(MATCH(ROW(orderData[customer]),ROW(orderData[customer])),ROWS($A$15:A61)+$B$3)),INDEX(orderData[shipping_method],SMALL(IF(ISNUMBER(MATCH(YEAR(orderData[invoice_date]),$D$15,0)),MATCH(ROW(orderData[customer]),ROW(orderData[customer])),""),ROWS($A$15:A61)+$B$3))),IF($D$15="",INDEX(orderData[shipping_method],SMALL(IF(ISNUMBER(MATCH(orderData[order_type],$D$13,0)),MATCH(ROW(orderData[customer]),ROW(orderData[customer])),""),ROWS($A$15:A61)+$B$3)),INDEX(orderData[shipping_method],SMALL(IF(ISNUMBER(MATCH(orderData[order_type],$D$13,0)*MATCH(YEAR(orderData[invoice_date]),$D$15,0)),MATCH(ROW(orderData[customer]),ROW(orderData[customer])),""),ROWS($A$15:A61)+$B$3)))),IF($D$13="",IF($D$15="",INDEX(orderData[shipping_method],SMALL(IF(ISNUMBER(MATCH(orderData[status],$D$11,0)),MATCH(ROW(orderData[customer]),ROW(orderData[customer])),""),ROWS($A$15:A61)+$B$3)),INDEX(orderData[shipping_method],SMALL(IF(ISNUMBER(MATCH(orderData[status],$D$11,0)*MATCH(YEAR(orderData[invoice_date]),$D$15,0)),MATCH(ROW(orderData[customer]),ROW(orderData[customer])),""),ROWS($A$15:A61)+$B$3))),IF($D$15="",INDEX(orderData[shipping_method],SMALL(IF(ISNUMBER(MATCH(orderData[status],$D$11,0)*MATCH(orderData[order_type],$D$13,0)),MATCH(ROW(orderData[customer]),ROW(orderData[customer])),""),ROWS($A$15:A61)+$B$3)),INDEX(orderData[shipping_method],SMALL(IF(ISNUMBER(MATCH(orderData[status],$D$11,0)*MATCH(orderData[order_type],$D$13,0)*MATCH(YEAR(orderData[invoice_date]),$D$15,0)),MATCH(ROW(orderData[customer]),ROW(orderData[customer])),""),ROWS($A$15:A61)+$B$3))))),IF($D$11="",IF($D$13="",IF($D$15="",INDEX(orderData[shipping_method],SMALL(IF(ISNUMBER(MATCH(orderData[customer],$D$9,0)),MATCH(ROW(orderData[customer]),ROW(orderData[customer])),""),ROWS($A$15:A61)+$B$3)),INDEX(orderData[shipping_method],SMALL(IF(ISNUMBER(MATCH(orderData[customer],$D$9,0)*MATCH(YEAR(orderData[invoice_date]),$D$15,0)),MATCH(ROW(orderData[customer]),ROW(orderData[customer])),""),ROWS($A$15:A61)+$B$3))),IF($D$15="",INDEX(orderData[shipping_method],SMALL(IF(ISNUMBER(MATCH(orderData[customer],$D$9,0)*MATCH(orderData[order_type],$D$13,0)),MATCH(ROW(orderData[customer]),ROW(orderData[customer])),""),ROWS($A$15:A61)+$B$3)),INDEX(orderData[shipping_method],SMALL(IF(ISNUMBER(MATCH(orderData[customer],$D$9,0)*MATCH(orderData[order_type],$D$13,0)*MATCH(YEAR(orderData[invoice_date]),$D$15,0)),MATCH(ROW(orderData[customer]),ROW(orderData[customer])),""),ROWS($A$15:A61)+$B$3)))),IF($D$13="",IF($D$15="",INDEX(orderData[shipping_method],SMALL(IF(ISNUMBER(MATCH(orderData[customer],$D$9,0)*MATCH(orderData[status],$D$11,0)),MATCH(ROW(orderData[customer]),ROW(orderData[customer])),""),ROWS($A$15:A61)+$B$3)),INDEX(orderData[shipping_method],SMALL(IF(ISNUMBER(MATCH(orderData[customer],$D$9,0)*MATCH(orderData[status],$D$11,0)*MATCH(YEAR(orderData[shipping_method]),$D$15,0)),MATCH(ROW(orderData[customer]),ROW(orderData[customer])),""),ROWS($A$15:A61)+$B$3))),IF($D$15="",INDEX(orderData[shipping_method],SMALL(IF(ISNUMBER(MATCH(orderData[customer],$D$9,0)*MATCH(orderData[status],$D$11,0)*MATCH(orderData[order_type],$D$13,0)),MATCH(ROW(orderData[customer]),ROW(orderData[customer])),""),ROWS($A$15:A61)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V54" s="292" t="str">
        <f t="array" ref="V54">IFERROR(IF($D$9="",IF($D$11="",IF($D$13="",IF($D$15="",INDEX(orderData[status],SMALL(MATCH(ROW(orderData[customer]),ROW(orderData[customer])),ROWS($A$15:A61)+$B$3)),INDEX(orderData[status],SMALL(IF(ISNUMBER(MATCH(YEAR(orderData[invoice_date]),$D$15,0)),MATCH(ROW(orderData[customer]),ROW(orderData[customer])),""),ROWS($A$15:A61)+$B$3))),IF($D$15="",INDEX(orderData[status],SMALL(IF(ISNUMBER(MATCH(orderData[order_type],$D$13,0)),MATCH(ROW(orderData[customer]),ROW(orderData[customer])),""),ROWS($A$15:A61)+$B$3)),INDEX(orderData[status],SMALL(IF(ISNUMBER(MATCH(orderData[order_type],$D$13,0)*MATCH(YEAR(orderData[invoice_date]),$D$15,0)),MATCH(ROW(orderData[customer]),ROW(orderData[customer])),""),ROWS($A$15:A61)+$B$3)))),IF($D$13="",IF($D$15="",INDEX(orderData[status],SMALL(IF(ISNUMBER(MATCH(orderData[status],$D$11,0)),MATCH(ROW(orderData[customer]),ROW(orderData[customer])),""),ROWS($A$15:A61)+$B$3)),INDEX(orderData[status],SMALL(IF(ISNUMBER(MATCH(orderData[status],$D$11,0)*MATCH(YEAR(orderData[invoice_date]),$D$15,0)),MATCH(ROW(orderData[customer]),ROW(orderData[customer])),""),ROWS($A$15:A61)+$B$3))),IF($D$15="",INDEX(orderData[status],SMALL(IF(ISNUMBER(MATCH(orderData[status],$D$11,0)*MATCH(orderData[order_type],$D$13,0)),MATCH(ROW(orderData[customer]),ROW(orderData[customer])),""),ROWS($A$15:A61)+$B$3)),INDEX(orderData[status],SMALL(IF(ISNUMBER(MATCH(orderData[status],$D$11,0)*MATCH(orderData[order_type],$D$13,0)*MATCH(YEAR(orderData[invoice_date]),$D$15,0)),MATCH(ROW(orderData[customer]),ROW(orderData[customer])),""),ROWS($A$15:A61)+$B$3))))),IF($D$11="",IF($D$13="",IF($D$15="",INDEX(orderData[status],SMALL(IF(ISNUMBER(MATCH(orderData[customer],$D$9,0)),MATCH(ROW(orderData[customer]),ROW(orderData[customer])),""),ROWS($A$15:A61)+$B$3)),INDEX(orderData[status],SMALL(IF(ISNUMBER(MATCH(orderData[customer],$D$9,0)*MATCH(YEAR(orderData[invoice_date]),$D$15,0)),MATCH(ROW(orderData[customer]),ROW(orderData[customer])),""),ROWS($A$15:A61)+$B$3))),IF($D$15="",INDEX(orderData[status],SMALL(IF(ISNUMBER(MATCH(orderData[customer],$D$9,0)*MATCH(orderData[order_type],$D$13,0)),MATCH(ROW(orderData[customer]),ROW(orderData[customer])),""),ROWS($A$15:A61)+$B$3)),INDEX(orderData[status],SMALL(IF(ISNUMBER(MATCH(orderData[customer],$D$9,0)*MATCH(orderData[order_type],$D$13,0)*MATCH(YEAR(orderData[invoice_date]),$D$15,0)),MATCH(ROW(orderData[customer]),ROW(orderData[customer])),""),ROWS($A$15:A61)+$B$3)))),IF($D$13="",IF($D$15="",INDEX(orderData[status],SMALL(IF(ISNUMBER(MATCH(orderData[customer],$D$9,0)*MATCH(orderData[status],$D$11,0)),MATCH(ROW(orderData[customer]),ROW(orderData[customer])),""),ROWS($A$15:A61)+$B$3)),INDEX(orderData[status],SMALL(IF(ISNUMBER(MATCH(orderData[customer],$D$9,0)*MATCH(orderData[status],$D$11,0)*MATCH(YEAR(orderData[status]),$D$15,0)),MATCH(ROW(orderData[customer]),ROW(orderData[customer])),""),ROWS($A$15:A61)+$B$3))),IF($D$15="",INDEX(orderData[status],SMALL(IF(ISNUMBER(MATCH(orderData[customer],$D$9,0)*MATCH(orderData[status],$D$11,0)*MATCH(orderData[order_type],$D$13,0)),MATCH(ROW(orderData[customer]),ROW(orderData[customer])),""),ROWS($A$15:A61)+$B$3)),INDEX(orderData[statu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W54" s="392" t="str">
        <f t="array" ref="W54">IFERROR(IF($D$9="",IF($D$11="",IF($D$13="",IF($D$15="",INDEX(orderData[custom_docs],SMALL(MATCH(ROW(orderData[customer]),ROW(orderData[customer])),ROWS($A$15:A61)+$B$3)),INDEX(orderData[custom_docs],SMALL(IF(ISNUMBER(MATCH(YEAR(orderData[invoice_date]),$D$15,0)),MATCH(ROW(orderData[customer]),ROW(orderData[customer])),""),ROWS($A$15:A61)+$B$3))),IF($D$15="",INDEX(orderData[custom_docs],SMALL(IF(ISNUMBER(MATCH(orderData[order_type],$D$13,0)),MATCH(ROW(orderData[customer]),ROW(orderData[customer])),""),ROWS($A$15:A61)+$B$3)),INDEX(orderData[custom_docs],SMALL(IF(ISNUMBER(MATCH(orderData[order_type],$D$13,0)*MATCH(YEAR(orderData[invoice_date]),$D$15,0)),MATCH(ROW(orderData[customer]),ROW(orderData[customer])),""),ROWS($A$15:A61)+$B$3)))),IF($D$13="",IF($D$15="",INDEX(orderData[custom_docs],SMALL(IF(ISNUMBER(MATCH(orderData[status],$D$11,0)),MATCH(ROW(orderData[customer]),ROW(orderData[customer])),""),ROWS($A$15:A61)+$B$3)),INDEX(orderData[custom_docs],SMALL(IF(ISNUMBER(MATCH(orderData[status],$D$11,0)*MATCH(YEAR(orderData[invoice_date]),$D$15,0)),MATCH(ROW(orderData[customer]),ROW(orderData[customer])),""),ROWS($A$15:A61)+$B$3))),IF($D$15="",INDEX(orderData[custom_docs],SMALL(IF(ISNUMBER(MATCH(orderData[status],$D$11,0)*MATCH(orderData[order_type],$D$13,0)),MATCH(ROW(orderData[customer]),ROW(orderData[customer])),""),ROWS($A$15:A61)+$B$3)),INDEX(orderData[custom_docs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_docs],SMALL(IF(ISNUMBER(MATCH(orderData[customer],$D$9,0)),MATCH(ROW(orderData[customer]),ROW(orderData[customer])),""),ROWS($A$15:A61)+$B$3)),INDEX(orderData[custom_docs],SMALL(IF(ISNUMBER(MATCH(orderData[customer],$D$9,0)*MATCH(YEAR(orderData[invoice_date]),$D$15,0)),MATCH(ROW(orderData[customer]),ROW(orderData[customer])),""),ROWS($A$15:A61)+$B$3))),IF($D$15="",INDEX(orderData[custom_docs],SMALL(IF(ISNUMBER(MATCH(orderData[customer],$D$9,0)*MATCH(orderData[order_type],$D$13,0)),MATCH(ROW(orderData[customer]),ROW(orderData[customer])),""),ROWS($A$15:A61)+$B$3)),INDEX(orderData[custom_docs],SMALL(IF(ISNUMBER(MATCH(orderData[customer],$D$9,0)*MATCH(orderData[order_type],$D$13,0)*MATCH(YEAR(orderData[invoice_date]),$D$15,0)),MATCH(ROW(orderData[customer]),ROW(orderData[customer])),""),ROWS($A$15:A61)+$B$3)))),IF($D$13="",IF($D$15="",INDEX(orderData[custom_docs],SMALL(IF(ISNUMBER(MATCH(orderData[customer],$D$9,0)*MATCH(orderData[status],$D$11,0)),MATCH(ROW(orderData[customer]),ROW(orderData[customer])),""),ROWS($A$15:A61)+$B$3)),INDEX(orderData[custom_docs],SMALL(IF(ISNUMBER(MATCH(orderData[customer],$D$9,0)*MATCH(orderData[status],$D$11,0)*MATCH(YEAR(orderData[status]),$D$15,0)),MATCH(ROW(orderData[customer]),ROW(orderData[customer])),""),ROWS($A$15:A61)+$B$3))),IF($D$15="",INDEX(orderData[custom_docs],SMALL(IF(ISNUMBER(MATCH(orderData[customer],$D$9,0)*MATCH(orderData[status],$D$11,0)*MATCH(orderData[order_type],$D$13,0)),MATCH(ROW(orderData[customer]),ROW(orderData[customer])),""),ROWS($A$15:A61)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AQ54" s="251"/>
      <c r="AR54" s="251" t="s">
        <v>212</v>
      </c>
      <c r="BG54" s="195"/>
      <c r="BK54" s="266"/>
      <c r="BL54" s="267"/>
      <c r="BM54" s="268"/>
      <c r="BN54" s="267"/>
      <c r="BO54" s="268"/>
      <c r="BZ54" s="318"/>
      <c r="CA54" s="305" t="str">
        <f>IFERROR(IF(BZ54="","",INDEX(productData[description],MATCH(BZ54,productData[sku],0))),"")</f>
        <v/>
      </c>
      <c r="CB54" s="307"/>
      <c r="CC54" s="421"/>
      <c r="CD54" s="315"/>
      <c r="CE54" s="425"/>
      <c r="CF54" s="308"/>
      <c r="CG54" s="309" t="str">
        <f>IFERROR(ROUNDUP(CB54/INDEX(productData[units_per_carton],MATCH(BZ54,productData[sku],0)),0),"")</f>
        <v/>
      </c>
      <c r="CH54" s="310" t="str">
        <f>IFERROR(ROUNDUP(CD54/INDEX(productData[units_per_carton],MATCH(BZ54,productData[sku],0)),0),"")</f>
        <v/>
      </c>
      <c r="CI54" s="310" t="str">
        <f>IFERROR(ROUNDUP(CF54/INDEX(productData[units_per_carton],MATCH(BZ54,productData[sku])),0),"")</f>
        <v/>
      </c>
      <c r="CJ54" s="310" t="str">
        <f>IFERROR(((CB54+CD54+CF54)/INDEX(productData[units_per_carton],MATCH(BZ54,productData[sku],0)))*INDEX(productData[net_weight],MATCH(BZ54,productData[sku],0)),"")</f>
        <v/>
      </c>
      <c r="CK54" s="310" t="str">
        <f>IFERROR(((CB54+CD54+CF54)/INDEX(productData[units_per_carton],MATCH(BZ54,productData[sku],0)))*INDEX(productData[gross_weight],MATCH(BZ54,productData[sku],0)),"")</f>
        <v/>
      </c>
      <c r="CL54" s="414" t="str">
        <f>IFERROR((CB54+CD54+CF54)/INDEX(productData[units_per_carton],MATCH(BZ54,productData[sku],0))*INDEX(productData[length],MATCH(BZ54,productData[sku],0))*INDEX(productData[width],MATCH(BZ54,productData[sku],0))*INDEX(productData[height],MATCH(BZ54,productData[sku],0))/1000000000,"")</f>
        <v/>
      </c>
      <c r="CM54" s="311" t="str">
        <f>IFERROR(INDEX(productData[category],MATCH(BZ54,productData[sku],0)),"")</f>
        <v/>
      </c>
      <c r="CN54" s="311" t="str">
        <f>IFERROR(INDEX(productData[size1],MATCH(BZ54,productData[sku],0)),"")</f>
        <v/>
      </c>
      <c r="CO54" s="312" t="str">
        <f>IFERROR(INDEX(productData[hs_code],MATCH(BZ54,productData[sku],0)),"")</f>
        <v/>
      </c>
      <c r="CP54" s="365" t="str">
        <f>IFERROR(INDEX(productData[sku_geko],MATCH(BZ54,productData[sku],0)),"")</f>
        <v/>
      </c>
      <c r="CQ54" s="308"/>
      <c r="CR54" s="383" t="str">
        <f>IFERROR(IF(BZ54="","",IF($BX$15="SALE",INDEX(inventory[COSTO UNITARIO],MATCH(BZ54,inventory[SKU],0)),IF($BX$15="SAMPLING",INDEX(inventory[COSTO UNITARIO],MATCH(BZ54,inventory[SKU],0)),""))),"")</f>
        <v/>
      </c>
      <c r="CS54" s="383" t="str">
        <f t="shared" si="8"/>
        <v/>
      </c>
      <c r="CT54" s="430" t="str">
        <f t="shared" si="9"/>
        <v/>
      </c>
      <c r="CU54" s="357" t="str">
        <f t="shared" si="3"/>
        <v/>
      </c>
      <c r="CV54" s="251"/>
      <c r="CW54" s="251"/>
      <c r="CX54" s="251"/>
      <c r="CY54" s="251"/>
      <c r="CZ54" s="251"/>
      <c r="DA54" s="251"/>
      <c r="DB54" s="251" t="str">
        <f>IFERROR(VLOOKUP(BZ54,productData[],22,FALSE),"")</f>
        <v/>
      </c>
      <c r="EE54" s="342" t="str">
        <f t="array" ref="EE54">IFERROR(IF($EC$9="",IF($EC$11="",IF($EC$13="",INDEX(productData[sku],SMALL(MATCH(ROW(productData[sku]),ROW(productData[sku])),ROWS($A$15:A61)+$B$3)),INDEX(productData[sku],SMALL(IF(ISNUMBER(MATCH(productData[size1],$EC$13,0)),MATCH(ROW(productData[sku]),ROW(productData[sku])),""),ROWS($A$15:A59)+$B$3))),IF($EC$13="",INDEX(productData[sku],SMALL(IF(ISNUMBER(MATCH(productData[sex],$EC$11,0)),MATCH(ROW(productData[sku]),ROW(productData[sku])),""),ROWS($A$15:A59)+$B$3)),INDEX(productData[sku],SMALL(IF(ISNUMBER(MATCH(productData[sex],$EC$11,0)*MATCH(productData[size1],$EC$13,0)),MATCH(ROW(productData[sku]),ROW(productData[sku])),""),ROWS($A$15:A59)+$B$3)))),IF($EC$11="",IF($EC$13="",INDEX(productData[sku],SMALL(IF(ISNUMBER(MATCH(productData[category],$EC$9,0)),MATCH(ROW(productData[sku]),ROW(productData[sku])),""),ROWS($A$15:A59)+$B$3)),INDEX(productData[sku],SMALL(IF(ISNUMBER(MATCH(productData[category],$EC$9,0)*MATCH(productData[size1],$EC$13,0)),MATCH(ROW(productData[sku]),ROW(productData[sku])),""),ROWS($A$15:A59)+$B$3))),IF($EC$13="",INDEX(productData[sku],SMALL(IF(ISNUMBER(MATCH(productData[category],$EC$9,0)*MATCH(productData[sex],$EC$11,0)),MATCH(ROW(productData[sku]),ROW(productData[sku])),""),ROWS($A$15:A59)+$B$3)),INDEX(productData[sku],SMALL(IF(ISNUMBER(MATCH(productData[category],$EC$9,0)*MATCH(productData[sex],$EC$11,0)*MATCH(productData[size1],$EC$13,0)),MATCH(ROW(productData[sku]),ROW(productData[sku])),""),ROWS($A$15:A59)+$B$3))))),"")</f>
        <v/>
      </c>
      <c r="EF54" s="502" t="str">
        <f t="array" ref="EF54">IFERROR(IF($EC$9="",IF($EC$11="",IF($EC$13="",INDEX(productData[description],SMALL(MATCH(ROW(productData[sku]),ROW(productData[sku])),ROWS($A$15:A61)+$B$3)),INDEX(productData[description],SMALL(IF(ISNUMBER(MATCH(productData[size1],$EC$13,0)),MATCH(ROW(productData[sku]),ROW(productData[sku])),""),ROWS($A$15:A59)+$B$3))),IF($EC$13="",INDEX(productData[description],SMALL(IF(ISNUMBER(MATCH(productData[sex],$EC$11,0)),MATCH(ROW(productData[sku]),ROW(productData[sku])),""),ROWS($A$15:A59)+$B$3)),INDEX(productData[description],SMALL(IF(ISNUMBER(MATCH(productData[sex],$EC$11,0)*MATCH(productData[size1],$EC$13,0)),MATCH(ROW(productData[sku]),ROW(productData[sku])),""),ROWS($A$15:A59)+$B$3)))),IF($EC$11="",IF($EC$13="",INDEX(productData[description],SMALL(IF(ISNUMBER(MATCH(productData[category],$EC$9,0)),MATCH(ROW(productData[sku]),ROW(productData[sku])),""),ROWS($A$15:A59)+$B$3)),INDEX(productData[description],SMALL(IF(ISNUMBER(MATCH(productData[category],$EC$9,0)*MATCH(productData[size1],$EC$13,0)),MATCH(ROW(productData[sku]),ROW(productData[sku])),""),ROWS($A$15:A59)+$B$3))),IF($EC$13="",INDEX(productData[description],SMALL(IF(ISNUMBER(MATCH(productData[category],$EC$9,0)*MATCH(productData[sex],$EC$11,0)),MATCH(ROW(productData[sku]),ROW(productData[sku])),""),ROWS($A$15:A59)+$B$3)),INDEX(productData[description],SMALL(IF(ISNUMBER(MATCH(productData[category],$EC$9,0)*MATCH(productData[sex],$EC$11,0)*MATCH(productData[size1],$EC$13,0)),MATCH(ROW(productData[sku]),ROW(productData[sku])),""),ROWS($A$15:A59)+$B$3))))),"")</f>
        <v/>
      </c>
      <c r="EG54" s="343" t="str">
        <f>IFERROR(IF('BHPC MANAGER'!$EE54="","",INDEX(inventory[ESISTENZA],MATCH('BHPC MANAGER'!$EE54,inventory[SKU],0))),0)</f>
        <v/>
      </c>
      <c r="EH54" s="344" t="s">
        <v>241</v>
      </c>
      <c r="EI54" s="344" t="str">
        <f t="shared" si="4"/>
        <v/>
      </c>
      <c r="EJ54" s="345" t="s">
        <v>241</v>
      </c>
      <c r="EK54" s="346" t="str">
        <f t="shared" si="5"/>
        <v/>
      </c>
      <c r="EO54" s="195" t="str">
        <f t="array" ref="EO54">IFERROR(INDEX(orderData[order_no],SMALL(IF(ISNUMBER(MATCH(orderData[status],$EO$7,0)),MATCH(ROW(orderData[order_no]),ROW(orderData[order_no])),""),ROWS($A$15:A59))),"")</f>
        <v/>
      </c>
    </row>
    <row r="55" spans="10:145" ht="15" customHeight="1" x14ac:dyDescent="0.35">
      <c r="J55" s="243"/>
      <c r="K55" s="243"/>
      <c r="L55" s="285" t="str">
        <f t="array" ref="L55">IFERROR(IF($D$9="",IF($D$11="",IF($D$13="",IF($D$15="",INDEX(orderData[customer],SMALL(MATCH(ROW(orderData[customer]),ROW(orderData[customer])),ROWS($A$15:A62)+$B$3)),INDEX(orderData[customer],SMALL(IF(ISNUMBER(MATCH(YEAR(orderData[invoice_date]),$D$15,0)),MATCH(ROW(orderData[customer]),ROW(orderData[customer])),""),ROWS($A$15:A62)+$B$3))),IF($D$15="",INDEX(orderData[customer],SMALL(IF(ISNUMBER(MATCH(orderData[order_type],$D$13,0)),MATCH(ROW(orderData[customer]),ROW(orderData[customer])),""),ROWS($A$15:A62)+$B$3)),INDEX(orderData[customer],SMALL(IF(ISNUMBER(MATCH(orderData[order_type],$D$13,0)*MATCH(YEAR(orderData[invoice_date]),$D$15,0)),MATCH(ROW(orderData[customer]),ROW(orderData[customer])),""),ROWS($A$15:A62)+$B$3)))),IF($D$13="",IF($D$15="",INDEX(orderData[customer],SMALL(IF(ISNUMBER(MATCH(orderData[status],$D$11,0)),MATCH(ROW(orderData[customer]),ROW(orderData[customer])),""),ROWS($A$15:A62)+$B$3)),INDEX(orderData[customer],SMALL(IF(ISNUMBER(MATCH(orderData[status],$D$11,0)*MATCH(YEAR(orderData[invoice_date]),$D$15,0)),MATCH(ROW(orderData[customer]),ROW(orderData[customer])),""),ROWS($A$15:A62)+$B$3))),IF($D$15="",INDEX(orderData[customer],SMALL(IF(ISNUMBER(MATCH(orderData[status],$D$11,0)*MATCH(orderData[order_type],$D$13,0)),MATCH(ROW(orderData[customer]),ROW(orderData[customer])),""),ROWS($A$15:A62)+$B$3)),INDEX(orderData[customer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er],SMALL(IF(ISNUMBER(MATCH(orderData[customer],$D$9,0)),MATCH(ROW(orderData[customer]),ROW(orderData[customer])),""),ROWS($A$15:A62)+$B$3)),INDEX(orderData[customer],SMALL(IF(ISNUMBER(MATCH(orderData[customer],$D$9,0)*MATCH(YEAR(orderData[invoice_date]),$D$15,0)),MATCH(ROW(orderData[customer]),ROW(orderData[customer])),""),ROWS($A$15:A62)+$B$3))),IF($D$15="",INDEX(orderData[customer],SMALL(IF(ISNUMBER(MATCH(orderData[customer],$D$9,0)*MATCH(orderData[order_type],$D$13,0)),MATCH(ROW(orderData[customer]),ROW(orderData[customer])),""),ROWS($A$15:A62)+$B$3)),INDEX(orderData[customer],SMALL(IF(ISNUMBER(MATCH(orderData[customer],$D$9,0)*MATCH(orderData[order_type],$D$13,0)*MATCH(YEAR(orderData[invoice_date]),$D$15,0)),MATCH(ROW(orderData[customer]),ROW(orderData[customer])),""),ROWS($A$15:A62)+$B$3)))),IF($D$13="",IF($D$15="",INDEX(orderData[customer],SMALL(IF(ISNUMBER(MATCH(orderData[customer],$D$9,0)*MATCH(orderData[status],$D$11,0)),MATCH(ROW(orderData[customer]),ROW(orderData[customer])),""),ROWS($A$15:A62)+$B$3)),INDEX(orderData[customer],SMALL(IF(ISNUMBER(MATCH(orderData[customer],$D$9,0)*MATCH(orderData[status],$D$11,0)*MATCH(YEAR(orderData[invoice_date]),$D$15,0)),MATCH(ROW(orderData[customer]),ROW(orderData[customer])),""),ROWS($A$15:A62)+$B$3))),IF($D$15="",INDEX(orderData[customer],SMALL(IF(ISNUMBER(MATCH(orderData[customer],$D$9,0)*MATCH(orderData[status],$D$11,0)*MATCH(orderData[order_type],$D$13,0)),MATCH(ROW(orderData[customer]),ROW(orderData[customer])),""),ROWS($A$15:A62)+$B$3)),INDEX(orderData[customer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M55" s="286" t="str">
        <f t="array" ref="M55">IFERROR(IF($D$9="",IF($D$11="",IF($D$13="",IF($D$15="",INDEX(orderData[order_no],SMALL(MATCH(ROW(orderData[customer]),ROW(orderData[customer])),ROWS($A$15:A62)+$B$3)),INDEX(orderData[order_no],SMALL(IF(ISNUMBER(MATCH(YEAR(orderData[invoice_date]),$D$15,0)),MATCH(ROW(orderData[customer]),ROW(orderData[customer])),""),ROWS($A$15:A62)+$B$3))),IF($D$15="",INDEX(orderData[order_no],SMALL(IF(ISNUMBER(MATCH(orderData[order_type],$D$13,0)),MATCH(ROW(orderData[customer]),ROW(orderData[customer])),""),ROWS($A$15:A62)+$B$3)),INDEX(orderData[order_no],SMALL(IF(ISNUMBER(MATCH(orderData[order_type],$D$13,0)*MATCH(YEAR(orderData[invoice_date]),$D$15,0)),MATCH(ROW(orderData[customer]),ROW(orderData[customer])),""),ROWS($A$15:A62)+$B$3)))),IF($D$13="",IF($D$15="",INDEX(orderData[order_no],SMALL(IF(ISNUMBER(MATCH(orderData[status],$D$11,0)),MATCH(ROW(orderData[customer]),ROW(orderData[customer])),""),ROWS($A$15:A62)+$B$3)),INDEX(orderData[order_no],SMALL(IF(ISNUMBER(MATCH(orderData[status],$D$11,0)*MATCH(YEAR(orderData[invoice_date]),$D$15,0)),MATCH(ROW(orderData[customer]),ROW(orderData[customer])),""),ROWS($A$15:A62)+$B$3))),IF($D$15="",INDEX(orderData[order_no],SMALL(IF(ISNUMBER(MATCH(orderData[status],$D$11,0)*MATCH(orderData[order_type],$D$13,0)),MATCH(ROW(orderData[customer]),ROW(orderData[customer])),""),ROWS($A$15:A62)+$B$3)),INDEX(orderData[order_no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no],SMALL(IF(ISNUMBER(MATCH(orderData[customer],$D$9,0)),MATCH(ROW(orderData[customer]),ROW(orderData[customer])),""),ROWS($A$15:A62)+$B$3)),INDEX(orderData[order_no],SMALL(IF(ISNUMBER(MATCH(orderData[customer],$D$9,0)*MATCH(YEAR(orderData[invoice_date]),$D$15,0)),MATCH(ROW(orderData[customer]),ROW(orderData[customer])),""),ROWS($A$15:A62)+$B$3))),IF($D$15="",INDEX(orderData[order_no],SMALL(IF(ISNUMBER(MATCH(orderData[customer],$D$9,0)*MATCH(orderData[order_type],$D$13,0)),MATCH(ROW(orderData[customer]),ROW(orderData[customer])),""),ROWS($A$15:A62)+$B$3)),INDEX(orderData[order_no],SMALL(IF(ISNUMBER(MATCH(orderData[customer],$D$9,0)*MATCH(orderData[order_type],$D$13,0)*MATCH(YEAR(orderData[invoice_date]),$D$15,0)),MATCH(ROW(orderData[customer]),ROW(orderData[customer])),""),ROWS($A$15:A62)+$B$3)))),IF($D$13="",IF($D$15="",INDEX(orderData[order_no],SMALL(IF(ISNUMBER(MATCH(orderData[customer],$D$9,0)*MATCH(orderData[status],$D$11,0)),MATCH(ROW(orderData[customer]),ROW(orderData[customer])),""),ROWS($A$15:A62)+$B$3)),INDEX(orderData[order_no],SMALL(IF(ISNUMBER(MATCH(orderData[customer],$D$9,0)*MATCH(orderData[status],$D$11,0)*MATCH(YEAR(orderData[invoice_date]),$D$15,0)),MATCH(ROW(orderData[customer]),ROW(orderData[customer])),""),ROWS($A$15:A62)+$B$3))),IF($D$15="",INDEX(orderData[order_no],SMALL(IF(ISNUMBER(MATCH(orderData[customer],$D$9,0)*MATCH(orderData[status],$D$11,0)*MATCH(orderData[order_type],$D$13,0)),MATCH(ROW(orderData[customer]),ROW(orderData[customer])),""),ROWS($A$15:A62)+$B$3)),INDEX(orderData[order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N55" s="287" t="str">
        <f t="array" ref="N55">IFERROR(IF($D$9="",IF($D$11="",IF($D$13="",IF($D$15="",INDEX(orderData[order_type],SMALL(MATCH(ROW(orderData[customer]),ROW(orderData[customer])),ROWS($A$15:A62)+$B$3)),INDEX(orderData[order_type],SMALL(IF(ISNUMBER(MATCH(YEAR(orderData[invoice_date]),$D$15,0)),MATCH(ROW(orderData[customer]),ROW(orderData[customer])),""),ROWS($A$15:A62)+$B$3))),IF($D$15="",INDEX(orderData[order_type],SMALL(IF(ISNUMBER(MATCH(orderData[order_type],$D$13,0)),MATCH(ROW(orderData[customer]),ROW(orderData[customer])),""),ROWS($A$15:A62)+$B$3)),INDEX(orderData[order_type],SMALL(IF(ISNUMBER(MATCH(orderData[order_type],$D$13,0)*MATCH(YEAR(orderData[invoice_date]),$D$15,0)),MATCH(ROW(orderData[customer]),ROW(orderData[customer])),""),ROWS($A$15:A62)+$B$3)))),IF($D$13="",IF($D$15="",INDEX(orderData[order_type],SMALL(IF(ISNUMBER(MATCH(orderData[status],$D$11,0)),MATCH(ROW(orderData[customer]),ROW(orderData[customer])),""),ROWS($A$15:A62)+$B$3)),INDEX(orderData[order_type],SMALL(IF(ISNUMBER(MATCH(orderData[status],$D$11,0)*MATCH(YEAR(orderData[invoice_date]),$D$15,0)),MATCH(ROW(orderData[customer]),ROW(orderData[customer])),""),ROWS($A$15:A62)+$B$3))),IF($D$15="",INDEX(orderData[order_type],SMALL(IF(ISNUMBER(MATCH(orderData[status],$D$11,0)*MATCH(orderData[order_type],$D$13,0)),MATCH(ROW(orderData[customer]),ROW(orderData[customer])),""),ROWS($A$15:A62)+$B$3)),INDEX(orderData[order_typ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type],SMALL(IF(ISNUMBER(MATCH(orderData[customer],$D$9,0)),MATCH(ROW(orderData[customer]),ROW(orderData[customer])),""),ROWS($A$15:A62)+$B$3)),INDEX(orderData[order_type],SMALL(IF(ISNUMBER(MATCH(orderData[customer],$D$9,0)*MATCH(YEAR(orderData[invoice_date]),$D$15,0)),MATCH(ROW(orderData[customer]),ROW(orderData[customer])),""),ROWS($A$15:A62)+$B$3))),IF($D$15="",INDEX(orderData[order_type],SMALL(IF(ISNUMBER(MATCH(orderData[customer],$D$9,0)*MATCH(orderData[order_type],$D$13,0)),MATCH(ROW(orderData[customer]),ROW(orderData[customer])),""),ROWS($A$15:A62)+$B$3)),INDEX(orderData[order_type],SMALL(IF(ISNUMBER(MATCH(orderData[customer],$D$9,0)*MATCH(orderData[order_type],$D$13,0)*MATCH(YEAR(orderData[invoice_date]),$D$15,0)),MATCH(ROW(orderData[customer]),ROW(orderData[customer])),""),ROWS($A$15:A62)+$B$3)))),IF($D$13="",IF($D$15="",INDEX(orderData[order_type],SMALL(IF(ISNUMBER(MATCH(orderData[customer],$D$9,0)*MATCH(orderData[status],$D$11,0)),MATCH(ROW(orderData[customer]),ROW(orderData[customer])),""),ROWS($A$15:A62)+$B$3)),INDEX(orderData[order_type],SMALL(IF(ISNUMBER(MATCH(orderData[customer],$D$9,0)*MATCH(orderData[status],$D$11,0)*MATCH(YEAR(orderData[invoice_date]),$D$15,0)),MATCH(ROW(orderData[customer]),ROW(orderData[customer])),""),ROWS($A$15:A62)+$B$3))),IF($D$15="",INDEX(orderData[order_type],SMALL(IF(ISNUMBER(MATCH(orderData[customer],$D$9,0)*MATCH(orderData[status],$D$11,0)*MATCH(orderData[order_type],$D$13,0)),MATCH(ROW(orderData[customer]),ROW(orderData[customer])),""),ROWS($A$15:A62)+$B$3)),INDEX(orderData[order_typ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O55" s="288" t="str">
        <f t="array" ref="O55">IFERROR(IF($D$9="",IF($D$11="",IF($D$13="",IF($D$15="",INDEX(orderData[order_date],SMALL(MATCH(ROW(orderData[customer]),ROW(orderData[customer])),ROWS($A$15:A62)+$B$3)),INDEX(orderData[order_date],SMALL(IF(ISNUMBER(MATCH(YEAR(orderData[invoice_date]),$D$15,0)),MATCH(ROW(orderData[customer]),ROW(orderData[customer])),""),ROWS($A$15:A62)+$B$3))),IF($D$15="",INDEX(orderData[order_date],SMALL(IF(ISNUMBER(MATCH(orderData[order_type],$D$13,0)),MATCH(ROW(orderData[customer]),ROW(orderData[customer])),""),ROWS($A$15:A62)+$B$3)),INDEX(orderData[order_date],SMALL(IF(ISNUMBER(MATCH(orderData[order_type],$D$13,0)*MATCH(YEAR(orderData[invoice_date]),$D$15,0)),MATCH(ROW(orderData[customer]),ROW(orderData[customer])),""),ROWS($A$15:A62)+$B$3)))),IF($D$13="",IF($D$15="",INDEX(orderData[order_date],SMALL(IF(ISNUMBER(MATCH(orderData[status],$D$11,0)),MATCH(ROW(orderData[customer]),ROW(orderData[customer])),""),ROWS($A$15:A62)+$B$3)),INDEX(orderData[order_date],SMALL(IF(ISNUMBER(MATCH(orderData[status],$D$11,0)*MATCH(YEAR(orderData[invoice_date]),$D$15,0)),MATCH(ROW(orderData[customer]),ROW(orderData[customer])),""),ROWS($A$15:A62)+$B$3))),IF($D$15="",INDEX(orderData[order_date],SMALL(IF(ISNUMBER(MATCH(orderData[status],$D$11,0)*MATCH(orderData[order_type],$D$13,0)),MATCH(ROW(orderData[customer]),ROW(orderData[customer])),""),ROWS($A$15:A62)+$B$3)),INDEX(orderData[order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date],SMALL(IF(ISNUMBER(MATCH(orderData[customer],$D$9,0)),MATCH(ROW(orderData[customer]),ROW(orderData[customer])),""),ROWS($A$15:A62)+$B$3)),INDEX(orderData[order_date],SMALL(IF(ISNUMBER(MATCH(orderData[customer],$D$9,0)*MATCH(YEAR(orderData[invoice_date]),$D$15,0)),MATCH(ROW(orderData[customer]),ROW(orderData[customer])),""),ROWS($A$15:A62)+$B$3))),IF($D$15="",INDEX(orderData[order_date],SMALL(IF(ISNUMBER(MATCH(orderData[customer],$D$9,0)*MATCH(orderData[order_type],$D$13,0)),MATCH(ROW(orderData[customer]),ROW(orderData[customer])),""),ROWS($A$15:A62)+$B$3)),INDEX(orderData[order_date],SMALL(IF(ISNUMBER(MATCH(orderData[customer],$D$9,0)*MATCH(orderData[order_type],$D$13,0)*MATCH(YEAR(orderData[invoice_date]),$D$15,0)),MATCH(ROW(orderData[customer]),ROW(orderData[customer])),""),ROWS($A$15:A62)+$B$3)))),IF($D$13="",IF($D$15="",INDEX(orderData[order_date],SMALL(IF(ISNUMBER(MATCH(orderData[customer],$D$9,0)*MATCH(orderData[status],$D$11,0)),MATCH(ROW(orderData[customer]),ROW(orderData[customer])),""),ROWS($A$15:A62)+$B$3)),INDEX(orderData[order_date],SMALL(IF(ISNUMBER(MATCH(orderData[customer],$D$9,0)*MATCH(orderData[status],$D$11,0)*MATCH(YEAR(orderData[invoice_date]),$D$15,0)),MATCH(ROW(orderData[customer]),ROW(orderData[customer])),""),ROWS($A$15:A62)+$B$3))),IF($D$15="",INDEX(orderData[order_date],SMALL(IF(ISNUMBER(MATCH(orderData[customer],$D$9,0)*MATCH(orderData[status],$D$11,0)*MATCH(orderData[order_type],$D$13,0)),MATCH(ROW(orderData[customer]),ROW(orderData[customer])),""),ROWS($A$15:A62)+$B$3)),INDEX(orderData[order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P55" s="289" t="str">
        <f t="array" ref="P55">IFERROR(IF($D$9="",IF($D$11="",IF($D$13="",IF($D$15="",INDEX(orderData[invoice_no],SMALL(MATCH(ROW(orderData[customer]),ROW(orderData[customer])),ROWS($A$15:A62)+$B$3)),INDEX(orderData[invoice_no],SMALL(IF(ISNUMBER(MATCH(YEAR(orderData[invoice_date]),$D$15,0)),MATCH(ROW(orderData[customer]),ROW(orderData[customer])),""),ROWS($A$15:A62)+$B$3))),IF($D$15="",INDEX(orderData[invoice_no],SMALL(IF(ISNUMBER(MATCH(orderData[order_type],$D$13,0)),MATCH(ROW(orderData[customer]),ROW(orderData[customer])),""),ROWS($A$15:A62)+$B$3)),INDEX(orderData[invoice_no],SMALL(IF(ISNUMBER(MATCH(orderData[order_type],$D$13,0)*MATCH(YEAR(orderData[invoice_date]),$D$15,0)),MATCH(ROW(orderData[customer]),ROW(orderData[customer])),""),ROWS($A$15:A62)+$B$3)))),IF($D$13="",IF($D$15="",INDEX(orderData[invoice_no],SMALL(IF(ISNUMBER(MATCH(orderData[status],$D$11,0)),MATCH(ROW(orderData[customer]),ROW(orderData[customer])),""),ROWS($A$15:A62)+$B$3)),INDEX(orderData[invoice_no],SMALL(IF(ISNUMBER(MATCH(orderData[status],$D$11,0)*MATCH(YEAR(orderData[invoice_date]),$D$15,0)),MATCH(ROW(orderData[customer]),ROW(orderData[customer])),""),ROWS($A$15:A62)+$B$3))),IF($D$15="",INDEX(orderData[invoice_no],SMALL(IF(ISNUMBER(MATCH(orderData[status],$D$11,0)*MATCH(orderData[order_type],$D$13,0)),MATCH(ROW(orderData[customer]),ROW(orderData[customer])),""),ROWS($A$15:A62)+$B$3)),INDEX(orderData[invoice_no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no],SMALL(IF(ISNUMBER(MATCH(orderData[customer],$D$9,0)),MATCH(ROW(orderData[customer]),ROW(orderData[customer])),""),ROWS($A$15:A62)+$B$3)),INDEX(orderData[invoice_no],SMALL(IF(ISNUMBER(MATCH(orderData[customer],$D$9,0)*MATCH(YEAR(orderData[invoice_date]),$D$15,0)),MATCH(ROW(orderData[customer]),ROW(orderData[customer])),""),ROWS($A$15:A62)+$B$3))),IF($D$15="",INDEX(orderData[invoice_no],SMALL(IF(ISNUMBER(MATCH(orderData[customer],$D$9,0)*MATCH(orderData[order_type],$D$13,0)),MATCH(ROW(orderData[customer]),ROW(orderData[customer])),""),ROWS($A$15:A62)+$B$3)),INDEX(orderData[invoice_no],SMALL(IF(ISNUMBER(MATCH(orderData[customer],$D$9,0)*MATCH(orderData[order_type],$D$13,0)*MATCH(YEAR(orderData[invoice_date]),$D$15,0)),MATCH(ROW(orderData[customer]),ROW(orderData[customer])),""),ROWS($A$15:A62)+$B$3)))),IF($D$13="",IF($D$15="",INDEX(orderData[invoice_no],SMALL(IF(ISNUMBER(MATCH(orderData[customer],$D$9,0)*MATCH(orderData[status],$D$11,0)),MATCH(ROW(orderData[customer]),ROW(orderData[customer])),""),ROWS($A$15:A62)+$B$3)),INDEX(orderData[invoice_no],SMALL(IF(ISNUMBER(MATCH(orderData[customer],$D$9,0)*MATCH(orderData[status],$D$11,0)*MATCH(YEAR(orderData[invoice_date]),$D$15,0)),MATCH(ROW(orderData[customer]),ROW(orderData[customer])),""),ROWS($A$15:A62)+$B$3))),IF($D$15="",INDEX(orderData[invoice_no],SMALL(IF(ISNUMBER(MATCH(orderData[customer],$D$9,0)*MATCH(orderData[status],$D$11,0)*MATCH(orderData[order_type],$D$13,0)),MATCH(ROW(orderData[customer]),ROW(orderData[customer])),""),ROWS($A$15:A62)+$B$3)),INDEX(orderData[invoice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Q55" s="290" t="str">
        <f t="array" ref="Q55">IFERROR(IF($D$9="",IF($D$11="",IF($D$13="",IF($D$15="",INDEX(orderData[invoice_date],SMALL(MATCH(ROW(orderData[customer]),ROW(orderData[customer])),ROWS($A$15:A62)+$B$3)),INDEX(orderData[invoice_date],SMALL(IF(ISNUMBER(MATCH(YEAR(orderData[invoice_date]),$D$15,0)),MATCH(ROW(orderData[customer]),ROW(orderData[customer])),""),ROWS($A$15:A62)+$B$3))),IF($D$15="",INDEX(orderData[invoice_date],SMALL(IF(ISNUMBER(MATCH(orderData[order_type],$D$13,0)),MATCH(ROW(orderData[customer]),ROW(orderData[customer])),""),ROWS($A$15:A62)+$B$3)),INDEX(orderData[invoice_date],SMALL(IF(ISNUMBER(MATCH(orderData[order_type],$D$13,0)*MATCH(YEAR(orderData[invoice_date]),$D$15,0)),MATCH(ROW(orderData[customer]),ROW(orderData[customer])),""),ROWS($A$15:A62)+$B$3)))),IF($D$13="",IF($D$15="",INDEX(orderData[invoice_date],SMALL(IF(ISNUMBER(MATCH(orderData[status],$D$11,0)),MATCH(ROW(orderData[customer]),ROW(orderData[customer])),""),ROWS($A$15:A62)+$B$3)),INDEX(orderData[invoice_date],SMALL(IF(ISNUMBER(MATCH(orderData[status],$D$11,0)*MATCH(YEAR(orderData[invoice_date]),$D$15,0)),MATCH(ROW(orderData[customer]),ROW(orderData[customer])),""),ROWS($A$15:A62)+$B$3))),IF($D$15="",INDEX(orderData[invoice_date],SMALL(IF(ISNUMBER(MATCH(orderData[status],$D$11,0)*MATCH(orderData[order_type],$D$13,0)),MATCH(ROW(orderData[customer]),ROW(orderData[customer])),""),ROWS($A$15:A62)+$B$3)),INDEX(orderData[invoice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date],SMALL(IF(ISNUMBER(MATCH(orderData[customer],$D$9,0)),MATCH(ROW(orderData[customer]),ROW(orderData[customer])),""),ROWS($A$15:A62)+$B$3)),INDEX(orderData[invoice_date],SMALL(IF(ISNUMBER(MATCH(orderData[customer],$D$9,0)*MATCH(YEAR(orderData[invoice_date]),$D$15,0)),MATCH(ROW(orderData[customer]),ROW(orderData[customer])),""),ROWS($A$15:A62)+$B$3))),IF($D$15="",INDEX(orderData[invoice_date],SMALL(IF(ISNUMBER(MATCH(orderData[customer],$D$9,0)*MATCH(orderData[order_type],$D$13,0)),MATCH(ROW(orderData[customer]),ROW(orderData[customer])),""),ROWS($A$15:A62)+$B$3)),INDEX(orderData[invoice_date],SMALL(IF(ISNUMBER(MATCH(orderData[customer],$D$9,0)*MATCH(orderData[order_type],$D$13,0)*MATCH(YEAR(orderData[invoice_date]),$D$15,0)),MATCH(ROW(orderData[customer]),ROW(orderData[customer])),""),ROWS($A$15:A62)+$B$3)))),IF($D$13="",IF($D$15="",INDEX(orderData[invoice_date],SMALL(IF(ISNUMBER(MATCH(orderData[customer],$D$9,0)*MATCH(orderData[status],$D$11,0)),MATCH(ROW(orderData[customer]),ROW(orderData[customer])),""),ROWS($A$15:A62)+$B$3)),INDEX(orderData[invoice_date],SMALL(IF(ISNUMBER(MATCH(orderData[customer],$D$9,0)*MATCH(orderData[status],$D$11,0)*MATCH(YEAR(orderData[invoice_date]),$D$15,0)),MATCH(ROW(orderData[customer]),ROW(orderData[customer])),""),ROWS($A$15:A62)+$B$3))),IF($D$15="",INDEX(orderData[invoice_date],SMALL(IF(ISNUMBER(MATCH(orderData[customer],$D$9,0)*MATCH(orderData[status],$D$11,0)*MATCH(orderData[order_type],$D$13,0)),MATCH(ROW(orderData[customer]),ROW(orderData[customer])),""),ROWS($A$15:A62)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R55" s="291" t="str">
        <f t="array" ref="R55">IFERROR(IF($D$9="",IF($D$11="",IF($D$13="",IF($D$15="",INDEX(orderData[inv_amount],SMALL(MATCH(ROW(orderData[customer]),ROW(orderData[customer])),ROWS($A$15:A62)+$B$3)),INDEX(orderData[inv_amount],SMALL(IF(ISNUMBER(MATCH(YEAR(orderData[invoice_date]),$D$15,0)),MATCH(ROW(orderData[customer]),ROW(orderData[customer])),""),ROWS($A$15:A62)+$B$3))),IF($D$15="",INDEX(orderData[inv_amount],SMALL(IF(ISNUMBER(MATCH(orderData[order_type],$D$13,0)),MATCH(ROW(orderData[customer]),ROW(orderData[customer])),""),ROWS($A$15:A62)+$B$3)),INDEX(orderData[inv_amount],SMALL(IF(ISNUMBER(MATCH(orderData[order_type],$D$13,0)*MATCH(YEAR(orderData[invoice_date]),$D$15,0)),MATCH(ROW(orderData[customer]),ROW(orderData[customer])),""),ROWS($A$15:A62)+$B$3)))),IF($D$13="",IF($D$15="",INDEX(orderData[inv_amount],SMALL(IF(ISNUMBER(MATCH(orderData[status],$D$11,0)),MATCH(ROW(orderData[customer]),ROW(orderData[customer])),""),ROWS($A$15:A62)+$B$3)),INDEX(orderData[inv_amount],SMALL(IF(ISNUMBER(MATCH(orderData[status],$D$11,0)*MATCH(YEAR(orderData[invoice_date]),$D$15,0)),MATCH(ROW(orderData[customer]),ROW(orderData[customer])),""),ROWS($A$15:A62)+$B$3))),IF($D$15="",INDEX(orderData[inv_amount],SMALL(IF(ISNUMBER(MATCH(orderData[status],$D$11,0)*MATCH(orderData[order_type],$D$13,0)),MATCH(ROW(orderData[customer]),ROW(orderData[customer])),""),ROWS($A$15:A62)+$B$3)),INDEX(orderData[inv_amount],SMALL(IF(ISNUMBER(MATCH(orderData[status],$D$11,0)*MATCH(orderData[order_type],$D$13,0)*MATCH(YEAR(orderData[invoice_date]),$D$15,0)),MATCH(ROW(orderData[customer]),ROW(orderData[customer])),""),ROWS($A$15:A62)+$B$3))))),IF($D$11="",IF($D$13="",IF($D$15="",INDEX(orderData[inv_amount],SMALL(IF(ISNUMBER(MATCH(orderData[customer],$D$9,0)),MATCH(ROW(orderData[customer]),ROW(orderData[customer])),""),ROWS($A$15:A62)+$B$3)),INDEX(orderData[inv_amount],SMALL(IF(ISNUMBER(MATCH(orderData[customer],$D$9,0)*MATCH(YEAR(orderData[invoice_date]),$D$15,0)),MATCH(ROW(orderData[customer]),ROW(orderData[customer])),""),ROWS($A$15:A62)+$B$3))),IF($D$15="",INDEX(orderData[inv_amount],SMALL(IF(ISNUMBER(MATCH(orderData[customer],$D$9,0)*MATCH(orderData[order_type],$D$13,0)),MATCH(ROW(orderData[customer]),ROW(orderData[customer])),""),ROWS($A$15:A62)+$B$3)),INDEX(orderData[inv_amount],SMALL(IF(ISNUMBER(MATCH(orderData[customer],$D$9,0)*MATCH(orderData[order_type],$D$13,0)*MATCH(YEAR(orderData[invoice_date]),$D$15,0)),MATCH(ROW(orderData[customer]),ROW(orderData[customer])),""),ROWS($A$15:A62)+$B$3)))),IF($D$13="",IF($D$15="",INDEX(orderData[inv_amount],SMALL(IF(ISNUMBER(MATCH(orderData[customer],$D$9,0)*MATCH(orderData[status],$D$11,0)),MATCH(ROW(orderData[customer]),ROW(orderData[customer])),""),ROWS($A$15:A62)+$B$3)),INDEX(orderData[inv_amount],SMALL(IF(ISNUMBER(MATCH(orderData[customer],$D$9,0)*MATCH(orderData[status],$D$11,0)*MATCH(YEAR(orderData[inv_amount]),$D$15,0)),MATCH(ROW(orderData[customer]),ROW(orderData[customer])),""),ROWS($A$15:A62)+$B$3))),IF($D$15="",INDEX(orderData[inv_amount],SMALL(IF(ISNUMBER(MATCH(orderData[customer],$D$9,0)*MATCH(orderData[status],$D$11,0)*MATCH(orderData[order_type],$D$13,0)),MATCH(ROW(orderData[customer]),ROW(orderData[customer])),""),ROWS($A$15:A62)+$B$3)),INDEX(orderData[inv_amount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S55" s="353" t="str">
        <f t="array" ref="S55">IFERROR(IF($D$9="",IF($D$11="",IF($D$13="",IF($D$15="",INDEX(orderData[lock_goods],SMALL(MATCH(ROW(orderData[customer]),ROW(orderData[customer])),ROWS($A$15:A62)+$B$3)),INDEX(orderData[lock_goods],SMALL(IF(ISNUMBER(MATCH(YEAR(orderData[invoice_date]),$D$15,0)),MATCH(ROW(orderData[customer]),ROW(orderData[customer])),""),ROWS($A$15:A62)+$B$3))),IF($D$15="",INDEX(orderData[lock_goods],SMALL(IF(ISNUMBER(MATCH(orderData[order_type],$D$13,0)),MATCH(ROW(orderData[customer]),ROW(orderData[customer])),""),ROWS($A$15:A62)+$B$3)),INDEX(orderData[lock_goods],SMALL(IF(ISNUMBER(MATCH(orderData[order_type],$D$13,0)*MATCH(YEAR(orderData[invoice_date]),$D$15,0)),MATCH(ROW(orderData[customer]),ROW(orderData[customer])),""),ROWS($A$15:A62)+$B$3)))),IF($D$13="",IF($D$15="",INDEX(orderData[lock_goods],SMALL(IF(ISNUMBER(MATCH(orderData[status],$D$11,0)),MATCH(ROW(orderData[customer]),ROW(orderData[customer])),""),ROWS($A$15:A62)+$B$3)),INDEX(orderData[lock_goods],SMALL(IF(ISNUMBER(MATCH(orderData[status],$D$11,0)*MATCH(YEAR(orderData[invoice_date]),$D$15,0)),MATCH(ROW(orderData[customer]),ROW(orderData[customer])),""),ROWS($A$15:A62)+$B$3))),IF($D$15="",INDEX(orderData[lock_goods],SMALL(IF(ISNUMBER(MATCH(orderData[status],$D$11,0)*MATCH(orderData[order_type],$D$13,0)),MATCH(ROW(orderData[customer]),ROW(orderData[customer])),""),ROWS($A$15:A62)+$B$3)),INDEX(orderData[lock_goods],SMALL(IF(ISNUMBER(MATCH(orderData[status],$D$11,0)*MATCH(orderData[order_type],$D$13,0)*MATCH(YEAR(orderData[invoice_date]),$D$15,0)),MATCH(ROW(orderData[customer]),ROW(orderData[customer])),""),ROWS($A$15:A62)+$B$3))))),IF($D$11="",IF($D$13="",IF($D$15="",INDEX(orderData[lock_goods],SMALL(IF(ISNUMBER(MATCH(orderData[customer],$D$9,0)),MATCH(ROW(orderData[customer]),ROW(orderData[customer])),""),ROWS($A$15:A62)+$B$3)),INDEX(orderData[lock_goods],SMALL(IF(ISNUMBER(MATCH(orderData[customer],$D$9,0)*MATCH(YEAR(orderData[invoice_date]),$D$15,0)),MATCH(ROW(orderData[customer]),ROW(orderData[customer])),""),ROWS($A$15:A62)+$B$3))),IF($D$15="",INDEX(orderData[lock_goods],SMALL(IF(ISNUMBER(MATCH(orderData[customer],$D$9,0)*MATCH(orderData[order_type],$D$13,0)),MATCH(ROW(orderData[customer]),ROW(orderData[customer])),""),ROWS($A$15:A62)+$B$3)),INDEX(orderData[lock_goods],SMALL(IF(ISNUMBER(MATCH(orderData[customer],$D$9,0)*MATCH(orderData[order_type],$D$13,0)*MATCH(YEAR(orderData[invoice_date]),$D$15,0)),MATCH(ROW(orderData[customer]),ROW(orderData[customer])),""),ROWS($A$15:A62)+$B$3)))),IF($D$13="",IF($D$15="",INDEX(orderData[lock_goods],SMALL(IF(ISNUMBER(MATCH(orderData[customer],$D$9,0)*MATCH(orderData[status],$D$11,0)),MATCH(ROW(orderData[customer]),ROW(orderData[customer])),""),ROWS($A$15:A62)+$B$3)),INDEX(orderData[lock_goods],SMALL(IF(ISNUMBER(MATCH(orderData[customer],$D$9,0)*MATCH(orderData[status],$D$11,0)*MATCH(YEAR(orderData[payed]),$D$15,0)),MATCH(ROW(orderData[customer]),ROW(orderData[customer])),""),ROWS($A$15:A62)+$B$3))),IF($D$15="",INDEX(orderData[lock_goods],SMALL(IF(ISNUMBER(MATCH(orderData[customer],$D$9,0)*MATCH(orderData[status],$D$11,0)*MATCH(orderData[order_type],$D$13,0)),MATCH(ROW(orderData[customer]),ROW(orderData[customer])),""),ROWS($A$15:A62)+$B$3)),INDEX(orderData[lock_good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T55" s="292" t="str">
        <f t="array" ref="T55">IFERROR(IF($D$9="",IF($D$11="",IF($D$13="",IF($D$15="",INDEX(orderData[payed],SMALL(MATCH(ROW(orderData[customer]),ROW(orderData[customer])),ROWS($A$15:A62)+$B$3)),INDEX(orderData[payed],SMALL(IF(ISNUMBER(MATCH(YEAR(orderData[invoice_date]),$D$15,0)),MATCH(ROW(orderData[customer]),ROW(orderData[customer])),""),ROWS($A$15:A62)+$B$3))),IF($D$15="",INDEX(orderData[payed],SMALL(IF(ISNUMBER(MATCH(orderData[order_type],$D$13,0)),MATCH(ROW(orderData[customer]),ROW(orderData[customer])),""),ROWS($A$15:A62)+$B$3)),INDEX(orderData[payed],SMALL(IF(ISNUMBER(MATCH(orderData[order_type],$D$13,0)*MATCH(YEAR(orderData[invoice_date]),$D$15,0)),MATCH(ROW(orderData[customer]),ROW(orderData[customer])),""),ROWS($A$15:A62)+$B$3)))),IF($D$13="",IF($D$15="",INDEX(orderData[payed],SMALL(IF(ISNUMBER(MATCH(orderData[status],$D$11,0)),MATCH(ROW(orderData[customer]),ROW(orderData[customer])),""),ROWS($A$15:A62)+$B$3)),INDEX(orderData[payed],SMALL(IF(ISNUMBER(MATCH(orderData[status],$D$11,0)*MATCH(YEAR(orderData[invoice_date]),$D$15,0)),MATCH(ROW(orderData[customer]),ROW(orderData[customer])),""),ROWS($A$15:A62)+$B$3))),IF($D$15="",INDEX(orderData[payed],SMALL(IF(ISNUMBER(MATCH(orderData[status],$D$11,0)*MATCH(orderData[order_type],$D$13,0)),MATCH(ROW(orderData[customer]),ROW(orderData[customer])),""),ROWS($A$15:A62)+$B$3)),INDEX(orderData[payed],SMALL(IF(ISNUMBER(MATCH(orderData[status],$D$11,0)*MATCH(orderData[order_type],$D$13,0)*MATCH(YEAR(orderData[invoice_date]),$D$15,0)),MATCH(ROW(orderData[customer]),ROW(orderData[customer])),""),ROWS($A$15:A62)+$B$3))))),IF($D$11="",IF($D$13="",IF($D$15="",INDEX(orderData[payed],SMALL(IF(ISNUMBER(MATCH(orderData[customer],$D$9,0)),MATCH(ROW(orderData[customer]),ROW(orderData[customer])),""),ROWS($A$15:A62)+$B$3)),INDEX(orderData[payed],SMALL(IF(ISNUMBER(MATCH(orderData[customer],$D$9,0)*MATCH(YEAR(orderData[invoice_date]),$D$15,0)),MATCH(ROW(orderData[customer]),ROW(orderData[customer])),""),ROWS($A$15:A62)+$B$3))),IF($D$15="",INDEX(orderData[payed],SMALL(IF(ISNUMBER(MATCH(orderData[customer],$D$9,0)*MATCH(orderData[order_type],$D$13,0)),MATCH(ROW(orderData[customer]),ROW(orderData[customer])),""),ROWS($A$15:A62)+$B$3)),INDEX(orderData[payed],SMALL(IF(ISNUMBER(MATCH(orderData[customer],$D$9,0)*MATCH(orderData[order_type],$D$13,0)*MATCH(YEAR(orderData[invoice_date]),$D$15,0)),MATCH(ROW(orderData[customer]),ROW(orderData[customer])),""),ROWS($A$15:A62)+$B$3)))),IF($D$13="",IF($D$15="",INDEX(orderData[payed],SMALL(IF(ISNUMBER(MATCH(orderData[customer],$D$9,0)*MATCH(orderData[status],$D$11,0)),MATCH(ROW(orderData[customer]),ROW(orderData[customer])),""),ROWS($A$15:A62)+$B$3)),INDEX(orderData[payed],SMALL(IF(ISNUMBER(MATCH(orderData[customer],$D$9,0)*MATCH(orderData[status],$D$11,0)*MATCH(YEAR(orderData[payed]),$D$15,0)),MATCH(ROW(orderData[customer]),ROW(orderData[customer])),""),ROWS($A$15:A62)+$B$3))),IF($D$15="",INDEX(orderData[payed],SMALL(IF(ISNUMBER(MATCH(orderData[customer],$D$9,0)*MATCH(orderData[status],$D$11,0)*MATCH(orderData[order_type],$D$13,0)),MATCH(ROW(orderData[customer]),ROW(orderData[customer])),""),ROWS($A$15:A62)+$B$3)),INDEX(orderData[paye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U55" s="287" t="str">
        <f t="array" ref="U55">IFERROR(IF($D$9="",IF($D$11="",IF($D$13="",IF($D$15="",INDEX(orderData[shipping_method],SMALL(MATCH(ROW(orderData[customer]),ROW(orderData[customer])),ROWS($A$15:A62)+$B$3)),INDEX(orderData[shipping_method],SMALL(IF(ISNUMBER(MATCH(YEAR(orderData[invoice_date]),$D$15,0)),MATCH(ROW(orderData[customer]),ROW(orderData[customer])),""),ROWS($A$15:A62)+$B$3))),IF($D$15="",INDEX(orderData[shipping_method],SMALL(IF(ISNUMBER(MATCH(orderData[order_type],$D$13,0)),MATCH(ROW(orderData[customer]),ROW(orderData[customer])),""),ROWS($A$15:A62)+$B$3)),INDEX(orderData[shipping_method],SMALL(IF(ISNUMBER(MATCH(orderData[order_type],$D$13,0)*MATCH(YEAR(orderData[invoice_date]),$D$15,0)),MATCH(ROW(orderData[customer]),ROW(orderData[customer])),""),ROWS($A$15:A62)+$B$3)))),IF($D$13="",IF($D$15="",INDEX(orderData[shipping_method],SMALL(IF(ISNUMBER(MATCH(orderData[status],$D$11,0)),MATCH(ROW(orderData[customer]),ROW(orderData[customer])),""),ROWS($A$15:A62)+$B$3)),INDEX(orderData[shipping_method],SMALL(IF(ISNUMBER(MATCH(orderData[status],$D$11,0)*MATCH(YEAR(orderData[invoice_date]),$D$15,0)),MATCH(ROW(orderData[customer]),ROW(orderData[customer])),""),ROWS($A$15:A62)+$B$3))),IF($D$15="",INDEX(orderData[shipping_method],SMALL(IF(ISNUMBER(MATCH(orderData[status],$D$11,0)*MATCH(orderData[order_type],$D$13,0)),MATCH(ROW(orderData[customer]),ROW(orderData[customer])),""),ROWS($A$15:A62)+$B$3)),INDEX(orderData[shipping_method],SMALL(IF(ISNUMBER(MATCH(orderData[status],$D$11,0)*MATCH(orderData[order_type],$D$13,0)*MATCH(YEAR(orderData[invoice_date]),$D$15,0)),MATCH(ROW(orderData[customer]),ROW(orderData[customer])),""),ROWS($A$15:A62)+$B$3))))),IF($D$11="",IF($D$13="",IF($D$15="",INDEX(orderData[shipping_method],SMALL(IF(ISNUMBER(MATCH(orderData[customer],$D$9,0)),MATCH(ROW(orderData[customer]),ROW(orderData[customer])),""),ROWS($A$15:A62)+$B$3)),INDEX(orderData[shipping_method],SMALL(IF(ISNUMBER(MATCH(orderData[customer],$D$9,0)*MATCH(YEAR(orderData[invoice_date]),$D$15,0)),MATCH(ROW(orderData[customer]),ROW(orderData[customer])),""),ROWS($A$15:A62)+$B$3))),IF($D$15="",INDEX(orderData[shipping_method],SMALL(IF(ISNUMBER(MATCH(orderData[customer],$D$9,0)*MATCH(orderData[order_type],$D$13,0)),MATCH(ROW(orderData[customer]),ROW(orderData[customer])),""),ROWS($A$15:A62)+$B$3)),INDEX(orderData[shipping_method],SMALL(IF(ISNUMBER(MATCH(orderData[customer],$D$9,0)*MATCH(orderData[order_type],$D$13,0)*MATCH(YEAR(orderData[invoice_date]),$D$15,0)),MATCH(ROW(orderData[customer]),ROW(orderData[customer])),""),ROWS($A$15:A62)+$B$3)))),IF($D$13="",IF($D$15="",INDEX(orderData[shipping_method],SMALL(IF(ISNUMBER(MATCH(orderData[customer],$D$9,0)*MATCH(orderData[status],$D$11,0)),MATCH(ROW(orderData[customer]),ROW(orderData[customer])),""),ROWS($A$15:A62)+$B$3)),INDEX(orderData[shipping_method],SMALL(IF(ISNUMBER(MATCH(orderData[customer],$D$9,0)*MATCH(orderData[status],$D$11,0)*MATCH(YEAR(orderData[shipping_method]),$D$15,0)),MATCH(ROW(orderData[customer]),ROW(orderData[customer])),""),ROWS($A$15:A62)+$B$3))),IF($D$15="",INDEX(orderData[shipping_method],SMALL(IF(ISNUMBER(MATCH(orderData[customer],$D$9,0)*MATCH(orderData[status],$D$11,0)*MATCH(orderData[order_type],$D$13,0)),MATCH(ROW(orderData[customer]),ROW(orderData[customer])),""),ROWS($A$15:A62)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V55" s="292" t="str">
        <f t="array" ref="V55">IFERROR(IF($D$9="",IF($D$11="",IF($D$13="",IF($D$15="",INDEX(orderData[status],SMALL(MATCH(ROW(orderData[customer]),ROW(orderData[customer])),ROWS($A$15:A62)+$B$3)),INDEX(orderData[status],SMALL(IF(ISNUMBER(MATCH(YEAR(orderData[invoice_date]),$D$15,0)),MATCH(ROW(orderData[customer]),ROW(orderData[customer])),""),ROWS($A$15:A62)+$B$3))),IF($D$15="",INDEX(orderData[status],SMALL(IF(ISNUMBER(MATCH(orderData[order_type],$D$13,0)),MATCH(ROW(orderData[customer]),ROW(orderData[customer])),""),ROWS($A$15:A62)+$B$3)),INDEX(orderData[status],SMALL(IF(ISNUMBER(MATCH(orderData[order_type],$D$13,0)*MATCH(YEAR(orderData[invoice_date]),$D$15,0)),MATCH(ROW(orderData[customer]),ROW(orderData[customer])),""),ROWS($A$15:A62)+$B$3)))),IF($D$13="",IF($D$15="",INDEX(orderData[status],SMALL(IF(ISNUMBER(MATCH(orderData[status],$D$11,0)),MATCH(ROW(orderData[customer]),ROW(orderData[customer])),""),ROWS($A$15:A62)+$B$3)),INDEX(orderData[status],SMALL(IF(ISNUMBER(MATCH(orderData[status],$D$11,0)*MATCH(YEAR(orderData[invoice_date]),$D$15,0)),MATCH(ROW(orderData[customer]),ROW(orderData[customer])),""),ROWS($A$15:A62)+$B$3))),IF($D$15="",INDEX(orderData[status],SMALL(IF(ISNUMBER(MATCH(orderData[status],$D$11,0)*MATCH(orderData[order_type],$D$13,0)),MATCH(ROW(orderData[customer]),ROW(orderData[customer])),""),ROWS($A$15:A62)+$B$3)),INDEX(orderData[status],SMALL(IF(ISNUMBER(MATCH(orderData[status],$D$11,0)*MATCH(orderData[order_type],$D$13,0)*MATCH(YEAR(orderData[invoice_date]),$D$15,0)),MATCH(ROW(orderData[customer]),ROW(orderData[customer])),""),ROWS($A$15:A62)+$B$3))))),IF($D$11="",IF($D$13="",IF($D$15="",INDEX(orderData[status],SMALL(IF(ISNUMBER(MATCH(orderData[customer],$D$9,0)),MATCH(ROW(orderData[customer]),ROW(orderData[customer])),""),ROWS($A$15:A62)+$B$3)),INDEX(orderData[status],SMALL(IF(ISNUMBER(MATCH(orderData[customer],$D$9,0)*MATCH(YEAR(orderData[invoice_date]),$D$15,0)),MATCH(ROW(orderData[customer]),ROW(orderData[customer])),""),ROWS($A$15:A62)+$B$3))),IF($D$15="",INDEX(orderData[status],SMALL(IF(ISNUMBER(MATCH(orderData[customer],$D$9,0)*MATCH(orderData[order_type],$D$13,0)),MATCH(ROW(orderData[customer]),ROW(orderData[customer])),""),ROWS($A$15:A62)+$B$3)),INDEX(orderData[status],SMALL(IF(ISNUMBER(MATCH(orderData[customer],$D$9,0)*MATCH(orderData[order_type],$D$13,0)*MATCH(YEAR(orderData[invoice_date]),$D$15,0)),MATCH(ROW(orderData[customer]),ROW(orderData[customer])),""),ROWS($A$15:A62)+$B$3)))),IF($D$13="",IF($D$15="",INDEX(orderData[status],SMALL(IF(ISNUMBER(MATCH(orderData[customer],$D$9,0)*MATCH(orderData[status],$D$11,0)),MATCH(ROW(orderData[customer]),ROW(orderData[customer])),""),ROWS($A$15:A62)+$B$3)),INDEX(orderData[status],SMALL(IF(ISNUMBER(MATCH(orderData[customer],$D$9,0)*MATCH(orderData[status],$D$11,0)*MATCH(YEAR(orderData[status]),$D$15,0)),MATCH(ROW(orderData[customer]),ROW(orderData[customer])),""),ROWS($A$15:A62)+$B$3))),IF($D$15="",INDEX(orderData[status],SMALL(IF(ISNUMBER(MATCH(orderData[customer],$D$9,0)*MATCH(orderData[status],$D$11,0)*MATCH(orderData[order_type],$D$13,0)),MATCH(ROW(orderData[customer]),ROW(orderData[customer])),""),ROWS($A$15:A62)+$B$3)),INDEX(orderData[statu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W55" s="392" t="str">
        <f t="array" ref="W55">IFERROR(IF($D$9="",IF($D$11="",IF($D$13="",IF($D$15="",INDEX(orderData[custom_docs],SMALL(MATCH(ROW(orderData[customer]),ROW(orderData[customer])),ROWS($A$15:A62)+$B$3)),INDEX(orderData[custom_docs],SMALL(IF(ISNUMBER(MATCH(YEAR(orderData[invoice_date]),$D$15,0)),MATCH(ROW(orderData[customer]),ROW(orderData[customer])),""),ROWS($A$15:A62)+$B$3))),IF($D$15="",INDEX(orderData[custom_docs],SMALL(IF(ISNUMBER(MATCH(orderData[order_type],$D$13,0)),MATCH(ROW(orderData[customer]),ROW(orderData[customer])),""),ROWS($A$15:A62)+$B$3)),INDEX(orderData[custom_docs],SMALL(IF(ISNUMBER(MATCH(orderData[order_type],$D$13,0)*MATCH(YEAR(orderData[invoice_date]),$D$15,0)),MATCH(ROW(orderData[customer]),ROW(orderData[customer])),""),ROWS($A$15:A62)+$B$3)))),IF($D$13="",IF($D$15="",INDEX(orderData[custom_docs],SMALL(IF(ISNUMBER(MATCH(orderData[status],$D$11,0)),MATCH(ROW(orderData[customer]),ROW(orderData[customer])),""),ROWS($A$15:A62)+$B$3)),INDEX(orderData[custom_docs],SMALL(IF(ISNUMBER(MATCH(orderData[status],$D$11,0)*MATCH(YEAR(orderData[invoice_date]),$D$15,0)),MATCH(ROW(orderData[customer]),ROW(orderData[customer])),""),ROWS($A$15:A62)+$B$3))),IF($D$15="",INDEX(orderData[custom_docs],SMALL(IF(ISNUMBER(MATCH(orderData[status],$D$11,0)*MATCH(orderData[order_type],$D$13,0)),MATCH(ROW(orderData[customer]),ROW(orderData[customer])),""),ROWS($A$15:A62)+$B$3)),INDEX(orderData[custom_docs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_docs],SMALL(IF(ISNUMBER(MATCH(orderData[customer],$D$9,0)),MATCH(ROW(orderData[customer]),ROW(orderData[customer])),""),ROWS($A$15:A62)+$B$3)),INDEX(orderData[custom_docs],SMALL(IF(ISNUMBER(MATCH(orderData[customer],$D$9,0)*MATCH(YEAR(orderData[invoice_date]),$D$15,0)),MATCH(ROW(orderData[customer]),ROW(orderData[customer])),""),ROWS($A$15:A62)+$B$3))),IF($D$15="",INDEX(orderData[custom_docs],SMALL(IF(ISNUMBER(MATCH(orderData[customer],$D$9,0)*MATCH(orderData[order_type],$D$13,0)),MATCH(ROW(orderData[customer]),ROW(orderData[customer])),""),ROWS($A$15:A62)+$B$3)),INDEX(orderData[custom_docs],SMALL(IF(ISNUMBER(MATCH(orderData[customer],$D$9,0)*MATCH(orderData[order_type],$D$13,0)*MATCH(YEAR(orderData[invoice_date]),$D$15,0)),MATCH(ROW(orderData[customer]),ROW(orderData[customer])),""),ROWS($A$15:A62)+$B$3)))),IF($D$13="",IF($D$15="",INDEX(orderData[custom_docs],SMALL(IF(ISNUMBER(MATCH(orderData[customer],$D$9,0)*MATCH(orderData[status],$D$11,0)),MATCH(ROW(orderData[customer]),ROW(orderData[customer])),""),ROWS($A$15:A62)+$B$3)),INDEX(orderData[custom_docs],SMALL(IF(ISNUMBER(MATCH(orderData[customer],$D$9,0)*MATCH(orderData[status],$D$11,0)*MATCH(YEAR(orderData[status]),$D$15,0)),MATCH(ROW(orderData[customer]),ROW(orderData[customer])),""),ROWS($A$15:A62)+$B$3))),IF($D$15="",INDEX(orderData[custom_docs],SMALL(IF(ISNUMBER(MATCH(orderData[customer],$D$9,0)*MATCH(orderData[status],$D$11,0)*MATCH(orderData[order_type],$D$13,0)),MATCH(ROW(orderData[customer]),ROW(orderData[customer])),""),ROWS($A$15:A62)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AQ55" s="251"/>
      <c r="AR55" s="251" t="s">
        <v>69</v>
      </c>
      <c r="BG55" s="195"/>
      <c r="BK55" s="266"/>
      <c r="BL55" s="267"/>
      <c r="BM55" s="268"/>
      <c r="BN55" s="267"/>
      <c r="BO55" s="268"/>
      <c r="BZ55" s="318"/>
      <c r="CA55" s="305" t="str">
        <f>IFERROR(IF(BZ55="","",INDEX(productData[description],MATCH(BZ55,productData[sku],0))),"")</f>
        <v/>
      </c>
      <c r="CB55" s="307"/>
      <c r="CC55" s="421"/>
      <c r="CD55" s="315"/>
      <c r="CE55" s="425"/>
      <c r="CF55" s="308"/>
      <c r="CG55" s="309" t="str">
        <f>IFERROR(ROUNDUP(CB55/INDEX(productData[units_per_carton],MATCH(BZ55,productData[sku],0)),0),"")</f>
        <v/>
      </c>
      <c r="CH55" s="310" t="str">
        <f>IFERROR(ROUNDUP(CD55/INDEX(productData[units_per_carton],MATCH(BZ55,productData[sku],0)),0),"")</f>
        <v/>
      </c>
      <c r="CI55" s="310" t="str">
        <f>IFERROR(ROUNDUP(CF55/INDEX(productData[units_per_carton],MATCH(BZ55,productData[sku])),0),"")</f>
        <v/>
      </c>
      <c r="CJ55" s="310" t="str">
        <f>IFERROR(((CB55+CD55+CF55)/INDEX(productData[units_per_carton],MATCH(BZ55,productData[sku],0)))*INDEX(productData[net_weight],MATCH(BZ55,productData[sku],0)),"")</f>
        <v/>
      </c>
      <c r="CK55" s="310" t="str">
        <f>IFERROR(((CB55+CD55+CF55)/INDEX(productData[units_per_carton],MATCH(BZ55,productData[sku],0)))*INDEX(productData[gross_weight],MATCH(BZ55,productData[sku],0)),"")</f>
        <v/>
      </c>
      <c r="CL55" s="414" t="str">
        <f>IFERROR((CB55+CD55+CF55)/INDEX(productData[units_per_carton],MATCH(BZ55,productData[sku],0))*INDEX(productData[length],MATCH(BZ55,productData[sku],0))*INDEX(productData[width],MATCH(BZ55,productData[sku],0))*INDEX(productData[height],MATCH(BZ55,productData[sku],0))/1000000000,"")</f>
        <v/>
      </c>
      <c r="CM55" s="311" t="str">
        <f>IFERROR(INDEX(productData[category],MATCH(BZ55,productData[sku],0)),"")</f>
        <v/>
      </c>
      <c r="CN55" s="311" t="str">
        <f>IFERROR(INDEX(productData[size1],MATCH(BZ55,productData[sku],0)),"")</f>
        <v/>
      </c>
      <c r="CO55" s="312" t="str">
        <f>IFERROR(INDEX(productData[hs_code],MATCH(BZ55,productData[sku],0)),"")</f>
        <v/>
      </c>
      <c r="CP55" s="365" t="str">
        <f>IFERROR(INDEX(productData[sku_geko],MATCH(BZ55,productData[sku],0)),"")</f>
        <v/>
      </c>
      <c r="CQ55" s="308"/>
      <c r="CR55" s="383" t="str">
        <f>IFERROR(IF(BZ55="","",IF($BX$15="SALE",INDEX(inventory[COSTO UNITARIO],MATCH(BZ55,inventory[SKU],0)),IF($BX$15="SAMPLING",INDEX(inventory[COSTO UNITARIO],MATCH(BZ55,inventory[SKU],0)),""))),"")</f>
        <v/>
      </c>
      <c r="CS55" s="383" t="str">
        <f t="shared" si="8"/>
        <v/>
      </c>
      <c r="CT55" s="430" t="str">
        <f t="shared" si="9"/>
        <v/>
      </c>
      <c r="CU55" s="357" t="str">
        <f t="shared" si="3"/>
        <v/>
      </c>
      <c r="CV55" s="251"/>
      <c r="CW55" s="251"/>
      <c r="CX55" s="251"/>
      <c r="CY55" s="251"/>
      <c r="CZ55" s="251"/>
      <c r="DA55" s="251"/>
      <c r="DB55" s="251" t="str">
        <f>IFERROR(VLOOKUP(BZ55,productData[],22,FALSE),"")</f>
        <v/>
      </c>
      <c r="EE55" s="337" t="str">
        <f t="array" ref="EE55">IFERROR(IF($EC$9="",IF($EC$11="",IF($EC$13="",INDEX(productData[sku],SMALL(MATCH(ROW(productData[sku]),ROW(productData[sku])),ROWS($A$15:A62)+$B$3)),INDEX(productData[sku],SMALL(IF(ISNUMBER(MATCH(productData[size1],$EC$13,0)),MATCH(ROW(productData[sku]),ROW(productData[sku])),""),ROWS($A$15:A60)+$B$3))),IF($EC$13="",INDEX(productData[sku],SMALL(IF(ISNUMBER(MATCH(productData[sex],$EC$11,0)),MATCH(ROW(productData[sku]),ROW(productData[sku])),""),ROWS($A$15:A60)+$B$3)),INDEX(productData[sku],SMALL(IF(ISNUMBER(MATCH(productData[sex],$EC$11,0)*MATCH(productData[size1],$EC$13,0)),MATCH(ROW(productData[sku]),ROW(productData[sku])),""),ROWS($A$15:A60)+$B$3)))),IF($EC$11="",IF($EC$13="",INDEX(productData[sku],SMALL(IF(ISNUMBER(MATCH(productData[category],$EC$9,0)),MATCH(ROW(productData[sku]),ROW(productData[sku])),""),ROWS($A$15:A60)+$B$3)),INDEX(productData[sku],SMALL(IF(ISNUMBER(MATCH(productData[category],$EC$9,0)*MATCH(productData[size1],$EC$13,0)),MATCH(ROW(productData[sku]),ROW(productData[sku])),""),ROWS($A$15:A60)+$B$3))),IF($EC$13="",INDEX(productData[sku],SMALL(IF(ISNUMBER(MATCH(productData[category],$EC$9,0)*MATCH(productData[sex],$EC$11,0)),MATCH(ROW(productData[sku]),ROW(productData[sku])),""),ROWS($A$15:A60)+$B$3)),INDEX(productData[sku],SMALL(IF(ISNUMBER(MATCH(productData[category],$EC$9,0)*MATCH(productData[sex],$EC$11,0)*MATCH(productData[size1],$EC$13,0)),MATCH(ROW(productData[sku]),ROW(productData[sku])),""),ROWS($A$15:A60)+$B$3))))),"")</f>
        <v/>
      </c>
      <c r="EF55" s="501" t="str">
        <f t="array" ref="EF55">IFERROR(IF($EC$9="",IF($EC$11="",IF($EC$13="",INDEX(productData[description],SMALL(MATCH(ROW(productData[sku]),ROW(productData[sku])),ROWS($A$15:A62)+$B$3)),INDEX(productData[description],SMALL(IF(ISNUMBER(MATCH(productData[size1],$EC$13,0)),MATCH(ROW(productData[sku]),ROW(productData[sku])),""),ROWS($A$15:A60)+$B$3))),IF($EC$13="",INDEX(productData[description],SMALL(IF(ISNUMBER(MATCH(productData[sex],$EC$11,0)),MATCH(ROW(productData[sku]),ROW(productData[sku])),""),ROWS($A$15:A60)+$B$3)),INDEX(productData[description],SMALL(IF(ISNUMBER(MATCH(productData[sex],$EC$11,0)*MATCH(productData[size1],$EC$13,0)),MATCH(ROW(productData[sku]),ROW(productData[sku])),""),ROWS($A$15:A60)+$B$3)))),IF($EC$11="",IF($EC$13="",INDEX(productData[description],SMALL(IF(ISNUMBER(MATCH(productData[category],$EC$9,0)),MATCH(ROW(productData[sku]),ROW(productData[sku])),""),ROWS($A$15:A60)+$B$3)),INDEX(productData[description],SMALL(IF(ISNUMBER(MATCH(productData[category],$EC$9,0)*MATCH(productData[size1],$EC$13,0)),MATCH(ROW(productData[sku]),ROW(productData[sku])),""),ROWS($A$15:A60)+$B$3))),IF($EC$13="",INDEX(productData[description],SMALL(IF(ISNUMBER(MATCH(productData[category],$EC$9,0)*MATCH(productData[sex],$EC$11,0)),MATCH(ROW(productData[sku]),ROW(productData[sku])),""),ROWS($A$15:A60)+$B$3)),INDEX(productData[description],SMALL(IF(ISNUMBER(MATCH(productData[category],$EC$9,0)*MATCH(productData[sex],$EC$11,0)*MATCH(productData[size1],$EC$13,0)),MATCH(ROW(productData[sku]),ROW(productData[sku])),""),ROWS($A$15:A60)+$B$3))))),"")</f>
        <v/>
      </c>
      <c r="EG55" s="338" t="str">
        <f>IFERROR(IF('BHPC MANAGER'!$EE55="","",INDEX(inventory[ESISTENZA],MATCH('BHPC MANAGER'!$EE55,inventory[SKU],0))),0)</f>
        <v/>
      </c>
      <c r="EH55" s="339" t="s">
        <v>241</v>
      </c>
      <c r="EI55" s="339" t="str">
        <f t="shared" si="4"/>
        <v/>
      </c>
      <c r="EJ55" s="340" t="s">
        <v>241</v>
      </c>
      <c r="EK55" s="341" t="str">
        <f t="shared" si="5"/>
        <v/>
      </c>
      <c r="EO55" s="195" t="str">
        <f t="array" ref="EO55">IFERROR(INDEX(orderData[order_no],SMALL(IF(ISNUMBER(MATCH(orderData[status],$EO$7,0)),MATCH(ROW(orderData[order_no]),ROW(orderData[order_no])),""),ROWS($A$15:A60))),"")</f>
        <v/>
      </c>
    </row>
    <row r="56" spans="10:145" ht="15" customHeight="1" x14ac:dyDescent="0.35">
      <c r="L56" s="285" t="str">
        <f t="array" ref="L56">IFERROR(IF($D$9="",IF($D$11="",IF($D$13="",IF($D$15="",INDEX(orderData[customer],SMALL(MATCH(ROW(orderData[customer]),ROW(orderData[customer])),ROWS($A$15:A63)+$B$3)),INDEX(orderData[customer],SMALL(IF(ISNUMBER(MATCH(YEAR(orderData[invoice_date]),$D$15,0)),MATCH(ROW(orderData[customer]),ROW(orderData[customer])),""),ROWS($A$15:A63)+$B$3))),IF($D$15="",INDEX(orderData[customer],SMALL(IF(ISNUMBER(MATCH(orderData[order_type],$D$13,0)),MATCH(ROW(orderData[customer]),ROW(orderData[customer])),""),ROWS($A$15:A63)+$B$3)),INDEX(orderData[customer],SMALL(IF(ISNUMBER(MATCH(orderData[order_type],$D$13,0)*MATCH(YEAR(orderData[invoice_date]),$D$15,0)),MATCH(ROW(orderData[customer]),ROW(orderData[customer])),""),ROWS($A$15:A63)+$B$3)))),IF($D$13="",IF($D$15="",INDEX(orderData[customer],SMALL(IF(ISNUMBER(MATCH(orderData[status],$D$11,0)),MATCH(ROW(orderData[customer]),ROW(orderData[customer])),""),ROWS($A$15:A63)+$B$3)),INDEX(orderData[customer],SMALL(IF(ISNUMBER(MATCH(orderData[status],$D$11,0)*MATCH(YEAR(orderData[invoice_date]),$D$15,0)),MATCH(ROW(orderData[customer]),ROW(orderData[customer])),""),ROWS($A$15:A63)+$B$3))),IF($D$15="",INDEX(orderData[customer],SMALL(IF(ISNUMBER(MATCH(orderData[status],$D$11,0)*MATCH(orderData[order_type],$D$13,0)),MATCH(ROW(orderData[customer]),ROW(orderData[customer])),""),ROWS($A$15:A63)+$B$3)),INDEX(orderData[customer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er],SMALL(IF(ISNUMBER(MATCH(orderData[customer],$D$9,0)),MATCH(ROW(orderData[customer]),ROW(orderData[customer])),""),ROWS($A$15:A63)+$B$3)),INDEX(orderData[customer],SMALL(IF(ISNUMBER(MATCH(orderData[customer],$D$9,0)*MATCH(YEAR(orderData[invoice_date]),$D$15,0)),MATCH(ROW(orderData[customer]),ROW(orderData[customer])),""),ROWS($A$15:A63)+$B$3))),IF($D$15="",INDEX(orderData[customer],SMALL(IF(ISNUMBER(MATCH(orderData[customer],$D$9,0)*MATCH(orderData[order_type],$D$13,0)),MATCH(ROW(orderData[customer]),ROW(orderData[customer])),""),ROWS($A$15:A63)+$B$3)),INDEX(orderData[customer],SMALL(IF(ISNUMBER(MATCH(orderData[customer],$D$9,0)*MATCH(orderData[order_type],$D$13,0)*MATCH(YEAR(orderData[invoice_date]),$D$15,0)),MATCH(ROW(orderData[customer]),ROW(orderData[customer])),""),ROWS($A$15:A63)+$B$3)))),IF($D$13="",IF($D$15="",INDEX(orderData[customer],SMALL(IF(ISNUMBER(MATCH(orderData[customer],$D$9,0)*MATCH(orderData[status],$D$11,0)),MATCH(ROW(orderData[customer]),ROW(orderData[customer])),""),ROWS($A$15:A63)+$B$3)),INDEX(orderData[customer],SMALL(IF(ISNUMBER(MATCH(orderData[customer],$D$9,0)*MATCH(orderData[status],$D$11,0)*MATCH(YEAR(orderData[invoice_date]),$D$15,0)),MATCH(ROW(orderData[customer]),ROW(orderData[customer])),""),ROWS($A$15:A63)+$B$3))),IF($D$15="",INDEX(orderData[customer],SMALL(IF(ISNUMBER(MATCH(orderData[customer],$D$9,0)*MATCH(orderData[status],$D$11,0)*MATCH(orderData[order_type],$D$13,0)),MATCH(ROW(orderData[customer]),ROW(orderData[customer])),""),ROWS($A$15:A63)+$B$3)),INDEX(orderData[customer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M56" s="286" t="str">
        <f t="array" ref="M56">IFERROR(IF($D$9="",IF($D$11="",IF($D$13="",IF($D$15="",INDEX(orderData[order_no],SMALL(MATCH(ROW(orderData[customer]),ROW(orderData[customer])),ROWS($A$15:A63)+$B$3)),INDEX(orderData[order_no],SMALL(IF(ISNUMBER(MATCH(YEAR(orderData[invoice_date]),$D$15,0)),MATCH(ROW(orderData[customer]),ROW(orderData[customer])),""),ROWS($A$15:A63)+$B$3))),IF($D$15="",INDEX(orderData[order_no],SMALL(IF(ISNUMBER(MATCH(orderData[order_type],$D$13,0)),MATCH(ROW(orderData[customer]),ROW(orderData[customer])),""),ROWS($A$15:A63)+$B$3)),INDEX(orderData[order_no],SMALL(IF(ISNUMBER(MATCH(orderData[order_type],$D$13,0)*MATCH(YEAR(orderData[invoice_date]),$D$15,0)),MATCH(ROW(orderData[customer]),ROW(orderData[customer])),""),ROWS($A$15:A63)+$B$3)))),IF($D$13="",IF($D$15="",INDEX(orderData[order_no],SMALL(IF(ISNUMBER(MATCH(orderData[status],$D$11,0)),MATCH(ROW(orderData[customer]),ROW(orderData[customer])),""),ROWS($A$15:A63)+$B$3)),INDEX(orderData[order_no],SMALL(IF(ISNUMBER(MATCH(orderData[status],$D$11,0)*MATCH(YEAR(orderData[invoice_date]),$D$15,0)),MATCH(ROW(orderData[customer]),ROW(orderData[customer])),""),ROWS($A$15:A63)+$B$3))),IF($D$15="",INDEX(orderData[order_no],SMALL(IF(ISNUMBER(MATCH(orderData[status],$D$11,0)*MATCH(orderData[order_type],$D$13,0)),MATCH(ROW(orderData[customer]),ROW(orderData[customer])),""),ROWS($A$15:A63)+$B$3)),INDEX(orderData[order_no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no],SMALL(IF(ISNUMBER(MATCH(orderData[customer],$D$9,0)),MATCH(ROW(orderData[customer]),ROW(orderData[customer])),""),ROWS($A$15:A63)+$B$3)),INDEX(orderData[order_no],SMALL(IF(ISNUMBER(MATCH(orderData[customer],$D$9,0)*MATCH(YEAR(orderData[invoice_date]),$D$15,0)),MATCH(ROW(orderData[customer]),ROW(orderData[customer])),""),ROWS($A$15:A63)+$B$3))),IF($D$15="",INDEX(orderData[order_no],SMALL(IF(ISNUMBER(MATCH(orderData[customer],$D$9,0)*MATCH(orderData[order_type],$D$13,0)),MATCH(ROW(orderData[customer]),ROW(orderData[customer])),""),ROWS($A$15:A63)+$B$3)),INDEX(orderData[order_no],SMALL(IF(ISNUMBER(MATCH(orderData[customer],$D$9,0)*MATCH(orderData[order_type],$D$13,0)*MATCH(YEAR(orderData[invoice_date]),$D$15,0)),MATCH(ROW(orderData[customer]),ROW(orderData[customer])),""),ROWS($A$15:A63)+$B$3)))),IF($D$13="",IF($D$15="",INDEX(orderData[order_no],SMALL(IF(ISNUMBER(MATCH(orderData[customer],$D$9,0)*MATCH(orderData[status],$D$11,0)),MATCH(ROW(orderData[customer]),ROW(orderData[customer])),""),ROWS($A$15:A63)+$B$3)),INDEX(orderData[order_no],SMALL(IF(ISNUMBER(MATCH(orderData[customer],$D$9,0)*MATCH(orderData[status],$D$11,0)*MATCH(YEAR(orderData[invoice_date]),$D$15,0)),MATCH(ROW(orderData[customer]),ROW(orderData[customer])),""),ROWS($A$15:A63)+$B$3))),IF($D$15="",INDEX(orderData[order_no],SMALL(IF(ISNUMBER(MATCH(orderData[customer],$D$9,0)*MATCH(orderData[status],$D$11,0)*MATCH(orderData[order_type],$D$13,0)),MATCH(ROW(orderData[customer]),ROW(orderData[customer])),""),ROWS($A$15:A63)+$B$3)),INDEX(orderData[order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N56" s="287" t="str">
        <f t="array" ref="N56">IFERROR(IF($D$9="",IF($D$11="",IF($D$13="",IF($D$15="",INDEX(orderData[order_type],SMALL(MATCH(ROW(orderData[customer]),ROW(orderData[customer])),ROWS($A$15:A63)+$B$3)),INDEX(orderData[order_type],SMALL(IF(ISNUMBER(MATCH(YEAR(orderData[invoice_date]),$D$15,0)),MATCH(ROW(orderData[customer]),ROW(orderData[customer])),""),ROWS($A$15:A63)+$B$3))),IF($D$15="",INDEX(orderData[order_type],SMALL(IF(ISNUMBER(MATCH(orderData[order_type],$D$13,0)),MATCH(ROW(orderData[customer]),ROW(orderData[customer])),""),ROWS($A$15:A63)+$B$3)),INDEX(orderData[order_type],SMALL(IF(ISNUMBER(MATCH(orderData[order_type],$D$13,0)*MATCH(YEAR(orderData[invoice_date]),$D$15,0)),MATCH(ROW(orderData[customer]),ROW(orderData[customer])),""),ROWS($A$15:A63)+$B$3)))),IF($D$13="",IF($D$15="",INDEX(orderData[order_type],SMALL(IF(ISNUMBER(MATCH(orderData[status],$D$11,0)),MATCH(ROW(orderData[customer]),ROW(orderData[customer])),""),ROWS($A$15:A63)+$B$3)),INDEX(orderData[order_type],SMALL(IF(ISNUMBER(MATCH(orderData[status],$D$11,0)*MATCH(YEAR(orderData[invoice_date]),$D$15,0)),MATCH(ROW(orderData[customer]),ROW(orderData[customer])),""),ROWS($A$15:A63)+$B$3))),IF($D$15="",INDEX(orderData[order_type],SMALL(IF(ISNUMBER(MATCH(orderData[status],$D$11,0)*MATCH(orderData[order_type],$D$13,0)),MATCH(ROW(orderData[customer]),ROW(orderData[customer])),""),ROWS($A$15:A63)+$B$3)),INDEX(orderData[order_typ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type],SMALL(IF(ISNUMBER(MATCH(orderData[customer],$D$9,0)),MATCH(ROW(orderData[customer]),ROW(orderData[customer])),""),ROWS($A$15:A63)+$B$3)),INDEX(orderData[order_type],SMALL(IF(ISNUMBER(MATCH(orderData[customer],$D$9,0)*MATCH(YEAR(orderData[invoice_date]),$D$15,0)),MATCH(ROW(orderData[customer]),ROW(orderData[customer])),""),ROWS($A$15:A63)+$B$3))),IF($D$15="",INDEX(orderData[order_type],SMALL(IF(ISNUMBER(MATCH(orderData[customer],$D$9,0)*MATCH(orderData[order_type],$D$13,0)),MATCH(ROW(orderData[customer]),ROW(orderData[customer])),""),ROWS($A$15:A63)+$B$3)),INDEX(orderData[order_type],SMALL(IF(ISNUMBER(MATCH(orderData[customer],$D$9,0)*MATCH(orderData[order_type],$D$13,0)*MATCH(YEAR(orderData[invoice_date]),$D$15,0)),MATCH(ROW(orderData[customer]),ROW(orderData[customer])),""),ROWS($A$15:A63)+$B$3)))),IF($D$13="",IF($D$15="",INDEX(orderData[order_type],SMALL(IF(ISNUMBER(MATCH(orderData[customer],$D$9,0)*MATCH(orderData[status],$D$11,0)),MATCH(ROW(orderData[customer]),ROW(orderData[customer])),""),ROWS($A$15:A63)+$B$3)),INDEX(orderData[order_type],SMALL(IF(ISNUMBER(MATCH(orderData[customer],$D$9,0)*MATCH(orderData[status],$D$11,0)*MATCH(YEAR(orderData[invoice_date]),$D$15,0)),MATCH(ROW(orderData[customer]),ROW(orderData[customer])),""),ROWS($A$15:A63)+$B$3))),IF($D$15="",INDEX(orderData[order_type],SMALL(IF(ISNUMBER(MATCH(orderData[customer],$D$9,0)*MATCH(orderData[status],$D$11,0)*MATCH(orderData[order_type],$D$13,0)),MATCH(ROW(orderData[customer]),ROW(orderData[customer])),""),ROWS($A$15:A63)+$B$3)),INDEX(orderData[order_typ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O56" s="288" t="str">
        <f t="array" ref="O56">IFERROR(IF($D$9="",IF($D$11="",IF($D$13="",IF($D$15="",INDEX(orderData[order_date],SMALL(MATCH(ROW(orderData[customer]),ROW(orderData[customer])),ROWS($A$15:A63)+$B$3)),INDEX(orderData[order_date],SMALL(IF(ISNUMBER(MATCH(YEAR(orderData[invoice_date]),$D$15,0)),MATCH(ROW(orderData[customer]),ROW(orderData[customer])),""),ROWS($A$15:A63)+$B$3))),IF($D$15="",INDEX(orderData[order_date],SMALL(IF(ISNUMBER(MATCH(orderData[order_type],$D$13,0)),MATCH(ROW(orderData[customer]),ROW(orderData[customer])),""),ROWS($A$15:A63)+$B$3)),INDEX(orderData[order_date],SMALL(IF(ISNUMBER(MATCH(orderData[order_type],$D$13,0)*MATCH(YEAR(orderData[invoice_date]),$D$15,0)),MATCH(ROW(orderData[customer]),ROW(orderData[customer])),""),ROWS($A$15:A63)+$B$3)))),IF($D$13="",IF($D$15="",INDEX(orderData[order_date],SMALL(IF(ISNUMBER(MATCH(orderData[status],$D$11,0)),MATCH(ROW(orderData[customer]),ROW(orderData[customer])),""),ROWS($A$15:A63)+$B$3)),INDEX(orderData[order_date],SMALL(IF(ISNUMBER(MATCH(orderData[status],$D$11,0)*MATCH(YEAR(orderData[invoice_date]),$D$15,0)),MATCH(ROW(orderData[customer]),ROW(orderData[customer])),""),ROWS($A$15:A63)+$B$3))),IF($D$15="",INDEX(orderData[order_date],SMALL(IF(ISNUMBER(MATCH(orderData[status],$D$11,0)*MATCH(orderData[order_type],$D$13,0)),MATCH(ROW(orderData[customer]),ROW(orderData[customer])),""),ROWS($A$15:A63)+$B$3)),INDEX(orderData[order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date],SMALL(IF(ISNUMBER(MATCH(orderData[customer],$D$9,0)),MATCH(ROW(orderData[customer]),ROW(orderData[customer])),""),ROWS($A$15:A63)+$B$3)),INDEX(orderData[order_date],SMALL(IF(ISNUMBER(MATCH(orderData[customer],$D$9,0)*MATCH(YEAR(orderData[invoice_date]),$D$15,0)),MATCH(ROW(orderData[customer]),ROW(orderData[customer])),""),ROWS($A$15:A63)+$B$3))),IF($D$15="",INDEX(orderData[order_date],SMALL(IF(ISNUMBER(MATCH(orderData[customer],$D$9,0)*MATCH(orderData[order_type],$D$13,0)),MATCH(ROW(orderData[customer]),ROW(orderData[customer])),""),ROWS($A$15:A63)+$B$3)),INDEX(orderData[order_date],SMALL(IF(ISNUMBER(MATCH(orderData[customer],$D$9,0)*MATCH(orderData[order_type],$D$13,0)*MATCH(YEAR(orderData[invoice_date]),$D$15,0)),MATCH(ROW(orderData[customer]),ROW(orderData[customer])),""),ROWS($A$15:A63)+$B$3)))),IF($D$13="",IF($D$15="",INDEX(orderData[order_date],SMALL(IF(ISNUMBER(MATCH(orderData[customer],$D$9,0)*MATCH(orderData[status],$D$11,0)),MATCH(ROW(orderData[customer]),ROW(orderData[customer])),""),ROWS($A$15:A63)+$B$3)),INDEX(orderData[order_date],SMALL(IF(ISNUMBER(MATCH(orderData[customer],$D$9,0)*MATCH(orderData[status],$D$11,0)*MATCH(YEAR(orderData[invoice_date]),$D$15,0)),MATCH(ROW(orderData[customer]),ROW(orderData[customer])),""),ROWS($A$15:A63)+$B$3))),IF($D$15="",INDEX(orderData[order_date],SMALL(IF(ISNUMBER(MATCH(orderData[customer],$D$9,0)*MATCH(orderData[status],$D$11,0)*MATCH(orderData[order_type],$D$13,0)),MATCH(ROW(orderData[customer]),ROW(orderData[customer])),""),ROWS($A$15:A63)+$B$3)),INDEX(orderData[order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P56" s="289" t="str">
        <f t="array" ref="P56">IFERROR(IF($D$9="",IF($D$11="",IF($D$13="",IF($D$15="",INDEX(orderData[invoice_no],SMALL(MATCH(ROW(orderData[customer]),ROW(orderData[customer])),ROWS($A$15:A63)+$B$3)),INDEX(orderData[invoice_no],SMALL(IF(ISNUMBER(MATCH(YEAR(orderData[invoice_date]),$D$15,0)),MATCH(ROW(orderData[customer]),ROW(orderData[customer])),""),ROWS($A$15:A63)+$B$3))),IF($D$15="",INDEX(orderData[invoice_no],SMALL(IF(ISNUMBER(MATCH(orderData[order_type],$D$13,0)),MATCH(ROW(orderData[customer]),ROW(orderData[customer])),""),ROWS($A$15:A63)+$B$3)),INDEX(orderData[invoice_no],SMALL(IF(ISNUMBER(MATCH(orderData[order_type],$D$13,0)*MATCH(YEAR(orderData[invoice_date]),$D$15,0)),MATCH(ROW(orderData[customer]),ROW(orderData[customer])),""),ROWS($A$15:A63)+$B$3)))),IF($D$13="",IF($D$15="",INDEX(orderData[invoice_no],SMALL(IF(ISNUMBER(MATCH(orderData[status],$D$11,0)),MATCH(ROW(orderData[customer]),ROW(orderData[customer])),""),ROWS($A$15:A63)+$B$3)),INDEX(orderData[invoice_no],SMALL(IF(ISNUMBER(MATCH(orderData[status],$D$11,0)*MATCH(YEAR(orderData[invoice_date]),$D$15,0)),MATCH(ROW(orderData[customer]),ROW(orderData[customer])),""),ROWS($A$15:A63)+$B$3))),IF($D$15="",INDEX(orderData[invoice_no],SMALL(IF(ISNUMBER(MATCH(orderData[status],$D$11,0)*MATCH(orderData[order_type],$D$13,0)),MATCH(ROW(orderData[customer]),ROW(orderData[customer])),""),ROWS($A$15:A63)+$B$3)),INDEX(orderData[invoice_no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no],SMALL(IF(ISNUMBER(MATCH(orderData[customer],$D$9,0)),MATCH(ROW(orderData[customer]),ROW(orderData[customer])),""),ROWS($A$15:A63)+$B$3)),INDEX(orderData[invoice_no],SMALL(IF(ISNUMBER(MATCH(orderData[customer],$D$9,0)*MATCH(YEAR(orderData[invoice_date]),$D$15,0)),MATCH(ROW(orderData[customer]),ROW(orderData[customer])),""),ROWS($A$15:A63)+$B$3))),IF($D$15="",INDEX(orderData[invoice_no],SMALL(IF(ISNUMBER(MATCH(orderData[customer],$D$9,0)*MATCH(orderData[order_type],$D$13,0)),MATCH(ROW(orderData[customer]),ROW(orderData[customer])),""),ROWS($A$15:A63)+$B$3)),INDEX(orderData[invoice_no],SMALL(IF(ISNUMBER(MATCH(orderData[customer],$D$9,0)*MATCH(orderData[order_type],$D$13,0)*MATCH(YEAR(orderData[invoice_date]),$D$15,0)),MATCH(ROW(orderData[customer]),ROW(orderData[customer])),""),ROWS($A$15:A63)+$B$3)))),IF($D$13="",IF($D$15="",INDEX(orderData[invoice_no],SMALL(IF(ISNUMBER(MATCH(orderData[customer],$D$9,0)*MATCH(orderData[status],$D$11,0)),MATCH(ROW(orderData[customer]),ROW(orderData[customer])),""),ROWS($A$15:A63)+$B$3)),INDEX(orderData[invoice_no],SMALL(IF(ISNUMBER(MATCH(orderData[customer],$D$9,0)*MATCH(orderData[status],$D$11,0)*MATCH(YEAR(orderData[invoice_date]),$D$15,0)),MATCH(ROW(orderData[customer]),ROW(orderData[customer])),""),ROWS($A$15:A63)+$B$3))),IF($D$15="",INDEX(orderData[invoice_no],SMALL(IF(ISNUMBER(MATCH(orderData[customer],$D$9,0)*MATCH(orderData[status],$D$11,0)*MATCH(orderData[order_type],$D$13,0)),MATCH(ROW(orderData[customer]),ROW(orderData[customer])),""),ROWS($A$15:A63)+$B$3)),INDEX(orderData[invoice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Q56" s="290" t="str">
        <f t="array" ref="Q56">IFERROR(IF($D$9="",IF($D$11="",IF($D$13="",IF($D$15="",INDEX(orderData[invoice_date],SMALL(MATCH(ROW(orderData[customer]),ROW(orderData[customer])),ROWS($A$15:A63)+$B$3)),INDEX(orderData[invoice_date],SMALL(IF(ISNUMBER(MATCH(YEAR(orderData[invoice_date]),$D$15,0)),MATCH(ROW(orderData[customer]),ROW(orderData[customer])),""),ROWS($A$15:A63)+$B$3))),IF($D$15="",INDEX(orderData[invoice_date],SMALL(IF(ISNUMBER(MATCH(orderData[order_type],$D$13,0)),MATCH(ROW(orderData[customer]),ROW(orderData[customer])),""),ROWS($A$15:A63)+$B$3)),INDEX(orderData[invoice_date],SMALL(IF(ISNUMBER(MATCH(orderData[order_type],$D$13,0)*MATCH(YEAR(orderData[invoice_date]),$D$15,0)),MATCH(ROW(orderData[customer]),ROW(orderData[customer])),""),ROWS($A$15:A63)+$B$3)))),IF($D$13="",IF($D$15="",INDEX(orderData[invoice_date],SMALL(IF(ISNUMBER(MATCH(orderData[status],$D$11,0)),MATCH(ROW(orderData[customer]),ROW(orderData[customer])),""),ROWS($A$15:A63)+$B$3)),INDEX(orderData[invoice_date],SMALL(IF(ISNUMBER(MATCH(orderData[status],$D$11,0)*MATCH(YEAR(orderData[invoice_date]),$D$15,0)),MATCH(ROW(orderData[customer]),ROW(orderData[customer])),""),ROWS($A$15:A63)+$B$3))),IF($D$15="",INDEX(orderData[invoice_date],SMALL(IF(ISNUMBER(MATCH(orderData[status],$D$11,0)*MATCH(orderData[order_type],$D$13,0)),MATCH(ROW(orderData[customer]),ROW(orderData[customer])),""),ROWS($A$15:A63)+$B$3)),INDEX(orderData[invoice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date],SMALL(IF(ISNUMBER(MATCH(orderData[customer],$D$9,0)),MATCH(ROW(orderData[customer]),ROW(orderData[customer])),""),ROWS($A$15:A63)+$B$3)),INDEX(orderData[invoice_date],SMALL(IF(ISNUMBER(MATCH(orderData[customer],$D$9,0)*MATCH(YEAR(orderData[invoice_date]),$D$15,0)),MATCH(ROW(orderData[customer]),ROW(orderData[customer])),""),ROWS($A$15:A63)+$B$3))),IF($D$15="",INDEX(orderData[invoice_date],SMALL(IF(ISNUMBER(MATCH(orderData[customer],$D$9,0)*MATCH(orderData[order_type],$D$13,0)),MATCH(ROW(orderData[customer]),ROW(orderData[customer])),""),ROWS($A$15:A63)+$B$3)),INDEX(orderData[invoice_date],SMALL(IF(ISNUMBER(MATCH(orderData[customer],$D$9,0)*MATCH(orderData[order_type],$D$13,0)*MATCH(YEAR(orderData[invoice_date]),$D$15,0)),MATCH(ROW(orderData[customer]),ROW(orderData[customer])),""),ROWS($A$15:A63)+$B$3)))),IF($D$13="",IF($D$15="",INDEX(orderData[invoice_date],SMALL(IF(ISNUMBER(MATCH(orderData[customer],$D$9,0)*MATCH(orderData[status],$D$11,0)),MATCH(ROW(orderData[customer]),ROW(orderData[customer])),""),ROWS($A$15:A63)+$B$3)),INDEX(orderData[invoice_date],SMALL(IF(ISNUMBER(MATCH(orderData[customer],$D$9,0)*MATCH(orderData[status],$D$11,0)*MATCH(YEAR(orderData[invoice_date]),$D$15,0)),MATCH(ROW(orderData[customer]),ROW(orderData[customer])),""),ROWS($A$15:A63)+$B$3))),IF($D$15="",INDEX(orderData[invoice_date],SMALL(IF(ISNUMBER(MATCH(orderData[customer],$D$9,0)*MATCH(orderData[status],$D$11,0)*MATCH(orderData[order_type],$D$13,0)),MATCH(ROW(orderData[customer]),ROW(orderData[customer])),""),ROWS($A$15:A63)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R56" s="291" t="str">
        <f t="array" ref="R56">IFERROR(IF($D$9="",IF($D$11="",IF($D$13="",IF($D$15="",INDEX(orderData[inv_amount],SMALL(MATCH(ROW(orderData[customer]),ROW(orderData[customer])),ROWS($A$15:A63)+$B$3)),INDEX(orderData[inv_amount],SMALL(IF(ISNUMBER(MATCH(YEAR(orderData[invoice_date]),$D$15,0)),MATCH(ROW(orderData[customer]),ROW(orderData[customer])),""),ROWS($A$15:A63)+$B$3))),IF($D$15="",INDEX(orderData[inv_amount],SMALL(IF(ISNUMBER(MATCH(orderData[order_type],$D$13,0)),MATCH(ROW(orderData[customer]),ROW(orderData[customer])),""),ROWS($A$15:A63)+$B$3)),INDEX(orderData[inv_amount],SMALL(IF(ISNUMBER(MATCH(orderData[order_type],$D$13,0)*MATCH(YEAR(orderData[invoice_date]),$D$15,0)),MATCH(ROW(orderData[customer]),ROW(orderData[customer])),""),ROWS($A$15:A63)+$B$3)))),IF($D$13="",IF($D$15="",INDEX(orderData[inv_amount],SMALL(IF(ISNUMBER(MATCH(orderData[status],$D$11,0)),MATCH(ROW(orderData[customer]),ROW(orderData[customer])),""),ROWS($A$15:A63)+$B$3)),INDEX(orderData[inv_amount],SMALL(IF(ISNUMBER(MATCH(orderData[status],$D$11,0)*MATCH(YEAR(orderData[invoice_date]),$D$15,0)),MATCH(ROW(orderData[customer]),ROW(orderData[customer])),""),ROWS($A$15:A63)+$B$3))),IF($D$15="",INDEX(orderData[inv_amount],SMALL(IF(ISNUMBER(MATCH(orderData[status],$D$11,0)*MATCH(orderData[order_type],$D$13,0)),MATCH(ROW(orderData[customer]),ROW(orderData[customer])),""),ROWS($A$15:A63)+$B$3)),INDEX(orderData[inv_amount],SMALL(IF(ISNUMBER(MATCH(orderData[status],$D$11,0)*MATCH(orderData[order_type],$D$13,0)*MATCH(YEAR(orderData[invoice_date]),$D$15,0)),MATCH(ROW(orderData[customer]),ROW(orderData[customer])),""),ROWS($A$15:A63)+$B$3))))),IF($D$11="",IF($D$13="",IF($D$15="",INDEX(orderData[inv_amount],SMALL(IF(ISNUMBER(MATCH(orderData[customer],$D$9,0)),MATCH(ROW(orderData[customer]),ROW(orderData[customer])),""),ROWS($A$15:A63)+$B$3)),INDEX(orderData[inv_amount],SMALL(IF(ISNUMBER(MATCH(orderData[customer],$D$9,0)*MATCH(YEAR(orderData[invoice_date]),$D$15,0)),MATCH(ROW(orderData[customer]),ROW(orderData[customer])),""),ROWS($A$15:A63)+$B$3))),IF($D$15="",INDEX(orderData[inv_amount],SMALL(IF(ISNUMBER(MATCH(orderData[customer],$D$9,0)*MATCH(orderData[order_type],$D$13,0)),MATCH(ROW(orderData[customer]),ROW(orderData[customer])),""),ROWS($A$15:A63)+$B$3)),INDEX(orderData[inv_amount],SMALL(IF(ISNUMBER(MATCH(orderData[customer],$D$9,0)*MATCH(orderData[order_type],$D$13,0)*MATCH(YEAR(orderData[invoice_date]),$D$15,0)),MATCH(ROW(orderData[customer]),ROW(orderData[customer])),""),ROWS($A$15:A63)+$B$3)))),IF($D$13="",IF($D$15="",INDEX(orderData[inv_amount],SMALL(IF(ISNUMBER(MATCH(orderData[customer],$D$9,0)*MATCH(orderData[status],$D$11,0)),MATCH(ROW(orderData[customer]),ROW(orderData[customer])),""),ROWS($A$15:A63)+$B$3)),INDEX(orderData[inv_amount],SMALL(IF(ISNUMBER(MATCH(orderData[customer],$D$9,0)*MATCH(orderData[status],$D$11,0)*MATCH(YEAR(orderData[inv_amount]),$D$15,0)),MATCH(ROW(orderData[customer]),ROW(orderData[customer])),""),ROWS($A$15:A63)+$B$3))),IF($D$15="",INDEX(orderData[inv_amount],SMALL(IF(ISNUMBER(MATCH(orderData[customer],$D$9,0)*MATCH(orderData[status],$D$11,0)*MATCH(orderData[order_type],$D$13,0)),MATCH(ROW(orderData[customer]),ROW(orderData[customer])),""),ROWS($A$15:A63)+$B$3)),INDEX(orderData[inv_amount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S56" s="353" t="str">
        <f t="array" ref="S56">IFERROR(IF($D$9="",IF($D$11="",IF($D$13="",IF($D$15="",INDEX(orderData[lock_goods],SMALL(MATCH(ROW(orderData[customer]),ROW(orderData[customer])),ROWS($A$15:A63)+$B$3)),INDEX(orderData[lock_goods],SMALL(IF(ISNUMBER(MATCH(YEAR(orderData[invoice_date]),$D$15,0)),MATCH(ROW(orderData[customer]),ROW(orderData[customer])),""),ROWS($A$15:A63)+$B$3))),IF($D$15="",INDEX(orderData[lock_goods],SMALL(IF(ISNUMBER(MATCH(orderData[order_type],$D$13,0)),MATCH(ROW(orderData[customer]),ROW(orderData[customer])),""),ROWS($A$15:A63)+$B$3)),INDEX(orderData[lock_goods],SMALL(IF(ISNUMBER(MATCH(orderData[order_type],$D$13,0)*MATCH(YEAR(orderData[invoice_date]),$D$15,0)),MATCH(ROW(orderData[customer]),ROW(orderData[customer])),""),ROWS($A$15:A63)+$B$3)))),IF($D$13="",IF($D$15="",INDEX(orderData[lock_goods],SMALL(IF(ISNUMBER(MATCH(orderData[status],$D$11,0)),MATCH(ROW(orderData[customer]),ROW(orderData[customer])),""),ROWS($A$15:A63)+$B$3)),INDEX(orderData[lock_goods],SMALL(IF(ISNUMBER(MATCH(orderData[status],$D$11,0)*MATCH(YEAR(orderData[invoice_date]),$D$15,0)),MATCH(ROW(orderData[customer]),ROW(orderData[customer])),""),ROWS($A$15:A63)+$B$3))),IF($D$15="",INDEX(orderData[lock_goods],SMALL(IF(ISNUMBER(MATCH(orderData[status],$D$11,0)*MATCH(orderData[order_type],$D$13,0)),MATCH(ROW(orderData[customer]),ROW(orderData[customer])),""),ROWS($A$15:A63)+$B$3)),INDEX(orderData[lock_goods],SMALL(IF(ISNUMBER(MATCH(orderData[status],$D$11,0)*MATCH(orderData[order_type],$D$13,0)*MATCH(YEAR(orderData[invoice_date]),$D$15,0)),MATCH(ROW(orderData[customer]),ROW(orderData[customer])),""),ROWS($A$15:A63)+$B$3))))),IF($D$11="",IF($D$13="",IF($D$15="",INDEX(orderData[lock_goods],SMALL(IF(ISNUMBER(MATCH(orderData[customer],$D$9,0)),MATCH(ROW(orderData[customer]),ROW(orderData[customer])),""),ROWS($A$15:A63)+$B$3)),INDEX(orderData[lock_goods],SMALL(IF(ISNUMBER(MATCH(orderData[customer],$D$9,0)*MATCH(YEAR(orderData[invoice_date]),$D$15,0)),MATCH(ROW(orderData[customer]),ROW(orderData[customer])),""),ROWS($A$15:A63)+$B$3))),IF($D$15="",INDEX(orderData[lock_goods],SMALL(IF(ISNUMBER(MATCH(orderData[customer],$D$9,0)*MATCH(orderData[order_type],$D$13,0)),MATCH(ROW(orderData[customer]),ROW(orderData[customer])),""),ROWS($A$15:A63)+$B$3)),INDEX(orderData[lock_goods],SMALL(IF(ISNUMBER(MATCH(orderData[customer],$D$9,0)*MATCH(orderData[order_type],$D$13,0)*MATCH(YEAR(orderData[invoice_date]),$D$15,0)),MATCH(ROW(orderData[customer]),ROW(orderData[customer])),""),ROWS($A$15:A63)+$B$3)))),IF($D$13="",IF($D$15="",INDEX(orderData[lock_goods],SMALL(IF(ISNUMBER(MATCH(orderData[customer],$D$9,0)*MATCH(orderData[status],$D$11,0)),MATCH(ROW(orderData[customer]),ROW(orderData[customer])),""),ROWS($A$15:A63)+$B$3)),INDEX(orderData[lock_goods],SMALL(IF(ISNUMBER(MATCH(orderData[customer],$D$9,0)*MATCH(orderData[status],$D$11,0)*MATCH(YEAR(orderData[payed]),$D$15,0)),MATCH(ROW(orderData[customer]),ROW(orderData[customer])),""),ROWS($A$15:A63)+$B$3))),IF($D$15="",INDEX(orderData[lock_goods],SMALL(IF(ISNUMBER(MATCH(orderData[customer],$D$9,0)*MATCH(orderData[status],$D$11,0)*MATCH(orderData[order_type],$D$13,0)),MATCH(ROW(orderData[customer]),ROW(orderData[customer])),""),ROWS($A$15:A63)+$B$3)),INDEX(orderData[lock_good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T56" s="292" t="str">
        <f t="array" ref="T56">IFERROR(IF($D$9="",IF($D$11="",IF($D$13="",IF($D$15="",INDEX(orderData[payed],SMALL(MATCH(ROW(orderData[customer]),ROW(orderData[customer])),ROWS($A$15:A63)+$B$3)),INDEX(orderData[payed],SMALL(IF(ISNUMBER(MATCH(YEAR(orderData[invoice_date]),$D$15,0)),MATCH(ROW(orderData[customer]),ROW(orderData[customer])),""),ROWS($A$15:A63)+$B$3))),IF($D$15="",INDEX(orderData[payed],SMALL(IF(ISNUMBER(MATCH(orderData[order_type],$D$13,0)),MATCH(ROW(orderData[customer]),ROW(orderData[customer])),""),ROWS($A$15:A63)+$B$3)),INDEX(orderData[payed],SMALL(IF(ISNUMBER(MATCH(orderData[order_type],$D$13,0)*MATCH(YEAR(orderData[invoice_date]),$D$15,0)),MATCH(ROW(orderData[customer]),ROW(orderData[customer])),""),ROWS($A$15:A63)+$B$3)))),IF($D$13="",IF($D$15="",INDEX(orderData[payed],SMALL(IF(ISNUMBER(MATCH(orderData[status],$D$11,0)),MATCH(ROW(orderData[customer]),ROW(orderData[customer])),""),ROWS($A$15:A63)+$B$3)),INDEX(orderData[payed],SMALL(IF(ISNUMBER(MATCH(orderData[status],$D$11,0)*MATCH(YEAR(orderData[invoice_date]),$D$15,0)),MATCH(ROW(orderData[customer]),ROW(orderData[customer])),""),ROWS($A$15:A63)+$B$3))),IF($D$15="",INDEX(orderData[payed],SMALL(IF(ISNUMBER(MATCH(orderData[status],$D$11,0)*MATCH(orderData[order_type],$D$13,0)),MATCH(ROW(orderData[customer]),ROW(orderData[customer])),""),ROWS($A$15:A63)+$B$3)),INDEX(orderData[payed],SMALL(IF(ISNUMBER(MATCH(orderData[status],$D$11,0)*MATCH(orderData[order_type],$D$13,0)*MATCH(YEAR(orderData[invoice_date]),$D$15,0)),MATCH(ROW(orderData[customer]),ROW(orderData[customer])),""),ROWS($A$15:A63)+$B$3))))),IF($D$11="",IF($D$13="",IF($D$15="",INDEX(orderData[payed],SMALL(IF(ISNUMBER(MATCH(orderData[customer],$D$9,0)),MATCH(ROW(orderData[customer]),ROW(orderData[customer])),""),ROWS($A$15:A63)+$B$3)),INDEX(orderData[payed],SMALL(IF(ISNUMBER(MATCH(orderData[customer],$D$9,0)*MATCH(YEAR(orderData[invoice_date]),$D$15,0)),MATCH(ROW(orderData[customer]),ROW(orderData[customer])),""),ROWS($A$15:A63)+$B$3))),IF($D$15="",INDEX(orderData[payed],SMALL(IF(ISNUMBER(MATCH(orderData[customer],$D$9,0)*MATCH(orderData[order_type],$D$13,0)),MATCH(ROW(orderData[customer]),ROW(orderData[customer])),""),ROWS($A$15:A63)+$B$3)),INDEX(orderData[payed],SMALL(IF(ISNUMBER(MATCH(orderData[customer],$D$9,0)*MATCH(orderData[order_type],$D$13,0)*MATCH(YEAR(orderData[invoice_date]),$D$15,0)),MATCH(ROW(orderData[customer]),ROW(orderData[customer])),""),ROWS($A$15:A63)+$B$3)))),IF($D$13="",IF($D$15="",INDEX(orderData[payed],SMALL(IF(ISNUMBER(MATCH(orderData[customer],$D$9,0)*MATCH(orderData[status],$D$11,0)),MATCH(ROW(orderData[customer]),ROW(orderData[customer])),""),ROWS($A$15:A63)+$B$3)),INDEX(orderData[payed],SMALL(IF(ISNUMBER(MATCH(orderData[customer],$D$9,0)*MATCH(orderData[status],$D$11,0)*MATCH(YEAR(orderData[payed]),$D$15,0)),MATCH(ROW(orderData[customer]),ROW(orderData[customer])),""),ROWS($A$15:A63)+$B$3))),IF($D$15="",INDEX(orderData[payed],SMALL(IF(ISNUMBER(MATCH(orderData[customer],$D$9,0)*MATCH(orderData[status],$D$11,0)*MATCH(orderData[order_type],$D$13,0)),MATCH(ROW(orderData[customer]),ROW(orderData[customer])),""),ROWS($A$15:A63)+$B$3)),INDEX(orderData[paye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U56" s="287" t="str">
        <f t="array" ref="U56">IFERROR(IF($D$9="",IF($D$11="",IF($D$13="",IF($D$15="",INDEX(orderData[shipping_method],SMALL(MATCH(ROW(orderData[customer]),ROW(orderData[customer])),ROWS($A$15:A63)+$B$3)),INDEX(orderData[shipping_method],SMALL(IF(ISNUMBER(MATCH(YEAR(orderData[invoice_date]),$D$15,0)),MATCH(ROW(orderData[customer]),ROW(orderData[customer])),""),ROWS($A$15:A63)+$B$3))),IF($D$15="",INDEX(orderData[shipping_method],SMALL(IF(ISNUMBER(MATCH(orderData[order_type],$D$13,0)),MATCH(ROW(orderData[customer]),ROW(orderData[customer])),""),ROWS($A$15:A63)+$B$3)),INDEX(orderData[shipping_method],SMALL(IF(ISNUMBER(MATCH(orderData[order_type],$D$13,0)*MATCH(YEAR(orderData[invoice_date]),$D$15,0)),MATCH(ROW(orderData[customer]),ROW(orderData[customer])),""),ROWS($A$15:A63)+$B$3)))),IF($D$13="",IF($D$15="",INDEX(orderData[shipping_method],SMALL(IF(ISNUMBER(MATCH(orderData[status],$D$11,0)),MATCH(ROW(orderData[customer]),ROW(orderData[customer])),""),ROWS($A$15:A63)+$B$3)),INDEX(orderData[shipping_method],SMALL(IF(ISNUMBER(MATCH(orderData[status],$D$11,0)*MATCH(YEAR(orderData[invoice_date]),$D$15,0)),MATCH(ROW(orderData[customer]),ROW(orderData[customer])),""),ROWS($A$15:A63)+$B$3))),IF($D$15="",INDEX(orderData[shipping_method],SMALL(IF(ISNUMBER(MATCH(orderData[status],$D$11,0)*MATCH(orderData[order_type],$D$13,0)),MATCH(ROW(orderData[customer]),ROW(orderData[customer])),""),ROWS($A$15:A63)+$B$3)),INDEX(orderData[shipping_method],SMALL(IF(ISNUMBER(MATCH(orderData[status],$D$11,0)*MATCH(orderData[order_type],$D$13,0)*MATCH(YEAR(orderData[invoice_date]),$D$15,0)),MATCH(ROW(orderData[customer]),ROW(orderData[customer])),""),ROWS($A$15:A63)+$B$3))))),IF($D$11="",IF($D$13="",IF($D$15="",INDEX(orderData[shipping_method],SMALL(IF(ISNUMBER(MATCH(orderData[customer],$D$9,0)),MATCH(ROW(orderData[customer]),ROW(orderData[customer])),""),ROWS($A$15:A63)+$B$3)),INDEX(orderData[shipping_method],SMALL(IF(ISNUMBER(MATCH(orderData[customer],$D$9,0)*MATCH(YEAR(orderData[invoice_date]),$D$15,0)),MATCH(ROW(orderData[customer]),ROW(orderData[customer])),""),ROWS($A$15:A63)+$B$3))),IF($D$15="",INDEX(orderData[shipping_method],SMALL(IF(ISNUMBER(MATCH(orderData[customer],$D$9,0)*MATCH(orderData[order_type],$D$13,0)),MATCH(ROW(orderData[customer]),ROW(orderData[customer])),""),ROWS($A$15:A63)+$B$3)),INDEX(orderData[shipping_method],SMALL(IF(ISNUMBER(MATCH(orderData[customer],$D$9,0)*MATCH(orderData[order_type],$D$13,0)*MATCH(YEAR(orderData[invoice_date]),$D$15,0)),MATCH(ROW(orderData[customer]),ROW(orderData[customer])),""),ROWS($A$15:A63)+$B$3)))),IF($D$13="",IF($D$15="",INDEX(orderData[shipping_method],SMALL(IF(ISNUMBER(MATCH(orderData[customer],$D$9,0)*MATCH(orderData[status],$D$11,0)),MATCH(ROW(orderData[customer]),ROW(orderData[customer])),""),ROWS($A$15:A63)+$B$3)),INDEX(orderData[shipping_method],SMALL(IF(ISNUMBER(MATCH(orderData[customer],$D$9,0)*MATCH(orderData[status],$D$11,0)*MATCH(YEAR(orderData[shipping_method]),$D$15,0)),MATCH(ROW(orderData[customer]),ROW(orderData[customer])),""),ROWS($A$15:A63)+$B$3))),IF($D$15="",INDEX(orderData[shipping_method],SMALL(IF(ISNUMBER(MATCH(orderData[customer],$D$9,0)*MATCH(orderData[status],$D$11,0)*MATCH(orderData[order_type],$D$13,0)),MATCH(ROW(orderData[customer]),ROW(orderData[customer])),""),ROWS($A$15:A63)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V56" s="292" t="str">
        <f t="array" ref="V56">IFERROR(IF($D$9="",IF($D$11="",IF($D$13="",IF($D$15="",INDEX(orderData[status],SMALL(MATCH(ROW(orderData[customer]),ROW(orderData[customer])),ROWS($A$15:A63)+$B$3)),INDEX(orderData[status],SMALL(IF(ISNUMBER(MATCH(YEAR(orderData[invoice_date]),$D$15,0)),MATCH(ROW(orderData[customer]),ROW(orderData[customer])),""),ROWS($A$15:A63)+$B$3))),IF($D$15="",INDEX(orderData[status],SMALL(IF(ISNUMBER(MATCH(orderData[order_type],$D$13,0)),MATCH(ROW(orderData[customer]),ROW(orderData[customer])),""),ROWS($A$15:A63)+$B$3)),INDEX(orderData[status],SMALL(IF(ISNUMBER(MATCH(orderData[order_type],$D$13,0)*MATCH(YEAR(orderData[invoice_date]),$D$15,0)),MATCH(ROW(orderData[customer]),ROW(orderData[customer])),""),ROWS($A$15:A63)+$B$3)))),IF($D$13="",IF($D$15="",INDEX(orderData[status],SMALL(IF(ISNUMBER(MATCH(orderData[status],$D$11,0)),MATCH(ROW(orderData[customer]),ROW(orderData[customer])),""),ROWS($A$15:A63)+$B$3)),INDEX(orderData[status],SMALL(IF(ISNUMBER(MATCH(orderData[status],$D$11,0)*MATCH(YEAR(orderData[invoice_date]),$D$15,0)),MATCH(ROW(orderData[customer]),ROW(orderData[customer])),""),ROWS($A$15:A63)+$B$3))),IF($D$15="",INDEX(orderData[status],SMALL(IF(ISNUMBER(MATCH(orderData[status],$D$11,0)*MATCH(orderData[order_type],$D$13,0)),MATCH(ROW(orderData[customer]),ROW(orderData[customer])),""),ROWS($A$15:A63)+$B$3)),INDEX(orderData[status],SMALL(IF(ISNUMBER(MATCH(orderData[status],$D$11,0)*MATCH(orderData[order_type],$D$13,0)*MATCH(YEAR(orderData[invoice_date]),$D$15,0)),MATCH(ROW(orderData[customer]),ROW(orderData[customer])),""),ROWS($A$15:A63)+$B$3))))),IF($D$11="",IF($D$13="",IF($D$15="",INDEX(orderData[status],SMALL(IF(ISNUMBER(MATCH(orderData[customer],$D$9,0)),MATCH(ROW(orderData[customer]),ROW(orderData[customer])),""),ROWS($A$15:A63)+$B$3)),INDEX(orderData[status],SMALL(IF(ISNUMBER(MATCH(orderData[customer],$D$9,0)*MATCH(YEAR(orderData[invoice_date]),$D$15,0)),MATCH(ROW(orderData[customer]),ROW(orderData[customer])),""),ROWS($A$15:A63)+$B$3))),IF($D$15="",INDEX(orderData[status],SMALL(IF(ISNUMBER(MATCH(orderData[customer],$D$9,0)*MATCH(orderData[order_type],$D$13,0)),MATCH(ROW(orderData[customer]),ROW(orderData[customer])),""),ROWS($A$15:A63)+$B$3)),INDEX(orderData[status],SMALL(IF(ISNUMBER(MATCH(orderData[customer],$D$9,0)*MATCH(orderData[order_type],$D$13,0)*MATCH(YEAR(orderData[invoice_date]),$D$15,0)),MATCH(ROW(orderData[customer]),ROW(orderData[customer])),""),ROWS($A$15:A63)+$B$3)))),IF($D$13="",IF($D$15="",INDEX(orderData[status],SMALL(IF(ISNUMBER(MATCH(orderData[customer],$D$9,0)*MATCH(orderData[status],$D$11,0)),MATCH(ROW(orderData[customer]),ROW(orderData[customer])),""),ROWS($A$15:A63)+$B$3)),INDEX(orderData[status],SMALL(IF(ISNUMBER(MATCH(orderData[customer],$D$9,0)*MATCH(orderData[status],$D$11,0)*MATCH(YEAR(orderData[status]),$D$15,0)),MATCH(ROW(orderData[customer]),ROW(orderData[customer])),""),ROWS($A$15:A63)+$B$3))),IF($D$15="",INDEX(orderData[status],SMALL(IF(ISNUMBER(MATCH(orderData[customer],$D$9,0)*MATCH(orderData[status],$D$11,0)*MATCH(orderData[order_type],$D$13,0)),MATCH(ROW(orderData[customer]),ROW(orderData[customer])),""),ROWS($A$15:A63)+$B$3)),INDEX(orderData[statu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W56" s="392" t="str">
        <f t="array" ref="W56">IFERROR(IF($D$9="",IF($D$11="",IF($D$13="",IF($D$15="",INDEX(orderData[custom_docs],SMALL(MATCH(ROW(orderData[customer]),ROW(orderData[customer])),ROWS($A$15:A63)+$B$3)),INDEX(orderData[custom_docs],SMALL(IF(ISNUMBER(MATCH(YEAR(orderData[invoice_date]),$D$15,0)),MATCH(ROW(orderData[customer]),ROW(orderData[customer])),""),ROWS($A$15:A63)+$B$3))),IF($D$15="",INDEX(orderData[custom_docs],SMALL(IF(ISNUMBER(MATCH(orderData[order_type],$D$13,0)),MATCH(ROW(orderData[customer]),ROW(orderData[customer])),""),ROWS($A$15:A63)+$B$3)),INDEX(orderData[custom_docs],SMALL(IF(ISNUMBER(MATCH(orderData[order_type],$D$13,0)*MATCH(YEAR(orderData[invoice_date]),$D$15,0)),MATCH(ROW(orderData[customer]),ROW(orderData[customer])),""),ROWS($A$15:A63)+$B$3)))),IF($D$13="",IF($D$15="",INDEX(orderData[custom_docs],SMALL(IF(ISNUMBER(MATCH(orderData[status],$D$11,0)),MATCH(ROW(orderData[customer]),ROW(orderData[customer])),""),ROWS($A$15:A63)+$B$3)),INDEX(orderData[custom_docs],SMALL(IF(ISNUMBER(MATCH(orderData[status],$D$11,0)*MATCH(YEAR(orderData[invoice_date]),$D$15,0)),MATCH(ROW(orderData[customer]),ROW(orderData[customer])),""),ROWS($A$15:A63)+$B$3))),IF($D$15="",INDEX(orderData[custom_docs],SMALL(IF(ISNUMBER(MATCH(orderData[status],$D$11,0)*MATCH(orderData[order_type],$D$13,0)),MATCH(ROW(orderData[customer]),ROW(orderData[customer])),""),ROWS($A$15:A63)+$B$3)),INDEX(orderData[custom_docs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_docs],SMALL(IF(ISNUMBER(MATCH(orderData[customer],$D$9,0)),MATCH(ROW(orderData[customer]),ROW(orderData[customer])),""),ROWS($A$15:A63)+$B$3)),INDEX(orderData[custom_docs],SMALL(IF(ISNUMBER(MATCH(orderData[customer],$D$9,0)*MATCH(YEAR(orderData[invoice_date]),$D$15,0)),MATCH(ROW(orderData[customer]),ROW(orderData[customer])),""),ROWS($A$15:A63)+$B$3))),IF($D$15="",INDEX(orderData[custom_docs],SMALL(IF(ISNUMBER(MATCH(orderData[customer],$D$9,0)*MATCH(orderData[order_type],$D$13,0)),MATCH(ROW(orderData[customer]),ROW(orderData[customer])),""),ROWS($A$15:A63)+$B$3)),INDEX(orderData[custom_docs],SMALL(IF(ISNUMBER(MATCH(orderData[customer],$D$9,0)*MATCH(orderData[order_type],$D$13,0)*MATCH(YEAR(orderData[invoice_date]),$D$15,0)),MATCH(ROW(orderData[customer]),ROW(orderData[customer])),""),ROWS($A$15:A63)+$B$3)))),IF($D$13="",IF($D$15="",INDEX(orderData[custom_docs],SMALL(IF(ISNUMBER(MATCH(orderData[customer],$D$9,0)*MATCH(orderData[status],$D$11,0)),MATCH(ROW(orderData[customer]),ROW(orderData[customer])),""),ROWS($A$15:A63)+$B$3)),INDEX(orderData[custom_docs],SMALL(IF(ISNUMBER(MATCH(orderData[customer],$D$9,0)*MATCH(orderData[status],$D$11,0)*MATCH(YEAR(orderData[status]),$D$15,0)),MATCH(ROW(orderData[customer]),ROW(orderData[customer])),""),ROWS($A$15:A63)+$B$3))),IF($D$15="",INDEX(orderData[custom_docs],SMALL(IF(ISNUMBER(MATCH(orderData[customer],$D$9,0)*MATCH(orderData[status],$D$11,0)*MATCH(orderData[order_type],$D$13,0)),MATCH(ROW(orderData[customer]),ROW(orderData[customer])),""),ROWS($A$15:A63)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AQ56" s="251"/>
      <c r="AR56" s="251" t="s">
        <v>213</v>
      </c>
      <c r="BG56" s="195"/>
      <c r="BK56" s="266"/>
      <c r="BL56" s="267"/>
      <c r="BM56" s="268"/>
      <c r="BN56" s="267"/>
      <c r="BO56" s="268"/>
      <c r="BZ56" s="318"/>
      <c r="CA56" s="305" t="str">
        <f>IFERROR(IF(BZ56="","",INDEX(productData[description],MATCH(BZ56,productData[sku],0))),"")</f>
        <v/>
      </c>
      <c r="CB56" s="307"/>
      <c r="CC56" s="421"/>
      <c r="CD56" s="315"/>
      <c r="CE56" s="425"/>
      <c r="CF56" s="308"/>
      <c r="CG56" s="309" t="str">
        <f>IFERROR(ROUNDUP(CB56/INDEX(productData[units_per_carton],MATCH(BZ56,productData[sku],0)),0),"")</f>
        <v/>
      </c>
      <c r="CH56" s="310" t="str">
        <f>IFERROR(ROUNDUP(CD56/INDEX(productData[units_per_carton],MATCH(BZ56,productData[sku],0)),0),"")</f>
        <v/>
      </c>
      <c r="CI56" s="310" t="str">
        <f>IFERROR(ROUNDUP(CF56/INDEX(productData[units_per_carton],MATCH(BZ56,productData[sku])),0),"")</f>
        <v/>
      </c>
      <c r="CJ56" s="310" t="str">
        <f>IFERROR(((CB56+CD56+CF56)/INDEX(productData[units_per_carton],MATCH(BZ56,productData[sku],0)))*INDEX(productData[net_weight],MATCH(BZ56,productData[sku],0)),"")</f>
        <v/>
      </c>
      <c r="CK56" s="310" t="str">
        <f>IFERROR(((CB56+CD56+CF56)/INDEX(productData[units_per_carton],MATCH(BZ56,productData[sku],0)))*INDEX(productData[gross_weight],MATCH(BZ56,productData[sku],0)),"")</f>
        <v/>
      </c>
      <c r="CL56" s="414" t="str">
        <f>IFERROR((CB56+CD56+CF56)/INDEX(productData[units_per_carton],MATCH(BZ56,productData[sku],0))*INDEX(productData[length],MATCH(BZ56,productData[sku],0))*INDEX(productData[width],MATCH(BZ56,productData[sku],0))*INDEX(productData[height],MATCH(BZ56,productData[sku],0))/1000000000,"")</f>
        <v/>
      </c>
      <c r="CM56" s="311" t="str">
        <f>IFERROR(INDEX(productData[category],MATCH(BZ56,productData[sku],0)),"")</f>
        <v/>
      </c>
      <c r="CN56" s="311" t="str">
        <f>IFERROR(INDEX(productData[size1],MATCH(BZ56,productData[sku],0)),"")</f>
        <v/>
      </c>
      <c r="CO56" s="312" t="str">
        <f>IFERROR(INDEX(productData[hs_code],MATCH(BZ56,productData[sku],0)),"")</f>
        <v/>
      </c>
      <c r="CP56" s="365" t="str">
        <f>IFERROR(INDEX(productData[sku_geko],MATCH(BZ56,productData[sku],0)),"")</f>
        <v/>
      </c>
      <c r="CQ56" s="308"/>
      <c r="CR56" s="383" t="str">
        <f>IFERROR(IF(BZ56="","",IF($BX$15="SALE",INDEX(inventory[COSTO UNITARIO],MATCH(BZ56,inventory[SKU],0)),IF($BX$15="SAMPLING",INDEX(inventory[COSTO UNITARIO],MATCH(BZ56,inventory[SKU],0)),""))),"")</f>
        <v/>
      </c>
      <c r="CS56" s="383" t="str">
        <f t="shared" si="8"/>
        <v/>
      </c>
      <c r="CT56" s="430" t="str">
        <f t="shared" si="9"/>
        <v/>
      </c>
      <c r="CU56" s="357" t="str">
        <f t="shared" si="3"/>
        <v/>
      </c>
      <c r="CV56" s="251"/>
      <c r="CW56" s="251"/>
      <c r="CX56" s="251"/>
      <c r="CY56" s="251"/>
      <c r="CZ56" s="251"/>
      <c r="DA56" s="251"/>
      <c r="DB56" s="251" t="str">
        <f>IFERROR(VLOOKUP(BZ56,productData[],22,FALSE),"")</f>
        <v/>
      </c>
      <c r="EE56" s="342" t="str">
        <f t="array" ref="EE56">IFERROR(IF($EC$9="",IF($EC$11="",IF($EC$13="",INDEX(productData[sku],SMALL(MATCH(ROW(productData[sku]),ROW(productData[sku])),ROWS($A$15:A63)+$B$3)),INDEX(productData[sku],SMALL(IF(ISNUMBER(MATCH(productData[size1],$EC$13,0)),MATCH(ROW(productData[sku]),ROW(productData[sku])),""),ROWS($A$15:A61)+$B$3))),IF($EC$13="",INDEX(productData[sku],SMALL(IF(ISNUMBER(MATCH(productData[sex],$EC$11,0)),MATCH(ROW(productData[sku]),ROW(productData[sku])),""),ROWS($A$15:A61)+$B$3)),INDEX(productData[sku],SMALL(IF(ISNUMBER(MATCH(productData[sex],$EC$11,0)*MATCH(productData[size1],$EC$13,0)),MATCH(ROW(productData[sku]),ROW(productData[sku])),""),ROWS($A$15:A61)+$B$3)))),IF($EC$11="",IF($EC$13="",INDEX(productData[sku],SMALL(IF(ISNUMBER(MATCH(productData[category],$EC$9,0)),MATCH(ROW(productData[sku]),ROW(productData[sku])),""),ROWS($A$15:A61)+$B$3)),INDEX(productData[sku],SMALL(IF(ISNUMBER(MATCH(productData[category],$EC$9,0)*MATCH(productData[size1],$EC$13,0)),MATCH(ROW(productData[sku]),ROW(productData[sku])),""),ROWS($A$15:A61)+$B$3))),IF($EC$13="",INDEX(productData[sku],SMALL(IF(ISNUMBER(MATCH(productData[category],$EC$9,0)*MATCH(productData[sex],$EC$11,0)),MATCH(ROW(productData[sku]),ROW(productData[sku])),""),ROWS($A$15:A61)+$B$3)),INDEX(productData[sku],SMALL(IF(ISNUMBER(MATCH(productData[category],$EC$9,0)*MATCH(productData[sex],$EC$11,0)*MATCH(productData[size1],$EC$13,0)),MATCH(ROW(productData[sku]),ROW(productData[sku])),""),ROWS($A$15:A61)+$B$3))))),"")</f>
        <v/>
      </c>
      <c r="EF56" s="502" t="str">
        <f t="array" ref="EF56">IFERROR(IF($EC$9="",IF($EC$11="",IF($EC$13="",INDEX(productData[description],SMALL(MATCH(ROW(productData[sku]),ROW(productData[sku])),ROWS($A$15:A63)+$B$3)),INDEX(productData[description],SMALL(IF(ISNUMBER(MATCH(productData[size1],$EC$13,0)),MATCH(ROW(productData[sku]),ROW(productData[sku])),""),ROWS($A$15:A61)+$B$3))),IF($EC$13="",INDEX(productData[description],SMALL(IF(ISNUMBER(MATCH(productData[sex],$EC$11,0)),MATCH(ROW(productData[sku]),ROW(productData[sku])),""),ROWS($A$15:A61)+$B$3)),INDEX(productData[description],SMALL(IF(ISNUMBER(MATCH(productData[sex],$EC$11,0)*MATCH(productData[size1],$EC$13,0)),MATCH(ROW(productData[sku]),ROW(productData[sku])),""),ROWS($A$15:A61)+$B$3)))),IF($EC$11="",IF($EC$13="",INDEX(productData[description],SMALL(IF(ISNUMBER(MATCH(productData[category],$EC$9,0)),MATCH(ROW(productData[sku]),ROW(productData[sku])),""),ROWS($A$15:A61)+$B$3)),INDEX(productData[description],SMALL(IF(ISNUMBER(MATCH(productData[category],$EC$9,0)*MATCH(productData[size1],$EC$13,0)),MATCH(ROW(productData[sku]),ROW(productData[sku])),""),ROWS($A$15:A61)+$B$3))),IF($EC$13="",INDEX(productData[description],SMALL(IF(ISNUMBER(MATCH(productData[category],$EC$9,0)*MATCH(productData[sex],$EC$11,0)),MATCH(ROW(productData[sku]),ROW(productData[sku])),""),ROWS($A$15:A61)+$B$3)),INDEX(productData[description],SMALL(IF(ISNUMBER(MATCH(productData[category],$EC$9,0)*MATCH(productData[sex],$EC$11,0)*MATCH(productData[size1],$EC$13,0)),MATCH(ROW(productData[sku]),ROW(productData[sku])),""),ROWS($A$15:A61)+$B$3))))),"")</f>
        <v/>
      </c>
      <c r="EG56" s="343" t="str">
        <f>IFERROR(IF('BHPC MANAGER'!$EE56="","",INDEX(inventory[ESISTENZA],MATCH('BHPC MANAGER'!$EE56,inventory[SKU],0))),0)</f>
        <v/>
      </c>
      <c r="EH56" s="344" t="s">
        <v>241</v>
      </c>
      <c r="EI56" s="344" t="str">
        <f t="shared" si="4"/>
        <v/>
      </c>
      <c r="EJ56" s="345" t="s">
        <v>241</v>
      </c>
      <c r="EK56" s="346" t="str">
        <f t="shared" si="5"/>
        <v/>
      </c>
      <c r="EO56" s="195" t="str">
        <f t="array" ref="EO56">IFERROR(INDEX(orderData[order_no],SMALL(IF(ISNUMBER(MATCH(orderData[status],$EO$7,0)),MATCH(ROW(orderData[order_no]),ROW(orderData[order_no])),""),ROWS($A$15:A61))),"")</f>
        <v/>
      </c>
    </row>
    <row r="57" spans="10:145" ht="15" customHeight="1" x14ac:dyDescent="0.35">
      <c r="L57" s="285" t="str">
        <f t="array" ref="L57">IFERROR(IF($D$9="",IF($D$11="",IF($D$13="",IF($D$15="",INDEX(orderData[customer],SMALL(MATCH(ROW(orderData[customer]),ROW(orderData[customer])),ROWS($A$15:A64)+$B$3)),INDEX(orderData[customer],SMALL(IF(ISNUMBER(MATCH(YEAR(orderData[invoice_date]),$D$15,0)),MATCH(ROW(orderData[customer]),ROW(orderData[customer])),""),ROWS($A$15:A64)+$B$3))),IF($D$15="",INDEX(orderData[customer],SMALL(IF(ISNUMBER(MATCH(orderData[order_type],$D$13,0)),MATCH(ROW(orderData[customer]),ROW(orderData[customer])),""),ROWS($A$15:A64)+$B$3)),INDEX(orderData[customer],SMALL(IF(ISNUMBER(MATCH(orderData[order_type],$D$13,0)*MATCH(YEAR(orderData[invoice_date]),$D$15,0)),MATCH(ROW(orderData[customer]),ROW(orderData[customer])),""),ROWS($A$15:A64)+$B$3)))),IF($D$13="",IF($D$15="",INDEX(orderData[customer],SMALL(IF(ISNUMBER(MATCH(orderData[status],$D$11,0)),MATCH(ROW(orderData[customer]),ROW(orderData[customer])),""),ROWS($A$15:A64)+$B$3)),INDEX(orderData[customer],SMALL(IF(ISNUMBER(MATCH(orderData[status],$D$11,0)*MATCH(YEAR(orderData[invoice_date]),$D$15,0)),MATCH(ROW(orderData[customer]),ROW(orderData[customer])),""),ROWS($A$15:A64)+$B$3))),IF($D$15="",INDEX(orderData[customer],SMALL(IF(ISNUMBER(MATCH(orderData[status],$D$11,0)*MATCH(orderData[order_type],$D$13,0)),MATCH(ROW(orderData[customer]),ROW(orderData[customer])),""),ROWS($A$15:A64)+$B$3)),INDEX(orderData[customer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er],SMALL(IF(ISNUMBER(MATCH(orderData[customer],$D$9,0)),MATCH(ROW(orderData[customer]),ROW(orderData[customer])),""),ROWS($A$15:A64)+$B$3)),INDEX(orderData[customer],SMALL(IF(ISNUMBER(MATCH(orderData[customer],$D$9,0)*MATCH(YEAR(orderData[invoice_date]),$D$15,0)),MATCH(ROW(orderData[customer]),ROW(orderData[customer])),""),ROWS($A$15:A64)+$B$3))),IF($D$15="",INDEX(orderData[customer],SMALL(IF(ISNUMBER(MATCH(orderData[customer],$D$9,0)*MATCH(orderData[order_type],$D$13,0)),MATCH(ROW(orderData[customer]),ROW(orderData[customer])),""),ROWS($A$15:A64)+$B$3)),INDEX(orderData[customer],SMALL(IF(ISNUMBER(MATCH(orderData[customer],$D$9,0)*MATCH(orderData[order_type],$D$13,0)*MATCH(YEAR(orderData[invoice_date]),$D$15,0)),MATCH(ROW(orderData[customer]),ROW(orderData[customer])),""),ROWS($A$15:A64)+$B$3)))),IF($D$13="",IF($D$15="",INDEX(orderData[customer],SMALL(IF(ISNUMBER(MATCH(orderData[customer],$D$9,0)*MATCH(orderData[status],$D$11,0)),MATCH(ROW(orderData[customer]),ROW(orderData[customer])),""),ROWS($A$15:A64)+$B$3)),INDEX(orderData[customer],SMALL(IF(ISNUMBER(MATCH(orderData[customer],$D$9,0)*MATCH(orderData[status],$D$11,0)*MATCH(YEAR(orderData[invoice_date]),$D$15,0)),MATCH(ROW(orderData[customer]),ROW(orderData[customer])),""),ROWS($A$15:A64)+$B$3))),IF($D$15="",INDEX(orderData[customer],SMALL(IF(ISNUMBER(MATCH(orderData[customer],$D$9,0)*MATCH(orderData[status],$D$11,0)*MATCH(orderData[order_type],$D$13,0)),MATCH(ROW(orderData[customer]),ROW(orderData[customer])),""),ROWS($A$15:A64)+$B$3)),INDEX(orderData[customer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M57" s="286" t="str">
        <f t="array" ref="M57">IFERROR(IF($D$9="",IF($D$11="",IF($D$13="",IF($D$15="",INDEX(orderData[order_no],SMALL(MATCH(ROW(orderData[customer]),ROW(orderData[customer])),ROWS($A$15:A64)+$B$3)),INDEX(orderData[order_no],SMALL(IF(ISNUMBER(MATCH(YEAR(orderData[invoice_date]),$D$15,0)),MATCH(ROW(orderData[customer]),ROW(orderData[customer])),""),ROWS($A$15:A64)+$B$3))),IF($D$15="",INDEX(orderData[order_no],SMALL(IF(ISNUMBER(MATCH(orderData[order_type],$D$13,0)),MATCH(ROW(orderData[customer]),ROW(orderData[customer])),""),ROWS($A$15:A64)+$B$3)),INDEX(orderData[order_no],SMALL(IF(ISNUMBER(MATCH(orderData[order_type],$D$13,0)*MATCH(YEAR(orderData[invoice_date]),$D$15,0)),MATCH(ROW(orderData[customer]),ROW(orderData[customer])),""),ROWS($A$15:A64)+$B$3)))),IF($D$13="",IF($D$15="",INDEX(orderData[order_no],SMALL(IF(ISNUMBER(MATCH(orderData[status],$D$11,0)),MATCH(ROW(orderData[customer]),ROW(orderData[customer])),""),ROWS($A$15:A64)+$B$3)),INDEX(orderData[order_no],SMALL(IF(ISNUMBER(MATCH(orderData[status],$D$11,0)*MATCH(YEAR(orderData[invoice_date]),$D$15,0)),MATCH(ROW(orderData[customer]),ROW(orderData[customer])),""),ROWS($A$15:A64)+$B$3))),IF($D$15="",INDEX(orderData[order_no],SMALL(IF(ISNUMBER(MATCH(orderData[status],$D$11,0)*MATCH(orderData[order_type],$D$13,0)),MATCH(ROW(orderData[customer]),ROW(orderData[customer])),""),ROWS($A$15:A64)+$B$3)),INDEX(orderData[order_no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no],SMALL(IF(ISNUMBER(MATCH(orderData[customer],$D$9,0)),MATCH(ROW(orderData[customer]),ROW(orderData[customer])),""),ROWS($A$15:A64)+$B$3)),INDEX(orderData[order_no],SMALL(IF(ISNUMBER(MATCH(orderData[customer],$D$9,0)*MATCH(YEAR(orderData[invoice_date]),$D$15,0)),MATCH(ROW(orderData[customer]),ROW(orderData[customer])),""),ROWS($A$15:A64)+$B$3))),IF($D$15="",INDEX(orderData[order_no],SMALL(IF(ISNUMBER(MATCH(orderData[customer],$D$9,0)*MATCH(orderData[order_type],$D$13,0)),MATCH(ROW(orderData[customer]),ROW(orderData[customer])),""),ROWS($A$15:A64)+$B$3)),INDEX(orderData[order_no],SMALL(IF(ISNUMBER(MATCH(orderData[customer],$D$9,0)*MATCH(orderData[order_type],$D$13,0)*MATCH(YEAR(orderData[invoice_date]),$D$15,0)),MATCH(ROW(orderData[customer]),ROW(orderData[customer])),""),ROWS($A$15:A64)+$B$3)))),IF($D$13="",IF($D$15="",INDEX(orderData[order_no],SMALL(IF(ISNUMBER(MATCH(orderData[customer],$D$9,0)*MATCH(orderData[status],$D$11,0)),MATCH(ROW(orderData[customer]),ROW(orderData[customer])),""),ROWS($A$15:A64)+$B$3)),INDEX(orderData[order_no],SMALL(IF(ISNUMBER(MATCH(orderData[customer],$D$9,0)*MATCH(orderData[status],$D$11,0)*MATCH(YEAR(orderData[invoice_date]),$D$15,0)),MATCH(ROW(orderData[customer]),ROW(orderData[customer])),""),ROWS($A$15:A64)+$B$3))),IF($D$15="",INDEX(orderData[order_no],SMALL(IF(ISNUMBER(MATCH(orderData[customer],$D$9,0)*MATCH(orderData[status],$D$11,0)*MATCH(orderData[order_type],$D$13,0)),MATCH(ROW(orderData[customer]),ROW(orderData[customer])),""),ROWS($A$15:A64)+$B$3)),INDEX(orderData[order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N57" s="287" t="str">
        <f t="array" ref="N57">IFERROR(IF($D$9="",IF($D$11="",IF($D$13="",IF($D$15="",INDEX(orderData[order_type],SMALL(MATCH(ROW(orderData[customer]),ROW(orderData[customer])),ROWS($A$15:A64)+$B$3)),INDEX(orderData[order_type],SMALL(IF(ISNUMBER(MATCH(YEAR(orderData[invoice_date]),$D$15,0)),MATCH(ROW(orderData[customer]),ROW(orderData[customer])),""),ROWS($A$15:A64)+$B$3))),IF($D$15="",INDEX(orderData[order_type],SMALL(IF(ISNUMBER(MATCH(orderData[order_type],$D$13,0)),MATCH(ROW(orderData[customer]),ROW(orderData[customer])),""),ROWS($A$15:A64)+$B$3)),INDEX(orderData[order_type],SMALL(IF(ISNUMBER(MATCH(orderData[order_type],$D$13,0)*MATCH(YEAR(orderData[invoice_date]),$D$15,0)),MATCH(ROW(orderData[customer]),ROW(orderData[customer])),""),ROWS($A$15:A64)+$B$3)))),IF($D$13="",IF($D$15="",INDEX(orderData[order_type],SMALL(IF(ISNUMBER(MATCH(orderData[status],$D$11,0)),MATCH(ROW(orderData[customer]),ROW(orderData[customer])),""),ROWS($A$15:A64)+$B$3)),INDEX(orderData[order_type],SMALL(IF(ISNUMBER(MATCH(orderData[status],$D$11,0)*MATCH(YEAR(orderData[invoice_date]),$D$15,0)),MATCH(ROW(orderData[customer]),ROW(orderData[customer])),""),ROWS($A$15:A64)+$B$3))),IF($D$15="",INDEX(orderData[order_type],SMALL(IF(ISNUMBER(MATCH(orderData[status],$D$11,0)*MATCH(orderData[order_type],$D$13,0)),MATCH(ROW(orderData[customer]),ROW(orderData[customer])),""),ROWS($A$15:A64)+$B$3)),INDEX(orderData[order_typ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type],SMALL(IF(ISNUMBER(MATCH(orderData[customer],$D$9,0)),MATCH(ROW(orderData[customer]),ROW(orderData[customer])),""),ROWS($A$15:A64)+$B$3)),INDEX(orderData[order_type],SMALL(IF(ISNUMBER(MATCH(orderData[customer],$D$9,0)*MATCH(YEAR(orderData[invoice_date]),$D$15,0)),MATCH(ROW(orderData[customer]),ROW(orderData[customer])),""),ROWS($A$15:A64)+$B$3))),IF($D$15="",INDEX(orderData[order_type],SMALL(IF(ISNUMBER(MATCH(orderData[customer],$D$9,0)*MATCH(orderData[order_type],$D$13,0)),MATCH(ROW(orderData[customer]),ROW(orderData[customer])),""),ROWS($A$15:A64)+$B$3)),INDEX(orderData[order_type],SMALL(IF(ISNUMBER(MATCH(orderData[customer],$D$9,0)*MATCH(orderData[order_type],$D$13,0)*MATCH(YEAR(orderData[invoice_date]),$D$15,0)),MATCH(ROW(orderData[customer]),ROW(orderData[customer])),""),ROWS($A$15:A64)+$B$3)))),IF($D$13="",IF($D$15="",INDEX(orderData[order_type],SMALL(IF(ISNUMBER(MATCH(orderData[customer],$D$9,0)*MATCH(orderData[status],$D$11,0)),MATCH(ROW(orderData[customer]),ROW(orderData[customer])),""),ROWS($A$15:A64)+$B$3)),INDEX(orderData[order_type],SMALL(IF(ISNUMBER(MATCH(orderData[customer],$D$9,0)*MATCH(orderData[status],$D$11,0)*MATCH(YEAR(orderData[invoice_date]),$D$15,0)),MATCH(ROW(orderData[customer]),ROW(orderData[customer])),""),ROWS($A$15:A64)+$B$3))),IF($D$15="",INDEX(orderData[order_type],SMALL(IF(ISNUMBER(MATCH(orderData[customer],$D$9,0)*MATCH(orderData[status],$D$11,0)*MATCH(orderData[order_type],$D$13,0)),MATCH(ROW(orderData[customer]),ROW(orderData[customer])),""),ROWS($A$15:A64)+$B$3)),INDEX(orderData[order_typ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O57" s="288" t="str">
        <f t="array" ref="O57">IFERROR(IF($D$9="",IF($D$11="",IF($D$13="",IF($D$15="",INDEX(orderData[order_date],SMALL(MATCH(ROW(orderData[customer]),ROW(orderData[customer])),ROWS($A$15:A64)+$B$3)),INDEX(orderData[order_date],SMALL(IF(ISNUMBER(MATCH(YEAR(orderData[invoice_date]),$D$15,0)),MATCH(ROW(orderData[customer]),ROW(orderData[customer])),""),ROWS($A$15:A64)+$B$3))),IF($D$15="",INDEX(orderData[order_date],SMALL(IF(ISNUMBER(MATCH(orderData[order_type],$D$13,0)),MATCH(ROW(orderData[customer]),ROW(orderData[customer])),""),ROWS($A$15:A64)+$B$3)),INDEX(orderData[order_date],SMALL(IF(ISNUMBER(MATCH(orderData[order_type],$D$13,0)*MATCH(YEAR(orderData[invoice_date]),$D$15,0)),MATCH(ROW(orderData[customer]),ROW(orderData[customer])),""),ROWS($A$15:A64)+$B$3)))),IF($D$13="",IF($D$15="",INDEX(orderData[order_date],SMALL(IF(ISNUMBER(MATCH(orderData[status],$D$11,0)),MATCH(ROW(orderData[customer]),ROW(orderData[customer])),""),ROWS($A$15:A64)+$B$3)),INDEX(orderData[order_date],SMALL(IF(ISNUMBER(MATCH(orderData[status],$D$11,0)*MATCH(YEAR(orderData[invoice_date]),$D$15,0)),MATCH(ROW(orderData[customer]),ROW(orderData[customer])),""),ROWS($A$15:A64)+$B$3))),IF($D$15="",INDEX(orderData[order_date],SMALL(IF(ISNUMBER(MATCH(orderData[status],$D$11,0)*MATCH(orderData[order_type],$D$13,0)),MATCH(ROW(orderData[customer]),ROW(orderData[customer])),""),ROWS($A$15:A64)+$B$3)),INDEX(orderData[order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date],SMALL(IF(ISNUMBER(MATCH(orderData[customer],$D$9,0)),MATCH(ROW(orderData[customer]),ROW(orderData[customer])),""),ROWS($A$15:A64)+$B$3)),INDEX(orderData[order_date],SMALL(IF(ISNUMBER(MATCH(orderData[customer],$D$9,0)*MATCH(YEAR(orderData[invoice_date]),$D$15,0)),MATCH(ROW(orderData[customer]),ROW(orderData[customer])),""),ROWS($A$15:A64)+$B$3))),IF($D$15="",INDEX(orderData[order_date],SMALL(IF(ISNUMBER(MATCH(orderData[customer],$D$9,0)*MATCH(orderData[order_type],$D$13,0)),MATCH(ROW(orderData[customer]),ROW(orderData[customer])),""),ROWS($A$15:A64)+$B$3)),INDEX(orderData[order_date],SMALL(IF(ISNUMBER(MATCH(orderData[customer],$D$9,0)*MATCH(orderData[order_type],$D$13,0)*MATCH(YEAR(orderData[invoice_date]),$D$15,0)),MATCH(ROW(orderData[customer]),ROW(orderData[customer])),""),ROWS($A$15:A64)+$B$3)))),IF($D$13="",IF($D$15="",INDEX(orderData[order_date],SMALL(IF(ISNUMBER(MATCH(orderData[customer],$D$9,0)*MATCH(orderData[status],$D$11,0)),MATCH(ROW(orderData[customer]),ROW(orderData[customer])),""),ROWS($A$15:A64)+$B$3)),INDEX(orderData[order_date],SMALL(IF(ISNUMBER(MATCH(orderData[customer],$D$9,0)*MATCH(orderData[status],$D$11,0)*MATCH(YEAR(orderData[invoice_date]),$D$15,0)),MATCH(ROW(orderData[customer]),ROW(orderData[customer])),""),ROWS($A$15:A64)+$B$3))),IF($D$15="",INDEX(orderData[order_date],SMALL(IF(ISNUMBER(MATCH(orderData[customer],$D$9,0)*MATCH(orderData[status],$D$11,0)*MATCH(orderData[order_type],$D$13,0)),MATCH(ROW(orderData[customer]),ROW(orderData[customer])),""),ROWS($A$15:A64)+$B$3)),INDEX(orderData[order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P57" s="289" t="str">
        <f t="array" ref="P57">IFERROR(IF($D$9="",IF($D$11="",IF($D$13="",IF($D$15="",INDEX(orderData[invoice_no],SMALL(MATCH(ROW(orderData[customer]),ROW(orderData[customer])),ROWS($A$15:A64)+$B$3)),INDEX(orderData[invoice_no],SMALL(IF(ISNUMBER(MATCH(YEAR(orderData[invoice_date]),$D$15,0)),MATCH(ROW(orderData[customer]),ROW(orderData[customer])),""),ROWS($A$15:A64)+$B$3))),IF($D$15="",INDEX(orderData[invoice_no],SMALL(IF(ISNUMBER(MATCH(orderData[order_type],$D$13,0)),MATCH(ROW(orderData[customer]),ROW(orderData[customer])),""),ROWS($A$15:A64)+$B$3)),INDEX(orderData[invoice_no],SMALL(IF(ISNUMBER(MATCH(orderData[order_type],$D$13,0)*MATCH(YEAR(orderData[invoice_date]),$D$15,0)),MATCH(ROW(orderData[customer]),ROW(orderData[customer])),""),ROWS($A$15:A64)+$B$3)))),IF($D$13="",IF($D$15="",INDEX(orderData[invoice_no],SMALL(IF(ISNUMBER(MATCH(orderData[status],$D$11,0)),MATCH(ROW(orderData[customer]),ROW(orderData[customer])),""),ROWS($A$15:A64)+$B$3)),INDEX(orderData[invoice_no],SMALL(IF(ISNUMBER(MATCH(orderData[status],$D$11,0)*MATCH(YEAR(orderData[invoice_date]),$D$15,0)),MATCH(ROW(orderData[customer]),ROW(orderData[customer])),""),ROWS($A$15:A64)+$B$3))),IF($D$15="",INDEX(orderData[invoice_no],SMALL(IF(ISNUMBER(MATCH(orderData[status],$D$11,0)*MATCH(orderData[order_type],$D$13,0)),MATCH(ROW(orderData[customer]),ROW(orderData[customer])),""),ROWS($A$15:A64)+$B$3)),INDEX(orderData[invoice_no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no],SMALL(IF(ISNUMBER(MATCH(orderData[customer],$D$9,0)),MATCH(ROW(orderData[customer]),ROW(orderData[customer])),""),ROWS($A$15:A64)+$B$3)),INDEX(orderData[invoice_no],SMALL(IF(ISNUMBER(MATCH(orderData[customer],$D$9,0)*MATCH(YEAR(orderData[invoice_date]),$D$15,0)),MATCH(ROW(orderData[customer]),ROW(orderData[customer])),""),ROWS($A$15:A64)+$B$3))),IF($D$15="",INDEX(orderData[invoice_no],SMALL(IF(ISNUMBER(MATCH(orderData[customer],$D$9,0)*MATCH(orderData[order_type],$D$13,0)),MATCH(ROW(orderData[customer]),ROW(orderData[customer])),""),ROWS($A$15:A64)+$B$3)),INDEX(orderData[invoice_no],SMALL(IF(ISNUMBER(MATCH(orderData[customer],$D$9,0)*MATCH(orderData[order_type],$D$13,0)*MATCH(YEAR(orderData[invoice_date]),$D$15,0)),MATCH(ROW(orderData[customer]),ROW(orderData[customer])),""),ROWS($A$15:A64)+$B$3)))),IF($D$13="",IF($D$15="",INDEX(orderData[invoice_no],SMALL(IF(ISNUMBER(MATCH(orderData[customer],$D$9,0)*MATCH(orderData[status],$D$11,0)),MATCH(ROW(orderData[customer]),ROW(orderData[customer])),""),ROWS($A$15:A64)+$B$3)),INDEX(orderData[invoice_no],SMALL(IF(ISNUMBER(MATCH(orderData[customer],$D$9,0)*MATCH(orderData[status],$D$11,0)*MATCH(YEAR(orderData[invoice_date]),$D$15,0)),MATCH(ROW(orderData[customer]),ROW(orderData[customer])),""),ROWS($A$15:A64)+$B$3))),IF($D$15="",INDEX(orderData[invoice_no],SMALL(IF(ISNUMBER(MATCH(orderData[customer],$D$9,0)*MATCH(orderData[status],$D$11,0)*MATCH(orderData[order_type],$D$13,0)),MATCH(ROW(orderData[customer]),ROW(orderData[customer])),""),ROWS($A$15:A64)+$B$3)),INDEX(orderData[invoice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Q57" s="290" t="str">
        <f t="array" ref="Q57">IFERROR(IF($D$9="",IF($D$11="",IF($D$13="",IF($D$15="",INDEX(orderData[invoice_date],SMALL(MATCH(ROW(orderData[customer]),ROW(orderData[customer])),ROWS($A$15:A64)+$B$3)),INDEX(orderData[invoice_date],SMALL(IF(ISNUMBER(MATCH(YEAR(orderData[invoice_date]),$D$15,0)),MATCH(ROW(orderData[customer]),ROW(orderData[customer])),""),ROWS($A$15:A64)+$B$3))),IF($D$15="",INDEX(orderData[invoice_date],SMALL(IF(ISNUMBER(MATCH(orderData[order_type],$D$13,0)),MATCH(ROW(orderData[customer]),ROW(orderData[customer])),""),ROWS($A$15:A64)+$B$3)),INDEX(orderData[invoice_date],SMALL(IF(ISNUMBER(MATCH(orderData[order_type],$D$13,0)*MATCH(YEAR(orderData[invoice_date]),$D$15,0)),MATCH(ROW(orderData[customer]),ROW(orderData[customer])),""),ROWS($A$15:A64)+$B$3)))),IF($D$13="",IF($D$15="",INDEX(orderData[invoice_date],SMALL(IF(ISNUMBER(MATCH(orderData[status],$D$11,0)),MATCH(ROW(orderData[customer]),ROW(orderData[customer])),""),ROWS($A$15:A64)+$B$3)),INDEX(orderData[invoice_date],SMALL(IF(ISNUMBER(MATCH(orderData[status],$D$11,0)*MATCH(YEAR(orderData[invoice_date]),$D$15,0)),MATCH(ROW(orderData[customer]),ROW(orderData[customer])),""),ROWS($A$15:A64)+$B$3))),IF($D$15="",INDEX(orderData[invoice_date],SMALL(IF(ISNUMBER(MATCH(orderData[status],$D$11,0)*MATCH(orderData[order_type],$D$13,0)),MATCH(ROW(orderData[customer]),ROW(orderData[customer])),""),ROWS($A$15:A64)+$B$3)),INDEX(orderData[invoice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date],SMALL(IF(ISNUMBER(MATCH(orderData[customer],$D$9,0)),MATCH(ROW(orderData[customer]),ROW(orderData[customer])),""),ROWS($A$15:A64)+$B$3)),INDEX(orderData[invoice_date],SMALL(IF(ISNUMBER(MATCH(orderData[customer],$D$9,0)*MATCH(YEAR(orderData[invoice_date]),$D$15,0)),MATCH(ROW(orderData[customer]),ROW(orderData[customer])),""),ROWS($A$15:A64)+$B$3))),IF($D$15="",INDEX(orderData[invoice_date],SMALL(IF(ISNUMBER(MATCH(orderData[customer],$D$9,0)*MATCH(orderData[order_type],$D$13,0)),MATCH(ROW(orderData[customer]),ROW(orderData[customer])),""),ROWS($A$15:A64)+$B$3)),INDEX(orderData[invoice_date],SMALL(IF(ISNUMBER(MATCH(orderData[customer],$D$9,0)*MATCH(orderData[order_type],$D$13,0)*MATCH(YEAR(orderData[invoice_date]),$D$15,0)),MATCH(ROW(orderData[customer]),ROW(orderData[customer])),""),ROWS($A$15:A64)+$B$3)))),IF($D$13="",IF($D$15="",INDEX(orderData[invoice_date],SMALL(IF(ISNUMBER(MATCH(orderData[customer],$D$9,0)*MATCH(orderData[status],$D$11,0)),MATCH(ROW(orderData[customer]),ROW(orderData[customer])),""),ROWS($A$15:A64)+$B$3)),INDEX(orderData[invoice_date],SMALL(IF(ISNUMBER(MATCH(orderData[customer],$D$9,0)*MATCH(orderData[status],$D$11,0)*MATCH(YEAR(orderData[invoice_date]),$D$15,0)),MATCH(ROW(orderData[customer]),ROW(orderData[customer])),""),ROWS($A$15:A64)+$B$3))),IF($D$15="",INDEX(orderData[invoice_date],SMALL(IF(ISNUMBER(MATCH(orderData[customer],$D$9,0)*MATCH(orderData[status],$D$11,0)*MATCH(orderData[order_type],$D$13,0)),MATCH(ROW(orderData[customer]),ROW(orderData[customer])),""),ROWS($A$15:A64)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R57" s="291" t="str">
        <f t="array" ref="R57">IFERROR(IF($D$9="",IF($D$11="",IF($D$13="",IF($D$15="",INDEX(orderData[inv_amount],SMALL(MATCH(ROW(orderData[customer]),ROW(orderData[customer])),ROWS($A$15:A64)+$B$3)),INDEX(orderData[inv_amount],SMALL(IF(ISNUMBER(MATCH(YEAR(orderData[invoice_date]),$D$15,0)),MATCH(ROW(orderData[customer]),ROW(orderData[customer])),""),ROWS($A$15:A64)+$B$3))),IF($D$15="",INDEX(orderData[inv_amount],SMALL(IF(ISNUMBER(MATCH(orderData[order_type],$D$13,0)),MATCH(ROW(orderData[customer]),ROW(orderData[customer])),""),ROWS($A$15:A64)+$B$3)),INDEX(orderData[inv_amount],SMALL(IF(ISNUMBER(MATCH(orderData[order_type],$D$13,0)*MATCH(YEAR(orderData[invoice_date]),$D$15,0)),MATCH(ROW(orderData[customer]),ROW(orderData[customer])),""),ROWS($A$15:A64)+$B$3)))),IF($D$13="",IF($D$15="",INDEX(orderData[inv_amount],SMALL(IF(ISNUMBER(MATCH(orderData[status],$D$11,0)),MATCH(ROW(orderData[customer]),ROW(orderData[customer])),""),ROWS($A$15:A64)+$B$3)),INDEX(orderData[inv_amount],SMALL(IF(ISNUMBER(MATCH(orderData[status],$D$11,0)*MATCH(YEAR(orderData[invoice_date]),$D$15,0)),MATCH(ROW(orderData[customer]),ROW(orderData[customer])),""),ROWS($A$15:A64)+$B$3))),IF($D$15="",INDEX(orderData[inv_amount],SMALL(IF(ISNUMBER(MATCH(orderData[status],$D$11,0)*MATCH(orderData[order_type],$D$13,0)),MATCH(ROW(orderData[customer]),ROW(orderData[customer])),""),ROWS($A$15:A64)+$B$3)),INDEX(orderData[inv_amount],SMALL(IF(ISNUMBER(MATCH(orderData[status],$D$11,0)*MATCH(orderData[order_type],$D$13,0)*MATCH(YEAR(orderData[invoice_date]),$D$15,0)),MATCH(ROW(orderData[customer]),ROW(orderData[customer])),""),ROWS($A$15:A64)+$B$3))))),IF($D$11="",IF($D$13="",IF($D$15="",INDEX(orderData[inv_amount],SMALL(IF(ISNUMBER(MATCH(orderData[customer],$D$9,0)),MATCH(ROW(orderData[customer]),ROW(orderData[customer])),""),ROWS($A$15:A64)+$B$3)),INDEX(orderData[inv_amount],SMALL(IF(ISNUMBER(MATCH(orderData[customer],$D$9,0)*MATCH(YEAR(orderData[invoice_date]),$D$15,0)),MATCH(ROW(orderData[customer]),ROW(orderData[customer])),""),ROWS($A$15:A64)+$B$3))),IF($D$15="",INDEX(orderData[inv_amount],SMALL(IF(ISNUMBER(MATCH(orderData[customer],$D$9,0)*MATCH(orderData[order_type],$D$13,0)),MATCH(ROW(orderData[customer]),ROW(orderData[customer])),""),ROWS($A$15:A64)+$B$3)),INDEX(orderData[inv_amount],SMALL(IF(ISNUMBER(MATCH(orderData[customer],$D$9,0)*MATCH(orderData[order_type],$D$13,0)*MATCH(YEAR(orderData[invoice_date]),$D$15,0)),MATCH(ROW(orderData[customer]),ROW(orderData[customer])),""),ROWS($A$15:A64)+$B$3)))),IF($D$13="",IF($D$15="",INDEX(orderData[inv_amount],SMALL(IF(ISNUMBER(MATCH(orderData[customer],$D$9,0)*MATCH(orderData[status],$D$11,0)),MATCH(ROW(orderData[customer]),ROW(orderData[customer])),""),ROWS($A$15:A64)+$B$3)),INDEX(orderData[inv_amount],SMALL(IF(ISNUMBER(MATCH(orderData[customer],$D$9,0)*MATCH(orderData[status],$D$11,0)*MATCH(YEAR(orderData[inv_amount]),$D$15,0)),MATCH(ROW(orderData[customer]),ROW(orderData[customer])),""),ROWS($A$15:A64)+$B$3))),IF($D$15="",INDEX(orderData[inv_amount],SMALL(IF(ISNUMBER(MATCH(orderData[customer],$D$9,0)*MATCH(orderData[status],$D$11,0)*MATCH(orderData[order_type],$D$13,0)),MATCH(ROW(orderData[customer]),ROW(orderData[customer])),""),ROWS($A$15:A64)+$B$3)),INDEX(orderData[inv_amount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S57" s="353" t="str">
        <f t="array" ref="S57">IFERROR(IF($D$9="",IF($D$11="",IF($D$13="",IF($D$15="",INDEX(orderData[lock_goods],SMALL(MATCH(ROW(orderData[customer]),ROW(orderData[customer])),ROWS($A$15:A64)+$B$3)),INDEX(orderData[lock_goods],SMALL(IF(ISNUMBER(MATCH(YEAR(orderData[invoice_date]),$D$15,0)),MATCH(ROW(orderData[customer]),ROW(orderData[customer])),""),ROWS($A$15:A64)+$B$3))),IF($D$15="",INDEX(orderData[lock_goods],SMALL(IF(ISNUMBER(MATCH(orderData[order_type],$D$13,0)),MATCH(ROW(orderData[customer]),ROW(orderData[customer])),""),ROWS($A$15:A64)+$B$3)),INDEX(orderData[lock_goods],SMALL(IF(ISNUMBER(MATCH(orderData[order_type],$D$13,0)*MATCH(YEAR(orderData[invoice_date]),$D$15,0)),MATCH(ROW(orderData[customer]),ROW(orderData[customer])),""),ROWS($A$15:A64)+$B$3)))),IF($D$13="",IF($D$15="",INDEX(orderData[lock_goods],SMALL(IF(ISNUMBER(MATCH(orderData[status],$D$11,0)),MATCH(ROW(orderData[customer]),ROW(orderData[customer])),""),ROWS($A$15:A64)+$B$3)),INDEX(orderData[lock_goods],SMALL(IF(ISNUMBER(MATCH(orderData[status],$D$11,0)*MATCH(YEAR(orderData[invoice_date]),$D$15,0)),MATCH(ROW(orderData[customer]),ROW(orderData[customer])),""),ROWS($A$15:A64)+$B$3))),IF($D$15="",INDEX(orderData[lock_goods],SMALL(IF(ISNUMBER(MATCH(orderData[status],$D$11,0)*MATCH(orderData[order_type],$D$13,0)),MATCH(ROW(orderData[customer]),ROW(orderData[customer])),""),ROWS($A$15:A64)+$B$3)),INDEX(orderData[lock_goods],SMALL(IF(ISNUMBER(MATCH(orderData[status],$D$11,0)*MATCH(orderData[order_type],$D$13,0)*MATCH(YEAR(orderData[invoice_date]),$D$15,0)),MATCH(ROW(orderData[customer]),ROW(orderData[customer])),""),ROWS($A$15:A64)+$B$3))))),IF($D$11="",IF($D$13="",IF($D$15="",INDEX(orderData[lock_goods],SMALL(IF(ISNUMBER(MATCH(orderData[customer],$D$9,0)),MATCH(ROW(orderData[customer]),ROW(orderData[customer])),""),ROWS($A$15:A64)+$B$3)),INDEX(orderData[lock_goods],SMALL(IF(ISNUMBER(MATCH(orderData[customer],$D$9,0)*MATCH(YEAR(orderData[invoice_date]),$D$15,0)),MATCH(ROW(orderData[customer]),ROW(orderData[customer])),""),ROWS($A$15:A64)+$B$3))),IF($D$15="",INDEX(orderData[lock_goods],SMALL(IF(ISNUMBER(MATCH(orderData[customer],$D$9,0)*MATCH(orderData[order_type],$D$13,0)),MATCH(ROW(orderData[customer]),ROW(orderData[customer])),""),ROWS($A$15:A64)+$B$3)),INDEX(orderData[lock_goods],SMALL(IF(ISNUMBER(MATCH(orderData[customer],$D$9,0)*MATCH(orderData[order_type],$D$13,0)*MATCH(YEAR(orderData[invoice_date]),$D$15,0)),MATCH(ROW(orderData[customer]),ROW(orderData[customer])),""),ROWS($A$15:A64)+$B$3)))),IF($D$13="",IF($D$15="",INDEX(orderData[lock_goods],SMALL(IF(ISNUMBER(MATCH(orderData[customer],$D$9,0)*MATCH(orderData[status],$D$11,0)),MATCH(ROW(orderData[customer]),ROW(orderData[customer])),""),ROWS($A$15:A64)+$B$3)),INDEX(orderData[lock_goods],SMALL(IF(ISNUMBER(MATCH(orderData[customer],$D$9,0)*MATCH(orderData[status],$D$11,0)*MATCH(YEAR(orderData[payed]),$D$15,0)),MATCH(ROW(orderData[customer]),ROW(orderData[customer])),""),ROWS($A$15:A64)+$B$3))),IF($D$15="",INDEX(orderData[lock_goods],SMALL(IF(ISNUMBER(MATCH(orderData[customer],$D$9,0)*MATCH(orderData[status],$D$11,0)*MATCH(orderData[order_type],$D$13,0)),MATCH(ROW(orderData[customer]),ROW(orderData[customer])),""),ROWS($A$15:A64)+$B$3)),INDEX(orderData[lock_good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T57" s="292" t="str">
        <f t="array" ref="T57">IFERROR(IF($D$9="",IF($D$11="",IF($D$13="",IF($D$15="",INDEX(orderData[payed],SMALL(MATCH(ROW(orderData[customer]),ROW(orderData[customer])),ROWS($A$15:A64)+$B$3)),INDEX(orderData[payed],SMALL(IF(ISNUMBER(MATCH(YEAR(orderData[invoice_date]),$D$15,0)),MATCH(ROW(orderData[customer]),ROW(orderData[customer])),""),ROWS($A$15:A64)+$B$3))),IF($D$15="",INDEX(orderData[payed],SMALL(IF(ISNUMBER(MATCH(orderData[order_type],$D$13,0)),MATCH(ROW(orderData[customer]),ROW(orderData[customer])),""),ROWS($A$15:A64)+$B$3)),INDEX(orderData[payed],SMALL(IF(ISNUMBER(MATCH(orderData[order_type],$D$13,0)*MATCH(YEAR(orderData[invoice_date]),$D$15,0)),MATCH(ROW(orderData[customer]),ROW(orderData[customer])),""),ROWS($A$15:A64)+$B$3)))),IF($D$13="",IF($D$15="",INDEX(orderData[payed],SMALL(IF(ISNUMBER(MATCH(orderData[status],$D$11,0)),MATCH(ROW(orderData[customer]),ROW(orderData[customer])),""),ROWS($A$15:A64)+$B$3)),INDEX(orderData[payed],SMALL(IF(ISNUMBER(MATCH(orderData[status],$D$11,0)*MATCH(YEAR(orderData[invoice_date]),$D$15,0)),MATCH(ROW(orderData[customer]),ROW(orderData[customer])),""),ROWS($A$15:A64)+$B$3))),IF($D$15="",INDEX(orderData[payed],SMALL(IF(ISNUMBER(MATCH(orderData[status],$D$11,0)*MATCH(orderData[order_type],$D$13,0)),MATCH(ROW(orderData[customer]),ROW(orderData[customer])),""),ROWS($A$15:A64)+$B$3)),INDEX(orderData[payed],SMALL(IF(ISNUMBER(MATCH(orderData[status],$D$11,0)*MATCH(orderData[order_type],$D$13,0)*MATCH(YEAR(orderData[invoice_date]),$D$15,0)),MATCH(ROW(orderData[customer]),ROW(orderData[customer])),""),ROWS($A$15:A64)+$B$3))))),IF($D$11="",IF($D$13="",IF($D$15="",INDEX(orderData[payed],SMALL(IF(ISNUMBER(MATCH(orderData[customer],$D$9,0)),MATCH(ROW(orderData[customer]),ROW(orderData[customer])),""),ROWS($A$15:A64)+$B$3)),INDEX(orderData[payed],SMALL(IF(ISNUMBER(MATCH(orderData[customer],$D$9,0)*MATCH(YEAR(orderData[invoice_date]),$D$15,0)),MATCH(ROW(orderData[customer]),ROW(orderData[customer])),""),ROWS($A$15:A64)+$B$3))),IF($D$15="",INDEX(orderData[payed],SMALL(IF(ISNUMBER(MATCH(orderData[customer],$D$9,0)*MATCH(orderData[order_type],$D$13,0)),MATCH(ROW(orderData[customer]),ROW(orderData[customer])),""),ROWS($A$15:A64)+$B$3)),INDEX(orderData[payed],SMALL(IF(ISNUMBER(MATCH(orderData[customer],$D$9,0)*MATCH(orderData[order_type],$D$13,0)*MATCH(YEAR(orderData[invoice_date]),$D$15,0)),MATCH(ROW(orderData[customer]),ROW(orderData[customer])),""),ROWS($A$15:A64)+$B$3)))),IF($D$13="",IF($D$15="",INDEX(orderData[payed],SMALL(IF(ISNUMBER(MATCH(orderData[customer],$D$9,0)*MATCH(orderData[status],$D$11,0)),MATCH(ROW(orderData[customer]),ROW(orderData[customer])),""),ROWS($A$15:A64)+$B$3)),INDEX(orderData[payed],SMALL(IF(ISNUMBER(MATCH(orderData[customer],$D$9,0)*MATCH(orderData[status],$D$11,0)*MATCH(YEAR(orderData[payed]),$D$15,0)),MATCH(ROW(orderData[customer]),ROW(orderData[customer])),""),ROWS($A$15:A64)+$B$3))),IF($D$15="",INDEX(orderData[payed],SMALL(IF(ISNUMBER(MATCH(orderData[customer],$D$9,0)*MATCH(orderData[status],$D$11,0)*MATCH(orderData[order_type],$D$13,0)),MATCH(ROW(orderData[customer]),ROW(orderData[customer])),""),ROWS($A$15:A64)+$B$3)),INDEX(orderData[paye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U57" s="287" t="str">
        <f t="array" ref="U57">IFERROR(IF($D$9="",IF($D$11="",IF($D$13="",IF($D$15="",INDEX(orderData[shipping_method],SMALL(MATCH(ROW(orderData[customer]),ROW(orderData[customer])),ROWS($A$15:A64)+$B$3)),INDEX(orderData[shipping_method],SMALL(IF(ISNUMBER(MATCH(YEAR(orderData[invoice_date]),$D$15,0)),MATCH(ROW(orderData[customer]),ROW(orderData[customer])),""),ROWS($A$15:A64)+$B$3))),IF($D$15="",INDEX(orderData[shipping_method],SMALL(IF(ISNUMBER(MATCH(orderData[order_type],$D$13,0)),MATCH(ROW(orderData[customer]),ROW(orderData[customer])),""),ROWS($A$15:A64)+$B$3)),INDEX(orderData[shipping_method],SMALL(IF(ISNUMBER(MATCH(orderData[order_type],$D$13,0)*MATCH(YEAR(orderData[invoice_date]),$D$15,0)),MATCH(ROW(orderData[customer]),ROW(orderData[customer])),""),ROWS($A$15:A64)+$B$3)))),IF($D$13="",IF($D$15="",INDEX(orderData[shipping_method],SMALL(IF(ISNUMBER(MATCH(orderData[status],$D$11,0)),MATCH(ROW(orderData[customer]),ROW(orderData[customer])),""),ROWS($A$15:A64)+$B$3)),INDEX(orderData[shipping_method],SMALL(IF(ISNUMBER(MATCH(orderData[status],$D$11,0)*MATCH(YEAR(orderData[invoice_date]),$D$15,0)),MATCH(ROW(orderData[customer]),ROW(orderData[customer])),""),ROWS($A$15:A64)+$B$3))),IF($D$15="",INDEX(orderData[shipping_method],SMALL(IF(ISNUMBER(MATCH(orderData[status],$D$11,0)*MATCH(orderData[order_type],$D$13,0)),MATCH(ROW(orderData[customer]),ROW(orderData[customer])),""),ROWS($A$15:A64)+$B$3)),INDEX(orderData[shipping_method],SMALL(IF(ISNUMBER(MATCH(orderData[status],$D$11,0)*MATCH(orderData[order_type],$D$13,0)*MATCH(YEAR(orderData[invoice_date]),$D$15,0)),MATCH(ROW(orderData[customer]),ROW(orderData[customer])),""),ROWS($A$15:A64)+$B$3))))),IF($D$11="",IF($D$13="",IF($D$15="",INDEX(orderData[shipping_method],SMALL(IF(ISNUMBER(MATCH(orderData[customer],$D$9,0)),MATCH(ROW(orderData[customer]),ROW(orderData[customer])),""),ROWS($A$15:A64)+$B$3)),INDEX(orderData[shipping_method],SMALL(IF(ISNUMBER(MATCH(orderData[customer],$D$9,0)*MATCH(YEAR(orderData[invoice_date]),$D$15,0)),MATCH(ROW(orderData[customer]),ROW(orderData[customer])),""),ROWS($A$15:A64)+$B$3))),IF($D$15="",INDEX(orderData[shipping_method],SMALL(IF(ISNUMBER(MATCH(orderData[customer],$D$9,0)*MATCH(orderData[order_type],$D$13,0)),MATCH(ROW(orderData[customer]),ROW(orderData[customer])),""),ROWS($A$15:A64)+$B$3)),INDEX(orderData[shipping_method],SMALL(IF(ISNUMBER(MATCH(orderData[customer],$D$9,0)*MATCH(orderData[order_type],$D$13,0)*MATCH(YEAR(orderData[invoice_date]),$D$15,0)),MATCH(ROW(orderData[customer]),ROW(orderData[customer])),""),ROWS($A$15:A64)+$B$3)))),IF($D$13="",IF($D$15="",INDEX(orderData[shipping_method],SMALL(IF(ISNUMBER(MATCH(orderData[customer],$D$9,0)*MATCH(orderData[status],$D$11,0)),MATCH(ROW(orderData[customer]),ROW(orderData[customer])),""),ROWS($A$15:A64)+$B$3)),INDEX(orderData[shipping_method],SMALL(IF(ISNUMBER(MATCH(orderData[customer],$D$9,0)*MATCH(orderData[status],$D$11,0)*MATCH(YEAR(orderData[shipping_method]),$D$15,0)),MATCH(ROW(orderData[customer]),ROW(orderData[customer])),""),ROWS($A$15:A64)+$B$3))),IF($D$15="",INDEX(orderData[shipping_method],SMALL(IF(ISNUMBER(MATCH(orderData[customer],$D$9,0)*MATCH(orderData[status],$D$11,0)*MATCH(orderData[order_type],$D$13,0)),MATCH(ROW(orderData[customer]),ROW(orderData[customer])),""),ROWS($A$15:A64)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V57" s="292" t="str">
        <f t="array" ref="V57">IFERROR(IF($D$9="",IF($D$11="",IF($D$13="",IF($D$15="",INDEX(orderData[status],SMALL(MATCH(ROW(orderData[customer]),ROW(orderData[customer])),ROWS($A$15:A64)+$B$3)),INDEX(orderData[status],SMALL(IF(ISNUMBER(MATCH(YEAR(orderData[invoice_date]),$D$15,0)),MATCH(ROW(orderData[customer]),ROW(orderData[customer])),""),ROWS($A$15:A64)+$B$3))),IF($D$15="",INDEX(orderData[status],SMALL(IF(ISNUMBER(MATCH(orderData[order_type],$D$13,0)),MATCH(ROW(orderData[customer]),ROW(orderData[customer])),""),ROWS($A$15:A64)+$B$3)),INDEX(orderData[status],SMALL(IF(ISNUMBER(MATCH(orderData[order_type],$D$13,0)*MATCH(YEAR(orderData[invoice_date]),$D$15,0)),MATCH(ROW(orderData[customer]),ROW(orderData[customer])),""),ROWS($A$15:A64)+$B$3)))),IF($D$13="",IF($D$15="",INDEX(orderData[status],SMALL(IF(ISNUMBER(MATCH(orderData[status],$D$11,0)),MATCH(ROW(orderData[customer]),ROW(orderData[customer])),""),ROWS($A$15:A64)+$B$3)),INDEX(orderData[status],SMALL(IF(ISNUMBER(MATCH(orderData[status],$D$11,0)*MATCH(YEAR(orderData[invoice_date]),$D$15,0)),MATCH(ROW(orderData[customer]),ROW(orderData[customer])),""),ROWS($A$15:A64)+$B$3))),IF($D$15="",INDEX(orderData[status],SMALL(IF(ISNUMBER(MATCH(orderData[status],$D$11,0)*MATCH(orderData[order_type],$D$13,0)),MATCH(ROW(orderData[customer]),ROW(orderData[customer])),""),ROWS($A$15:A64)+$B$3)),INDEX(orderData[status],SMALL(IF(ISNUMBER(MATCH(orderData[status],$D$11,0)*MATCH(orderData[order_type],$D$13,0)*MATCH(YEAR(orderData[invoice_date]),$D$15,0)),MATCH(ROW(orderData[customer]),ROW(orderData[customer])),""),ROWS($A$15:A64)+$B$3))))),IF($D$11="",IF($D$13="",IF($D$15="",INDEX(orderData[status],SMALL(IF(ISNUMBER(MATCH(orderData[customer],$D$9,0)),MATCH(ROW(orderData[customer]),ROW(orderData[customer])),""),ROWS($A$15:A64)+$B$3)),INDEX(orderData[status],SMALL(IF(ISNUMBER(MATCH(orderData[customer],$D$9,0)*MATCH(YEAR(orderData[invoice_date]),$D$15,0)),MATCH(ROW(orderData[customer]),ROW(orderData[customer])),""),ROWS($A$15:A64)+$B$3))),IF($D$15="",INDEX(orderData[status],SMALL(IF(ISNUMBER(MATCH(orderData[customer],$D$9,0)*MATCH(orderData[order_type],$D$13,0)),MATCH(ROW(orderData[customer]),ROW(orderData[customer])),""),ROWS($A$15:A64)+$B$3)),INDEX(orderData[status],SMALL(IF(ISNUMBER(MATCH(orderData[customer],$D$9,0)*MATCH(orderData[order_type],$D$13,0)*MATCH(YEAR(orderData[invoice_date]),$D$15,0)),MATCH(ROW(orderData[customer]),ROW(orderData[customer])),""),ROWS($A$15:A64)+$B$3)))),IF($D$13="",IF($D$15="",INDEX(orderData[status],SMALL(IF(ISNUMBER(MATCH(orderData[customer],$D$9,0)*MATCH(orderData[status],$D$11,0)),MATCH(ROW(orderData[customer]),ROW(orderData[customer])),""),ROWS($A$15:A64)+$B$3)),INDEX(orderData[status],SMALL(IF(ISNUMBER(MATCH(orderData[customer],$D$9,0)*MATCH(orderData[status],$D$11,0)*MATCH(YEAR(orderData[status]),$D$15,0)),MATCH(ROW(orderData[customer]),ROW(orderData[customer])),""),ROWS($A$15:A64)+$B$3))),IF($D$15="",INDEX(orderData[status],SMALL(IF(ISNUMBER(MATCH(orderData[customer],$D$9,0)*MATCH(orderData[status],$D$11,0)*MATCH(orderData[order_type],$D$13,0)),MATCH(ROW(orderData[customer]),ROW(orderData[customer])),""),ROWS($A$15:A64)+$B$3)),INDEX(orderData[statu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W57" s="392" t="str">
        <f t="array" ref="W57">IFERROR(IF($D$9="",IF($D$11="",IF($D$13="",IF($D$15="",INDEX(orderData[custom_docs],SMALL(MATCH(ROW(orderData[customer]),ROW(orderData[customer])),ROWS($A$15:A64)+$B$3)),INDEX(orderData[custom_docs],SMALL(IF(ISNUMBER(MATCH(YEAR(orderData[invoice_date]),$D$15,0)),MATCH(ROW(orderData[customer]),ROW(orderData[customer])),""),ROWS($A$15:A64)+$B$3))),IF($D$15="",INDEX(orderData[custom_docs],SMALL(IF(ISNUMBER(MATCH(orderData[order_type],$D$13,0)),MATCH(ROW(orderData[customer]),ROW(orderData[customer])),""),ROWS($A$15:A64)+$B$3)),INDEX(orderData[custom_docs],SMALL(IF(ISNUMBER(MATCH(orderData[order_type],$D$13,0)*MATCH(YEAR(orderData[invoice_date]),$D$15,0)),MATCH(ROW(orderData[customer]),ROW(orderData[customer])),""),ROWS($A$15:A64)+$B$3)))),IF($D$13="",IF($D$15="",INDEX(orderData[custom_docs],SMALL(IF(ISNUMBER(MATCH(orderData[status],$D$11,0)),MATCH(ROW(orderData[customer]),ROW(orderData[customer])),""),ROWS($A$15:A64)+$B$3)),INDEX(orderData[custom_docs],SMALL(IF(ISNUMBER(MATCH(orderData[status],$D$11,0)*MATCH(YEAR(orderData[invoice_date]),$D$15,0)),MATCH(ROW(orderData[customer]),ROW(orderData[customer])),""),ROWS($A$15:A64)+$B$3))),IF($D$15="",INDEX(orderData[custom_docs],SMALL(IF(ISNUMBER(MATCH(orderData[status],$D$11,0)*MATCH(orderData[order_type],$D$13,0)),MATCH(ROW(orderData[customer]),ROW(orderData[customer])),""),ROWS($A$15:A64)+$B$3)),INDEX(orderData[custom_docs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_docs],SMALL(IF(ISNUMBER(MATCH(orderData[customer],$D$9,0)),MATCH(ROW(orderData[customer]),ROW(orderData[customer])),""),ROWS($A$15:A64)+$B$3)),INDEX(orderData[custom_docs],SMALL(IF(ISNUMBER(MATCH(orderData[customer],$D$9,0)*MATCH(YEAR(orderData[invoice_date]),$D$15,0)),MATCH(ROW(orderData[customer]),ROW(orderData[customer])),""),ROWS($A$15:A64)+$B$3))),IF($D$15="",INDEX(orderData[custom_docs],SMALL(IF(ISNUMBER(MATCH(orderData[customer],$D$9,0)*MATCH(orderData[order_type],$D$13,0)),MATCH(ROW(orderData[customer]),ROW(orderData[customer])),""),ROWS($A$15:A64)+$B$3)),INDEX(orderData[custom_docs],SMALL(IF(ISNUMBER(MATCH(orderData[customer],$D$9,0)*MATCH(orderData[order_type],$D$13,0)*MATCH(YEAR(orderData[invoice_date]),$D$15,0)),MATCH(ROW(orderData[customer]),ROW(orderData[customer])),""),ROWS($A$15:A64)+$B$3)))),IF($D$13="",IF($D$15="",INDEX(orderData[custom_docs],SMALL(IF(ISNUMBER(MATCH(orderData[customer],$D$9,0)*MATCH(orderData[status],$D$11,0)),MATCH(ROW(orderData[customer]),ROW(orderData[customer])),""),ROWS($A$15:A64)+$B$3)),INDEX(orderData[custom_docs],SMALL(IF(ISNUMBER(MATCH(orderData[customer],$D$9,0)*MATCH(orderData[status],$D$11,0)*MATCH(YEAR(orderData[status]),$D$15,0)),MATCH(ROW(orderData[customer]),ROW(orderData[customer])),""),ROWS($A$15:A64)+$B$3))),IF($D$15="",INDEX(orderData[custom_docs],SMALL(IF(ISNUMBER(MATCH(orderData[customer],$D$9,0)*MATCH(orderData[status],$D$11,0)*MATCH(orderData[order_type],$D$13,0)),MATCH(ROW(orderData[customer]),ROW(orderData[customer])),""),ROWS($A$15:A64)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AQ57" s="251"/>
      <c r="AR57" s="251" t="s">
        <v>214</v>
      </c>
      <c r="BG57" s="195"/>
      <c r="BK57" s="266"/>
      <c r="BL57" s="267"/>
      <c r="BM57" s="268"/>
      <c r="BN57" s="267"/>
      <c r="BO57" s="268"/>
      <c r="BZ57" s="318"/>
      <c r="CA57" s="305" t="str">
        <f>IFERROR(IF(BZ57="","",INDEX(productData[description],MATCH(BZ57,productData[sku],0))),"")</f>
        <v/>
      </c>
      <c r="CB57" s="307"/>
      <c r="CC57" s="421"/>
      <c r="CD57" s="315"/>
      <c r="CE57" s="425"/>
      <c r="CF57" s="308"/>
      <c r="CG57" s="309" t="str">
        <f>IFERROR(ROUNDUP(CB57/INDEX(productData[units_per_carton],MATCH(BZ57,productData[sku],0)),0),"")</f>
        <v/>
      </c>
      <c r="CH57" s="310" t="str">
        <f>IFERROR(ROUNDUP(CD57/INDEX(productData[units_per_carton],MATCH(BZ57,productData[sku],0)),0),"")</f>
        <v/>
      </c>
      <c r="CI57" s="310" t="str">
        <f>IFERROR(ROUNDUP(CF57/INDEX(productData[units_per_carton],MATCH(BZ57,productData[sku])),0),"")</f>
        <v/>
      </c>
      <c r="CJ57" s="310" t="str">
        <f>IFERROR(((CB57+CD57+CF57)/INDEX(productData[units_per_carton],MATCH(BZ57,productData[sku],0)))*INDEX(productData[net_weight],MATCH(BZ57,productData[sku],0)),"")</f>
        <v/>
      </c>
      <c r="CK57" s="310" t="str">
        <f>IFERROR(((CB57+CD57+CF57)/INDEX(productData[units_per_carton],MATCH(BZ57,productData[sku],0)))*INDEX(productData[gross_weight],MATCH(BZ57,productData[sku],0)),"")</f>
        <v/>
      </c>
      <c r="CL57" s="414" t="str">
        <f>IFERROR((CB57+CD57+CF57)/INDEX(productData[units_per_carton],MATCH(BZ57,productData[sku],0))*INDEX(productData[length],MATCH(BZ57,productData[sku],0))*INDEX(productData[width],MATCH(BZ57,productData[sku],0))*INDEX(productData[height],MATCH(BZ57,productData[sku],0))/1000000000,"")</f>
        <v/>
      </c>
      <c r="CM57" s="311" t="str">
        <f>IFERROR(INDEX(productData[category],MATCH(BZ57,productData[sku],0)),"")</f>
        <v/>
      </c>
      <c r="CN57" s="311" t="str">
        <f>IFERROR(INDEX(productData[size1],MATCH(BZ57,productData[sku],0)),"")</f>
        <v/>
      </c>
      <c r="CO57" s="312" t="str">
        <f>IFERROR(INDEX(productData[hs_code],MATCH(BZ57,productData[sku],0)),"")</f>
        <v/>
      </c>
      <c r="CP57" s="365" t="str">
        <f>IFERROR(INDEX(productData[sku_geko],MATCH(BZ57,productData[sku],0)),"")</f>
        <v/>
      </c>
      <c r="CQ57" s="308"/>
      <c r="CR57" s="383" t="str">
        <f>IFERROR(IF(BZ57="","",IF($BX$15="SALE",INDEX(inventory[COSTO UNITARIO],MATCH(BZ57,inventory[SKU],0)),IF($BX$15="SAMPLING",INDEX(inventory[COSTO UNITARIO],MATCH(BZ57,inventory[SKU],0)),""))),"")</f>
        <v/>
      </c>
      <c r="CS57" s="383" t="str">
        <f t="shared" si="8"/>
        <v/>
      </c>
      <c r="CT57" s="430" t="str">
        <f t="shared" si="9"/>
        <v/>
      </c>
      <c r="CU57" s="357" t="str">
        <f t="shared" si="3"/>
        <v/>
      </c>
      <c r="DB57" s="251" t="str">
        <f>IFERROR(VLOOKUP(BZ57,productData[],22,FALSE),"")</f>
        <v/>
      </c>
      <c r="EE57" s="337" t="str">
        <f t="array" ref="EE57">IFERROR(IF($EC$9="",IF($EC$11="",IF($EC$13="",INDEX(productData[sku],SMALL(MATCH(ROW(productData[sku]),ROW(productData[sku])),ROWS($A$15:A64)+$B$3)),INDEX(productData[sku],SMALL(IF(ISNUMBER(MATCH(productData[size1],$EC$13,0)),MATCH(ROW(productData[sku]),ROW(productData[sku])),""),ROWS($A$15:A62)+$B$3))),IF($EC$13="",INDEX(productData[sku],SMALL(IF(ISNUMBER(MATCH(productData[sex],$EC$11,0)),MATCH(ROW(productData[sku]),ROW(productData[sku])),""),ROWS($A$15:A62)+$B$3)),INDEX(productData[sku],SMALL(IF(ISNUMBER(MATCH(productData[sex],$EC$11,0)*MATCH(productData[size1],$EC$13,0)),MATCH(ROW(productData[sku]),ROW(productData[sku])),""),ROWS($A$15:A62)+$B$3)))),IF($EC$11="",IF($EC$13="",INDEX(productData[sku],SMALL(IF(ISNUMBER(MATCH(productData[category],$EC$9,0)),MATCH(ROW(productData[sku]),ROW(productData[sku])),""),ROWS($A$15:A62)+$B$3)),INDEX(productData[sku],SMALL(IF(ISNUMBER(MATCH(productData[category],$EC$9,0)*MATCH(productData[size1],$EC$13,0)),MATCH(ROW(productData[sku]),ROW(productData[sku])),""),ROWS($A$15:A62)+$B$3))),IF($EC$13="",INDEX(productData[sku],SMALL(IF(ISNUMBER(MATCH(productData[category],$EC$9,0)*MATCH(productData[sex],$EC$11,0)),MATCH(ROW(productData[sku]),ROW(productData[sku])),""),ROWS($A$15:A62)+$B$3)),INDEX(productData[sku],SMALL(IF(ISNUMBER(MATCH(productData[category],$EC$9,0)*MATCH(productData[sex],$EC$11,0)*MATCH(productData[size1],$EC$13,0)),MATCH(ROW(productData[sku]),ROW(productData[sku])),""),ROWS($A$15:A62)+$B$3))))),"")</f>
        <v/>
      </c>
      <c r="EF57" s="501" t="str">
        <f t="array" ref="EF57">IFERROR(IF($EC$9="",IF($EC$11="",IF($EC$13="",INDEX(productData[description],SMALL(MATCH(ROW(productData[sku]),ROW(productData[sku])),ROWS($A$15:A64)+$B$3)),INDEX(productData[description],SMALL(IF(ISNUMBER(MATCH(productData[size1],$EC$13,0)),MATCH(ROW(productData[sku]),ROW(productData[sku])),""),ROWS($A$15:A62)+$B$3))),IF($EC$13="",INDEX(productData[description],SMALL(IF(ISNUMBER(MATCH(productData[sex],$EC$11,0)),MATCH(ROW(productData[sku]),ROW(productData[sku])),""),ROWS($A$15:A62)+$B$3)),INDEX(productData[description],SMALL(IF(ISNUMBER(MATCH(productData[sex],$EC$11,0)*MATCH(productData[size1],$EC$13,0)),MATCH(ROW(productData[sku]),ROW(productData[sku])),""),ROWS($A$15:A62)+$B$3)))),IF($EC$11="",IF($EC$13="",INDEX(productData[description],SMALL(IF(ISNUMBER(MATCH(productData[category],$EC$9,0)),MATCH(ROW(productData[sku]),ROW(productData[sku])),""),ROWS($A$15:A62)+$B$3)),INDEX(productData[description],SMALL(IF(ISNUMBER(MATCH(productData[category],$EC$9,0)*MATCH(productData[size1],$EC$13,0)),MATCH(ROW(productData[sku]),ROW(productData[sku])),""),ROWS($A$15:A62)+$B$3))),IF($EC$13="",INDEX(productData[description],SMALL(IF(ISNUMBER(MATCH(productData[category],$EC$9,0)*MATCH(productData[sex],$EC$11,0)),MATCH(ROW(productData[sku]),ROW(productData[sku])),""),ROWS($A$15:A62)+$B$3)),INDEX(productData[description],SMALL(IF(ISNUMBER(MATCH(productData[category],$EC$9,0)*MATCH(productData[sex],$EC$11,0)*MATCH(productData[size1],$EC$13,0)),MATCH(ROW(productData[sku]),ROW(productData[sku])),""),ROWS($A$15:A62)+$B$3))))),"")</f>
        <v/>
      </c>
      <c r="EG57" s="338" t="str">
        <f>IFERROR(IF('BHPC MANAGER'!$EE57="","",INDEX(inventory[ESISTENZA],MATCH('BHPC MANAGER'!$EE57,inventory[SKU],0))),0)</f>
        <v/>
      </c>
      <c r="EH57" s="339" t="s">
        <v>241</v>
      </c>
      <c r="EI57" s="339" t="str">
        <f t="shared" si="4"/>
        <v/>
      </c>
      <c r="EJ57" s="340" t="s">
        <v>241</v>
      </c>
      <c r="EK57" s="341" t="str">
        <f t="shared" si="5"/>
        <v/>
      </c>
      <c r="EO57" s="195" t="str">
        <f t="array" ref="EO57">IFERROR(INDEX(orderData[order_no],SMALL(IF(ISNUMBER(MATCH(orderData[status],$EO$7,0)),MATCH(ROW(orderData[order_no]),ROW(orderData[order_no])),""),ROWS($A$15:A62))),"")</f>
        <v/>
      </c>
    </row>
    <row r="58" spans="10:145" ht="15" customHeight="1" x14ac:dyDescent="0.35">
      <c r="L58" s="285" t="str">
        <f t="array" ref="L58">IFERROR(IF($D$9="",IF($D$11="",IF($D$13="",IF($D$15="",INDEX(orderData[customer],SMALL(MATCH(ROW(orderData[customer]),ROW(orderData[customer])),ROWS($A$15:A65)+$B$3)),INDEX(orderData[customer],SMALL(IF(ISNUMBER(MATCH(YEAR(orderData[invoice_date]),$D$15,0)),MATCH(ROW(orderData[customer]),ROW(orderData[customer])),""),ROWS($A$15:A65)+$B$3))),IF($D$15="",INDEX(orderData[customer],SMALL(IF(ISNUMBER(MATCH(orderData[order_type],$D$13,0)),MATCH(ROW(orderData[customer]),ROW(orderData[customer])),""),ROWS($A$15:A65)+$B$3)),INDEX(orderData[customer],SMALL(IF(ISNUMBER(MATCH(orderData[order_type],$D$13,0)*MATCH(YEAR(orderData[invoice_date]),$D$15,0)),MATCH(ROW(orderData[customer]),ROW(orderData[customer])),""),ROWS($A$15:A65)+$B$3)))),IF($D$13="",IF($D$15="",INDEX(orderData[customer],SMALL(IF(ISNUMBER(MATCH(orderData[status],$D$11,0)),MATCH(ROW(orderData[customer]),ROW(orderData[customer])),""),ROWS($A$15:A65)+$B$3)),INDEX(orderData[customer],SMALL(IF(ISNUMBER(MATCH(orderData[status],$D$11,0)*MATCH(YEAR(orderData[invoice_date]),$D$15,0)),MATCH(ROW(orderData[customer]),ROW(orderData[customer])),""),ROWS($A$15:A65)+$B$3))),IF($D$15="",INDEX(orderData[customer],SMALL(IF(ISNUMBER(MATCH(orderData[status],$D$11,0)*MATCH(orderData[order_type],$D$13,0)),MATCH(ROW(orderData[customer]),ROW(orderData[customer])),""),ROWS($A$15:A65)+$B$3)),INDEX(orderData[customer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er],SMALL(IF(ISNUMBER(MATCH(orderData[customer],$D$9,0)),MATCH(ROW(orderData[customer]),ROW(orderData[customer])),""),ROWS($A$15:A65)+$B$3)),INDEX(orderData[customer],SMALL(IF(ISNUMBER(MATCH(orderData[customer],$D$9,0)*MATCH(YEAR(orderData[invoice_date]),$D$15,0)),MATCH(ROW(orderData[customer]),ROW(orderData[customer])),""),ROWS($A$15:A65)+$B$3))),IF($D$15="",INDEX(orderData[customer],SMALL(IF(ISNUMBER(MATCH(orderData[customer],$D$9,0)*MATCH(orderData[order_type],$D$13,0)),MATCH(ROW(orderData[customer]),ROW(orderData[customer])),""),ROWS($A$15:A65)+$B$3)),INDEX(orderData[customer],SMALL(IF(ISNUMBER(MATCH(orderData[customer],$D$9,0)*MATCH(orderData[order_type],$D$13,0)*MATCH(YEAR(orderData[invoice_date]),$D$15,0)),MATCH(ROW(orderData[customer]),ROW(orderData[customer])),""),ROWS($A$15:A65)+$B$3)))),IF($D$13="",IF($D$15="",INDEX(orderData[customer],SMALL(IF(ISNUMBER(MATCH(orderData[customer],$D$9,0)*MATCH(orderData[status],$D$11,0)),MATCH(ROW(orderData[customer]),ROW(orderData[customer])),""),ROWS($A$15:A65)+$B$3)),INDEX(orderData[customer],SMALL(IF(ISNUMBER(MATCH(orderData[customer],$D$9,0)*MATCH(orderData[status],$D$11,0)*MATCH(YEAR(orderData[invoice_date]),$D$15,0)),MATCH(ROW(orderData[customer]),ROW(orderData[customer])),""),ROWS($A$15:A65)+$B$3))),IF($D$15="",INDEX(orderData[customer],SMALL(IF(ISNUMBER(MATCH(orderData[customer],$D$9,0)*MATCH(orderData[status],$D$11,0)*MATCH(orderData[order_type],$D$13,0)),MATCH(ROW(orderData[customer]),ROW(orderData[customer])),""),ROWS($A$15:A65)+$B$3)),INDEX(orderData[customer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M58" s="286" t="str">
        <f t="array" ref="M58">IFERROR(IF($D$9="",IF($D$11="",IF($D$13="",IF($D$15="",INDEX(orderData[order_no],SMALL(MATCH(ROW(orderData[customer]),ROW(orderData[customer])),ROWS($A$15:A65)+$B$3)),INDEX(orderData[order_no],SMALL(IF(ISNUMBER(MATCH(YEAR(orderData[invoice_date]),$D$15,0)),MATCH(ROW(orderData[customer]),ROW(orderData[customer])),""),ROWS($A$15:A65)+$B$3))),IF($D$15="",INDEX(orderData[order_no],SMALL(IF(ISNUMBER(MATCH(orderData[order_type],$D$13,0)),MATCH(ROW(orderData[customer]),ROW(orderData[customer])),""),ROWS($A$15:A65)+$B$3)),INDEX(orderData[order_no],SMALL(IF(ISNUMBER(MATCH(orderData[order_type],$D$13,0)*MATCH(YEAR(orderData[invoice_date]),$D$15,0)),MATCH(ROW(orderData[customer]),ROW(orderData[customer])),""),ROWS($A$15:A65)+$B$3)))),IF($D$13="",IF($D$15="",INDEX(orderData[order_no],SMALL(IF(ISNUMBER(MATCH(orderData[status],$D$11,0)),MATCH(ROW(orderData[customer]),ROW(orderData[customer])),""),ROWS($A$15:A65)+$B$3)),INDEX(orderData[order_no],SMALL(IF(ISNUMBER(MATCH(orderData[status],$D$11,0)*MATCH(YEAR(orderData[invoice_date]),$D$15,0)),MATCH(ROW(orderData[customer]),ROW(orderData[customer])),""),ROWS($A$15:A65)+$B$3))),IF($D$15="",INDEX(orderData[order_no],SMALL(IF(ISNUMBER(MATCH(orderData[status],$D$11,0)*MATCH(orderData[order_type],$D$13,0)),MATCH(ROW(orderData[customer]),ROW(orderData[customer])),""),ROWS($A$15:A65)+$B$3)),INDEX(orderData[order_no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no],SMALL(IF(ISNUMBER(MATCH(orderData[customer],$D$9,0)),MATCH(ROW(orderData[customer]),ROW(orderData[customer])),""),ROWS($A$15:A65)+$B$3)),INDEX(orderData[order_no],SMALL(IF(ISNUMBER(MATCH(orderData[customer],$D$9,0)*MATCH(YEAR(orderData[invoice_date]),$D$15,0)),MATCH(ROW(orderData[customer]),ROW(orderData[customer])),""),ROWS($A$15:A65)+$B$3))),IF($D$15="",INDEX(orderData[order_no],SMALL(IF(ISNUMBER(MATCH(orderData[customer],$D$9,0)*MATCH(orderData[order_type],$D$13,0)),MATCH(ROW(orderData[customer]),ROW(orderData[customer])),""),ROWS($A$15:A65)+$B$3)),INDEX(orderData[order_no],SMALL(IF(ISNUMBER(MATCH(orderData[customer],$D$9,0)*MATCH(orderData[order_type],$D$13,0)*MATCH(YEAR(orderData[invoice_date]),$D$15,0)),MATCH(ROW(orderData[customer]),ROW(orderData[customer])),""),ROWS($A$15:A65)+$B$3)))),IF($D$13="",IF($D$15="",INDEX(orderData[order_no],SMALL(IF(ISNUMBER(MATCH(orderData[customer],$D$9,0)*MATCH(orderData[status],$D$11,0)),MATCH(ROW(orderData[customer]),ROW(orderData[customer])),""),ROWS($A$15:A65)+$B$3)),INDEX(orderData[order_no],SMALL(IF(ISNUMBER(MATCH(orderData[customer],$D$9,0)*MATCH(orderData[status],$D$11,0)*MATCH(YEAR(orderData[invoice_date]),$D$15,0)),MATCH(ROW(orderData[customer]),ROW(orderData[customer])),""),ROWS($A$15:A65)+$B$3))),IF($D$15="",INDEX(orderData[order_no],SMALL(IF(ISNUMBER(MATCH(orderData[customer],$D$9,0)*MATCH(orderData[status],$D$11,0)*MATCH(orderData[order_type],$D$13,0)),MATCH(ROW(orderData[customer]),ROW(orderData[customer])),""),ROWS($A$15:A65)+$B$3)),INDEX(orderData[order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N58" s="287" t="str">
        <f t="array" ref="N58">IFERROR(IF($D$9="",IF($D$11="",IF($D$13="",IF($D$15="",INDEX(orderData[order_type],SMALL(MATCH(ROW(orderData[customer]),ROW(orderData[customer])),ROWS($A$15:A65)+$B$3)),INDEX(orderData[order_type],SMALL(IF(ISNUMBER(MATCH(YEAR(orderData[invoice_date]),$D$15,0)),MATCH(ROW(orderData[customer]),ROW(orderData[customer])),""),ROWS($A$15:A65)+$B$3))),IF($D$15="",INDEX(orderData[order_type],SMALL(IF(ISNUMBER(MATCH(orderData[order_type],$D$13,0)),MATCH(ROW(orderData[customer]),ROW(orderData[customer])),""),ROWS($A$15:A65)+$B$3)),INDEX(orderData[order_type],SMALL(IF(ISNUMBER(MATCH(orderData[order_type],$D$13,0)*MATCH(YEAR(orderData[invoice_date]),$D$15,0)),MATCH(ROW(orderData[customer]),ROW(orderData[customer])),""),ROWS($A$15:A65)+$B$3)))),IF($D$13="",IF($D$15="",INDEX(orderData[order_type],SMALL(IF(ISNUMBER(MATCH(orderData[status],$D$11,0)),MATCH(ROW(orderData[customer]),ROW(orderData[customer])),""),ROWS($A$15:A65)+$B$3)),INDEX(orderData[order_type],SMALL(IF(ISNUMBER(MATCH(orderData[status],$D$11,0)*MATCH(YEAR(orderData[invoice_date]),$D$15,0)),MATCH(ROW(orderData[customer]),ROW(orderData[customer])),""),ROWS($A$15:A65)+$B$3))),IF($D$15="",INDEX(orderData[order_type],SMALL(IF(ISNUMBER(MATCH(orderData[status],$D$11,0)*MATCH(orderData[order_type],$D$13,0)),MATCH(ROW(orderData[customer]),ROW(orderData[customer])),""),ROWS($A$15:A65)+$B$3)),INDEX(orderData[order_typ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type],SMALL(IF(ISNUMBER(MATCH(orderData[customer],$D$9,0)),MATCH(ROW(orderData[customer]),ROW(orderData[customer])),""),ROWS($A$15:A65)+$B$3)),INDEX(orderData[order_type],SMALL(IF(ISNUMBER(MATCH(orderData[customer],$D$9,0)*MATCH(YEAR(orderData[invoice_date]),$D$15,0)),MATCH(ROW(orderData[customer]),ROW(orderData[customer])),""),ROWS($A$15:A65)+$B$3))),IF($D$15="",INDEX(orderData[order_type],SMALL(IF(ISNUMBER(MATCH(orderData[customer],$D$9,0)*MATCH(orderData[order_type],$D$13,0)),MATCH(ROW(orderData[customer]),ROW(orderData[customer])),""),ROWS($A$15:A65)+$B$3)),INDEX(orderData[order_type],SMALL(IF(ISNUMBER(MATCH(orderData[customer],$D$9,0)*MATCH(orderData[order_type],$D$13,0)*MATCH(YEAR(orderData[invoice_date]),$D$15,0)),MATCH(ROW(orderData[customer]),ROW(orderData[customer])),""),ROWS($A$15:A65)+$B$3)))),IF($D$13="",IF($D$15="",INDEX(orderData[order_type],SMALL(IF(ISNUMBER(MATCH(orderData[customer],$D$9,0)*MATCH(orderData[status],$D$11,0)),MATCH(ROW(orderData[customer]),ROW(orderData[customer])),""),ROWS($A$15:A65)+$B$3)),INDEX(orderData[order_type],SMALL(IF(ISNUMBER(MATCH(orderData[customer],$D$9,0)*MATCH(orderData[status],$D$11,0)*MATCH(YEAR(orderData[invoice_date]),$D$15,0)),MATCH(ROW(orderData[customer]),ROW(orderData[customer])),""),ROWS($A$15:A65)+$B$3))),IF($D$15="",INDEX(orderData[order_type],SMALL(IF(ISNUMBER(MATCH(orderData[customer],$D$9,0)*MATCH(orderData[status],$D$11,0)*MATCH(orderData[order_type],$D$13,0)),MATCH(ROW(orderData[customer]),ROW(orderData[customer])),""),ROWS($A$15:A65)+$B$3)),INDEX(orderData[order_typ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O58" s="288" t="str">
        <f t="array" ref="O58">IFERROR(IF($D$9="",IF($D$11="",IF($D$13="",IF($D$15="",INDEX(orderData[order_date],SMALL(MATCH(ROW(orderData[customer]),ROW(orderData[customer])),ROWS($A$15:A65)+$B$3)),INDEX(orderData[order_date],SMALL(IF(ISNUMBER(MATCH(YEAR(orderData[invoice_date]),$D$15,0)),MATCH(ROW(orderData[customer]),ROW(orderData[customer])),""),ROWS($A$15:A65)+$B$3))),IF($D$15="",INDEX(orderData[order_date],SMALL(IF(ISNUMBER(MATCH(orderData[order_type],$D$13,0)),MATCH(ROW(orderData[customer]),ROW(orderData[customer])),""),ROWS($A$15:A65)+$B$3)),INDEX(orderData[order_date],SMALL(IF(ISNUMBER(MATCH(orderData[order_type],$D$13,0)*MATCH(YEAR(orderData[invoice_date]),$D$15,0)),MATCH(ROW(orderData[customer]),ROW(orderData[customer])),""),ROWS($A$15:A65)+$B$3)))),IF($D$13="",IF($D$15="",INDEX(orderData[order_date],SMALL(IF(ISNUMBER(MATCH(orderData[status],$D$11,0)),MATCH(ROW(orderData[customer]),ROW(orderData[customer])),""),ROWS($A$15:A65)+$B$3)),INDEX(orderData[order_date],SMALL(IF(ISNUMBER(MATCH(orderData[status],$D$11,0)*MATCH(YEAR(orderData[invoice_date]),$D$15,0)),MATCH(ROW(orderData[customer]),ROW(orderData[customer])),""),ROWS($A$15:A65)+$B$3))),IF($D$15="",INDEX(orderData[order_date],SMALL(IF(ISNUMBER(MATCH(orderData[status],$D$11,0)*MATCH(orderData[order_type],$D$13,0)),MATCH(ROW(orderData[customer]),ROW(orderData[customer])),""),ROWS($A$15:A65)+$B$3)),INDEX(orderData[order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date],SMALL(IF(ISNUMBER(MATCH(orderData[customer],$D$9,0)),MATCH(ROW(orderData[customer]),ROW(orderData[customer])),""),ROWS($A$15:A65)+$B$3)),INDEX(orderData[order_date],SMALL(IF(ISNUMBER(MATCH(orderData[customer],$D$9,0)*MATCH(YEAR(orderData[invoice_date]),$D$15,0)),MATCH(ROW(orderData[customer]),ROW(orderData[customer])),""),ROWS($A$15:A65)+$B$3))),IF($D$15="",INDEX(orderData[order_date],SMALL(IF(ISNUMBER(MATCH(orderData[customer],$D$9,0)*MATCH(orderData[order_type],$D$13,0)),MATCH(ROW(orderData[customer]),ROW(orderData[customer])),""),ROWS($A$15:A65)+$B$3)),INDEX(orderData[order_date],SMALL(IF(ISNUMBER(MATCH(orderData[customer],$D$9,0)*MATCH(orderData[order_type],$D$13,0)*MATCH(YEAR(orderData[invoice_date]),$D$15,0)),MATCH(ROW(orderData[customer]),ROW(orderData[customer])),""),ROWS($A$15:A65)+$B$3)))),IF($D$13="",IF($D$15="",INDEX(orderData[order_date],SMALL(IF(ISNUMBER(MATCH(orderData[customer],$D$9,0)*MATCH(orderData[status],$D$11,0)),MATCH(ROW(orderData[customer]),ROW(orderData[customer])),""),ROWS($A$15:A65)+$B$3)),INDEX(orderData[order_date],SMALL(IF(ISNUMBER(MATCH(orderData[customer],$D$9,0)*MATCH(orderData[status],$D$11,0)*MATCH(YEAR(orderData[invoice_date]),$D$15,0)),MATCH(ROW(orderData[customer]),ROW(orderData[customer])),""),ROWS($A$15:A65)+$B$3))),IF($D$15="",INDEX(orderData[order_date],SMALL(IF(ISNUMBER(MATCH(orderData[customer],$D$9,0)*MATCH(orderData[status],$D$11,0)*MATCH(orderData[order_type],$D$13,0)),MATCH(ROW(orderData[customer]),ROW(orderData[customer])),""),ROWS($A$15:A65)+$B$3)),INDEX(orderData[order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P58" s="289" t="str">
        <f t="array" ref="P58">IFERROR(IF($D$9="",IF($D$11="",IF($D$13="",IF($D$15="",INDEX(orderData[invoice_no],SMALL(MATCH(ROW(orderData[customer]),ROW(orderData[customer])),ROWS($A$15:A65)+$B$3)),INDEX(orderData[invoice_no],SMALL(IF(ISNUMBER(MATCH(YEAR(orderData[invoice_date]),$D$15,0)),MATCH(ROW(orderData[customer]),ROW(orderData[customer])),""),ROWS($A$15:A65)+$B$3))),IF($D$15="",INDEX(orderData[invoice_no],SMALL(IF(ISNUMBER(MATCH(orderData[order_type],$D$13,0)),MATCH(ROW(orderData[customer]),ROW(orderData[customer])),""),ROWS($A$15:A65)+$B$3)),INDEX(orderData[invoice_no],SMALL(IF(ISNUMBER(MATCH(orderData[order_type],$D$13,0)*MATCH(YEAR(orderData[invoice_date]),$D$15,0)),MATCH(ROW(orderData[customer]),ROW(orderData[customer])),""),ROWS($A$15:A65)+$B$3)))),IF($D$13="",IF($D$15="",INDEX(orderData[invoice_no],SMALL(IF(ISNUMBER(MATCH(orderData[status],$D$11,0)),MATCH(ROW(orderData[customer]),ROW(orderData[customer])),""),ROWS($A$15:A65)+$B$3)),INDEX(orderData[invoice_no],SMALL(IF(ISNUMBER(MATCH(orderData[status],$D$11,0)*MATCH(YEAR(orderData[invoice_date]),$D$15,0)),MATCH(ROW(orderData[customer]),ROW(orderData[customer])),""),ROWS($A$15:A65)+$B$3))),IF($D$15="",INDEX(orderData[invoice_no],SMALL(IF(ISNUMBER(MATCH(orderData[status],$D$11,0)*MATCH(orderData[order_type],$D$13,0)),MATCH(ROW(orderData[customer]),ROW(orderData[customer])),""),ROWS($A$15:A65)+$B$3)),INDEX(orderData[invoice_no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no],SMALL(IF(ISNUMBER(MATCH(orderData[customer],$D$9,0)),MATCH(ROW(orderData[customer]),ROW(orderData[customer])),""),ROWS($A$15:A65)+$B$3)),INDEX(orderData[invoice_no],SMALL(IF(ISNUMBER(MATCH(orderData[customer],$D$9,0)*MATCH(YEAR(orderData[invoice_date]),$D$15,0)),MATCH(ROW(orderData[customer]),ROW(orderData[customer])),""),ROWS($A$15:A65)+$B$3))),IF($D$15="",INDEX(orderData[invoice_no],SMALL(IF(ISNUMBER(MATCH(orderData[customer],$D$9,0)*MATCH(orderData[order_type],$D$13,0)),MATCH(ROW(orderData[customer]),ROW(orderData[customer])),""),ROWS($A$15:A65)+$B$3)),INDEX(orderData[invoice_no],SMALL(IF(ISNUMBER(MATCH(orderData[customer],$D$9,0)*MATCH(orderData[order_type],$D$13,0)*MATCH(YEAR(orderData[invoice_date]),$D$15,0)),MATCH(ROW(orderData[customer]),ROW(orderData[customer])),""),ROWS($A$15:A65)+$B$3)))),IF($D$13="",IF($D$15="",INDEX(orderData[invoice_no],SMALL(IF(ISNUMBER(MATCH(orderData[customer],$D$9,0)*MATCH(orderData[status],$D$11,0)),MATCH(ROW(orderData[customer]),ROW(orderData[customer])),""),ROWS($A$15:A65)+$B$3)),INDEX(orderData[invoice_no],SMALL(IF(ISNUMBER(MATCH(orderData[customer],$D$9,0)*MATCH(orderData[status],$D$11,0)*MATCH(YEAR(orderData[invoice_date]),$D$15,0)),MATCH(ROW(orderData[customer]),ROW(orderData[customer])),""),ROWS($A$15:A65)+$B$3))),IF($D$15="",INDEX(orderData[invoice_no],SMALL(IF(ISNUMBER(MATCH(orderData[customer],$D$9,0)*MATCH(orderData[status],$D$11,0)*MATCH(orderData[order_type],$D$13,0)),MATCH(ROW(orderData[customer]),ROW(orderData[customer])),""),ROWS($A$15:A65)+$B$3)),INDEX(orderData[invoice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Q58" s="290" t="str">
        <f t="array" ref="Q58">IFERROR(IF($D$9="",IF($D$11="",IF($D$13="",IF($D$15="",INDEX(orderData[invoice_date],SMALL(MATCH(ROW(orderData[customer]),ROW(orderData[customer])),ROWS($A$15:A65)+$B$3)),INDEX(orderData[invoice_date],SMALL(IF(ISNUMBER(MATCH(YEAR(orderData[invoice_date]),$D$15,0)),MATCH(ROW(orderData[customer]),ROW(orderData[customer])),""),ROWS($A$15:A65)+$B$3))),IF($D$15="",INDEX(orderData[invoice_date],SMALL(IF(ISNUMBER(MATCH(orderData[order_type],$D$13,0)),MATCH(ROW(orderData[customer]),ROW(orderData[customer])),""),ROWS($A$15:A65)+$B$3)),INDEX(orderData[invoice_date],SMALL(IF(ISNUMBER(MATCH(orderData[order_type],$D$13,0)*MATCH(YEAR(orderData[invoice_date]),$D$15,0)),MATCH(ROW(orderData[customer]),ROW(orderData[customer])),""),ROWS($A$15:A65)+$B$3)))),IF($D$13="",IF($D$15="",INDEX(orderData[invoice_date],SMALL(IF(ISNUMBER(MATCH(orderData[status],$D$11,0)),MATCH(ROW(orderData[customer]),ROW(orderData[customer])),""),ROWS($A$15:A65)+$B$3)),INDEX(orderData[invoice_date],SMALL(IF(ISNUMBER(MATCH(orderData[status],$D$11,0)*MATCH(YEAR(orderData[invoice_date]),$D$15,0)),MATCH(ROW(orderData[customer]),ROW(orderData[customer])),""),ROWS($A$15:A65)+$B$3))),IF($D$15="",INDEX(orderData[invoice_date],SMALL(IF(ISNUMBER(MATCH(orderData[status],$D$11,0)*MATCH(orderData[order_type],$D$13,0)),MATCH(ROW(orderData[customer]),ROW(orderData[customer])),""),ROWS($A$15:A65)+$B$3)),INDEX(orderData[invoice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date],SMALL(IF(ISNUMBER(MATCH(orderData[customer],$D$9,0)),MATCH(ROW(orderData[customer]),ROW(orderData[customer])),""),ROWS($A$15:A65)+$B$3)),INDEX(orderData[invoice_date],SMALL(IF(ISNUMBER(MATCH(orderData[customer],$D$9,0)*MATCH(YEAR(orderData[invoice_date]),$D$15,0)),MATCH(ROW(orderData[customer]),ROW(orderData[customer])),""),ROWS($A$15:A65)+$B$3))),IF($D$15="",INDEX(orderData[invoice_date],SMALL(IF(ISNUMBER(MATCH(orderData[customer],$D$9,0)*MATCH(orderData[order_type],$D$13,0)),MATCH(ROW(orderData[customer]),ROW(orderData[customer])),""),ROWS($A$15:A65)+$B$3)),INDEX(orderData[invoice_date],SMALL(IF(ISNUMBER(MATCH(orderData[customer],$D$9,0)*MATCH(orderData[order_type],$D$13,0)*MATCH(YEAR(orderData[invoice_date]),$D$15,0)),MATCH(ROW(orderData[customer]),ROW(orderData[customer])),""),ROWS($A$15:A65)+$B$3)))),IF($D$13="",IF($D$15="",INDEX(orderData[invoice_date],SMALL(IF(ISNUMBER(MATCH(orderData[customer],$D$9,0)*MATCH(orderData[status],$D$11,0)),MATCH(ROW(orderData[customer]),ROW(orderData[customer])),""),ROWS($A$15:A65)+$B$3)),INDEX(orderData[invoice_date],SMALL(IF(ISNUMBER(MATCH(orderData[customer],$D$9,0)*MATCH(orderData[status],$D$11,0)*MATCH(YEAR(orderData[invoice_date]),$D$15,0)),MATCH(ROW(orderData[customer]),ROW(orderData[customer])),""),ROWS($A$15:A65)+$B$3))),IF($D$15="",INDEX(orderData[invoice_date],SMALL(IF(ISNUMBER(MATCH(orderData[customer],$D$9,0)*MATCH(orderData[status],$D$11,0)*MATCH(orderData[order_type],$D$13,0)),MATCH(ROW(orderData[customer]),ROW(orderData[customer])),""),ROWS($A$15:A65)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R58" s="291" t="str">
        <f t="array" ref="R58">IFERROR(IF($D$9="",IF($D$11="",IF($D$13="",IF($D$15="",INDEX(orderData[inv_amount],SMALL(MATCH(ROW(orderData[customer]),ROW(orderData[customer])),ROWS($A$15:A65)+$B$3)),INDEX(orderData[inv_amount],SMALL(IF(ISNUMBER(MATCH(YEAR(orderData[invoice_date]),$D$15,0)),MATCH(ROW(orderData[customer]),ROW(orderData[customer])),""),ROWS($A$15:A65)+$B$3))),IF($D$15="",INDEX(orderData[inv_amount],SMALL(IF(ISNUMBER(MATCH(orderData[order_type],$D$13,0)),MATCH(ROW(orderData[customer]),ROW(orderData[customer])),""),ROWS($A$15:A65)+$B$3)),INDEX(orderData[inv_amount],SMALL(IF(ISNUMBER(MATCH(orderData[order_type],$D$13,0)*MATCH(YEAR(orderData[invoice_date]),$D$15,0)),MATCH(ROW(orderData[customer]),ROW(orderData[customer])),""),ROWS($A$15:A65)+$B$3)))),IF($D$13="",IF($D$15="",INDEX(orderData[inv_amount],SMALL(IF(ISNUMBER(MATCH(orderData[status],$D$11,0)),MATCH(ROW(orderData[customer]),ROW(orderData[customer])),""),ROWS($A$15:A65)+$B$3)),INDEX(orderData[inv_amount],SMALL(IF(ISNUMBER(MATCH(orderData[status],$D$11,0)*MATCH(YEAR(orderData[invoice_date]),$D$15,0)),MATCH(ROW(orderData[customer]),ROW(orderData[customer])),""),ROWS($A$15:A65)+$B$3))),IF($D$15="",INDEX(orderData[inv_amount],SMALL(IF(ISNUMBER(MATCH(orderData[status],$D$11,0)*MATCH(orderData[order_type],$D$13,0)),MATCH(ROW(orderData[customer]),ROW(orderData[customer])),""),ROWS($A$15:A65)+$B$3)),INDEX(orderData[inv_amount],SMALL(IF(ISNUMBER(MATCH(orderData[status],$D$11,0)*MATCH(orderData[order_type],$D$13,0)*MATCH(YEAR(orderData[invoice_date]),$D$15,0)),MATCH(ROW(orderData[customer]),ROW(orderData[customer])),""),ROWS($A$15:A65)+$B$3))))),IF($D$11="",IF($D$13="",IF($D$15="",INDEX(orderData[inv_amount],SMALL(IF(ISNUMBER(MATCH(orderData[customer],$D$9,0)),MATCH(ROW(orderData[customer]),ROW(orderData[customer])),""),ROWS($A$15:A65)+$B$3)),INDEX(orderData[inv_amount],SMALL(IF(ISNUMBER(MATCH(orderData[customer],$D$9,0)*MATCH(YEAR(orderData[invoice_date]),$D$15,0)),MATCH(ROW(orderData[customer]),ROW(orderData[customer])),""),ROWS($A$15:A65)+$B$3))),IF($D$15="",INDEX(orderData[inv_amount],SMALL(IF(ISNUMBER(MATCH(orderData[customer],$D$9,0)*MATCH(orderData[order_type],$D$13,0)),MATCH(ROW(orderData[customer]),ROW(orderData[customer])),""),ROWS($A$15:A65)+$B$3)),INDEX(orderData[inv_amount],SMALL(IF(ISNUMBER(MATCH(orderData[customer],$D$9,0)*MATCH(orderData[order_type],$D$13,0)*MATCH(YEAR(orderData[invoice_date]),$D$15,0)),MATCH(ROW(orderData[customer]),ROW(orderData[customer])),""),ROWS($A$15:A65)+$B$3)))),IF($D$13="",IF($D$15="",INDEX(orderData[inv_amount],SMALL(IF(ISNUMBER(MATCH(orderData[customer],$D$9,0)*MATCH(orderData[status],$D$11,0)),MATCH(ROW(orderData[customer]),ROW(orderData[customer])),""),ROWS($A$15:A65)+$B$3)),INDEX(orderData[inv_amount],SMALL(IF(ISNUMBER(MATCH(orderData[customer],$D$9,0)*MATCH(orderData[status],$D$11,0)*MATCH(YEAR(orderData[inv_amount]),$D$15,0)),MATCH(ROW(orderData[customer]),ROW(orderData[customer])),""),ROWS($A$15:A65)+$B$3))),IF($D$15="",INDEX(orderData[inv_amount],SMALL(IF(ISNUMBER(MATCH(orderData[customer],$D$9,0)*MATCH(orderData[status],$D$11,0)*MATCH(orderData[order_type],$D$13,0)),MATCH(ROW(orderData[customer]),ROW(orderData[customer])),""),ROWS($A$15:A65)+$B$3)),INDEX(orderData[inv_amount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S58" s="353" t="str">
        <f t="array" ref="S58">IFERROR(IF($D$9="",IF($D$11="",IF($D$13="",IF($D$15="",INDEX(orderData[lock_goods],SMALL(MATCH(ROW(orderData[customer]),ROW(orderData[customer])),ROWS($A$15:A65)+$B$3)),INDEX(orderData[lock_goods],SMALL(IF(ISNUMBER(MATCH(YEAR(orderData[invoice_date]),$D$15,0)),MATCH(ROW(orderData[customer]),ROW(orderData[customer])),""),ROWS($A$15:A65)+$B$3))),IF($D$15="",INDEX(orderData[lock_goods],SMALL(IF(ISNUMBER(MATCH(orderData[order_type],$D$13,0)),MATCH(ROW(orderData[customer]),ROW(orderData[customer])),""),ROWS($A$15:A65)+$B$3)),INDEX(orderData[lock_goods],SMALL(IF(ISNUMBER(MATCH(orderData[order_type],$D$13,0)*MATCH(YEAR(orderData[invoice_date]),$D$15,0)),MATCH(ROW(orderData[customer]),ROW(orderData[customer])),""),ROWS($A$15:A65)+$B$3)))),IF($D$13="",IF($D$15="",INDEX(orderData[lock_goods],SMALL(IF(ISNUMBER(MATCH(orderData[status],$D$11,0)),MATCH(ROW(orderData[customer]),ROW(orderData[customer])),""),ROWS($A$15:A65)+$B$3)),INDEX(orderData[lock_goods],SMALL(IF(ISNUMBER(MATCH(orderData[status],$D$11,0)*MATCH(YEAR(orderData[invoice_date]),$D$15,0)),MATCH(ROW(orderData[customer]),ROW(orderData[customer])),""),ROWS($A$15:A65)+$B$3))),IF($D$15="",INDEX(orderData[lock_goods],SMALL(IF(ISNUMBER(MATCH(orderData[status],$D$11,0)*MATCH(orderData[order_type],$D$13,0)),MATCH(ROW(orderData[customer]),ROW(orderData[customer])),""),ROWS($A$15:A65)+$B$3)),INDEX(orderData[lock_goods],SMALL(IF(ISNUMBER(MATCH(orderData[status],$D$11,0)*MATCH(orderData[order_type],$D$13,0)*MATCH(YEAR(orderData[invoice_date]),$D$15,0)),MATCH(ROW(orderData[customer]),ROW(orderData[customer])),""),ROWS($A$15:A65)+$B$3))))),IF($D$11="",IF($D$13="",IF($D$15="",INDEX(orderData[lock_goods],SMALL(IF(ISNUMBER(MATCH(orderData[customer],$D$9,0)),MATCH(ROW(orderData[customer]),ROW(orderData[customer])),""),ROWS($A$15:A65)+$B$3)),INDEX(orderData[lock_goods],SMALL(IF(ISNUMBER(MATCH(orderData[customer],$D$9,0)*MATCH(YEAR(orderData[invoice_date]),$D$15,0)),MATCH(ROW(orderData[customer]),ROW(orderData[customer])),""),ROWS($A$15:A65)+$B$3))),IF($D$15="",INDEX(orderData[lock_goods],SMALL(IF(ISNUMBER(MATCH(orderData[customer],$D$9,0)*MATCH(orderData[order_type],$D$13,0)),MATCH(ROW(orderData[customer]),ROW(orderData[customer])),""),ROWS($A$15:A65)+$B$3)),INDEX(orderData[lock_goods],SMALL(IF(ISNUMBER(MATCH(orderData[customer],$D$9,0)*MATCH(orderData[order_type],$D$13,0)*MATCH(YEAR(orderData[invoice_date]),$D$15,0)),MATCH(ROW(orderData[customer]),ROW(orderData[customer])),""),ROWS($A$15:A65)+$B$3)))),IF($D$13="",IF($D$15="",INDEX(orderData[lock_goods],SMALL(IF(ISNUMBER(MATCH(orderData[customer],$D$9,0)*MATCH(orderData[status],$D$11,0)),MATCH(ROW(orderData[customer]),ROW(orderData[customer])),""),ROWS($A$15:A65)+$B$3)),INDEX(orderData[lock_goods],SMALL(IF(ISNUMBER(MATCH(orderData[customer],$D$9,0)*MATCH(orderData[status],$D$11,0)*MATCH(YEAR(orderData[payed]),$D$15,0)),MATCH(ROW(orderData[customer]),ROW(orderData[customer])),""),ROWS($A$15:A65)+$B$3))),IF($D$15="",INDEX(orderData[lock_goods],SMALL(IF(ISNUMBER(MATCH(orderData[customer],$D$9,0)*MATCH(orderData[status],$D$11,0)*MATCH(orderData[order_type],$D$13,0)),MATCH(ROW(orderData[customer]),ROW(orderData[customer])),""),ROWS($A$15:A65)+$B$3)),INDEX(orderData[lock_good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T58" s="292" t="str">
        <f t="array" ref="T58">IFERROR(IF($D$9="",IF($D$11="",IF($D$13="",IF($D$15="",INDEX(orderData[payed],SMALL(MATCH(ROW(orderData[customer]),ROW(orderData[customer])),ROWS($A$15:A65)+$B$3)),INDEX(orderData[payed],SMALL(IF(ISNUMBER(MATCH(YEAR(orderData[invoice_date]),$D$15,0)),MATCH(ROW(orderData[customer]),ROW(orderData[customer])),""),ROWS($A$15:A65)+$B$3))),IF($D$15="",INDEX(orderData[payed],SMALL(IF(ISNUMBER(MATCH(orderData[order_type],$D$13,0)),MATCH(ROW(orderData[customer]),ROW(orderData[customer])),""),ROWS($A$15:A65)+$B$3)),INDEX(orderData[payed],SMALL(IF(ISNUMBER(MATCH(orderData[order_type],$D$13,0)*MATCH(YEAR(orderData[invoice_date]),$D$15,0)),MATCH(ROW(orderData[customer]),ROW(orderData[customer])),""),ROWS($A$15:A65)+$B$3)))),IF($D$13="",IF($D$15="",INDEX(orderData[payed],SMALL(IF(ISNUMBER(MATCH(orderData[status],$D$11,0)),MATCH(ROW(orderData[customer]),ROW(orderData[customer])),""),ROWS($A$15:A65)+$B$3)),INDEX(orderData[payed],SMALL(IF(ISNUMBER(MATCH(orderData[status],$D$11,0)*MATCH(YEAR(orderData[invoice_date]),$D$15,0)),MATCH(ROW(orderData[customer]),ROW(orderData[customer])),""),ROWS($A$15:A65)+$B$3))),IF($D$15="",INDEX(orderData[payed],SMALL(IF(ISNUMBER(MATCH(orderData[status],$D$11,0)*MATCH(orderData[order_type],$D$13,0)),MATCH(ROW(orderData[customer]),ROW(orderData[customer])),""),ROWS($A$15:A65)+$B$3)),INDEX(orderData[payed],SMALL(IF(ISNUMBER(MATCH(orderData[status],$D$11,0)*MATCH(orderData[order_type],$D$13,0)*MATCH(YEAR(orderData[invoice_date]),$D$15,0)),MATCH(ROW(orderData[customer]),ROW(orderData[customer])),""),ROWS($A$15:A65)+$B$3))))),IF($D$11="",IF($D$13="",IF($D$15="",INDEX(orderData[payed],SMALL(IF(ISNUMBER(MATCH(orderData[customer],$D$9,0)),MATCH(ROW(orderData[customer]),ROW(orderData[customer])),""),ROWS($A$15:A65)+$B$3)),INDEX(orderData[payed],SMALL(IF(ISNUMBER(MATCH(orderData[customer],$D$9,0)*MATCH(YEAR(orderData[invoice_date]),$D$15,0)),MATCH(ROW(orderData[customer]),ROW(orderData[customer])),""),ROWS($A$15:A65)+$B$3))),IF($D$15="",INDEX(orderData[payed],SMALL(IF(ISNUMBER(MATCH(orderData[customer],$D$9,0)*MATCH(orderData[order_type],$D$13,0)),MATCH(ROW(orderData[customer]),ROW(orderData[customer])),""),ROWS($A$15:A65)+$B$3)),INDEX(orderData[payed],SMALL(IF(ISNUMBER(MATCH(orderData[customer],$D$9,0)*MATCH(orderData[order_type],$D$13,0)*MATCH(YEAR(orderData[invoice_date]),$D$15,0)),MATCH(ROW(orderData[customer]),ROW(orderData[customer])),""),ROWS($A$15:A65)+$B$3)))),IF($D$13="",IF($D$15="",INDEX(orderData[payed],SMALL(IF(ISNUMBER(MATCH(orderData[customer],$D$9,0)*MATCH(orderData[status],$D$11,0)),MATCH(ROW(orderData[customer]),ROW(orderData[customer])),""),ROWS($A$15:A65)+$B$3)),INDEX(orderData[payed],SMALL(IF(ISNUMBER(MATCH(orderData[customer],$D$9,0)*MATCH(orderData[status],$D$11,0)*MATCH(YEAR(orderData[payed]),$D$15,0)),MATCH(ROW(orderData[customer]),ROW(orderData[customer])),""),ROWS($A$15:A65)+$B$3))),IF($D$15="",INDEX(orderData[payed],SMALL(IF(ISNUMBER(MATCH(orderData[customer],$D$9,0)*MATCH(orderData[status],$D$11,0)*MATCH(orderData[order_type],$D$13,0)),MATCH(ROW(orderData[customer]),ROW(orderData[customer])),""),ROWS($A$15:A65)+$B$3)),INDEX(orderData[paye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U58" s="287" t="str">
        <f t="array" ref="U58">IFERROR(IF($D$9="",IF($D$11="",IF($D$13="",IF($D$15="",INDEX(orderData[shipping_method],SMALL(MATCH(ROW(orderData[customer]),ROW(orderData[customer])),ROWS($A$15:A65)+$B$3)),INDEX(orderData[shipping_method],SMALL(IF(ISNUMBER(MATCH(YEAR(orderData[invoice_date]),$D$15,0)),MATCH(ROW(orderData[customer]),ROW(orderData[customer])),""),ROWS($A$15:A65)+$B$3))),IF($D$15="",INDEX(orderData[shipping_method],SMALL(IF(ISNUMBER(MATCH(orderData[order_type],$D$13,0)),MATCH(ROW(orderData[customer]),ROW(orderData[customer])),""),ROWS($A$15:A65)+$B$3)),INDEX(orderData[shipping_method],SMALL(IF(ISNUMBER(MATCH(orderData[order_type],$D$13,0)*MATCH(YEAR(orderData[invoice_date]),$D$15,0)),MATCH(ROW(orderData[customer]),ROW(orderData[customer])),""),ROWS($A$15:A65)+$B$3)))),IF($D$13="",IF($D$15="",INDEX(orderData[shipping_method],SMALL(IF(ISNUMBER(MATCH(orderData[status],$D$11,0)),MATCH(ROW(orderData[customer]),ROW(orderData[customer])),""),ROWS($A$15:A65)+$B$3)),INDEX(orderData[shipping_method],SMALL(IF(ISNUMBER(MATCH(orderData[status],$D$11,0)*MATCH(YEAR(orderData[invoice_date]),$D$15,0)),MATCH(ROW(orderData[customer]),ROW(orderData[customer])),""),ROWS($A$15:A65)+$B$3))),IF($D$15="",INDEX(orderData[shipping_method],SMALL(IF(ISNUMBER(MATCH(orderData[status],$D$11,0)*MATCH(orderData[order_type],$D$13,0)),MATCH(ROW(orderData[customer]),ROW(orderData[customer])),""),ROWS($A$15:A65)+$B$3)),INDEX(orderData[shipping_method],SMALL(IF(ISNUMBER(MATCH(orderData[status],$D$11,0)*MATCH(orderData[order_type],$D$13,0)*MATCH(YEAR(orderData[invoice_date]),$D$15,0)),MATCH(ROW(orderData[customer]),ROW(orderData[customer])),""),ROWS($A$15:A65)+$B$3))))),IF($D$11="",IF($D$13="",IF($D$15="",INDEX(orderData[shipping_method],SMALL(IF(ISNUMBER(MATCH(orderData[customer],$D$9,0)),MATCH(ROW(orderData[customer]),ROW(orderData[customer])),""),ROWS($A$15:A65)+$B$3)),INDEX(orderData[shipping_method],SMALL(IF(ISNUMBER(MATCH(orderData[customer],$D$9,0)*MATCH(YEAR(orderData[invoice_date]),$D$15,0)),MATCH(ROW(orderData[customer]),ROW(orderData[customer])),""),ROWS($A$15:A65)+$B$3))),IF($D$15="",INDEX(orderData[shipping_method],SMALL(IF(ISNUMBER(MATCH(orderData[customer],$D$9,0)*MATCH(orderData[order_type],$D$13,0)),MATCH(ROW(orderData[customer]),ROW(orderData[customer])),""),ROWS($A$15:A65)+$B$3)),INDEX(orderData[shipping_method],SMALL(IF(ISNUMBER(MATCH(orderData[customer],$D$9,0)*MATCH(orderData[order_type],$D$13,0)*MATCH(YEAR(orderData[invoice_date]),$D$15,0)),MATCH(ROW(orderData[customer]),ROW(orderData[customer])),""),ROWS($A$15:A65)+$B$3)))),IF($D$13="",IF($D$15="",INDEX(orderData[shipping_method],SMALL(IF(ISNUMBER(MATCH(orderData[customer],$D$9,0)*MATCH(orderData[status],$D$11,0)),MATCH(ROW(orderData[customer]),ROW(orderData[customer])),""),ROWS($A$15:A65)+$B$3)),INDEX(orderData[shipping_method],SMALL(IF(ISNUMBER(MATCH(orderData[customer],$D$9,0)*MATCH(orderData[status],$D$11,0)*MATCH(YEAR(orderData[shipping_method]),$D$15,0)),MATCH(ROW(orderData[customer]),ROW(orderData[customer])),""),ROWS($A$15:A65)+$B$3))),IF($D$15="",INDEX(orderData[shipping_method],SMALL(IF(ISNUMBER(MATCH(orderData[customer],$D$9,0)*MATCH(orderData[status],$D$11,0)*MATCH(orderData[order_type],$D$13,0)),MATCH(ROW(orderData[customer]),ROW(orderData[customer])),""),ROWS($A$15:A65)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V58" s="292" t="str">
        <f t="array" ref="V58">IFERROR(IF($D$9="",IF($D$11="",IF($D$13="",IF($D$15="",INDEX(orderData[status],SMALL(MATCH(ROW(orderData[customer]),ROW(orderData[customer])),ROWS($A$15:A65)+$B$3)),INDEX(orderData[status],SMALL(IF(ISNUMBER(MATCH(YEAR(orderData[invoice_date]),$D$15,0)),MATCH(ROW(orderData[customer]),ROW(orderData[customer])),""),ROWS($A$15:A65)+$B$3))),IF($D$15="",INDEX(orderData[status],SMALL(IF(ISNUMBER(MATCH(orderData[order_type],$D$13,0)),MATCH(ROW(orderData[customer]),ROW(orderData[customer])),""),ROWS($A$15:A65)+$B$3)),INDEX(orderData[status],SMALL(IF(ISNUMBER(MATCH(orderData[order_type],$D$13,0)*MATCH(YEAR(orderData[invoice_date]),$D$15,0)),MATCH(ROW(orderData[customer]),ROW(orderData[customer])),""),ROWS($A$15:A65)+$B$3)))),IF($D$13="",IF($D$15="",INDEX(orderData[status],SMALL(IF(ISNUMBER(MATCH(orderData[status],$D$11,0)),MATCH(ROW(orderData[customer]),ROW(orderData[customer])),""),ROWS($A$15:A65)+$B$3)),INDEX(orderData[status],SMALL(IF(ISNUMBER(MATCH(orderData[status],$D$11,0)*MATCH(YEAR(orderData[invoice_date]),$D$15,0)),MATCH(ROW(orderData[customer]),ROW(orderData[customer])),""),ROWS($A$15:A65)+$B$3))),IF($D$15="",INDEX(orderData[status],SMALL(IF(ISNUMBER(MATCH(orderData[status],$D$11,0)*MATCH(orderData[order_type],$D$13,0)),MATCH(ROW(orderData[customer]),ROW(orderData[customer])),""),ROWS($A$15:A65)+$B$3)),INDEX(orderData[status],SMALL(IF(ISNUMBER(MATCH(orderData[status],$D$11,0)*MATCH(orderData[order_type],$D$13,0)*MATCH(YEAR(orderData[invoice_date]),$D$15,0)),MATCH(ROW(orderData[customer]),ROW(orderData[customer])),""),ROWS($A$15:A65)+$B$3))))),IF($D$11="",IF($D$13="",IF($D$15="",INDEX(orderData[status],SMALL(IF(ISNUMBER(MATCH(orderData[customer],$D$9,0)),MATCH(ROW(orderData[customer]),ROW(orderData[customer])),""),ROWS($A$15:A65)+$B$3)),INDEX(orderData[status],SMALL(IF(ISNUMBER(MATCH(orderData[customer],$D$9,0)*MATCH(YEAR(orderData[invoice_date]),$D$15,0)),MATCH(ROW(orderData[customer]),ROW(orderData[customer])),""),ROWS($A$15:A65)+$B$3))),IF($D$15="",INDEX(orderData[status],SMALL(IF(ISNUMBER(MATCH(orderData[customer],$D$9,0)*MATCH(orderData[order_type],$D$13,0)),MATCH(ROW(orderData[customer]),ROW(orderData[customer])),""),ROWS($A$15:A65)+$B$3)),INDEX(orderData[status],SMALL(IF(ISNUMBER(MATCH(orderData[customer],$D$9,0)*MATCH(orderData[order_type],$D$13,0)*MATCH(YEAR(orderData[invoice_date]),$D$15,0)),MATCH(ROW(orderData[customer]),ROW(orderData[customer])),""),ROWS($A$15:A65)+$B$3)))),IF($D$13="",IF($D$15="",INDEX(orderData[status],SMALL(IF(ISNUMBER(MATCH(orderData[customer],$D$9,0)*MATCH(orderData[status],$D$11,0)),MATCH(ROW(orderData[customer]),ROW(orderData[customer])),""),ROWS($A$15:A65)+$B$3)),INDEX(orderData[status],SMALL(IF(ISNUMBER(MATCH(orderData[customer],$D$9,0)*MATCH(orderData[status],$D$11,0)*MATCH(YEAR(orderData[status]),$D$15,0)),MATCH(ROW(orderData[customer]),ROW(orderData[customer])),""),ROWS($A$15:A65)+$B$3))),IF($D$15="",INDEX(orderData[status],SMALL(IF(ISNUMBER(MATCH(orderData[customer],$D$9,0)*MATCH(orderData[status],$D$11,0)*MATCH(orderData[order_type],$D$13,0)),MATCH(ROW(orderData[customer]),ROW(orderData[customer])),""),ROWS($A$15:A65)+$B$3)),INDEX(orderData[statu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W58" s="392" t="str">
        <f t="array" ref="W58">IFERROR(IF($D$9="",IF($D$11="",IF($D$13="",IF($D$15="",INDEX(orderData[custom_docs],SMALL(MATCH(ROW(orderData[customer]),ROW(orderData[customer])),ROWS($A$15:A65)+$B$3)),INDEX(orderData[custom_docs],SMALL(IF(ISNUMBER(MATCH(YEAR(orderData[invoice_date]),$D$15,0)),MATCH(ROW(orderData[customer]),ROW(orderData[customer])),""),ROWS($A$15:A65)+$B$3))),IF($D$15="",INDEX(orderData[custom_docs],SMALL(IF(ISNUMBER(MATCH(orderData[order_type],$D$13,0)),MATCH(ROW(orderData[customer]),ROW(orderData[customer])),""),ROWS($A$15:A65)+$B$3)),INDEX(orderData[custom_docs],SMALL(IF(ISNUMBER(MATCH(orderData[order_type],$D$13,0)*MATCH(YEAR(orderData[invoice_date]),$D$15,0)),MATCH(ROW(orderData[customer]),ROW(orderData[customer])),""),ROWS($A$15:A65)+$B$3)))),IF($D$13="",IF($D$15="",INDEX(orderData[custom_docs],SMALL(IF(ISNUMBER(MATCH(orderData[status],$D$11,0)),MATCH(ROW(orderData[customer]),ROW(orderData[customer])),""),ROWS($A$15:A65)+$B$3)),INDEX(orderData[custom_docs],SMALL(IF(ISNUMBER(MATCH(orderData[status],$D$11,0)*MATCH(YEAR(orderData[invoice_date]),$D$15,0)),MATCH(ROW(orderData[customer]),ROW(orderData[customer])),""),ROWS($A$15:A65)+$B$3))),IF($D$15="",INDEX(orderData[custom_docs],SMALL(IF(ISNUMBER(MATCH(orderData[status],$D$11,0)*MATCH(orderData[order_type],$D$13,0)),MATCH(ROW(orderData[customer]),ROW(orderData[customer])),""),ROWS($A$15:A65)+$B$3)),INDEX(orderData[custom_docs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_docs],SMALL(IF(ISNUMBER(MATCH(orderData[customer],$D$9,0)),MATCH(ROW(orderData[customer]),ROW(orderData[customer])),""),ROWS($A$15:A65)+$B$3)),INDEX(orderData[custom_docs],SMALL(IF(ISNUMBER(MATCH(orderData[customer],$D$9,0)*MATCH(YEAR(orderData[invoice_date]),$D$15,0)),MATCH(ROW(orderData[customer]),ROW(orderData[customer])),""),ROWS($A$15:A65)+$B$3))),IF($D$15="",INDEX(orderData[custom_docs],SMALL(IF(ISNUMBER(MATCH(orderData[customer],$D$9,0)*MATCH(orderData[order_type],$D$13,0)),MATCH(ROW(orderData[customer]),ROW(orderData[customer])),""),ROWS($A$15:A65)+$B$3)),INDEX(orderData[custom_docs],SMALL(IF(ISNUMBER(MATCH(orderData[customer],$D$9,0)*MATCH(orderData[order_type],$D$13,0)*MATCH(YEAR(orderData[invoice_date]),$D$15,0)),MATCH(ROW(orderData[customer]),ROW(orderData[customer])),""),ROWS($A$15:A65)+$B$3)))),IF($D$13="",IF($D$15="",INDEX(orderData[custom_docs],SMALL(IF(ISNUMBER(MATCH(orderData[customer],$D$9,0)*MATCH(orderData[status],$D$11,0)),MATCH(ROW(orderData[customer]),ROW(orderData[customer])),""),ROWS($A$15:A65)+$B$3)),INDEX(orderData[custom_docs],SMALL(IF(ISNUMBER(MATCH(orderData[customer],$D$9,0)*MATCH(orderData[status],$D$11,0)*MATCH(YEAR(orderData[status]),$D$15,0)),MATCH(ROW(orderData[customer]),ROW(orderData[customer])),""),ROWS($A$15:A65)+$B$3))),IF($D$15="",INDEX(orderData[custom_docs],SMALL(IF(ISNUMBER(MATCH(orderData[customer],$D$9,0)*MATCH(orderData[status],$D$11,0)*MATCH(orderData[order_type],$D$13,0)),MATCH(ROW(orderData[customer]),ROW(orderData[customer])),""),ROWS($A$15:A65)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AQ58" s="251"/>
      <c r="AR58" s="251" t="s">
        <v>215</v>
      </c>
      <c r="BG58" s="195"/>
      <c r="BK58" s="266"/>
      <c r="BL58" s="267"/>
      <c r="BM58" s="268"/>
      <c r="BN58" s="267"/>
      <c r="BO58" s="268"/>
      <c r="BZ58" s="316"/>
      <c r="CA58" s="305" t="str">
        <f>IFERROR(IF(BZ58="","",INDEX(productData[description],MATCH(BZ58,productData[sku],0))),"")</f>
        <v/>
      </c>
      <c r="CB58" s="307"/>
      <c r="CC58" s="421"/>
      <c r="CD58" s="314"/>
      <c r="CE58" s="425"/>
      <c r="CF58" s="308"/>
      <c r="CG58" s="309" t="str">
        <f>IFERROR(ROUNDUP(CB58/INDEX(productData[units_per_carton],MATCH(BZ58,productData[sku],0)),0),"")</f>
        <v/>
      </c>
      <c r="CH58" s="310" t="str">
        <f>IFERROR(ROUNDUP(CD58/INDEX(productData[units_per_carton],MATCH(BZ58,productData[sku],0)),0),"")</f>
        <v/>
      </c>
      <c r="CI58" s="310" t="str">
        <f>IFERROR(ROUNDUP(CF58/INDEX(productData[units_per_carton],MATCH(BZ58,productData[sku])),0),"")</f>
        <v/>
      </c>
      <c r="CJ58" s="310" t="str">
        <f>IFERROR(((CB58+CD58+CF58)/INDEX(productData[units_per_carton],MATCH(BZ58,productData[sku],0)))*INDEX(productData[net_weight],MATCH(BZ58,productData[sku],0)),"")</f>
        <v/>
      </c>
      <c r="CK58" s="310" t="str">
        <f>IFERROR(((CB58+CD58+CF58)/INDEX(productData[units_per_carton],MATCH(BZ58,productData[sku],0)))*INDEX(productData[gross_weight],MATCH(BZ58,productData[sku],0)),"")</f>
        <v/>
      </c>
      <c r="CL58" s="414" t="str">
        <f>IFERROR((CB58+CD58+CF58)/INDEX(productData[units_per_carton],MATCH(BZ58,productData[sku],0))*INDEX(productData[length],MATCH(BZ58,productData[sku],0))*INDEX(productData[width],MATCH(BZ58,productData[sku],0))*INDEX(productData[height],MATCH(BZ58,productData[sku],0))/1000000000,"")</f>
        <v/>
      </c>
      <c r="CM58" s="311" t="str">
        <f>IFERROR(INDEX(productData[category],MATCH(BZ58,productData[sku],0)),"")</f>
        <v/>
      </c>
      <c r="CN58" s="311" t="str">
        <f>IFERROR(INDEX(productData[size1],MATCH(BZ58,productData[sku],0)),"")</f>
        <v/>
      </c>
      <c r="CO58" s="312" t="str">
        <f>IFERROR(INDEX(productData[hs_code],MATCH(BZ58,productData[sku],0)),"")</f>
        <v/>
      </c>
      <c r="CP58" s="365" t="str">
        <f>IFERROR(INDEX(productData[sku_geko],MATCH(BZ58,productData[sku],0)),"")</f>
        <v/>
      </c>
      <c r="CQ58" s="308"/>
      <c r="CR58" s="382" t="str">
        <f>IFERROR(IF(BZ58="","",IF($BX$15="SALE",INDEX(inventory[COSTO UNITARIO],MATCH(BZ58,inventory[SKU],0)),IF($BX$15="SAMPLING",INDEX(inventory[COSTO UNITARIO],MATCH(BZ58,inventory[SKU],0)),""))),"")</f>
        <v/>
      </c>
      <c r="CS58" s="382" t="str">
        <f t="shared" si="8"/>
        <v/>
      </c>
      <c r="CT58" s="430" t="str">
        <f t="shared" si="9"/>
        <v/>
      </c>
      <c r="CU58" s="357" t="str">
        <f t="shared" si="3"/>
        <v/>
      </c>
      <c r="DB58" s="251" t="str">
        <f>IFERROR(VLOOKUP(BZ58,productData[],22,FALSE),"")</f>
        <v/>
      </c>
      <c r="EE58" s="342" t="str">
        <f t="array" ref="EE58">IFERROR(IF($EC$9="",IF($EC$11="",IF($EC$13="",INDEX(productData[sku],SMALL(MATCH(ROW(productData[sku]),ROW(productData[sku])),ROWS($A$15:A65)+$B$3)),INDEX(productData[sku],SMALL(IF(ISNUMBER(MATCH(productData[size1],$EC$13,0)),MATCH(ROW(productData[sku]),ROW(productData[sku])),""),ROWS($A$15:A63)+$B$3))),IF($EC$13="",INDEX(productData[sku],SMALL(IF(ISNUMBER(MATCH(productData[sex],$EC$11,0)),MATCH(ROW(productData[sku]),ROW(productData[sku])),""),ROWS($A$15:A63)+$B$3)),INDEX(productData[sku],SMALL(IF(ISNUMBER(MATCH(productData[sex],$EC$11,0)*MATCH(productData[size1],$EC$13,0)),MATCH(ROW(productData[sku]),ROW(productData[sku])),""),ROWS($A$15:A63)+$B$3)))),IF($EC$11="",IF($EC$13="",INDEX(productData[sku],SMALL(IF(ISNUMBER(MATCH(productData[category],$EC$9,0)),MATCH(ROW(productData[sku]),ROW(productData[sku])),""),ROWS($A$15:A63)+$B$3)),INDEX(productData[sku],SMALL(IF(ISNUMBER(MATCH(productData[category],$EC$9,0)*MATCH(productData[size1],$EC$13,0)),MATCH(ROW(productData[sku]),ROW(productData[sku])),""),ROWS($A$15:A63)+$B$3))),IF($EC$13="",INDEX(productData[sku],SMALL(IF(ISNUMBER(MATCH(productData[category],$EC$9,0)*MATCH(productData[sex],$EC$11,0)),MATCH(ROW(productData[sku]),ROW(productData[sku])),""),ROWS($A$15:A63)+$B$3)),INDEX(productData[sku],SMALL(IF(ISNUMBER(MATCH(productData[category],$EC$9,0)*MATCH(productData[sex],$EC$11,0)*MATCH(productData[size1],$EC$13,0)),MATCH(ROW(productData[sku]),ROW(productData[sku])),""),ROWS($A$15:A63)+$B$3))))),"")</f>
        <v/>
      </c>
      <c r="EF58" s="502" t="str">
        <f t="array" ref="EF58">IFERROR(IF($EC$9="",IF($EC$11="",IF($EC$13="",INDEX(productData[description],SMALL(MATCH(ROW(productData[sku]),ROW(productData[sku])),ROWS($A$15:A65)+$B$3)),INDEX(productData[description],SMALL(IF(ISNUMBER(MATCH(productData[size1],$EC$13,0)),MATCH(ROW(productData[sku]),ROW(productData[sku])),""),ROWS($A$15:A63)+$B$3))),IF($EC$13="",INDEX(productData[description],SMALL(IF(ISNUMBER(MATCH(productData[sex],$EC$11,0)),MATCH(ROW(productData[sku]),ROW(productData[sku])),""),ROWS($A$15:A63)+$B$3)),INDEX(productData[description],SMALL(IF(ISNUMBER(MATCH(productData[sex],$EC$11,0)*MATCH(productData[size1],$EC$13,0)),MATCH(ROW(productData[sku]),ROW(productData[sku])),""),ROWS($A$15:A63)+$B$3)))),IF($EC$11="",IF($EC$13="",INDEX(productData[description],SMALL(IF(ISNUMBER(MATCH(productData[category],$EC$9,0)),MATCH(ROW(productData[sku]),ROW(productData[sku])),""),ROWS($A$15:A63)+$B$3)),INDEX(productData[description],SMALL(IF(ISNUMBER(MATCH(productData[category],$EC$9,0)*MATCH(productData[size1],$EC$13,0)),MATCH(ROW(productData[sku]),ROW(productData[sku])),""),ROWS($A$15:A63)+$B$3))),IF($EC$13="",INDEX(productData[description],SMALL(IF(ISNUMBER(MATCH(productData[category],$EC$9,0)*MATCH(productData[sex],$EC$11,0)),MATCH(ROW(productData[sku]),ROW(productData[sku])),""),ROWS($A$15:A63)+$B$3)),INDEX(productData[description],SMALL(IF(ISNUMBER(MATCH(productData[category],$EC$9,0)*MATCH(productData[sex],$EC$11,0)*MATCH(productData[size1],$EC$13,0)),MATCH(ROW(productData[sku]),ROW(productData[sku])),""),ROWS($A$15:A63)+$B$3))))),"")</f>
        <v/>
      </c>
      <c r="EG58" s="343" t="str">
        <f>IFERROR(IF('BHPC MANAGER'!$EE58="","",INDEX(inventory[ESISTENZA],MATCH('BHPC MANAGER'!$EE58,inventory[SKU],0))),0)</f>
        <v/>
      </c>
      <c r="EH58" s="344" t="s">
        <v>241</v>
      </c>
      <c r="EI58" s="344" t="str">
        <f t="shared" si="4"/>
        <v/>
      </c>
      <c r="EJ58" s="345" t="s">
        <v>241</v>
      </c>
      <c r="EK58" s="346" t="str">
        <f t="shared" si="5"/>
        <v/>
      </c>
      <c r="EO58" s="195" t="str">
        <f t="array" ref="EO58">IFERROR(INDEX(orderData[order_no],SMALL(IF(ISNUMBER(MATCH(orderData[status],$EO$7,0)),MATCH(ROW(orderData[order_no]),ROW(orderData[order_no])),""),ROWS($A$15:A63))),"")</f>
        <v/>
      </c>
    </row>
    <row r="59" spans="10:145" ht="15" customHeight="1" x14ac:dyDescent="0.35">
      <c r="L59" s="285" t="str">
        <f t="array" ref="L59">IFERROR(IF($D$9="",IF($D$11="",IF($D$13="",IF($D$15="",INDEX(orderData[customer],SMALL(MATCH(ROW(orderData[customer]),ROW(orderData[customer])),ROWS($A$15:A66)+$B$3)),INDEX(orderData[customer],SMALL(IF(ISNUMBER(MATCH(YEAR(orderData[invoice_date]),$D$15,0)),MATCH(ROW(orderData[customer]),ROW(orderData[customer])),""),ROWS($A$15:A66)+$B$3))),IF($D$15="",INDEX(orderData[customer],SMALL(IF(ISNUMBER(MATCH(orderData[order_type],$D$13,0)),MATCH(ROW(orderData[customer]),ROW(orderData[customer])),""),ROWS($A$15:A66)+$B$3)),INDEX(orderData[customer],SMALL(IF(ISNUMBER(MATCH(orderData[order_type],$D$13,0)*MATCH(YEAR(orderData[invoice_date]),$D$15,0)),MATCH(ROW(orderData[customer]),ROW(orderData[customer])),""),ROWS($A$15:A66)+$B$3)))),IF($D$13="",IF($D$15="",INDEX(orderData[customer],SMALL(IF(ISNUMBER(MATCH(orderData[status],$D$11,0)),MATCH(ROW(orderData[customer]),ROW(orderData[customer])),""),ROWS($A$15:A66)+$B$3)),INDEX(orderData[customer],SMALL(IF(ISNUMBER(MATCH(orderData[status],$D$11,0)*MATCH(YEAR(orderData[invoice_date]),$D$15,0)),MATCH(ROW(orderData[customer]),ROW(orderData[customer])),""),ROWS($A$15:A66)+$B$3))),IF($D$15="",INDEX(orderData[customer],SMALL(IF(ISNUMBER(MATCH(orderData[status],$D$11,0)*MATCH(orderData[order_type],$D$13,0)),MATCH(ROW(orderData[customer]),ROW(orderData[customer])),""),ROWS($A$15:A66)+$B$3)),INDEX(orderData[customer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er],SMALL(IF(ISNUMBER(MATCH(orderData[customer],$D$9,0)),MATCH(ROW(orderData[customer]),ROW(orderData[customer])),""),ROWS($A$15:A66)+$B$3)),INDEX(orderData[customer],SMALL(IF(ISNUMBER(MATCH(orderData[customer],$D$9,0)*MATCH(YEAR(orderData[invoice_date]),$D$15,0)),MATCH(ROW(orderData[customer]),ROW(orderData[customer])),""),ROWS($A$15:A66)+$B$3))),IF($D$15="",INDEX(orderData[customer],SMALL(IF(ISNUMBER(MATCH(orderData[customer],$D$9,0)*MATCH(orderData[order_type],$D$13,0)),MATCH(ROW(orderData[customer]),ROW(orderData[customer])),""),ROWS($A$15:A66)+$B$3)),INDEX(orderData[customer],SMALL(IF(ISNUMBER(MATCH(orderData[customer],$D$9,0)*MATCH(orderData[order_type],$D$13,0)*MATCH(YEAR(orderData[invoice_date]),$D$15,0)),MATCH(ROW(orderData[customer]),ROW(orderData[customer])),""),ROWS($A$15:A66)+$B$3)))),IF($D$13="",IF($D$15="",INDEX(orderData[customer],SMALL(IF(ISNUMBER(MATCH(orderData[customer],$D$9,0)*MATCH(orderData[status],$D$11,0)),MATCH(ROW(orderData[customer]),ROW(orderData[customer])),""),ROWS($A$15:A66)+$B$3)),INDEX(orderData[customer],SMALL(IF(ISNUMBER(MATCH(orderData[customer],$D$9,0)*MATCH(orderData[status],$D$11,0)*MATCH(YEAR(orderData[invoice_date]),$D$15,0)),MATCH(ROW(orderData[customer]),ROW(orderData[customer])),""),ROWS($A$15:A66)+$B$3))),IF($D$15="",INDEX(orderData[customer],SMALL(IF(ISNUMBER(MATCH(orderData[customer],$D$9,0)*MATCH(orderData[status],$D$11,0)*MATCH(orderData[order_type],$D$13,0)),MATCH(ROW(orderData[customer]),ROW(orderData[customer])),""),ROWS($A$15:A66)+$B$3)),INDEX(orderData[customer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M59" s="286" t="str">
        <f t="array" ref="M59">IFERROR(IF($D$9="",IF($D$11="",IF($D$13="",IF($D$15="",INDEX(orderData[order_no],SMALL(MATCH(ROW(orderData[customer]),ROW(orderData[customer])),ROWS($A$15:A66)+$B$3)),INDEX(orderData[order_no],SMALL(IF(ISNUMBER(MATCH(YEAR(orderData[invoice_date]),$D$15,0)),MATCH(ROW(orderData[customer]),ROW(orderData[customer])),""),ROWS($A$15:A66)+$B$3))),IF($D$15="",INDEX(orderData[order_no],SMALL(IF(ISNUMBER(MATCH(orderData[order_type],$D$13,0)),MATCH(ROW(orderData[customer]),ROW(orderData[customer])),""),ROWS($A$15:A66)+$B$3)),INDEX(orderData[order_no],SMALL(IF(ISNUMBER(MATCH(orderData[order_type],$D$13,0)*MATCH(YEAR(orderData[invoice_date]),$D$15,0)),MATCH(ROW(orderData[customer]),ROW(orderData[customer])),""),ROWS($A$15:A66)+$B$3)))),IF($D$13="",IF($D$15="",INDEX(orderData[order_no],SMALL(IF(ISNUMBER(MATCH(orderData[status],$D$11,0)),MATCH(ROW(orderData[customer]),ROW(orderData[customer])),""),ROWS($A$15:A66)+$B$3)),INDEX(orderData[order_no],SMALL(IF(ISNUMBER(MATCH(orderData[status],$D$11,0)*MATCH(YEAR(orderData[invoice_date]),$D$15,0)),MATCH(ROW(orderData[customer]),ROW(orderData[customer])),""),ROWS($A$15:A66)+$B$3))),IF($D$15="",INDEX(orderData[order_no],SMALL(IF(ISNUMBER(MATCH(orderData[status],$D$11,0)*MATCH(orderData[order_type],$D$13,0)),MATCH(ROW(orderData[customer]),ROW(orderData[customer])),""),ROWS($A$15:A66)+$B$3)),INDEX(orderData[order_no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no],SMALL(IF(ISNUMBER(MATCH(orderData[customer],$D$9,0)),MATCH(ROW(orderData[customer]),ROW(orderData[customer])),""),ROWS($A$15:A66)+$B$3)),INDEX(orderData[order_no],SMALL(IF(ISNUMBER(MATCH(orderData[customer],$D$9,0)*MATCH(YEAR(orderData[invoice_date]),$D$15,0)),MATCH(ROW(orderData[customer]),ROW(orderData[customer])),""),ROWS($A$15:A66)+$B$3))),IF($D$15="",INDEX(orderData[order_no],SMALL(IF(ISNUMBER(MATCH(orderData[customer],$D$9,0)*MATCH(orderData[order_type],$D$13,0)),MATCH(ROW(orderData[customer]),ROW(orderData[customer])),""),ROWS($A$15:A66)+$B$3)),INDEX(orderData[order_no],SMALL(IF(ISNUMBER(MATCH(orderData[customer],$D$9,0)*MATCH(orderData[order_type],$D$13,0)*MATCH(YEAR(orderData[invoice_date]),$D$15,0)),MATCH(ROW(orderData[customer]),ROW(orderData[customer])),""),ROWS($A$15:A66)+$B$3)))),IF($D$13="",IF($D$15="",INDEX(orderData[order_no],SMALL(IF(ISNUMBER(MATCH(orderData[customer],$D$9,0)*MATCH(orderData[status],$D$11,0)),MATCH(ROW(orderData[customer]),ROW(orderData[customer])),""),ROWS($A$15:A66)+$B$3)),INDEX(orderData[order_no],SMALL(IF(ISNUMBER(MATCH(orderData[customer],$D$9,0)*MATCH(orderData[status],$D$11,0)*MATCH(YEAR(orderData[invoice_date]),$D$15,0)),MATCH(ROW(orderData[customer]),ROW(orderData[customer])),""),ROWS($A$15:A66)+$B$3))),IF($D$15="",INDEX(orderData[order_no],SMALL(IF(ISNUMBER(MATCH(orderData[customer],$D$9,0)*MATCH(orderData[status],$D$11,0)*MATCH(orderData[order_type],$D$13,0)),MATCH(ROW(orderData[customer]),ROW(orderData[customer])),""),ROWS($A$15:A66)+$B$3)),INDEX(orderData[order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N59" s="287" t="str">
        <f t="array" ref="N59">IFERROR(IF($D$9="",IF($D$11="",IF($D$13="",IF($D$15="",INDEX(orderData[order_type],SMALL(MATCH(ROW(orderData[customer]),ROW(orderData[customer])),ROWS($A$15:A66)+$B$3)),INDEX(orderData[order_type],SMALL(IF(ISNUMBER(MATCH(YEAR(orderData[invoice_date]),$D$15,0)),MATCH(ROW(orderData[customer]),ROW(orderData[customer])),""),ROWS($A$15:A66)+$B$3))),IF($D$15="",INDEX(orderData[order_type],SMALL(IF(ISNUMBER(MATCH(orderData[order_type],$D$13,0)),MATCH(ROW(orderData[customer]),ROW(orderData[customer])),""),ROWS($A$15:A66)+$B$3)),INDEX(orderData[order_type],SMALL(IF(ISNUMBER(MATCH(orderData[order_type],$D$13,0)*MATCH(YEAR(orderData[invoice_date]),$D$15,0)),MATCH(ROW(orderData[customer]),ROW(orderData[customer])),""),ROWS($A$15:A66)+$B$3)))),IF($D$13="",IF($D$15="",INDEX(orderData[order_type],SMALL(IF(ISNUMBER(MATCH(orderData[status],$D$11,0)),MATCH(ROW(orderData[customer]),ROW(orderData[customer])),""),ROWS($A$15:A66)+$B$3)),INDEX(orderData[order_type],SMALL(IF(ISNUMBER(MATCH(orderData[status],$D$11,0)*MATCH(YEAR(orderData[invoice_date]),$D$15,0)),MATCH(ROW(orderData[customer]),ROW(orderData[customer])),""),ROWS($A$15:A66)+$B$3))),IF($D$15="",INDEX(orderData[order_type],SMALL(IF(ISNUMBER(MATCH(orderData[status],$D$11,0)*MATCH(orderData[order_type],$D$13,0)),MATCH(ROW(orderData[customer]),ROW(orderData[customer])),""),ROWS($A$15:A66)+$B$3)),INDEX(orderData[order_typ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type],SMALL(IF(ISNUMBER(MATCH(orderData[customer],$D$9,0)),MATCH(ROW(orderData[customer]),ROW(orderData[customer])),""),ROWS($A$15:A66)+$B$3)),INDEX(orderData[order_type],SMALL(IF(ISNUMBER(MATCH(orderData[customer],$D$9,0)*MATCH(YEAR(orderData[invoice_date]),$D$15,0)),MATCH(ROW(orderData[customer]),ROW(orderData[customer])),""),ROWS($A$15:A66)+$B$3))),IF($D$15="",INDEX(orderData[order_type],SMALL(IF(ISNUMBER(MATCH(orderData[customer],$D$9,0)*MATCH(orderData[order_type],$D$13,0)),MATCH(ROW(orderData[customer]),ROW(orderData[customer])),""),ROWS($A$15:A66)+$B$3)),INDEX(orderData[order_type],SMALL(IF(ISNUMBER(MATCH(orderData[customer],$D$9,0)*MATCH(orderData[order_type],$D$13,0)*MATCH(YEAR(orderData[invoice_date]),$D$15,0)),MATCH(ROW(orderData[customer]),ROW(orderData[customer])),""),ROWS($A$15:A66)+$B$3)))),IF($D$13="",IF($D$15="",INDEX(orderData[order_type],SMALL(IF(ISNUMBER(MATCH(orderData[customer],$D$9,0)*MATCH(orderData[status],$D$11,0)),MATCH(ROW(orderData[customer]),ROW(orderData[customer])),""),ROWS($A$15:A66)+$B$3)),INDEX(orderData[order_type],SMALL(IF(ISNUMBER(MATCH(orderData[customer],$D$9,0)*MATCH(orderData[status],$D$11,0)*MATCH(YEAR(orderData[invoice_date]),$D$15,0)),MATCH(ROW(orderData[customer]),ROW(orderData[customer])),""),ROWS($A$15:A66)+$B$3))),IF($D$15="",INDEX(orderData[order_type],SMALL(IF(ISNUMBER(MATCH(orderData[customer],$D$9,0)*MATCH(orderData[status],$D$11,0)*MATCH(orderData[order_type],$D$13,0)),MATCH(ROW(orderData[customer]),ROW(orderData[customer])),""),ROWS($A$15:A66)+$B$3)),INDEX(orderData[order_typ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O59" s="288" t="str">
        <f t="array" ref="O59">IFERROR(IF($D$9="",IF($D$11="",IF($D$13="",IF($D$15="",INDEX(orderData[order_date],SMALL(MATCH(ROW(orderData[customer]),ROW(orderData[customer])),ROWS($A$15:A66)+$B$3)),INDEX(orderData[order_date],SMALL(IF(ISNUMBER(MATCH(YEAR(orderData[invoice_date]),$D$15,0)),MATCH(ROW(orderData[customer]),ROW(orderData[customer])),""),ROWS($A$15:A66)+$B$3))),IF($D$15="",INDEX(orderData[order_date],SMALL(IF(ISNUMBER(MATCH(orderData[order_type],$D$13,0)),MATCH(ROW(orderData[customer]),ROW(orderData[customer])),""),ROWS($A$15:A66)+$B$3)),INDEX(orderData[order_date],SMALL(IF(ISNUMBER(MATCH(orderData[order_type],$D$13,0)*MATCH(YEAR(orderData[invoice_date]),$D$15,0)),MATCH(ROW(orderData[customer]),ROW(orderData[customer])),""),ROWS($A$15:A66)+$B$3)))),IF($D$13="",IF($D$15="",INDEX(orderData[order_date],SMALL(IF(ISNUMBER(MATCH(orderData[status],$D$11,0)),MATCH(ROW(orderData[customer]),ROW(orderData[customer])),""),ROWS($A$15:A66)+$B$3)),INDEX(orderData[order_date],SMALL(IF(ISNUMBER(MATCH(orderData[status],$D$11,0)*MATCH(YEAR(orderData[invoice_date]),$D$15,0)),MATCH(ROW(orderData[customer]),ROW(orderData[customer])),""),ROWS($A$15:A66)+$B$3))),IF($D$15="",INDEX(orderData[order_date],SMALL(IF(ISNUMBER(MATCH(orderData[status],$D$11,0)*MATCH(orderData[order_type],$D$13,0)),MATCH(ROW(orderData[customer]),ROW(orderData[customer])),""),ROWS($A$15:A66)+$B$3)),INDEX(orderData[order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date],SMALL(IF(ISNUMBER(MATCH(orderData[customer],$D$9,0)),MATCH(ROW(orderData[customer]),ROW(orderData[customer])),""),ROWS($A$15:A66)+$B$3)),INDEX(orderData[order_date],SMALL(IF(ISNUMBER(MATCH(orderData[customer],$D$9,0)*MATCH(YEAR(orderData[invoice_date]),$D$15,0)),MATCH(ROW(orderData[customer]),ROW(orderData[customer])),""),ROWS($A$15:A66)+$B$3))),IF($D$15="",INDEX(orderData[order_date],SMALL(IF(ISNUMBER(MATCH(orderData[customer],$D$9,0)*MATCH(orderData[order_type],$D$13,0)),MATCH(ROW(orderData[customer]),ROW(orderData[customer])),""),ROWS($A$15:A66)+$B$3)),INDEX(orderData[order_date],SMALL(IF(ISNUMBER(MATCH(orderData[customer],$D$9,0)*MATCH(orderData[order_type],$D$13,0)*MATCH(YEAR(orderData[invoice_date]),$D$15,0)),MATCH(ROW(orderData[customer]),ROW(orderData[customer])),""),ROWS($A$15:A66)+$B$3)))),IF($D$13="",IF($D$15="",INDEX(orderData[order_date],SMALL(IF(ISNUMBER(MATCH(orderData[customer],$D$9,0)*MATCH(orderData[status],$D$11,0)),MATCH(ROW(orderData[customer]),ROW(orderData[customer])),""),ROWS($A$15:A66)+$B$3)),INDEX(orderData[order_date],SMALL(IF(ISNUMBER(MATCH(orderData[customer],$D$9,0)*MATCH(orderData[status],$D$11,0)*MATCH(YEAR(orderData[invoice_date]),$D$15,0)),MATCH(ROW(orderData[customer]),ROW(orderData[customer])),""),ROWS($A$15:A66)+$B$3))),IF($D$15="",INDEX(orderData[order_date],SMALL(IF(ISNUMBER(MATCH(orderData[customer],$D$9,0)*MATCH(orderData[status],$D$11,0)*MATCH(orderData[order_type],$D$13,0)),MATCH(ROW(orderData[customer]),ROW(orderData[customer])),""),ROWS($A$15:A66)+$B$3)),INDEX(orderData[order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P59" s="289" t="str">
        <f t="array" ref="P59">IFERROR(IF($D$9="",IF($D$11="",IF($D$13="",IF($D$15="",INDEX(orderData[invoice_no],SMALL(MATCH(ROW(orderData[customer]),ROW(orderData[customer])),ROWS($A$15:A66)+$B$3)),INDEX(orderData[invoice_no],SMALL(IF(ISNUMBER(MATCH(YEAR(orderData[invoice_date]),$D$15,0)),MATCH(ROW(orderData[customer]),ROW(orderData[customer])),""),ROWS($A$15:A66)+$B$3))),IF($D$15="",INDEX(orderData[invoice_no],SMALL(IF(ISNUMBER(MATCH(orderData[order_type],$D$13,0)),MATCH(ROW(orderData[customer]),ROW(orderData[customer])),""),ROWS($A$15:A66)+$B$3)),INDEX(orderData[invoice_no],SMALL(IF(ISNUMBER(MATCH(orderData[order_type],$D$13,0)*MATCH(YEAR(orderData[invoice_date]),$D$15,0)),MATCH(ROW(orderData[customer]),ROW(orderData[customer])),""),ROWS($A$15:A66)+$B$3)))),IF($D$13="",IF($D$15="",INDEX(orderData[invoice_no],SMALL(IF(ISNUMBER(MATCH(orderData[status],$D$11,0)),MATCH(ROW(orderData[customer]),ROW(orderData[customer])),""),ROWS($A$15:A66)+$B$3)),INDEX(orderData[invoice_no],SMALL(IF(ISNUMBER(MATCH(orderData[status],$D$11,0)*MATCH(YEAR(orderData[invoice_date]),$D$15,0)),MATCH(ROW(orderData[customer]),ROW(orderData[customer])),""),ROWS($A$15:A66)+$B$3))),IF($D$15="",INDEX(orderData[invoice_no],SMALL(IF(ISNUMBER(MATCH(orderData[status],$D$11,0)*MATCH(orderData[order_type],$D$13,0)),MATCH(ROW(orderData[customer]),ROW(orderData[customer])),""),ROWS($A$15:A66)+$B$3)),INDEX(orderData[invoice_no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no],SMALL(IF(ISNUMBER(MATCH(orderData[customer],$D$9,0)),MATCH(ROW(orderData[customer]),ROW(orderData[customer])),""),ROWS($A$15:A66)+$B$3)),INDEX(orderData[invoice_no],SMALL(IF(ISNUMBER(MATCH(orderData[customer],$D$9,0)*MATCH(YEAR(orderData[invoice_date]),$D$15,0)),MATCH(ROW(orderData[customer]),ROW(orderData[customer])),""),ROWS($A$15:A66)+$B$3))),IF($D$15="",INDEX(orderData[invoice_no],SMALL(IF(ISNUMBER(MATCH(orderData[customer],$D$9,0)*MATCH(orderData[order_type],$D$13,0)),MATCH(ROW(orderData[customer]),ROW(orderData[customer])),""),ROWS($A$15:A66)+$B$3)),INDEX(orderData[invoice_no],SMALL(IF(ISNUMBER(MATCH(orderData[customer],$D$9,0)*MATCH(orderData[order_type],$D$13,0)*MATCH(YEAR(orderData[invoice_date]),$D$15,0)),MATCH(ROW(orderData[customer]),ROW(orderData[customer])),""),ROWS($A$15:A66)+$B$3)))),IF($D$13="",IF($D$15="",INDEX(orderData[invoice_no],SMALL(IF(ISNUMBER(MATCH(orderData[customer],$D$9,0)*MATCH(orderData[status],$D$11,0)),MATCH(ROW(orderData[customer]),ROW(orderData[customer])),""),ROWS($A$15:A66)+$B$3)),INDEX(orderData[invoice_no],SMALL(IF(ISNUMBER(MATCH(orderData[customer],$D$9,0)*MATCH(orderData[status],$D$11,0)*MATCH(YEAR(orderData[invoice_date]),$D$15,0)),MATCH(ROW(orderData[customer]),ROW(orderData[customer])),""),ROWS($A$15:A66)+$B$3))),IF($D$15="",INDEX(orderData[invoice_no],SMALL(IF(ISNUMBER(MATCH(orderData[customer],$D$9,0)*MATCH(orderData[status],$D$11,0)*MATCH(orderData[order_type],$D$13,0)),MATCH(ROW(orderData[customer]),ROW(orderData[customer])),""),ROWS($A$15:A66)+$B$3)),INDEX(orderData[invoice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Q59" s="290" t="str">
        <f t="array" ref="Q59">IFERROR(IF($D$9="",IF($D$11="",IF($D$13="",IF($D$15="",INDEX(orderData[invoice_date],SMALL(MATCH(ROW(orderData[customer]),ROW(orderData[customer])),ROWS($A$15:A66)+$B$3)),INDEX(orderData[invoice_date],SMALL(IF(ISNUMBER(MATCH(YEAR(orderData[invoice_date]),$D$15,0)),MATCH(ROW(orderData[customer]),ROW(orderData[customer])),""),ROWS($A$15:A66)+$B$3))),IF($D$15="",INDEX(orderData[invoice_date],SMALL(IF(ISNUMBER(MATCH(orderData[order_type],$D$13,0)),MATCH(ROW(orderData[customer]),ROW(orderData[customer])),""),ROWS($A$15:A66)+$B$3)),INDEX(orderData[invoice_date],SMALL(IF(ISNUMBER(MATCH(orderData[order_type],$D$13,0)*MATCH(YEAR(orderData[invoice_date]),$D$15,0)),MATCH(ROW(orderData[customer]),ROW(orderData[customer])),""),ROWS($A$15:A66)+$B$3)))),IF($D$13="",IF($D$15="",INDEX(orderData[invoice_date],SMALL(IF(ISNUMBER(MATCH(orderData[status],$D$11,0)),MATCH(ROW(orderData[customer]),ROW(orderData[customer])),""),ROWS($A$15:A66)+$B$3)),INDEX(orderData[invoice_date],SMALL(IF(ISNUMBER(MATCH(orderData[status],$D$11,0)*MATCH(YEAR(orderData[invoice_date]),$D$15,0)),MATCH(ROW(orderData[customer]),ROW(orderData[customer])),""),ROWS($A$15:A66)+$B$3))),IF($D$15="",INDEX(orderData[invoice_date],SMALL(IF(ISNUMBER(MATCH(orderData[status],$D$11,0)*MATCH(orderData[order_type],$D$13,0)),MATCH(ROW(orderData[customer]),ROW(orderData[customer])),""),ROWS($A$15:A66)+$B$3)),INDEX(orderData[invoice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date],SMALL(IF(ISNUMBER(MATCH(orderData[customer],$D$9,0)),MATCH(ROW(orderData[customer]),ROW(orderData[customer])),""),ROWS($A$15:A66)+$B$3)),INDEX(orderData[invoice_date],SMALL(IF(ISNUMBER(MATCH(orderData[customer],$D$9,0)*MATCH(YEAR(orderData[invoice_date]),$D$15,0)),MATCH(ROW(orderData[customer]),ROW(orderData[customer])),""),ROWS($A$15:A66)+$B$3))),IF($D$15="",INDEX(orderData[invoice_date],SMALL(IF(ISNUMBER(MATCH(orderData[customer],$D$9,0)*MATCH(orderData[order_type],$D$13,0)),MATCH(ROW(orderData[customer]),ROW(orderData[customer])),""),ROWS($A$15:A66)+$B$3)),INDEX(orderData[invoice_date],SMALL(IF(ISNUMBER(MATCH(orderData[customer],$D$9,0)*MATCH(orderData[order_type],$D$13,0)*MATCH(YEAR(orderData[invoice_date]),$D$15,0)),MATCH(ROW(orderData[customer]),ROW(orderData[customer])),""),ROWS($A$15:A66)+$B$3)))),IF($D$13="",IF($D$15="",INDEX(orderData[invoice_date],SMALL(IF(ISNUMBER(MATCH(orderData[customer],$D$9,0)*MATCH(orderData[status],$D$11,0)),MATCH(ROW(orderData[customer]),ROW(orderData[customer])),""),ROWS($A$15:A66)+$B$3)),INDEX(orderData[invoice_date],SMALL(IF(ISNUMBER(MATCH(orderData[customer],$D$9,0)*MATCH(orderData[status],$D$11,0)*MATCH(YEAR(orderData[invoice_date]),$D$15,0)),MATCH(ROW(orderData[customer]),ROW(orderData[customer])),""),ROWS($A$15:A66)+$B$3))),IF($D$15="",INDEX(orderData[invoice_date],SMALL(IF(ISNUMBER(MATCH(orderData[customer],$D$9,0)*MATCH(orderData[status],$D$11,0)*MATCH(orderData[order_type],$D$13,0)),MATCH(ROW(orderData[customer]),ROW(orderData[customer])),""),ROWS($A$15:A66)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R59" s="291" t="str">
        <f t="array" ref="R59">IFERROR(IF($D$9="",IF($D$11="",IF($D$13="",IF($D$15="",INDEX(orderData[inv_amount],SMALL(MATCH(ROW(orderData[customer]),ROW(orderData[customer])),ROWS($A$15:A66)+$B$3)),INDEX(orderData[inv_amount],SMALL(IF(ISNUMBER(MATCH(YEAR(orderData[invoice_date]),$D$15,0)),MATCH(ROW(orderData[customer]),ROW(orderData[customer])),""),ROWS($A$15:A66)+$B$3))),IF($D$15="",INDEX(orderData[inv_amount],SMALL(IF(ISNUMBER(MATCH(orderData[order_type],$D$13,0)),MATCH(ROW(orderData[customer]),ROW(orderData[customer])),""),ROWS($A$15:A66)+$B$3)),INDEX(orderData[inv_amount],SMALL(IF(ISNUMBER(MATCH(orderData[order_type],$D$13,0)*MATCH(YEAR(orderData[invoice_date]),$D$15,0)),MATCH(ROW(orderData[customer]),ROW(orderData[customer])),""),ROWS($A$15:A66)+$B$3)))),IF($D$13="",IF($D$15="",INDEX(orderData[inv_amount],SMALL(IF(ISNUMBER(MATCH(orderData[status],$D$11,0)),MATCH(ROW(orderData[customer]),ROW(orderData[customer])),""),ROWS($A$15:A66)+$B$3)),INDEX(orderData[inv_amount],SMALL(IF(ISNUMBER(MATCH(orderData[status],$D$11,0)*MATCH(YEAR(orderData[invoice_date]),$D$15,0)),MATCH(ROW(orderData[customer]),ROW(orderData[customer])),""),ROWS($A$15:A66)+$B$3))),IF($D$15="",INDEX(orderData[inv_amount],SMALL(IF(ISNUMBER(MATCH(orderData[status],$D$11,0)*MATCH(orderData[order_type],$D$13,0)),MATCH(ROW(orderData[customer]),ROW(orderData[customer])),""),ROWS($A$15:A66)+$B$3)),INDEX(orderData[inv_amount],SMALL(IF(ISNUMBER(MATCH(orderData[status],$D$11,0)*MATCH(orderData[order_type],$D$13,0)*MATCH(YEAR(orderData[invoice_date]),$D$15,0)),MATCH(ROW(orderData[customer]),ROW(orderData[customer])),""),ROWS($A$15:A66)+$B$3))))),IF($D$11="",IF($D$13="",IF($D$15="",INDEX(orderData[inv_amount],SMALL(IF(ISNUMBER(MATCH(orderData[customer],$D$9,0)),MATCH(ROW(orderData[customer]),ROW(orderData[customer])),""),ROWS($A$15:A66)+$B$3)),INDEX(orderData[inv_amount],SMALL(IF(ISNUMBER(MATCH(orderData[customer],$D$9,0)*MATCH(YEAR(orderData[invoice_date]),$D$15,0)),MATCH(ROW(orderData[customer]),ROW(orderData[customer])),""),ROWS($A$15:A66)+$B$3))),IF($D$15="",INDEX(orderData[inv_amount],SMALL(IF(ISNUMBER(MATCH(orderData[customer],$D$9,0)*MATCH(orderData[order_type],$D$13,0)),MATCH(ROW(orderData[customer]),ROW(orderData[customer])),""),ROWS($A$15:A66)+$B$3)),INDEX(orderData[inv_amount],SMALL(IF(ISNUMBER(MATCH(orderData[customer],$D$9,0)*MATCH(orderData[order_type],$D$13,0)*MATCH(YEAR(orderData[invoice_date]),$D$15,0)),MATCH(ROW(orderData[customer]),ROW(orderData[customer])),""),ROWS($A$15:A66)+$B$3)))),IF($D$13="",IF($D$15="",INDEX(orderData[inv_amount],SMALL(IF(ISNUMBER(MATCH(orderData[customer],$D$9,0)*MATCH(orderData[status],$D$11,0)),MATCH(ROW(orderData[customer]),ROW(orderData[customer])),""),ROWS($A$15:A66)+$B$3)),INDEX(orderData[inv_amount],SMALL(IF(ISNUMBER(MATCH(orderData[customer],$D$9,0)*MATCH(orderData[status],$D$11,0)*MATCH(YEAR(orderData[inv_amount]),$D$15,0)),MATCH(ROW(orderData[customer]),ROW(orderData[customer])),""),ROWS($A$15:A66)+$B$3))),IF($D$15="",INDEX(orderData[inv_amount],SMALL(IF(ISNUMBER(MATCH(orderData[customer],$D$9,0)*MATCH(orderData[status],$D$11,0)*MATCH(orderData[order_type],$D$13,0)),MATCH(ROW(orderData[customer]),ROW(orderData[customer])),""),ROWS($A$15:A66)+$B$3)),INDEX(orderData[inv_amount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S59" s="353" t="str">
        <f t="array" ref="S59">IFERROR(IF($D$9="",IF($D$11="",IF($D$13="",IF($D$15="",INDEX(orderData[lock_goods],SMALL(MATCH(ROW(orderData[customer]),ROW(orderData[customer])),ROWS($A$15:A66)+$B$3)),INDEX(orderData[lock_goods],SMALL(IF(ISNUMBER(MATCH(YEAR(orderData[invoice_date]),$D$15,0)),MATCH(ROW(orderData[customer]),ROW(orderData[customer])),""),ROWS($A$15:A66)+$B$3))),IF($D$15="",INDEX(orderData[lock_goods],SMALL(IF(ISNUMBER(MATCH(orderData[order_type],$D$13,0)),MATCH(ROW(orderData[customer]),ROW(orderData[customer])),""),ROWS($A$15:A66)+$B$3)),INDEX(orderData[lock_goods],SMALL(IF(ISNUMBER(MATCH(orderData[order_type],$D$13,0)*MATCH(YEAR(orderData[invoice_date]),$D$15,0)),MATCH(ROW(orderData[customer]),ROW(orderData[customer])),""),ROWS($A$15:A66)+$B$3)))),IF($D$13="",IF($D$15="",INDEX(orderData[lock_goods],SMALL(IF(ISNUMBER(MATCH(orderData[status],$D$11,0)),MATCH(ROW(orderData[customer]),ROW(orderData[customer])),""),ROWS($A$15:A66)+$B$3)),INDEX(orderData[lock_goods],SMALL(IF(ISNUMBER(MATCH(orderData[status],$D$11,0)*MATCH(YEAR(orderData[invoice_date]),$D$15,0)),MATCH(ROW(orderData[customer]),ROW(orderData[customer])),""),ROWS($A$15:A66)+$B$3))),IF($D$15="",INDEX(orderData[lock_goods],SMALL(IF(ISNUMBER(MATCH(orderData[status],$D$11,0)*MATCH(orderData[order_type],$D$13,0)),MATCH(ROW(orderData[customer]),ROW(orderData[customer])),""),ROWS($A$15:A66)+$B$3)),INDEX(orderData[lock_goods],SMALL(IF(ISNUMBER(MATCH(orderData[status],$D$11,0)*MATCH(orderData[order_type],$D$13,0)*MATCH(YEAR(orderData[invoice_date]),$D$15,0)),MATCH(ROW(orderData[customer]),ROW(orderData[customer])),""),ROWS($A$15:A66)+$B$3))))),IF($D$11="",IF($D$13="",IF($D$15="",INDEX(orderData[lock_goods],SMALL(IF(ISNUMBER(MATCH(orderData[customer],$D$9,0)),MATCH(ROW(orderData[customer]),ROW(orderData[customer])),""),ROWS($A$15:A66)+$B$3)),INDEX(orderData[lock_goods],SMALL(IF(ISNUMBER(MATCH(orderData[customer],$D$9,0)*MATCH(YEAR(orderData[invoice_date]),$D$15,0)),MATCH(ROW(orderData[customer]),ROW(orderData[customer])),""),ROWS($A$15:A66)+$B$3))),IF($D$15="",INDEX(orderData[lock_goods],SMALL(IF(ISNUMBER(MATCH(orderData[customer],$D$9,0)*MATCH(orderData[order_type],$D$13,0)),MATCH(ROW(orderData[customer]),ROW(orderData[customer])),""),ROWS($A$15:A66)+$B$3)),INDEX(orderData[lock_goods],SMALL(IF(ISNUMBER(MATCH(orderData[customer],$D$9,0)*MATCH(orderData[order_type],$D$13,0)*MATCH(YEAR(orderData[invoice_date]),$D$15,0)),MATCH(ROW(orderData[customer]),ROW(orderData[customer])),""),ROWS($A$15:A66)+$B$3)))),IF($D$13="",IF($D$15="",INDEX(orderData[lock_goods],SMALL(IF(ISNUMBER(MATCH(orderData[customer],$D$9,0)*MATCH(orderData[status],$D$11,0)),MATCH(ROW(orderData[customer]),ROW(orderData[customer])),""),ROWS($A$15:A66)+$B$3)),INDEX(orderData[lock_goods],SMALL(IF(ISNUMBER(MATCH(orderData[customer],$D$9,0)*MATCH(orderData[status],$D$11,0)*MATCH(YEAR(orderData[payed]),$D$15,0)),MATCH(ROW(orderData[customer]),ROW(orderData[customer])),""),ROWS($A$15:A66)+$B$3))),IF($D$15="",INDEX(orderData[lock_goods],SMALL(IF(ISNUMBER(MATCH(orderData[customer],$D$9,0)*MATCH(orderData[status],$D$11,0)*MATCH(orderData[order_type],$D$13,0)),MATCH(ROW(orderData[customer]),ROW(orderData[customer])),""),ROWS($A$15:A66)+$B$3)),INDEX(orderData[lock_good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T59" s="292" t="str">
        <f t="array" ref="T59">IFERROR(IF($D$9="",IF($D$11="",IF($D$13="",IF($D$15="",INDEX(orderData[payed],SMALL(MATCH(ROW(orderData[customer]),ROW(orderData[customer])),ROWS($A$15:A66)+$B$3)),INDEX(orderData[payed],SMALL(IF(ISNUMBER(MATCH(YEAR(orderData[invoice_date]),$D$15,0)),MATCH(ROW(orderData[customer]),ROW(orderData[customer])),""),ROWS($A$15:A66)+$B$3))),IF($D$15="",INDEX(orderData[payed],SMALL(IF(ISNUMBER(MATCH(orderData[order_type],$D$13,0)),MATCH(ROW(orderData[customer]),ROW(orderData[customer])),""),ROWS($A$15:A66)+$B$3)),INDEX(orderData[payed],SMALL(IF(ISNUMBER(MATCH(orderData[order_type],$D$13,0)*MATCH(YEAR(orderData[invoice_date]),$D$15,0)),MATCH(ROW(orderData[customer]),ROW(orderData[customer])),""),ROWS($A$15:A66)+$B$3)))),IF($D$13="",IF($D$15="",INDEX(orderData[payed],SMALL(IF(ISNUMBER(MATCH(orderData[status],$D$11,0)),MATCH(ROW(orderData[customer]),ROW(orderData[customer])),""),ROWS($A$15:A66)+$B$3)),INDEX(orderData[payed],SMALL(IF(ISNUMBER(MATCH(orderData[status],$D$11,0)*MATCH(YEAR(orderData[invoice_date]),$D$15,0)),MATCH(ROW(orderData[customer]),ROW(orderData[customer])),""),ROWS($A$15:A66)+$B$3))),IF($D$15="",INDEX(orderData[payed],SMALL(IF(ISNUMBER(MATCH(orderData[status],$D$11,0)*MATCH(orderData[order_type],$D$13,0)),MATCH(ROW(orderData[customer]),ROW(orderData[customer])),""),ROWS($A$15:A66)+$B$3)),INDEX(orderData[payed],SMALL(IF(ISNUMBER(MATCH(orderData[status],$D$11,0)*MATCH(orderData[order_type],$D$13,0)*MATCH(YEAR(orderData[invoice_date]),$D$15,0)),MATCH(ROW(orderData[customer]),ROW(orderData[customer])),""),ROWS($A$15:A66)+$B$3))))),IF($D$11="",IF($D$13="",IF($D$15="",INDEX(orderData[payed],SMALL(IF(ISNUMBER(MATCH(orderData[customer],$D$9,0)),MATCH(ROW(orderData[customer]),ROW(orderData[customer])),""),ROWS($A$15:A66)+$B$3)),INDEX(orderData[payed],SMALL(IF(ISNUMBER(MATCH(orderData[customer],$D$9,0)*MATCH(YEAR(orderData[invoice_date]),$D$15,0)),MATCH(ROW(orderData[customer]),ROW(orderData[customer])),""),ROWS($A$15:A66)+$B$3))),IF($D$15="",INDEX(orderData[payed],SMALL(IF(ISNUMBER(MATCH(orderData[customer],$D$9,0)*MATCH(orderData[order_type],$D$13,0)),MATCH(ROW(orderData[customer]),ROW(orderData[customer])),""),ROWS($A$15:A66)+$B$3)),INDEX(orderData[payed],SMALL(IF(ISNUMBER(MATCH(orderData[customer],$D$9,0)*MATCH(orderData[order_type],$D$13,0)*MATCH(YEAR(orderData[invoice_date]),$D$15,0)),MATCH(ROW(orderData[customer]),ROW(orderData[customer])),""),ROWS($A$15:A66)+$B$3)))),IF($D$13="",IF($D$15="",INDEX(orderData[payed],SMALL(IF(ISNUMBER(MATCH(orderData[customer],$D$9,0)*MATCH(orderData[status],$D$11,0)),MATCH(ROW(orderData[customer]),ROW(orderData[customer])),""),ROWS($A$15:A66)+$B$3)),INDEX(orderData[payed],SMALL(IF(ISNUMBER(MATCH(orderData[customer],$D$9,0)*MATCH(orderData[status],$D$11,0)*MATCH(YEAR(orderData[payed]),$D$15,0)),MATCH(ROW(orderData[customer]),ROW(orderData[customer])),""),ROWS($A$15:A66)+$B$3))),IF($D$15="",INDEX(orderData[payed],SMALL(IF(ISNUMBER(MATCH(orderData[customer],$D$9,0)*MATCH(orderData[status],$D$11,0)*MATCH(orderData[order_type],$D$13,0)),MATCH(ROW(orderData[customer]),ROW(orderData[customer])),""),ROWS($A$15:A66)+$B$3)),INDEX(orderData[paye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U59" s="287" t="str">
        <f t="array" ref="U59">IFERROR(IF($D$9="",IF($D$11="",IF($D$13="",IF($D$15="",INDEX(orderData[shipping_method],SMALL(MATCH(ROW(orderData[customer]),ROW(orderData[customer])),ROWS($A$15:A66)+$B$3)),INDEX(orderData[shipping_method],SMALL(IF(ISNUMBER(MATCH(YEAR(orderData[invoice_date]),$D$15,0)),MATCH(ROW(orderData[customer]),ROW(orderData[customer])),""),ROWS($A$15:A66)+$B$3))),IF($D$15="",INDEX(orderData[shipping_method],SMALL(IF(ISNUMBER(MATCH(orderData[order_type],$D$13,0)),MATCH(ROW(orderData[customer]),ROW(orderData[customer])),""),ROWS($A$15:A66)+$B$3)),INDEX(orderData[shipping_method],SMALL(IF(ISNUMBER(MATCH(orderData[order_type],$D$13,0)*MATCH(YEAR(orderData[invoice_date]),$D$15,0)),MATCH(ROW(orderData[customer]),ROW(orderData[customer])),""),ROWS($A$15:A66)+$B$3)))),IF($D$13="",IF($D$15="",INDEX(orderData[shipping_method],SMALL(IF(ISNUMBER(MATCH(orderData[status],$D$11,0)),MATCH(ROW(orderData[customer]),ROW(orderData[customer])),""),ROWS($A$15:A66)+$B$3)),INDEX(orderData[shipping_method],SMALL(IF(ISNUMBER(MATCH(orderData[status],$D$11,0)*MATCH(YEAR(orderData[invoice_date]),$D$15,0)),MATCH(ROW(orderData[customer]),ROW(orderData[customer])),""),ROWS($A$15:A66)+$B$3))),IF($D$15="",INDEX(orderData[shipping_method],SMALL(IF(ISNUMBER(MATCH(orderData[status],$D$11,0)*MATCH(orderData[order_type],$D$13,0)),MATCH(ROW(orderData[customer]),ROW(orderData[customer])),""),ROWS($A$15:A66)+$B$3)),INDEX(orderData[shipping_method],SMALL(IF(ISNUMBER(MATCH(orderData[status],$D$11,0)*MATCH(orderData[order_type],$D$13,0)*MATCH(YEAR(orderData[invoice_date]),$D$15,0)),MATCH(ROW(orderData[customer]),ROW(orderData[customer])),""),ROWS($A$15:A66)+$B$3))))),IF($D$11="",IF($D$13="",IF($D$15="",INDEX(orderData[shipping_method],SMALL(IF(ISNUMBER(MATCH(orderData[customer],$D$9,0)),MATCH(ROW(orderData[customer]),ROW(orderData[customer])),""),ROWS($A$15:A66)+$B$3)),INDEX(orderData[shipping_method],SMALL(IF(ISNUMBER(MATCH(orderData[customer],$D$9,0)*MATCH(YEAR(orderData[invoice_date]),$D$15,0)),MATCH(ROW(orderData[customer]),ROW(orderData[customer])),""),ROWS($A$15:A66)+$B$3))),IF($D$15="",INDEX(orderData[shipping_method],SMALL(IF(ISNUMBER(MATCH(orderData[customer],$D$9,0)*MATCH(orderData[order_type],$D$13,0)),MATCH(ROW(orderData[customer]),ROW(orderData[customer])),""),ROWS($A$15:A66)+$B$3)),INDEX(orderData[shipping_method],SMALL(IF(ISNUMBER(MATCH(orderData[customer],$D$9,0)*MATCH(orderData[order_type],$D$13,0)*MATCH(YEAR(orderData[invoice_date]),$D$15,0)),MATCH(ROW(orderData[customer]),ROW(orderData[customer])),""),ROWS($A$15:A66)+$B$3)))),IF($D$13="",IF($D$15="",INDEX(orderData[shipping_method],SMALL(IF(ISNUMBER(MATCH(orderData[customer],$D$9,0)*MATCH(orderData[status],$D$11,0)),MATCH(ROW(orderData[customer]),ROW(orderData[customer])),""),ROWS($A$15:A66)+$B$3)),INDEX(orderData[shipping_method],SMALL(IF(ISNUMBER(MATCH(orderData[customer],$D$9,0)*MATCH(orderData[status],$D$11,0)*MATCH(YEAR(orderData[shipping_method]),$D$15,0)),MATCH(ROW(orderData[customer]),ROW(orderData[customer])),""),ROWS($A$15:A66)+$B$3))),IF($D$15="",INDEX(orderData[shipping_method],SMALL(IF(ISNUMBER(MATCH(orderData[customer],$D$9,0)*MATCH(orderData[status],$D$11,0)*MATCH(orderData[order_type],$D$13,0)),MATCH(ROW(orderData[customer]),ROW(orderData[customer])),""),ROWS($A$15:A66)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V59" s="292" t="str">
        <f t="array" ref="V59">IFERROR(IF($D$9="",IF($D$11="",IF($D$13="",IF($D$15="",INDEX(orderData[status],SMALL(MATCH(ROW(orderData[customer]),ROW(orderData[customer])),ROWS($A$15:A66)+$B$3)),INDEX(orderData[status],SMALL(IF(ISNUMBER(MATCH(YEAR(orderData[invoice_date]),$D$15,0)),MATCH(ROW(orderData[customer]),ROW(orderData[customer])),""),ROWS($A$15:A66)+$B$3))),IF($D$15="",INDEX(orderData[status],SMALL(IF(ISNUMBER(MATCH(orderData[order_type],$D$13,0)),MATCH(ROW(orderData[customer]),ROW(orderData[customer])),""),ROWS($A$15:A66)+$B$3)),INDEX(orderData[status],SMALL(IF(ISNUMBER(MATCH(orderData[order_type],$D$13,0)*MATCH(YEAR(orderData[invoice_date]),$D$15,0)),MATCH(ROW(orderData[customer]),ROW(orderData[customer])),""),ROWS($A$15:A66)+$B$3)))),IF($D$13="",IF($D$15="",INDEX(orderData[status],SMALL(IF(ISNUMBER(MATCH(orderData[status],$D$11,0)),MATCH(ROW(orderData[customer]),ROW(orderData[customer])),""),ROWS($A$15:A66)+$B$3)),INDEX(orderData[status],SMALL(IF(ISNUMBER(MATCH(orderData[status],$D$11,0)*MATCH(YEAR(orderData[invoice_date]),$D$15,0)),MATCH(ROW(orderData[customer]),ROW(orderData[customer])),""),ROWS($A$15:A66)+$B$3))),IF($D$15="",INDEX(orderData[status],SMALL(IF(ISNUMBER(MATCH(orderData[status],$D$11,0)*MATCH(orderData[order_type],$D$13,0)),MATCH(ROW(orderData[customer]),ROW(orderData[customer])),""),ROWS($A$15:A66)+$B$3)),INDEX(orderData[status],SMALL(IF(ISNUMBER(MATCH(orderData[status],$D$11,0)*MATCH(orderData[order_type],$D$13,0)*MATCH(YEAR(orderData[invoice_date]),$D$15,0)),MATCH(ROW(orderData[customer]),ROW(orderData[customer])),""),ROWS($A$15:A66)+$B$3))))),IF($D$11="",IF($D$13="",IF($D$15="",INDEX(orderData[status],SMALL(IF(ISNUMBER(MATCH(orderData[customer],$D$9,0)),MATCH(ROW(orderData[customer]),ROW(orderData[customer])),""),ROWS($A$15:A66)+$B$3)),INDEX(orderData[status],SMALL(IF(ISNUMBER(MATCH(orderData[customer],$D$9,0)*MATCH(YEAR(orderData[invoice_date]),$D$15,0)),MATCH(ROW(orderData[customer]),ROW(orderData[customer])),""),ROWS($A$15:A66)+$B$3))),IF($D$15="",INDEX(orderData[status],SMALL(IF(ISNUMBER(MATCH(orderData[customer],$D$9,0)*MATCH(orderData[order_type],$D$13,0)),MATCH(ROW(orderData[customer]),ROW(orderData[customer])),""),ROWS($A$15:A66)+$B$3)),INDEX(orderData[status],SMALL(IF(ISNUMBER(MATCH(orderData[customer],$D$9,0)*MATCH(orderData[order_type],$D$13,0)*MATCH(YEAR(orderData[invoice_date]),$D$15,0)),MATCH(ROW(orderData[customer]),ROW(orderData[customer])),""),ROWS($A$15:A66)+$B$3)))),IF($D$13="",IF($D$15="",INDEX(orderData[status],SMALL(IF(ISNUMBER(MATCH(orderData[customer],$D$9,0)*MATCH(orderData[status],$D$11,0)),MATCH(ROW(orderData[customer]),ROW(orderData[customer])),""),ROWS($A$15:A66)+$B$3)),INDEX(orderData[status],SMALL(IF(ISNUMBER(MATCH(orderData[customer],$D$9,0)*MATCH(orderData[status],$D$11,0)*MATCH(YEAR(orderData[status]),$D$15,0)),MATCH(ROW(orderData[customer]),ROW(orderData[customer])),""),ROWS($A$15:A66)+$B$3))),IF($D$15="",INDEX(orderData[status],SMALL(IF(ISNUMBER(MATCH(orderData[customer],$D$9,0)*MATCH(orderData[status],$D$11,0)*MATCH(orderData[order_type],$D$13,0)),MATCH(ROW(orderData[customer]),ROW(orderData[customer])),""),ROWS($A$15:A66)+$B$3)),INDEX(orderData[statu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W59" s="392" t="str">
        <f t="array" ref="W59">IFERROR(IF($D$9="",IF($D$11="",IF($D$13="",IF($D$15="",INDEX(orderData[custom_docs],SMALL(MATCH(ROW(orderData[customer]),ROW(orderData[customer])),ROWS($A$15:A66)+$B$3)),INDEX(orderData[custom_docs],SMALL(IF(ISNUMBER(MATCH(YEAR(orderData[invoice_date]),$D$15,0)),MATCH(ROW(orderData[customer]),ROW(orderData[customer])),""),ROWS($A$15:A66)+$B$3))),IF($D$15="",INDEX(orderData[custom_docs],SMALL(IF(ISNUMBER(MATCH(orderData[order_type],$D$13,0)),MATCH(ROW(orderData[customer]),ROW(orderData[customer])),""),ROWS($A$15:A66)+$B$3)),INDEX(orderData[custom_docs],SMALL(IF(ISNUMBER(MATCH(orderData[order_type],$D$13,0)*MATCH(YEAR(orderData[invoice_date]),$D$15,0)),MATCH(ROW(orderData[customer]),ROW(orderData[customer])),""),ROWS($A$15:A66)+$B$3)))),IF($D$13="",IF($D$15="",INDEX(orderData[custom_docs],SMALL(IF(ISNUMBER(MATCH(orderData[status],$D$11,0)),MATCH(ROW(orderData[customer]),ROW(orderData[customer])),""),ROWS($A$15:A66)+$B$3)),INDEX(orderData[custom_docs],SMALL(IF(ISNUMBER(MATCH(orderData[status],$D$11,0)*MATCH(YEAR(orderData[invoice_date]),$D$15,0)),MATCH(ROW(orderData[customer]),ROW(orderData[customer])),""),ROWS($A$15:A66)+$B$3))),IF($D$15="",INDEX(orderData[custom_docs],SMALL(IF(ISNUMBER(MATCH(orderData[status],$D$11,0)*MATCH(orderData[order_type],$D$13,0)),MATCH(ROW(orderData[customer]),ROW(orderData[customer])),""),ROWS($A$15:A66)+$B$3)),INDEX(orderData[custom_docs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_docs],SMALL(IF(ISNUMBER(MATCH(orderData[customer],$D$9,0)),MATCH(ROW(orderData[customer]),ROW(orderData[customer])),""),ROWS($A$15:A66)+$B$3)),INDEX(orderData[custom_docs],SMALL(IF(ISNUMBER(MATCH(orderData[customer],$D$9,0)*MATCH(YEAR(orderData[invoice_date]),$D$15,0)),MATCH(ROW(orderData[customer]),ROW(orderData[customer])),""),ROWS($A$15:A66)+$B$3))),IF($D$15="",INDEX(orderData[custom_docs],SMALL(IF(ISNUMBER(MATCH(orderData[customer],$D$9,0)*MATCH(orderData[order_type],$D$13,0)),MATCH(ROW(orderData[customer]),ROW(orderData[customer])),""),ROWS($A$15:A66)+$B$3)),INDEX(orderData[custom_docs],SMALL(IF(ISNUMBER(MATCH(orderData[customer],$D$9,0)*MATCH(orderData[order_type],$D$13,0)*MATCH(YEAR(orderData[invoice_date]),$D$15,0)),MATCH(ROW(orderData[customer]),ROW(orderData[customer])),""),ROWS($A$15:A66)+$B$3)))),IF($D$13="",IF($D$15="",INDEX(orderData[custom_docs],SMALL(IF(ISNUMBER(MATCH(orderData[customer],$D$9,0)*MATCH(orderData[status],$D$11,0)),MATCH(ROW(orderData[customer]),ROW(orderData[customer])),""),ROWS($A$15:A66)+$B$3)),INDEX(orderData[custom_docs],SMALL(IF(ISNUMBER(MATCH(orderData[customer],$D$9,0)*MATCH(orderData[status],$D$11,0)*MATCH(YEAR(orderData[status]),$D$15,0)),MATCH(ROW(orderData[customer]),ROW(orderData[customer])),""),ROWS($A$15:A66)+$B$3))),IF($D$15="",INDEX(orderData[custom_docs],SMALL(IF(ISNUMBER(MATCH(orderData[customer],$D$9,0)*MATCH(orderData[status],$D$11,0)*MATCH(orderData[order_type],$D$13,0)),MATCH(ROW(orderData[customer]),ROW(orderData[customer])),""),ROWS($A$15:A66)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AQ59" s="251"/>
      <c r="AR59" s="251" t="s">
        <v>72</v>
      </c>
      <c r="BG59" s="195"/>
      <c r="BK59" s="266"/>
      <c r="BL59" s="267"/>
      <c r="BM59" s="268"/>
      <c r="BN59" s="267"/>
      <c r="BO59" s="268"/>
      <c r="BZ59" s="316"/>
      <c r="CA59" s="305" t="str">
        <f>IFERROR(IF(BZ59="","",INDEX(productData[description],MATCH(BZ59,productData[sku],0))),"")</f>
        <v/>
      </c>
      <c r="CB59" s="307"/>
      <c r="CC59" s="421"/>
      <c r="CD59" s="315"/>
      <c r="CE59" s="425"/>
      <c r="CF59" s="308"/>
      <c r="CG59" s="309" t="str">
        <f>IFERROR(ROUNDUP(CB59/INDEX(productData[units_per_carton],MATCH(BZ59,productData[sku],0)),0),"")</f>
        <v/>
      </c>
      <c r="CH59" s="310" t="str">
        <f>IFERROR(ROUNDUP(CD59/INDEX(productData[units_per_carton],MATCH(BZ59,productData[sku],0)),0),"")</f>
        <v/>
      </c>
      <c r="CI59" s="310" t="str">
        <f>IFERROR(ROUNDUP(CF59/INDEX(productData[units_per_carton],MATCH(BZ59,productData[sku])),0),"")</f>
        <v/>
      </c>
      <c r="CJ59" s="310" t="str">
        <f>IFERROR(((CB59+CD59+CF59)/INDEX(productData[units_per_carton],MATCH(BZ59,productData[sku],0)))*INDEX(productData[net_weight],MATCH(BZ59,productData[sku],0)),"")</f>
        <v/>
      </c>
      <c r="CK59" s="310" t="str">
        <f>IFERROR(((CB59+CD59+CF59)/INDEX(productData[units_per_carton],MATCH(BZ59,productData[sku],0)))*INDEX(productData[gross_weight],MATCH(BZ59,productData[sku],0)),"")</f>
        <v/>
      </c>
      <c r="CL59" s="414" t="str">
        <f>IFERROR((CB59+CD59+CF59)/INDEX(productData[units_per_carton],MATCH(BZ59,productData[sku],0))*INDEX(productData[length],MATCH(BZ59,productData[sku],0))*INDEX(productData[width],MATCH(BZ59,productData[sku],0))*INDEX(productData[height],MATCH(BZ59,productData[sku],0))/1000000000,"")</f>
        <v/>
      </c>
      <c r="CM59" s="311" t="str">
        <f>IFERROR(INDEX(productData[category],MATCH(BZ59,productData[sku],0)),"")</f>
        <v/>
      </c>
      <c r="CN59" s="311" t="str">
        <f>IFERROR(INDEX(productData[size1],MATCH(BZ59,productData[sku],0)),"")</f>
        <v/>
      </c>
      <c r="CO59" s="312" t="str">
        <f>IFERROR(INDEX(productData[hs_code],MATCH(BZ59,productData[sku],0)),"")</f>
        <v/>
      </c>
      <c r="CP59" s="365" t="str">
        <f>IFERROR(INDEX(productData[sku_geko],MATCH(BZ59,productData[sku],0)),"")</f>
        <v/>
      </c>
      <c r="CQ59" s="308"/>
      <c r="CR59" s="382" t="str">
        <f>IFERROR(IF(BZ59="","",IF($BX$15="SALE",INDEX(inventory[COSTO UNITARIO],MATCH(BZ59,inventory[SKU],0)),IF($BX$15="SAMPLING",INDEX(inventory[COSTO UNITARIO],MATCH(BZ59,inventory[SKU],0)),""))),"")</f>
        <v/>
      </c>
      <c r="CS59" s="382" t="str">
        <f t="shared" si="8"/>
        <v/>
      </c>
      <c r="CT59" s="430" t="str">
        <f t="shared" si="9"/>
        <v/>
      </c>
      <c r="CU59" s="357" t="str">
        <f t="shared" si="3"/>
        <v/>
      </c>
      <c r="DB59" s="251" t="str">
        <f>IFERROR(VLOOKUP(BZ59,productData[],22,FALSE),"")</f>
        <v/>
      </c>
      <c r="EE59" s="337" t="str">
        <f t="array" ref="EE59">IFERROR(IF($EC$9="",IF($EC$11="",IF($EC$13="",INDEX(productData[sku],SMALL(MATCH(ROW(productData[sku]),ROW(productData[sku])),ROWS($A$15:A66)+$B$3)),INDEX(productData[sku],SMALL(IF(ISNUMBER(MATCH(productData[size1],$EC$13,0)),MATCH(ROW(productData[sku]),ROW(productData[sku])),""),ROWS($A$15:A64)+$B$3))),IF($EC$13="",INDEX(productData[sku],SMALL(IF(ISNUMBER(MATCH(productData[sex],$EC$11,0)),MATCH(ROW(productData[sku]),ROW(productData[sku])),""),ROWS($A$15:A64)+$B$3)),INDEX(productData[sku],SMALL(IF(ISNUMBER(MATCH(productData[sex],$EC$11,0)*MATCH(productData[size1],$EC$13,0)),MATCH(ROW(productData[sku]),ROW(productData[sku])),""),ROWS($A$15:A64)+$B$3)))),IF($EC$11="",IF($EC$13="",INDEX(productData[sku],SMALL(IF(ISNUMBER(MATCH(productData[category],$EC$9,0)),MATCH(ROW(productData[sku]),ROW(productData[sku])),""),ROWS($A$15:A64)+$B$3)),INDEX(productData[sku],SMALL(IF(ISNUMBER(MATCH(productData[category],$EC$9,0)*MATCH(productData[size1],$EC$13,0)),MATCH(ROW(productData[sku]),ROW(productData[sku])),""),ROWS($A$15:A64)+$B$3))),IF($EC$13="",INDEX(productData[sku],SMALL(IF(ISNUMBER(MATCH(productData[category],$EC$9,0)*MATCH(productData[sex],$EC$11,0)),MATCH(ROW(productData[sku]),ROW(productData[sku])),""),ROWS($A$15:A64)+$B$3)),INDEX(productData[sku],SMALL(IF(ISNUMBER(MATCH(productData[category],$EC$9,0)*MATCH(productData[sex],$EC$11,0)*MATCH(productData[size1],$EC$13,0)),MATCH(ROW(productData[sku]),ROW(productData[sku])),""),ROWS($A$15:A64)+$B$3))))),"")</f>
        <v/>
      </c>
      <c r="EF59" s="501" t="str">
        <f t="array" ref="EF59">IFERROR(IF($EC$9="",IF($EC$11="",IF($EC$13="",INDEX(productData[description],SMALL(MATCH(ROW(productData[sku]),ROW(productData[sku])),ROWS($A$15:A66)+$B$3)),INDEX(productData[description],SMALL(IF(ISNUMBER(MATCH(productData[size1],$EC$13,0)),MATCH(ROW(productData[sku]),ROW(productData[sku])),""),ROWS($A$15:A64)+$B$3))),IF($EC$13="",INDEX(productData[description],SMALL(IF(ISNUMBER(MATCH(productData[sex],$EC$11,0)),MATCH(ROW(productData[sku]),ROW(productData[sku])),""),ROWS($A$15:A64)+$B$3)),INDEX(productData[description],SMALL(IF(ISNUMBER(MATCH(productData[sex],$EC$11,0)*MATCH(productData[size1],$EC$13,0)),MATCH(ROW(productData[sku]),ROW(productData[sku])),""),ROWS($A$15:A64)+$B$3)))),IF($EC$11="",IF($EC$13="",INDEX(productData[description],SMALL(IF(ISNUMBER(MATCH(productData[category],$EC$9,0)),MATCH(ROW(productData[sku]),ROW(productData[sku])),""),ROWS($A$15:A64)+$B$3)),INDEX(productData[description],SMALL(IF(ISNUMBER(MATCH(productData[category],$EC$9,0)*MATCH(productData[size1],$EC$13,0)),MATCH(ROW(productData[sku]),ROW(productData[sku])),""),ROWS($A$15:A64)+$B$3))),IF($EC$13="",INDEX(productData[description],SMALL(IF(ISNUMBER(MATCH(productData[category],$EC$9,0)*MATCH(productData[sex],$EC$11,0)),MATCH(ROW(productData[sku]),ROW(productData[sku])),""),ROWS($A$15:A64)+$B$3)),INDEX(productData[description],SMALL(IF(ISNUMBER(MATCH(productData[category],$EC$9,0)*MATCH(productData[sex],$EC$11,0)*MATCH(productData[size1],$EC$13,0)),MATCH(ROW(productData[sku]),ROW(productData[sku])),""),ROWS($A$15:A64)+$B$3))))),"")</f>
        <v/>
      </c>
      <c r="EG59" s="338" t="str">
        <f>IFERROR(IF('BHPC MANAGER'!$EE59="","",INDEX(inventory[ESISTENZA],MATCH('BHPC MANAGER'!$EE59,inventory[SKU],0))),0)</f>
        <v/>
      </c>
      <c r="EH59" s="339" t="s">
        <v>241</v>
      </c>
      <c r="EI59" s="339" t="str">
        <f t="shared" si="4"/>
        <v/>
      </c>
      <c r="EJ59" s="340" t="s">
        <v>241</v>
      </c>
      <c r="EK59" s="341" t="str">
        <f t="shared" si="5"/>
        <v/>
      </c>
      <c r="EO59" s="195" t="str">
        <f t="array" ref="EO59">IFERROR(INDEX(orderData[order_no],SMALL(IF(ISNUMBER(MATCH(orderData[status],$EO$7,0)),MATCH(ROW(orderData[order_no]),ROW(orderData[order_no])),""),ROWS($A$15:A64))),"")</f>
        <v/>
      </c>
    </row>
    <row r="60" spans="10:145" ht="15" customHeight="1" x14ac:dyDescent="0.35">
      <c r="L60" s="285" t="str">
        <f t="array" ref="L60">IFERROR(IF($D$9="",IF($D$11="",IF($D$13="",IF($D$15="",INDEX(orderData[customer],SMALL(MATCH(ROW(orderData[customer]),ROW(orderData[customer])),ROWS($A$15:A67)+$B$3)),INDEX(orderData[customer],SMALL(IF(ISNUMBER(MATCH(YEAR(orderData[invoice_date]),$D$15,0)),MATCH(ROW(orderData[customer]),ROW(orderData[customer])),""),ROWS($A$15:A67)+$B$3))),IF($D$15="",INDEX(orderData[customer],SMALL(IF(ISNUMBER(MATCH(orderData[order_type],$D$13,0)),MATCH(ROW(orderData[customer]),ROW(orderData[customer])),""),ROWS($A$15:A67)+$B$3)),INDEX(orderData[customer],SMALL(IF(ISNUMBER(MATCH(orderData[order_type],$D$13,0)*MATCH(YEAR(orderData[invoice_date]),$D$15,0)),MATCH(ROW(orderData[customer]),ROW(orderData[customer])),""),ROWS($A$15:A67)+$B$3)))),IF($D$13="",IF($D$15="",INDEX(orderData[customer],SMALL(IF(ISNUMBER(MATCH(orderData[status],$D$11,0)),MATCH(ROW(orderData[customer]),ROW(orderData[customer])),""),ROWS($A$15:A67)+$B$3)),INDEX(orderData[customer],SMALL(IF(ISNUMBER(MATCH(orderData[status],$D$11,0)*MATCH(YEAR(orderData[invoice_date]),$D$15,0)),MATCH(ROW(orderData[customer]),ROW(orderData[customer])),""),ROWS($A$15:A67)+$B$3))),IF($D$15="",INDEX(orderData[customer],SMALL(IF(ISNUMBER(MATCH(orderData[status],$D$11,0)*MATCH(orderData[order_type],$D$13,0)),MATCH(ROW(orderData[customer]),ROW(orderData[customer])),""),ROWS($A$15:A67)+$B$3)),INDEX(orderData[customer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er],SMALL(IF(ISNUMBER(MATCH(orderData[customer],$D$9,0)),MATCH(ROW(orderData[customer]),ROW(orderData[customer])),""),ROWS($A$15:A67)+$B$3)),INDEX(orderData[customer],SMALL(IF(ISNUMBER(MATCH(orderData[customer],$D$9,0)*MATCH(YEAR(orderData[invoice_date]),$D$15,0)),MATCH(ROW(orderData[customer]),ROW(orderData[customer])),""),ROWS($A$15:A67)+$B$3))),IF($D$15="",INDEX(orderData[customer],SMALL(IF(ISNUMBER(MATCH(orderData[customer],$D$9,0)*MATCH(orderData[order_type],$D$13,0)),MATCH(ROW(orderData[customer]),ROW(orderData[customer])),""),ROWS($A$15:A67)+$B$3)),INDEX(orderData[customer],SMALL(IF(ISNUMBER(MATCH(orderData[customer],$D$9,0)*MATCH(orderData[order_type],$D$13,0)*MATCH(YEAR(orderData[invoice_date]),$D$15,0)),MATCH(ROW(orderData[customer]),ROW(orderData[customer])),""),ROWS($A$15:A67)+$B$3)))),IF($D$13="",IF($D$15="",INDEX(orderData[customer],SMALL(IF(ISNUMBER(MATCH(orderData[customer],$D$9,0)*MATCH(orderData[status],$D$11,0)),MATCH(ROW(orderData[customer]),ROW(orderData[customer])),""),ROWS($A$15:A67)+$B$3)),INDEX(orderData[customer],SMALL(IF(ISNUMBER(MATCH(orderData[customer],$D$9,0)*MATCH(orderData[status],$D$11,0)*MATCH(YEAR(orderData[invoice_date]),$D$15,0)),MATCH(ROW(orderData[customer]),ROW(orderData[customer])),""),ROWS($A$15:A67)+$B$3))),IF($D$15="",INDEX(orderData[customer],SMALL(IF(ISNUMBER(MATCH(orderData[customer],$D$9,0)*MATCH(orderData[status],$D$11,0)*MATCH(orderData[order_type],$D$13,0)),MATCH(ROW(orderData[customer]),ROW(orderData[customer])),""),ROWS($A$15:A67)+$B$3)),INDEX(orderData[customer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M60" s="286" t="str">
        <f t="array" ref="M60">IFERROR(IF($D$9="",IF($D$11="",IF($D$13="",IF($D$15="",INDEX(orderData[order_no],SMALL(MATCH(ROW(orderData[customer]),ROW(orderData[customer])),ROWS($A$15:A67)+$B$3)),INDEX(orderData[order_no],SMALL(IF(ISNUMBER(MATCH(YEAR(orderData[invoice_date]),$D$15,0)),MATCH(ROW(orderData[customer]),ROW(orderData[customer])),""),ROWS($A$15:A67)+$B$3))),IF($D$15="",INDEX(orderData[order_no],SMALL(IF(ISNUMBER(MATCH(orderData[order_type],$D$13,0)),MATCH(ROW(orderData[customer]),ROW(orderData[customer])),""),ROWS($A$15:A67)+$B$3)),INDEX(orderData[order_no],SMALL(IF(ISNUMBER(MATCH(orderData[order_type],$D$13,0)*MATCH(YEAR(orderData[invoice_date]),$D$15,0)),MATCH(ROW(orderData[customer]),ROW(orderData[customer])),""),ROWS($A$15:A67)+$B$3)))),IF($D$13="",IF($D$15="",INDEX(orderData[order_no],SMALL(IF(ISNUMBER(MATCH(orderData[status],$D$11,0)),MATCH(ROW(orderData[customer]),ROW(orderData[customer])),""),ROWS($A$15:A67)+$B$3)),INDEX(orderData[order_no],SMALL(IF(ISNUMBER(MATCH(orderData[status],$D$11,0)*MATCH(YEAR(orderData[invoice_date]),$D$15,0)),MATCH(ROW(orderData[customer]),ROW(orderData[customer])),""),ROWS($A$15:A67)+$B$3))),IF($D$15="",INDEX(orderData[order_no],SMALL(IF(ISNUMBER(MATCH(orderData[status],$D$11,0)*MATCH(orderData[order_type],$D$13,0)),MATCH(ROW(orderData[customer]),ROW(orderData[customer])),""),ROWS($A$15:A67)+$B$3)),INDEX(orderData[order_no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no],SMALL(IF(ISNUMBER(MATCH(orderData[customer],$D$9,0)),MATCH(ROW(orderData[customer]),ROW(orderData[customer])),""),ROWS($A$15:A67)+$B$3)),INDEX(orderData[order_no],SMALL(IF(ISNUMBER(MATCH(orderData[customer],$D$9,0)*MATCH(YEAR(orderData[invoice_date]),$D$15,0)),MATCH(ROW(orderData[customer]),ROW(orderData[customer])),""),ROWS($A$15:A67)+$B$3))),IF($D$15="",INDEX(orderData[order_no],SMALL(IF(ISNUMBER(MATCH(orderData[customer],$D$9,0)*MATCH(orderData[order_type],$D$13,0)),MATCH(ROW(orderData[customer]),ROW(orderData[customer])),""),ROWS($A$15:A67)+$B$3)),INDEX(orderData[order_no],SMALL(IF(ISNUMBER(MATCH(orderData[customer],$D$9,0)*MATCH(orderData[order_type],$D$13,0)*MATCH(YEAR(orderData[invoice_date]),$D$15,0)),MATCH(ROW(orderData[customer]),ROW(orderData[customer])),""),ROWS($A$15:A67)+$B$3)))),IF($D$13="",IF($D$15="",INDEX(orderData[order_no],SMALL(IF(ISNUMBER(MATCH(orderData[customer],$D$9,0)*MATCH(orderData[status],$D$11,0)),MATCH(ROW(orderData[customer]),ROW(orderData[customer])),""),ROWS($A$15:A67)+$B$3)),INDEX(orderData[order_no],SMALL(IF(ISNUMBER(MATCH(orderData[customer],$D$9,0)*MATCH(orderData[status],$D$11,0)*MATCH(YEAR(orderData[invoice_date]),$D$15,0)),MATCH(ROW(orderData[customer]),ROW(orderData[customer])),""),ROWS($A$15:A67)+$B$3))),IF($D$15="",INDEX(orderData[order_no],SMALL(IF(ISNUMBER(MATCH(orderData[customer],$D$9,0)*MATCH(orderData[status],$D$11,0)*MATCH(orderData[order_type],$D$13,0)),MATCH(ROW(orderData[customer]),ROW(orderData[customer])),""),ROWS($A$15:A67)+$B$3)),INDEX(orderData[order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N60" s="287" t="str">
        <f t="array" ref="N60">IFERROR(IF($D$9="",IF($D$11="",IF($D$13="",IF($D$15="",INDEX(orderData[order_type],SMALL(MATCH(ROW(orderData[customer]),ROW(orderData[customer])),ROWS($A$15:A67)+$B$3)),INDEX(orderData[order_type],SMALL(IF(ISNUMBER(MATCH(YEAR(orderData[invoice_date]),$D$15,0)),MATCH(ROW(orderData[customer]),ROW(orderData[customer])),""),ROWS($A$15:A67)+$B$3))),IF($D$15="",INDEX(orderData[order_type],SMALL(IF(ISNUMBER(MATCH(orderData[order_type],$D$13,0)),MATCH(ROW(orderData[customer]),ROW(orderData[customer])),""),ROWS($A$15:A67)+$B$3)),INDEX(orderData[order_type],SMALL(IF(ISNUMBER(MATCH(orderData[order_type],$D$13,0)*MATCH(YEAR(orderData[invoice_date]),$D$15,0)),MATCH(ROW(orderData[customer]),ROW(orderData[customer])),""),ROWS($A$15:A67)+$B$3)))),IF($D$13="",IF($D$15="",INDEX(orderData[order_type],SMALL(IF(ISNUMBER(MATCH(orderData[status],$D$11,0)),MATCH(ROW(orderData[customer]),ROW(orderData[customer])),""),ROWS($A$15:A67)+$B$3)),INDEX(orderData[order_type],SMALL(IF(ISNUMBER(MATCH(orderData[status],$D$11,0)*MATCH(YEAR(orderData[invoice_date]),$D$15,0)),MATCH(ROW(orderData[customer]),ROW(orderData[customer])),""),ROWS($A$15:A67)+$B$3))),IF($D$15="",INDEX(orderData[order_type],SMALL(IF(ISNUMBER(MATCH(orderData[status],$D$11,0)*MATCH(orderData[order_type],$D$13,0)),MATCH(ROW(orderData[customer]),ROW(orderData[customer])),""),ROWS($A$15:A67)+$B$3)),INDEX(orderData[order_typ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type],SMALL(IF(ISNUMBER(MATCH(orderData[customer],$D$9,0)),MATCH(ROW(orderData[customer]),ROW(orderData[customer])),""),ROWS($A$15:A67)+$B$3)),INDEX(orderData[order_type],SMALL(IF(ISNUMBER(MATCH(orderData[customer],$D$9,0)*MATCH(YEAR(orderData[invoice_date]),$D$15,0)),MATCH(ROW(orderData[customer]),ROW(orderData[customer])),""),ROWS($A$15:A67)+$B$3))),IF($D$15="",INDEX(orderData[order_type],SMALL(IF(ISNUMBER(MATCH(orderData[customer],$D$9,0)*MATCH(orderData[order_type],$D$13,0)),MATCH(ROW(orderData[customer]),ROW(orderData[customer])),""),ROWS($A$15:A67)+$B$3)),INDEX(orderData[order_type],SMALL(IF(ISNUMBER(MATCH(orderData[customer],$D$9,0)*MATCH(orderData[order_type],$D$13,0)*MATCH(YEAR(orderData[invoice_date]),$D$15,0)),MATCH(ROW(orderData[customer]),ROW(orderData[customer])),""),ROWS($A$15:A67)+$B$3)))),IF($D$13="",IF($D$15="",INDEX(orderData[order_type],SMALL(IF(ISNUMBER(MATCH(orderData[customer],$D$9,0)*MATCH(orderData[status],$D$11,0)),MATCH(ROW(orderData[customer]),ROW(orderData[customer])),""),ROWS($A$15:A67)+$B$3)),INDEX(orderData[order_type],SMALL(IF(ISNUMBER(MATCH(orderData[customer],$D$9,0)*MATCH(orderData[status],$D$11,0)*MATCH(YEAR(orderData[invoice_date]),$D$15,0)),MATCH(ROW(orderData[customer]),ROW(orderData[customer])),""),ROWS($A$15:A67)+$B$3))),IF($D$15="",INDEX(orderData[order_type],SMALL(IF(ISNUMBER(MATCH(orderData[customer],$D$9,0)*MATCH(orderData[status],$D$11,0)*MATCH(orderData[order_type],$D$13,0)),MATCH(ROW(orderData[customer]),ROW(orderData[customer])),""),ROWS($A$15:A67)+$B$3)),INDEX(orderData[order_typ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O60" s="288" t="str">
        <f t="array" ref="O60">IFERROR(IF($D$9="",IF($D$11="",IF($D$13="",IF($D$15="",INDEX(orderData[order_date],SMALL(MATCH(ROW(orderData[customer]),ROW(orderData[customer])),ROWS($A$15:A67)+$B$3)),INDEX(orderData[order_date],SMALL(IF(ISNUMBER(MATCH(YEAR(orderData[invoice_date]),$D$15,0)),MATCH(ROW(orderData[customer]),ROW(orderData[customer])),""),ROWS($A$15:A67)+$B$3))),IF($D$15="",INDEX(orderData[order_date],SMALL(IF(ISNUMBER(MATCH(orderData[order_type],$D$13,0)),MATCH(ROW(orderData[customer]),ROW(orderData[customer])),""),ROWS($A$15:A67)+$B$3)),INDEX(orderData[order_date],SMALL(IF(ISNUMBER(MATCH(orderData[order_type],$D$13,0)*MATCH(YEAR(orderData[invoice_date]),$D$15,0)),MATCH(ROW(orderData[customer]),ROW(orderData[customer])),""),ROWS($A$15:A67)+$B$3)))),IF($D$13="",IF($D$15="",INDEX(orderData[order_date],SMALL(IF(ISNUMBER(MATCH(orderData[status],$D$11,0)),MATCH(ROW(orderData[customer]),ROW(orderData[customer])),""),ROWS($A$15:A67)+$B$3)),INDEX(orderData[order_date],SMALL(IF(ISNUMBER(MATCH(orderData[status],$D$11,0)*MATCH(YEAR(orderData[invoice_date]),$D$15,0)),MATCH(ROW(orderData[customer]),ROW(orderData[customer])),""),ROWS($A$15:A67)+$B$3))),IF($D$15="",INDEX(orderData[order_date],SMALL(IF(ISNUMBER(MATCH(orderData[status],$D$11,0)*MATCH(orderData[order_type],$D$13,0)),MATCH(ROW(orderData[customer]),ROW(orderData[customer])),""),ROWS($A$15:A67)+$B$3)),INDEX(orderData[order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date],SMALL(IF(ISNUMBER(MATCH(orderData[customer],$D$9,0)),MATCH(ROW(orderData[customer]),ROW(orderData[customer])),""),ROWS($A$15:A67)+$B$3)),INDEX(orderData[order_date],SMALL(IF(ISNUMBER(MATCH(orderData[customer],$D$9,0)*MATCH(YEAR(orderData[invoice_date]),$D$15,0)),MATCH(ROW(orderData[customer]),ROW(orderData[customer])),""),ROWS($A$15:A67)+$B$3))),IF($D$15="",INDEX(orderData[order_date],SMALL(IF(ISNUMBER(MATCH(orderData[customer],$D$9,0)*MATCH(orderData[order_type],$D$13,0)),MATCH(ROW(orderData[customer]),ROW(orderData[customer])),""),ROWS($A$15:A67)+$B$3)),INDEX(orderData[order_date],SMALL(IF(ISNUMBER(MATCH(orderData[customer],$D$9,0)*MATCH(orderData[order_type],$D$13,0)*MATCH(YEAR(orderData[invoice_date]),$D$15,0)),MATCH(ROW(orderData[customer]),ROW(orderData[customer])),""),ROWS($A$15:A67)+$B$3)))),IF($D$13="",IF($D$15="",INDEX(orderData[order_date],SMALL(IF(ISNUMBER(MATCH(orderData[customer],$D$9,0)*MATCH(orderData[status],$D$11,0)),MATCH(ROW(orderData[customer]),ROW(orderData[customer])),""),ROWS($A$15:A67)+$B$3)),INDEX(orderData[order_date],SMALL(IF(ISNUMBER(MATCH(orderData[customer],$D$9,0)*MATCH(orderData[status],$D$11,0)*MATCH(YEAR(orderData[invoice_date]),$D$15,0)),MATCH(ROW(orderData[customer]),ROW(orderData[customer])),""),ROWS($A$15:A67)+$B$3))),IF($D$15="",INDEX(orderData[order_date],SMALL(IF(ISNUMBER(MATCH(orderData[customer],$D$9,0)*MATCH(orderData[status],$D$11,0)*MATCH(orderData[order_type],$D$13,0)),MATCH(ROW(orderData[customer]),ROW(orderData[customer])),""),ROWS($A$15:A67)+$B$3)),INDEX(orderData[order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P60" s="289" t="str">
        <f t="array" ref="P60">IFERROR(IF($D$9="",IF($D$11="",IF($D$13="",IF($D$15="",INDEX(orderData[invoice_no],SMALL(MATCH(ROW(orderData[customer]),ROW(orderData[customer])),ROWS($A$15:A67)+$B$3)),INDEX(orderData[invoice_no],SMALL(IF(ISNUMBER(MATCH(YEAR(orderData[invoice_date]),$D$15,0)),MATCH(ROW(orderData[customer]),ROW(orderData[customer])),""),ROWS($A$15:A67)+$B$3))),IF($D$15="",INDEX(orderData[invoice_no],SMALL(IF(ISNUMBER(MATCH(orderData[order_type],$D$13,0)),MATCH(ROW(orderData[customer]),ROW(orderData[customer])),""),ROWS($A$15:A67)+$B$3)),INDEX(orderData[invoice_no],SMALL(IF(ISNUMBER(MATCH(orderData[order_type],$D$13,0)*MATCH(YEAR(orderData[invoice_date]),$D$15,0)),MATCH(ROW(orderData[customer]),ROW(orderData[customer])),""),ROWS($A$15:A67)+$B$3)))),IF($D$13="",IF($D$15="",INDEX(orderData[invoice_no],SMALL(IF(ISNUMBER(MATCH(orderData[status],$D$11,0)),MATCH(ROW(orderData[customer]),ROW(orderData[customer])),""),ROWS($A$15:A67)+$B$3)),INDEX(orderData[invoice_no],SMALL(IF(ISNUMBER(MATCH(orderData[status],$D$11,0)*MATCH(YEAR(orderData[invoice_date]),$D$15,0)),MATCH(ROW(orderData[customer]),ROW(orderData[customer])),""),ROWS($A$15:A67)+$B$3))),IF($D$15="",INDEX(orderData[invoice_no],SMALL(IF(ISNUMBER(MATCH(orderData[status],$D$11,0)*MATCH(orderData[order_type],$D$13,0)),MATCH(ROW(orderData[customer]),ROW(orderData[customer])),""),ROWS($A$15:A67)+$B$3)),INDEX(orderData[invoice_no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no],SMALL(IF(ISNUMBER(MATCH(orderData[customer],$D$9,0)),MATCH(ROW(orderData[customer]),ROW(orderData[customer])),""),ROWS($A$15:A67)+$B$3)),INDEX(orderData[invoice_no],SMALL(IF(ISNUMBER(MATCH(orderData[customer],$D$9,0)*MATCH(YEAR(orderData[invoice_date]),$D$15,0)),MATCH(ROW(orderData[customer]),ROW(orderData[customer])),""),ROWS($A$15:A67)+$B$3))),IF($D$15="",INDEX(orderData[invoice_no],SMALL(IF(ISNUMBER(MATCH(orderData[customer],$D$9,0)*MATCH(orderData[order_type],$D$13,0)),MATCH(ROW(orderData[customer]),ROW(orderData[customer])),""),ROWS($A$15:A67)+$B$3)),INDEX(orderData[invoice_no],SMALL(IF(ISNUMBER(MATCH(orderData[customer],$D$9,0)*MATCH(orderData[order_type],$D$13,0)*MATCH(YEAR(orderData[invoice_date]),$D$15,0)),MATCH(ROW(orderData[customer]),ROW(orderData[customer])),""),ROWS($A$15:A67)+$B$3)))),IF($D$13="",IF($D$15="",INDEX(orderData[invoice_no],SMALL(IF(ISNUMBER(MATCH(orderData[customer],$D$9,0)*MATCH(orderData[status],$D$11,0)),MATCH(ROW(orderData[customer]),ROW(orderData[customer])),""),ROWS($A$15:A67)+$B$3)),INDEX(orderData[invoice_no],SMALL(IF(ISNUMBER(MATCH(orderData[customer],$D$9,0)*MATCH(orderData[status],$D$11,0)*MATCH(YEAR(orderData[invoice_date]),$D$15,0)),MATCH(ROW(orderData[customer]),ROW(orderData[customer])),""),ROWS($A$15:A67)+$B$3))),IF($D$15="",INDEX(orderData[invoice_no],SMALL(IF(ISNUMBER(MATCH(orderData[customer],$D$9,0)*MATCH(orderData[status],$D$11,0)*MATCH(orderData[order_type],$D$13,0)),MATCH(ROW(orderData[customer]),ROW(orderData[customer])),""),ROWS($A$15:A67)+$B$3)),INDEX(orderData[invoice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Q60" s="290" t="str">
        <f t="array" ref="Q60">IFERROR(IF($D$9="",IF($D$11="",IF($D$13="",IF($D$15="",INDEX(orderData[invoice_date],SMALL(MATCH(ROW(orderData[customer]),ROW(orderData[customer])),ROWS($A$15:A67)+$B$3)),INDEX(orderData[invoice_date],SMALL(IF(ISNUMBER(MATCH(YEAR(orderData[invoice_date]),$D$15,0)),MATCH(ROW(orderData[customer]),ROW(orderData[customer])),""),ROWS($A$15:A67)+$B$3))),IF($D$15="",INDEX(orderData[invoice_date],SMALL(IF(ISNUMBER(MATCH(orderData[order_type],$D$13,0)),MATCH(ROW(orderData[customer]),ROW(orderData[customer])),""),ROWS($A$15:A67)+$B$3)),INDEX(orderData[invoice_date],SMALL(IF(ISNUMBER(MATCH(orderData[order_type],$D$13,0)*MATCH(YEAR(orderData[invoice_date]),$D$15,0)),MATCH(ROW(orderData[customer]),ROW(orderData[customer])),""),ROWS($A$15:A67)+$B$3)))),IF($D$13="",IF($D$15="",INDEX(orderData[invoice_date],SMALL(IF(ISNUMBER(MATCH(orderData[status],$D$11,0)),MATCH(ROW(orderData[customer]),ROW(orderData[customer])),""),ROWS($A$15:A67)+$B$3)),INDEX(orderData[invoice_date],SMALL(IF(ISNUMBER(MATCH(orderData[status],$D$11,0)*MATCH(YEAR(orderData[invoice_date]),$D$15,0)),MATCH(ROW(orderData[customer]),ROW(orderData[customer])),""),ROWS($A$15:A67)+$B$3))),IF($D$15="",INDEX(orderData[invoice_date],SMALL(IF(ISNUMBER(MATCH(orderData[status],$D$11,0)*MATCH(orderData[order_type],$D$13,0)),MATCH(ROW(orderData[customer]),ROW(orderData[customer])),""),ROWS($A$15:A67)+$B$3)),INDEX(orderData[invoice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date],SMALL(IF(ISNUMBER(MATCH(orderData[customer],$D$9,0)),MATCH(ROW(orderData[customer]),ROW(orderData[customer])),""),ROWS($A$15:A67)+$B$3)),INDEX(orderData[invoice_date],SMALL(IF(ISNUMBER(MATCH(orderData[customer],$D$9,0)*MATCH(YEAR(orderData[invoice_date]),$D$15,0)),MATCH(ROW(orderData[customer]),ROW(orderData[customer])),""),ROWS($A$15:A67)+$B$3))),IF($D$15="",INDEX(orderData[invoice_date],SMALL(IF(ISNUMBER(MATCH(orderData[customer],$D$9,0)*MATCH(orderData[order_type],$D$13,0)),MATCH(ROW(orderData[customer]),ROW(orderData[customer])),""),ROWS($A$15:A67)+$B$3)),INDEX(orderData[invoice_date],SMALL(IF(ISNUMBER(MATCH(orderData[customer],$D$9,0)*MATCH(orderData[order_type],$D$13,0)*MATCH(YEAR(orderData[invoice_date]),$D$15,0)),MATCH(ROW(orderData[customer]),ROW(orderData[customer])),""),ROWS($A$15:A67)+$B$3)))),IF($D$13="",IF($D$15="",INDEX(orderData[invoice_date],SMALL(IF(ISNUMBER(MATCH(orderData[customer],$D$9,0)*MATCH(orderData[status],$D$11,0)),MATCH(ROW(orderData[customer]),ROW(orderData[customer])),""),ROWS($A$15:A67)+$B$3)),INDEX(orderData[invoice_date],SMALL(IF(ISNUMBER(MATCH(orderData[customer],$D$9,0)*MATCH(orderData[status],$D$11,0)*MATCH(YEAR(orderData[invoice_date]),$D$15,0)),MATCH(ROW(orderData[customer]),ROW(orderData[customer])),""),ROWS($A$15:A67)+$B$3))),IF($D$15="",INDEX(orderData[invoice_date],SMALL(IF(ISNUMBER(MATCH(orderData[customer],$D$9,0)*MATCH(orderData[status],$D$11,0)*MATCH(orderData[order_type],$D$13,0)),MATCH(ROW(orderData[customer]),ROW(orderData[customer])),""),ROWS($A$15:A67)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R60" s="291" t="str">
        <f t="array" ref="R60">IFERROR(IF($D$9="",IF($D$11="",IF($D$13="",IF($D$15="",INDEX(orderData[inv_amount],SMALL(MATCH(ROW(orderData[customer]),ROW(orderData[customer])),ROWS($A$15:A67)+$B$3)),INDEX(orderData[inv_amount],SMALL(IF(ISNUMBER(MATCH(YEAR(orderData[invoice_date]),$D$15,0)),MATCH(ROW(orderData[customer]),ROW(orderData[customer])),""),ROWS($A$15:A67)+$B$3))),IF($D$15="",INDEX(orderData[inv_amount],SMALL(IF(ISNUMBER(MATCH(orderData[order_type],$D$13,0)),MATCH(ROW(orderData[customer]),ROW(orderData[customer])),""),ROWS($A$15:A67)+$B$3)),INDEX(orderData[inv_amount],SMALL(IF(ISNUMBER(MATCH(orderData[order_type],$D$13,0)*MATCH(YEAR(orderData[invoice_date]),$D$15,0)),MATCH(ROW(orderData[customer]),ROW(orderData[customer])),""),ROWS($A$15:A67)+$B$3)))),IF($D$13="",IF($D$15="",INDEX(orderData[inv_amount],SMALL(IF(ISNUMBER(MATCH(orderData[status],$D$11,0)),MATCH(ROW(orderData[customer]),ROW(orderData[customer])),""),ROWS($A$15:A67)+$B$3)),INDEX(orderData[inv_amount],SMALL(IF(ISNUMBER(MATCH(orderData[status],$D$11,0)*MATCH(YEAR(orderData[invoice_date]),$D$15,0)),MATCH(ROW(orderData[customer]),ROW(orderData[customer])),""),ROWS($A$15:A67)+$B$3))),IF($D$15="",INDEX(orderData[inv_amount],SMALL(IF(ISNUMBER(MATCH(orderData[status],$D$11,0)*MATCH(orderData[order_type],$D$13,0)),MATCH(ROW(orderData[customer]),ROW(orderData[customer])),""),ROWS($A$15:A67)+$B$3)),INDEX(orderData[inv_amount],SMALL(IF(ISNUMBER(MATCH(orderData[status],$D$11,0)*MATCH(orderData[order_type],$D$13,0)*MATCH(YEAR(orderData[invoice_date]),$D$15,0)),MATCH(ROW(orderData[customer]),ROW(orderData[customer])),""),ROWS($A$15:A67)+$B$3))))),IF($D$11="",IF($D$13="",IF($D$15="",INDEX(orderData[inv_amount],SMALL(IF(ISNUMBER(MATCH(orderData[customer],$D$9,0)),MATCH(ROW(orderData[customer]),ROW(orderData[customer])),""),ROWS($A$15:A67)+$B$3)),INDEX(orderData[inv_amount],SMALL(IF(ISNUMBER(MATCH(orderData[customer],$D$9,0)*MATCH(YEAR(orderData[invoice_date]),$D$15,0)),MATCH(ROW(orderData[customer]),ROW(orderData[customer])),""),ROWS($A$15:A67)+$B$3))),IF($D$15="",INDEX(orderData[inv_amount],SMALL(IF(ISNUMBER(MATCH(orderData[customer],$D$9,0)*MATCH(orderData[order_type],$D$13,0)),MATCH(ROW(orderData[customer]),ROW(orderData[customer])),""),ROWS($A$15:A67)+$B$3)),INDEX(orderData[inv_amount],SMALL(IF(ISNUMBER(MATCH(orderData[customer],$D$9,0)*MATCH(orderData[order_type],$D$13,0)*MATCH(YEAR(orderData[invoice_date]),$D$15,0)),MATCH(ROW(orderData[customer]),ROW(orderData[customer])),""),ROWS($A$15:A67)+$B$3)))),IF($D$13="",IF($D$15="",INDEX(orderData[inv_amount],SMALL(IF(ISNUMBER(MATCH(orderData[customer],$D$9,0)*MATCH(orderData[status],$D$11,0)),MATCH(ROW(orderData[customer]),ROW(orderData[customer])),""),ROWS($A$15:A67)+$B$3)),INDEX(orderData[inv_amount],SMALL(IF(ISNUMBER(MATCH(orderData[customer],$D$9,0)*MATCH(orderData[status],$D$11,0)*MATCH(YEAR(orderData[inv_amount]),$D$15,0)),MATCH(ROW(orderData[customer]),ROW(orderData[customer])),""),ROWS($A$15:A67)+$B$3))),IF($D$15="",INDEX(orderData[inv_amount],SMALL(IF(ISNUMBER(MATCH(orderData[customer],$D$9,0)*MATCH(orderData[status],$D$11,0)*MATCH(orderData[order_type],$D$13,0)),MATCH(ROW(orderData[customer]),ROW(orderData[customer])),""),ROWS($A$15:A67)+$B$3)),INDEX(orderData[inv_amount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S60" s="353" t="str">
        <f t="array" ref="S60">IFERROR(IF($D$9="",IF($D$11="",IF($D$13="",IF($D$15="",INDEX(orderData[lock_goods],SMALL(MATCH(ROW(orderData[customer]),ROW(orderData[customer])),ROWS($A$15:A67)+$B$3)),INDEX(orderData[lock_goods],SMALL(IF(ISNUMBER(MATCH(YEAR(orderData[invoice_date]),$D$15,0)),MATCH(ROW(orderData[customer]),ROW(orderData[customer])),""),ROWS($A$15:A67)+$B$3))),IF($D$15="",INDEX(orderData[lock_goods],SMALL(IF(ISNUMBER(MATCH(orderData[order_type],$D$13,0)),MATCH(ROW(orderData[customer]),ROW(orderData[customer])),""),ROWS($A$15:A67)+$B$3)),INDEX(orderData[lock_goods],SMALL(IF(ISNUMBER(MATCH(orderData[order_type],$D$13,0)*MATCH(YEAR(orderData[invoice_date]),$D$15,0)),MATCH(ROW(orderData[customer]),ROW(orderData[customer])),""),ROWS($A$15:A67)+$B$3)))),IF($D$13="",IF($D$15="",INDEX(orderData[lock_goods],SMALL(IF(ISNUMBER(MATCH(orderData[status],$D$11,0)),MATCH(ROW(orderData[customer]),ROW(orderData[customer])),""),ROWS($A$15:A67)+$B$3)),INDEX(orderData[lock_goods],SMALL(IF(ISNUMBER(MATCH(orderData[status],$D$11,0)*MATCH(YEAR(orderData[invoice_date]),$D$15,0)),MATCH(ROW(orderData[customer]),ROW(orderData[customer])),""),ROWS($A$15:A67)+$B$3))),IF($D$15="",INDEX(orderData[lock_goods],SMALL(IF(ISNUMBER(MATCH(orderData[status],$D$11,0)*MATCH(orderData[order_type],$D$13,0)),MATCH(ROW(orderData[customer]),ROW(orderData[customer])),""),ROWS($A$15:A67)+$B$3)),INDEX(orderData[lock_goods],SMALL(IF(ISNUMBER(MATCH(orderData[status],$D$11,0)*MATCH(orderData[order_type],$D$13,0)*MATCH(YEAR(orderData[invoice_date]),$D$15,0)),MATCH(ROW(orderData[customer]),ROW(orderData[customer])),""),ROWS($A$15:A67)+$B$3))))),IF($D$11="",IF($D$13="",IF($D$15="",INDEX(orderData[lock_goods],SMALL(IF(ISNUMBER(MATCH(orderData[customer],$D$9,0)),MATCH(ROW(orderData[customer]),ROW(orderData[customer])),""),ROWS($A$15:A67)+$B$3)),INDEX(orderData[lock_goods],SMALL(IF(ISNUMBER(MATCH(orderData[customer],$D$9,0)*MATCH(YEAR(orderData[invoice_date]),$D$15,0)),MATCH(ROW(orderData[customer]),ROW(orderData[customer])),""),ROWS($A$15:A67)+$B$3))),IF($D$15="",INDEX(orderData[lock_goods],SMALL(IF(ISNUMBER(MATCH(orderData[customer],$D$9,0)*MATCH(orderData[order_type],$D$13,0)),MATCH(ROW(orderData[customer]),ROW(orderData[customer])),""),ROWS($A$15:A67)+$B$3)),INDEX(orderData[lock_goods],SMALL(IF(ISNUMBER(MATCH(orderData[customer],$D$9,0)*MATCH(orderData[order_type],$D$13,0)*MATCH(YEAR(orderData[invoice_date]),$D$15,0)),MATCH(ROW(orderData[customer]),ROW(orderData[customer])),""),ROWS($A$15:A67)+$B$3)))),IF($D$13="",IF($D$15="",INDEX(orderData[lock_goods],SMALL(IF(ISNUMBER(MATCH(orderData[customer],$D$9,0)*MATCH(orderData[status],$D$11,0)),MATCH(ROW(orderData[customer]),ROW(orderData[customer])),""),ROWS($A$15:A67)+$B$3)),INDEX(orderData[lock_goods],SMALL(IF(ISNUMBER(MATCH(orderData[customer],$D$9,0)*MATCH(orderData[status],$D$11,0)*MATCH(YEAR(orderData[payed]),$D$15,0)),MATCH(ROW(orderData[customer]),ROW(orderData[customer])),""),ROWS($A$15:A67)+$B$3))),IF($D$15="",INDEX(orderData[lock_goods],SMALL(IF(ISNUMBER(MATCH(orderData[customer],$D$9,0)*MATCH(orderData[status],$D$11,0)*MATCH(orderData[order_type],$D$13,0)),MATCH(ROW(orderData[customer]),ROW(orderData[customer])),""),ROWS($A$15:A67)+$B$3)),INDEX(orderData[lock_good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T60" s="292" t="str">
        <f t="array" ref="T60">IFERROR(IF($D$9="",IF($D$11="",IF($D$13="",IF($D$15="",INDEX(orderData[payed],SMALL(MATCH(ROW(orderData[customer]),ROW(orderData[customer])),ROWS($A$15:A67)+$B$3)),INDEX(orderData[payed],SMALL(IF(ISNUMBER(MATCH(YEAR(orderData[invoice_date]),$D$15,0)),MATCH(ROW(orderData[customer]),ROW(orderData[customer])),""),ROWS($A$15:A67)+$B$3))),IF($D$15="",INDEX(orderData[payed],SMALL(IF(ISNUMBER(MATCH(orderData[order_type],$D$13,0)),MATCH(ROW(orderData[customer]),ROW(orderData[customer])),""),ROWS($A$15:A67)+$B$3)),INDEX(orderData[payed],SMALL(IF(ISNUMBER(MATCH(orderData[order_type],$D$13,0)*MATCH(YEAR(orderData[invoice_date]),$D$15,0)),MATCH(ROW(orderData[customer]),ROW(orderData[customer])),""),ROWS($A$15:A67)+$B$3)))),IF($D$13="",IF($D$15="",INDEX(orderData[payed],SMALL(IF(ISNUMBER(MATCH(orderData[status],$D$11,0)),MATCH(ROW(orderData[customer]),ROW(orderData[customer])),""),ROWS($A$15:A67)+$B$3)),INDEX(orderData[payed],SMALL(IF(ISNUMBER(MATCH(orderData[status],$D$11,0)*MATCH(YEAR(orderData[invoice_date]),$D$15,0)),MATCH(ROW(orderData[customer]),ROW(orderData[customer])),""),ROWS($A$15:A67)+$B$3))),IF($D$15="",INDEX(orderData[payed],SMALL(IF(ISNUMBER(MATCH(orderData[status],$D$11,0)*MATCH(orderData[order_type],$D$13,0)),MATCH(ROW(orderData[customer]),ROW(orderData[customer])),""),ROWS($A$15:A67)+$B$3)),INDEX(orderData[payed],SMALL(IF(ISNUMBER(MATCH(orderData[status],$D$11,0)*MATCH(orderData[order_type],$D$13,0)*MATCH(YEAR(orderData[invoice_date]),$D$15,0)),MATCH(ROW(orderData[customer]),ROW(orderData[customer])),""),ROWS($A$15:A67)+$B$3))))),IF($D$11="",IF($D$13="",IF($D$15="",INDEX(orderData[payed],SMALL(IF(ISNUMBER(MATCH(orderData[customer],$D$9,0)),MATCH(ROW(orderData[customer]),ROW(orderData[customer])),""),ROWS($A$15:A67)+$B$3)),INDEX(orderData[payed],SMALL(IF(ISNUMBER(MATCH(orderData[customer],$D$9,0)*MATCH(YEAR(orderData[invoice_date]),$D$15,0)),MATCH(ROW(orderData[customer]),ROW(orderData[customer])),""),ROWS($A$15:A67)+$B$3))),IF($D$15="",INDEX(orderData[payed],SMALL(IF(ISNUMBER(MATCH(orderData[customer],$D$9,0)*MATCH(orderData[order_type],$D$13,0)),MATCH(ROW(orderData[customer]),ROW(orderData[customer])),""),ROWS($A$15:A67)+$B$3)),INDEX(orderData[payed],SMALL(IF(ISNUMBER(MATCH(orderData[customer],$D$9,0)*MATCH(orderData[order_type],$D$13,0)*MATCH(YEAR(orderData[invoice_date]),$D$15,0)),MATCH(ROW(orderData[customer]),ROW(orderData[customer])),""),ROWS($A$15:A67)+$B$3)))),IF($D$13="",IF($D$15="",INDEX(orderData[payed],SMALL(IF(ISNUMBER(MATCH(orderData[customer],$D$9,0)*MATCH(orderData[status],$D$11,0)),MATCH(ROW(orderData[customer]),ROW(orderData[customer])),""),ROWS($A$15:A67)+$B$3)),INDEX(orderData[payed],SMALL(IF(ISNUMBER(MATCH(orderData[customer],$D$9,0)*MATCH(orderData[status],$D$11,0)*MATCH(YEAR(orderData[payed]),$D$15,0)),MATCH(ROW(orderData[customer]),ROW(orderData[customer])),""),ROWS($A$15:A67)+$B$3))),IF($D$15="",INDEX(orderData[payed],SMALL(IF(ISNUMBER(MATCH(orderData[customer],$D$9,0)*MATCH(orderData[status],$D$11,0)*MATCH(orderData[order_type],$D$13,0)),MATCH(ROW(orderData[customer]),ROW(orderData[customer])),""),ROWS($A$15:A67)+$B$3)),INDEX(orderData[paye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U60" s="287" t="str">
        <f t="array" ref="U60">IFERROR(IF($D$9="",IF($D$11="",IF($D$13="",IF($D$15="",INDEX(orderData[shipping_method],SMALL(MATCH(ROW(orderData[customer]),ROW(orderData[customer])),ROWS($A$15:A67)+$B$3)),INDEX(orderData[shipping_method],SMALL(IF(ISNUMBER(MATCH(YEAR(orderData[invoice_date]),$D$15,0)),MATCH(ROW(orderData[customer]),ROW(orderData[customer])),""),ROWS($A$15:A67)+$B$3))),IF($D$15="",INDEX(orderData[shipping_method],SMALL(IF(ISNUMBER(MATCH(orderData[order_type],$D$13,0)),MATCH(ROW(orderData[customer]),ROW(orderData[customer])),""),ROWS($A$15:A67)+$B$3)),INDEX(orderData[shipping_method],SMALL(IF(ISNUMBER(MATCH(orderData[order_type],$D$13,0)*MATCH(YEAR(orderData[invoice_date]),$D$15,0)),MATCH(ROW(orderData[customer]),ROW(orderData[customer])),""),ROWS($A$15:A67)+$B$3)))),IF($D$13="",IF($D$15="",INDEX(orderData[shipping_method],SMALL(IF(ISNUMBER(MATCH(orderData[status],$D$11,0)),MATCH(ROW(orderData[customer]),ROW(orderData[customer])),""),ROWS($A$15:A67)+$B$3)),INDEX(orderData[shipping_method],SMALL(IF(ISNUMBER(MATCH(orderData[status],$D$11,0)*MATCH(YEAR(orderData[invoice_date]),$D$15,0)),MATCH(ROW(orderData[customer]),ROW(orderData[customer])),""),ROWS($A$15:A67)+$B$3))),IF($D$15="",INDEX(orderData[shipping_method],SMALL(IF(ISNUMBER(MATCH(orderData[status],$D$11,0)*MATCH(orderData[order_type],$D$13,0)),MATCH(ROW(orderData[customer]),ROW(orderData[customer])),""),ROWS($A$15:A67)+$B$3)),INDEX(orderData[shipping_method],SMALL(IF(ISNUMBER(MATCH(orderData[status],$D$11,0)*MATCH(orderData[order_type],$D$13,0)*MATCH(YEAR(orderData[invoice_date]),$D$15,0)),MATCH(ROW(orderData[customer]),ROW(orderData[customer])),""),ROWS($A$15:A67)+$B$3))))),IF($D$11="",IF($D$13="",IF($D$15="",INDEX(orderData[shipping_method],SMALL(IF(ISNUMBER(MATCH(orderData[customer],$D$9,0)),MATCH(ROW(orderData[customer]),ROW(orderData[customer])),""),ROWS($A$15:A67)+$B$3)),INDEX(orderData[shipping_method],SMALL(IF(ISNUMBER(MATCH(orderData[customer],$D$9,0)*MATCH(YEAR(orderData[invoice_date]),$D$15,0)),MATCH(ROW(orderData[customer]),ROW(orderData[customer])),""),ROWS($A$15:A67)+$B$3))),IF($D$15="",INDEX(orderData[shipping_method],SMALL(IF(ISNUMBER(MATCH(orderData[customer],$D$9,0)*MATCH(orderData[order_type],$D$13,0)),MATCH(ROW(orderData[customer]),ROW(orderData[customer])),""),ROWS($A$15:A67)+$B$3)),INDEX(orderData[shipping_method],SMALL(IF(ISNUMBER(MATCH(orderData[customer],$D$9,0)*MATCH(orderData[order_type],$D$13,0)*MATCH(YEAR(orderData[invoice_date]),$D$15,0)),MATCH(ROW(orderData[customer]),ROW(orderData[customer])),""),ROWS($A$15:A67)+$B$3)))),IF($D$13="",IF($D$15="",INDEX(orderData[shipping_method],SMALL(IF(ISNUMBER(MATCH(orderData[customer],$D$9,0)*MATCH(orderData[status],$D$11,0)),MATCH(ROW(orderData[customer]),ROW(orderData[customer])),""),ROWS($A$15:A67)+$B$3)),INDEX(orderData[shipping_method],SMALL(IF(ISNUMBER(MATCH(orderData[customer],$D$9,0)*MATCH(orderData[status],$D$11,0)*MATCH(YEAR(orderData[shipping_method]),$D$15,0)),MATCH(ROW(orderData[customer]),ROW(orderData[customer])),""),ROWS($A$15:A67)+$B$3))),IF($D$15="",INDEX(orderData[shipping_method],SMALL(IF(ISNUMBER(MATCH(orderData[customer],$D$9,0)*MATCH(orderData[status],$D$11,0)*MATCH(orderData[order_type],$D$13,0)),MATCH(ROW(orderData[customer]),ROW(orderData[customer])),""),ROWS($A$15:A67)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V60" s="292" t="str">
        <f t="array" ref="V60">IFERROR(IF($D$9="",IF($D$11="",IF($D$13="",IF($D$15="",INDEX(orderData[status],SMALL(MATCH(ROW(orderData[customer]),ROW(orderData[customer])),ROWS($A$15:A67)+$B$3)),INDEX(orderData[status],SMALL(IF(ISNUMBER(MATCH(YEAR(orderData[invoice_date]),$D$15,0)),MATCH(ROW(orderData[customer]),ROW(orderData[customer])),""),ROWS($A$15:A67)+$B$3))),IF($D$15="",INDEX(orderData[status],SMALL(IF(ISNUMBER(MATCH(orderData[order_type],$D$13,0)),MATCH(ROW(orderData[customer]),ROW(orderData[customer])),""),ROWS($A$15:A67)+$B$3)),INDEX(orderData[status],SMALL(IF(ISNUMBER(MATCH(orderData[order_type],$D$13,0)*MATCH(YEAR(orderData[invoice_date]),$D$15,0)),MATCH(ROW(orderData[customer]),ROW(orderData[customer])),""),ROWS($A$15:A67)+$B$3)))),IF($D$13="",IF($D$15="",INDEX(orderData[status],SMALL(IF(ISNUMBER(MATCH(orderData[status],$D$11,0)),MATCH(ROW(orderData[customer]),ROW(orderData[customer])),""),ROWS($A$15:A67)+$B$3)),INDEX(orderData[status],SMALL(IF(ISNUMBER(MATCH(orderData[status],$D$11,0)*MATCH(YEAR(orderData[invoice_date]),$D$15,0)),MATCH(ROW(orderData[customer]),ROW(orderData[customer])),""),ROWS($A$15:A67)+$B$3))),IF($D$15="",INDEX(orderData[status],SMALL(IF(ISNUMBER(MATCH(orderData[status],$D$11,0)*MATCH(orderData[order_type],$D$13,0)),MATCH(ROW(orderData[customer]),ROW(orderData[customer])),""),ROWS($A$15:A67)+$B$3)),INDEX(orderData[status],SMALL(IF(ISNUMBER(MATCH(orderData[status],$D$11,0)*MATCH(orderData[order_type],$D$13,0)*MATCH(YEAR(orderData[invoice_date]),$D$15,0)),MATCH(ROW(orderData[customer]),ROW(orderData[customer])),""),ROWS($A$15:A67)+$B$3))))),IF($D$11="",IF($D$13="",IF($D$15="",INDEX(orderData[status],SMALL(IF(ISNUMBER(MATCH(orderData[customer],$D$9,0)),MATCH(ROW(orderData[customer]),ROW(orderData[customer])),""),ROWS($A$15:A67)+$B$3)),INDEX(orderData[status],SMALL(IF(ISNUMBER(MATCH(orderData[customer],$D$9,0)*MATCH(YEAR(orderData[invoice_date]),$D$15,0)),MATCH(ROW(orderData[customer]),ROW(orderData[customer])),""),ROWS($A$15:A67)+$B$3))),IF($D$15="",INDEX(orderData[status],SMALL(IF(ISNUMBER(MATCH(orderData[customer],$D$9,0)*MATCH(orderData[order_type],$D$13,0)),MATCH(ROW(orderData[customer]),ROW(orderData[customer])),""),ROWS($A$15:A67)+$B$3)),INDEX(orderData[status],SMALL(IF(ISNUMBER(MATCH(orderData[customer],$D$9,0)*MATCH(orderData[order_type],$D$13,0)*MATCH(YEAR(orderData[invoice_date]),$D$15,0)),MATCH(ROW(orderData[customer]),ROW(orderData[customer])),""),ROWS($A$15:A67)+$B$3)))),IF($D$13="",IF($D$15="",INDEX(orderData[status],SMALL(IF(ISNUMBER(MATCH(orderData[customer],$D$9,0)*MATCH(orderData[status],$D$11,0)),MATCH(ROW(orderData[customer]),ROW(orderData[customer])),""),ROWS($A$15:A67)+$B$3)),INDEX(orderData[status],SMALL(IF(ISNUMBER(MATCH(orderData[customer],$D$9,0)*MATCH(orderData[status],$D$11,0)*MATCH(YEAR(orderData[status]),$D$15,0)),MATCH(ROW(orderData[customer]),ROW(orderData[customer])),""),ROWS($A$15:A67)+$B$3))),IF($D$15="",INDEX(orderData[status],SMALL(IF(ISNUMBER(MATCH(orderData[customer],$D$9,0)*MATCH(orderData[status],$D$11,0)*MATCH(orderData[order_type],$D$13,0)),MATCH(ROW(orderData[customer]),ROW(orderData[customer])),""),ROWS($A$15:A67)+$B$3)),INDEX(orderData[statu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W60" s="392" t="str">
        <f t="array" ref="W60">IFERROR(IF($D$9="",IF($D$11="",IF($D$13="",IF($D$15="",INDEX(orderData[custom_docs],SMALL(MATCH(ROW(orderData[customer]),ROW(orderData[customer])),ROWS($A$15:A67)+$B$3)),INDEX(orderData[custom_docs],SMALL(IF(ISNUMBER(MATCH(YEAR(orderData[invoice_date]),$D$15,0)),MATCH(ROW(orderData[customer]),ROW(orderData[customer])),""),ROWS($A$15:A67)+$B$3))),IF($D$15="",INDEX(orderData[custom_docs],SMALL(IF(ISNUMBER(MATCH(orderData[order_type],$D$13,0)),MATCH(ROW(orderData[customer]),ROW(orderData[customer])),""),ROWS($A$15:A67)+$B$3)),INDEX(orderData[custom_docs],SMALL(IF(ISNUMBER(MATCH(orderData[order_type],$D$13,0)*MATCH(YEAR(orderData[invoice_date]),$D$15,0)),MATCH(ROW(orderData[customer]),ROW(orderData[customer])),""),ROWS($A$15:A67)+$B$3)))),IF($D$13="",IF($D$15="",INDEX(orderData[custom_docs],SMALL(IF(ISNUMBER(MATCH(orderData[status],$D$11,0)),MATCH(ROW(orderData[customer]),ROW(orderData[customer])),""),ROWS($A$15:A67)+$B$3)),INDEX(orderData[custom_docs],SMALL(IF(ISNUMBER(MATCH(orderData[status],$D$11,0)*MATCH(YEAR(orderData[invoice_date]),$D$15,0)),MATCH(ROW(orderData[customer]),ROW(orderData[customer])),""),ROWS($A$15:A67)+$B$3))),IF($D$15="",INDEX(orderData[custom_docs],SMALL(IF(ISNUMBER(MATCH(orderData[status],$D$11,0)*MATCH(orderData[order_type],$D$13,0)),MATCH(ROW(orderData[customer]),ROW(orderData[customer])),""),ROWS($A$15:A67)+$B$3)),INDEX(orderData[custom_docs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_docs],SMALL(IF(ISNUMBER(MATCH(orderData[customer],$D$9,0)),MATCH(ROW(orderData[customer]),ROW(orderData[customer])),""),ROWS($A$15:A67)+$B$3)),INDEX(orderData[custom_docs],SMALL(IF(ISNUMBER(MATCH(orderData[customer],$D$9,0)*MATCH(YEAR(orderData[invoice_date]),$D$15,0)),MATCH(ROW(orderData[customer]),ROW(orderData[customer])),""),ROWS($A$15:A67)+$B$3))),IF($D$15="",INDEX(orderData[custom_docs],SMALL(IF(ISNUMBER(MATCH(orderData[customer],$D$9,0)*MATCH(orderData[order_type],$D$13,0)),MATCH(ROW(orderData[customer]),ROW(orderData[customer])),""),ROWS($A$15:A67)+$B$3)),INDEX(orderData[custom_docs],SMALL(IF(ISNUMBER(MATCH(orderData[customer],$D$9,0)*MATCH(orderData[order_type],$D$13,0)*MATCH(YEAR(orderData[invoice_date]),$D$15,0)),MATCH(ROW(orderData[customer]),ROW(orderData[customer])),""),ROWS($A$15:A67)+$B$3)))),IF($D$13="",IF($D$15="",INDEX(orderData[custom_docs],SMALL(IF(ISNUMBER(MATCH(orderData[customer],$D$9,0)*MATCH(orderData[status],$D$11,0)),MATCH(ROW(orderData[customer]),ROW(orderData[customer])),""),ROWS($A$15:A67)+$B$3)),INDEX(orderData[custom_docs],SMALL(IF(ISNUMBER(MATCH(orderData[customer],$D$9,0)*MATCH(orderData[status],$D$11,0)*MATCH(YEAR(orderData[status]),$D$15,0)),MATCH(ROW(orderData[customer]),ROW(orderData[customer])),""),ROWS($A$15:A67)+$B$3))),IF($D$15="",INDEX(orderData[custom_docs],SMALL(IF(ISNUMBER(MATCH(orderData[customer],$D$9,0)*MATCH(orderData[status],$D$11,0)*MATCH(orderData[order_type],$D$13,0)),MATCH(ROW(orderData[customer]),ROW(orderData[customer])),""),ROWS($A$15:A67)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BG60" s="195"/>
      <c r="BK60" s="266"/>
      <c r="BL60" s="267"/>
      <c r="BM60" s="268"/>
      <c r="BN60" s="267"/>
      <c r="BO60" s="268"/>
      <c r="BZ60" s="318"/>
      <c r="CA60" s="305" t="str">
        <f>IFERROR(IF(BZ60="","",INDEX(productData[description],MATCH(BZ60,productData[sku],0))),"")</f>
        <v/>
      </c>
      <c r="CB60" s="307"/>
      <c r="CC60" s="421"/>
      <c r="CD60" s="315"/>
      <c r="CE60" s="425"/>
      <c r="CF60" s="308"/>
      <c r="CG60" s="309" t="str">
        <f>IFERROR(ROUNDUP(CB60/INDEX(productData[units_per_carton],MATCH(BZ60,productData[sku],0)),0),"")</f>
        <v/>
      </c>
      <c r="CH60" s="310" t="str">
        <f>IFERROR(ROUNDUP(CD60/INDEX(productData[units_per_carton],MATCH(BZ60,productData[sku],0)),0),"")</f>
        <v/>
      </c>
      <c r="CI60" s="310" t="str">
        <f>IFERROR(ROUNDUP(CF60/INDEX(productData[units_per_carton],MATCH(BZ60,productData[sku])),0),"")</f>
        <v/>
      </c>
      <c r="CJ60" s="310" t="str">
        <f>IFERROR(((CB60+CD60+CF60)/INDEX(productData[units_per_carton],MATCH(BZ60,productData[sku],0)))*INDEX(productData[net_weight],MATCH(BZ60,productData[sku],0)),"")</f>
        <v/>
      </c>
      <c r="CK60" s="310" t="str">
        <f>IFERROR(((CB60+CD60+CF60)/INDEX(productData[units_per_carton],MATCH(BZ60,productData[sku],0)))*INDEX(productData[gross_weight],MATCH(BZ60,productData[sku],0)),"")</f>
        <v/>
      </c>
      <c r="CL60" s="414" t="str">
        <f>IFERROR((CB60+CD60+CF60)/INDEX(productData[units_per_carton],MATCH(BZ60,productData[sku],0))*INDEX(productData[length],MATCH(BZ60,productData[sku],0))*INDEX(productData[width],MATCH(BZ60,productData[sku],0))*INDEX(productData[height],MATCH(BZ60,productData[sku],0))/1000000000,"")</f>
        <v/>
      </c>
      <c r="CM60" s="311" t="str">
        <f>IFERROR(INDEX(productData[category],MATCH(BZ60,productData[sku],0)),"")</f>
        <v/>
      </c>
      <c r="CN60" s="311" t="str">
        <f>IFERROR(INDEX(productData[size1],MATCH(BZ60,productData[sku],0)),"")</f>
        <v/>
      </c>
      <c r="CO60" s="312" t="str">
        <f>IFERROR(INDEX(productData[hs_code],MATCH(BZ60,productData[sku],0)),"")</f>
        <v/>
      </c>
      <c r="CP60" s="365" t="str">
        <f>IFERROR(INDEX(productData[sku_geko],MATCH(BZ60,productData[sku],0)),"")</f>
        <v/>
      </c>
      <c r="CQ60" s="308"/>
      <c r="CR60" s="383" t="str">
        <f>IFERROR(IF(BZ60="","",IF($BX$15="SALE",INDEX(inventory[COSTO UNITARIO],MATCH(BZ60,inventory[SKU],0)),IF($BX$15="SAMPLING",INDEX(inventory[COSTO UNITARIO],MATCH(BZ60,inventory[SKU],0)),""))),"")</f>
        <v/>
      </c>
      <c r="CS60" s="383" t="str">
        <f t="shared" si="8"/>
        <v/>
      </c>
      <c r="CT60" s="430" t="str">
        <f t="shared" si="9"/>
        <v/>
      </c>
      <c r="CU60" s="357" t="str">
        <f t="shared" si="3"/>
        <v/>
      </c>
      <c r="DB60" s="251" t="str">
        <f>IFERROR(VLOOKUP(BZ60,productData[],22,FALSE),"")</f>
        <v/>
      </c>
      <c r="EE60" s="342" t="str">
        <f t="array" ref="EE60">IFERROR(IF($EC$9="",IF($EC$11="",IF($EC$13="",INDEX(productData[sku],SMALL(MATCH(ROW(productData[sku]),ROW(productData[sku])),ROWS($A$15:A67)+$B$3)),INDEX(productData[sku],SMALL(IF(ISNUMBER(MATCH(productData[size1],$EC$13,0)),MATCH(ROW(productData[sku]),ROW(productData[sku])),""),ROWS($A$15:A65)+$B$3))),IF($EC$13="",INDEX(productData[sku],SMALL(IF(ISNUMBER(MATCH(productData[sex],$EC$11,0)),MATCH(ROW(productData[sku]),ROW(productData[sku])),""),ROWS($A$15:A65)+$B$3)),INDEX(productData[sku],SMALL(IF(ISNUMBER(MATCH(productData[sex],$EC$11,0)*MATCH(productData[size1],$EC$13,0)),MATCH(ROW(productData[sku]),ROW(productData[sku])),""),ROWS($A$15:A65)+$B$3)))),IF($EC$11="",IF($EC$13="",INDEX(productData[sku],SMALL(IF(ISNUMBER(MATCH(productData[category],$EC$9,0)),MATCH(ROW(productData[sku]),ROW(productData[sku])),""),ROWS($A$15:A65)+$B$3)),INDEX(productData[sku],SMALL(IF(ISNUMBER(MATCH(productData[category],$EC$9,0)*MATCH(productData[size1],$EC$13,0)),MATCH(ROW(productData[sku]),ROW(productData[sku])),""),ROWS($A$15:A65)+$B$3))),IF($EC$13="",INDEX(productData[sku],SMALL(IF(ISNUMBER(MATCH(productData[category],$EC$9,0)*MATCH(productData[sex],$EC$11,0)),MATCH(ROW(productData[sku]),ROW(productData[sku])),""),ROWS($A$15:A65)+$B$3)),INDEX(productData[sku],SMALL(IF(ISNUMBER(MATCH(productData[category],$EC$9,0)*MATCH(productData[sex],$EC$11,0)*MATCH(productData[size1],$EC$13,0)),MATCH(ROW(productData[sku]),ROW(productData[sku])),""),ROWS($A$15:A65)+$B$3))))),"")</f>
        <v/>
      </c>
      <c r="EF60" s="502" t="str">
        <f t="array" ref="EF60">IFERROR(IF($EC$9="",IF($EC$11="",IF($EC$13="",INDEX(productData[description],SMALL(MATCH(ROW(productData[sku]),ROW(productData[sku])),ROWS($A$15:A67)+$B$3)),INDEX(productData[description],SMALL(IF(ISNUMBER(MATCH(productData[size1],$EC$13,0)),MATCH(ROW(productData[sku]),ROW(productData[sku])),""),ROWS($A$15:A65)+$B$3))),IF($EC$13="",INDEX(productData[description],SMALL(IF(ISNUMBER(MATCH(productData[sex],$EC$11,0)),MATCH(ROW(productData[sku]),ROW(productData[sku])),""),ROWS($A$15:A65)+$B$3)),INDEX(productData[description],SMALL(IF(ISNUMBER(MATCH(productData[sex],$EC$11,0)*MATCH(productData[size1],$EC$13,0)),MATCH(ROW(productData[sku]),ROW(productData[sku])),""),ROWS($A$15:A65)+$B$3)))),IF($EC$11="",IF($EC$13="",INDEX(productData[description],SMALL(IF(ISNUMBER(MATCH(productData[category],$EC$9,0)),MATCH(ROW(productData[sku]),ROW(productData[sku])),""),ROWS($A$15:A65)+$B$3)),INDEX(productData[description],SMALL(IF(ISNUMBER(MATCH(productData[category],$EC$9,0)*MATCH(productData[size1],$EC$13,0)),MATCH(ROW(productData[sku]),ROW(productData[sku])),""),ROWS($A$15:A65)+$B$3))),IF($EC$13="",INDEX(productData[description],SMALL(IF(ISNUMBER(MATCH(productData[category],$EC$9,0)*MATCH(productData[sex],$EC$11,0)),MATCH(ROW(productData[sku]),ROW(productData[sku])),""),ROWS($A$15:A65)+$B$3)),INDEX(productData[description],SMALL(IF(ISNUMBER(MATCH(productData[category],$EC$9,0)*MATCH(productData[sex],$EC$11,0)*MATCH(productData[size1],$EC$13,0)),MATCH(ROW(productData[sku]),ROW(productData[sku])),""),ROWS($A$15:A65)+$B$3))))),"")</f>
        <v/>
      </c>
      <c r="EG60" s="343" t="str">
        <f>IFERROR(IF('BHPC MANAGER'!$EE60="","",INDEX(inventory[ESISTENZA],MATCH('BHPC MANAGER'!$EE60,inventory[SKU],0))),0)</f>
        <v/>
      </c>
      <c r="EH60" s="344" t="s">
        <v>241</v>
      </c>
      <c r="EI60" s="344" t="str">
        <f t="shared" si="4"/>
        <v/>
      </c>
      <c r="EJ60" s="345" t="s">
        <v>241</v>
      </c>
      <c r="EK60" s="346" t="str">
        <f t="shared" si="5"/>
        <v/>
      </c>
      <c r="EO60" s="195" t="str">
        <f t="array" ref="EO60">IFERROR(INDEX(orderData[order_no],SMALL(IF(ISNUMBER(MATCH(orderData[status],$EO$7,0)),MATCH(ROW(orderData[order_no]),ROW(orderData[order_no])),""),ROWS($A$15:A65))),"")</f>
        <v/>
      </c>
    </row>
    <row r="61" spans="10:145" ht="15" customHeight="1" x14ac:dyDescent="0.35">
      <c r="L61" s="285" t="str">
        <f t="array" ref="L61">IFERROR(IF($D$9="",IF($D$11="",IF($D$13="",IF($D$15="",INDEX(orderData[customer],SMALL(MATCH(ROW(orderData[customer]),ROW(orderData[customer])),ROWS($A$15:A68)+$B$3)),INDEX(orderData[customer],SMALL(IF(ISNUMBER(MATCH(YEAR(orderData[invoice_date]),$D$15,0)),MATCH(ROW(orderData[customer]),ROW(orderData[customer])),""),ROWS($A$15:A68)+$B$3))),IF($D$15="",INDEX(orderData[customer],SMALL(IF(ISNUMBER(MATCH(orderData[order_type],$D$13,0)),MATCH(ROW(orderData[customer]),ROW(orderData[customer])),""),ROWS($A$15:A68)+$B$3)),INDEX(orderData[customer],SMALL(IF(ISNUMBER(MATCH(orderData[order_type],$D$13,0)*MATCH(YEAR(orderData[invoice_date]),$D$15,0)),MATCH(ROW(orderData[customer]),ROW(orderData[customer])),""),ROWS($A$15:A68)+$B$3)))),IF($D$13="",IF($D$15="",INDEX(orderData[customer],SMALL(IF(ISNUMBER(MATCH(orderData[status],$D$11,0)),MATCH(ROW(orderData[customer]),ROW(orderData[customer])),""),ROWS($A$15:A68)+$B$3)),INDEX(orderData[customer],SMALL(IF(ISNUMBER(MATCH(orderData[status],$D$11,0)*MATCH(YEAR(orderData[invoice_date]),$D$15,0)),MATCH(ROW(orderData[customer]),ROW(orderData[customer])),""),ROWS($A$15:A68)+$B$3))),IF($D$15="",INDEX(orderData[customer],SMALL(IF(ISNUMBER(MATCH(orderData[status],$D$11,0)*MATCH(orderData[order_type],$D$13,0)),MATCH(ROW(orderData[customer]),ROW(orderData[customer])),""),ROWS($A$15:A68)+$B$3)),INDEX(orderData[customer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er],SMALL(IF(ISNUMBER(MATCH(orderData[customer],$D$9,0)),MATCH(ROW(orderData[customer]),ROW(orderData[customer])),""),ROWS($A$15:A68)+$B$3)),INDEX(orderData[customer],SMALL(IF(ISNUMBER(MATCH(orderData[customer],$D$9,0)*MATCH(YEAR(orderData[invoice_date]),$D$15,0)),MATCH(ROW(orderData[customer]),ROW(orderData[customer])),""),ROWS($A$15:A68)+$B$3))),IF($D$15="",INDEX(orderData[customer],SMALL(IF(ISNUMBER(MATCH(orderData[customer],$D$9,0)*MATCH(orderData[order_type],$D$13,0)),MATCH(ROW(orderData[customer]),ROW(orderData[customer])),""),ROWS($A$15:A68)+$B$3)),INDEX(orderData[customer],SMALL(IF(ISNUMBER(MATCH(orderData[customer],$D$9,0)*MATCH(orderData[order_type],$D$13,0)*MATCH(YEAR(orderData[invoice_date]),$D$15,0)),MATCH(ROW(orderData[customer]),ROW(orderData[customer])),""),ROWS($A$15:A68)+$B$3)))),IF($D$13="",IF($D$15="",INDEX(orderData[customer],SMALL(IF(ISNUMBER(MATCH(orderData[customer],$D$9,0)*MATCH(orderData[status],$D$11,0)),MATCH(ROW(orderData[customer]),ROW(orderData[customer])),""),ROWS($A$15:A68)+$B$3)),INDEX(orderData[customer],SMALL(IF(ISNUMBER(MATCH(orderData[customer],$D$9,0)*MATCH(orderData[status],$D$11,0)*MATCH(YEAR(orderData[invoice_date]),$D$15,0)),MATCH(ROW(orderData[customer]),ROW(orderData[customer])),""),ROWS($A$15:A68)+$B$3))),IF($D$15="",INDEX(orderData[customer],SMALL(IF(ISNUMBER(MATCH(orderData[customer],$D$9,0)*MATCH(orderData[status],$D$11,0)*MATCH(orderData[order_type],$D$13,0)),MATCH(ROW(orderData[customer]),ROW(orderData[customer])),""),ROWS($A$15:A68)+$B$3)),INDEX(orderData[customer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M61" s="286" t="str">
        <f t="array" ref="M61">IFERROR(IF($D$9="",IF($D$11="",IF($D$13="",IF($D$15="",INDEX(orderData[order_no],SMALL(MATCH(ROW(orderData[customer]),ROW(orderData[customer])),ROWS($A$15:A68)+$B$3)),INDEX(orderData[order_no],SMALL(IF(ISNUMBER(MATCH(YEAR(orderData[invoice_date]),$D$15,0)),MATCH(ROW(orderData[customer]),ROW(orderData[customer])),""),ROWS($A$15:A68)+$B$3))),IF($D$15="",INDEX(orderData[order_no],SMALL(IF(ISNUMBER(MATCH(orderData[order_type],$D$13,0)),MATCH(ROW(orderData[customer]),ROW(orderData[customer])),""),ROWS($A$15:A68)+$B$3)),INDEX(orderData[order_no],SMALL(IF(ISNUMBER(MATCH(orderData[order_type],$D$13,0)*MATCH(YEAR(orderData[invoice_date]),$D$15,0)),MATCH(ROW(orderData[customer]),ROW(orderData[customer])),""),ROWS($A$15:A68)+$B$3)))),IF($D$13="",IF($D$15="",INDEX(orderData[order_no],SMALL(IF(ISNUMBER(MATCH(orderData[status],$D$11,0)),MATCH(ROW(orderData[customer]),ROW(orderData[customer])),""),ROWS($A$15:A68)+$B$3)),INDEX(orderData[order_no],SMALL(IF(ISNUMBER(MATCH(orderData[status],$D$11,0)*MATCH(YEAR(orderData[invoice_date]),$D$15,0)),MATCH(ROW(orderData[customer]),ROW(orderData[customer])),""),ROWS($A$15:A68)+$B$3))),IF($D$15="",INDEX(orderData[order_no],SMALL(IF(ISNUMBER(MATCH(orderData[status],$D$11,0)*MATCH(orderData[order_type],$D$13,0)),MATCH(ROW(orderData[customer]),ROW(orderData[customer])),""),ROWS($A$15:A68)+$B$3)),INDEX(orderData[order_no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no],SMALL(IF(ISNUMBER(MATCH(orderData[customer],$D$9,0)),MATCH(ROW(orderData[customer]),ROW(orderData[customer])),""),ROWS($A$15:A68)+$B$3)),INDEX(orderData[order_no],SMALL(IF(ISNUMBER(MATCH(orderData[customer],$D$9,0)*MATCH(YEAR(orderData[invoice_date]),$D$15,0)),MATCH(ROW(orderData[customer]),ROW(orderData[customer])),""),ROWS($A$15:A68)+$B$3))),IF($D$15="",INDEX(orderData[order_no],SMALL(IF(ISNUMBER(MATCH(orderData[customer],$D$9,0)*MATCH(orderData[order_type],$D$13,0)),MATCH(ROW(orderData[customer]),ROW(orderData[customer])),""),ROWS($A$15:A68)+$B$3)),INDEX(orderData[order_no],SMALL(IF(ISNUMBER(MATCH(orderData[customer],$D$9,0)*MATCH(orderData[order_type],$D$13,0)*MATCH(YEAR(orderData[invoice_date]),$D$15,0)),MATCH(ROW(orderData[customer]),ROW(orderData[customer])),""),ROWS($A$15:A68)+$B$3)))),IF($D$13="",IF($D$15="",INDEX(orderData[order_no],SMALL(IF(ISNUMBER(MATCH(orderData[customer],$D$9,0)*MATCH(orderData[status],$D$11,0)),MATCH(ROW(orderData[customer]),ROW(orderData[customer])),""),ROWS($A$15:A68)+$B$3)),INDEX(orderData[order_no],SMALL(IF(ISNUMBER(MATCH(orderData[customer],$D$9,0)*MATCH(orderData[status],$D$11,0)*MATCH(YEAR(orderData[invoice_date]),$D$15,0)),MATCH(ROW(orderData[customer]),ROW(orderData[customer])),""),ROWS($A$15:A68)+$B$3))),IF($D$15="",INDEX(orderData[order_no],SMALL(IF(ISNUMBER(MATCH(orderData[customer],$D$9,0)*MATCH(orderData[status],$D$11,0)*MATCH(orderData[order_type],$D$13,0)),MATCH(ROW(orderData[customer]),ROW(orderData[customer])),""),ROWS($A$15:A68)+$B$3)),INDEX(orderData[order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N61" s="287" t="str">
        <f t="array" ref="N61">IFERROR(IF($D$9="",IF($D$11="",IF($D$13="",IF($D$15="",INDEX(orderData[order_type],SMALL(MATCH(ROW(orderData[customer]),ROW(orderData[customer])),ROWS($A$15:A68)+$B$3)),INDEX(orderData[order_type],SMALL(IF(ISNUMBER(MATCH(YEAR(orderData[invoice_date]),$D$15,0)),MATCH(ROW(orderData[customer]),ROW(orderData[customer])),""),ROWS($A$15:A68)+$B$3))),IF($D$15="",INDEX(orderData[order_type],SMALL(IF(ISNUMBER(MATCH(orderData[order_type],$D$13,0)),MATCH(ROW(orderData[customer]),ROW(orderData[customer])),""),ROWS($A$15:A68)+$B$3)),INDEX(orderData[order_type],SMALL(IF(ISNUMBER(MATCH(orderData[order_type],$D$13,0)*MATCH(YEAR(orderData[invoice_date]),$D$15,0)),MATCH(ROW(orderData[customer]),ROW(orderData[customer])),""),ROWS($A$15:A68)+$B$3)))),IF($D$13="",IF($D$15="",INDEX(orderData[order_type],SMALL(IF(ISNUMBER(MATCH(orderData[status],$D$11,0)),MATCH(ROW(orderData[customer]),ROW(orderData[customer])),""),ROWS($A$15:A68)+$B$3)),INDEX(orderData[order_type],SMALL(IF(ISNUMBER(MATCH(orderData[status],$D$11,0)*MATCH(YEAR(orderData[invoice_date]),$D$15,0)),MATCH(ROW(orderData[customer]),ROW(orderData[customer])),""),ROWS($A$15:A68)+$B$3))),IF($D$15="",INDEX(orderData[order_type],SMALL(IF(ISNUMBER(MATCH(orderData[status],$D$11,0)*MATCH(orderData[order_type],$D$13,0)),MATCH(ROW(orderData[customer]),ROW(orderData[customer])),""),ROWS($A$15:A68)+$B$3)),INDEX(orderData[order_typ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type],SMALL(IF(ISNUMBER(MATCH(orderData[customer],$D$9,0)),MATCH(ROW(orderData[customer]),ROW(orderData[customer])),""),ROWS($A$15:A68)+$B$3)),INDEX(orderData[order_type],SMALL(IF(ISNUMBER(MATCH(orderData[customer],$D$9,0)*MATCH(YEAR(orderData[invoice_date]),$D$15,0)),MATCH(ROW(orderData[customer]),ROW(orderData[customer])),""),ROWS($A$15:A68)+$B$3))),IF($D$15="",INDEX(orderData[order_type],SMALL(IF(ISNUMBER(MATCH(orderData[customer],$D$9,0)*MATCH(orderData[order_type],$D$13,0)),MATCH(ROW(orderData[customer]),ROW(orderData[customer])),""),ROWS($A$15:A68)+$B$3)),INDEX(orderData[order_type],SMALL(IF(ISNUMBER(MATCH(orderData[customer],$D$9,0)*MATCH(orderData[order_type],$D$13,0)*MATCH(YEAR(orderData[invoice_date]),$D$15,0)),MATCH(ROW(orderData[customer]),ROW(orderData[customer])),""),ROWS($A$15:A68)+$B$3)))),IF($D$13="",IF($D$15="",INDEX(orderData[order_type],SMALL(IF(ISNUMBER(MATCH(orderData[customer],$D$9,0)*MATCH(orderData[status],$D$11,0)),MATCH(ROW(orderData[customer]),ROW(orderData[customer])),""),ROWS($A$15:A68)+$B$3)),INDEX(orderData[order_type],SMALL(IF(ISNUMBER(MATCH(orderData[customer],$D$9,0)*MATCH(orderData[status],$D$11,0)*MATCH(YEAR(orderData[invoice_date]),$D$15,0)),MATCH(ROW(orderData[customer]),ROW(orderData[customer])),""),ROWS($A$15:A68)+$B$3))),IF($D$15="",INDEX(orderData[order_type],SMALL(IF(ISNUMBER(MATCH(orderData[customer],$D$9,0)*MATCH(orderData[status],$D$11,0)*MATCH(orderData[order_type],$D$13,0)),MATCH(ROW(orderData[customer]),ROW(orderData[customer])),""),ROWS($A$15:A68)+$B$3)),INDEX(orderData[order_typ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O61" s="288" t="str">
        <f t="array" ref="O61">IFERROR(IF($D$9="",IF($D$11="",IF($D$13="",IF($D$15="",INDEX(orderData[order_date],SMALL(MATCH(ROW(orderData[customer]),ROW(orderData[customer])),ROWS($A$15:A68)+$B$3)),INDEX(orderData[order_date],SMALL(IF(ISNUMBER(MATCH(YEAR(orderData[invoice_date]),$D$15,0)),MATCH(ROW(orderData[customer]),ROW(orderData[customer])),""),ROWS($A$15:A68)+$B$3))),IF($D$15="",INDEX(orderData[order_date],SMALL(IF(ISNUMBER(MATCH(orderData[order_type],$D$13,0)),MATCH(ROW(orderData[customer]),ROW(orderData[customer])),""),ROWS($A$15:A68)+$B$3)),INDEX(orderData[order_date],SMALL(IF(ISNUMBER(MATCH(orderData[order_type],$D$13,0)*MATCH(YEAR(orderData[invoice_date]),$D$15,0)),MATCH(ROW(orderData[customer]),ROW(orderData[customer])),""),ROWS($A$15:A68)+$B$3)))),IF($D$13="",IF($D$15="",INDEX(orderData[order_date],SMALL(IF(ISNUMBER(MATCH(orderData[status],$D$11,0)),MATCH(ROW(orderData[customer]),ROW(orderData[customer])),""),ROWS($A$15:A68)+$B$3)),INDEX(orderData[order_date],SMALL(IF(ISNUMBER(MATCH(orderData[status],$D$11,0)*MATCH(YEAR(orderData[invoice_date]),$D$15,0)),MATCH(ROW(orderData[customer]),ROW(orderData[customer])),""),ROWS($A$15:A68)+$B$3))),IF($D$15="",INDEX(orderData[order_date],SMALL(IF(ISNUMBER(MATCH(orderData[status],$D$11,0)*MATCH(orderData[order_type],$D$13,0)),MATCH(ROW(orderData[customer]),ROW(orderData[customer])),""),ROWS($A$15:A68)+$B$3)),INDEX(orderData[order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date],SMALL(IF(ISNUMBER(MATCH(orderData[customer],$D$9,0)),MATCH(ROW(orderData[customer]),ROW(orderData[customer])),""),ROWS($A$15:A68)+$B$3)),INDEX(orderData[order_date],SMALL(IF(ISNUMBER(MATCH(orderData[customer],$D$9,0)*MATCH(YEAR(orderData[invoice_date]),$D$15,0)),MATCH(ROW(orderData[customer]),ROW(orderData[customer])),""),ROWS($A$15:A68)+$B$3))),IF($D$15="",INDEX(orderData[order_date],SMALL(IF(ISNUMBER(MATCH(orderData[customer],$D$9,0)*MATCH(orderData[order_type],$D$13,0)),MATCH(ROW(orderData[customer]),ROW(orderData[customer])),""),ROWS($A$15:A68)+$B$3)),INDEX(orderData[order_date],SMALL(IF(ISNUMBER(MATCH(orderData[customer],$D$9,0)*MATCH(orderData[order_type],$D$13,0)*MATCH(YEAR(orderData[invoice_date]),$D$15,0)),MATCH(ROW(orderData[customer]),ROW(orderData[customer])),""),ROWS($A$15:A68)+$B$3)))),IF($D$13="",IF($D$15="",INDEX(orderData[order_date],SMALL(IF(ISNUMBER(MATCH(orderData[customer],$D$9,0)*MATCH(orderData[status],$D$11,0)),MATCH(ROW(orderData[customer]),ROW(orderData[customer])),""),ROWS($A$15:A68)+$B$3)),INDEX(orderData[order_date],SMALL(IF(ISNUMBER(MATCH(orderData[customer],$D$9,0)*MATCH(orderData[status],$D$11,0)*MATCH(YEAR(orderData[invoice_date]),$D$15,0)),MATCH(ROW(orderData[customer]),ROW(orderData[customer])),""),ROWS($A$15:A68)+$B$3))),IF($D$15="",INDEX(orderData[order_date],SMALL(IF(ISNUMBER(MATCH(orderData[customer],$D$9,0)*MATCH(orderData[status],$D$11,0)*MATCH(orderData[order_type],$D$13,0)),MATCH(ROW(orderData[customer]),ROW(orderData[customer])),""),ROWS($A$15:A68)+$B$3)),INDEX(orderData[order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P61" s="289" t="str">
        <f t="array" ref="P61">IFERROR(IF($D$9="",IF($D$11="",IF($D$13="",IF($D$15="",INDEX(orderData[invoice_no],SMALL(MATCH(ROW(orderData[customer]),ROW(orderData[customer])),ROWS($A$15:A68)+$B$3)),INDEX(orderData[invoice_no],SMALL(IF(ISNUMBER(MATCH(YEAR(orderData[invoice_date]),$D$15,0)),MATCH(ROW(orderData[customer]),ROW(orderData[customer])),""),ROWS($A$15:A68)+$B$3))),IF($D$15="",INDEX(orderData[invoice_no],SMALL(IF(ISNUMBER(MATCH(orderData[order_type],$D$13,0)),MATCH(ROW(orderData[customer]),ROW(orderData[customer])),""),ROWS($A$15:A68)+$B$3)),INDEX(orderData[invoice_no],SMALL(IF(ISNUMBER(MATCH(orderData[order_type],$D$13,0)*MATCH(YEAR(orderData[invoice_date]),$D$15,0)),MATCH(ROW(orderData[customer]),ROW(orderData[customer])),""),ROWS($A$15:A68)+$B$3)))),IF($D$13="",IF($D$15="",INDEX(orderData[invoice_no],SMALL(IF(ISNUMBER(MATCH(orderData[status],$D$11,0)),MATCH(ROW(orderData[customer]),ROW(orderData[customer])),""),ROWS($A$15:A68)+$B$3)),INDEX(orderData[invoice_no],SMALL(IF(ISNUMBER(MATCH(orderData[status],$D$11,0)*MATCH(YEAR(orderData[invoice_date]),$D$15,0)),MATCH(ROW(orderData[customer]),ROW(orderData[customer])),""),ROWS($A$15:A68)+$B$3))),IF($D$15="",INDEX(orderData[invoice_no],SMALL(IF(ISNUMBER(MATCH(orderData[status],$D$11,0)*MATCH(orderData[order_type],$D$13,0)),MATCH(ROW(orderData[customer]),ROW(orderData[customer])),""),ROWS($A$15:A68)+$B$3)),INDEX(orderData[invoice_no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no],SMALL(IF(ISNUMBER(MATCH(orderData[customer],$D$9,0)),MATCH(ROW(orderData[customer]),ROW(orderData[customer])),""),ROWS($A$15:A68)+$B$3)),INDEX(orderData[invoice_no],SMALL(IF(ISNUMBER(MATCH(orderData[customer],$D$9,0)*MATCH(YEAR(orderData[invoice_date]),$D$15,0)),MATCH(ROW(orderData[customer]),ROW(orderData[customer])),""),ROWS($A$15:A68)+$B$3))),IF($D$15="",INDEX(orderData[invoice_no],SMALL(IF(ISNUMBER(MATCH(orderData[customer],$D$9,0)*MATCH(orderData[order_type],$D$13,0)),MATCH(ROW(orderData[customer]),ROW(orderData[customer])),""),ROWS($A$15:A68)+$B$3)),INDEX(orderData[invoice_no],SMALL(IF(ISNUMBER(MATCH(orderData[customer],$D$9,0)*MATCH(orderData[order_type],$D$13,0)*MATCH(YEAR(orderData[invoice_date]),$D$15,0)),MATCH(ROW(orderData[customer]),ROW(orderData[customer])),""),ROWS($A$15:A68)+$B$3)))),IF($D$13="",IF($D$15="",INDEX(orderData[invoice_no],SMALL(IF(ISNUMBER(MATCH(orderData[customer],$D$9,0)*MATCH(orderData[status],$D$11,0)),MATCH(ROW(orderData[customer]),ROW(orderData[customer])),""),ROWS($A$15:A68)+$B$3)),INDEX(orderData[invoice_no],SMALL(IF(ISNUMBER(MATCH(orderData[customer],$D$9,0)*MATCH(orderData[status],$D$11,0)*MATCH(YEAR(orderData[invoice_date]),$D$15,0)),MATCH(ROW(orderData[customer]),ROW(orderData[customer])),""),ROWS($A$15:A68)+$B$3))),IF($D$15="",INDEX(orderData[invoice_no],SMALL(IF(ISNUMBER(MATCH(orderData[customer],$D$9,0)*MATCH(orderData[status],$D$11,0)*MATCH(orderData[order_type],$D$13,0)),MATCH(ROW(orderData[customer]),ROW(orderData[customer])),""),ROWS($A$15:A68)+$B$3)),INDEX(orderData[invoice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Q61" s="290" t="str">
        <f t="array" ref="Q61">IFERROR(IF($D$9="",IF($D$11="",IF($D$13="",IF($D$15="",INDEX(orderData[invoice_date],SMALL(MATCH(ROW(orderData[customer]),ROW(orderData[customer])),ROWS($A$15:A68)+$B$3)),INDEX(orderData[invoice_date],SMALL(IF(ISNUMBER(MATCH(YEAR(orderData[invoice_date]),$D$15,0)),MATCH(ROW(orderData[customer]),ROW(orderData[customer])),""),ROWS($A$15:A68)+$B$3))),IF($D$15="",INDEX(orderData[invoice_date],SMALL(IF(ISNUMBER(MATCH(orderData[order_type],$D$13,0)),MATCH(ROW(orderData[customer]),ROW(orderData[customer])),""),ROWS($A$15:A68)+$B$3)),INDEX(orderData[invoice_date],SMALL(IF(ISNUMBER(MATCH(orderData[order_type],$D$13,0)*MATCH(YEAR(orderData[invoice_date]),$D$15,0)),MATCH(ROW(orderData[customer]),ROW(orderData[customer])),""),ROWS($A$15:A68)+$B$3)))),IF($D$13="",IF($D$15="",INDEX(orderData[invoice_date],SMALL(IF(ISNUMBER(MATCH(orderData[status],$D$11,0)),MATCH(ROW(orderData[customer]),ROW(orderData[customer])),""),ROWS($A$15:A68)+$B$3)),INDEX(orderData[invoice_date],SMALL(IF(ISNUMBER(MATCH(orderData[status],$D$11,0)*MATCH(YEAR(orderData[invoice_date]),$D$15,0)),MATCH(ROW(orderData[customer]),ROW(orderData[customer])),""),ROWS($A$15:A68)+$B$3))),IF($D$15="",INDEX(orderData[invoice_date],SMALL(IF(ISNUMBER(MATCH(orderData[status],$D$11,0)*MATCH(orderData[order_type],$D$13,0)),MATCH(ROW(orderData[customer]),ROW(orderData[customer])),""),ROWS($A$15:A68)+$B$3)),INDEX(orderData[invoice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date],SMALL(IF(ISNUMBER(MATCH(orderData[customer],$D$9,0)),MATCH(ROW(orderData[customer]),ROW(orderData[customer])),""),ROWS($A$15:A68)+$B$3)),INDEX(orderData[invoice_date],SMALL(IF(ISNUMBER(MATCH(orderData[customer],$D$9,0)*MATCH(YEAR(orderData[invoice_date]),$D$15,0)),MATCH(ROW(orderData[customer]),ROW(orderData[customer])),""),ROWS($A$15:A68)+$B$3))),IF($D$15="",INDEX(orderData[invoice_date],SMALL(IF(ISNUMBER(MATCH(orderData[customer],$D$9,0)*MATCH(orderData[order_type],$D$13,0)),MATCH(ROW(orderData[customer]),ROW(orderData[customer])),""),ROWS($A$15:A68)+$B$3)),INDEX(orderData[invoice_date],SMALL(IF(ISNUMBER(MATCH(orderData[customer],$D$9,0)*MATCH(orderData[order_type],$D$13,0)*MATCH(YEAR(orderData[invoice_date]),$D$15,0)),MATCH(ROW(orderData[customer]),ROW(orderData[customer])),""),ROWS($A$15:A68)+$B$3)))),IF($D$13="",IF($D$15="",INDEX(orderData[invoice_date],SMALL(IF(ISNUMBER(MATCH(orderData[customer],$D$9,0)*MATCH(orderData[status],$D$11,0)),MATCH(ROW(orderData[customer]),ROW(orderData[customer])),""),ROWS($A$15:A68)+$B$3)),INDEX(orderData[invoice_date],SMALL(IF(ISNUMBER(MATCH(orderData[customer],$D$9,0)*MATCH(orderData[status],$D$11,0)*MATCH(YEAR(orderData[invoice_date]),$D$15,0)),MATCH(ROW(orderData[customer]),ROW(orderData[customer])),""),ROWS($A$15:A68)+$B$3))),IF($D$15="",INDEX(orderData[invoice_date],SMALL(IF(ISNUMBER(MATCH(orderData[customer],$D$9,0)*MATCH(orderData[status],$D$11,0)*MATCH(orderData[order_type],$D$13,0)),MATCH(ROW(orderData[customer]),ROW(orderData[customer])),""),ROWS($A$15:A68)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R61" s="291" t="str">
        <f t="array" ref="R61">IFERROR(IF($D$9="",IF($D$11="",IF($D$13="",IF($D$15="",INDEX(orderData[inv_amount],SMALL(MATCH(ROW(orderData[customer]),ROW(orderData[customer])),ROWS($A$15:A68)+$B$3)),INDEX(orderData[inv_amount],SMALL(IF(ISNUMBER(MATCH(YEAR(orderData[invoice_date]),$D$15,0)),MATCH(ROW(orderData[customer]),ROW(orderData[customer])),""),ROWS($A$15:A68)+$B$3))),IF($D$15="",INDEX(orderData[inv_amount],SMALL(IF(ISNUMBER(MATCH(orderData[order_type],$D$13,0)),MATCH(ROW(orderData[customer]),ROW(orderData[customer])),""),ROWS($A$15:A68)+$B$3)),INDEX(orderData[inv_amount],SMALL(IF(ISNUMBER(MATCH(orderData[order_type],$D$13,0)*MATCH(YEAR(orderData[invoice_date]),$D$15,0)),MATCH(ROW(orderData[customer]),ROW(orderData[customer])),""),ROWS($A$15:A68)+$B$3)))),IF($D$13="",IF($D$15="",INDEX(orderData[inv_amount],SMALL(IF(ISNUMBER(MATCH(orderData[status],$D$11,0)),MATCH(ROW(orderData[customer]),ROW(orderData[customer])),""),ROWS($A$15:A68)+$B$3)),INDEX(orderData[inv_amount],SMALL(IF(ISNUMBER(MATCH(orderData[status],$D$11,0)*MATCH(YEAR(orderData[invoice_date]),$D$15,0)),MATCH(ROW(orderData[customer]),ROW(orderData[customer])),""),ROWS($A$15:A68)+$B$3))),IF($D$15="",INDEX(orderData[inv_amount],SMALL(IF(ISNUMBER(MATCH(orderData[status],$D$11,0)*MATCH(orderData[order_type],$D$13,0)),MATCH(ROW(orderData[customer]),ROW(orderData[customer])),""),ROWS($A$15:A68)+$B$3)),INDEX(orderData[inv_amount],SMALL(IF(ISNUMBER(MATCH(orderData[status],$D$11,0)*MATCH(orderData[order_type],$D$13,0)*MATCH(YEAR(orderData[invoice_date]),$D$15,0)),MATCH(ROW(orderData[customer]),ROW(orderData[customer])),""),ROWS($A$15:A68)+$B$3))))),IF($D$11="",IF($D$13="",IF($D$15="",INDEX(orderData[inv_amount],SMALL(IF(ISNUMBER(MATCH(orderData[customer],$D$9,0)),MATCH(ROW(orderData[customer]),ROW(orderData[customer])),""),ROWS($A$15:A68)+$B$3)),INDEX(orderData[inv_amount],SMALL(IF(ISNUMBER(MATCH(orderData[customer],$D$9,0)*MATCH(YEAR(orderData[invoice_date]),$D$15,0)),MATCH(ROW(orderData[customer]),ROW(orderData[customer])),""),ROWS($A$15:A68)+$B$3))),IF($D$15="",INDEX(orderData[inv_amount],SMALL(IF(ISNUMBER(MATCH(orderData[customer],$D$9,0)*MATCH(orderData[order_type],$D$13,0)),MATCH(ROW(orderData[customer]),ROW(orderData[customer])),""),ROWS($A$15:A68)+$B$3)),INDEX(orderData[inv_amount],SMALL(IF(ISNUMBER(MATCH(orderData[customer],$D$9,0)*MATCH(orderData[order_type],$D$13,0)*MATCH(YEAR(orderData[invoice_date]),$D$15,0)),MATCH(ROW(orderData[customer]),ROW(orderData[customer])),""),ROWS($A$15:A68)+$B$3)))),IF($D$13="",IF($D$15="",INDEX(orderData[inv_amount],SMALL(IF(ISNUMBER(MATCH(orderData[customer],$D$9,0)*MATCH(orderData[status],$D$11,0)),MATCH(ROW(orderData[customer]),ROW(orderData[customer])),""),ROWS($A$15:A68)+$B$3)),INDEX(orderData[inv_amount],SMALL(IF(ISNUMBER(MATCH(orderData[customer],$D$9,0)*MATCH(orderData[status],$D$11,0)*MATCH(YEAR(orderData[inv_amount]),$D$15,0)),MATCH(ROW(orderData[customer]),ROW(orderData[customer])),""),ROWS($A$15:A68)+$B$3))),IF($D$15="",INDEX(orderData[inv_amount],SMALL(IF(ISNUMBER(MATCH(orderData[customer],$D$9,0)*MATCH(orderData[status],$D$11,0)*MATCH(orderData[order_type],$D$13,0)),MATCH(ROW(orderData[customer]),ROW(orderData[customer])),""),ROWS($A$15:A68)+$B$3)),INDEX(orderData[inv_amount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S61" s="353" t="str">
        <f t="array" ref="S61">IFERROR(IF($D$9="",IF($D$11="",IF($D$13="",IF($D$15="",INDEX(orderData[lock_goods],SMALL(MATCH(ROW(orderData[customer]),ROW(orderData[customer])),ROWS($A$15:A68)+$B$3)),INDEX(orderData[lock_goods],SMALL(IF(ISNUMBER(MATCH(YEAR(orderData[invoice_date]),$D$15,0)),MATCH(ROW(orderData[customer]),ROW(orderData[customer])),""),ROWS($A$15:A68)+$B$3))),IF($D$15="",INDEX(orderData[lock_goods],SMALL(IF(ISNUMBER(MATCH(orderData[order_type],$D$13,0)),MATCH(ROW(orderData[customer]),ROW(orderData[customer])),""),ROWS($A$15:A68)+$B$3)),INDEX(orderData[lock_goods],SMALL(IF(ISNUMBER(MATCH(orderData[order_type],$D$13,0)*MATCH(YEAR(orderData[invoice_date]),$D$15,0)),MATCH(ROW(orderData[customer]),ROW(orderData[customer])),""),ROWS($A$15:A68)+$B$3)))),IF($D$13="",IF($D$15="",INDEX(orderData[lock_goods],SMALL(IF(ISNUMBER(MATCH(orderData[status],$D$11,0)),MATCH(ROW(orderData[customer]),ROW(orderData[customer])),""),ROWS($A$15:A68)+$B$3)),INDEX(orderData[lock_goods],SMALL(IF(ISNUMBER(MATCH(orderData[status],$D$11,0)*MATCH(YEAR(orderData[invoice_date]),$D$15,0)),MATCH(ROW(orderData[customer]),ROW(orderData[customer])),""),ROWS($A$15:A68)+$B$3))),IF($D$15="",INDEX(orderData[lock_goods],SMALL(IF(ISNUMBER(MATCH(orderData[status],$D$11,0)*MATCH(orderData[order_type],$D$13,0)),MATCH(ROW(orderData[customer]),ROW(orderData[customer])),""),ROWS($A$15:A68)+$B$3)),INDEX(orderData[lock_goods],SMALL(IF(ISNUMBER(MATCH(orderData[status],$D$11,0)*MATCH(orderData[order_type],$D$13,0)*MATCH(YEAR(orderData[invoice_date]),$D$15,0)),MATCH(ROW(orderData[customer]),ROW(orderData[customer])),""),ROWS($A$15:A68)+$B$3))))),IF($D$11="",IF($D$13="",IF($D$15="",INDEX(orderData[lock_goods],SMALL(IF(ISNUMBER(MATCH(orderData[customer],$D$9,0)),MATCH(ROW(orderData[customer]),ROW(orderData[customer])),""),ROWS($A$15:A68)+$B$3)),INDEX(orderData[lock_goods],SMALL(IF(ISNUMBER(MATCH(orderData[customer],$D$9,0)*MATCH(YEAR(orderData[invoice_date]),$D$15,0)),MATCH(ROW(orderData[customer]),ROW(orderData[customer])),""),ROWS($A$15:A68)+$B$3))),IF($D$15="",INDEX(orderData[lock_goods],SMALL(IF(ISNUMBER(MATCH(orderData[customer],$D$9,0)*MATCH(orderData[order_type],$D$13,0)),MATCH(ROW(orderData[customer]),ROW(orderData[customer])),""),ROWS($A$15:A68)+$B$3)),INDEX(orderData[lock_goods],SMALL(IF(ISNUMBER(MATCH(orderData[customer],$D$9,0)*MATCH(orderData[order_type],$D$13,0)*MATCH(YEAR(orderData[invoice_date]),$D$15,0)),MATCH(ROW(orderData[customer]),ROW(orderData[customer])),""),ROWS($A$15:A68)+$B$3)))),IF($D$13="",IF($D$15="",INDEX(orderData[lock_goods],SMALL(IF(ISNUMBER(MATCH(orderData[customer],$D$9,0)*MATCH(orderData[status],$D$11,0)),MATCH(ROW(orderData[customer]),ROW(orderData[customer])),""),ROWS($A$15:A68)+$B$3)),INDEX(orderData[lock_goods],SMALL(IF(ISNUMBER(MATCH(orderData[customer],$D$9,0)*MATCH(orderData[status],$D$11,0)*MATCH(YEAR(orderData[payed]),$D$15,0)),MATCH(ROW(orderData[customer]),ROW(orderData[customer])),""),ROWS($A$15:A68)+$B$3))),IF($D$15="",INDEX(orderData[lock_goods],SMALL(IF(ISNUMBER(MATCH(orderData[customer],$D$9,0)*MATCH(orderData[status],$D$11,0)*MATCH(orderData[order_type],$D$13,0)),MATCH(ROW(orderData[customer]),ROW(orderData[customer])),""),ROWS($A$15:A68)+$B$3)),INDEX(orderData[lock_good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T61" s="292" t="str">
        <f t="array" ref="T61">IFERROR(IF($D$9="",IF($D$11="",IF($D$13="",IF($D$15="",INDEX(orderData[payed],SMALL(MATCH(ROW(orderData[customer]),ROW(orderData[customer])),ROWS($A$15:A68)+$B$3)),INDEX(orderData[payed],SMALL(IF(ISNUMBER(MATCH(YEAR(orderData[invoice_date]),$D$15,0)),MATCH(ROW(orderData[customer]),ROW(orderData[customer])),""),ROWS($A$15:A68)+$B$3))),IF($D$15="",INDEX(orderData[payed],SMALL(IF(ISNUMBER(MATCH(orderData[order_type],$D$13,0)),MATCH(ROW(orderData[customer]),ROW(orderData[customer])),""),ROWS($A$15:A68)+$B$3)),INDEX(orderData[payed],SMALL(IF(ISNUMBER(MATCH(orderData[order_type],$D$13,0)*MATCH(YEAR(orderData[invoice_date]),$D$15,0)),MATCH(ROW(orderData[customer]),ROW(orderData[customer])),""),ROWS($A$15:A68)+$B$3)))),IF($D$13="",IF($D$15="",INDEX(orderData[payed],SMALL(IF(ISNUMBER(MATCH(orderData[status],$D$11,0)),MATCH(ROW(orderData[customer]),ROW(orderData[customer])),""),ROWS($A$15:A68)+$B$3)),INDEX(orderData[payed],SMALL(IF(ISNUMBER(MATCH(orderData[status],$D$11,0)*MATCH(YEAR(orderData[invoice_date]),$D$15,0)),MATCH(ROW(orderData[customer]),ROW(orderData[customer])),""),ROWS($A$15:A68)+$B$3))),IF($D$15="",INDEX(orderData[payed],SMALL(IF(ISNUMBER(MATCH(orderData[status],$D$11,0)*MATCH(orderData[order_type],$D$13,0)),MATCH(ROW(orderData[customer]),ROW(orderData[customer])),""),ROWS($A$15:A68)+$B$3)),INDEX(orderData[payed],SMALL(IF(ISNUMBER(MATCH(orderData[status],$D$11,0)*MATCH(orderData[order_type],$D$13,0)*MATCH(YEAR(orderData[invoice_date]),$D$15,0)),MATCH(ROW(orderData[customer]),ROW(orderData[customer])),""),ROWS($A$15:A68)+$B$3))))),IF($D$11="",IF($D$13="",IF($D$15="",INDEX(orderData[payed],SMALL(IF(ISNUMBER(MATCH(orderData[customer],$D$9,0)),MATCH(ROW(orderData[customer]),ROW(orderData[customer])),""),ROWS($A$15:A68)+$B$3)),INDEX(orderData[payed],SMALL(IF(ISNUMBER(MATCH(orderData[customer],$D$9,0)*MATCH(YEAR(orderData[invoice_date]),$D$15,0)),MATCH(ROW(orderData[customer]),ROW(orderData[customer])),""),ROWS($A$15:A68)+$B$3))),IF($D$15="",INDEX(orderData[payed],SMALL(IF(ISNUMBER(MATCH(orderData[customer],$D$9,0)*MATCH(orderData[order_type],$D$13,0)),MATCH(ROW(orderData[customer]),ROW(orderData[customer])),""),ROWS($A$15:A68)+$B$3)),INDEX(orderData[payed],SMALL(IF(ISNUMBER(MATCH(orderData[customer],$D$9,0)*MATCH(orderData[order_type],$D$13,0)*MATCH(YEAR(orderData[invoice_date]),$D$15,0)),MATCH(ROW(orderData[customer]),ROW(orderData[customer])),""),ROWS($A$15:A68)+$B$3)))),IF($D$13="",IF($D$15="",INDEX(orderData[payed],SMALL(IF(ISNUMBER(MATCH(orderData[customer],$D$9,0)*MATCH(orderData[status],$D$11,0)),MATCH(ROW(orderData[customer]),ROW(orderData[customer])),""),ROWS($A$15:A68)+$B$3)),INDEX(orderData[payed],SMALL(IF(ISNUMBER(MATCH(orderData[customer],$D$9,0)*MATCH(orderData[status],$D$11,0)*MATCH(YEAR(orderData[payed]),$D$15,0)),MATCH(ROW(orderData[customer]),ROW(orderData[customer])),""),ROWS($A$15:A68)+$B$3))),IF($D$15="",INDEX(orderData[payed],SMALL(IF(ISNUMBER(MATCH(orderData[customer],$D$9,0)*MATCH(orderData[status],$D$11,0)*MATCH(orderData[order_type],$D$13,0)),MATCH(ROW(orderData[customer]),ROW(orderData[customer])),""),ROWS($A$15:A68)+$B$3)),INDEX(orderData[paye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U61" s="287" t="str">
        <f t="array" ref="U61">IFERROR(IF($D$9="",IF($D$11="",IF($D$13="",IF($D$15="",INDEX(orderData[shipping_method],SMALL(MATCH(ROW(orderData[customer]),ROW(orderData[customer])),ROWS($A$15:A68)+$B$3)),INDEX(orderData[shipping_method],SMALL(IF(ISNUMBER(MATCH(YEAR(orderData[invoice_date]),$D$15,0)),MATCH(ROW(orderData[customer]),ROW(orderData[customer])),""),ROWS($A$15:A68)+$B$3))),IF($D$15="",INDEX(orderData[shipping_method],SMALL(IF(ISNUMBER(MATCH(orderData[order_type],$D$13,0)),MATCH(ROW(orderData[customer]),ROW(orderData[customer])),""),ROWS($A$15:A68)+$B$3)),INDEX(orderData[shipping_method],SMALL(IF(ISNUMBER(MATCH(orderData[order_type],$D$13,0)*MATCH(YEAR(orderData[invoice_date]),$D$15,0)),MATCH(ROW(orderData[customer]),ROW(orderData[customer])),""),ROWS($A$15:A68)+$B$3)))),IF($D$13="",IF($D$15="",INDEX(orderData[shipping_method],SMALL(IF(ISNUMBER(MATCH(orderData[status],$D$11,0)),MATCH(ROW(orderData[customer]),ROW(orderData[customer])),""),ROWS($A$15:A68)+$B$3)),INDEX(orderData[shipping_method],SMALL(IF(ISNUMBER(MATCH(orderData[status],$D$11,0)*MATCH(YEAR(orderData[invoice_date]),$D$15,0)),MATCH(ROW(orderData[customer]),ROW(orderData[customer])),""),ROWS($A$15:A68)+$B$3))),IF($D$15="",INDEX(orderData[shipping_method],SMALL(IF(ISNUMBER(MATCH(orderData[status],$D$11,0)*MATCH(orderData[order_type],$D$13,0)),MATCH(ROW(orderData[customer]),ROW(orderData[customer])),""),ROWS($A$15:A68)+$B$3)),INDEX(orderData[shipping_method],SMALL(IF(ISNUMBER(MATCH(orderData[status],$D$11,0)*MATCH(orderData[order_type],$D$13,0)*MATCH(YEAR(orderData[invoice_date]),$D$15,0)),MATCH(ROW(orderData[customer]),ROW(orderData[customer])),""),ROWS($A$15:A68)+$B$3))))),IF($D$11="",IF($D$13="",IF($D$15="",INDEX(orderData[shipping_method],SMALL(IF(ISNUMBER(MATCH(orderData[customer],$D$9,0)),MATCH(ROW(orderData[customer]),ROW(orderData[customer])),""),ROWS($A$15:A68)+$B$3)),INDEX(orderData[shipping_method],SMALL(IF(ISNUMBER(MATCH(orderData[customer],$D$9,0)*MATCH(YEAR(orderData[invoice_date]),$D$15,0)),MATCH(ROW(orderData[customer]),ROW(orderData[customer])),""),ROWS($A$15:A68)+$B$3))),IF($D$15="",INDEX(orderData[shipping_method],SMALL(IF(ISNUMBER(MATCH(orderData[customer],$D$9,0)*MATCH(orderData[order_type],$D$13,0)),MATCH(ROW(orderData[customer]),ROW(orderData[customer])),""),ROWS($A$15:A68)+$B$3)),INDEX(orderData[shipping_method],SMALL(IF(ISNUMBER(MATCH(orderData[customer],$D$9,0)*MATCH(orderData[order_type],$D$13,0)*MATCH(YEAR(orderData[invoice_date]),$D$15,0)),MATCH(ROW(orderData[customer]),ROW(orderData[customer])),""),ROWS($A$15:A68)+$B$3)))),IF($D$13="",IF($D$15="",INDEX(orderData[shipping_method],SMALL(IF(ISNUMBER(MATCH(orderData[customer],$D$9,0)*MATCH(orderData[status],$D$11,0)),MATCH(ROW(orderData[customer]),ROW(orderData[customer])),""),ROWS($A$15:A68)+$B$3)),INDEX(orderData[shipping_method],SMALL(IF(ISNUMBER(MATCH(orderData[customer],$D$9,0)*MATCH(orderData[status],$D$11,0)*MATCH(YEAR(orderData[shipping_method]),$D$15,0)),MATCH(ROW(orderData[customer]),ROW(orderData[customer])),""),ROWS($A$15:A68)+$B$3))),IF($D$15="",INDEX(orderData[shipping_method],SMALL(IF(ISNUMBER(MATCH(orderData[customer],$D$9,0)*MATCH(orderData[status],$D$11,0)*MATCH(orderData[order_type],$D$13,0)),MATCH(ROW(orderData[customer]),ROW(orderData[customer])),""),ROWS($A$15:A68)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V61" s="292" t="str">
        <f t="array" ref="V61">IFERROR(IF($D$9="",IF($D$11="",IF($D$13="",IF($D$15="",INDEX(orderData[status],SMALL(MATCH(ROW(orderData[customer]),ROW(orderData[customer])),ROWS($A$15:A68)+$B$3)),INDEX(orderData[status],SMALL(IF(ISNUMBER(MATCH(YEAR(orderData[invoice_date]),$D$15,0)),MATCH(ROW(orderData[customer]),ROW(orderData[customer])),""),ROWS($A$15:A68)+$B$3))),IF($D$15="",INDEX(orderData[status],SMALL(IF(ISNUMBER(MATCH(orderData[order_type],$D$13,0)),MATCH(ROW(orderData[customer]),ROW(orderData[customer])),""),ROWS($A$15:A68)+$B$3)),INDEX(orderData[status],SMALL(IF(ISNUMBER(MATCH(orderData[order_type],$D$13,0)*MATCH(YEAR(orderData[invoice_date]),$D$15,0)),MATCH(ROW(orderData[customer]),ROW(orderData[customer])),""),ROWS($A$15:A68)+$B$3)))),IF($D$13="",IF($D$15="",INDEX(orderData[status],SMALL(IF(ISNUMBER(MATCH(orderData[status],$D$11,0)),MATCH(ROW(orderData[customer]),ROW(orderData[customer])),""),ROWS($A$15:A68)+$B$3)),INDEX(orderData[status],SMALL(IF(ISNUMBER(MATCH(orderData[status],$D$11,0)*MATCH(YEAR(orderData[invoice_date]),$D$15,0)),MATCH(ROW(orderData[customer]),ROW(orderData[customer])),""),ROWS($A$15:A68)+$B$3))),IF($D$15="",INDEX(orderData[status],SMALL(IF(ISNUMBER(MATCH(orderData[status],$D$11,0)*MATCH(orderData[order_type],$D$13,0)),MATCH(ROW(orderData[customer]),ROW(orderData[customer])),""),ROWS($A$15:A68)+$B$3)),INDEX(orderData[status],SMALL(IF(ISNUMBER(MATCH(orderData[status],$D$11,0)*MATCH(orderData[order_type],$D$13,0)*MATCH(YEAR(orderData[invoice_date]),$D$15,0)),MATCH(ROW(orderData[customer]),ROW(orderData[customer])),""),ROWS($A$15:A68)+$B$3))))),IF($D$11="",IF($D$13="",IF($D$15="",INDEX(orderData[status],SMALL(IF(ISNUMBER(MATCH(orderData[customer],$D$9,0)),MATCH(ROW(orderData[customer]),ROW(orderData[customer])),""),ROWS($A$15:A68)+$B$3)),INDEX(orderData[status],SMALL(IF(ISNUMBER(MATCH(orderData[customer],$D$9,0)*MATCH(YEAR(orderData[invoice_date]),$D$15,0)),MATCH(ROW(orderData[customer]),ROW(orderData[customer])),""),ROWS($A$15:A68)+$B$3))),IF($D$15="",INDEX(orderData[status],SMALL(IF(ISNUMBER(MATCH(orderData[customer],$D$9,0)*MATCH(orderData[order_type],$D$13,0)),MATCH(ROW(orderData[customer]),ROW(orderData[customer])),""),ROWS($A$15:A68)+$B$3)),INDEX(orderData[status],SMALL(IF(ISNUMBER(MATCH(orderData[customer],$D$9,0)*MATCH(orderData[order_type],$D$13,0)*MATCH(YEAR(orderData[invoice_date]),$D$15,0)),MATCH(ROW(orderData[customer]),ROW(orderData[customer])),""),ROWS($A$15:A68)+$B$3)))),IF($D$13="",IF($D$15="",INDEX(orderData[status],SMALL(IF(ISNUMBER(MATCH(orderData[customer],$D$9,0)*MATCH(orderData[status],$D$11,0)),MATCH(ROW(orderData[customer]),ROW(orderData[customer])),""),ROWS($A$15:A68)+$B$3)),INDEX(orderData[status],SMALL(IF(ISNUMBER(MATCH(orderData[customer],$D$9,0)*MATCH(orderData[status],$D$11,0)*MATCH(YEAR(orderData[status]),$D$15,0)),MATCH(ROW(orderData[customer]),ROW(orderData[customer])),""),ROWS($A$15:A68)+$B$3))),IF($D$15="",INDEX(orderData[status],SMALL(IF(ISNUMBER(MATCH(orderData[customer],$D$9,0)*MATCH(orderData[status],$D$11,0)*MATCH(orderData[order_type],$D$13,0)),MATCH(ROW(orderData[customer]),ROW(orderData[customer])),""),ROWS($A$15:A68)+$B$3)),INDEX(orderData[statu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W61" s="392" t="str">
        <f t="array" ref="W61">IFERROR(IF($D$9="",IF($D$11="",IF($D$13="",IF($D$15="",INDEX(orderData[custom_docs],SMALL(MATCH(ROW(orderData[customer]),ROW(orderData[customer])),ROWS($A$15:A68)+$B$3)),INDEX(orderData[custom_docs],SMALL(IF(ISNUMBER(MATCH(YEAR(orderData[invoice_date]),$D$15,0)),MATCH(ROW(orderData[customer]),ROW(orderData[customer])),""),ROWS($A$15:A68)+$B$3))),IF($D$15="",INDEX(orderData[custom_docs],SMALL(IF(ISNUMBER(MATCH(orderData[order_type],$D$13,0)),MATCH(ROW(orderData[customer]),ROW(orderData[customer])),""),ROWS($A$15:A68)+$B$3)),INDEX(orderData[custom_docs],SMALL(IF(ISNUMBER(MATCH(orderData[order_type],$D$13,0)*MATCH(YEAR(orderData[invoice_date]),$D$15,0)),MATCH(ROW(orderData[customer]),ROW(orderData[customer])),""),ROWS($A$15:A68)+$B$3)))),IF($D$13="",IF($D$15="",INDEX(orderData[custom_docs],SMALL(IF(ISNUMBER(MATCH(orderData[status],$D$11,0)),MATCH(ROW(orderData[customer]),ROW(orderData[customer])),""),ROWS($A$15:A68)+$B$3)),INDEX(orderData[custom_docs],SMALL(IF(ISNUMBER(MATCH(orderData[status],$D$11,0)*MATCH(YEAR(orderData[invoice_date]),$D$15,0)),MATCH(ROW(orderData[customer]),ROW(orderData[customer])),""),ROWS($A$15:A68)+$B$3))),IF($D$15="",INDEX(orderData[custom_docs],SMALL(IF(ISNUMBER(MATCH(orderData[status],$D$11,0)*MATCH(orderData[order_type],$D$13,0)),MATCH(ROW(orderData[customer]),ROW(orderData[customer])),""),ROWS($A$15:A68)+$B$3)),INDEX(orderData[custom_docs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_docs],SMALL(IF(ISNUMBER(MATCH(orderData[customer],$D$9,0)),MATCH(ROW(orderData[customer]),ROW(orderData[customer])),""),ROWS($A$15:A68)+$B$3)),INDEX(orderData[custom_docs],SMALL(IF(ISNUMBER(MATCH(orderData[customer],$D$9,0)*MATCH(YEAR(orderData[invoice_date]),$D$15,0)),MATCH(ROW(orderData[customer]),ROW(orderData[customer])),""),ROWS($A$15:A68)+$B$3))),IF($D$15="",INDEX(orderData[custom_docs],SMALL(IF(ISNUMBER(MATCH(orderData[customer],$D$9,0)*MATCH(orderData[order_type],$D$13,0)),MATCH(ROW(orderData[customer]),ROW(orderData[customer])),""),ROWS($A$15:A68)+$B$3)),INDEX(orderData[custom_docs],SMALL(IF(ISNUMBER(MATCH(orderData[customer],$D$9,0)*MATCH(orderData[order_type],$D$13,0)*MATCH(YEAR(orderData[invoice_date]),$D$15,0)),MATCH(ROW(orderData[customer]),ROW(orderData[customer])),""),ROWS($A$15:A68)+$B$3)))),IF($D$13="",IF($D$15="",INDEX(orderData[custom_docs],SMALL(IF(ISNUMBER(MATCH(orderData[customer],$D$9,0)*MATCH(orderData[status],$D$11,0)),MATCH(ROW(orderData[customer]),ROW(orderData[customer])),""),ROWS($A$15:A68)+$B$3)),INDEX(orderData[custom_docs],SMALL(IF(ISNUMBER(MATCH(orderData[customer],$D$9,0)*MATCH(orderData[status],$D$11,0)*MATCH(YEAR(orderData[status]),$D$15,0)),MATCH(ROW(orderData[customer]),ROW(orderData[customer])),""),ROWS($A$15:A68)+$B$3))),IF($D$15="",INDEX(orderData[custom_docs],SMALL(IF(ISNUMBER(MATCH(orderData[customer],$D$9,0)*MATCH(orderData[status],$D$11,0)*MATCH(orderData[order_type],$D$13,0)),MATCH(ROW(orderData[customer]),ROW(orderData[customer])),""),ROWS($A$15:A68)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BG61" s="195"/>
      <c r="BK61" s="266"/>
      <c r="BL61" s="267"/>
      <c r="BM61" s="268"/>
      <c r="BN61" s="267"/>
      <c r="BO61" s="268"/>
      <c r="BZ61" s="318"/>
      <c r="CA61" s="305" t="str">
        <f>IFERROR(IF(BZ61="","",INDEX(productData[description],MATCH(BZ61,productData[sku],0))),"")</f>
        <v/>
      </c>
      <c r="CB61" s="307"/>
      <c r="CC61" s="421"/>
      <c r="CD61" s="315"/>
      <c r="CE61" s="426"/>
      <c r="CF61" s="308"/>
      <c r="CG61" s="309" t="str">
        <f>IFERROR(ROUNDUP(CB61/INDEX(productData[units_per_carton],MATCH(BZ61,productData[sku],0)),0),"")</f>
        <v/>
      </c>
      <c r="CH61" s="310" t="str">
        <f>IFERROR(ROUNDUP(CD61/INDEX(productData[units_per_carton],MATCH(BZ61,productData[sku],0)),0),"")</f>
        <v/>
      </c>
      <c r="CI61" s="310" t="str">
        <f>IFERROR(ROUNDUP(CF61/INDEX(productData[units_per_carton],MATCH(BZ61,productData[sku])),0),"")</f>
        <v/>
      </c>
      <c r="CJ61" s="310" t="str">
        <f>IFERROR(((CB61+CD61+CF61)/INDEX(productData[units_per_carton],MATCH(BZ61,productData[sku],0)))*INDEX(productData[net_weight],MATCH(BZ61,productData[sku],0)),"")</f>
        <v/>
      </c>
      <c r="CK61" s="310" t="str">
        <f>IFERROR(((CB61+CD61+CF61)/INDEX(productData[units_per_carton],MATCH(BZ61,productData[sku],0)))*INDEX(productData[gross_weight],MATCH(BZ61,productData[sku],0)),"")</f>
        <v/>
      </c>
      <c r="CL61" s="414" t="str">
        <f>IFERROR((CB61+CD61+CF61)/INDEX(productData[units_per_carton],MATCH(BZ61,productData[sku],0))*INDEX(productData[length],MATCH(BZ61,productData[sku],0))*INDEX(productData[width],MATCH(BZ61,productData[sku],0))*INDEX(productData[height],MATCH(BZ61,productData[sku],0))/1000000000,"")</f>
        <v/>
      </c>
      <c r="CM61" s="311" t="str">
        <f>IFERROR(INDEX(productData[category],MATCH(BZ61,productData[sku],0)),"")</f>
        <v/>
      </c>
      <c r="CN61" s="311" t="str">
        <f>IFERROR(INDEX(productData[size1],MATCH(BZ61,productData[sku],0)),"")</f>
        <v/>
      </c>
      <c r="CO61" s="312" t="str">
        <f>IFERROR(INDEX(productData[hs_code],MATCH(BZ61,productData[sku],0)),"")</f>
        <v/>
      </c>
      <c r="CP61" s="365" t="str">
        <f>IFERROR(INDEX(productData[sku_geko],MATCH(BZ61,productData[sku],0)),"")</f>
        <v/>
      </c>
      <c r="CQ61" s="308"/>
      <c r="CR61" s="383" t="str">
        <f>IFERROR(IF(BZ61="","",IF($BX$15="SALE",INDEX(inventory[COSTO UNITARIO],MATCH(BZ61,inventory[SKU],0)),IF($BX$15="SAMPLING",INDEX(inventory[COSTO UNITARIO],MATCH(BZ61,inventory[SKU],0)),""))),"")</f>
        <v/>
      </c>
      <c r="CS61" s="383" t="str">
        <f t="shared" si="8"/>
        <v/>
      </c>
      <c r="CT61" s="430" t="str">
        <f t="shared" si="9"/>
        <v/>
      </c>
      <c r="CU61" s="357" t="str">
        <f t="shared" si="3"/>
        <v/>
      </c>
      <c r="DB61" s="251" t="str">
        <f>IFERROR(VLOOKUP(BZ61,productData[],22,FALSE),"")</f>
        <v/>
      </c>
      <c r="EE61" s="337" t="str">
        <f t="array" ref="EE61">IFERROR(IF($EC$9="",IF($EC$11="",IF($EC$13="",INDEX(productData[sku],SMALL(MATCH(ROW(productData[sku]),ROW(productData[sku])),ROWS($A$15:A68)+$B$3)),INDEX(productData[sku],SMALL(IF(ISNUMBER(MATCH(productData[size1],$EC$13,0)),MATCH(ROW(productData[sku]),ROW(productData[sku])),""),ROWS($A$15:A66)+$B$3))),IF($EC$13="",INDEX(productData[sku],SMALL(IF(ISNUMBER(MATCH(productData[sex],$EC$11,0)),MATCH(ROW(productData[sku]),ROW(productData[sku])),""),ROWS($A$15:A66)+$B$3)),INDEX(productData[sku],SMALL(IF(ISNUMBER(MATCH(productData[sex],$EC$11,0)*MATCH(productData[size1],$EC$13,0)),MATCH(ROW(productData[sku]),ROW(productData[sku])),""),ROWS($A$15:A66)+$B$3)))),IF($EC$11="",IF($EC$13="",INDEX(productData[sku],SMALL(IF(ISNUMBER(MATCH(productData[category],$EC$9,0)),MATCH(ROW(productData[sku]),ROW(productData[sku])),""),ROWS($A$15:A66)+$B$3)),INDEX(productData[sku],SMALL(IF(ISNUMBER(MATCH(productData[category],$EC$9,0)*MATCH(productData[size1],$EC$13,0)),MATCH(ROW(productData[sku]),ROW(productData[sku])),""),ROWS($A$15:A66)+$B$3))),IF($EC$13="",INDEX(productData[sku],SMALL(IF(ISNUMBER(MATCH(productData[category],$EC$9,0)*MATCH(productData[sex],$EC$11,0)),MATCH(ROW(productData[sku]),ROW(productData[sku])),""),ROWS($A$15:A66)+$B$3)),INDEX(productData[sku],SMALL(IF(ISNUMBER(MATCH(productData[category],$EC$9,0)*MATCH(productData[sex],$EC$11,0)*MATCH(productData[size1],$EC$13,0)),MATCH(ROW(productData[sku]),ROW(productData[sku])),""),ROWS($A$15:A66)+$B$3))))),"")</f>
        <v/>
      </c>
      <c r="EF61" s="501" t="str">
        <f t="array" ref="EF61">IFERROR(IF($EC$9="",IF($EC$11="",IF($EC$13="",INDEX(productData[description],SMALL(MATCH(ROW(productData[sku]),ROW(productData[sku])),ROWS($A$15:A68)+$B$3)),INDEX(productData[description],SMALL(IF(ISNUMBER(MATCH(productData[size1],$EC$13,0)),MATCH(ROW(productData[sku]),ROW(productData[sku])),""),ROWS($A$15:A66)+$B$3))),IF($EC$13="",INDEX(productData[description],SMALL(IF(ISNUMBER(MATCH(productData[sex],$EC$11,0)),MATCH(ROW(productData[sku]),ROW(productData[sku])),""),ROWS($A$15:A66)+$B$3)),INDEX(productData[description],SMALL(IF(ISNUMBER(MATCH(productData[sex],$EC$11,0)*MATCH(productData[size1],$EC$13,0)),MATCH(ROW(productData[sku]),ROW(productData[sku])),""),ROWS($A$15:A66)+$B$3)))),IF($EC$11="",IF($EC$13="",INDEX(productData[description],SMALL(IF(ISNUMBER(MATCH(productData[category],$EC$9,0)),MATCH(ROW(productData[sku]),ROW(productData[sku])),""),ROWS($A$15:A66)+$B$3)),INDEX(productData[description],SMALL(IF(ISNUMBER(MATCH(productData[category],$EC$9,0)*MATCH(productData[size1],$EC$13,0)),MATCH(ROW(productData[sku]),ROW(productData[sku])),""),ROWS($A$15:A66)+$B$3))),IF($EC$13="",INDEX(productData[description],SMALL(IF(ISNUMBER(MATCH(productData[category],$EC$9,0)*MATCH(productData[sex],$EC$11,0)),MATCH(ROW(productData[sku]),ROW(productData[sku])),""),ROWS($A$15:A66)+$B$3)),INDEX(productData[description],SMALL(IF(ISNUMBER(MATCH(productData[category],$EC$9,0)*MATCH(productData[sex],$EC$11,0)*MATCH(productData[size1],$EC$13,0)),MATCH(ROW(productData[sku]),ROW(productData[sku])),""),ROWS($A$15:A66)+$B$3))))),"")</f>
        <v/>
      </c>
      <c r="EG61" s="338" t="str">
        <f>IFERROR(IF('BHPC MANAGER'!$EE61="","",INDEX(inventory[ESISTENZA],MATCH('BHPC MANAGER'!$EE61,inventory[SKU],0))),0)</f>
        <v/>
      </c>
      <c r="EH61" s="339" t="s">
        <v>241</v>
      </c>
      <c r="EI61" s="339" t="str">
        <f t="shared" si="4"/>
        <v/>
      </c>
      <c r="EJ61" s="340" t="s">
        <v>241</v>
      </c>
      <c r="EK61" s="341" t="str">
        <f t="shared" si="5"/>
        <v/>
      </c>
    </row>
    <row r="62" spans="10:145" ht="15" customHeight="1" x14ac:dyDescent="0.35">
      <c r="L62" s="285" t="str">
        <f t="array" ref="L62">IFERROR(IF($D$9="",IF($D$11="",IF($D$13="",IF($D$15="",INDEX(orderData[customer],SMALL(MATCH(ROW(orderData[customer]),ROW(orderData[customer])),ROWS($A$15:A69)+$B$3)),INDEX(orderData[customer],SMALL(IF(ISNUMBER(MATCH(YEAR(orderData[invoice_date]),$D$15,0)),MATCH(ROW(orderData[customer]),ROW(orderData[customer])),""),ROWS($A$15:A69)+$B$3))),IF($D$15="",INDEX(orderData[customer],SMALL(IF(ISNUMBER(MATCH(orderData[order_type],$D$13,0)),MATCH(ROW(orderData[customer]),ROW(orderData[customer])),""),ROWS($A$15:A69)+$B$3)),INDEX(orderData[customer],SMALL(IF(ISNUMBER(MATCH(orderData[order_type],$D$13,0)*MATCH(YEAR(orderData[invoice_date]),$D$15,0)),MATCH(ROW(orderData[customer]),ROW(orderData[customer])),""),ROWS($A$15:A69)+$B$3)))),IF($D$13="",IF($D$15="",INDEX(orderData[customer],SMALL(IF(ISNUMBER(MATCH(orderData[status],$D$11,0)),MATCH(ROW(orderData[customer]),ROW(orderData[customer])),""),ROWS($A$15:A69)+$B$3)),INDEX(orderData[customer],SMALL(IF(ISNUMBER(MATCH(orderData[status],$D$11,0)*MATCH(YEAR(orderData[invoice_date]),$D$15,0)),MATCH(ROW(orderData[customer]),ROW(orderData[customer])),""),ROWS($A$15:A69)+$B$3))),IF($D$15="",INDEX(orderData[customer],SMALL(IF(ISNUMBER(MATCH(orderData[status],$D$11,0)*MATCH(orderData[order_type],$D$13,0)),MATCH(ROW(orderData[customer]),ROW(orderData[customer])),""),ROWS($A$15:A69)+$B$3)),INDEX(orderData[customer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er],SMALL(IF(ISNUMBER(MATCH(orderData[customer],$D$9,0)),MATCH(ROW(orderData[customer]),ROW(orderData[customer])),""),ROWS($A$15:A69)+$B$3)),INDEX(orderData[customer],SMALL(IF(ISNUMBER(MATCH(orderData[customer],$D$9,0)*MATCH(YEAR(orderData[invoice_date]),$D$15,0)),MATCH(ROW(orderData[customer]),ROW(orderData[customer])),""),ROWS($A$15:A69)+$B$3))),IF($D$15="",INDEX(orderData[customer],SMALL(IF(ISNUMBER(MATCH(orderData[customer],$D$9,0)*MATCH(orderData[order_type],$D$13,0)),MATCH(ROW(orderData[customer]),ROW(orderData[customer])),""),ROWS($A$15:A69)+$B$3)),INDEX(orderData[customer],SMALL(IF(ISNUMBER(MATCH(orderData[customer],$D$9,0)*MATCH(orderData[order_type],$D$13,0)*MATCH(YEAR(orderData[invoice_date]),$D$15,0)),MATCH(ROW(orderData[customer]),ROW(orderData[customer])),""),ROWS($A$15:A69)+$B$3)))),IF($D$13="",IF($D$15="",INDEX(orderData[customer],SMALL(IF(ISNUMBER(MATCH(orderData[customer],$D$9,0)*MATCH(orderData[status],$D$11,0)),MATCH(ROW(orderData[customer]),ROW(orderData[customer])),""),ROWS($A$15:A69)+$B$3)),INDEX(orderData[customer],SMALL(IF(ISNUMBER(MATCH(orderData[customer],$D$9,0)*MATCH(orderData[status],$D$11,0)*MATCH(YEAR(orderData[invoice_date]),$D$15,0)),MATCH(ROW(orderData[customer]),ROW(orderData[customer])),""),ROWS($A$15:A69)+$B$3))),IF($D$15="",INDEX(orderData[customer],SMALL(IF(ISNUMBER(MATCH(orderData[customer],$D$9,0)*MATCH(orderData[status],$D$11,0)*MATCH(orderData[order_type],$D$13,0)),MATCH(ROW(orderData[customer]),ROW(orderData[customer])),""),ROWS($A$15:A69)+$B$3)),INDEX(orderData[customer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M62" s="286" t="str">
        <f t="array" ref="M62">IFERROR(IF($D$9="",IF($D$11="",IF($D$13="",IF($D$15="",INDEX(orderData[order_no],SMALL(MATCH(ROW(orderData[customer]),ROW(orderData[customer])),ROWS($A$15:A69)+$B$3)),INDEX(orderData[order_no],SMALL(IF(ISNUMBER(MATCH(YEAR(orderData[invoice_date]),$D$15,0)),MATCH(ROW(orderData[customer]),ROW(orderData[customer])),""),ROWS($A$15:A69)+$B$3))),IF($D$15="",INDEX(orderData[order_no],SMALL(IF(ISNUMBER(MATCH(orderData[order_type],$D$13,0)),MATCH(ROW(orderData[customer]),ROW(orderData[customer])),""),ROWS($A$15:A69)+$B$3)),INDEX(orderData[order_no],SMALL(IF(ISNUMBER(MATCH(orderData[order_type],$D$13,0)*MATCH(YEAR(orderData[invoice_date]),$D$15,0)),MATCH(ROW(orderData[customer]),ROW(orderData[customer])),""),ROWS($A$15:A69)+$B$3)))),IF($D$13="",IF($D$15="",INDEX(orderData[order_no],SMALL(IF(ISNUMBER(MATCH(orderData[status],$D$11,0)),MATCH(ROW(orderData[customer]),ROW(orderData[customer])),""),ROWS($A$15:A69)+$B$3)),INDEX(orderData[order_no],SMALL(IF(ISNUMBER(MATCH(orderData[status],$D$11,0)*MATCH(YEAR(orderData[invoice_date]),$D$15,0)),MATCH(ROW(orderData[customer]),ROW(orderData[customer])),""),ROWS($A$15:A69)+$B$3))),IF($D$15="",INDEX(orderData[order_no],SMALL(IF(ISNUMBER(MATCH(orderData[status],$D$11,0)*MATCH(orderData[order_type],$D$13,0)),MATCH(ROW(orderData[customer]),ROW(orderData[customer])),""),ROWS($A$15:A69)+$B$3)),INDEX(orderData[order_no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no],SMALL(IF(ISNUMBER(MATCH(orderData[customer],$D$9,0)),MATCH(ROW(orderData[customer]),ROW(orderData[customer])),""),ROWS($A$15:A69)+$B$3)),INDEX(orderData[order_no],SMALL(IF(ISNUMBER(MATCH(orderData[customer],$D$9,0)*MATCH(YEAR(orderData[invoice_date]),$D$15,0)),MATCH(ROW(orderData[customer]),ROW(orderData[customer])),""),ROWS($A$15:A69)+$B$3))),IF($D$15="",INDEX(orderData[order_no],SMALL(IF(ISNUMBER(MATCH(orderData[customer],$D$9,0)*MATCH(orderData[order_type],$D$13,0)),MATCH(ROW(orderData[customer]),ROW(orderData[customer])),""),ROWS($A$15:A69)+$B$3)),INDEX(orderData[order_no],SMALL(IF(ISNUMBER(MATCH(orderData[customer],$D$9,0)*MATCH(orderData[order_type],$D$13,0)*MATCH(YEAR(orderData[invoice_date]),$D$15,0)),MATCH(ROW(orderData[customer]),ROW(orderData[customer])),""),ROWS($A$15:A69)+$B$3)))),IF($D$13="",IF($D$15="",INDEX(orderData[order_no],SMALL(IF(ISNUMBER(MATCH(orderData[customer],$D$9,0)*MATCH(orderData[status],$D$11,0)),MATCH(ROW(orderData[customer]),ROW(orderData[customer])),""),ROWS($A$15:A69)+$B$3)),INDEX(orderData[order_no],SMALL(IF(ISNUMBER(MATCH(orderData[customer],$D$9,0)*MATCH(orderData[status],$D$11,0)*MATCH(YEAR(orderData[invoice_date]),$D$15,0)),MATCH(ROW(orderData[customer]),ROW(orderData[customer])),""),ROWS($A$15:A69)+$B$3))),IF($D$15="",INDEX(orderData[order_no],SMALL(IF(ISNUMBER(MATCH(orderData[customer],$D$9,0)*MATCH(orderData[status],$D$11,0)*MATCH(orderData[order_type],$D$13,0)),MATCH(ROW(orderData[customer]),ROW(orderData[customer])),""),ROWS($A$15:A69)+$B$3)),INDEX(orderData[order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N62" s="287" t="str">
        <f t="array" ref="N62">IFERROR(IF($D$9="",IF($D$11="",IF($D$13="",IF($D$15="",INDEX(orderData[order_type],SMALL(MATCH(ROW(orderData[customer]),ROW(orderData[customer])),ROWS($A$15:A69)+$B$3)),INDEX(orderData[order_type],SMALL(IF(ISNUMBER(MATCH(YEAR(orderData[invoice_date]),$D$15,0)),MATCH(ROW(orderData[customer]),ROW(orderData[customer])),""),ROWS($A$15:A69)+$B$3))),IF($D$15="",INDEX(orderData[order_type],SMALL(IF(ISNUMBER(MATCH(orderData[order_type],$D$13,0)),MATCH(ROW(orderData[customer]),ROW(orderData[customer])),""),ROWS($A$15:A69)+$B$3)),INDEX(orderData[order_type],SMALL(IF(ISNUMBER(MATCH(orderData[order_type],$D$13,0)*MATCH(YEAR(orderData[invoice_date]),$D$15,0)),MATCH(ROW(orderData[customer]),ROW(orderData[customer])),""),ROWS($A$15:A69)+$B$3)))),IF($D$13="",IF($D$15="",INDEX(orderData[order_type],SMALL(IF(ISNUMBER(MATCH(orderData[status],$D$11,0)),MATCH(ROW(orderData[customer]),ROW(orderData[customer])),""),ROWS($A$15:A69)+$B$3)),INDEX(orderData[order_type],SMALL(IF(ISNUMBER(MATCH(orderData[status],$D$11,0)*MATCH(YEAR(orderData[invoice_date]),$D$15,0)),MATCH(ROW(orderData[customer]),ROW(orderData[customer])),""),ROWS($A$15:A69)+$B$3))),IF($D$15="",INDEX(orderData[order_type],SMALL(IF(ISNUMBER(MATCH(orderData[status],$D$11,0)*MATCH(orderData[order_type],$D$13,0)),MATCH(ROW(orderData[customer]),ROW(orderData[customer])),""),ROWS($A$15:A69)+$B$3)),INDEX(orderData[order_typ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type],SMALL(IF(ISNUMBER(MATCH(orderData[customer],$D$9,0)),MATCH(ROW(orderData[customer]),ROW(orderData[customer])),""),ROWS($A$15:A69)+$B$3)),INDEX(orderData[order_type],SMALL(IF(ISNUMBER(MATCH(orderData[customer],$D$9,0)*MATCH(YEAR(orderData[invoice_date]),$D$15,0)),MATCH(ROW(orderData[customer]),ROW(orderData[customer])),""),ROWS($A$15:A69)+$B$3))),IF($D$15="",INDEX(orderData[order_type],SMALL(IF(ISNUMBER(MATCH(orderData[customer],$D$9,0)*MATCH(orderData[order_type],$D$13,0)),MATCH(ROW(orderData[customer]),ROW(orderData[customer])),""),ROWS($A$15:A69)+$B$3)),INDEX(orderData[order_type],SMALL(IF(ISNUMBER(MATCH(orderData[customer],$D$9,0)*MATCH(orderData[order_type],$D$13,0)*MATCH(YEAR(orderData[invoice_date]),$D$15,0)),MATCH(ROW(orderData[customer]),ROW(orderData[customer])),""),ROWS($A$15:A69)+$B$3)))),IF($D$13="",IF($D$15="",INDEX(orderData[order_type],SMALL(IF(ISNUMBER(MATCH(orderData[customer],$D$9,0)*MATCH(orderData[status],$D$11,0)),MATCH(ROW(orderData[customer]),ROW(orderData[customer])),""),ROWS($A$15:A69)+$B$3)),INDEX(orderData[order_type],SMALL(IF(ISNUMBER(MATCH(orderData[customer],$D$9,0)*MATCH(orderData[status],$D$11,0)*MATCH(YEAR(orderData[invoice_date]),$D$15,0)),MATCH(ROW(orderData[customer]),ROW(orderData[customer])),""),ROWS($A$15:A69)+$B$3))),IF($D$15="",INDEX(orderData[order_type],SMALL(IF(ISNUMBER(MATCH(orderData[customer],$D$9,0)*MATCH(orderData[status],$D$11,0)*MATCH(orderData[order_type],$D$13,0)),MATCH(ROW(orderData[customer]),ROW(orderData[customer])),""),ROWS($A$15:A69)+$B$3)),INDEX(orderData[order_typ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O62" s="288" t="str">
        <f t="array" ref="O62">IFERROR(IF($D$9="",IF($D$11="",IF($D$13="",IF($D$15="",INDEX(orderData[order_date],SMALL(MATCH(ROW(orderData[customer]),ROW(orderData[customer])),ROWS($A$15:A69)+$B$3)),INDEX(orderData[order_date],SMALL(IF(ISNUMBER(MATCH(YEAR(orderData[invoice_date]),$D$15,0)),MATCH(ROW(orderData[customer]),ROW(orderData[customer])),""),ROWS($A$15:A69)+$B$3))),IF($D$15="",INDEX(orderData[order_date],SMALL(IF(ISNUMBER(MATCH(orderData[order_type],$D$13,0)),MATCH(ROW(orderData[customer]),ROW(orderData[customer])),""),ROWS($A$15:A69)+$B$3)),INDEX(orderData[order_date],SMALL(IF(ISNUMBER(MATCH(orderData[order_type],$D$13,0)*MATCH(YEAR(orderData[invoice_date]),$D$15,0)),MATCH(ROW(orderData[customer]),ROW(orderData[customer])),""),ROWS($A$15:A69)+$B$3)))),IF($D$13="",IF($D$15="",INDEX(orderData[order_date],SMALL(IF(ISNUMBER(MATCH(orderData[status],$D$11,0)),MATCH(ROW(orderData[customer]),ROW(orderData[customer])),""),ROWS($A$15:A69)+$B$3)),INDEX(orderData[order_date],SMALL(IF(ISNUMBER(MATCH(orderData[status],$D$11,0)*MATCH(YEAR(orderData[invoice_date]),$D$15,0)),MATCH(ROW(orderData[customer]),ROW(orderData[customer])),""),ROWS($A$15:A69)+$B$3))),IF($D$15="",INDEX(orderData[order_date],SMALL(IF(ISNUMBER(MATCH(orderData[status],$D$11,0)*MATCH(orderData[order_type],$D$13,0)),MATCH(ROW(orderData[customer]),ROW(orderData[customer])),""),ROWS($A$15:A69)+$B$3)),INDEX(orderData[order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date],SMALL(IF(ISNUMBER(MATCH(orderData[customer],$D$9,0)),MATCH(ROW(orderData[customer]),ROW(orderData[customer])),""),ROWS($A$15:A69)+$B$3)),INDEX(orderData[order_date],SMALL(IF(ISNUMBER(MATCH(orderData[customer],$D$9,0)*MATCH(YEAR(orderData[invoice_date]),$D$15,0)),MATCH(ROW(orderData[customer]),ROW(orderData[customer])),""),ROWS($A$15:A69)+$B$3))),IF($D$15="",INDEX(orderData[order_date],SMALL(IF(ISNUMBER(MATCH(orderData[customer],$D$9,0)*MATCH(orderData[order_type],$D$13,0)),MATCH(ROW(orderData[customer]),ROW(orderData[customer])),""),ROWS($A$15:A69)+$B$3)),INDEX(orderData[order_date],SMALL(IF(ISNUMBER(MATCH(orderData[customer],$D$9,0)*MATCH(orderData[order_type],$D$13,0)*MATCH(YEAR(orderData[invoice_date]),$D$15,0)),MATCH(ROW(orderData[customer]),ROW(orderData[customer])),""),ROWS($A$15:A69)+$B$3)))),IF($D$13="",IF($D$15="",INDEX(orderData[order_date],SMALL(IF(ISNUMBER(MATCH(orderData[customer],$D$9,0)*MATCH(orderData[status],$D$11,0)),MATCH(ROW(orderData[customer]),ROW(orderData[customer])),""),ROWS($A$15:A69)+$B$3)),INDEX(orderData[order_date],SMALL(IF(ISNUMBER(MATCH(orderData[customer],$D$9,0)*MATCH(orderData[status],$D$11,0)*MATCH(YEAR(orderData[invoice_date]),$D$15,0)),MATCH(ROW(orderData[customer]),ROW(orderData[customer])),""),ROWS($A$15:A69)+$B$3))),IF($D$15="",INDEX(orderData[order_date],SMALL(IF(ISNUMBER(MATCH(orderData[customer],$D$9,0)*MATCH(orderData[status],$D$11,0)*MATCH(orderData[order_type],$D$13,0)),MATCH(ROW(orderData[customer]),ROW(orderData[customer])),""),ROWS($A$15:A69)+$B$3)),INDEX(orderData[order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P62" s="289" t="str">
        <f t="array" ref="P62">IFERROR(IF($D$9="",IF($D$11="",IF($D$13="",IF($D$15="",INDEX(orderData[invoice_no],SMALL(MATCH(ROW(orderData[customer]),ROW(orderData[customer])),ROWS($A$15:A69)+$B$3)),INDEX(orderData[invoice_no],SMALL(IF(ISNUMBER(MATCH(YEAR(orderData[invoice_date]),$D$15,0)),MATCH(ROW(orderData[customer]),ROW(orderData[customer])),""),ROWS($A$15:A69)+$B$3))),IF($D$15="",INDEX(orderData[invoice_no],SMALL(IF(ISNUMBER(MATCH(orderData[order_type],$D$13,0)),MATCH(ROW(orderData[customer]),ROW(orderData[customer])),""),ROWS($A$15:A69)+$B$3)),INDEX(orderData[invoice_no],SMALL(IF(ISNUMBER(MATCH(orderData[order_type],$D$13,0)*MATCH(YEAR(orderData[invoice_date]),$D$15,0)),MATCH(ROW(orderData[customer]),ROW(orderData[customer])),""),ROWS($A$15:A69)+$B$3)))),IF($D$13="",IF($D$15="",INDEX(orderData[invoice_no],SMALL(IF(ISNUMBER(MATCH(orderData[status],$D$11,0)),MATCH(ROW(orderData[customer]),ROW(orderData[customer])),""),ROWS($A$15:A69)+$B$3)),INDEX(orderData[invoice_no],SMALL(IF(ISNUMBER(MATCH(orderData[status],$D$11,0)*MATCH(YEAR(orderData[invoice_date]),$D$15,0)),MATCH(ROW(orderData[customer]),ROW(orderData[customer])),""),ROWS($A$15:A69)+$B$3))),IF($D$15="",INDEX(orderData[invoice_no],SMALL(IF(ISNUMBER(MATCH(orderData[status],$D$11,0)*MATCH(orderData[order_type],$D$13,0)),MATCH(ROW(orderData[customer]),ROW(orderData[customer])),""),ROWS($A$15:A69)+$B$3)),INDEX(orderData[invoice_no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no],SMALL(IF(ISNUMBER(MATCH(orderData[customer],$D$9,0)),MATCH(ROW(orderData[customer]),ROW(orderData[customer])),""),ROWS($A$15:A69)+$B$3)),INDEX(orderData[invoice_no],SMALL(IF(ISNUMBER(MATCH(orderData[customer],$D$9,0)*MATCH(YEAR(orderData[invoice_date]),$D$15,0)),MATCH(ROW(orderData[customer]),ROW(orderData[customer])),""),ROWS($A$15:A69)+$B$3))),IF($D$15="",INDEX(orderData[invoice_no],SMALL(IF(ISNUMBER(MATCH(orderData[customer],$D$9,0)*MATCH(orderData[order_type],$D$13,0)),MATCH(ROW(orderData[customer]),ROW(orderData[customer])),""),ROWS($A$15:A69)+$B$3)),INDEX(orderData[invoice_no],SMALL(IF(ISNUMBER(MATCH(orderData[customer],$D$9,0)*MATCH(orderData[order_type],$D$13,0)*MATCH(YEAR(orderData[invoice_date]),$D$15,0)),MATCH(ROW(orderData[customer]),ROW(orderData[customer])),""),ROWS($A$15:A69)+$B$3)))),IF($D$13="",IF($D$15="",INDEX(orderData[invoice_no],SMALL(IF(ISNUMBER(MATCH(orderData[customer],$D$9,0)*MATCH(orderData[status],$D$11,0)),MATCH(ROW(orderData[customer]),ROW(orderData[customer])),""),ROWS($A$15:A69)+$B$3)),INDEX(orderData[invoice_no],SMALL(IF(ISNUMBER(MATCH(orderData[customer],$D$9,0)*MATCH(orderData[status],$D$11,0)*MATCH(YEAR(orderData[invoice_date]),$D$15,0)),MATCH(ROW(orderData[customer]),ROW(orderData[customer])),""),ROWS($A$15:A69)+$B$3))),IF($D$15="",INDEX(orderData[invoice_no],SMALL(IF(ISNUMBER(MATCH(orderData[customer],$D$9,0)*MATCH(orderData[status],$D$11,0)*MATCH(orderData[order_type],$D$13,0)),MATCH(ROW(orderData[customer]),ROW(orderData[customer])),""),ROWS($A$15:A69)+$B$3)),INDEX(orderData[invoice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Q62" s="290" t="str">
        <f t="array" ref="Q62">IFERROR(IF($D$9="",IF($D$11="",IF($D$13="",IF($D$15="",INDEX(orderData[invoice_date],SMALL(MATCH(ROW(orderData[customer]),ROW(orderData[customer])),ROWS($A$15:A69)+$B$3)),INDEX(orderData[invoice_date],SMALL(IF(ISNUMBER(MATCH(YEAR(orderData[invoice_date]),$D$15,0)),MATCH(ROW(orderData[customer]),ROW(orderData[customer])),""),ROWS($A$15:A69)+$B$3))),IF($D$15="",INDEX(orderData[invoice_date],SMALL(IF(ISNUMBER(MATCH(orderData[order_type],$D$13,0)),MATCH(ROW(orderData[customer]),ROW(orderData[customer])),""),ROWS($A$15:A69)+$B$3)),INDEX(orderData[invoice_date],SMALL(IF(ISNUMBER(MATCH(orderData[order_type],$D$13,0)*MATCH(YEAR(orderData[invoice_date]),$D$15,0)),MATCH(ROW(orderData[customer]),ROW(orderData[customer])),""),ROWS($A$15:A69)+$B$3)))),IF($D$13="",IF($D$15="",INDEX(orderData[invoice_date],SMALL(IF(ISNUMBER(MATCH(orderData[status],$D$11,0)),MATCH(ROW(orderData[customer]),ROW(orderData[customer])),""),ROWS($A$15:A69)+$B$3)),INDEX(orderData[invoice_date],SMALL(IF(ISNUMBER(MATCH(orderData[status],$D$11,0)*MATCH(YEAR(orderData[invoice_date]),$D$15,0)),MATCH(ROW(orderData[customer]),ROW(orderData[customer])),""),ROWS($A$15:A69)+$B$3))),IF($D$15="",INDEX(orderData[invoice_date],SMALL(IF(ISNUMBER(MATCH(orderData[status],$D$11,0)*MATCH(orderData[order_type],$D$13,0)),MATCH(ROW(orderData[customer]),ROW(orderData[customer])),""),ROWS($A$15:A69)+$B$3)),INDEX(orderData[invoice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date],SMALL(IF(ISNUMBER(MATCH(orderData[customer],$D$9,0)),MATCH(ROW(orderData[customer]),ROW(orderData[customer])),""),ROWS($A$15:A69)+$B$3)),INDEX(orderData[invoice_date],SMALL(IF(ISNUMBER(MATCH(orderData[customer],$D$9,0)*MATCH(YEAR(orderData[invoice_date]),$D$15,0)),MATCH(ROW(orderData[customer]),ROW(orderData[customer])),""),ROWS($A$15:A69)+$B$3))),IF($D$15="",INDEX(orderData[invoice_date],SMALL(IF(ISNUMBER(MATCH(orderData[customer],$D$9,0)*MATCH(orderData[order_type],$D$13,0)),MATCH(ROW(orderData[customer]),ROW(orderData[customer])),""),ROWS($A$15:A69)+$B$3)),INDEX(orderData[invoice_date],SMALL(IF(ISNUMBER(MATCH(orderData[customer],$D$9,0)*MATCH(orderData[order_type],$D$13,0)*MATCH(YEAR(orderData[invoice_date]),$D$15,0)),MATCH(ROW(orderData[customer]),ROW(orderData[customer])),""),ROWS($A$15:A69)+$B$3)))),IF($D$13="",IF($D$15="",INDEX(orderData[invoice_date],SMALL(IF(ISNUMBER(MATCH(orderData[customer],$D$9,0)*MATCH(orderData[status],$D$11,0)),MATCH(ROW(orderData[customer]),ROW(orderData[customer])),""),ROWS($A$15:A69)+$B$3)),INDEX(orderData[invoice_date],SMALL(IF(ISNUMBER(MATCH(orderData[customer],$D$9,0)*MATCH(orderData[status],$D$11,0)*MATCH(YEAR(orderData[invoice_date]),$D$15,0)),MATCH(ROW(orderData[customer]),ROW(orderData[customer])),""),ROWS($A$15:A69)+$B$3))),IF($D$15="",INDEX(orderData[invoice_date],SMALL(IF(ISNUMBER(MATCH(orderData[customer],$D$9,0)*MATCH(orderData[status],$D$11,0)*MATCH(orderData[order_type],$D$13,0)),MATCH(ROW(orderData[customer]),ROW(orderData[customer])),""),ROWS($A$15:A69)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R62" s="291" t="str">
        <f t="array" ref="R62">IFERROR(IF($D$9="",IF($D$11="",IF($D$13="",IF($D$15="",INDEX(orderData[inv_amount],SMALL(MATCH(ROW(orderData[customer]),ROW(orderData[customer])),ROWS($A$15:A69)+$B$3)),INDEX(orderData[inv_amount],SMALL(IF(ISNUMBER(MATCH(YEAR(orderData[invoice_date]),$D$15,0)),MATCH(ROW(orderData[customer]),ROW(orderData[customer])),""),ROWS($A$15:A69)+$B$3))),IF($D$15="",INDEX(orderData[inv_amount],SMALL(IF(ISNUMBER(MATCH(orderData[order_type],$D$13,0)),MATCH(ROW(orderData[customer]),ROW(orderData[customer])),""),ROWS($A$15:A69)+$B$3)),INDEX(orderData[inv_amount],SMALL(IF(ISNUMBER(MATCH(orderData[order_type],$D$13,0)*MATCH(YEAR(orderData[invoice_date]),$D$15,0)),MATCH(ROW(orderData[customer]),ROW(orderData[customer])),""),ROWS($A$15:A69)+$B$3)))),IF($D$13="",IF($D$15="",INDEX(orderData[inv_amount],SMALL(IF(ISNUMBER(MATCH(orderData[status],$D$11,0)),MATCH(ROW(orderData[customer]),ROW(orderData[customer])),""),ROWS($A$15:A69)+$B$3)),INDEX(orderData[inv_amount],SMALL(IF(ISNUMBER(MATCH(orderData[status],$D$11,0)*MATCH(YEAR(orderData[invoice_date]),$D$15,0)),MATCH(ROW(orderData[customer]),ROW(orderData[customer])),""),ROWS($A$15:A69)+$B$3))),IF($D$15="",INDEX(orderData[inv_amount],SMALL(IF(ISNUMBER(MATCH(orderData[status],$D$11,0)*MATCH(orderData[order_type],$D$13,0)),MATCH(ROW(orderData[customer]),ROW(orderData[customer])),""),ROWS($A$15:A69)+$B$3)),INDEX(orderData[inv_amount],SMALL(IF(ISNUMBER(MATCH(orderData[status],$D$11,0)*MATCH(orderData[order_type],$D$13,0)*MATCH(YEAR(orderData[invoice_date]),$D$15,0)),MATCH(ROW(orderData[customer]),ROW(orderData[customer])),""),ROWS($A$15:A69)+$B$3))))),IF($D$11="",IF($D$13="",IF($D$15="",INDEX(orderData[inv_amount],SMALL(IF(ISNUMBER(MATCH(orderData[customer],$D$9,0)),MATCH(ROW(orderData[customer]),ROW(orderData[customer])),""),ROWS($A$15:A69)+$B$3)),INDEX(orderData[inv_amount],SMALL(IF(ISNUMBER(MATCH(orderData[customer],$D$9,0)*MATCH(YEAR(orderData[invoice_date]),$D$15,0)),MATCH(ROW(orderData[customer]),ROW(orderData[customer])),""),ROWS($A$15:A69)+$B$3))),IF($D$15="",INDEX(orderData[inv_amount],SMALL(IF(ISNUMBER(MATCH(orderData[customer],$D$9,0)*MATCH(orderData[order_type],$D$13,0)),MATCH(ROW(orderData[customer]),ROW(orderData[customer])),""),ROWS($A$15:A69)+$B$3)),INDEX(orderData[inv_amount],SMALL(IF(ISNUMBER(MATCH(orderData[customer],$D$9,0)*MATCH(orderData[order_type],$D$13,0)*MATCH(YEAR(orderData[invoice_date]),$D$15,0)),MATCH(ROW(orderData[customer]),ROW(orderData[customer])),""),ROWS($A$15:A69)+$B$3)))),IF($D$13="",IF($D$15="",INDEX(orderData[inv_amount],SMALL(IF(ISNUMBER(MATCH(orderData[customer],$D$9,0)*MATCH(orderData[status],$D$11,0)),MATCH(ROW(orderData[customer]),ROW(orderData[customer])),""),ROWS($A$15:A69)+$B$3)),INDEX(orderData[inv_amount],SMALL(IF(ISNUMBER(MATCH(orderData[customer],$D$9,0)*MATCH(orderData[status],$D$11,0)*MATCH(YEAR(orderData[inv_amount]),$D$15,0)),MATCH(ROW(orderData[customer]),ROW(orderData[customer])),""),ROWS($A$15:A69)+$B$3))),IF($D$15="",INDEX(orderData[inv_amount],SMALL(IF(ISNUMBER(MATCH(orderData[customer],$D$9,0)*MATCH(orderData[status],$D$11,0)*MATCH(orderData[order_type],$D$13,0)),MATCH(ROW(orderData[customer]),ROW(orderData[customer])),""),ROWS($A$15:A69)+$B$3)),INDEX(orderData[inv_amount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S62" s="353" t="str">
        <f t="array" ref="S62">IFERROR(IF($D$9="",IF($D$11="",IF($D$13="",IF($D$15="",INDEX(orderData[lock_goods],SMALL(MATCH(ROW(orderData[customer]),ROW(orderData[customer])),ROWS($A$15:A69)+$B$3)),INDEX(orderData[lock_goods],SMALL(IF(ISNUMBER(MATCH(YEAR(orderData[invoice_date]),$D$15,0)),MATCH(ROW(orderData[customer]),ROW(orderData[customer])),""),ROWS($A$15:A69)+$B$3))),IF($D$15="",INDEX(orderData[lock_goods],SMALL(IF(ISNUMBER(MATCH(orderData[order_type],$D$13,0)),MATCH(ROW(orderData[customer]),ROW(orderData[customer])),""),ROWS($A$15:A69)+$B$3)),INDEX(orderData[lock_goods],SMALL(IF(ISNUMBER(MATCH(orderData[order_type],$D$13,0)*MATCH(YEAR(orderData[invoice_date]),$D$15,0)),MATCH(ROW(orderData[customer]),ROW(orderData[customer])),""),ROWS($A$15:A69)+$B$3)))),IF($D$13="",IF($D$15="",INDEX(orderData[lock_goods],SMALL(IF(ISNUMBER(MATCH(orderData[status],$D$11,0)),MATCH(ROW(orderData[customer]),ROW(orderData[customer])),""),ROWS($A$15:A69)+$B$3)),INDEX(orderData[lock_goods],SMALL(IF(ISNUMBER(MATCH(orderData[status],$D$11,0)*MATCH(YEAR(orderData[invoice_date]),$D$15,0)),MATCH(ROW(orderData[customer]),ROW(orderData[customer])),""),ROWS($A$15:A69)+$B$3))),IF($D$15="",INDEX(orderData[lock_goods],SMALL(IF(ISNUMBER(MATCH(orderData[status],$D$11,0)*MATCH(orderData[order_type],$D$13,0)),MATCH(ROW(orderData[customer]),ROW(orderData[customer])),""),ROWS($A$15:A69)+$B$3)),INDEX(orderData[lock_goods],SMALL(IF(ISNUMBER(MATCH(orderData[status],$D$11,0)*MATCH(orderData[order_type],$D$13,0)*MATCH(YEAR(orderData[invoice_date]),$D$15,0)),MATCH(ROW(orderData[customer]),ROW(orderData[customer])),""),ROWS($A$15:A69)+$B$3))))),IF($D$11="",IF($D$13="",IF($D$15="",INDEX(orderData[lock_goods],SMALL(IF(ISNUMBER(MATCH(orderData[customer],$D$9,0)),MATCH(ROW(orderData[customer]),ROW(orderData[customer])),""),ROWS($A$15:A69)+$B$3)),INDEX(orderData[lock_goods],SMALL(IF(ISNUMBER(MATCH(orderData[customer],$D$9,0)*MATCH(YEAR(orderData[invoice_date]),$D$15,0)),MATCH(ROW(orderData[customer]),ROW(orderData[customer])),""),ROWS($A$15:A69)+$B$3))),IF($D$15="",INDEX(orderData[lock_goods],SMALL(IF(ISNUMBER(MATCH(orderData[customer],$D$9,0)*MATCH(orderData[order_type],$D$13,0)),MATCH(ROW(orderData[customer]),ROW(orderData[customer])),""),ROWS($A$15:A69)+$B$3)),INDEX(orderData[lock_goods],SMALL(IF(ISNUMBER(MATCH(orderData[customer],$D$9,0)*MATCH(orderData[order_type],$D$13,0)*MATCH(YEAR(orderData[invoice_date]),$D$15,0)),MATCH(ROW(orderData[customer]),ROW(orderData[customer])),""),ROWS($A$15:A69)+$B$3)))),IF($D$13="",IF($D$15="",INDEX(orderData[lock_goods],SMALL(IF(ISNUMBER(MATCH(orderData[customer],$D$9,0)*MATCH(orderData[status],$D$11,0)),MATCH(ROW(orderData[customer]),ROW(orderData[customer])),""),ROWS($A$15:A69)+$B$3)),INDEX(orderData[lock_goods],SMALL(IF(ISNUMBER(MATCH(orderData[customer],$D$9,0)*MATCH(orderData[status],$D$11,0)*MATCH(YEAR(orderData[payed]),$D$15,0)),MATCH(ROW(orderData[customer]),ROW(orderData[customer])),""),ROWS($A$15:A69)+$B$3))),IF($D$15="",INDEX(orderData[lock_goods],SMALL(IF(ISNUMBER(MATCH(orderData[customer],$D$9,0)*MATCH(orderData[status],$D$11,0)*MATCH(orderData[order_type],$D$13,0)),MATCH(ROW(orderData[customer]),ROW(orderData[customer])),""),ROWS($A$15:A69)+$B$3)),INDEX(orderData[lock_good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T62" s="292" t="str">
        <f t="array" ref="T62">IFERROR(IF($D$9="",IF($D$11="",IF($D$13="",IF($D$15="",INDEX(orderData[payed],SMALL(MATCH(ROW(orderData[customer]),ROW(orderData[customer])),ROWS($A$15:A69)+$B$3)),INDEX(orderData[payed],SMALL(IF(ISNUMBER(MATCH(YEAR(orderData[invoice_date]),$D$15,0)),MATCH(ROW(orderData[customer]),ROW(orderData[customer])),""),ROWS($A$15:A69)+$B$3))),IF($D$15="",INDEX(orderData[payed],SMALL(IF(ISNUMBER(MATCH(orderData[order_type],$D$13,0)),MATCH(ROW(orderData[customer]),ROW(orderData[customer])),""),ROWS($A$15:A69)+$B$3)),INDEX(orderData[payed],SMALL(IF(ISNUMBER(MATCH(orderData[order_type],$D$13,0)*MATCH(YEAR(orderData[invoice_date]),$D$15,0)),MATCH(ROW(orderData[customer]),ROW(orderData[customer])),""),ROWS($A$15:A69)+$B$3)))),IF($D$13="",IF($D$15="",INDEX(orderData[payed],SMALL(IF(ISNUMBER(MATCH(orderData[status],$D$11,0)),MATCH(ROW(orderData[customer]),ROW(orderData[customer])),""),ROWS($A$15:A69)+$B$3)),INDEX(orderData[payed],SMALL(IF(ISNUMBER(MATCH(orderData[status],$D$11,0)*MATCH(YEAR(orderData[invoice_date]),$D$15,0)),MATCH(ROW(orderData[customer]),ROW(orderData[customer])),""),ROWS($A$15:A69)+$B$3))),IF($D$15="",INDEX(orderData[payed],SMALL(IF(ISNUMBER(MATCH(orderData[status],$D$11,0)*MATCH(orderData[order_type],$D$13,0)),MATCH(ROW(orderData[customer]),ROW(orderData[customer])),""),ROWS($A$15:A69)+$B$3)),INDEX(orderData[payed],SMALL(IF(ISNUMBER(MATCH(orderData[status],$D$11,0)*MATCH(orderData[order_type],$D$13,0)*MATCH(YEAR(orderData[invoice_date]),$D$15,0)),MATCH(ROW(orderData[customer]),ROW(orderData[customer])),""),ROWS($A$15:A69)+$B$3))))),IF($D$11="",IF($D$13="",IF($D$15="",INDEX(orderData[payed],SMALL(IF(ISNUMBER(MATCH(orderData[customer],$D$9,0)),MATCH(ROW(orderData[customer]),ROW(orderData[customer])),""),ROWS($A$15:A69)+$B$3)),INDEX(orderData[payed],SMALL(IF(ISNUMBER(MATCH(orderData[customer],$D$9,0)*MATCH(YEAR(orderData[invoice_date]),$D$15,0)),MATCH(ROW(orderData[customer]),ROW(orderData[customer])),""),ROWS($A$15:A69)+$B$3))),IF($D$15="",INDEX(orderData[payed],SMALL(IF(ISNUMBER(MATCH(orderData[customer],$D$9,0)*MATCH(orderData[order_type],$D$13,0)),MATCH(ROW(orderData[customer]),ROW(orderData[customer])),""),ROWS($A$15:A69)+$B$3)),INDEX(orderData[payed],SMALL(IF(ISNUMBER(MATCH(orderData[customer],$D$9,0)*MATCH(orderData[order_type],$D$13,0)*MATCH(YEAR(orderData[invoice_date]),$D$15,0)),MATCH(ROW(orderData[customer]),ROW(orderData[customer])),""),ROWS($A$15:A69)+$B$3)))),IF($D$13="",IF($D$15="",INDEX(orderData[payed],SMALL(IF(ISNUMBER(MATCH(orderData[customer],$D$9,0)*MATCH(orderData[status],$D$11,0)),MATCH(ROW(orderData[customer]),ROW(orderData[customer])),""),ROWS($A$15:A69)+$B$3)),INDEX(orderData[payed],SMALL(IF(ISNUMBER(MATCH(orderData[customer],$D$9,0)*MATCH(orderData[status],$D$11,0)*MATCH(YEAR(orderData[payed]),$D$15,0)),MATCH(ROW(orderData[customer]),ROW(orderData[customer])),""),ROWS($A$15:A69)+$B$3))),IF($D$15="",INDEX(orderData[payed],SMALL(IF(ISNUMBER(MATCH(orderData[customer],$D$9,0)*MATCH(orderData[status],$D$11,0)*MATCH(orderData[order_type],$D$13,0)),MATCH(ROW(orderData[customer]),ROW(orderData[customer])),""),ROWS($A$15:A69)+$B$3)),INDEX(orderData[paye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U62" s="287" t="str">
        <f t="array" ref="U62">IFERROR(IF($D$9="",IF($D$11="",IF($D$13="",IF($D$15="",INDEX(orderData[shipping_method],SMALL(MATCH(ROW(orderData[customer]),ROW(orderData[customer])),ROWS($A$15:A69)+$B$3)),INDEX(orderData[shipping_method],SMALL(IF(ISNUMBER(MATCH(YEAR(orderData[invoice_date]),$D$15,0)),MATCH(ROW(orderData[customer]),ROW(orderData[customer])),""),ROWS($A$15:A69)+$B$3))),IF($D$15="",INDEX(orderData[shipping_method],SMALL(IF(ISNUMBER(MATCH(orderData[order_type],$D$13,0)),MATCH(ROW(orderData[customer]),ROW(orderData[customer])),""),ROWS($A$15:A69)+$B$3)),INDEX(orderData[shipping_method],SMALL(IF(ISNUMBER(MATCH(orderData[order_type],$D$13,0)*MATCH(YEAR(orderData[invoice_date]),$D$15,0)),MATCH(ROW(orderData[customer]),ROW(orderData[customer])),""),ROWS($A$15:A69)+$B$3)))),IF($D$13="",IF($D$15="",INDEX(orderData[shipping_method],SMALL(IF(ISNUMBER(MATCH(orderData[status],$D$11,0)),MATCH(ROW(orderData[customer]),ROW(orderData[customer])),""),ROWS($A$15:A69)+$B$3)),INDEX(orderData[shipping_method],SMALL(IF(ISNUMBER(MATCH(orderData[status],$D$11,0)*MATCH(YEAR(orderData[invoice_date]),$D$15,0)),MATCH(ROW(orderData[customer]),ROW(orderData[customer])),""),ROWS($A$15:A69)+$B$3))),IF($D$15="",INDEX(orderData[shipping_method],SMALL(IF(ISNUMBER(MATCH(orderData[status],$D$11,0)*MATCH(orderData[order_type],$D$13,0)),MATCH(ROW(orderData[customer]),ROW(orderData[customer])),""),ROWS($A$15:A69)+$B$3)),INDEX(orderData[shipping_method],SMALL(IF(ISNUMBER(MATCH(orderData[status],$D$11,0)*MATCH(orderData[order_type],$D$13,0)*MATCH(YEAR(orderData[invoice_date]),$D$15,0)),MATCH(ROW(orderData[customer]),ROW(orderData[customer])),""),ROWS($A$15:A69)+$B$3))))),IF($D$11="",IF($D$13="",IF($D$15="",INDEX(orderData[shipping_method],SMALL(IF(ISNUMBER(MATCH(orderData[customer],$D$9,0)),MATCH(ROW(orderData[customer]),ROW(orderData[customer])),""),ROWS($A$15:A69)+$B$3)),INDEX(orderData[shipping_method],SMALL(IF(ISNUMBER(MATCH(orderData[customer],$D$9,0)*MATCH(YEAR(orderData[invoice_date]),$D$15,0)),MATCH(ROW(orderData[customer]),ROW(orderData[customer])),""),ROWS($A$15:A69)+$B$3))),IF($D$15="",INDEX(orderData[shipping_method],SMALL(IF(ISNUMBER(MATCH(orderData[customer],$D$9,0)*MATCH(orderData[order_type],$D$13,0)),MATCH(ROW(orderData[customer]),ROW(orderData[customer])),""),ROWS($A$15:A69)+$B$3)),INDEX(orderData[shipping_method],SMALL(IF(ISNUMBER(MATCH(orderData[customer],$D$9,0)*MATCH(orderData[order_type],$D$13,0)*MATCH(YEAR(orderData[invoice_date]),$D$15,0)),MATCH(ROW(orderData[customer]),ROW(orderData[customer])),""),ROWS($A$15:A69)+$B$3)))),IF($D$13="",IF($D$15="",INDEX(orderData[shipping_method],SMALL(IF(ISNUMBER(MATCH(orderData[customer],$D$9,0)*MATCH(orderData[status],$D$11,0)),MATCH(ROW(orderData[customer]),ROW(orderData[customer])),""),ROWS($A$15:A69)+$B$3)),INDEX(orderData[shipping_method],SMALL(IF(ISNUMBER(MATCH(orderData[customer],$D$9,0)*MATCH(orderData[status],$D$11,0)*MATCH(YEAR(orderData[shipping_method]),$D$15,0)),MATCH(ROW(orderData[customer]),ROW(orderData[customer])),""),ROWS($A$15:A69)+$B$3))),IF($D$15="",INDEX(orderData[shipping_method],SMALL(IF(ISNUMBER(MATCH(orderData[customer],$D$9,0)*MATCH(orderData[status],$D$11,0)*MATCH(orderData[order_type],$D$13,0)),MATCH(ROW(orderData[customer]),ROW(orderData[customer])),""),ROWS($A$15:A69)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V62" s="292" t="str">
        <f t="array" ref="V62">IFERROR(IF($D$9="",IF($D$11="",IF($D$13="",IF($D$15="",INDEX(orderData[status],SMALL(MATCH(ROW(orderData[customer]),ROW(orderData[customer])),ROWS($A$15:A69)+$B$3)),INDEX(orderData[status],SMALL(IF(ISNUMBER(MATCH(YEAR(orderData[invoice_date]),$D$15,0)),MATCH(ROW(orderData[customer]),ROW(orderData[customer])),""),ROWS($A$15:A69)+$B$3))),IF($D$15="",INDEX(orderData[status],SMALL(IF(ISNUMBER(MATCH(orderData[order_type],$D$13,0)),MATCH(ROW(orderData[customer]),ROW(orderData[customer])),""),ROWS($A$15:A69)+$B$3)),INDEX(orderData[status],SMALL(IF(ISNUMBER(MATCH(orderData[order_type],$D$13,0)*MATCH(YEAR(orderData[invoice_date]),$D$15,0)),MATCH(ROW(orderData[customer]),ROW(orderData[customer])),""),ROWS($A$15:A69)+$B$3)))),IF($D$13="",IF($D$15="",INDEX(orderData[status],SMALL(IF(ISNUMBER(MATCH(orderData[status],$D$11,0)),MATCH(ROW(orderData[customer]),ROW(orderData[customer])),""),ROWS($A$15:A69)+$B$3)),INDEX(orderData[status],SMALL(IF(ISNUMBER(MATCH(orderData[status],$D$11,0)*MATCH(YEAR(orderData[invoice_date]),$D$15,0)),MATCH(ROW(orderData[customer]),ROW(orderData[customer])),""),ROWS($A$15:A69)+$B$3))),IF($D$15="",INDEX(orderData[status],SMALL(IF(ISNUMBER(MATCH(orderData[status],$D$11,0)*MATCH(orderData[order_type],$D$13,0)),MATCH(ROW(orderData[customer]),ROW(orderData[customer])),""),ROWS($A$15:A69)+$B$3)),INDEX(orderData[status],SMALL(IF(ISNUMBER(MATCH(orderData[status],$D$11,0)*MATCH(orderData[order_type],$D$13,0)*MATCH(YEAR(orderData[invoice_date]),$D$15,0)),MATCH(ROW(orderData[customer]),ROW(orderData[customer])),""),ROWS($A$15:A69)+$B$3))))),IF($D$11="",IF($D$13="",IF($D$15="",INDEX(orderData[status],SMALL(IF(ISNUMBER(MATCH(orderData[customer],$D$9,0)),MATCH(ROW(orderData[customer]),ROW(orderData[customer])),""),ROWS($A$15:A69)+$B$3)),INDEX(orderData[status],SMALL(IF(ISNUMBER(MATCH(orderData[customer],$D$9,0)*MATCH(YEAR(orderData[invoice_date]),$D$15,0)),MATCH(ROW(orderData[customer]),ROW(orderData[customer])),""),ROWS($A$15:A69)+$B$3))),IF($D$15="",INDEX(orderData[status],SMALL(IF(ISNUMBER(MATCH(orderData[customer],$D$9,0)*MATCH(orderData[order_type],$D$13,0)),MATCH(ROW(orderData[customer]),ROW(orderData[customer])),""),ROWS($A$15:A69)+$B$3)),INDEX(orderData[status],SMALL(IF(ISNUMBER(MATCH(orderData[customer],$D$9,0)*MATCH(orderData[order_type],$D$13,0)*MATCH(YEAR(orderData[invoice_date]),$D$15,0)),MATCH(ROW(orderData[customer]),ROW(orderData[customer])),""),ROWS($A$15:A69)+$B$3)))),IF($D$13="",IF($D$15="",INDEX(orderData[status],SMALL(IF(ISNUMBER(MATCH(orderData[customer],$D$9,0)*MATCH(orderData[status],$D$11,0)),MATCH(ROW(orderData[customer]),ROW(orderData[customer])),""),ROWS($A$15:A69)+$B$3)),INDEX(orderData[status],SMALL(IF(ISNUMBER(MATCH(orderData[customer],$D$9,0)*MATCH(orderData[status],$D$11,0)*MATCH(YEAR(orderData[status]),$D$15,0)),MATCH(ROW(orderData[customer]),ROW(orderData[customer])),""),ROWS($A$15:A69)+$B$3))),IF($D$15="",INDEX(orderData[status],SMALL(IF(ISNUMBER(MATCH(orderData[customer],$D$9,0)*MATCH(orderData[status],$D$11,0)*MATCH(orderData[order_type],$D$13,0)),MATCH(ROW(orderData[customer]),ROW(orderData[customer])),""),ROWS($A$15:A69)+$B$3)),INDEX(orderData[statu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W62" s="392" t="str">
        <f t="array" ref="W62">IFERROR(IF($D$9="",IF($D$11="",IF($D$13="",IF($D$15="",INDEX(orderData[custom_docs],SMALL(MATCH(ROW(orderData[customer]),ROW(orderData[customer])),ROWS($A$15:A69)+$B$3)),INDEX(orderData[custom_docs],SMALL(IF(ISNUMBER(MATCH(YEAR(orderData[invoice_date]),$D$15,0)),MATCH(ROW(orderData[customer]),ROW(orderData[customer])),""),ROWS($A$15:A69)+$B$3))),IF($D$15="",INDEX(orderData[custom_docs],SMALL(IF(ISNUMBER(MATCH(orderData[order_type],$D$13,0)),MATCH(ROW(orderData[customer]),ROW(orderData[customer])),""),ROWS($A$15:A69)+$B$3)),INDEX(orderData[custom_docs],SMALL(IF(ISNUMBER(MATCH(orderData[order_type],$D$13,0)*MATCH(YEAR(orderData[invoice_date]),$D$15,0)),MATCH(ROW(orderData[customer]),ROW(orderData[customer])),""),ROWS($A$15:A69)+$B$3)))),IF($D$13="",IF($D$15="",INDEX(orderData[custom_docs],SMALL(IF(ISNUMBER(MATCH(orderData[status],$D$11,0)),MATCH(ROW(orderData[customer]),ROW(orderData[customer])),""),ROWS($A$15:A69)+$B$3)),INDEX(orderData[custom_docs],SMALL(IF(ISNUMBER(MATCH(orderData[status],$D$11,0)*MATCH(YEAR(orderData[invoice_date]),$D$15,0)),MATCH(ROW(orderData[customer]),ROW(orderData[customer])),""),ROWS($A$15:A69)+$B$3))),IF($D$15="",INDEX(orderData[custom_docs],SMALL(IF(ISNUMBER(MATCH(orderData[status],$D$11,0)*MATCH(orderData[order_type],$D$13,0)),MATCH(ROW(orderData[customer]),ROW(orderData[customer])),""),ROWS($A$15:A69)+$B$3)),INDEX(orderData[custom_docs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_docs],SMALL(IF(ISNUMBER(MATCH(orderData[customer],$D$9,0)),MATCH(ROW(orderData[customer]),ROW(orderData[customer])),""),ROWS($A$15:A69)+$B$3)),INDEX(orderData[custom_docs],SMALL(IF(ISNUMBER(MATCH(orderData[customer],$D$9,0)*MATCH(YEAR(orderData[invoice_date]),$D$15,0)),MATCH(ROW(orderData[customer]),ROW(orderData[customer])),""),ROWS($A$15:A69)+$B$3))),IF($D$15="",INDEX(orderData[custom_docs],SMALL(IF(ISNUMBER(MATCH(orderData[customer],$D$9,0)*MATCH(orderData[order_type],$D$13,0)),MATCH(ROW(orderData[customer]),ROW(orderData[customer])),""),ROWS($A$15:A69)+$B$3)),INDEX(orderData[custom_docs],SMALL(IF(ISNUMBER(MATCH(orderData[customer],$D$9,0)*MATCH(orderData[order_type],$D$13,0)*MATCH(YEAR(orderData[invoice_date]),$D$15,0)),MATCH(ROW(orderData[customer]),ROW(orderData[customer])),""),ROWS($A$15:A69)+$B$3)))),IF($D$13="",IF($D$15="",INDEX(orderData[custom_docs],SMALL(IF(ISNUMBER(MATCH(orderData[customer],$D$9,0)*MATCH(orderData[status],$D$11,0)),MATCH(ROW(orderData[customer]),ROW(orderData[customer])),""),ROWS($A$15:A69)+$B$3)),INDEX(orderData[custom_docs],SMALL(IF(ISNUMBER(MATCH(orderData[customer],$D$9,0)*MATCH(orderData[status],$D$11,0)*MATCH(YEAR(orderData[status]),$D$15,0)),MATCH(ROW(orderData[customer]),ROW(orderData[customer])),""),ROWS($A$15:A69)+$B$3))),IF($D$15="",INDEX(orderData[custom_docs],SMALL(IF(ISNUMBER(MATCH(orderData[customer],$D$9,0)*MATCH(orderData[status],$D$11,0)*MATCH(orderData[order_type],$D$13,0)),MATCH(ROW(orderData[customer]),ROW(orderData[customer])),""),ROWS($A$15:A69)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BG62" s="195"/>
      <c r="BK62" s="266"/>
      <c r="BL62" s="267"/>
      <c r="BM62" s="268"/>
      <c r="BN62" s="267"/>
      <c r="BO62" s="268"/>
      <c r="BZ62" s="318"/>
      <c r="CA62" s="305" t="str">
        <f>IFERROR(IF(BZ62="","",INDEX(productData[description],MATCH(BZ62,productData[sku],0))),"")</f>
        <v/>
      </c>
      <c r="CB62" s="307"/>
      <c r="CC62" s="421"/>
      <c r="CD62" s="315"/>
      <c r="CE62" s="426"/>
      <c r="CF62" s="308"/>
      <c r="CG62" s="309" t="str">
        <f>IFERROR(ROUNDUP(CB62/INDEX(productData[units_per_carton],MATCH(BZ62,productData[sku],0)),0),"")</f>
        <v/>
      </c>
      <c r="CH62" s="310" t="str">
        <f>IFERROR(ROUNDUP(CD62/INDEX(productData[units_per_carton],MATCH(BZ62,productData[sku],0)),0),"")</f>
        <v/>
      </c>
      <c r="CI62" s="310" t="str">
        <f>IFERROR(ROUNDUP(CF62/INDEX(productData[units_per_carton],MATCH(BZ62,productData[sku])),0),"")</f>
        <v/>
      </c>
      <c r="CJ62" s="310" t="str">
        <f>IFERROR(((CB62+CD62+CF62)/INDEX(productData[units_per_carton],MATCH(BZ62,productData[sku],0)))*INDEX(productData[net_weight],MATCH(BZ62,productData[sku],0)),"")</f>
        <v/>
      </c>
      <c r="CK62" s="310" t="str">
        <f>IFERROR(((CB62+CD62+CF62)/INDEX(productData[units_per_carton],MATCH(BZ62,productData[sku],0)))*INDEX(productData[gross_weight],MATCH(BZ62,productData[sku],0)),"")</f>
        <v/>
      </c>
      <c r="CL62" s="414" t="str">
        <f>IFERROR((CB62+CD62+CF62)/INDEX(productData[units_per_carton],MATCH(BZ62,productData[sku],0))*INDEX(productData[length],MATCH(BZ62,productData[sku],0))*INDEX(productData[width],MATCH(BZ62,productData[sku],0))*INDEX(productData[height],MATCH(BZ62,productData[sku],0))/1000000000,"")</f>
        <v/>
      </c>
      <c r="CM62" s="311" t="str">
        <f>IFERROR(INDEX(productData[category],MATCH(BZ62,productData[sku],0)),"")</f>
        <v/>
      </c>
      <c r="CN62" s="311" t="str">
        <f>IFERROR(INDEX(productData[size1],MATCH(BZ62,productData[sku],0)),"")</f>
        <v/>
      </c>
      <c r="CO62" s="312" t="str">
        <f>IFERROR(INDEX(productData[hs_code],MATCH(BZ62,productData[sku],0)),"")</f>
        <v/>
      </c>
      <c r="CP62" s="365" t="str">
        <f>IFERROR(INDEX(productData[sku_geko],MATCH(BZ62,productData[sku],0)),"")</f>
        <v/>
      </c>
      <c r="CQ62" s="308"/>
      <c r="CR62" s="383" t="str">
        <f>IFERROR(IF(BZ62="","",IF($BX$15="SALE",INDEX(inventory[COSTO UNITARIO],MATCH(BZ62,inventory[SKU],0)),IF($BX$15="SAMPLING",INDEX(inventory[COSTO UNITARIO],MATCH(BZ62,inventory[SKU],0)),""))),"")</f>
        <v/>
      </c>
      <c r="CS62" s="383" t="str">
        <f t="shared" si="8"/>
        <v/>
      </c>
      <c r="CT62" s="430" t="str">
        <f t="shared" si="9"/>
        <v/>
      </c>
      <c r="CU62" s="357" t="str">
        <f t="shared" si="3"/>
        <v/>
      </c>
      <c r="DB62" s="251" t="str">
        <f>IFERROR(VLOOKUP(BZ62,productData[],22,FALSE),"")</f>
        <v/>
      </c>
      <c r="EE62" s="342" t="str">
        <f t="array" ref="EE62">IFERROR(IF($EC$9="",IF($EC$11="",IF($EC$13="",INDEX(productData[sku],SMALL(MATCH(ROW(productData[sku]),ROW(productData[sku])),ROWS($A$15:A69)+$B$3)),INDEX(productData[sku],SMALL(IF(ISNUMBER(MATCH(productData[size1],$EC$13,0)),MATCH(ROW(productData[sku]),ROW(productData[sku])),""),ROWS($A$15:A67)+$B$3))),IF($EC$13="",INDEX(productData[sku],SMALL(IF(ISNUMBER(MATCH(productData[sex],$EC$11,0)),MATCH(ROW(productData[sku]),ROW(productData[sku])),""),ROWS($A$15:A67)+$B$3)),INDEX(productData[sku],SMALL(IF(ISNUMBER(MATCH(productData[sex],$EC$11,0)*MATCH(productData[size1],$EC$13,0)),MATCH(ROW(productData[sku]),ROW(productData[sku])),""),ROWS($A$15:A67)+$B$3)))),IF($EC$11="",IF($EC$13="",INDEX(productData[sku],SMALL(IF(ISNUMBER(MATCH(productData[category],$EC$9,0)),MATCH(ROW(productData[sku]),ROW(productData[sku])),""),ROWS($A$15:A67)+$B$3)),INDEX(productData[sku],SMALL(IF(ISNUMBER(MATCH(productData[category],$EC$9,0)*MATCH(productData[size1],$EC$13,0)),MATCH(ROW(productData[sku]),ROW(productData[sku])),""),ROWS($A$15:A67)+$B$3))),IF($EC$13="",INDEX(productData[sku],SMALL(IF(ISNUMBER(MATCH(productData[category],$EC$9,0)*MATCH(productData[sex],$EC$11,0)),MATCH(ROW(productData[sku]),ROW(productData[sku])),""),ROWS($A$15:A67)+$B$3)),INDEX(productData[sku],SMALL(IF(ISNUMBER(MATCH(productData[category],$EC$9,0)*MATCH(productData[sex],$EC$11,0)*MATCH(productData[size1],$EC$13,0)),MATCH(ROW(productData[sku]),ROW(productData[sku])),""),ROWS($A$15:A67)+$B$3))))),"")</f>
        <v/>
      </c>
      <c r="EF62" s="502" t="str">
        <f t="array" ref="EF62">IFERROR(IF($EC$9="",IF($EC$11="",IF($EC$13="",INDEX(productData[description],SMALL(MATCH(ROW(productData[sku]),ROW(productData[sku])),ROWS($A$15:A69)+$B$3)),INDEX(productData[description],SMALL(IF(ISNUMBER(MATCH(productData[size1],$EC$13,0)),MATCH(ROW(productData[sku]),ROW(productData[sku])),""),ROWS($A$15:A67)+$B$3))),IF($EC$13="",INDEX(productData[description],SMALL(IF(ISNUMBER(MATCH(productData[sex],$EC$11,0)),MATCH(ROW(productData[sku]),ROW(productData[sku])),""),ROWS($A$15:A67)+$B$3)),INDEX(productData[description],SMALL(IF(ISNUMBER(MATCH(productData[sex],$EC$11,0)*MATCH(productData[size1],$EC$13,0)),MATCH(ROW(productData[sku]),ROW(productData[sku])),""),ROWS($A$15:A67)+$B$3)))),IF($EC$11="",IF($EC$13="",INDEX(productData[description],SMALL(IF(ISNUMBER(MATCH(productData[category],$EC$9,0)),MATCH(ROW(productData[sku]),ROW(productData[sku])),""),ROWS($A$15:A67)+$B$3)),INDEX(productData[description],SMALL(IF(ISNUMBER(MATCH(productData[category],$EC$9,0)*MATCH(productData[size1],$EC$13,0)),MATCH(ROW(productData[sku]),ROW(productData[sku])),""),ROWS($A$15:A67)+$B$3))),IF($EC$13="",INDEX(productData[description],SMALL(IF(ISNUMBER(MATCH(productData[category],$EC$9,0)*MATCH(productData[sex],$EC$11,0)),MATCH(ROW(productData[sku]),ROW(productData[sku])),""),ROWS($A$15:A67)+$B$3)),INDEX(productData[description],SMALL(IF(ISNUMBER(MATCH(productData[category],$EC$9,0)*MATCH(productData[sex],$EC$11,0)*MATCH(productData[size1],$EC$13,0)),MATCH(ROW(productData[sku]),ROW(productData[sku])),""),ROWS($A$15:A67)+$B$3))))),"")</f>
        <v/>
      </c>
      <c r="EG62" s="343" t="str">
        <f>IFERROR(IF('BHPC MANAGER'!$EE62="","",INDEX(inventory[ESISTENZA],MATCH('BHPC MANAGER'!$EE62,inventory[SKU],0))),0)</f>
        <v/>
      </c>
      <c r="EH62" s="344" t="s">
        <v>241</v>
      </c>
      <c r="EI62" s="344" t="str">
        <f t="shared" si="4"/>
        <v/>
      </c>
      <c r="EJ62" s="345" t="s">
        <v>241</v>
      </c>
      <c r="EK62" s="346" t="str">
        <f t="shared" si="5"/>
        <v/>
      </c>
    </row>
    <row r="63" spans="10:145" ht="15" customHeight="1" x14ac:dyDescent="0.35">
      <c r="L63" s="285" t="str">
        <f t="array" ref="L63">IFERROR(IF($D$9="",IF($D$11="",IF($D$13="",IF($D$15="",INDEX(orderData[customer],SMALL(MATCH(ROW(orderData[customer]),ROW(orderData[customer])),ROWS($A$15:A70)+$B$3)),INDEX(orderData[customer],SMALL(IF(ISNUMBER(MATCH(YEAR(orderData[invoice_date]),$D$15,0)),MATCH(ROW(orderData[customer]),ROW(orderData[customer])),""),ROWS($A$15:A70)+$B$3))),IF($D$15="",INDEX(orderData[customer],SMALL(IF(ISNUMBER(MATCH(orderData[order_type],$D$13,0)),MATCH(ROW(orderData[customer]),ROW(orderData[customer])),""),ROWS($A$15:A70)+$B$3)),INDEX(orderData[customer],SMALL(IF(ISNUMBER(MATCH(orderData[order_type],$D$13,0)*MATCH(YEAR(orderData[invoice_date]),$D$15,0)),MATCH(ROW(orderData[customer]),ROW(orderData[customer])),""),ROWS($A$15:A70)+$B$3)))),IF($D$13="",IF($D$15="",INDEX(orderData[customer],SMALL(IF(ISNUMBER(MATCH(orderData[status],$D$11,0)),MATCH(ROW(orderData[customer]),ROW(orderData[customer])),""),ROWS($A$15:A70)+$B$3)),INDEX(orderData[customer],SMALL(IF(ISNUMBER(MATCH(orderData[status],$D$11,0)*MATCH(YEAR(orderData[invoice_date]),$D$15,0)),MATCH(ROW(orderData[customer]),ROW(orderData[customer])),""),ROWS($A$15:A70)+$B$3))),IF($D$15="",INDEX(orderData[customer],SMALL(IF(ISNUMBER(MATCH(orderData[status],$D$11,0)*MATCH(orderData[order_type],$D$13,0)),MATCH(ROW(orderData[customer]),ROW(orderData[customer])),""),ROWS($A$15:A70)+$B$3)),INDEX(orderData[customer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er],SMALL(IF(ISNUMBER(MATCH(orderData[customer],$D$9,0)),MATCH(ROW(orderData[customer]),ROW(orderData[customer])),""),ROWS($A$15:A70)+$B$3)),INDEX(orderData[customer],SMALL(IF(ISNUMBER(MATCH(orderData[customer],$D$9,0)*MATCH(YEAR(orderData[invoice_date]),$D$15,0)),MATCH(ROW(orderData[customer]),ROW(orderData[customer])),""),ROWS($A$15:A70)+$B$3))),IF($D$15="",INDEX(orderData[customer],SMALL(IF(ISNUMBER(MATCH(orderData[customer],$D$9,0)*MATCH(orderData[order_type],$D$13,0)),MATCH(ROW(orderData[customer]),ROW(orderData[customer])),""),ROWS($A$15:A70)+$B$3)),INDEX(orderData[customer],SMALL(IF(ISNUMBER(MATCH(orderData[customer],$D$9,0)*MATCH(orderData[order_type],$D$13,0)*MATCH(YEAR(orderData[invoice_date]),$D$15,0)),MATCH(ROW(orderData[customer]),ROW(orderData[customer])),""),ROWS($A$15:A70)+$B$3)))),IF($D$13="",IF($D$15="",INDEX(orderData[customer],SMALL(IF(ISNUMBER(MATCH(orderData[customer],$D$9,0)*MATCH(orderData[status],$D$11,0)),MATCH(ROW(orderData[customer]),ROW(orderData[customer])),""),ROWS($A$15:A70)+$B$3)),INDEX(orderData[customer],SMALL(IF(ISNUMBER(MATCH(orderData[customer],$D$9,0)*MATCH(orderData[status],$D$11,0)*MATCH(YEAR(orderData[invoice_date]),$D$15,0)),MATCH(ROW(orderData[customer]),ROW(orderData[customer])),""),ROWS($A$15:A70)+$B$3))),IF($D$15="",INDEX(orderData[customer],SMALL(IF(ISNUMBER(MATCH(orderData[customer],$D$9,0)*MATCH(orderData[status],$D$11,0)*MATCH(orderData[order_type],$D$13,0)),MATCH(ROW(orderData[customer]),ROW(orderData[customer])),""),ROWS($A$15:A70)+$B$3)),INDEX(orderData[customer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M63" s="286" t="str">
        <f t="array" ref="M63">IFERROR(IF($D$9="",IF($D$11="",IF($D$13="",IF($D$15="",INDEX(orderData[order_no],SMALL(MATCH(ROW(orderData[customer]),ROW(orderData[customer])),ROWS($A$15:A70)+$B$3)),INDEX(orderData[order_no],SMALL(IF(ISNUMBER(MATCH(YEAR(orderData[invoice_date]),$D$15,0)),MATCH(ROW(orderData[customer]),ROW(orderData[customer])),""),ROWS($A$15:A70)+$B$3))),IF($D$15="",INDEX(orderData[order_no],SMALL(IF(ISNUMBER(MATCH(orderData[order_type],$D$13,0)),MATCH(ROW(orderData[customer]),ROW(orderData[customer])),""),ROWS($A$15:A70)+$B$3)),INDEX(orderData[order_no],SMALL(IF(ISNUMBER(MATCH(orderData[order_type],$D$13,0)*MATCH(YEAR(orderData[invoice_date]),$D$15,0)),MATCH(ROW(orderData[customer]),ROW(orderData[customer])),""),ROWS($A$15:A70)+$B$3)))),IF($D$13="",IF($D$15="",INDEX(orderData[order_no],SMALL(IF(ISNUMBER(MATCH(orderData[status],$D$11,0)),MATCH(ROW(orderData[customer]),ROW(orderData[customer])),""),ROWS($A$15:A70)+$B$3)),INDEX(orderData[order_no],SMALL(IF(ISNUMBER(MATCH(orderData[status],$D$11,0)*MATCH(YEAR(orderData[invoice_date]),$D$15,0)),MATCH(ROW(orderData[customer]),ROW(orderData[customer])),""),ROWS($A$15:A70)+$B$3))),IF($D$15="",INDEX(orderData[order_no],SMALL(IF(ISNUMBER(MATCH(orderData[status],$D$11,0)*MATCH(orderData[order_type],$D$13,0)),MATCH(ROW(orderData[customer]),ROW(orderData[customer])),""),ROWS($A$15:A70)+$B$3)),INDEX(orderData[order_no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no],SMALL(IF(ISNUMBER(MATCH(orderData[customer],$D$9,0)),MATCH(ROW(orderData[customer]),ROW(orderData[customer])),""),ROWS($A$15:A70)+$B$3)),INDEX(orderData[order_no],SMALL(IF(ISNUMBER(MATCH(orderData[customer],$D$9,0)*MATCH(YEAR(orderData[invoice_date]),$D$15,0)),MATCH(ROW(orderData[customer]),ROW(orderData[customer])),""),ROWS($A$15:A70)+$B$3))),IF($D$15="",INDEX(orderData[order_no],SMALL(IF(ISNUMBER(MATCH(orderData[customer],$D$9,0)*MATCH(orderData[order_type],$D$13,0)),MATCH(ROW(orderData[customer]),ROW(orderData[customer])),""),ROWS($A$15:A70)+$B$3)),INDEX(orderData[order_no],SMALL(IF(ISNUMBER(MATCH(orderData[customer],$D$9,0)*MATCH(orderData[order_type],$D$13,0)*MATCH(YEAR(orderData[invoice_date]),$D$15,0)),MATCH(ROW(orderData[customer]),ROW(orderData[customer])),""),ROWS($A$15:A70)+$B$3)))),IF($D$13="",IF($D$15="",INDEX(orderData[order_no],SMALL(IF(ISNUMBER(MATCH(orderData[customer],$D$9,0)*MATCH(orderData[status],$D$11,0)),MATCH(ROW(orderData[customer]),ROW(orderData[customer])),""),ROWS($A$15:A70)+$B$3)),INDEX(orderData[order_no],SMALL(IF(ISNUMBER(MATCH(orderData[customer],$D$9,0)*MATCH(orderData[status],$D$11,0)*MATCH(YEAR(orderData[invoice_date]),$D$15,0)),MATCH(ROW(orderData[customer]),ROW(orderData[customer])),""),ROWS($A$15:A70)+$B$3))),IF($D$15="",INDEX(orderData[order_no],SMALL(IF(ISNUMBER(MATCH(orderData[customer],$D$9,0)*MATCH(orderData[status],$D$11,0)*MATCH(orderData[order_type],$D$13,0)),MATCH(ROW(orderData[customer]),ROW(orderData[customer])),""),ROWS($A$15:A70)+$B$3)),INDEX(orderData[order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N63" s="287" t="str">
        <f t="array" ref="N63">IFERROR(IF($D$9="",IF($D$11="",IF($D$13="",IF($D$15="",INDEX(orderData[order_type],SMALL(MATCH(ROW(orderData[customer]),ROW(orderData[customer])),ROWS($A$15:A70)+$B$3)),INDEX(orderData[order_type],SMALL(IF(ISNUMBER(MATCH(YEAR(orderData[invoice_date]),$D$15,0)),MATCH(ROW(orderData[customer]),ROW(orderData[customer])),""),ROWS($A$15:A70)+$B$3))),IF($D$15="",INDEX(orderData[order_type],SMALL(IF(ISNUMBER(MATCH(orderData[order_type],$D$13,0)),MATCH(ROW(orderData[customer]),ROW(orderData[customer])),""),ROWS($A$15:A70)+$B$3)),INDEX(orderData[order_type],SMALL(IF(ISNUMBER(MATCH(orderData[order_type],$D$13,0)*MATCH(YEAR(orderData[invoice_date]),$D$15,0)),MATCH(ROW(orderData[customer]),ROW(orderData[customer])),""),ROWS($A$15:A70)+$B$3)))),IF($D$13="",IF($D$15="",INDEX(orderData[order_type],SMALL(IF(ISNUMBER(MATCH(orderData[status],$D$11,0)),MATCH(ROW(orderData[customer]),ROW(orderData[customer])),""),ROWS($A$15:A70)+$B$3)),INDEX(orderData[order_type],SMALL(IF(ISNUMBER(MATCH(orderData[status],$D$11,0)*MATCH(YEAR(orderData[invoice_date]),$D$15,0)),MATCH(ROW(orderData[customer]),ROW(orderData[customer])),""),ROWS($A$15:A70)+$B$3))),IF($D$15="",INDEX(orderData[order_type],SMALL(IF(ISNUMBER(MATCH(orderData[status],$D$11,0)*MATCH(orderData[order_type],$D$13,0)),MATCH(ROW(orderData[customer]),ROW(orderData[customer])),""),ROWS($A$15:A70)+$B$3)),INDEX(orderData[order_typ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type],SMALL(IF(ISNUMBER(MATCH(orderData[customer],$D$9,0)),MATCH(ROW(orderData[customer]),ROW(orderData[customer])),""),ROWS($A$15:A70)+$B$3)),INDEX(orderData[order_type],SMALL(IF(ISNUMBER(MATCH(orderData[customer],$D$9,0)*MATCH(YEAR(orderData[invoice_date]),$D$15,0)),MATCH(ROW(orderData[customer]),ROW(orderData[customer])),""),ROWS($A$15:A70)+$B$3))),IF($D$15="",INDEX(orderData[order_type],SMALL(IF(ISNUMBER(MATCH(orderData[customer],$D$9,0)*MATCH(orderData[order_type],$D$13,0)),MATCH(ROW(orderData[customer]),ROW(orderData[customer])),""),ROWS($A$15:A70)+$B$3)),INDEX(orderData[order_type],SMALL(IF(ISNUMBER(MATCH(orderData[customer],$D$9,0)*MATCH(orderData[order_type],$D$13,0)*MATCH(YEAR(orderData[invoice_date]),$D$15,0)),MATCH(ROW(orderData[customer]),ROW(orderData[customer])),""),ROWS($A$15:A70)+$B$3)))),IF($D$13="",IF($D$15="",INDEX(orderData[order_type],SMALL(IF(ISNUMBER(MATCH(orderData[customer],$D$9,0)*MATCH(orderData[status],$D$11,0)),MATCH(ROW(orderData[customer]),ROW(orderData[customer])),""),ROWS($A$15:A70)+$B$3)),INDEX(orderData[order_type],SMALL(IF(ISNUMBER(MATCH(orderData[customer],$D$9,0)*MATCH(orderData[status],$D$11,0)*MATCH(YEAR(orderData[invoice_date]),$D$15,0)),MATCH(ROW(orderData[customer]),ROW(orderData[customer])),""),ROWS($A$15:A70)+$B$3))),IF($D$15="",INDEX(orderData[order_type],SMALL(IF(ISNUMBER(MATCH(orderData[customer],$D$9,0)*MATCH(orderData[status],$D$11,0)*MATCH(orderData[order_type],$D$13,0)),MATCH(ROW(orderData[customer]),ROW(orderData[customer])),""),ROWS($A$15:A70)+$B$3)),INDEX(orderData[order_typ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O63" s="288" t="str">
        <f t="array" ref="O63">IFERROR(IF($D$9="",IF($D$11="",IF($D$13="",IF($D$15="",INDEX(orderData[order_date],SMALL(MATCH(ROW(orderData[customer]),ROW(orderData[customer])),ROWS($A$15:A70)+$B$3)),INDEX(orderData[order_date],SMALL(IF(ISNUMBER(MATCH(YEAR(orderData[invoice_date]),$D$15,0)),MATCH(ROW(orderData[customer]),ROW(orderData[customer])),""),ROWS($A$15:A70)+$B$3))),IF($D$15="",INDEX(orderData[order_date],SMALL(IF(ISNUMBER(MATCH(orderData[order_type],$D$13,0)),MATCH(ROW(orderData[customer]),ROW(orderData[customer])),""),ROWS($A$15:A70)+$B$3)),INDEX(orderData[order_date],SMALL(IF(ISNUMBER(MATCH(orderData[order_type],$D$13,0)*MATCH(YEAR(orderData[invoice_date]),$D$15,0)),MATCH(ROW(orderData[customer]),ROW(orderData[customer])),""),ROWS($A$15:A70)+$B$3)))),IF($D$13="",IF($D$15="",INDEX(orderData[order_date],SMALL(IF(ISNUMBER(MATCH(orderData[status],$D$11,0)),MATCH(ROW(orderData[customer]),ROW(orderData[customer])),""),ROWS($A$15:A70)+$B$3)),INDEX(orderData[order_date],SMALL(IF(ISNUMBER(MATCH(orderData[status],$D$11,0)*MATCH(YEAR(orderData[invoice_date]),$D$15,0)),MATCH(ROW(orderData[customer]),ROW(orderData[customer])),""),ROWS($A$15:A70)+$B$3))),IF($D$15="",INDEX(orderData[order_date],SMALL(IF(ISNUMBER(MATCH(orderData[status],$D$11,0)*MATCH(orderData[order_type],$D$13,0)),MATCH(ROW(orderData[customer]),ROW(orderData[customer])),""),ROWS($A$15:A70)+$B$3)),INDEX(orderData[order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date],SMALL(IF(ISNUMBER(MATCH(orderData[customer],$D$9,0)),MATCH(ROW(orderData[customer]),ROW(orderData[customer])),""),ROWS($A$15:A70)+$B$3)),INDEX(orderData[order_date],SMALL(IF(ISNUMBER(MATCH(orderData[customer],$D$9,0)*MATCH(YEAR(orderData[invoice_date]),$D$15,0)),MATCH(ROW(orderData[customer]),ROW(orderData[customer])),""),ROWS($A$15:A70)+$B$3))),IF($D$15="",INDEX(orderData[order_date],SMALL(IF(ISNUMBER(MATCH(orderData[customer],$D$9,0)*MATCH(orderData[order_type],$D$13,0)),MATCH(ROW(orderData[customer]),ROW(orderData[customer])),""),ROWS($A$15:A70)+$B$3)),INDEX(orderData[order_date],SMALL(IF(ISNUMBER(MATCH(orderData[customer],$D$9,0)*MATCH(orderData[order_type],$D$13,0)*MATCH(YEAR(orderData[invoice_date]),$D$15,0)),MATCH(ROW(orderData[customer]),ROW(orderData[customer])),""),ROWS($A$15:A70)+$B$3)))),IF($D$13="",IF($D$15="",INDEX(orderData[order_date],SMALL(IF(ISNUMBER(MATCH(orderData[customer],$D$9,0)*MATCH(orderData[status],$D$11,0)),MATCH(ROW(orderData[customer]),ROW(orderData[customer])),""),ROWS($A$15:A70)+$B$3)),INDEX(orderData[order_date],SMALL(IF(ISNUMBER(MATCH(orderData[customer],$D$9,0)*MATCH(orderData[status],$D$11,0)*MATCH(YEAR(orderData[invoice_date]),$D$15,0)),MATCH(ROW(orderData[customer]),ROW(orderData[customer])),""),ROWS($A$15:A70)+$B$3))),IF($D$15="",INDEX(orderData[order_date],SMALL(IF(ISNUMBER(MATCH(orderData[customer],$D$9,0)*MATCH(orderData[status],$D$11,0)*MATCH(orderData[order_type],$D$13,0)),MATCH(ROW(orderData[customer]),ROW(orderData[customer])),""),ROWS($A$15:A70)+$B$3)),INDEX(orderData[order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P63" s="289" t="str">
        <f t="array" ref="P63">IFERROR(IF($D$9="",IF($D$11="",IF($D$13="",IF($D$15="",INDEX(orderData[invoice_no],SMALL(MATCH(ROW(orderData[customer]),ROW(orderData[customer])),ROWS($A$15:A70)+$B$3)),INDEX(orderData[invoice_no],SMALL(IF(ISNUMBER(MATCH(YEAR(orderData[invoice_date]),$D$15,0)),MATCH(ROW(orderData[customer]),ROW(orderData[customer])),""),ROWS($A$15:A70)+$B$3))),IF($D$15="",INDEX(orderData[invoice_no],SMALL(IF(ISNUMBER(MATCH(orderData[order_type],$D$13,0)),MATCH(ROW(orderData[customer]),ROW(orderData[customer])),""),ROWS($A$15:A70)+$B$3)),INDEX(orderData[invoice_no],SMALL(IF(ISNUMBER(MATCH(orderData[order_type],$D$13,0)*MATCH(YEAR(orderData[invoice_date]),$D$15,0)),MATCH(ROW(orderData[customer]),ROW(orderData[customer])),""),ROWS($A$15:A70)+$B$3)))),IF($D$13="",IF($D$15="",INDEX(orderData[invoice_no],SMALL(IF(ISNUMBER(MATCH(orderData[status],$D$11,0)),MATCH(ROW(orderData[customer]),ROW(orderData[customer])),""),ROWS($A$15:A70)+$B$3)),INDEX(orderData[invoice_no],SMALL(IF(ISNUMBER(MATCH(orderData[status],$D$11,0)*MATCH(YEAR(orderData[invoice_date]),$D$15,0)),MATCH(ROW(orderData[customer]),ROW(orderData[customer])),""),ROWS($A$15:A70)+$B$3))),IF($D$15="",INDEX(orderData[invoice_no],SMALL(IF(ISNUMBER(MATCH(orderData[status],$D$11,0)*MATCH(orderData[order_type],$D$13,0)),MATCH(ROW(orderData[customer]),ROW(orderData[customer])),""),ROWS($A$15:A70)+$B$3)),INDEX(orderData[invoice_no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no],SMALL(IF(ISNUMBER(MATCH(orderData[customer],$D$9,0)),MATCH(ROW(orderData[customer]),ROW(orderData[customer])),""),ROWS($A$15:A70)+$B$3)),INDEX(orderData[invoice_no],SMALL(IF(ISNUMBER(MATCH(orderData[customer],$D$9,0)*MATCH(YEAR(orderData[invoice_date]),$D$15,0)),MATCH(ROW(orderData[customer]),ROW(orderData[customer])),""),ROWS($A$15:A70)+$B$3))),IF($D$15="",INDEX(orderData[invoice_no],SMALL(IF(ISNUMBER(MATCH(orderData[customer],$D$9,0)*MATCH(orderData[order_type],$D$13,0)),MATCH(ROW(orderData[customer]),ROW(orderData[customer])),""),ROWS($A$15:A70)+$B$3)),INDEX(orderData[invoice_no],SMALL(IF(ISNUMBER(MATCH(orderData[customer],$D$9,0)*MATCH(orderData[order_type],$D$13,0)*MATCH(YEAR(orderData[invoice_date]),$D$15,0)),MATCH(ROW(orderData[customer]),ROW(orderData[customer])),""),ROWS($A$15:A70)+$B$3)))),IF($D$13="",IF($D$15="",INDEX(orderData[invoice_no],SMALL(IF(ISNUMBER(MATCH(orderData[customer],$D$9,0)*MATCH(orderData[status],$D$11,0)),MATCH(ROW(orderData[customer]),ROW(orderData[customer])),""),ROWS($A$15:A70)+$B$3)),INDEX(orderData[invoice_no],SMALL(IF(ISNUMBER(MATCH(orderData[customer],$D$9,0)*MATCH(orderData[status],$D$11,0)*MATCH(YEAR(orderData[invoice_date]),$D$15,0)),MATCH(ROW(orderData[customer]),ROW(orderData[customer])),""),ROWS($A$15:A70)+$B$3))),IF($D$15="",INDEX(orderData[invoice_no],SMALL(IF(ISNUMBER(MATCH(orderData[customer],$D$9,0)*MATCH(orderData[status],$D$11,0)*MATCH(orderData[order_type],$D$13,0)),MATCH(ROW(orderData[customer]),ROW(orderData[customer])),""),ROWS($A$15:A70)+$B$3)),INDEX(orderData[invoice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Q63" s="290" t="str">
        <f t="array" ref="Q63">IFERROR(IF($D$9="",IF($D$11="",IF($D$13="",IF($D$15="",INDEX(orderData[invoice_date],SMALL(MATCH(ROW(orderData[customer]),ROW(orderData[customer])),ROWS($A$15:A70)+$B$3)),INDEX(orderData[invoice_date],SMALL(IF(ISNUMBER(MATCH(YEAR(orderData[invoice_date]),$D$15,0)),MATCH(ROW(orderData[customer]),ROW(orderData[customer])),""),ROWS($A$15:A70)+$B$3))),IF($D$15="",INDEX(orderData[invoice_date],SMALL(IF(ISNUMBER(MATCH(orderData[order_type],$D$13,0)),MATCH(ROW(orderData[customer]),ROW(orderData[customer])),""),ROWS($A$15:A70)+$B$3)),INDEX(orderData[invoice_date],SMALL(IF(ISNUMBER(MATCH(orderData[order_type],$D$13,0)*MATCH(YEAR(orderData[invoice_date]),$D$15,0)),MATCH(ROW(orderData[customer]),ROW(orderData[customer])),""),ROWS($A$15:A70)+$B$3)))),IF($D$13="",IF($D$15="",INDEX(orderData[invoice_date],SMALL(IF(ISNUMBER(MATCH(orderData[status],$D$11,0)),MATCH(ROW(orderData[customer]),ROW(orderData[customer])),""),ROWS($A$15:A70)+$B$3)),INDEX(orderData[invoice_date],SMALL(IF(ISNUMBER(MATCH(orderData[status],$D$11,0)*MATCH(YEAR(orderData[invoice_date]),$D$15,0)),MATCH(ROW(orderData[customer]),ROW(orderData[customer])),""),ROWS($A$15:A70)+$B$3))),IF($D$15="",INDEX(orderData[invoice_date],SMALL(IF(ISNUMBER(MATCH(orderData[status],$D$11,0)*MATCH(orderData[order_type],$D$13,0)),MATCH(ROW(orderData[customer]),ROW(orderData[customer])),""),ROWS($A$15:A70)+$B$3)),INDEX(orderData[invoice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date],SMALL(IF(ISNUMBER(MATCH(orderData[customer],$D$9,0)),MATCH(ROW(orderData[customer]),ROW(orderData[customer])),""),ROWS($A$15:A70)+$B$3)),INDEX(orderData[invoice_date],SMALL(IF(ISNUMBER(MATCH(orderData[customer],$D$9,0)*MATCH(YEAR(orderData[invoice_date]),$D$15,0)),MATCH(ROW(orderData[customer]),ROW(orderData[customer])),""),ROWS($A$15:A70)+$B$3))),IF($D$15="",INDEX(orderData[invoice_date],SMALL(IF(ISNUMBER(MATCH(orderData[customer],$D$9,0)*MATCH(orderData[order_type],$D$13,0)),MATCH(ROW(orderData[customer]),ROW(orderData[customer])),""),ROWS($A$15:A70)+$B$3)),INDEX(orderData[invoice_date],SMALL(IF(ISNUMBER(MATCH(orderData[customer],$D$9,0)*MATCH(orderData[order_type],$D$13,0)*MATCH(YEAR(orderData[invoice_date]),$D$15,0)),MATCH(ROW(orderData[customer]),ROW(orderData[customer])),""),ROWS($A$15:A70)+$B$3)))),IF($D$13="",IF($D$15="",INDEX(orderData[invoice_date],SMALL(IF(ISNUMBER(MATCH(orderData[customer],$D$9,0)*MATCH(orderData[status],$D$11,0)),MATCH(ROW(orderData[customer]),ROW(orderData[customer])),""),ROWS($A$15:A70)+$B$3)),INDEX(orderData[invoice_date],SMALL(IF(ISNUMBER(MATCH(orderData[customer],$D$9,0)*MATCH(orderData[status],$D$11,0)*MATCH(YEAR(orderData[invoice_date]),$D$15,0)),MATCH(ROW(orderData[customer]),ROW(orderData[customer])),""),ROWS($A$15:A70)+$B$3))),IF($D$15="",INDEX(orderData[invoice_date],SMALL(IF(ISNUMBER(MATCH(orderData[customer],$D$9,0)*MATCH(orderData[status],$D$11,0)*MATCH(orderData[order_type],$D$13,0)),MATCH(ROW(orderData[customer]),ROW(orderData[customer])),""),ROWS($A$15:A70)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R63" s="291" t="str">
        <f t="array" ref="R63">IFERROR(IF($D$9="",IF($D$11="",IF($D$13="",IF($D$15="",INDEX(orderData[inv_amount],SMALL(MATCH(ROW(orderData[customer]),ROW(orderData[customer])),ROWS($A$15:A70)+$B$3)),INDEX(orderData[inv_amount],SMALL(IF(ISNUMBER(MATCH(YEAR(orderData[invoice_date]),$D$15,0)),MATCH(ROW(orderData[customer]),ROW(orderData[customer])),""),ROWS($A$15:A70)+$B$3))),IF($D$15="",INDEX(orderData[inv_amount],SMALL(IF(ISNUMBER(MATCH(orderData[order_type],$D$13,0)),MATCH(ROW(orderData[customer]),ROW(orderData[customer])),""),ROWS($A$15:A70)+$B$3)),INDEX(orderData[inv_amount],SMALL(IF(ISNUMBER(MATCH(orderData[order_type],$D$13,0)*MATCH(YEAR(orderData[invoice_date]),$D$15,0)),MATCH(ROW(orderData[customer]),ROW(orderData[customer])),""),ROWS($A$15:A70)+$B$3)))),IF($D$13="",IF($D$15="",INDEX(orderData[inv_amount],SMALL(IF(ISNUMBER(MATCH(orderData[status],$D$11,0)),MATCH(ROW(orderData[customer]),ROW(orderData[customer])),""),ROWS($A$15:A70)+$B$3)),INDEX(orderData[inv_amount],SMALL(IF(ISNUMBER(MATCH(orderData[status],$D$11,0)*MATCH(YEAR(orderData[invoice_date]),$D$15,0)),MATCH(ROW(orderData[customer]),ROW(orderData[customer])),""),ROWS($A$15:A70)+$B$3))),IF($D$15="",INDEX(orderData[inv_amount],SMALL(IF(ISNUMBER(MATCH(orderData[status],$D$11,0)*MATCH(orderData[order_type],$D$13,0)),MATCH(ROW(orderData[customer]),ROW(orderData[customer])),""),ROWS($A$15:A70)+$B$3)),INDEX(orderData[inv_amount],SMALL(IF(ISNUMBER(MATCH(orderData[status],$D$11,0)*MATCH(orderData[order_type],$D$13,0)*MATCH(YEAR(orderData[invoice_date]),$D$15,0)),MATCH(ROW(orderData[customer]),ROW(orderData[customer])),""),ROWS($A$15:A70)+$B$3))))),IF($D$11="",IF($D$13="",IF($D$15="",INDEX(orderData[inv_amount],SMALL(IF(ISNUMBER(MATCH(orderData[customer],$D$9,0)),MATCH(ROW(orderData[customer]),ROW(orderData[customer])),""),ROWS($A$15:A70)+$B$3)),INDEX(orderData[inv_amount],SMALL(IF(ISNUMBER(MATCH(orderData[customer],$D$9,0)*MATCH(YEAR(orderData[invoice_date]),$D$15,0)),MATCH(ROW(orderData[customer]),ROW(orderData[customer])),""),ROWS($A$15:A70)+$B$3))),IF($D$15="",INDEX(orderData[inv_amount],SMALL(IF(ISNUMBER(MATCH(orderData[customer],$D$9,0)*MATCH(orderData[order_type],$D$13,0)),MATCH(ROW(orderData[customer]),ROW(orderData[customer])),""),ROWS($A$15:A70)+$B$3)),INDEX(orderData[inv_amount],SMALL(IF(ISNUMBER(MATCH(orderData[customer],$D$9,0)*MATCH(orderData[order_type],$D$13,0)*MATCH(YEAR(orderData[invoice_date]),$D$15,0)),MATCH(ROW(orderData[customer]),ROW(orderData[customer])),""),ROWS($A$15:A70)+$B$3)))),IF($D$13="",IF($D$15="",INDEX(orderData[inv_amount],SMALL(IF(ISNUMBER(MATCH(orderData[customer],$D$9,0)*MATCH(orderData[status],$D$11,0)),MATCH(ROW(orderData[customer]),ROW(orderData[customer])),""),ROWS($A$15:A70)+$B$3)),INDEX(orderData[inv_amount],SMALL(IF(ISNUMBER(MATCH(orderData[customer],$D$9,0)*MATCH(orderData[status],$D$11,0)*MATCH(YEAR(orderData[inv_amount]),$D$15,0)),MATCH(ROW(orderData[customer]),ROW(orderData[customer])),""),ROWS($A$15:A70)+$B$3))),IF($D$15="",INDEX(orderData[inv_amount],SMALL(IF(ISNUMBER(MATCH(orderData[customer],$D$9,0)*MATCH(orderData[status],$D$11,0)*MATCH(orderData[order_type],$D$13,0)),MATCH(ROW(orderData[customer]),ROW(orderData[customer])),""),ROWS($A$15:A70)+$B$3)),INDEX(orderData[inv_amount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S63" s="353" t="str">
        <f t="array" ref="S63">IFERROR(IF($D$9="",IF($D$11="",IF($D$13="",IF($D$15="",INDEX(orderData[lock_goods],SMALL(MATCH(ROW(orderData[customer]),ROW(orderData[customer])),ROWS($A$15:A70)+$B$3)),INDEX(orderData[lock_goods],SMALL(IF(ISNUMBER(MATCH(YEAR(orderData[invoice_date]),$D$15,0)),MATCH(ROW(orderData[customer]),ROW(orderData[customer])),""),ROWS($A$15:A70)+$B$3))),IF($D$15="",INDEX(orderData[lock_goods],SMALL(IF(ISNUMBER(MATCH(orderData[order_type],$D$13,0)),MATCH(ROW(orderData[customer]),ROW(orderData[customer])),""),ROWS($A$15:A70)+$B$3)),INDEX(orderData[lock_goods],SMALL(IF(ISNUMBER(MATCH(orderData[order_type],$D$13,0)*MATCH(YEAR(orderData[invoice_date]),$D$15,0)),MATCH(ROW(orderData[customer]),ROW(orderData[customer])),""),ROWS($A$15:A70)+$B$3)))),IF($D$13="",IF($D$15="",INDEX(orderData[lock_goods],SMALL(IF(ISNUMBER(MATCH(orderData[status],$D$11,0)),MATCH(ROW(orderData[customer]),ROW(orderData[customer])),""),ROWS($A$15:A70)+$B$3)),INDEX(orderData[lock_goods],SMALL(IF(ISNUMBER(MATCH(orderData[status],$D$11,0)*MATCH(YEAR(orderData[invoice_date]),$D$15,0)),MATCH(ROW(orderData[customer]),ROW(orderData[customer])),""),ROWS($A$15:A70)+$B$3))),IF($D$15="",INDEX(orderData[lock_goods],SMALL(IF(ISNUMBER(MATCH(orderData[status],$D$11,0)*MATCH(orderData[order_type],$D$13,0)),MATCH(ROW(orderData[customer]),ROW(orderData[customer])),""),ROWS($A$15:A70)+$B$3)),INDEX(orderData[lock_goods],SMALL(IF(ISNUMBER(MATCH(orderData[status],$D$11,0)*MATCH(orderData[order_type],$D$13,0)*MATCH(YEAR(orderData[invoice_date]),$D$15,0)),MATCH(ROW(orderData[customer]),ROW(orderData[customer])),""),ROWS($A$15:A70)+$B$3))))),IF($D$11="",IF($D$13="",IF($D$15="",INDEX(orderData[lock_goods],SMALL(IF(ISNUMBER(MATCH(orderData[customer],$D$9,0)),MATCH(ROW(orderData[customer]),ROW(orderData[customer])),""),ROWS($A$15:A70)+$B$3)),INDEX(orderData[lock_goods],SMALL(IF(ISNUMBER(MATCH(orderData[customer],$D$9,0)*MATCH(YEAR(orderData[invoice_date]),$D$15,0)),MATCH(ROW(orderData[customer]),ROW(orderData[customer])),""),ROWS($A$15:A70)+$B$3))),IF($D$15="",INDEX(orderData[lock_goods],SMALL(IF(ISNUMBER(MATCH(orderData[customer],$D$9,0)*MATCH(orderData[order_type],$D$13,0)),MATCH(ROW(orderData[customer]),ROW(orderData[customer])),""),ROWS($A$15:A70)+$B$3)),INDEX(orderData[lock_goods],SMALL(IF(ISNUMBER(MATCH(orderData[customer],$D$9,0)*MATCH(orderData[order_type],$D$13,0)*MATCH(YEAR(orderData[invoice_date]),$D$15,0)),MATCH(ROW(orderData[customer]),ROW(orderData[customer])),""),ROWS($A$15:A70)+$B$3)))),IF($D$13="",IF($D$15="",INDEX(orderData[lock_goods],SMALL(IF(ISNUMBER(MATCH(orderData[customer],$D$9,0)*MATCH(orderData[status],$D$11,0)),MATCH(ROW(orderData[customer]),ROW(orderData[customer])),""),ROWS($A$15:A70)+$B$3)),INDEX(orderData[lock_goods],SMALL(IF(ISNUMBER(MATCH(orderData[customer],$D$9,0)*MATCH(orderData[status],$D$11,0)*MATCH(YEAR(orderData[payed]),$D$15,0)),MATCH(ROW(orderData[customer]),ROW(orderData[customer])),""),ROWS($A$15:A70)+$B$3))),IF($D$15="",INDEX(orderData[lock_goods],SMALL(IF(ISNUMBER(MATCH(orderData[customer],$D$9,0)*MATCH(orderData[status],$D$11,0)*MATCH(orderData[order_type],$D$13,0)),MATCH(ROW(orderData[customer]),ROW(orderData[customer])),""),ROWS($A$15:A70)+$B$3)),INDEX(orderData[lock_good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T63" s="292" t="str">
        <f t="array" ref="T63">IFERROR(IF($D$9="",IF($D$11="",IF($D$13="",IF($D$15="",INDEX(orderData[payed],SMALL(MATCH(ROW(orderData[customer]),ROW(orderData[customer])),ROWS($A$15:A70)+$B$3)),INDEX(orderData[payed],SMALL(IF(ISNUMBER(MATCH(YEAR(orderData[invoice_date]),$D$15,0)),MATCH(ROW(orderData[customer]),ROW(orderData[customer])),""),ROWS($A$15:A70)+$B$3))),IF($D$15="",INDEX(orderData[payed],SMALL(IF(ISNUMBER(MATCH(orderData[order_type],$D$13,0)),MATCH(ROW(orderData[customer]),ROW(orderData[customer])),""),ROWS($A$15:A70)+$B$3)),INDEX(orderData[payed],SMALL(IF(ISNUMBER(MATCH(orderData[order_type],$D$13,0)*MATCH(YEAR(orderData[invoice_date]),$D$15,0)),MATCH(ROW(orderData[customer]),ROW(orderData[customer])),""),ROWS($A$15:A70)+$B$3)))),IF($D$13="",IF($D$15="",INDEX(orderData[payed],SMALL(IF(ISNUMBER(MATCH(orderData[status],$D$11,0)),MATCH(ROW(orderData[customer]),ROW(orderData[customer])),""),ROWS($A$15:A70)+$B$3)),INDEX(orderData[payed],SMALL(IF(ISNUMBER(MATCH(orderData[status],$D$11,0)*MATCH(YEAR(orderData[invoice_date]),$D$15,0)),MATCH(ROW(orderData[customer]),ROW(orderData[customer])),""),ROWS($A$15:A70)+$B$3))),IF($D$15="",INDEX(orderData[payed],SMALL(IF(ISNUMBER(MATCH(orderData[status],$D$11,0)*MATCH(orderData[order_type],$D$13,0)),MATCH(ROW(orderData[customer]),ROW(orderData[customer])),""),ROWS($A$15:A70)+$B$3)),INDEX(orderData[payed],SMALL(IF(ISNUMBER(MATCH(orderData[status],$D$11,0)*MATCH(orderData[order_type],$D$13,0)*MATCH(YEAR(orderData[invoice_date]),$D$15,0)),MATCH(ROW(orderData[customer]),ROW(orderData[customer])),""),ROWS($A$15:A70)+$B$3))))),IF($D$11="",IF($D$13="",IF($D$15="",INDEX(orderData[payed],SMALL(IF(ISNUMBER(MATCH(orderData[customer],$D$9,0)),MATCH(ROW(orderData[customer]),ROW(orderData[customer])),""),ROWS($A$15:A70)+$B$3)),INDEX(orderData[payed],SMALL(IF(ISNUMBER(MATCH(orderData[customer],$D$9,0)*MATCH(YEAR(orderData[invoice_date]),$D$15,0)),MATCH(ROW(orderData[customer]),ROW(orderData[customer])),""),ROWS($A$15:A70)+$B$3))),IF($D$15="",INDEX(orderData[payed],SMALL(IF(ISNUMBER(MATCH(orderData[customer],$D$9,0)*MATCH(orderData[order_type],$D$13,0)),MATCH(ROW(orderData[customer]),ROW(orderData[customer])),""),ROWS($A$15:A70)+$B$3)),INDEX(orderData[payed],SMALL(IF(ISNUMBER(MATCH(orderData[customer],$D$9,0)*MATCH(orderData[order_type],$D$13,0)*MATCH(YEAR(orderData[invoice_date]),$D$15,0)),MATCH(ROW(orderData[customer]),ROW(orderData[customer])),""),ROWS($A$15:A70)+$B$3)))),IF($D$13="",IF($D$15="",INDEX(orderData[payed],SMALL(IF(ISNUMBER(MATCH(orderData[customer],$D$9,0)*MATCH(orderData[status],$D$11,0)),MATCH(ROW(orderData[customer]),ROW(orderData[customer])),""),ROWS($A$15:A70)+$B$3)),INDEX(orderData[payed],SMALL(IF(ISNUMBER(MATCH(orderData[customer],$D$9,0)*MATCH(orderData[status],$D$11,0)*MATCH(YEAR(orderData[payed]),$D$15,0)),MATCH(ROW(orderData[customer]),ROW(orderData[customer])),""),ROWS($A$15:A70)+$B$3))),IF($D$15="",INDEX(orderData[payed],SMALL(IF(ISNUMBER(MATCH(orderData[customer],$D$9,0)*MATCH(orderData[status],$D$11,0)*MATCH(orderData[order_type],$D$13,0)),MATCH(ROW(orderData[customer]),ROW(orderData[customer])),""),ROWS($A$15:A70)+$B$3)),INDEX(orderData[paye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U63" s="287" t="str">
        <f t="array" ref="U63">IFERROR(IF($D$9="",IF($D$11="",IF($D$13="",IF($D$15="",INDEX(orderData[shipping_method],SMALL(MATCH(ROW(orderData[customer]),ROW(orderData[customer])),ROWS($A$15:A70)+$B$3)),INDEX(orderData[shipping_method],SMALL(IF(ISNUMBER(MATCH(YEAR(orderData[invoice_date]),$D$15,0)),MATCH(ROW(orderData[customer]),ROW(orderData[customer])),""),ROWS($A$15:A70)+$B$3))),IF($D$15="",INDEX(orderData[shipping_method],SMALL(IF(ISNUMBER(MATCH(orderData[order_type],$D$13,0)),MATCH(ROW(orderData[customer]),ROW(orderData[customer])),""),ROWS($A$15:A70)+$B$3)),INDEX(orderData[shipping_method],SMALL(IF(ISNUMBER(MATCH(orderData[order_type],$D$13,0)*MATCH(YEAR(orderData[invoice_date]),$D$15,0)),MATCH(ROW(orderData[customer]),ROW(orderData[customer])),""),ROWS($A$15:A70)+$B$3)))),IF($D$13="",IF($D$15="",INDEX(orderData[shipping_method],SMALL(IF(ISNUMBER(MATCH(orderData[status],$D$11,0)),MATCH(ROW(orderData[customer]),ROW(orderData[customer])),""),ROWS($A$15:A70)+$B$3)),INDEX(orderData[shipping_method],SMALL(IF(ISNUMBER(MATCH(orderData[status],$D$11,0)*MATCH(YEAR(orderData[invoice_date]),$D$15,0)),MATCH(ROW(orderData[customer]),ROW(orderData[customer])),""),ROWS($A$15:A70)+$B$3))),IF($D$15="",INDEX(orderData[shipping_method],SMALL(IF(ISNUMBER(MATCH(orderData[status],$D$11,0)*MATCH(orderData[order_type],$D$13,0)),MATCH(ROW(orderData[customer]),ROW(orderData[customer])),""),ROWS($A$15:A70)+$B$3)),INDEX(orderData[shipping_method],SMALL(IF(ISNUMBER(MATCH(orderData[status],$D$11,0)*MATCH(orderData[order_type],$D$13,0)*MATCH(YEAR(orderData[invoice_date]),$D$15,0)),MATCH(ROW(orderData[customer]),ROW(orderData[customer])),""),ROWS($A$15:A70)+$B$3))))),IF($D$11="",IF($D$13="",IF($D$15="",INDEX(orderData[shipping_method],SMALL(IF(ISNUMBER(MATCH(orderData[customer],$D$9,0)),MATCH(ROW(orderData[customer]),ROW(orderData[customer])),""),ROWS($A$15:A70)+$B$3)),INDEX(orderData[shipping_method],SMALL(IF(ISNUMBER(MATCH(orderData[customer],$D$9,0)*MATCH(YEAR(orderData[invoice_date]),$D$15,0)),MATCH(ROW(orderData[customer]),ROW(orderData[customer])),""),ROWS($A$15:A70)+$B$3))),IF($D$15="",INDEX(orderData[shipping_method],SMALL(IF(ISNUMBER(MATCH(orderData[customer],$D$9,0)*MATCH(orderData[order_type],$D$13,0)),MATCH(ROW(orderData[customer]),ROW(orderData[customer])),""),ROWS($A$15:A70)+$B$3)),INDEX(orderData[shipping_method],SMALL(IF(ISNUMBER(MATCH(orderData[customer],$D$9,0)*MATCH(orderData[order_type],$D$13,0)*MATCH(YEAR(orderData[invoice_date]),$D$15,0)),MATCH(ROW(orderData[customer]),ROW(orderData[customer])),""),ROWS($A$15:A70)+$B$3)))),IF($D$13="",IF($D$15="",INDEX(orderData[shipping_method],SMALL(IF(ISNUMBER(MATCH(orderData[customer],$D$9,0)*MATCH(orderData[status],$D$11,0)),MATCH(ROW(orderData[customer]),ROW(orderData[customer])),""),ROWS($A$15:A70)+$B$3)),INDEX(orderData[shipping_method],SMALL(IF(ISNUMBER(MATCH(orderData[customer],$D$9,0)*MATCH(orderData[status],$D$11,0)*MATCH(YEAR(orderData[shipping_method]),$D$15,0)),MATCH(ROW(orderData[customer]),ROW(orderData[customer])),""),ROWS($A$15:A70)+$B$3))),IF($D$15="",INDEX(orderData[shipping_method],SMALL(IF(ISNUMBER(MATCH(orderData[customer],$D$9,0)*MATCH(orderData[status],$D$11,0)*MATCH(orderData[order_type],$D$13,0)),MATCH(ROW(orderData[customer]),ROW(orderData[customer])),""),ROWS($A$15:A70)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V63" s="292" t="str">
        <f t="array" ref="V63">IFERROR(IF($D$9="",IF($D$11="",IF($D$13="",IF($D$15="",INDEX(orderData[status],SMALL(MATCH(ROW(orderData[customer]),ROW(orderData[customer])),ROWS($A$15:A70)+$B$3)),INDEX(orderData[status],SMALL(IF(ISNUMBER(MATCH(YEAR(orderData[invoice_date]),$D$15,0)),MATCH(ROW(orderData[customer]),ROW(orderData[customer])),""),ROWS($A$15:A70)+$B$3))),IF($D$15="",INDEX(orderData[status],SMALL(IF(ISNUMBER(MATCH(orderData[order_type],$D$13,0)),MATCH(ROW(orderData[customer]),ROW(orderData[customer])),""),ROWS($A$15:A70)+$B$3)),INDEX(orderData[status],SMALL(IF(ISNUMBER(MATCH(orderData[order_type],$D$13,0)*MATCH(YEAR(orderData[invoice_date]),$D$15,0)),MATCH(ROW(orderData[customer]),ROW(orderData[customer])),""),ROWS($A$15:A70)+$B$3)))),IF($D$13="",IF($D$15="",INDEX(orderData[status],SMALL(IF(ISNUMBER(MATCH(orderData[status],$D$11,0)),MATCH(ROW(orderData[customer]),ROW(orderData[customer])),""),ROWS($A$15:A70)+$B$3)),INDEX(orderData[status],SMALL(IF(ISNUMBER(MATCH(orderData[status],$D$11,0)*MATCH(YEAR(orderData[invoice_date]),$D$15,0)),MATCH(ROW(orderData[customer]),ROW(orderData[customer])),""),ROWS($A$15:A70)+$B$3))),IF($D$15="",INDEX(orderData[status],SMALL(IF(ISNUMBER(MATCH(orderData[status],$D$11,0)*MATCH(orderData[order_type],$D$13,0)),MATCH(ROW(orderData[customer]),ROW(orderData[customer])),""),ROWS($A$15:A70)+$B$3)),INDEX(orderData[status],SMALL(IF(ISNUMBER(MATCH(orderData[status],$D$11,0)*MATCH(orderData[order_type],$D$13,0)*MATCH(YEAR(orderData[invoice_date]),$D$15,0)),MATCH(ROW(orderData[customer]),ROW(orderData[customer])),""),ROWS($A$15:A70)+$B$3))))),IF($D$11="",IF($D$13="",IF($D$15="",INDEX(orderData[status],SMALL(IF(ISNUMBER(MATCH(orderData[customer],$D$9,0)),MATCH(ROW(orderData[customer]),ROW(orderData[customer])),""),ROWS($A$15:A70)+$B$3)),INDEX(orderData[status],SMALL(IF(ISNUMBER(MATCH(orderData[customer],$D$9,0)*MATCH(YEAR(orderData[invoice_date]),$D$15,0)),MATCH(ROW(orderData[customer]),ROW(orderData[customer])),""),ROWS($A$15:A70)+$B$3))),IF($D$15="",INDEX(orderData[status],SMALL(IF(ISNUMBER(MATCH(orderData[customer],$D$9,0)*MATCH(orderData[order_type],$D$13,0)),MATCH(ROW(orderData[customer]),ROW(orderData[customer])),""),ROWS($A$15:A70)+$B$3)),INDEX(orderData[status],SMALL(IF(ISNUMBER(MATCH(orderData[customer],$D$9,0)*MATCH(orderData[order_type],$D$13,0)*MATCH(YEAR(orderData[invoice_date]),$D$15,0)),MATCH(ROW(orderData[customer]),ROW(orderData[customer])),""),ROWS($A$15:A70)+$B$3)))),IF($D$13="",IF($D$15="",INDEX(orderData[status],SMALL(IF(ISNUMBER(MATCH(orderData[customer],$D$9,0)*MATCH(orderData[status],$D$11,0)),MATCH(ROW(orderData[customer]),ROW(orderData[customer])),""),ROWS($A$15:A70)+$B$3)),INDEX(orderData[status],SMALL(IF(ISNUMBER(MATCH(orderData[customer],$D$9,0)*MATCH(orderData[status],$D$11,0)*MATCH(YEAR(orderData[status]),$D$15,0)),MATCH(ROW(orderData[customer]),ROW(orderData[customer])),""),ROWS($A$15:A70)+$B$3))),IF($D$15="",INDEX(orderData[status],SMALL(IF(ISNUMBER(MATCH(orderData[customer],$D$9,0)*MATCH(orderData[status],$D$11,0)*MATCH(orderData[order_type],$D$13,0)),MATCH(ROW(orderData[customer]),ROW(orderData[customer])),""),ROWS($A$15:A70)+$B$3)),INDEX(orderData[statu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W63" s="392" t="str">
        <f t="array" ref="W63">IFERROR(IF($D$9="",IF($D$11="",IF($D$13="",IF($D$15="",INDEX(orderData[custom_docs],SMALL(MATCH(ROW(orderData[customer]),ROW(orderData[customer])),ROWS($A$15:A70)+$B$3)),INDEX(orderData[custom_docs],SMALL(IF(ISNUMBER(MATCH(YEAR(orderData[invoice_date]),$D$15,0)),MATCH(ROW(orderData[customer]),ROW(orderData[customer])),""),ROWS($A$15:A70)+$B$3))),IF($D$15="",INDEX(orderData[custom_docs],SMALL(IF(ISNUMBER(MATCH(orderData[order_type],$D$13,0)),MATCH(ROW(orderData[customer]),ROW(orderData[customer])),""),ROWS($A$15:A70)+$B$3)),INDEX(orderData[custom_docs],SMALL(IF(ISNUMBER(MATCH(orderData[order_type],$D$13,0)*MATCH(YEAR(orderData[invoice_date]),$D$15,0)),MATCH(ROW(orderData[customer]),ROW(orderData[customer])),""),ROWS($A$15:A70)+$B$3)))),IF($D$13="",IF($D$15="",INDEX(orderData[custom_docs],SMALL(IF(ISNUMBER(MATCH(orderData[status],$D$11,0)),MATCH(ROW(orderData[customer]),ROW(orderData[customer])),""),ROWS($A$15:A70)+$B$3)),INDEX(orderData[custom_docs],SMALL(IF(ISNUMBER(MATCH(orderData[status],$D$11,0)*MATCH(YEAR(orderData[invoice_date]),$D$15,0)),MATCH(ROW(orderData[customer]),ROW(orderData[customer])),""),ROWS($A$15:A70)+$B$3))),IF($D$15="",INDEX(orderData[custom_docs],SMALL(IF(ISNUMBER(MATCH(orderData[status],$D$11,0)*MATCH(orderData[order_type],$D$13,0)),MATCH(ROW(orderData[customer]),ROW(orderData[customer])),""),ROWS($A$15:A70)+$B$3)),INDEX(orderData[custom_docs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_docs],SMALL(IF(ISNUMBER(MATCH(orderData[customer],$D$9,0)),MATCH(ROW(orderData[customer]),ROW(orderData[customer])),""),ROWS($A$15:A70)+$B$3)),INDEX(orderData[custom_docs],SMALL(IF(ISNUMBER(MATCH(orderData[customer],$D$9,0)*MATCH(YEAR(orderData[invoice_date]),$D$15,0)),MATCH(ROW(orderData[customer]),ROW(orderData[customer])),""),ROWS($A$15:A70)+$B$3))),IF($D$15="",INDEX(orderData[custom_docs],SMALL(IF(ISNUMBER(MATCH(orderData[customer],$D$9,0)*MATCH(orderData[order_type],$D$13,0)),MATCH(ROW(orderData[customer]),ROW(orderData[customer])),""),ROWS($A$15:A70)+$B$3)),INDEX(orderData[custom_docs],SMALL(IF(ISNUMBER(MATCH(orderData[customer],$D$9,0)*MATCH(orderData[order_type],$D$13,0)*MATCH(YEAR(orderData[invoice_date]),$D$15,0)),MATCH(ROW(orderData[customer]),ROW(orderData[customer])),""),ROWS($A$15:A70)+$B$3)))),IF($D$13="",IF($D$15="",INDEX(orderData[custom_docs],SMALL(IF(ISNUMBER(MATCH(orderData[customer],$D$9,0)*MATCH(orderData[status],$D$11,0)),MATCH(ROW(orderData[customer]),ROW(orderData[customer])),""),ROWS($A$15:A70)+$B$3)),INDEX(orderData[custom_docs],SMALL(IF(ISNUMBER(MATCH(orderData[customer],$D$9,0)*MATCH(orderData[status],$D$11,0)*MATCH(YEAR(orderData[status]),$D$15,0)),MATCH(ROW(orderData[customer]),ROW(orderData[customer])),""),ROWS($A$15:A70)+$B$3))),IF($D$15="",INDEX(orderData[custom_docs],SMALL(IF(ISNUMBER(MATCH(orderData[customer],$D$9,0)*MATCH(orderData[status],$D$11,0)*MATCH(orderData[order_type],$D$13,0)),MATCH(ROW(orderData[customer]),ROW(orderData[customer])),""),ROWS($A$15:A70)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BG63" s="195"/>
      <c r="BK63" s="266"/>
      <c r="BL63" s="267"/>
      <c r="BM63" s="268"/>
      <c r="BN63" s="267"/>
      <c r="BO63" s="268"/>
      <c r="BZ63" s="318"/>
      <c r="CA63" s="305" t="str">
        <f>IFERROR(IF(BZ63="","",INDEX(productData[description],MATCH(BZ63,productData[sku],0))),"")</f>
        <v/>
      </c>
      <c r="CB63" s="307"/>
      <c r="CC63" s="421"/>
      <c r="CD63" s="315"/>
      <c r="CE63" s="426"/>
      <c r="CF63" s="308"/>
      <c r="CG63" s="309" t="str">
        <f>IFERROR(ROUNDUP(CB63/INDEX(productData[units_per_carton],MATCH(BZ63,productData[sku],0)),0),"")</f>
        <v/>
      </c>
      <c r="CH63" s="310" t="str">
        <f>IFERROR(ROUNDUP(CD63/INDEX(productData[units_per_carton],MATCH(BZ63,productData[sku],0)),0),"")</f>
        <v/>
      </c>
      <c r="CI63" s="310" t="str">
        <f>IFERROR(ROUNDUP(CF63/INDEX(productData[units_per_carton],MATCH(BZ63,productData[sku])),0),"")</f>
        <v/>
      </c>
      <c r="CJ63" s="310" t="str">
        <f>IFERROR(((CB63+CD63+CF63)/INDEX(productData[units_per_carton],MATCH(BZ63,productData[sku],0)))*INDEX(productData[net_weight],MATCH(BZ63,productData[sku],0)),"")</f>
        <v/>
      </c>
      <c r="CK63" s="310" t="str">
        <f>IFERROR(((CB63+CD63+CF63)/INDEX(productData[units_per_carton],MATCH(BZ63,productData[sku],0)))*INDEX(productData[gross_weight],MATCH(BZ63,productData[sku],0)),"")</f>
        <v/>
      </c>
      <c r="CL63" s="414" t="str">
        <f>IFERROR((CB63+CD63+CF63)/INDEX(productData[units_per_carton],MATCH(BZ63,productData[sku],0))*INDEX(productData[length],MATCH(BZ63,productData[sku],0))*INDEX(productData[width],MATCH(BZ63,productData[sku],0))*INDEX(productData[height],MATCH(BZ63,productData[sku],0))/1000000000,"")</f>
        <v/>
      </c>
      <c r="CM63" s="311" t="str">
        <f>IFERROR(INDEX(productData[category],MATCH(BZ63,productData[sku],0)),"")</f>
        <v/>
      </c>
      <c r="CN63" s="311" t="str">
        <f>IFERROR(INDEX(productData[size1],MATCH(BZ63,productData[sku],0)),"")</f>
        <v/>
      </c>
      <c r="CO63" s="312" t="str">
        <f>IFERROR(INDEX(productData[hs_code],MATCH(BZ63,productData[sku],0)),"")</f>
        <v/>
      </c>
      <c r="CP63" s="365" t="str">
        <f>IFERROR(INDEX(productData[sku_geko],MATCH(BZ63,productData[sku],0)),"")</f>
        <v/>
      </c>
      <c r="CQ63" s="308"/>
      <c r="CR63" s="383" t="str">
        <f>IFERROR(IF(BZ63="","",IF($BX$15="SALE",INDEX(inventory[COSTO UNITARIO],MATCH(BZ63,inventory[SKU],0)),IF($BX$15="SAMPLING",INDEX(inventory[COSTO UNITARIO],MATCH(BZ63,inventory[SKU],0)),""))),"")</f>
        <v/>
      </c>
      <c r="CS63" s="383" t="str">
        <f t="shared" si="8"/>
        <v/>
      </c>
      <c r="CT63" s="430" t="str">
        <f t="shared" si="9"/>
        <v/>
      </c>
      <c r="CU63" s="357" t="str">
        <f t="shared" si="3"/>
        <v/>
      </c>
      <c r="DB63" s="251" t="str">
        <f>IFERROR(VLOOKUP(BZ63,productData[],22,FALSE),"")</f>
        <v/>
      </c>
      <c r="EE63" s="337" t="str">
        <f t="array" ref="EE63">IFERROR(IF($EC$9="",IF($EC$11="",IF($EC$13="",INDEX(productData[sku],SMALL(MATCH(ROW(productData[sku]),ROW(productData[sku])),ROWS($A$15:A70)+$B$3)),INDEX(productData[sku],SMALL(IF(ISNUMBER(MATCH(productData[size1],$EC$13,0)),MATCH(ROW(productData[sku]),ROW(productData[sku])),""),ROWS($A$15:A68)+$B$3))),IF($EC$13="",INDEX(productData[sku],SMALL(IF(ISNUMBER(MATCH(productData[sex],$EC$11,0)),MATCH(ROW(productData[sku]),ROW(productData[sku])),""),ROWS($A$15:A68)+$B$3)),INDEX(productData[sku],SMALL(IF(ISNUMBER(MATCH(productData[sex],$EC$11,0)*MATCH(productData[size1],$EC$13,0)),MATCH(ROW(productData[sku]),ROW(productData[sku])),""),ROWS($A$15:A68)+$B$3)))),IF($EC$11="",IF($EC$13="",INDEX(productData[sku],SMALL(IF(ISNUMBER(MATCH(productData[category],$EC$9,0)),MATCH(ROW(productData[sku]),ROW(productData[sku])),""),ROWS($A$15:A68)+$B$3)),INDEX(productData[sku],SMALL(IF(ISNUMBER(MATCH(productData[category],$EC$9,0)*MATCH(productData[size1],$EC$13,0)),MATCH(ROW(productData[sku]),ROW(productData[sku])),""),ROWS($A$15:A68)+$B$3))),IF($EC$13="",INDEX(productData[sku],SMALL(IF(ISNUMBER(MATCH(productData[category],$EC$9,0)*MATCH(productData[sex],$EC$11,0)),MATCH(ROW(productData[sku]),ROW(productData[sku])),""),ROWS($A$15:A68)+$B$3)),INDEX(productData[sku],SMALL(IF(ISNUMBER(MATCH(productData[category],$EC$9,0)*MATCH(productData[sex],$EC$11,0)*MATCH(productData[size1],$EC$13,0)),MATCH(ROW(productData[sku]),ROW(productData[sku])),""),ROWS($A$15:A68)+$B$3))))),"")</f>
        <v/>
      </c>
      <c r="EF63" s="501" t="str">
        <f t="array" ref="EF63">IFERROR(IF($EC$9="",IF($EC$11="",IF($EC$13="",INDEX(productData[description],SMALL(MATCH(ROW(productData[sku]),ROW(productData[sku])),ROWS($A$15:A70)+$B$3)),INDEX(productData[description],SMALL(IF(ISNUMBER(MATCH(productData[size1],$EC$13,0)),MATCH(ROW(productData[sku]),ROW(productData[sku])),""),ROWS($A$15:A68)+$B$3))),IF($EC$13="",INDEX(productData[description],SMALL(IF(ISNUMBER(MATCH(productData[sex],$EC$11,0)),MATCH(ROW(productData[sku]),ROW(productData[sku])),""),ROWS($A$15:A68)+$B$3)),INDEX(productData[description],SMALL(IF(ISNUMBER(MATCH(productData[sex],$EC$11,0)*MATCH(productData[size1],$EC$13,0)),MATCH(ROW(productData[sku]),ROW(productData[sku])),""),ROWS($A$15:A68)+$B$3)))),IF($EC$11="",IF($EC$13="",INDEX(productData[description],SMALL(IF(ISNUMBER(MATCH(productData[category],$EC$9,0)),MATCH(ROW(productData[sku]),ROW(productData[sku])),""),ROWS($A$15:A68)+$B$3)),INDEX(productData[description],SMALL(IF(ISNUMBER(MATCH(productData[category],$EC$9,0)*MATCH(productData[size1],$EC$13,0)),MATCH(ROW(productData[sku]),ROW(productData[sku])),""),ROWS($A$15:A68)+$B$3))),IF($EC$13="",INDEX(productData[description],SMALL(IF(ISNUMBER(MATCH(productData[category],$EC$9,0)*MATCH(productData[sex],$EC$11,0)),MATCH(ROW(productData[sku]),ROW(productData[sku])),""),ROWS($A$15:A68)+$B$3)),INDEX(productData[description],SMALL(IF(ISNUMBER(MATCH(productData[category],$EC$9,0)*MATCH(productData[sex],$EC$11,0)*MATCH(productData[size1],$EC$13,0)),MATCH(ROW(productData[sku]),ROW(productData[sku])),""),ROWS($A$15:A68)+$B$3))))),"")</f>
        <v/>
      </c>
      <c r="EG63" s="338" t="str">
        <f>IFERROR(IF('BHPC MANAGER'!$EE63="","",INDEX(inventory[ESISTENZA],MATCH('BHPC MANAGER'!$EE63,inventory[SKU],0))),0)</f>
        <v/>
      </c>
      <c r="EH63" s="339" t="s">
        <v>241</v>
      </c>
      <c r="EI63" s="339" t="str">
        <f t="shared" si="4"/>
        <v/>
      </c>
      <c r="EJ63" s="340" t="s">
        <v>241</v>
      </c>
      <c r="EK63" s="341" t="str">
        <f t="shared" si="5"/>
        <v/>
      </c>
    </row>
    <row r="64" spans="10:145" ht="15" customHeight="1" x14ac:dyDescent="0.35">
      <c r="L64" s="285" t="str">
        <f t="array" ref="L64">IFERROR(IF($D$9="",IF($D$11="",IF($D$13="",IF($D$15="",INDEX(orderData[customer],SMALL(MATCH(ROW(orderData[customer]),ROW(orderData[customer])),ROWS($A$15:A71)+$B$3)),INDEX(orderData[customer],SMALL(IF(ISNUMBER(MATCH(YEAR(orderData[invoice_date]),$D$15,0)),MATCH(ROW(orderData[customer]),ROW(orderData[customer])),""),ROWS($A$15:A71)+$B$3))),IF($D$15="",INDEX(orderData[customer],SMALL(IF(ISNUMBER(MATCH(orderData[order_type],$D$13,0)),MATCH(ROW(orderData[customer]),ROW(orderData[customer])),""),ROWS($A$15:A71)+$B$3)),INDEX(orderData[customer],SMALL(IF(ISNUMBER(MATCH(orderData[order_type],$D$13,0)*MATCH(YEAR(orderData[invoice_date]),$D$15,0)),MATCH(ROW(orderData[customer]),ROW(orderData[customer])),""),ROWS($A$15:A71)+$B$3)))),IF($D$13="",IF($D$15="",INDEX(orderData[customer],SMALL(IF(ISNUMBER(MATCH(orderData[status],$D$11,0)),MATCH(ROW(orderData[customer]),ROW(orderData[customer])),""),ROWS($A$15:A71)+$B$3)),INDEX(orderData[customer],SMALL(IF(ISNUMBER(MATCH(orderData[status],$D$11,0)*MATCH(YEAR(orderData[invoice_date]),$D$15,0)),MATCH(ROW(orderData[customer]),ROW(orderData[customer])),""),ROWS($A$15:A71)+$B$3))),IF($D$15="",INDEX(orderData[customer],SMALL(IF(ISNUMBER(MATCH(orderData[status],$D$11,0)*MATCH(orderData[order_type],$D$13,0)),MATCH(ROW(orderData[customer]),ROW(orderData[customer])),""),ROWS($A$15:A71)+$B$3)),INDEX(orderData[customer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er],SMALL(IF(ISNUMBER(MATCH(orderData[customer],$D$9,0)),MATCH(ROW(orderData[customer]),ROW(orderData[customer])),""),ROWS($A$15:A71)+$B$3)),INDEX(orderData[customer],SMALL(IF(ISNUMBER(MATCH(orderData[customer],$D$9,0)*MATCH(YEAR(orderData[invoice_date]),$D$15,0)),MATCH(ROW(orderData[customer]),ROW(orderData[customer])),""),ROWS($A$15:A71)+$B$3))),IF($D$15="",INDEX(orderData[customer],SMALL(IF(ISNUMBER(MATCH(orderData[customer],$D$9,0)*MATCH(orderData[order_type],$D$13,0)),MATCH(ROW(orderData[customer]),ROW(orderData[customer])),""),ROWS($A$15:A71)+$B$3)),INDEX(orderData[customer],SMALL(IF(ISNUMBER(MATCH(orderData[customer],$D$9,0)*MATCH(orderData[order_type],$D$13,0)*MATCH(YEAR(orderData[invoice_date]),$D$15,0)),MATCH(ROW(orderData[customer]),ROW(orderData[customer])),""),ROWS($A$15:A71)+$B$3)))),IF($D$13="",IF($D$15="",INDEX(orderData[customer],SMALL(IF(ISNUMBER(MATCH(orderData[customer],$D$9,0)*MATCH(orderData[status],$D$11,0)),MATCH(ROW(orderData[customer]),ROW(orderData[customer])),""),ROWS($A$15:A71)+$B$3)),INDEX(orderData[customer],SMALL(IF(ISNUMBER(MATCH(orderData[customer],$D$9,0)*MATCH(orderData[status],$D$11,0)*MATCH(YEAR(orderData[invoice_date]),$D$15,0)),MATCH(ROW(orderData[customer]),ROW(orderData[customer])),""),ROWS($A$15:A71)+$B$3))),IF($D$15="",INDEX(orderData[customer],SMALL(IF(ISNUMBER(MATCH(orderData[customer],$D$9,0)*MATCH(orderData[status],$D$11,0)*MATCH(orderData[order_type],$D$13,0)),MATCH(ROW(orderData[customer]),ROW(orderData[customer])),""),ROWS($A$15:A71)+$B$3)),INDEX(orderData[customer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M64" s="286" t="str">
        <f t="array" ref="M64">IFERROR(IF($D$9="",IF($D$11="",IF($D$13="",IF($D$15="",INDEX(orderData[order_no],SMALL(MATCH(ROW(orderData[customer]),ROW(orderData[customer])),ROWS($A$15:A71)+$B$3)),INDEX(orderData[order_no],SMALL(IF(ISNUMBER(MATCH(YEAR(orderData[invoice_date]),$D$15,0)),MATCH(ROW(orderData[customer]),ROW(orderData[customer])),""),ROWS($A$15:A71)+$B$3))),IF($D$15="",INDEX(orderData[order_no],SMALL(IF(ISNUMBER(MATCH(orderData[order_type],$D$13,0)),MATCH(ROW(orderData[customer]),ROW(orderData[customer])),""),ROWS($A$15:A71)+$B$3)),INDEX(orderData[order_no],SMALL(IF(ISNUMBER(MATCH(orderData[order_type],$D$13,0)*MATCH(YEAR(orderData[invoice_date]),$D$15,0)),MATCH(ROW(orderData[customer]),ROW(orderData[customer])),""),ROWS($A$15:A71)+$B$3)))),IF($D$13="",IF($D$15="",INDEX(orderData[order_no],SMALL(IF(ISNUMBER(MATCH(orderData[status],$D$11,0)),MATCH(ROW(orderData[customer]),ROW(orderData[customer])),""),ROWS($A$15:A71)+$B$3)),INDEX(orderData[order_no],SMALL(IF(ISNUMBER(MATCH(orderData[status],$D$11,0)*MATCH(YEAR(orderData[invoice_date]),$D$15,0)),MATCH(ROW(orderData[customer]),ROW(orderData[customer])),""),ROWS($A$15:A71)+$B$3))),IF($D$15="",INDEX(orderData[order_no],SMALL(IF(ISNUMBER(MATCH(orderData[status],$D$11,0)*MATCH(orderData[order_type],$D$13,0)),MATCH(ROW(orderData[customer]),ROW(orderData[customer])),""),ROWS($A$15:A71)+$B$3)),INDEX(orderData[order_no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no],SMALL(IF(ISNUMBER(MATCH(orderData[customer],$D$9,0)),MATCH(ROW(orderData[customer]),ROW(orderData[customer])),""),ROWS($A$15:A71)+$B$3)),INDEX(orderData[order_no],SMALL(IF(ISNUMBER(MATCH(orderData[customer],$D$9,0)*MATCH(YEAR(orderData[invoice_date]),$D$15,0)),MATCH(ROW(orderData[customer]),ROW(orderData[customer])),""),ROWS($A$15:A71)+$B$3))),IF($D$15="",INDEX(orderData[order_no],SMALL(IF(ISNUMBER(MATCH(orderData[customer],$D$9,0)*MATCH(orderData[order_type],$D$13,0)),MATCH(ROW(orderData[customer]),ROW(orderData[customer])),""),ROWS($A$15:A71)+$B$3)),INDEX(orderData[order_no],SMALL(IF(ISNUMBER(MATCH(orderData[customer],$D$9,0)*MATCH(orderData[order_type],$D$13,0)*MATCH(YEAR(orderData[invoice_date]),$D$15,0)),MATCH(ROW(orderData[customer]),ROW(orderData[customer])),""),ROWS($A$15:A71)+$B$3)))),IF($D$13="",IF($D$15="",INDEX(orderData[order_no],SMALL(IF(ISNUMBER(MATCH(orderData[customer],$D$9,0)*MATCH(orderData[status],$D$11,0)),MATCH(ROW(orderData[customer]),ROW(orderData[customer])),""),ROWS($A$15:A71)+$B$3)),INDEX(orderData[order_no],SMALL(IF(ISNUMBER(MATCH(orderData[customer],$D$9,0)*MATCH(orderData[status],$D$11,0)*MATCH(YEAR(orderData[invoice_date]),$D$15,0)),MATCH(ROW(orderData[customer]),ROW(orderData[customer])),""),ROWS($A$15:A71)+$B$3))),IF($D$15="",INDEX(orderData[order_no],SMALL(IF(ISNUMBER(MATCH(orderData[customer],$D$9,0)*MATCH(orderData[status],$D$11,0)*MATCH(orderData[order_type],$D$13,0)),MATCH(ROW(orderData[customer]),ROW(orderData[customer])),""),ROWS($A$15:A71)+$B$3)),INDEX(orderData[order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N64" s="287" t="str">
        <f t="array" ref="N64">IFERROR(IF($D$9="",IF($D$11="",IF($D$13="",IF($D$15="",INDEX(orderData[order_type],SMALL(MATCH(ROW(orderData[customer]),ROW(orderData[customer])),ROWS($A$15:A71)+$B$3)),INDEX(orderData[order_type],SMALL(IF(ISNUMBER(MATCH(YEAR(orderData[invoice_date]),$D$15,0)),MATCH(ROW(orderData[customer]),ROW(orderData[customer])),""),ROWS($A$15:A71)+$B$3))),IF($D$15="",INDEX(orderData[order_type],SMALL(IF(ISNUMBER(MATCH(orderData[order_type],$D$13,0)),MATCH(ROW(orderData[customer]),ROW(orderData[customer])),""),ROWS($A$15:A71)+$B$3)),INDEX(orderData[order_type],SMALL(IF(ISNUMBER(MATCH(orderData[order_type],$D$13,0)*MATCH(YEAR(orderData[invoice_date]),$D$15,0)),MATCH(ROW(orderData[customer]),ROW(orderData[customer])),""),ROWS($A$15:A71)+$B$3)))),IF($D$13="",IF($D$15="",INDEX(orderData[order_type],SMALL(IF(ISNUMBER(MATCH(orderData[status],$D$11,0)),MATCH(ROW(orderData[customer]),ROW(orderData[customer])),""),ROWS($A$15:A71)+$B$3)),INDEX(orderData[order_type],SMALL(IF(ISNUMBER(MATCH(orderData[status],$D$11,0)*MATCH(YEAR(orderData[invoice_date]),$D$15,0)),MATCH(ROW(orderData[customer]),ROW(orderData[customer])),""),ROWS($A$15:A71)+$B$3))),IF($D$15="",INDEX(orderData[order_type],SMALL(IF(ISNUMBER(MATCH(orderData[status],$D$11,0)*MATCH(orderData[order_type],$D$13,0)),MATCH(ROW(orderData[customer]),ROW(orderData[customer])),""),ROWS($A$15:A71)+$B$3)),INDEX(orderData[order_typ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type],SMALL(IF(ISNUMBER(MATCH(orderData[customer],$D$9,0)),MATCH(ROW(orderData[customer]),ROW(orderData[customer])),""),ROWS($A$15:A71)+$B$3)),INDEX(orderData[order_type],SMALL(IF(ISNUMBER(MATCH(orderData[customer],$D$9,0)*MATCH(YEAR(orderData[invoice_date]),$D$15,0)),MATCH(ROW(orderData[customer]),ROW(orderData[customer])),""),ROWS($A$15:A71)+$B$3))),IF($D$15="",INDEX(orderData[order_type],SMALL(IF(ISNUMBER(MATCH(orderData[customer],$D$9,0)*MATCH(orderData[order_type],$D$13,0)),MATCH(ROW(orderData[customer]),ROW(orderData[customer])),""),ROWS($A$15:A71)+$B$3)),INDEX(orderData[order_type],SMALL(IF(ISNUMBER(MATCH(orderData[customer],$D$9,0)*MATCH(orderData[order_type],$D$13,0)*MATCH(YEAR(orderData[invoice_date]),$D$15,0)),MATCH(ROW(orderData[customer]),ROW(orderData[customer])),""),ROWS($A$15:A71)+$B$3)))),IF($D$13="",IF($D$15="",INDEX(orderData[order_type],SMALL(IF(ISNUMBER(MATCH(orderData[customer],$D$9,0)*MATCH(orderData[status],$D$11,0)),MATCH(ROW(orderData[customer]),ROW(orderData[customer])),""),ROWS($A$15:A71)+$B$3)),INDEX(orderData[order_type],SMALL(IF(ISNUMBER(MATCH(orderData[customer],$D$9,0)*MATCH(orderData[status],$D$11,0)*MATCH(YEAR(orderData[invoice_date]),$D$15,0)),MATCH(ROW(orderData[customer]),ROW(orderData[customer])),""),ROWS($A$15:A71)+$B$3))),IF($D$15="",INDEX(orderData[order_type],SMALL(IF(ISNUMBER(MATCH(orderData[customer],$D$9,0)*MATCH(orderData[status],$D$11,0)*MATCH(orderData[order_type],$D$13,0)),MATCH(ROW(orderData[customer]),ROW(orderData[customer])),""),ROWS($A$15:A71)+$B$3)),INDEX(orderData[order_typ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O64" s="288" t="str">
        <f t="array" ref="O64">IFERROR(IF($D$9="",IF($D$11="",IF($D$13="",IF($D$15="",INDEX(orderData[order_date],SMALL(MATCH(ROW(orderData[customer]),ROW(orderData[customer])),ROWS($A$15:A71)+$B$3)),INDEX(orderData[order_date],SMALL(IF(ISNUMBER(MATCH(YEAR(orderData[invoice_date]),$D$15,0)),MATCH(ROW(orderData[customer]),ROW(orderData[customer])),""),ROWS($A$15:A71)+$B$3))),IF($D$15="",INDEX(orderData[order_date],SMALL(IF(ISNUMBER(MATCH(orderData[order_type],$D$13,0)),MATCH(ROW(orderData[customer]),ROW(orderData[customer])),""),ROWS($A$15:A71)+$B$3)),INDEX(orderData[order_date],SMALL(IF(ISNUMBER(MATCH(orderData[order_type],$D$13,0)*MATCH(YEAR(orderData[invoice_date]),$D$15,0)),MATCH(ROW(orderData[customer]),ROW(orderData[customer])),""),ROWS($A$15:A71)+$B$3)))),IF($D$13="",IF($D$15="",INDEX(orderData[order_date],SMALL(IF(ISNUMBER(MATCH(orderData[status],$D$11,0)),MATCH(ROW(orderData[customer]),ROW(orderData[customer])),""),ROWS($A$15:A71)+$B$3)),INDEX(orderData[order_date],SMALL(IF(ISNUMBER(MATCH(orderData[status],$D$11,0)*MATCH(YEAR(orderData[invoice_date]),$D$15,0)),MATCH(ROW(orderData[customer]),ROW(orderData[customer])),""),ROWS($A$15:A71)+$B$3))),IF($D$15="",INDEX(orderData[order_date],SMALL(IF(ISNUMBER(MATCH(orderData[status],$D$11,0)*MATCH(orderData[order_type],$D$13,0)),MATCH(ROW(orderData[customer]),ROW(orderData[customer])),""),ROWS($A$15:A71)+$B$3)),INDEX(orderData[order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date],SMALL(IF(ISNUMBER(MATCH(orderData[customer],$D$9,0)),MATCH(ROW(orderData[customer]),ROW(orderData[customer])),""),ROWS($A$15:A71)+$B$3)),INDEX(orderData[order_date],SMALL(IF(ISNUMBER(MATCH(orderData[customer],$D$9,0)*MATCH(YEAR(orderData[invoice_date]),$D$15,0)),MATCH(ROW(orderData[customer]),ROW(orderData[customer])),""),ROWS($A$15:A71)+$B$3))),IF($D$15="",INDEX(orderData[order_date],SMALL(IF(ISNUMBER(MATCH(orderData[customer],$D$9,0)*MATCH(orderData[order_type],$D$13,0)),MATCH(ROW(orderData[customer]),ROW(orderData[customer])),""),ROWS($A$15:A71)+$B$3)),INDEX(orderData[order_date],SMALL(IF(ISNUMBER(MATCH(orderData[customer],$D$9,0)*MATCH(orderData[order_type],$D$13,0)*MATCH(YEAR(orderData[invoice_date]),$D$15,0)),MATCH(ROW(orderData[customer]),ROW(orderData[customer])),""),ROWS($A$15:A71)+$B$3)))),IF($D$13="",IF($D$15="",INDEX(orderData[order_date],SMALL(IF(ISNUMBER(MATCH(orderData[customer],$D$9,0)*MATCH(orderData[status],$D$11,0)),MATCH(ROW(orderData[customer]),ROW(orderData[customer])),""),ROWS($A$15:A71)+$B$3)),INDEX(orderData[order_date],SMALL(IF(ISNUMBER(MATCH(orderData[customer],$D$9,0)*MATCH(orderData[status],$D$11,0)*MATCH(YEAR(orderData[invoice_date]),$D$15,0)),MATCH(ROW(orderData[customer]),ROW(orderData[customer])),""),ROWS($A$15:A71)+$B$3))),IF($D$15="",INDEX(orderData[order_date],SMALL(IF(ISNUMBER(MATCH(orderData[customer],$D$9,0)*MATCH(orderData[status],$D$11,0)*MATCH(orderData[order_type],$D$13,0)),MATCH(ROW(orderData[customer]),ROW(orderData[customer])),""),ROWS($A$15:A71)+$B$3)),INDEX(orderData[order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P64" s="289" t="str">
        <f t="array" ref="P64">IFERROR(IF($D$9="",IF($D$11="",IF($D$13="",IF($D$15="",INDEX(orderData[invoice_no],SMALL(MATCH(ROW(orderData[customer]),ROW(orderData[customer])),ROWS($A$15:A71)+$B$3)),INDEX(orderData[invoice_no],SMALL(IF(ISNUMBER(MATCH(YEAR(orderData[invoice_date]),$D$15,0)),MATCH(ROW(orderData[customer]),ROW(orderData[customer])),""),ROWS($A$15:A71)+$B$3))),IF($D$15="",INDEX(orderData[invoice_no],SMALL(IF(ISNUMBER(MATCH(orderData[order_type],$D$13,0)),MATCH(ROW(orderData[customer]),ROW(orderData[customer])),""),ROWS($A$15:A71)+$B$3)),INDEX(orderData[invoice_no],SMALL(IF(ISNUMBER(MATCH(orderData[order_type],$D$13,0)*MATCH(YEAR(orderData[invoice_date]),$D$15,0)),MATCH(ROW(orderData[customer]),ROW(orderData[customer])),""),ROWS($A$15:A71)+$B$3)))),IF($D$13="",IF($D$15="",INDEX(orderData[invoice_no],SMALL(IF(ISNUMBER(MATCH(orderData[status],$D$11,0)),MATCH(ROW(orderData[customer]),ROW(orderData[customer])),""),ROWS($A$15:A71)+$B$3)),INDEX(orderData[invoice_no],SMALL(IF(ISNUMBER(MATCH(orderData[status],$D$11,0)*MATCH(YEAR(orderData[invoice_date]),$D$15,0)),MATCH(ROW(orderData[customer]),ROW(orderData[customer])),""),ROWS($A$15:A71)+$B$3))),IF($D$15="",INDEX(orderData[invoice_no],SMALL(IF(ISNUMBER(MATCH(orderData[status],$D$11,0)*MATCH(orderData[order_type],$D$13,0)),MATCH(ROW(orderData[customer]),ROW(orderData[customer])),""),ROWS($A$15:A71)+$B$3)),INDEX(orderData[invoice_no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no],SMALL(IF(ISNUMBER(MATCH(orderData[customer],$D$9,0)),MATCH(ROW(orderData[customer]),ROW(orderData[customer])),""),ROWS($A$15:A71)+$B$3)),INDEX(orderData[invoice_no],SMALL(IF(ISNUMBER(MATCH(orderData[customer],$D$9,0)*MATCH(YEAR(orderData[invoice_date]),$D$15,0)),MATCH(ROW(orderData[customer]),ROW(orderData[customer])),""),ROWS($A$15:A71)+$B$3))),IF($D$15="",INDEX(orderData[invoice_no],SMALL(IF(ISNUMBER(MATCH(orderData[customer],$D$9,0)*MATCH(orderData[order_type],$D$13,0)),MATCH(ROW(orderData[customer]),ROW(orderData[customer])),""),ROWS($A$15:A71)+$B$3)),INDEX(orderData[invoice_no],SMALL(IF(ISNUMBER(MATCH(orderData[customer],$D$9,0)*MATCH(orderData[order_type],$D$13,0)*MATCH(YEAR(orderData[invoice_date]),$D$15,0)),MATCH(ROW(orderData[customer]),ROW(orderData[customer])),""),ROWS($A$15:A71)+$B$3)))),IF($D$13="",IF($D$15="",INDEX(orderData[invoice_no],SMALL(IF(ISNUMBER(MATCH(orderData[customer],$D$9,0)*MATCH(orderData[status],$D$11,0)),MATCH(ROW(orderData[customer]),ROW(orderData[customer])),""),ROWS($A$15:A71)+$B$3)),INDEX(orderData[invoice_no],SMALL(IF(ISNUMBER(MATCH(orderData[customer],$D$9,0)*MATCH(orderData[status],$D$11,0)*MATCH(YEAR(orderData[invoice_date]),$D$15,0)),MATCH(ROW(orderData[customer]),ROW(orderData[customer])),""),ROWS($A$15:A71)+$B$3))),IF($D$15="",INDEX(orderData[invoice_no],SMALL(IF(ISNUMBER(MATCH(orderData[customer],$D$9,0)*MATCH(orderData[status],$D$11,0)*MATCH(orderData[order_type],$D$13,0)),MATCH(ROW(orderData[customer]),ROW(orderData[customer])),""),ROWS($A$15:A71)+$B$3)),INDEX(orderData[invoice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Q64" s="290" t="str">
        <f t="array" ref="Q64">IFERROR(IF($D$9="",IF($D$11="",IF($D$13="",IF($D$15="",INDEX(orderData[invoice_date],SMALL(MATCH(ROW(orderData[customer]),ROW(orderData[customer])),ROWS($A$15:A71)+$B$3)),INDEX(orderData[invoice_date],SMALL(IF(ISNUMBER(MATCH(YEAR(orderData[invoice_date]),$D$15,0)),MATCH(ROW(orderData[customer]),ROW(orderData[customer])),""),ROWS($A$15:A71)+$B$3))),IF($D$15="",INDEX(orderData[invoice_date],SMALL(IF(ISNUMBER(MATCH(orderData[order_type],$D$13,0)),MATCH(ROW(orderData[customer]),ROW(orderData[customer])),""),ROWS($A$15:A71)+$B$3)),INDEX(orderData[invoice_date],SMALL(IF(ISNUMBER(MATCH(orderData[order_type],$D$13,0)*MATCH(YEAR(orderData[invoice_date]),$D$15,0)),MATCH(ROW(orderData[customer]),ROW(orderData[customer])),""),ROWS($A$15:A71)+$B$3)))),IF($D$13="",IF($D$15="",INDEX(orderData[invoice_date],SMALL(IF(ISNUMBER(MATCH(orderData[status],$D$11,0)),MATCH(ROW(orderData[customer]),ROW(orderData[customer])),""),ROWS($A$15:A71)+$B$3)),INDEX(orderData[invoice_date],SMALL(IF(ISNUMBER(MATCH(orderData[status],$D$11,0)*MATCH(YEAR(orderData[invoice_date]),$D$15,0)),MATCH(ROW(orderData[customer]),ROW(orderData[customer])),""),ROWS($A$15:A71)+$B$3))),IF($D$15="",INDEX(orderData[invoice_date],SMALL(IF(ISNUMBER(MATCH(orderData[status],$D$11,0)*MATCH(orderData[order_type],$D$13,0)),MATCH(ROW(orderData[customer]),ROW(orderData[customer])),""),ROWS($A$15:A71)+$B$3)),INDEX(orderData[invoice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date],SMALL(IF(ISNUMBER(MATCH(orderData[customer],$D$9,0)),MATCH(ROW(orderData[customer]),ROW(orderData[customer])),""),ROWS($A$15:A71)+$B$3)),INDEX(orderData[invoice_date],SMALL(IF(ISNUMBER(MATCH(orderData[customer],$D$9,0)*MATCH(YEAR(orderData[invoice_date]),$D$15,0)),MATCH(ROW(orderData[customer]),ROW(orderData[customer])),""),ROWS($A$15:A71)+$B$3))),IF($D$15="",INDEX(orderData[invoice_date],SMALL(IF(ISNUMBER(MATCH(orderData[customer],$D$9,0)*MATCH(orderData[order_type],$D$13,0)),MATCH(ROW(orderData[customer]),ROW(orderData[customer])),""),ROWS($A$15:A71)+$B$3)),INDEX(orderData[invoice_date],SMALL(IF(ISNUMBER(MATCH(orderData[customer],$D$9,0)*MATCH(orderData[order_type],$D$13,0)*MATCH(YEAR(orderData[invoice_date]),$D$15,0)),MATCH(ROW(orderData[customer]),ROW(orderData[customer])),""),ROWS($A$15:A71)+$B$3)))),IF($D$13="",IF($D$15="",INDEX(orderData[invoice_date],SMALL(IF(ISNUMBER(MATCH(orderData[customer],$D$9,0)*MATCH(orderData[status],$D$11,0)),MATCH(ROW(orderData[customer]),ROW(orderData[customer])),""),ROWS($A$15:A71)+$B$3)),INDEX(orderData[invoice_date],SMALL(IF(ISNUMBER(MATCH(orderData[customer],$D$9,0)*MATCH(orderData[status],$D$11,0)*MATCH(YEAR(orderData[invoice_date]),$D$15,0)),MATCH(ROW(orderData[customer]),ROW(orderData[customer])),""),ROWS($A$15:A71)+$B$3))),IF($D$15="",INDEX(orderData[invoice_date],SMALL(IF(ISNUMBER(MATCH(orderData[customer],$D$9,0)*MATCH(orderData[status],$D$11,0)*MATCH(orderData[order_type],$D$13,0)),MATCH(ROW(orderData[customer]),ROW(orderData[customer])),""),ROWS($A$15:A71)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R64" s="291" t="str">
        <f t="array" ref="R64">IFERROR(IF($D$9="",IF($D$11="",IF($D$13="",IF($D$15="",INDEX(orderData[inv_amount],SMALL(MATCH(ROW(orderData[customer]),ROW(orderData[customer])),ROWS($A$15:A71)+$B$3)),INDEX(orderData[inv_amount],SMALL(IF(ISNUMBER(MATCH(YEAR(orderData[invoice_date]),$D$15,0)),MATCH(ROW(orderData[customer]),ROW(orderData[customer])),""),ROWS($A$15:A71)+$B$3))),IF($D$15="",INDEX(orderData[inv_amount],SMALL(IF(ISNUMBER(MATCH(orderData[order_type],$D$13,0)),MATCH(ROW(orderData[customer]),ROW(orderData[customer])),""),ROWS($A$15:A71)+$B$3)),INDEX(orderData[inv_amount],SMALL(IF(ISNUMBER(MATCH(orderData[order_type],$D$13,0)*MATCH(YEAR(orderData[invoice_date]),$D$15,0)),MATCH(ROW(orderData[customer]),ROW(orderData[customer])),""),ROWS($A$15:A71)+$B$3)))),IF($D$13="",IF($D$15="",INDEX(orderData[inv_amount],SMALL(IF(ISNUMBER(MATCH(orderData[status],$D$11,0)),MATCH(ROW(orderData[customer]),ROW(orderData[customer])),""),ROWS($A$15:A71)+$B$3)),INDEX(orderData[inv_amount],SMALL(IF(ISNUMBER(MATCH(orderData[status],$D$11,0)*MATCH(YEAR(orderData[invoice_date]),$D$15,0)),MATCH(ROW(orderData[customer]),ROW(orderData[customer])),""),ROWS($A$15:A71)+$B$3))),IF($D$15="",INDEX(orderData[inv_amount],SMALL(IF(ISNUMBER(MATCH(orderData[status],$D$11,0)*MATCH(orderData[order_type],$D$13,0)),MATCH(ROW(orderData[customer]),ROW(orderData[customer])),""),ROWS($A$15:A71)+$B$3)),INDEX(orderData[inv_amount],SMALL(IF(ISNUMBER(MATCH(orderData[status],$D$11,0)*MATCH(orderData[order_type],$D$13,0)*MATCH(YEAR(orderData[invoice_date]),$D$15,0)),MATCH(ROW(orderData[customer]),ROW(orderData[customer])),""),ROWS($A$15:A71)+$B$3))))),IF($D$11="",IF($D$13="",IF($D$15="",INDEX(orderData[inv_amount],SMALL(IF(ISNUMBER(MATCH(orderData[customer],$D$9,0)),MATCH(ROW(orderData[customer]),ROW(orderData[customer])),""),ROWS($A$15:A71)+$B$3)),INDEX(orderData[inv_amount],SMALL(IF(ISNUMBER(MATCH(orderData[customer],$D$9,0)*MATCH(YEAR(orderData[invoice_date]),$D$15,0)),MATCH(ROW(orderData[customer]),ROW(orderData[customer])),""),ROWS($A$15:A71)+$B$3))),IF($D$15="",INDEX(orderData[inv_amount],SMALL(IF(ISNUMBER(MATCH(orderData[customer],$D$9,0)*MATCH(orderData[order_type],$D$13,0)),MATCH(ROW(orderData[customer]),ROW(orderData[customer])),""),ROWS($A$15:A71)+$B$3)),INDEX(orderData[inv_amount],SMALL(IF(ISNUMBER(MATCH(orderData[customer],$D$9,0)*MATCH(orderData[order_type],$D$13,0)*MATCH(YEAR(orderData[invoice_date]),$D$15,0)),MATCH(ROW(orderData[customer]),ROW(orderData[customer])),""),ROWS($A$15:A71)+$B$3)))),IF($D$13="",IF($D$15="",INDEX(orderData[inv_amount],SMALL(IF(ISNUMBER(MATCH(orderData[customer],$D$9,0)*MATCH(orderData[status],$D$11,0)),MATCH(ROW(orderData[customer]),ROW(orderData[customer])),""),ROWS($A$15:A71)+$B$3)),INDEX(orderData[inv_amount],SMALL(IF(ISNUMBER(MATCH(orderData[customer],$D$9,0)*MATCH(orderData[status],$D$11,0)*MATCH(YEAR(orderData[inv_amount]),$D$15,0)),MATCH(ROW(orderData[customer]),ROW(orderData[customer])),""),ROWS($A$15:A71)+$B$3))),IF($D$15="",INDEX(orderData[inv_amount],SMALL(IF(ISNUMBER(MATCH(orderData[customer],$D$9,0)*MATCH(orderData[status],$D$11,0)*MATCH(orderData[order_type],$D$13,0)),MATCH(ROW(orderData[customer]),ROW(orderData[customer])),""),ROWS($A$15:A71)+$B$3)),INDEX(orderData[inv_amount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S64" s="353" t="str">
        <f t="array" ref="S64">IFERROR(IF($D$9="",IF($D$11="",IF($D$13="",IF($D$15="",INDEX(orderData[lock_goods],SMALL(MATCH(ROW(orderData[customer]),ROW(orderData[customer])),ROWS($A$15:A71)+$B$3)),INDEX(orderData[lock_goods],SMALL(IF(ISNUMBER(MATCH(YEAR(orderData[invoice_date]),$D$15,0)),MATCH(ROW(orderData[customer]),ROW(orderData[customer])),""),ROWS($A$15:A71)+$B$3))),IF($D$15="",INDEX(orderData[lock_goods],SMALL(IF(ISNUMBER(MATCH(orderData[order_type],$D$13,0)),MATCH(ROW(orderData[customer]),ROW(orderData[customer])),""),ROWS($A$15:A71)+$B$3)),INDEX(orderData[lock_goods],SMALL(IF(ISNUMBER(MATCH(orderData[order_type],$D$13,0)*MATCH(YEAR(orderData[invoice_date]),$D$15,0)),MATCH(ROW(orderData[customer]),ROW(orderData[customer])),""),ROWS($A$15:A71)+$B$3)))),IF($D$13="",IF($D$15="",INDEX(orderData[lock_goods],SMALL(IF(ISNUMBER(MATCH(orderData[status],$D$11,0)),MATCH(ROW(orderData[customer]),ROW(orderData[customer])),""),ROWS($A$15:A71)+$B$3)),INDEX(orderData[lock_goods],SMALL(IF(ISNUMBER(MATCH(orderData[status],$D$11,0)*MATCH(YEAR(orderData[invoice_date]),$D$15,0)),MATCH(ROW(orderData[customer]),ROW(orderData[customer])),""),ROWS($A$15:A71)+$B$3))),IF($D$15="",INDEX(orderData[lock_goods],SMALL(IF(ISNUMBER(MATCH(orderData[status],$D$11,0)*MATCH(orderData[order_type],$D$13,0)),MATCH(ROW(orderData[customer]),ROW(orderData[customer])),""),ROWS($A$15:A71)+$B$3)),INDEX(orderData[lock_goods],SMALL(IF(ISNUMBER(MATCH(orderData[status],$D$11,0)*MATCH(orderData[order_type],$D$13,0)*MATCH(YEAR(orderData[invoice_date]),$D$15,0)),MATCH(ROW(orderData[customer]),ROW(orderData[customer])),""),ROWS($A$15:A71)+$B$3))))),IF($D$11="",IF($D$13="",IF($D$15="",INDEX(orderData[lock_goods],SMALL(IF(ISNUMBER(MATCH(orderData[customer],$D$9,0)),MATCH(ROW(orderData[customer]),ROW(orderData[customer])),""),ROWS($A$15:A71)+$B$3)),INDEX(orderData[lock_goods],SMALL(IF(ISNUMBER(MATCH(orderData[customer],$D$9,0)*MATCH(YEAR(orderData[invoice_date]),$D$15,0)),MATCH(ROW(orderData[customer]),ROW(orderData[customer])),""),ROWS($A$15:A71)+$B$3))),IF($D$15="",INDEX(orderData[lock_goods],SMALL(IF(ISNUMBER(MATCH(orderData[customer],$D$9,0)*MATCH(orderData[order_type],$D$13,0)),MATCH(ROW(orderData[customer]),ROW(orderData[customer])),""),ROWS($A$15:A71)+$B$3)),INDEX(orderData[lock_goods],SMALL(IF(ISNUMBER(MATCH(orderData[customer],$D$9,0)*MATCH(orderData[order_type],$D$13,0)*MATCH(YEAR(orderData[invoice_date]),$D$15,0)),MATCH(ROW(orderData[customer]),ROW(orderData[customer])),""),ROWS($A$15:A71)+$B$3)))),IF($D$13="",IF($D$15="",INDEX(orderData[lock_goods],SMALL(IF(ISNUMBER(MATCH(orderData[customer],$D$9,0)*MATCH(orderData[status],$D$11,0)),MATCH(ROW(orderData[customer]),ROW(orderData[customer])),""),ROWS($A$15:A71)+$B$3)),INDEX(orderData[lock_goods],SMALL(IF(ISNUMBER(MATCH(orderData[customer],$D$9,0)*MATCH(orderData[status],$D$11,0)*MATCH(YEAR(orderData[payed]),$D$15,0)),MATCH(ROW(orderData[customer]),ROW(orderData[customer])),""),ROWS($A$15:A71)+$B$3))),IF($D$15="",INDEX(orderData[lock_goods],SMALL(IF(ISNUMBER(MATCH(orderData[customer],$D$9,0)*MATCH(orderData[status],$D$11,0)*MATCH(orderData[order_type],$D$13,0)),MATCH(ROW(orderData[customer]),ROW(orderData[customer])),""),ROWS($A$15:A71)+$B$3)),INDEX(orderData[lock_good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T64" s="292" t="str">
        <f t="array" ref="T64">IFERROR(IF($D$9="",IF($D$11="",IF($D$13="",IF($D$15="",INDEX(orderData[payed],SMALL(MATCH(ROW(orderData[customer]),ROW(orderData[customer])),ROWS($A$15:A71)+$B$3)),INDEX(orderData[payed],SMALL(IF(ISNUMBER(MATCH(YEAR(orderData[invoice_date]),$D$15,0)),MATCH(ROW(orderData[customer]),ROW(orderData[customer])),""),ROWS($A$15:A71)+$B$3))),IF($D$15="",INDEX(orderData[payed],SMALL(IF(ISNUMBER(MATCH(orderData[order_type],$D$13,0)),MATCH(ROW(orderData[customer]),ROW(orderData[customer])),""),ROWS($A$15:A71)+$B$3)),INDEX(orderData[payed],SMALL(IF(ISNUMBER(MATCH(orderData[order_type],$D$13,0)*MATCH(YEAR(orderData[invoice_date]),$D$15,0)),MATCH(ROW(orderData[customer]),ROW(orderData[customer])),""),ROWS($A$15:A71)+$B$3)))),IF($D$13="",IF($D$15="",INDEX(orderData[payed],SMALL(IF(ISNUMBER(MATCH(orderData[status],$D$11,0)),MATCH(ROW(orderData[customer]),ROW(orderData[customer])),""),ROWS($A$15:A71)+$B$3)),INDEX(orderData[payed],SMALL(IF(ISNUMBER(MATCH(orderData[status],$D$11,0)*MATCH(YEAR(orderData[invoice_date]),$D$15,0)),MATCH(ROW(orderData[customer]),ROW(orderData[customer])),""),ROWS($A$15:A71)+$B$3))),IF($D$15="",INDEX(orderData[payed],SMALL(IF(ISNUMBER(MATCH(orderData[status],$D$11,0)*MATCH(orderData[order_type],$D$13,0)),MATCH(ROW(orderData[customer]),ROW(orderData[customer])),""),ROWS($A$15:A71)+$B$3)),INDEX(orderData[payed],SMALL(IF(ISNUMBER(MATCH(orderData[status],$D$11,0)*MATCH(orderData[order_type],$D$13,0)*MATCH(YEAR(orderData[invoice_date]),$D$15,0)),MATCH(ROW(orderData[customer]),ROW(orderData[customer])),""),ROWS($A$15:A71)+$B$3))))),IF($D$11="",IF($D$13="",IF($D$15="",INDEX(orderData[payed],SMALL(IF(ISNUMBER(MATCH(orderData[customer],$D$9,0)),MATCH(ROW(orderData[customer]),ROW(orderData[customer])),""),ROWS($A$15:A71)+$B$3)),INDEX(orderData[payed],SMALL(IF(ISNUMBER(MATCH(orderData[customer],$D$9,0)*MATCH(YEAR(orderData[invoice_date]),$D$15,0)),MATCH(ROW(orderData[customer]),ROW(orderData[customer])),""),ROWS($A$15:A71)+$B$3))),IF($D$15="",INDEX(orderData[payed],SMALL(IF(ISNUMBER(MATCH(orderData[customer],$D$9,0)*MATCH(orderData[order_type],$D$13,0)),MATCH(ROW(orderData[customer]),ROW(orderData[customer])),""),ROWS($A$15:A71)+$B$3)),INDEX(orderData[payed],SMALL(IF(ISNUMBER(MATCH(orderData[customer],$D$9,0)*MATCH(orderData[order_type],$D$13,0)*MATCH(YEAR(orderData[invoice_date]),$D$15,0)),MATCH(ROW(orderData[customer]),ROW(orderData[customer])),""),ROWS($A$15:A71)+$B$3)))),IF($D$13="",IF($D$15="",INDEX(orderData[payed],SMALL(IF(ISNUMBER(MATCH(orderData[customer],$D$9,0)*MATCH(orderData[status],$D$11,0)),MATCH(ROW(orderData[customer]),ROW(orderData[customer])),""),ROWS($A$15:A71)+$B$3)),INDEX(orderData[payed],SMALL(IF(ISNUMBER(MATCH(orderData[customer],$D$9,0)*MATCH(orderData[status],$D$11,0)*MATCH(YEAR(orderData[payed]),$D$15,0)),MATCH(ROW(orderData[customer]),ROW(orderData[customer])),""),ROWS($A$15:A71)+$B$3))),IF($D$15="",INDEX(orderData[payed],SMALL(IF(ISNUMBER(MATCH(orderData[customer],$D$9,0)*MATCH(orderData[status],$D$11,0)*MATCH(orderData[order_type],$D$13,0)),MATCH(ROW(orderData[customer]),ROW(orderData[customer])),""),ROWS($A$15:A71)+$B$3)),INDEX(orderData[paye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U64" s="287" t="str">
        <f t="array" ref="U64">IFERROR(IF($D$9="",IF($D$11="",IF($D$13="",IF($D$15="",INDEX(orderData[shipping_method],SMALL(MATCH(ROW(orderData[customer]),ROW(orderData[customer])),ROWS($A$15:A71)+$B$3)),INDEX(orderData[shipping_method],SMALL(IF(ISNUMBER(MATCH(YEAR(orderData[invoice_date]),$D$15,0)),MATCH(ROW(orderData[customer]),ROW(orderData[customer])),""),ROWS($A$15:A71)+$B$3))),IF($D$15="",INDEX(orderData[shipping_method],SMALL(IF(ISNUMBER(MATCH(orderData[order_type],$D$13,0)),MATCH(ROW(orderData[customer]),ROW(orderData[customer])),""),ROWS($A$15:A71)+$B$3)),INDEX(orderData[shipping_method],SMALL(IF(ISNUMBER(MATCH(orderData[order_type],$D$13,0)*MATCH(YEAR(orderData[invoice_date]),$D$15,0)),MATCH(ROW(orderData[customer]),ROW(orderData[customer])),""),ROWS($A$15:A71)+$B$3)))),IF($D$13="",IF($D$15="",INDEX(orderData[shipping_method],SMALL(IF(ISNUMBER(MATCH(orderData[status],$D$11,0)),MATCH(ROW(orderData[customer]),ROW(orderData[customer])),""),ROWS($A$15:A71)+$B$3)),INDEX(orderData[shipping_method],SMALL(IF(ISNUMBER(MATCH(orderData[status],$D$11,0)*MATCH(YEAR(orderData[invoice_date]),$D$15,0)),MATCH(ROW(orderData[customer]),ROW(orderData[customer])),""),ROWS($A$15:A71)+$B$3))),IF($D$15="",INDEX(orderData[shipping_method],SMALL(IF(ISNUMBER(MATCH(orderData[status],$D$11,0)*MATCH(orderData[order_type],$D$13,0)),MATCH(ROW(orderData[customer]),ROW(orderData[customer])),""),ROWS($A$15:A71)+$B$3)),INDEX(orderData[shipping_method],SMALL(IF(ISNUMBER(MATCH(orderData[status],$D$11,0)*MATCH(orderData[order_type],$D$13,0)*MATCH(YEAR(orderData[invoice_date]),$D$15,0)),MATCH(ROW(orderData[customer]),ROW(orderData[customer])),""),ROWS($A$15:A71)+$B$3))))),IF($D$11="",IF($D$13="",IF($D$15="",INDEX(orderData[shipping_method],SMALL(IF(ISNUMBER(MATCH(orderData[customer],$D$9,0)),MATCH(ROW(orderData[customer]),ROW(orderData[customer])),""),ROWS($A$15:A71)+$B$3)),INDEX(orderData[shipping_method],SMALL(IF(ISNUMBER(MATCH(orderData[customer],$D$9,0)*MATCH(YEAR(orderData[invoice_date]),$D$15,0)),MATCH(ROW(orderData[customer]),ROW(orderData[customer])),""),ROWS($A$15:A71)+$B$3))),IF($D$15="",INDEX(orderData[shipping_method],SMALL(IF(ISNUMBER(MATCH(orderData[customer],$D$9,0)*MATCH(orderData[order_type],$D$13,0)),MATCH(ROW(orderData[customer]),ROW(orderData[customer])),""),ROWS($A$15:A71)+$B$3)),INDEX(orderData[shipping_method],SMALL(IF(ISNUMBER(MATCH(orderData[customer],$D$9,0)*MATCH(orderData[order_type],$D$13,0)*MATCH(YEAR(orderData[invoice_date]),$D$15,0)),MATCH(ROW(orderData[customer]),ROW(orderData[customer])),""),ROWS($A$15:A71)+$B$3)))),IF($D$13="",IF($D$15="",INDEX(orderData[shipping_method],SMALL(IF(ISNUMBER(MATCH(orderData[customer],$D$9,0)*MATCH(orderData[status],$D$11,0)),MATCH(ROW(orderData[customer]),ROW(orderData[customer])),""),ROWS($A$15:A71)+$B$3)),INDEX(orderData[shipping_method],SMALL(IF(ISNUMBER(MATCH(orderData[customer],$D$9,0)*MATCH(orderData[status],$D$11,0)*MATCH(YEAR(orderData[shipping_method]),$D$15,0)),MATCH(ROW(orderData[customer]),ROW(orderData[customer])),""),ROWS($A$15:A71)+$B$3))),IF($D$15="",INDEX(orderData[shipping_method],SMALL(IF(ISNUMBER(MATCH(orderData[customer],$D$9,0)*MATCH(orderData[status],$D$11,0)*MATCH(orderData[order_type],$D$13,0)),MATCH(ROW(orderData[customer]),ROW(orderData[customer])),""),ROWS($A$15:A71)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V64" s="292" t="str">
        <f t="array" ref="V64">IFERROR(IF($D$9="",IF($D$11="",IF($D$13="",IF($D$15="",INDEX(orderData[status],SMALL(MATCH(ROW(orderData[customer]),ROW(orderData[customer])),ROWS($A$15:A71)+$B$3)),INDEX(orderData[status],SMALL(IF(ISNUMBER(MATCH(YEAR(orderData[invoice_date]),$D$15,0)),MATCH(ROW(orderData[customer]),ROW(orderData[customer])),""),ROWS($A$15:A71)+$B$3))),IF($D$15="",INDEX(orderData[status],SMALL(IF(ISNUMBER(MATCH(orderData[order_type],$D$13,0)),MATCH(ROW(orderData[customer]),ROW(orderData[customer])),""),ROWS($A$15:A71)+$B$3)),INDEX(orderData[status],SMALL(IF(ISNUMBER(MATCH(orderData[order_type],$D$13,0)*MATCH(YEAR(orderData[invoice_date]),$D$15,0)),MATCH(ROW(orderData[customer]),ROW(orderData[customer])),""),ROWS($A$15:A71)+$B$3)))),IF($D$13="",IF($D$15="",INDEX(orderData[status],SMALL(IF(ISNUMBER(MATCH(orderData[status],$D$11,0)),MATCH(ROW(orderData[customer]),ROW(orderData[customer])),""),ROWS($A$15:A71)+$B$3)),INDEX(orderData[status],SMALL(IF(ISNUMBER(MATCH(orderData[status],$D$11,0)*MATCH(YEAR(orderData[invoice_date]),$D$15,0)),MATCH(ROW(orderData[customer]),ROW(orderData[customer])),""),ROWS($A$15:A71)+$B$3))),IF($D$15="",INDEX(orderData[status],SMALL(IF(ISNUMBER(MATCH(orderData[status],$D$11,0)*MATCH(orderData[order_type],$D$13,0)),MATCH(ROW(orderData[customer]),ROW(orderData[customer])),""),ROWS($A$15:A71)+$B$3)),INDEX(orderData[status],SMALL(IF(ISNUMBER(MATCH(orderData[status],$D$11,0)*MATCH(orderData[order_type],$D$13,0)*MATCH(YEAR(orderData[invoice_date]),$D$15,0)),MATCH(ROW(orderData[customer]),ROW(orderData[customer])),""),ROWS($A$15:A71)+$B$3))))),IF($D$11="",IF($D$13="",IF($D$15="",INDEX(orderData[status],SMALL(IF(ISNUMBER(MATCH(orderData[customer],$D$9,0)),MATCH(ROW(orderData[customer]),ROW(orderData[customer])),""),ROWS($A$15:A71)+$B$3)),INDEX(orderData[status],SMALL(IF(ISNUMBER(MATCH(orderData[customer],$D$9,0)*MATCH(YEAR(orderData[invoice_date]),$D$15,0)),MATCH(ROW(orderData[customer]),ROW(orderData[customer])),""),ROWS($A$15:A71)+$B$3))),IF($D$15="",INDEX(orderData[status],SMALL(IF(ISNUMBER(MATCH(orderData[customer],$D$9,0)*MATCH(orderData[order_type],$D$13,0)),MATCH(ROW(orderData[customer]),ROW(orderData[customer])),""),ROWS($A$15:A71)+$B$3)),INDEX(orderData[status],SMALL(IF(ISNUMBER(MATCH(orderData[customer],$D$9,0)*MATCH(orderData[order_type],$D$13,0)*MATCH(YEAR(orderData[invoice_date]),$D$15,0)),MATCH(ROW(orderData[customer]),ROW(orderData[customer])),""),ROWS($A$15:A71)+$B$3)))),IF($D$13="",IF($D$15="",INDEX(orderData[status],SMALL(IF(ISNUMBER(MATCH(orderData[customer],$D$9,0)*MATCH(orderData[status],$D$11,0)),MATCH(ROW(orderData[customer]),ROW(orderData[customer])),""),ROWS($A$15:A71)+$B$3)),INDEX(orderData[status],SMALL(IF(ISNUMBER(MATCH(orderData[customer],$D$9,0)*MATCH(orderData[status],$D$11,0)*MATCH(YEAR(orderData[status]),$D$15,0)),MATCH(ROW(orderData[customer]),ROW(orderData[customer])),""),ROWS($A$15:A71)+$B$3))),IF($D$15="",INDEX(orderData[status],SMALL(IF(ISNUMBER(MATCH(orderData[customer],$D$9,0)*MATCH(orderData[status],$D$11,0)*MATCH(orderData[order_type],$D$13,0)),MATCH(ROW(orderData[customer]),ROW(orderData[customer])),""),ROWS($A$15:A71)+$B$3)),INDEX(orderData[statu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W64" s="392" t="str">
        <f t="array" ref="W64">IFERROR(IF($D$9="",IF($D$11="",IF($D$13="",IF($D$15="",INDEX(orderData[custom_docs],SMALL(MATCH(ROW(orderData[customer]),ROW(orderData[customer])),ROWS($A$15:A71)+$B$3)),INDEX(orderData[custom_docs],SMALL(IF(ISNUMBER(MATCH(YEAR(orderData[invoice_date]),$D$15,0)),MATCH(ROW(orderData[customer]),ROW(orderData[customer])),""),ROWS($A$15:A71)+$B$3))),IF($D$15="",INDEX(orderData[custom_docs],SMALL(IF(ISNUMBER(MATCH(orderData[order_type],$D$13,0)),MATCH(ROW(orderData[customer]),ROW(orderData[customer])),""),ROWS($A$15:A71)+$B$3)),INDEX(orderData[custom_docs],SMALL(IF(ISNUMBER(MATCH(orderData[order_type],$D$13,0)*MATCH(YEAR(orderData[invoice_date]),$D$15,0)),MATCH(ROW(orderData[customer]),ROW(orderData[customer])),""),ROWS($A$15:A71)+$B$3)))),IF($D$13="",IF($D$15="",INDEX(orderData[custom_docs],SMALL(IF(ISNUMBER(MATCH(orderData[status],$D$11,0)),MATCH(ROW(orderData[customer]),ROW(orderData[customer])),""),ROWS($A$15:A71)+$B$3)),INDEX(orderData[custom_docs],SMALL(IF(ISNUMBER(MATCH(orderData[status],$D$11,0)*MATCH(YEAR(orderData[invoice_date]),$D$15,0)),MATCH(ROW(orderData[customer]),ROW(orderData[customer])),""),ROWS($A$15:A71)+$B$3))),IF($D$15="",INDEX(orderData[custom_docs],SMALL(IF(ISNUMBER(MATCH(orderData[status],$D$11,0)*MATCH(orderData[order_type],$D$13,0)),MATCH(ROW(orderData[customer]),ROW(orderData[customer])),""),ROWS($A$15:A71)+$B$3)),INDEX(orderData[custom_docs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_docs],SMALL(IF(ISNUMBER(MATCH(orderData[customer],$D$9,0)),MATCH(ROW(orderData[customer]),ROW(orderData[customer])),""),ROWS($A$15:A71)+$B$3)),INDEX(orderData[custom_docs],SMALL(IF(ISNUMBER(MATCH(orderData[customer],$D$9,0)*MATCH(YEAR(orderData[invoice_date]),$D$15,0)),MATCH(ROW(orderData[customer]),ROW(orderData[customer])),""),ROWS($A$15:A71)+$B$3))),IF($D$15="",INDEX(orderData[custom_docs],SMALL(IF(ISNUMBER(MATCH(orderData[customer],$D$9,0)*MATCH(orderData[order_type],$D$13,0)),MATCH(ROW(orderData[customer]),ROW(orderData[customer])),""),ROWS($A$15:A71)+$B$3)),INDEX(orderData[custom_docs],SMALL(IF(ISNUMBER(MATCH(orderData[customer],$D$9,0)*MATCH(orderData[order_type],$D$13,0)*MATCH(YEAR(orderData[invoice_date]),$D$15,0)),MATCH(ROW(orderData[customer]),ROW(orderData[customer])),""),ROWS($A$15:A71)+$B$3)))),IF($D$13="",IF($D$15="",INDEX(orderData[custom_docs],SMALL(IF(ISNUMBER(MATCH(orderData[customer],$D$9,0)*MATCH(orderData[status],$D$11,0)),MATCH(ROW(orderData[customer]),ROW(orderData[customer])),""),ROWS($A$15:A71)+$B$3)),INDEX(orderData[custom_docs],SMALL(IF(ISNUMBER(MATCH(orderData[customer],$D$9,0)*MATCH(orderData[status],$D$11,0)*MATCH(YEAR(orderData[status]),$D$15,0)),MATCH(ROW(orderData[customer]),ROW(orderData[customer])),""),ROWS($A$15:A71)+$B$3))),IF($D$15="",INDEX(orderData[custom_docs],SMALL(IF(ISNUMBER(MATCH(orderData[customer],$D$9,0)*MATCH(orderData[status],$D$11,0)*MATCH(orderData[order_type],$D$13,0)),MATCH(ROW(orderData[customer]),ROW(orderData[customer])),""),ROWS($A$15:A71)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BG64" s="195"/>
      <c r="BK64" s="266"/>
      <c r="BL64" s="267"/>
      <c r="BM64" s="268"/>
      <c r="BN64" s="267"/>
      <c r="BO64" s="268"/>
      <c r="BZ64" s="304"/>
      <c r="CA64" s="305" t="str">
        <f>IFERROR(IF(BZ64="","",INDEX(productData[description],MATCH(BZ64,productData[sku],0))),"")</f>
        <v/>
      </c>
      <c r="CB64" s="307"/>
      <c r="CC64" s="421"/>
      <c r="CD64" s="315"/>
      <c r="CE64" s="426"/>
      <c r="CF64" s="308"/>
      <c r="CG64" s="309" t="str">
        <f>IFERROR(ROUNDUP(CB64/INDEX(productData[units_per_carton],MATCH(BZ64,productData[sku],0)),0),"")</f>
        <v/>
      </c>
      <c r="CH64" s="310" t="str">
        <f>IFERROR(ROUNDUP(CD64/INDEX(productData[units_per_carton],MATCH(BZ64,productData[sku],0)),0),"")</f>
        <v/>
      </c>
      <c r="CI64" s="310" t="str">
        <f>IFERROR(ROUNDUP(CF64/INDEX(productData[units_per_carton],MATCH(BZ64,productData[sku])),0),"")</f>
        <v/>
      </c>
      <c r="CJ64" s="310" t="str">
        <f>IFERROR(((CB64+CD64+CF64)/INDEX(productData[units_per_carton],MATCH(BZ64,productData[sku],0)))*INDEX(productData[net_weight],MATCH(BZ64,productData[sku],0)),"")</f>
        <v/>
      </c>
      <c r="CK64" s="310" t="str">
        <f>IFERROR(((CB64+CD64+CF64)/INDEX(productData[units_per_carton],MATCH(BZ64,productData[sku],0)))*INDEX(productData[gross_weight],MATCH(BZ64,productData[sku],0)),"")</f>
        <v/>
      </c>
      <c r="CL64" s="414" t="str">
        <f>IFERROR((CB64+CD64+CF64)/INDEX(productData[units_per_carton],MATCH(BZ64,productData[sku],0))*INDEX(productData[length],MATCH(BZ64,productData[sku],0))*INDEX(productData[width],MATCH(BZ64,productData[sku],0))*INDEX(productData[height],MATCH(BZ64,productData[sku],0))/1000000000,"")</f>
        <v/>
      </c>
      <c r="CM64" s="311" t="str">
        <f>IFERROR(INDEX(productData[category],MATCH(BZ64,productData[sku],0)),"")</f>
        <v/>
      </c>
      <c r="CN64" s="311" t="str">
        <f>IFERROR(INDEX(productData[size1],MATCH(BZ64,productData[sku],0)),"")</f>
        <v/>
      </c>
      <c r="CO64" s="312" t="str">
        <f>IFERROR(INDEX(productData[hs_code],MATCH(BZ64,productData[sku],0)),"")</f>
        <v/>
      </c>
      <c r="CP64" s="365" t="str">
        <f>IFERROR(INDEX(productData[sku_geko],MATCH(BZ64,productData[sku],0)),"")</f>
        <v/>
      </c>
      <c r="CQ64" s="308"/>
      <c r="CR64" s="383" t="str">
        <f>IFERROR(IF(BZ64="","",IF($BX$15="SALE",INDEX(inventory[COSTO UNITARIO],MATCH(BZ64,inventory[SKU],0)),IF($BX$15="SAMPLING",INDEX(inventory[COSTO UNITARIO],MATCH(BZ64,inventory[SKU],0)),""))),"")</f>
        <v/>
      </c>
      <c r="CS64" s="383" t="str">
        <f t="shared" si="8"/>
        <v/>
      </c>
      <c r="CT64" s="430" t="str">
        <f t="shared" si="9"/>
        <v/>
      </c>
      <c r="CU64" s="357" t="str">
        <f t="shared" si="3"/>
        <v/>
      </c>
      <c r="DB64" s="251" t="str">
        <f>IFERROR(VLOOKUP(BZ64,productData[],22,FALSE),"")</f>
        <v/>
      </c>
      <c r="EE64" s="342" t="str">
        <f t="array" ref="EE64">IFERROR(IF($EC$9="",IF($EC$11="",IF($EC$13="",INDEX(productData[sku],SMALL(MATCH(ROW(productData[sku]),ROW(productData[sku])),ROWS($A$15:A71)+$B$3)),INDEX(productData[sku],SMALL(IF(ISNUMBER(MATCH(productData[size1],$EC$13,0)),MATCH(ROW(productData[sku]),ROW(productData[sku])),""),ROWS($A$15:A69)+$B$3))),IF($EC$13="",INDEX(productData[sku],SMALL(IF(ISNUMBER(MATCH(productData[sex],$EC$11,0)),MATCH(ROW(productData[sku]),ROW(productData[sku])),""),ROWS($A$15:A69)+$B$3)),INDEX(productData[sku],SMALL(IF(ISNUMBER(MATCH(productData[sex],$EC$11,0)*MATCH(productData[size1],$EC$13,0)),MATCH(ROW(productData[sku]),ROW(productData[sku])),""),ROWS($A$15:A69)+$B$3)))),IF($EC$11="",IF($EC$13="",INDEX(productData[sku],SMALL(IF(ISNUMBER(MATCH(productData[category],$EC$9,0)),MATCH(ROW(productData[sku]),ROW(productData[sku])),""),ROWS($A$15:A69)+$B$3)),INDEX(productData[sku],SMALL(IF(ISNUMBER(MATCH(productData[category],$EC$9,0)*MATCH(productData[size1],$EC$13,0)),MATCH(ROW(productData[sku]),ROW(productData[sku])),""),ROWS($A$15:A69)+$B$3))),IF($EC$13="",INDEX(productData[sku],SMALL(IF(ISNUMBER(MATCH(productData[category],$EC$9,0)*MATCH(productData[sex],$EC$11,0)),MATCH(ROW(productData[sku]),ROW(productData[sku])),""),ROWS($A$15:A69)+$B$3)),INDEX(productData[sku],SMALL(IF(ISNUMBER(MATCH(productData[category],$EC$9,0)*MATCH(productData[sex],$EC$11,0)*MATCH(productData[size1],$EC$13,0)),MATCH(ROW(productData[sku]),ROW(productData[sku])),""),ROWS($A$15:A69)+$B$3))))),"")</f>
        <v/>
      </c>
      <c r="EF64" s="502" t="str">
        <f t="array" ref="EF64">IFERROR(IF($EC$9="",IF($EC$11="",IF($EC$13="",INDEX(productData[description],SMALL(MATCH(ROW(productData[sku]),ROW(productData[sku])),ROWS($A$15:A71)+$B$3)),INDEX(productData[description],SMALL(IF(ISNUMBER(MATCH(productData[size1],$EC$13,0)),MATCH(ROW(productData[sku]),ROW(productData[sku])),""),ROWS($A$15:A69)+$B$3))),IF($EC$13="",INDEX(productData[description],SMALL(IF(ISNUMBER(MATCH(productData[sex],$EC$11,0)),MATCH(ROW(productData[sku]),ROW(productData[sku])),""),ROWS($A$15:A69)+$B$3)),INDEX(productData[description],SMALL(IF(ISNUMBER(MATCH(productData[sex],$EC$11,0)*MATCH(productData[size1],$EC$13,0)),MATCH(ROW(productData[sku]),ROW(productData[sku])),""),ROWS($A$15:A69)+$B$3)))),IF($EC$11="",IF($EC$13="",INDEX(productData[description],SMALL(IF(ISNUMBER(MATCH(productData[category],$EC$9,0)),MATCH(ROW(productData[sku]),ROW(productData[sku])),""),ROWS($A$15:A69)+$B$3)),INDEX(productData[description],SMALL(IF(ISNUMBER(MATCH(productData[category],$EC$9,0)*MATCH(productData[size1],$EC$13,0)),MATCH(ROW(productData[sku]),ROW(productData[sku])),""),ROWS($A$15:A69)+$B$3))),IF($EC$13="",INDEX(productData[description],SMALL(IF(ISNUMBER(MATCH(productData[category],$EC$9,0)*MATCH(productData[sex],$EC$11,0)),MATCH(ROW(productData[sku]),ROW(productData[sku])),""),ROWS($A$15:A69)+$B$3)),INDEX(productData[description],SMALL(IF(ISNUMBER(MATCH(productData[category],$EC$9,0)*MATCH(productData[sex],$EC$11,0)*MATCH(productData[size1],$EC$13,0)),MATCH(ROW(productData[sku]),ROW(productData[sku])),""),ROWS($A$15:A69)+$B$3))))),"")</f>
        <v/>
      </c>
      <c r="EG64" s="343" t="str">
        <f>IFERROR(IF('BHPC MANAGER'!$EE64="","",INDEX(inventory[ESISTENZA],MATCH('BHPC MANAGER'!$EE64,inventory[SKU],0))),0)</f>
        <v/>
      </c>
      <c r="EH64" s="344" t="s">
        <v>241</v>
      </c>
      <c r="EI64" s="344" t="str">
        <f t="shared" si="4"/>
        <v/>
      </c>
      <c r="EJ64" s="345" t="s">
        <v>241</v>
      </c>
      <c r="EK64" s="346" t="str">
        <f t="shared" si="5"/>
        <v/>
      </c>
    </row>
    <row r="65" spans="12:141" ht="15" customHeight="1" x14ac:dyDescent="0.35">
      <c r="L65" s="285" t="str">
        <f t="array" ref="L65">IFERROR(IF($D$9="",IF($D$11="",IF($D$13="",IF($D$15="",INDEX(orderData[customer],SMALL(MATCH(ROW(orderData[customer]),ROW(orderData[customer])),ROWS($A$15:A72)+$B$3)),INDEX(orderData[customer],SMALL(IF(ISNUMBER(MATCH(YEAR(orderData[invoice_date]),$D$15,0)),MATCH(ROW(orderData[customer]),ROW(orderData[customer])),""),ROWS($A$15:A72)+$B$3))),IF($D$15="",INDEX(orderData[customer],SMALL(IF(ISNUMBER(MATCH(orderData[order_type],$D$13,0)),MATCH(ROW(orderData[customer]),ROW(orderData[customer])),""),ROWS($A$15:A72)+$B$3)),INDEX(orderData[customer],SMALL(IF(ISNUMBER(MATCH(orderData[order_type],$D$13,0)*MATCH(YEAR(orderData[invoice_date]),$D$15,0)),MATCH(ROW(orderData[customer]),ROW(orderData[customer])),""),ROWS($A$15:A72)+$B$3)))),IF($D$13="",IF($D$15="",INDEX(orderData[customer],SMALL(IF(ISNUMBER(MATCH(orderData[status],$D$11,0)),MATCH(ROW(orderData[customer]),ROW(orderData[customer])),""),ROWS($A$15:A72)+$B$3)),INDEX(orderData[customer],SMALL(IF(ISNUMBER(MATCH(orderData[status],$D$11,0)*MATCH(YEAR(orderData[invoice_date]),$D$15,0)),MATCH(ROW(orderData[customer]),ROW(orderData[customer])),""),ROWS($A$15:A72)+$B$3))),IF($D$15="",INDEX(orderData[customer],SMALL(IF(ISNUMBER(MATCH(orderData[status],$D$11,0)*MATCH(orderData[order_type],$D$13,0)),MATCH(ROW(orderData[customer]),ROW(orderData[customer])),""),ROWS($A$15:A72)+$B$3)),INDEX(orderData[customer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er],SMALL(IF(ISNUMBER(MATCH(orderData[customer],$D$9,0)),MATCH(ROW(orderData[customer]),ROW(orderData[customer])),""),ROWS($A$15:A72)+$B$3)),INDEX(orderData[customer],SMALL(IF(ISNUMBER(MATCH(orderData[customer],$D$9,0)*MATCH(YEAR(orderData[invoice_date]),$D$15,0)),MATCH(ROW(orderData[customer]),ROW(orderData[customer])),""),ROWS($A$15:A72)+$B$3))),IF($D$15="",INDEX(orderData[customer],SMALL(IF(ISNUMBER(MATCH(orderData[customer],$D$9,0)*MATCH(orderData[order_type],$D$13,0)),MATCH(ROW(orderData[customer]),ROW(orderData[customer])),""),ROWS($A$15:A72)+$B$3)),INDEX(orderData[customer],SMALL(IF(ISNUMBER(MATCH(orderData[customer],$D$9,0)*MATCH(orderData[order_type],$D$13,0)*MATCH(YEAR(orderData[invoice_date]),$D$15,0)),MATCH(ROW(orderData[customer]),ROW(orderData[customer])),""),ROWS($A$15:A72)+$B$3)))),IF($D$13="",IF($D$15="",INDEX(orderData[customer],SMALL(IF(ISNUMBER(MATCH(orderData[customer],$D$9,0)*MATCH(orderData[status],$D$11,0)),MATCH(ROW(orderData[customer]),ROW(orderData[customer])),""),ROWS($A$15:A72)+$B$3)),INDEX(orderData[customer],SMALL(IF(ISNUMBER(MATCH(orderData[customer],$D$9,0)*MATCH(orderData[status],$D$11,0)*MATCH(YEAR(orderData[invoice_date]),$D$15,0)),MATCH(ROW(orderData[customer]),ROW(orderData[customer])),""),ROWS($A$15:A72)+$B$3))),IF($D$15="",INDEX(orderData[customer],SMALL(IF(ISNUMBER(MATCH(orderData[customer],$D$9,0)*MATCH(orderData[status],$D$11,0)*MATCH(orderData[order_type],$D$13,0)),MATCH(ROW(orderData[customer]),ROW(orderData[customer])),""),ROWS($A$15:A72)+$B$3)),INDEX(orderData[customer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M65" s="286" t="str">
        <f t="array" ref="M65">IFERROR(IF($D$9="",IF($D$11="",IF($D$13="",IF($D$15="",INDEX(orderData[order_no],SMALL(MATCH(ROW(orderData[customer]),ROW(orderData[customer])),ROWS($A$15:A72)+$B$3)),INDEX(orderData[order_no],SMALL(IF(ISNUMBER(MATCH(YEAR(orderData[invoice_date]),$D$15,0)),MATCH(ROW(orderData[customer]),ROW(orderData[customer])),""),ROWS($A$15:A72)+$B$3))),IF($D$15="",INDEX(orderData[order_no],SMALL(IF(ISNUMBER(MATCH(orderData[order_type],$D$13,0)),MATCH(ROW(orderData[customer]),ROW(orderData[customer])),""),ROWS($A$15:A72)+$B$3)),INDEX(orderData[order_no],SMALL(IF(ISNUMBER(MATCH(orderData[order_type],$D$13,0)*MATCH(YEAR(orderData[invoice_date]),$D$15,0)),MATCH(ROW(orderData[customer]),ROW(orderData[customer])),""),ROWS($A$15:A72)+$B$3)))),IF($D$13="",IF($D$15="",INDEX(orderData[order_no],SMALL(IF(ISNUMBER(MATCH(orderData[status],$D$11,0)),MATCH(ROW(orderData[customer]),ROW(orderData[customer])),""),ROWS($A$15:A72)+$B$3)),INDEX(orderData[order_no],SMALL(IF(ISNUMBER(MATCH(orderData[status],$D$11,0)*MATCH(YEAR(orderData[invoice_date]),$D$15,0)),MATCH(ROW(orderData[customer]),ROW(orderData[customer])),""),ROWS($A$15:A72)+$B$3))),IF($D$15="",INDEX(orderData[order_no],SMALL(IF(ISNUMBER(MATCH(orderData[status],$D$11,0)*MATCH(orderData[order_type],$D$13,0)),MATCH(ROW(orderData[customer]),ROW(orderData[customer])),""),ROWS($A$15:A72)+$B$3)),INDEX(orderData[order_no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no],SMALL(IF(ISNUMBER(MATCH(orderData[customer],$D$9,0)),MATCH(ROW(orderData[customer]),ROW(orderData[customer])),""),ROWS($A$15:A72)+$B$3)),INDEX(orderData[order_no],SMALL(IF(ISNUMBER(MATCH(orderData[customer],$D$9,0)*MATCH(YEAR(orderData[invoice_date]),$D$15,0)),MATCH(ROW(orderData[customer]),ROW(orderData[customer])),""),ROWS($A$15:A72)+$B$3))),IF($D$15="",INDEX(orderData[order_no],SMALL(IF(ISNUMBER(MATCH(orderData[customer],$D$9,0)*MATCH(orderData[order_type],$D$13,0)),MATCH(ROW(orderData[customer]),ROW(orderData[customer])),""),ROWS($A$15:A72)+$B$3)),INDEX(orderData[order_no],SMALL(IF(ISNUMBER(MATCH(orderData[customer],$D$9,0)*MATCH(orderData[order_type],$D$13,0)*MATCH(YEAR(orderData[invoice_date]),$D$15,0)),MATCH(ROW(orderData[customer]),ROW(orderData[customer])),""),ROWS($A$15:A72)+$B$3)))),IF($D$13="",IF($D$15="",INDEX(orderData[order_no],SMALL(IF(ISNUMBER(MATCH(orderData[customer],$D$9,0)*MATCH(orderData[status],$D$11,0)),MATCH(ROW(orderData[customer]),ROW(orderData[customer])),""),ROWS($A$15:A72)+$B$3)),INDEX(orderData[order_no],SMALL(IF(ISNUMBER(MATCH(orderData[customer],$D$9,0)*MATCH(orderData[status],$D$11,0)*MATCH(YEAR(orderData[invoice_date]),$D$15,0)),MATCH(ROW(orderData[customer]),ROW(orderData[customer])),""),ROWS($A$15:A72)+$B$3))),IF($D$15="",INDEX(orderData[order_no],SMALL(IF(ISNUMBER(MATCH(orderData[customer],$D$9,0)*MATCH(orderData[status],$D$11,0)*MATCH(orderData[order_type],$D$13,0)),MATCH(ROW(orderData[customer]),ROW(orderData[customer])),""),ROWS($A$15:A72)+$B$3)),INDEX(orderData[order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N65" s="287" t="str">
        <f t="array" ref="N65">IFERROR(IF($D$9="",IF($D$11="",IF($D$13="",IF($D$15="",INDEX(orderData[order_type],SMALL(MATCH(ROW(orderData[customer]),ROW(orderData[customer])),ROWS($A$15:A72)+$B$3)),INDEX(orderData[order_type],SMALL(IF(ISNUMBER(MATCH(YEAR(orderData[invoice_date]),$D$15,0)),MATCH(ROW(orderData[customer]),ROW(orderData[customer])),""),ROWS($A$15:A72)+$B$3))),IF($D$15="",INDEX(orderData[order_type],SMALL(IF(ISNUMBER(MATCH(orderData[order_type],$D$13,0)),MATCH(ROW(orderData[customer]),ROW(orderData[customer])),""),ROWS($A$15:A72)+$B$3)),INDEX(orderData[order_type],SMALL(IF(ISNUMBER(MATCH(orderData[order_type],$D$13,0)*MATCH(YEAR(orderData[invoice_date]),$D$15,0)),MATCH(ROW(orderData[customer]),ROW(orderData[customer])),""),ROWS($A$15:A72)+$B$3)))),IF($D$13="",IF($D$15="",INDEX(orderData[order_type],SMALL(IF(ISNUMBER(MATCH(orderData[status],$D$11,0)),MATCH(ROW(orderData[customer]),ROW(orderData[customer])),""),ROWS($A$15:A72)+$B$3)),INDEX(orderData[order_type],SMALL(IF(ISNUMBER(MATCH(orderData[status],$D$11,0)*MATCH(YEAR(orderData[invoice_date]),$D$15,0)),MATCH(ROW(orderData[customer]),ROW(orderData[customer])),""),ROWS($A$15:A72)+$B$3))),IF($D$15="",INDEX(orderData[order_type],SMALL(IF(ISNUMBER(MATCH(orderData[status],$D$11,0)*MATCH(orderData[order_type],$D$13,0)),MATCH(ROW(orderData[customer]),ROW(orderData[customer])),""),ROWS($A$15:A72)+$B$3)),INDEX(orderData[order_typ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type],SMALL(IF(ISNUMBER(MATCH(orderData[customer],$D$9,0)),MATCH(ROW(orderData[customer]),ROW(orderData[customer])),""),ROWS($A$15:A72)+$B$3)),INDEX(orderData[order_type],SMALL(IF(ISNUMBER(MATCH(orderData[customer],$D$9,0)*MATCH(YEAR(orderData[invoice_date]),$D$15,0)),MATCH(ROW(orderData[customer]),ROW(orderData[customer])),""),ROWS($A$15:A72)+$B$3))),IF($D$15="",INDEX(orderData[order_type],SMALL(IF(ISNUMBER(MATCH(orderData[customer],$D$9,0)*MATCH(orderData[order_type],$D$13,0)),MATCH(ROW(orderData[customer]),ROW(orderData[customer])),""),ROWS($A$15:A72)+$B$3)),INDEX(orderData[order_type],SMALL(IF(ISNUMBER(MATCH(orderData[customer],$D$9,0)*MATCH(orderData[order_type],$D$13,0)*MATCH(YEAR(orderData[invoice_date]),$D$15,0)),MATCH(ROW(orderData[customer]),ROW(orderData[customer])),""),ROWS($A$15:A72)+$B$3)))),IF($D$13="",IF($D$15="",INDEX(orderData[order_type],SMALL(IF(ISNUMBER(MATCH(orderData[customer],$D$9,0)*MATCH(orderData[status],$D$11,0)),MATCH(ROW(orderData[customer]),ROW(orderData[customer])),""),ROWS($A$15:A72)+$B$3)),INDEX(orderData[order_type],SMALL(IF(ISNUMBER(MATCH(orderData[customer],$D$9,0)*MATCH(orderData[status],$D$11,0)*MATCH(YEAR(orderData[invoice_date]),$D$15,0)),MATCH(ROW(orderData[customer]),ROW(orderData[customer])),""),ROWS($A$15:A72)+$B$3))),IF($D$15="",INDEX(orderData[order_type],SMALL(IF(ISNUMBER(MATCH(orderData[customer],$D$9,0)*MATCH(orderData[status],$D$11,0)*MATCH(orderData[order_type],$D$13,0)),MATCH(ROW(orderData[customer]),ROW(orderData[customer])),""),ROWS($A$15:A72)+$B$3)),INDEX(orderData[order_typ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O65" s="288" t="str">
        <f t="array" ref="O65">IFERROR(IF($D$9="",IF($D$11="",IF($D$13="",IF($D$15="",INDEX(orderData[order_date],SMALL(MATCH(ROW(orderData[customer]),ROW(orderData[customer])),ROWS($A$15:A72)+$B$3)),INDEX(orderData[order_date],SMALL(IF(ISNUMBER(MATCH(YEAR(orderData[invoice_date]),$D$15,0)),MATCH(ROW(orderData[customer]),ROW(orderData[customer])),""),ROWS($A$15:A72)+$B$3))),IF($D$15="",INDEX(orderData[order_date],SMALL(IF(ISNUMBER(MATCH(orderData[order_type],$D$13,0)),MATCH(ROW(orderData[customer]),ROW(orderData[customer])),""),ROWS($A$15:A72)+$B$3)),INDEX(orderData[order_date],SMALL(IF(ISNUMBER(MATCH(orderData[order_type],$D$13,0)*MATCH(YEAR(orderData[invoice_date]),$D$15,0)),MATCH(ROW(orderData[customer]),ROW(orderData[customer])),""),ROWS($A$15:A72)+$B$3)))),IF($D$13="",IF($D$15="",INDEX(orderData[order_date],SMALL(IF(ISNUMBER(MATCH(orderData[status],$D$11,0)),MATCH(ROW(orderData[customer]),ROW(orderData[customer])),""),ROWS($A$15:A72)+$B$3)),INDEX(orderData[order_date],SMALL(IF(ISNUMBER(MATCH(orderData[status],$D$11,0)*MATCH(YEAR(orderData[invoice_date]),$D$15,0)),MATCH(ROW(orderData[customer]),ROW(orderData[customer])),""),ROWS($A$15:A72)+$B$3))),IF($D$15="",INDEX(orderData[order_date],SMALL(IF(ISNUMBER(MATCH(orderData[status],$D$11,0)*MATCH(orderData[order_type],$D$13,0)),MATCH(ROW(orderData[customer]),ROW(orderData[customer])),""),ROWS($A$15:A72)+$B$3)),INDEX(orderData[order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date],SMALL(IF(ISNUMBER(MATCH(orderData[customer],$D$9,0)),MATCH(ROW(orderData[customer]),ROW(orderData[customer])),""),ROWS($A$15:A72)+$B$3)),INDEX(orderData[order_date],SMALL(IF(ISNUMBER(MATCH(orderData[customer],$D$9,0)*MATCH(YEAR(orderData[invoice_date]),$D$15,0)),MATCH(ROW(orderData[customer]),ROW(orderData[customer])),""),ROWS($A$15:A72)+$B$3))),IF($D$15="",INDEX(orderData[order_date],SMALL(IF(ISNUMBER(MATCH(orderData[customer],$D$9,0)*MATCH(orderData[order_type],$D$13,0)),MATCH(ROW(orderData[customer]),ROW(orderData[customer])),""),ROWS($A$15:A72)+$B$3)),INDEX(orderData[order_date],SMALL(IF(ISNUMBER(MATCH(orderData[customer],$D$9,0)*MATCH(orderData[order_type],$D$13,0)*MATCH(YEAR(orderData[invoice_date]),$D$15,0)),MATCH(ROW(orderData[customer]),ROW(orderData[customer])),""),ROWS($A$15:A72)+$B$3)))),IF($D$13="",IF($D$15="",INDEX(orderData[order_date],SMALL(IF(ISNUMBER(MATCH(orderData[customer],$D$9,0)*MATCH(orderData[status],$D$11,0)),MATCH(ROW(orderData[customer]),ROW(orderData[customer])),""),ROWS($A$15:A72)+$B$3)),INDEX(orderData[order_date],SMALL(IF(ISNUMBER(MATCH(orderData[customer],$D$9,0)*MATCH(orderData[status],$D$11,0)*MATCH(YEAR(orderData[invoice_date]),$D$15,0)),MATCH(ROW(orderData[customer]),ROW(orderData[customer])),""),ROWS($A$15:A72)+$B$3))),IF($D$15="",INDEX(orderData[order_date],SMALL(IF(ISNUMBER(MATCH(orderData[customer],$D$9,0)*MATCH(orderData[status],$D$11,0)*MATCH(orderData[order_type],$D$13,0)),MATCH(ROW(orderData[customer]),ROW(orderData[customer])),""),ROWS($A$15:A72)+$B$3)),INDEX(orderData[order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P65" s="289" t="str">
        <f t="array" ref="P65">IFERROR(IF($D$9="",IF($D$11="",IF($D$13="",IF($D$15="",INDEX(orderData[invoice_no],SMALL(MATCH(ROW(orderData[customer]),ROW(orderData[customer])),ROWS($A$15:A72)+$B$3)),INDEX(orderData[invoice_no],SMALL(IF(ISNUMBER(MATCH(YEAR(orderData[invoice_date]),$D$15,0)),MATCH(ROW(orderData[customer]),ROW(orderData[customer])),""),ROWS($A$15:A72)+$B$3))),IF($D$15="",INDEX(orderData[invoice_no],SMALL(IF(ISNUMBER(MATCH(orderData[order_type],$D$13,0)),MATCH(ROW(orderData[customer]),ROW(orderData[customer])),""),ROWS($A$15:A72)+$B$3)),INDEX(orderData[invoice_no],SMALL(IF(ISNUMBER(MATCH(orderData[order_type],$D$13,0)*MATCH(YEAR(orderData[invoice_date]),$D$15,0)),MATCH(ROW(orderData[customer]),ROW(orderData[customer])),""),ROWS($A$15:A72)+$B$3)))),IF($D$13="",IF($D$15="",INDEX(orderData[invoice_no],SMALL(IF(ISNUMBER(MATCH(orderData[status],$D$11,0)),MATCH(ROW(orderData[customer]),ROW(orderData[customer])),""),ROWS($A$15:A72)+$B$3)),INDEX(orderData[invoice_no],SMALL(IF(ISNUMBER(MATCH(orderData[status],$D$11,0)*MATCH(YEAR(orderData[invoice_date]),$D$15,0)),MATCH(ROW(orderData[customer]),ROW(orderData[customer])),""),ROWS($A$15:A72)+$B$3))),IF($D$15="",INDEX(orderData[invoice_no],SMALL(IF(ISNUMBER(MATCH(orderData[status],$D$11,0)*MATCH(orderData[order_type],$D$13,0)),MATCH(ROW(orderData[customer]),ROW(orderData[customer])),""),ROWS($A$15:A72)+$B$3)),INDEX(orderData[invoice_no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no],SMALL(IF(ISNUMBER(MATCH(orderData[customer],$D$9,0)),MATCH(ROW(orderData[customer]),ROW(orderData[customer])),""),ROWS($A$15:A72)+$B$3)),INDEX(orderData[invoice_no],SMALL(IF(ISNUMBER(MATCH(orderData[customer],$D$9,0)*MATCH(YEAR(orderData[invoice_date]),$D$15,0)),MATCH(ROW(orderData[customer]),ROW(orderData[customer])),""),ROWS($A$15:A72)+$B$3))),IF($D$15="",INDEX(orderData[invoice_no],SMALL(IF(ISNUMBER(MATCH(orderData[customer],$D$9,0)*MATCH(orderData[order_type],$D$13,0)),MATCH(ROW(orderData[customer]),ROW(orderData[customer])),""),ROWS($A$15:A72)+$B$3)),INDEX(orderData[invoice_no],SMALL(IF(ISNUMBER(MATCH(orderData[customer],$D$9,0)*MATCH(orderData[order_type],$D$13,0)*MATCH(YEAR(orderData[invoice_date]),$D$15,0)),MATCH(ROW(orderData[customer]),ROW(orderData[customer])),""),ROWS($A$15:A72)+$B$3)))),IF($D$13="",IF($D$15="",INDEX(orderData[invoice_no],SMALL(IF(ISNUMBER(MATCH(orderData[customer],$D$9,0)*MATCH(orderData[status],$D$11,0)),MATCH(ROW(orderData[customer]),ROW(orderData[customer])),""),ROWS($A$15:A72)+$B$3)),INDEX(orderData[invoice_no],SMALL(IF(ISNUMBER(MATCH(orderData[customer],$D$9,0)*MATCH(orderData[status],$D$11,0)*MATCH(YEAR(orderData[invoice_date]),$D$15,0)),MATCH(ROW(orderData[customer]),ROW(orderData[customer])),""),ROWS($A$15:A72)+$B$3))),IF($D$15="",INDEX(orderData[invoice_no],SMALL(IF(ISNUMBER(MATCH(orderData[customer],$D$9,0)*MATCH(orderData[status],$D$11,0)*MATCH(orderData[order_type],$D$13,0)),MATCH(ROW(orderData[customer]),ROW(orderData[customer])),""),ROWS($A$15:A72)+$B$3)),INDEX(orderData[invoice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Q65" s="290" t="str">
        <f t="array" ref="Q65">IFERROR(IF($D$9="",IF($D$11="",IF($D$13="",IF($D$15="",INDEX(orderData[invoice_date],SMALL(MATCH(ROW(orderData[customer]),ROW(orderData[customer])),ROWS($A$15:A72)+$B$3)),INDEX(orderData[invoice_date],SMALL(IF(ISNUMBER(MATCH(YEAR(orderData[invoice_date]),$D$15,0)),MATCH(ROW(orderData[customer]),ROW(orderData[customer])),""),ROWS($A$15:A72)+$B$3))),IF($D$15="",INDEX(orderData[invoice_date],SMALL(IF(ISNUMBER(MATCH(orderData[order_type],$D$13,0)),MATCH(ROW(orderData[customer]),ROW(orderData[customer])),""),ROWS($A$15:A72)+$B$3)),INDEX(orderData[invoice_date],SMALL(IF(ISNUMBER(MATCH(orderData[order_type],$D$13,0)*MATCH(YEAR(orderData[invoice_date]),$D$15,0)),MATCH(ROW(orderData[customer]),ROW(orderData[customer])),""),ROWS($A$15:A72)+$B$3)))),IF($D$13="",IF($D$15="",INDEX(orderData[invoice_date],SMALL(IF(ISNUMBER(MATCH(orderData[status],$D$11,0)),MATCH(ROW(orderData[customer]),ROW(orderData[customer])),""),ROWS($A$15:A72)+$B$3)),INDEX(orderData[invoice_date],SMALL(IF(ISNUMBER(MATCH(orderData[status],$D$11,0)*MATCH(YEAR(orderData[invoice_date]),$D$15,0)),MATCH(ROW(orderData[customer]),ROW(orderData[customer])),""),ROWS($A$15:A72)+$B$3))),IF($D$15="",INDEX(orderData[invoice_date],SMALL(IF(ISNUMBER(MATCH(orderData[status],$D$11,0)*MATCH(orderData[order_type],$D$13,0)),MATCH(ROW(orderData[customer]),ROW(orderData[customer])),""),ROWS($A$15:A72)+$B$3)),INDEX(orderData[invoice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date],SMALL(IF(ISNUMBER(MATCH(orderData[customer],$D$9,0)),MATCH(ROW(orderData[customer]),ROW(orderData[customer])),""),ROWS($A$15:A72)+$B$3)),INDEX(orderData[invoice_date],SMALL(IF(ISNUMBER(MATCH(orderData[customer],$D$9,0)*MATCH(YEAR(orderData[invoice_date]),$D$15,0)),MATCH(ROW(orderData[customer]),ROW(orderData[customer])),""),ROWS($A$15:A72)+$B$3))),IF($D$15="",INDEX(orderData[invoice_date],SMALL(IF(ISNUMBER(MATCH(orderData[customer],$D$9,0)*MATCH(orderData[order_type],$D$13,0)),MATCH(ROW(orderData[customer]),ROW(orderData[customer])),""),ROWS($A$15:A72)+$B$3)),INDEX(orderData[invoice_date],SMALL(IF(ISNUMBER(MATCH(orderData[customer],$D$9,0)*MATCH(orderData[order_type],$D$13,0)*MATCH(YEAR(orderData[invoice_date]),$D$15,0)),MATCH(ROW(orderData[customer]),ROW(orderData[customer])),""),ROWS($A$15:A72)+$B$3)))),IF($D$13="",IF($D$15="",INDEX(orderData[invoice_date],SMALL(IF(ISNUMBER(MATCH(orderData[customer],$D$9,0)*MATCH(orderData[status],$D$11,0)),MATCH(ROW(orderData[customer]),ROW(orderData[customer])),""),ROWS($A$15:A72)+$B$3)),INDEX(orderData[invoice_date],SMALL(IF(ISNUMBER(MATCH(orderData[customer],$D$9,0)*MATCH(orderData[status],$D$11,0)*MATCH(YEAR(orderData[invoice_date]),$D$15,0)),MATCH(ROW(orderData[customer]),ROW(orderData[customer])),""),ROWS($A$15:A72)+$B$3))),IF($D$15="",INDEX(orderData[invoice_date],SMALL(IF(ISNUMBER(MATCH(orderData[customer],$D$9,0)*MATCH(orderData[status],$D$11,0)*MATCH(orderData[order_type],$D$13,0)),MATCH(ROW(orderData[customer]),ROW(orderData[customer])),""),ROWS($A$15:A72)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R65" s="291" t="str">
        <f t="array" ref="R65">IFERROR(IF($D$9="",IF($D$11="",IF($D$13="",IF($D$15="",INDEX(orderData[inv_amount],SMALL(MATCH(ROW(orderData[customer]),ROW(orderData[customer])),ROWS($A$15:A72)+$B$3)),INDEX(orderData[inv_amount],SMALL(IF(ISNUMBER(MATCH(YEAR(orderData[invoice_date]),$D$15,0)),MATCH(ROW(orderData[customer]),ROW(orderData[customer])),""),ROWS($A$15:A72)+$B$3))),IF($D$15="",INDEX(orderData[inv_amount],SMALL(IF(ISNUMBER(MATCH(orderData[order_type],$D$13,0)),MATCH(ROW(orderData[customer]),ROW(orderData[customer])),""),ROWS($A$15:A72)+$B$3)),INDEX(orderData[inv_amount],SMALL(IF(ISNUMBER(MATCH(orderData[order_type],$D$13,0)*MATCH(YEAR(orderData[invoice_date]),$D$15,0)),MATCH(ROW(orderData[customer]),ROW(orderData[customer])),""),ROWS($A$15:A72)+$B$3)))),IF($D$13="",IF($D$15="",INDEX(orderData[inv_amount],SMALL(IF(ISNUMBER(MATCH(orderData[status],$D$11,0)),MATCH(ROW(orderData[customer]),ROW(orderData[customer])),""),ROWS($A$15:A72)+$B$3)),INDEX(orderData[inv_amount],SMALL(IF(ISNUMBER(MATCH(orderData[status],$D$11,0)*MATCH(YEAR(orderData[invoice_date]),$D$15,0)),MATCH(ROW(orderData[customer]),ROW(orderData[customer])),""),ROWS($A$15:A72)+$B$3))),IF($D$15="",INDEX(orderData[inv_amount],SMALL(IF(ISNUMBER(MATCH(orderData[status],$D$11,0)*MATCH(orderData[order_type],$D$13,0)),MATCH(ROW(orderData[customer]),ROW(orderData[customer])),""),ROWS($A$15:A72)+$B$3)),INDEX(orderData[inv_amount],SMALL(IF(ISNUMBER(MATCH(orderData[status],$D$11,0)*MATCH(orderData[order_type],$D$13,0)*MATCH(YEAR(orderData[invoice_date]),$D$15,0)),MATCH(ROW(orderData[customer]),ROW(orderData[customer])),""),ROWS($A$15:A72)+$B$3))))),IF($D$11="",IF($D$13="",IF($D$15="",INDEX(orderData[inv_amount],SMALL(IF(ISNUMBER(MATCH(orderData[customer],$D$9,0)),MATCH(ROW(orderData[customer]),ROW(orderData[customer])),""),ROWS($A$15:A72)+$B$3)),INDEX(orderData[inv_amount],SMALL(IF(ISNUMBER(MATCH(orderData[customer],$D$9,0)*MATCH(YEAR(orderData[invoice_date]),$D$15,0)),MATCH(ROW(orderData[customer]),ROW(orderData[customer])),""),ROWS($A$15:A72)+$B$3))),IF($D$15="",INDEX(orderData[inv_amount],SMALL(IF(ISNUMBER(MATCH(orderData[customer],$D$9,0)*MATCH(orderData[order_type],$D$13,0)),MATCH(ROW(orderData[customer]),ROW(orderData[customer])),""),ROWS($A$15:A72)+$B$3)),INDEX(orderData[inv_amount],SMALL(IF(ISNUMBER(MATCH(orderData[customer],$D$9,0)*MATCH(orderData[order_type],$D$13,0)*MATCH(YEAR(orderData[invoice_date]),$D$15,0)),MATCH(ROW(orderData[customer]),ROW(orderData[customer])),""),ROWS($A$15:A72)+$B$3)))),IF($D$13="",IF($D$15="",INDEX(orderData[inv_amount],SMALL(IF(ISNUMBER(MATCH(orderData[customer],$D$9,0)*MATCH(orderData[status],$D$11,0)),MATCH(ROW(orderData[customer]),ROW(orderData[customer])),""),ROWS($A$15:A72)+$B$3)),INDEX(orderData[inv_amount],SMALL(IF(ISNUMBER(MATCH(orderData[customer],$D$9,0)*MATCH(orderData[status],$D$11,0)*MATCH(YEAR(orderData[inv_amount]),$D$15,0)),MATCH(ROW(orderData[customer]),ROW(orderData[customer])),""),ROWS($A$15:A72)+$B$3))),IF($D$15="",INDEX(orderData[inv_amount],SMALL(IF(ISNUMBER(MATCH(orderData[customer],$D$9,0)*MATCH(orderData[status],$D$11,0)*MATCH(orderData[order_type],$D$13,0)),MATCH(ROW(orderData[customer]),ROW(orderData[customer])),""),ROWS($A$15:A72)+$B$3)),INDEX(orderData[inv_amount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S65" s="353" t="str">
        <f t="array" ref="S65">IFERROR(IF($D$9="",IF($D$11="",IF($D$13="",IF($D$15="",INDEX(orderData[lock_goods],SMALL(MATCH(ROW(orderData[customer]),ROW(orderData[customer])),ROWS($A$15:A72)+$B$3)),INDEX(orderData[lock_goods],SMALL(IF(ISNUMBER(MATCH(YEAR(orderData[invoice_date]),$D$15,0)),MATCH(ROW(orderData[customer]),ROW(orderData[customer])),""),ROWS($A$15:A72)+$B$3))),IF($D$15="",INDEX(orderData[lock_goods],SMALL(IF(ISNUMBER(MATCH(orderData[order_type],$D$13,0)),MATCH(ROW(orderData[customer]),ROW(orderData[customer])),""),ROWS($A$15:A72)+$B$3)),INDEX(orderData[lock_goods],SMALL(IF(ISNUMBER(MATCH(orderData[order_type],$D$13,0)*MATCH(YEAR(orderData[invoice_date]),$D$15,0)),MATCH(ROW(orderData[customer]),ROW(orderData[customer])),""),ROWS($A$15:A72)+$B$3)))),IF($D$13="",IF($D$15="",INDEX(orderData[lock_goods],SMALL(IF(ISNUMBER(MATCH(orderData[status],$D$11,0)),MATCH(ROW(orderData[customer]),ROW(orderData[customer])),""),ROWS($A$15:A72)+$B$3)),INDEX(orderData[lock_goods],SMALL(IF(ISNUMBER(MATCH(orderData[status],$D$11,0)*MATCH(YEAR(orderData[invoice_date]),$D$15,0)),MATCH(ROW(orderData[customer]),ROW(orderData[customer])),""),ROWS($A$15:A72)+$B$3))),IF($D$15="",INDEX(orderData[lock_goods],SMALL(IF(ISNUMBER(MATCH(orderData[status],$D$11,0)*MATCH(orderData[order_type],$D$13,0)),MATCH(ROW(orderData[customer]),ROW(orderData[customer])),""),ROWS($A$15:A72)+$B$3)),INDEX(orderData[lock_goods],SMALL(IF(ISNUMBER(MATCH(orderData[status],$D$11,0)*MATCH(orderData[order_type],$D$13,0)*MATCH(YEAR(orderData[invoice_date]),$D$15,0)),MATCH(ROW(orderData[customer]),ROW(orderData[customer])),""),ROWS($A$15:A72)+$B$3))))),IF($D$11="",IF($D$13="",IF($D$15="",INDEX(orderData[lock_goods],SMALL(IF(ISNUMBER(MATCH(orderData[customer],$D$9,0)),MATCH(ROW(orderData[customer]),ROW(orderData[customer])),""),ROWS($A$15:A72)+$B$3)),INDEX(orderData[lock_goods],SMALL(IF(ISNUMBER(MATCH(orderData[customer],$D$9,0)*MATCH(YEAR(orderData[invoice_date]),$D$15,0)),MATCH(ROW(orderData[customer]),ROW(orderData[customer])),""),ROWS($A$15:A72)+$B$3))),IF($D$15="",INDEX(orderData[lock_goods],SMALL(IF(ISNUMBER(MATCH(orderData[customer],$D$9,0)*MATCH(orderData[order_type],$D$13,0)),MATCH(ROW(orderData[customer]),ROW(orderData[customer])),""),ROWS($A$15:A72)+$B$3)),INDEX(orderData[lock_goods],SMALL(IF(ISNUMBER(MATCH(orderData[customer],$D$9,0)*MATCH(orderData[order_type],$D$13,0)*MATCH(YEAR(orderData[invoice_date]),$D$15,0)),MATCH(ROW(orderData[customer]),ROW(orderData[customer])),""),ROWS($A$15:A72)+$B$3)))),IF($D$13="",IF($D$15="",INDEX(orderData[lock_goods],SMALL(IF(ISNUMBER(MATCH(orderData[customer],$D$9,0)*MATCH(orderData[status],$D$11,0)),MATCH(ROW(orderData[customer]),ROW(orderData[customer])),""),ROWS($A$15:A72)+$B$3)),INDEX(orderData[lock_goods],SMALL(IF(ISNUMBER(MATCH(orderData[customer],$D$9,0)*MATCH(orderData[status],$D$11,0)*MATCH(YEAR(orderData[payed]),$D$15,0)),MATCH(ROW(orderData[customer]),ROW(orderData[customer])),""),ROWS($A$15:A72)+$B$3))),IF($D$15="",INDEX(orderData[lock_goods],SMALL(IF(ISNUMBER(MATCH(orderData[customer],$D$9,0)*MATCH(orderData[status],$D$11,0)*MATCH(orderData[order_type],$D$13,0)),MATCH(ROW(orderData[customer]),ROW(orderData[customer])),""),ROWS($A$15:A72)+$B$3)),INDEX(orderData[lock_good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T65" s="292" t="str">
        <f t="array" ref="T65">IFERROR(IF($D$9="",IF($D$11="",IF($D$13="",IF($D$15="",INDEX(orderData[payed],SMALL(MATCH(ROW(orderData[customer]),ROW(orderData[customer])),ROWS($A$15:A72)+$B$3)),INDEX(orderData[payed],SMALL(IF(ISNUMBER(MATCH(YEAR(orderData[invoice_date]),$D$15,0)),MATCH(ROW(orderData[customer]),ROW(orderData[customer])),""),ROWS($A$15:A72)+$B$3))),IF($D$15="",INDEX(orderData[payed],SMALL(IF(ISNUMBER(MATCH(orderData[order_type],$D$13,0)),MATCH(ROW(orderData[customer]),ROW(orderData[customer])),""),ROWS($A$15:A72)+$B$3)),INDEX(orderData[payed],SMALL(IF(ISNUMBER(MATCH(orderData[order_type],$D$13,0)*MATCH(YEAR(orderData[invoice_date]),$D$15,0)),MATCH(ROW(orderData[customer]),ROW(orderData[customer])),""),ROWS($A$15:A72)+$B$3)))),IF($D$13="",IF($D$15="",INDEX(orderData[payed],SMALL(IF(ISNUMBER(MATCH(orderData[status],$D$11,0)),MATCH(ROW(orderData[customer]),ROW(orderData[customer])),""),ROWS($A$15:A72)+$B$3)),INDEX(orderData[payed],SMALL(IF(ISNUMBER(MATCH(orderData[status],$D$11,0)*MATCH(YEAR(orderData[invoice_date]),$D$15,0)),MATCH(ROW(orderData[customer]),ROW(orderData[customer])),""),ROWS($A$15:A72)+$B$3))),IF($D$15="",INDEX(orderData[payed],SMALL(IF(ISNUMBER(MATCH(orderData[status],$D$11,0)*MATCH(orderData[order_type],$D$13,0)),MATCH(ROW(orderData[customer]),ROW(orderData[customer])),""),ROWS($A$15:A72)+$B$3)),INDEX(orderData[payed],SMALL(IF(ISNUMBER(MATCH(orderData[status],$D$11,0)*MATCH(orderData[order_type],$D$13,0)*MATCH(YEAR(orderData[invoice_date]),$D$15,0)),MATCH(ROW(orderData[customer]),ROW(orderData[customer])),""),ROWS($A$15:A72)+$B$3))))),IF($D$11="",IF($D$13="",IF($D$15="",INDEX(orderData[payed],SMALL(IF(ISNUMBER(MATCH(orderData[customer],$D$9,0)),MATCH(ROW(orderData[customer]),ROW(orderData[customer])),""),ROWS($A$15:A72)+$B$3)),INDEX(orderData[payed],SMALL(IF(ISNUMBER(MATCH(orderData[customer],$D$9,0)*MATCH(YEAR(orderData[invoice_date]),$D$15,0)),MATCH(ROW(orderData[customer]),ROW(orderData[customer])),""),ROWS($A$15:A72)+$B$3))),IF($D$15="",INDEX(orderData[payed],SMALL(IF(ISNUMBER(MATCH(orderData[customer],$D$9,0)*MATCH(orderData[order_type],$D$13,0)),MATCH(ROW(orderData[customer]),ROW(orderData[customer])),""),ROWS($A$15:A72)+$B$3)),INDEX(orderData[payed],SMALL(IF(ISNUMBER(MATCH(orderData[customer],$D$9,0)*MATCH(orderData[order_type],$D$13,0)*MATCH(YEAR(orderData[invoice_date]),$D$15,0)),MATCH(ROW(orderData[customer]),ROW(orderData[customer])),""),ROWS($A$15:A72)+$B$3)))),IF($D$13="",IF($D$15="",INDEX(orderData[payed],SMALL(IF(ISNUMBER(MATCH(orderData[customer],$D$9,0)*MATCH(orderData[status],$D$11,0)),MATCH(ROW(orderData[customer]),ROW(orderData[customer])),""),ROWS($A$15:A72)+$B$3)),INDEX(orderData[payed],SMALL(IF(ISNUMBER(MATCH(orderData[customer],$D$9,0)*MATCH(orderData[status],$D$11,0)*MATCH(YEAR(orderData[payed]),$D$15,0)),MATCH(ROW(orderData[customer]),ROW(orderData[customer])),""),ROWS($A$15:A72)+$B$3))),IF($D$15="",INDEX(orderData[payed],SMALL(IF(ISNUMBER(MATCH(orderData[customer],$D$9,0)*MATCH(orderData[status],$D$11,0)*MATCH(orderData[order_type],$D$13,0)),MATCH(ROW(orderData[customer]),ROW(orderData[customer])),""),ROWS($A$15:A72)+$B$3)),INDEX(orderData[paye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U65" s="287" t="str">
        <f t="array" ref="U65">IFERROR(IF($D$9="",IF($D$11="",IF($D$13="",IF($D$15="",INDEX(orderData[shipping_method],SMALL(MATCH(ROW(orderData[customer]),ROW(orderData[customer])),ROWS($A$15:A72)+$B$3)),INDEX(orderData[shipping_method],SMALL(IF(ISNUMBER(MATCH(YEAR(orderData[invoice_date]),$D$15,0)),MATCH(ROW(orderData[customer]),ROW(orderData[customer])),""),ROWS($A$15:A72)+$B$3))),IF($D$15="",INDEX(orderData[shipping_method],SMALL(IF(ISNUMBER(MATCH(orderData[order_type],$D$13,0)),MATCH(ROW(orderData[customer]),ROW(orderData[customer])),""),ROWS($A$15:A72)+$B$3)),INDEX(orderData[shipping_method],SMALL(IF(ISNUMBER(MATCH(orderData[order_type],$D$13,0)*MATCH(YEAR(orderData[invoice_date]),$D$15,0)),MATCH(ROW(orderData[customer]),ROW(orderData[customer])),""),ROWS($A$15:A72)+$B$3)))),IF($D$13="",IF($D$15="",INDEX(orderData[shipping_method],SMALL(IF(ISNUMBER(MATCH(orderData[status],$D$11,0)),MATCH(ROW(orderData[customer]),ROW(orderData[customer])),""),ROWS($A$15:A72)+$B$3)),INDEX(orderData[shipping_method],SMALL(IF(ISNUMBER(MATCH(orderData[status],$D$11,0)*MATCH(YEAR(orderData[invoice_date]),$D$15,0)),MATCH(ROW(orderData[customer]),ROW(orderData[customer])),""),ROWS($A$15:A72)+$B$3))),IF($D$15="",INDEX(orderData[shipping_method],SMALL(IF(ISNUMBER(MATCH(orderData[status],$D$11,0)*MATCH(orderData[order_type],$D$13,0)),MATCH(ROW(orderData[customer]),ROW(orderData[customer])),""),ROWS($A$15:A72)+$B$3)),INDEX(orderData[shipping_method],SMALL(IF(ISNUMBER(MATCH(orderData[status],$D$11,0)*MATCH(orderData[order_type],$D$13,0)*MATCH(YEAR(orderData[invoice_date]),$D$15,0)),MATCH(ROW(orderData[customer]),ROW(orderData[customer])),""),ROWS($A$15:A72)+$B$3))))),IF($D$11="",IF($D$13="",IF($D$15="",INDEX(orderData[shipping_method],SMALL(IF(ISNUMBER(MATCH(orderData[customer],$D$9,0)),MATCH(ROW(orderData[customer]),ROW(orderData[customer])),""),ROWS($A$15:A72)+$B$3)),INDEX(orderData[shipping_method],SMALL(IF(ISNUMBER(MATCH(orderData[customer],$D$9,0)*MATCH(YEAR(orderData[invoice_date]),$D$15,0)),MATCH(ROW(orderData[customer]),ROW(orderData[customer])),""),ROWS($A$15:A72)+$B$3))),IF($D$15="",INDEX(orderData[shipping_method],SMALL(IF(ISNUMBER(MATCH(orderData[customer],$D$9,0)*MATCH(orderData[order_type],$D$13,0)),MATCH(ROW(orderData[customer]),ROW(orderData[customer])),""),ROWS($A$15:A72)+$B$3)),INDEX(orderData[shipping_method],SMALL(IF(ISNUMBER(MATCH(orderData[customer],$D$9,0)*MATCH(orderData[order_type],$D$13,0)*MATCH(YEAR(orderData[invoice_date]),$D$15,0)),MATCH(ROW(orderData[customer]),ROW(orderData[customer])),""),ROWS($A$15:A72)+$B$3)))),IF($D$13="",IF($D$15="",INDEX(orderData[shipping_method],SMALL(IF(ISNUMBER(MATCH(orderData[customer],$D$9,0)*MATCH(orderData[status],$D$11,0)),MATCH(ROW(orderData[customer]),ROW(orderData[customer])),""),ROWS($A$15:A72)+$B$3)),INDEX(orderData[shipping_method],SMALL(IF(ISNUMBER(MATCH(orderData[customer],$D$9,0)*MATCH(orderData[status],$D$11,0)*MATCH(YEAR(orderData[shipping_method]),$D$15,0)),MATCH(ROW(orderData[customer]),ROW(orderData[customer])),""),ROWS($A$15:A72)+$B$3))),IF($D$15="",INDEX(orderData[shipping_method],SMALL(IF(ISNUMBER(MATCH(orderData[customer],$D$9,0)*MATCH(orderData[status],$D$11,0)*MATCH(orderData[order_type],$D$13,0)),MATCH(ROW(orderData[customer]),ROW(orderData[customer])),""),ROWS($A$15:A72)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V65" s="292" t="str">
        <f t="array" ref="V65">IFERROR(IF($D$9="",IF($D$11="",IF($D$13="",IF($D$15="",INDEX(orderData[status],SMALL(MATCH(ROW(orderData[customer]),ROW(orderData[customer])),ROWS($A$15:A72)+$B$3)),INDEX(orderData[status],SMALL(IF(ISNUMBER(MATCH(YEAR(orderData[invoice_date]),$D$15,0)),MATCH(ROW(orderData[customer]),ROW(orderData[customer])),""),ROWS($A$15:A72)+$B$3))),IF($D$15="",INDEX(orderData[status],SMALL(IF(ISNUMBER(MATCH(orderData[order_type],$D$13,0)),MATCH(ROW(orderData[customer]),ROW(orderData[customer])),""),ROWS($A$15:A72)+$B$3)),INDEX(orderData[status],SMALL(IF(ISNUMBER(MATCH(orderData[order_type],$D$13,0)*MATCH(YEAR(orderData[invoice_date]),$D$15,0)),MATCH(ROW(orderData[customer]),ROW(orderData[customer])),""),ROWS($A$15:A72)+$B$3)))),IF($D$13="",IF($D$15="",INDEX(orderData[status],SMALL(IF(ISNUMBER(MATCH(orderData[status],$D$11,0)),MATCH(ROW(orderData[customer]),ROW(orderData[customer])),""),ROWS($A$15:A72)+$B$3)),INDEX(orderData[status],SMALL(IF(ISNUMBER(MATCH(orderData[status],$D$11,0)*MATCH(YEAR(orderData[invoice_date]),$D$15,0)),MATCH(ROW(orderData[customer]),ROW(orderData[customer])),""),ROWS($A$15:A72)+$B$3))),IF($D$15="",INDEX(orderData[status],SMALL(IF(ISNUMBER(MATCH(orderData[status],$D$11,0)*MATCH(orderData[order_type],$D$13,0)),MATCH(ROW(orderData[customer]),ROW(orderData[customer])),""),ROWS($A$15:A72)+$B$3)),INDEX(orderData[status],SMALL(IF(ISNUMBER(MATCH(orderData[status],$D$11,0)*MATCH(orderData[order_type],$D$13,0)*MATCH(YEAR(orderData[invoice_date]),$D$15,0)),MATCH(ROW(orderData[customer]),ROW(orderData[customer])),""),ROWS($A$15:A72)+$B$3))))),IF($D$11="",IF($D$13="",IF($D$15="",INDEX(orderData[status],SMALL(IF(ISNUMBER(MATCH(orderData[customer],$D$9,0)),MATCH(ROW(orderData[customer]),ROW(orderData[customer])),""),ROWS($A$15:A72)+$B$3)),INDEX(orderData[status],SMALL(IF(ISNUMBER(MATCH(orderData[customer],$D$9,0)*MATCH(YEAR(orderData[invoice_date]),$D$15,0)),MATCH(ROW(orderData[customer]),ROW(orderData[customer])),""),ROWS($A$15:A72)+$B$3))),IF($D$15="",INDEX(orderData[status],SMALL(IF(ISNUMBER(MATCH(orderData[customer],$D$9,0)*MATCH(orderData[order_type],$D$13,0)),MATCH(ROW(orderData[customer]),ROW(orderData[customer])),""),ROWS($A$15:A72)+$B$3)),INDEX(orderData[status],SMALL(IF(ISNUMBER(MATCH(orderData[customer],$D$9,0)*MATCH(orderData[order_type],$D$13,0)*MATCH(YEAR(orderData[invoice_date]),$D$15,0)),MATCH(ROW(orderData[customer]),ROW(orderData[customer])),""),ROWS($A$15:A72)+$B$3)))),IF($D$13="",IF($D$15="",INDEX(orderData[status],SMALL(IF(ISNUMBER(MATCH(orderData[customer],$D$9,0)*MATCH(orderData[status],$D$11,0)),MATCH(ROW(orderData[customer]),ROW(orderData[customer])),""),ROWS($A$15:A72)+$B$3)),INDEX(orderData[status],SMALL(IF(ISNUMBER(MATCH(orderData[customer],$D$9,0)*MATCH(orderData[status],$D$11,0)*MATCH(YEAR(orderData[status]),$D$15,0)),MATCH(ROW(orderData[customer]),ROW(orderData[customer])),""),ROWS($A$15:A72)+$B$3))),IF($D$15="",INDEX(orderData[status],SMALL(IF(ISNUMBER(MATCH(orderData[customer],$D$9,0)*MATCH(orderData[status],$D$11,0)*MATCH(orderData[order_type],$D$13,0)),MATCH(ROW(orderData[customer]),ROW(orderData[customer])),""),ROWS($A$15:A72)+$B$3)),INDEX(orderData[statu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W65" s="392" t="str">
        <f t="array" ref="W65">IFERROR(IF($D$9="",IF($D$11="",IF($D$13="",IF($D$15="",INDEX(orderData[custom_docs],SMALL(MATCH(ROW(orderData[customer]),ROW(orderData[customer])),ROWS($A$15:A72)+$B$3)),INDEX(orderData[custom_docs],SMALL(IF(ISNUMBER(MATCH(YEAR(orderData[invoice_date]),$D$15,0)),MATCH(ROW(orderData[customer]),ROW(orderData[customer])),""),ROWS($A$15:A72)+$B$3))),IF($D$15="",INDEX(orderData[custom_docs],SMALL(IF(ISNUMBER(MATCH(orderData[order_type],$D$13,0)),MATCH(ROW(orderData[customer]),ROW(orderData[customer])),""),ROWS($A$15:A72)+$B$3)),INDEX(orderData[custom_docs],SMALL(IF(ISNUMBER(MATCH(orderData[order_type],$D$13,0)*MATCH(YEAR(orderData[invoice_date]),$D$15,0)),MATCH(ROW(orderData[customer]),ROW(orderData[customer])),""),ROWS($A$15:A72)+$B$3)))),IF($D$13="",IF($D$15="",INDEX(orderData[custom_docs],SMALL(IF(ISNUMBER(MATCH(orderData[status],$D$11,0)),MATCH(ROW(orderData[customer]),ROW(orderData[customer])),""),ROWS($A$15:A72)+$B$3)),INDEX(orderData[custom_docs],SMALL(IF(ISNUMBER(MATCH(orderData[status],$D$11,0)*MATCH(YEAR(orderData[invoice_date]),$D$15,0)),MATCH(ROW(orderData[customer]),ROW(orderData[customer])),""),ROWS($A$15:A72)+$B$3))),IF($D$15="",INDEX(orderData[custom_docs],SMALL(IF(ISNUMBER(MATCH(orderData[status],$D$11,0)*MATCH(orderData[order_type],$D$13,0)),MATCH(ROW(orderData[customer]),ROW(orderData[customer])),""),ROWS($A$15:A72)+$B$3)),INDEX(orderData[custom_docs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_docs],SMALL(IF(ISNUMBER(MATCH(orderData[customer],$D$9,0)),MATCH(ROW(orderData[customer]),ROW(orderData[customer])),""),ROWS($A$15:A72)+$B$3)),INDEX(orderData[custom_docs],SMALL(IF(ISNUMBER(MATCH(orderData[customer],$D$9,0)*MATCH(YEAR(orderData[invoice_date]),$D$15,0)),MATCH(ROW(orderData[customer]),ROW(orderData[customer])),""),ROWS($A$15:A72)+$B$3))),IF($D$15="",INDEX(orderData[custom_docs],SMALL(IF(ISNUMBER(MATCH(orderData[customer],$D$9,0)*MATCH(orderData[order_type],$D$13,0)),MATCH(ROW(orderData[customer]),ROW(orderData[customer])),""),ROWS($A$15:A72)+$B$3)),INDEX(orderData[custom_docs],SMALL(IF(ISNUMBER(MATCH(orderData[customer],$D$9,0)*MATCH(orderData[order_type],$D$13,0)*MATCH(YEAR(orderData[invoice_date]),$D$15,0)),MATCH(ROW(orderData[customer]),ROW(orderData[customer])),""),ROWS($A$15:A72)+$B$3)))),IF($D$13="",IF($D$15="",INDEX(orderData[custom_docs],SMALL(IF(ISNUMBER(MATCH(orderData[customer],$D$9,0)*MATCH(orderData[status],$D$11,0)),MATCH(ROW(orderData[customer]),ROW(orderData[customer])),""),ROWS($A$15:A72)+$B$3)),INDEX(orderData[custom_docs],SMALL(IF(ISNUMBER(MATCH(orderData[customer],$D$9,0)*MATCH(orderData[status],$D$11,0)*MATCH(YEAR(orderData[status]),$D$15,0)),MATCH(ROW(orderData[customer]),ROW(orderData[customer])),""),ROWS($A$15:A72)+$B$3))),IF($D$15="",INDEX(orderData[custom_docs],SMALL(IF(ISNUMBER(MATCH(orderData[customer],$D$9,0)*MATCH(orderData[status],$D$11,0)*MATCH(orderData[order_type],$D$13,0)),MATCH(ROW(orderData[customer]),ROW(orderData[customer])),""),ROWS($A$15:A72)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BG65" s="195"/>
      <c r="BK65" s="266"/>
      <c r="BL65" s="267"/>
      <c r="BM65" s="268"/>
      <c r="BN65" s="267"/>
      <c r="BO65" s="268"/>
      <c r="BZ65" s="304"/>
      <c r="CA65" s="305" t="str">
        <f>IFERROR(IF(BZ65="","",INDEX(productData[description],MATCH(BZ65,productData[sku],0))),"")</f>
        <v/>
      </c>
      <c r="CB65" s="307"/>
      <c r="CC65" s="421"/>
      <c r="CD65" s="315"/>
      <c r="CE65" s="426"/>
      <c r="CF65" s="308"/>
      <c r="CG65" s="309" t="str">
        <f>IFERROR(ROUNDUP(CB65/INDEX(productData[units_per_carton],MATCH(BZ65,productData[sku],0)),0),"")</f>
        <v/>
      </c>
      <c r="CH65" s="310" t="str">
        <f>IFERROR(ROUNDUP(CD65/INDEX(productData[units_per_carton],MATCH(BZ65,productData[sku],0)),0),"")</f>
        <v/>
      </c>
      <c r="CI65" s="310" t="str">
        <f>IFERROR(ROUNDUP(CF65/INDEX(productData[units_per_carton],MATCH(BZ65,productData[sku])),0),"")</f>
        <v/>
      </c>
      <c r="CJ65" s="310" t="str">
        <f>IFERROR(((CB65+CD65+CF65)/INDEX(productData[units_per_carton],MATCH(BZ65,productData[sku],0)))*INDEX(productData[net_weight],MATCH(BZ65,productData[sku],0)),"")</f>
        <v/>
      </c>
      <c r="CK65" s="310" t="str">
        <f>IFERROR(((CB65+CD65+CF65)/INDEX(productData[units_per_carton],MATCH(BZ65,productData[sku],0)))*INDEX(productData[gross_weight],MATCH(BZ65,productData[sku],0)),"")</f>
        <v/>
      </c>
      <c r="CL65" s="414" t="str">
        <f>IFERROR((CB65+CD65+CF65)/INDEX(productData[units_per_carton],MATCH(BZ65,productData[sku],0))*INDEX(productData[length],MATCH(BZ65,productData[sku],0))*INDEX(productData[width],MATCH(BZ65,productData[sku],0))*INDEX(productData[height],MATCH(BZ65,productData[sku],0))/1000000000,"")</f>
        <v/>
      </c>
      <c r="CM65" s="311" t="str">
        <f>IFERROR(INDEX(productData[category],MATCH(BZ65,productData[sku],0)),"")</f>
        <v/>
      </c>
      <c r="CN65" s="311" t="str">
        <f>IFERROR(INDEX(productData[size1],MATCH(BZ65,productData[sku],0)),"")</f>
        <v/>
      </c>
      <c r="CO65" s="312" t="str">
        <f>IFERROR(INDEX(productData[hs_code],MATCH(BZ65,productData[sku],0)),"")</f>
        <v/>
      </c>
      <c r="CP65" s="365" t="str">
        <f>IFERROR(INDEX(productData[sku_geko],MATCH(BZ65,productData[sku],0)),"")</f>
        <v/>
      </c>
      <c r="CQ65" s="308"/>
      <c r="CR65" s="383" t="str">
        <f>IFERROR(IF(BZ65="","",IF($BX$15="SALE",INDEX(inventory[COSTO UNITARIO],MATCH(BZ65,inventory[SKU],0)),IF($BX$15="SAMPLING",INDEX(inventory[COSTO UNITARIO],MATCH(BZ65,inventory[SKU],0)),""))),"")</f>
        <v/>
      </c>
      <c r="CS65" s="383" t="str">
        <f t="shared" si="8"/>
        <v/>
      </c>
      <c r="CT65" s="430" t="str">
        <f t="shared" si="9"/>
        <v/>
      </c>
      <c r="CU65" s="357" t="str">
        <f t="shared" si="3"/>
        <v/>
      </c>
      <c r="DB65" s="251" t="str">
        <f>IFERROR(VLOOKUP(BZ65,productData[],22,FALSE),"")</f>
        <v/>
      </c>
      <c r="EE65" s="337" t="str">
        <f t="array" ref="EE65">IFERROR(IF($EC$9="",IF($EC$11="",IF($EC$13="",INDEX(productData[sku],SMALL(MATCH(ROW(productData[sku]),ROW(productData[sku])),ROWS($A$15:A72)+$B$3)),INDEX(productData[sku],SMALL(IF(ISNUMBER(MATCH(productData[size1],$EC$13,0)),MATCH(ROW(productData[sku]),ROW(productData[sku])),""),ROWS($A$15:A70)+$B$3))),IF($EC$13="",INDEX(productData[sku],SMALL(IF(ISNUMBER(MATCH(productData[sex],$EC$11,0)),MATCH(ROW(productData[sku]),ROW(productData[sku])),""),ROWS($A$15:A70)+$B$3)),INDEX(productData[sku],SMALL(IF(ISNUMBER(MATCH(productData[sex],$EC$11,0)*MATCH(productData[size1],$EC$13,0)),MATCH(ROW(productData[sku]),ROW(productData[sku])),""),ROWS($A$15:A70)+$B$3)))),IF($EC$11="",IF($EC$13="",INDEX(productData[sku],SMALL(IF(ISNUMBER(MATCH(productData[category],$EC$9,0)),MATCH(ROW(productData[sku]),ROW(productData[sku])),""),ROWS($A$15:A70)+$B$3)),INDEX(productData[sku],SMALL(IF(ISNUMBER(MATCH(productData[category],$EC$9,0)*MATCH(productData[size1],$EC$13,0)),MATCH(ROW(productData[sku]),ROW(productData[sku])),""),ROWS($A$15:A70)+$B$3))),IF($EC$13="",INDEX(productData[sku],SMALL(IF(ISNUMBER(MATCH(productData[category],$EC$9,0)*MATCH(productData[sex],$EC$11,0)),MATCH(ROW(productData[sku]),ROW(productData[sku])),""),ROWS($A$15:A70)+$B$3)),INDEX(productData[sku],SMALL(IF(ISNUMBER(MATCH(productData[category],$EC$9,0)*MATCH(productData[sex],$EC$11,0)*MATCH(productData[size1],$EC$13,0)),MATCH(ROW(productData[sku]),ROW(productData[sku])),""),ROWS($A$15:A70)+$B$3))))),"")</f>
        <v/>
      </c>
      <c r="EF65" s="501" t="str">
        <f t="array" ref="EF65">IFERROR(IF($EC$9="",IF($EC$11="",IF($EC$13="",INDEX(productData[description],SMALL(MATCH(ROW(productData[sku]),ROW(productData[sku])),ROWS($A$15:A72)+$B$3)),INDEX(productData[description],SMALL(IF(ISNUMBER(MATCH(productData[size1],$EC$13,0)),MATCH(ROW(productData[sku]),ROW(productData[sku])),""),ROWS($A$15:A70)+$B$3))),IF($EC$13="",INDEX(productData[description],SMALL(IF(ISNUMBER(MATCH(productData[sex],$EC$11,0)),MATCH(ROW(productData[sku]),ROW(productData[sku])),""),ROWS($A$15:A70)+$B$3)),INDEX(productData[description],SMALL(IF(ISNUMBER(MATCH(productData[sex],$EC$11,0)*MATCH(productData[size1],$EC$13,0)),MATCH(ROW(productData[sku]),ROW(productData[sku])),""),ROWS($A$15:A70)+$B$3)))),IF($EC$11="",IF($EC$13="",INDEX(productData[description],SMALL(IF(ISNUMBER(MATCH(productData[category],$EC$9,0)),MATCH(ROW(productData[sku]),ROW(productData[sku])),""),ROWS($A$15:A70)+$B$3)),INDEX(productData[description],SMALL(IF(ISNUMBER(MATCH(productData[category],$EC$9,0)*MATCH(productData[size1],$EC$13,0)),MATCH(ROW(productData[sku]),ROW(productData[sku])),""),ROWS($A$15:A70)+$B$3))),IF($EC$13="",INDEX(productData[description],SMALL(IF(ISNUMBER(MATCH(productData[category],$EC$9,0)*MATCH(productData[sex],$EC$11,0)),MATCH(ROW(productData[sku]),ROW(productData[sku])),""),ROWS($A$15:A70)+$B$3)),INDEX(productData[description],SMALL(IF(ISNUMBER(MATCH(productData[category],$EC$9,0)*MATCH(productData[sex],$EC$11,0)*MATCH(productData[size1],$EC$13,0)),MATCH(ROW(productData[sku]),ROW(productData[sku])),""),ROWS($A$15:A70)+$B$3))))),"")</f>
        <v/>
      </c>
      <c r="EG65" s="338" t="str">
        <f>IFERROR(IF('BHPC MANAGER'!$EE65="","",INDEX(inventory[ESISTENZA],MATCH('BHPC MANAGER'!$EE65,inventory[SKU],0))),0)</f>
        <v/>
      </c>
      <c r="EH65" s="339" t="s">
        <v>241</v>
      </c>
      <c r="EI65" s="339" t="str">
        <f t="shared" si="4"/>
        <v/>
      </c>
      <c r="EJ65" s="340" t="s">
        <v>241</v>
      </c>
      <c r="EK65" s="341" t="str">
        <f t="shared" si="5"/>
        <v/>
      </c>
    </row>
    <row r="66" spans="12:141" ht="15" customHeight="1" x14ac:dyDescent="0.35">
      <c r="L66" s="285" t="str">
        <f t="array" ref="L66">IFERROR(IF($D$9="",IF($D$11="",IF($D$13="",IF($D$15="",INDEX(orderData[customer],SMALL(MATCH(ROW(orderData[customer]),ROW(orderData[customer])),ROWS($A$15:A73)+$B$3)),INDEX(orderData[customer],SMALL(IF(ISNUMBER(MATCH(YEAR(orderData[invoice_date]),$D$15,0)),MATCH(ROW(orderData[customer]),ROW(orderData[customer])),""),ROWS($A$15:A73)+$B$3))),IF($D$15="",INDEX(orderData[customer],SMALL(IF(ISNUMBER(MATCH(orderData[order_type],$D$13,0)),MATCH(ROW(orderData[customer]),ROW(orderData[customer])),""),ROWS($A$15:A73)+$B$3)),INDEX(orderData[customer],SMALL(IF(ISNUMBER(MATCH(orderData[order_type],$D$13,0)*MATCH(YEAR(orderData[invoice_date]),$D$15,0)),MATCH(ROW(orderData[customer]),ROW(orderData[customer])),""),ROWS($A$15:A73)+$B$3)))),IF($D$13="",IF($D$15="",INDEX(orderData[customer],SMALL(IF(ISNUMBER(MATCH(orderData[status],$D$11,0)),MATCH(ROW(orderData[customer]),ROW(orderData[customer])),""),ROWS($A$15:A73)+$B$3)),INDEX(orderData[customer],SMALL(IF(ISNUMBER(MATCH(orderData[status],$D$11,0)*MATCH(YEAR(orderData[invoice_date]),$D$15,0)),MATCH(ROW(orderData[customer]),ROW(orderData[customer])),""),ROWS($A$15:A73)+$B$3))),IF($D$15="",INDEX(orderData[customer],SMALL(IF(ISNUMBER(MATCH(orderData[status],$D$11,0)*MATCH(orderData[order_type],$D$13,0)),MATCH(ROW(orderData[customer]),ROW(orderData[customer])),""),ROWS($A$15:A73)+$B$3)),INDEX(orderData[customer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er],SMALL(IF(ISNUMBER(MATCH(orderData[customer],$D$9,0)),MATCH(ROW(orderData[customer]),ROW(orderData[customer])),""),ROWS($A$15:A73)+$B$3)),INDEX(orderData[customer],SMALL(IF(ISNUMBER(MATCH(orderData[customer],$D$9,0)*MATCH(YEAR(orderData[invoice_date]),$D$15,0)),MATCH(ROW(orderData[customer]),ROW(orderData[customer])),""),ROWS($A$15:A73)+$B$3))),IF($D$15="",INDEX(orderData[customer],SMALL(IF(ISNUMBER(MATCH(orderData[customer],$D$9,0)*MATCH(orderData[order_type],$D$13,0)),MATCH(ROW(orderData[customer]),ROW(orderData[customer])),""),ROWS($A$15:A73)+$B$3)),INDEX(orderData[customer],SMALL(IF(ISNUMBER(MATCH(orderData[customer],$D$9,0)*MATCH(orderData[order_type],$D$13,0)*MATCH(YEAR(orderData[invoice_date]),$D$15,0)),MATCH(ROW(orderData[customer]),ROW(orderData[customer])),""),ROWS($A$15:A73)+$B$3)))),IF($D$13="",IF($D$15="",INDEX(orderData[customer],SMALL(IF(ISNUMBER(MATCH(orderData[customer],$D$9,0)*MATCH(orderData[status],$D$11,0)),MATCH(ROW(orderData[customer]),ROW(orderData[customer])),""),ROWS($A$15:A73)+$B$3)),INDEX(orderData[customer],SMALL(IF(ISNUMBER(MATCH(orderData[customer],$D$9,0)*MATCH(orderData[status],$D$11,0)*MATCH(YEAR(orderData[invoice_date]),$D$15,0)),MATCH(ROW(orderData[customer]),ROW(orderData[customer])),""),ROWS($A$15:A73)+$B$3))),IF($D$15="",INDEX(orderData[customer],SMALL(IF(ISNUMBER(MATCH(orderData[customer],$D$9,0)*MATCH(orderData[status],$D$11,0)*MATCH(orderData[order_type],$D$13,0)),MATCH(ROW(orderData[customer]),ROW(orderData[customer])),""),ROWS($A$15:A73)+$B$3)),INDEX(orderData[customer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M66" s="286" t="str">
        <f t="array" ref="M66">IFERROR(IF($D$9="",IF($D$11="",IF($D$13="",IF($D$15="",INDEX(orderData[order_no],SMALL(MATCH(ROW(orderData[customer]),ROW(orderData[customer])),ROWS($A$15:A73)+$B$3)),INDEX(orderData[order_no],SMALL(IF(ISNUMBER(MATCH(YEAR(orderData[invoice_date]),$D$15,0)),MATCH(ROW(orderData[customer]),ROW(orderData[customer])),""),ROWS($A$15:A73)+$B$3))),IF($D$15="",INDEX(orderData[order_no],SMALL(IF(ISNUMBER(MATCH(orderData[order_type],$D$13,0)),MATCH(ROW(orderData[customer]),ROW(orderData[customer])),""),ROWS($A$15:A73)+$B$3)),INDEX(orderData[order_no],SMALL(IF(ISNUMBER(MATCH(orderData[order_type],$D$13,0)*MATCH(YEAR(orderData[invoice_date]),$D$15,0)),MATCH(ROW(orderData[customer]),ROW(orderData[customer])),""),ROWS($A$15:A73)+$B$3)))),IF($D$13="",IF($D$15="",INDEX(orderData[order_no],SMALL(IF(ISNUMBER(MATCH(orderData[status],$D$11,0)),MATCH(ROW(orderData[customer]),ROW(orderData[customer])),""),ROWS($A$15:A73)+$B$3)),INDEX(orderData[order_no],SMALL(IF(ISNUMBER(MATCH(orderData[status],$D$11,0)*MATCH(YEAR(orderData[invoice_date]),$D$15,0)),MATCH(ROW(orderData[customer]),ROW(orderData[customer])),""),ROWS($A$15:A73)+$B$3))),IF($D$15="",INDEX(orderData[order_no],SMALL(IF(ISNUMBER(MATCH(orderData[status],$D$11,0)*MATCH(orderData[order_type],$D$13,0)),MATCH(ROW(orderData[customer]),ROW(orderData[customer])),""),ROWS($A$15:A73)+$B$3)),INDEX(orderData[order_no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no],SMALL(IF(ISNUMBER(MATCH(orderData[customer],$D$9,0)),MATCH(ROW(orderData[customer]),ROW(orderData[customer])),""),ROWS($A$15:A73)+$B$3)),INDEX(orderData[order_no],SMALL(IF(ISNUMBER(MATCH(orderData[customer],$D$9,0)*MATCH(YEAR(orderData[invoice_date]),$D$15,0)),MATCH(ROW(orderData[customer]),ROW(orderData[customer])),""),ROWS($A$15:A73)+$B$3))),IF($D$15="",INDEX(orderData[order_no],SMALL(IF(ISNUMBER(MATCH(orderData[customer],$D$9,0)*MATCH(orderData[order_type],$D$13,0)),MATCH(ROW(orderData[customer]),ROW(orderData[customer])),""),ROWS($A$15:A73)+$B$3)),INDEX(orderData[order_no],SMALL(IF(ISNUMBER(MATCH(orderData[customer],$D$9,0)*MATCH(orderData[order_type],$D$13,0)*MATCH(YEAR(orderData[invoice_date]),$D$15,0)),MATCH(ROW(orderData[customer]),ROW(orderData[customer])),""),ROWS($A$15:A73)+$B$3)))),IF($D$13="",IF($D$15="",INDEX(orderData[order_no],SMALL(IF(ISNUMBER(MATCH(orderData[customer],$D$9,0)*MATCH(orderData[status],$D$11,0)),MATCH(ROW(orderData[customer]),ROW(orderData[customer])),""),ROWS($A$15:A73)+$B$3)),INDEX(orderData[order_no],SMALL(IF(ISNUMBER(MATCH(orderData[customer],$D$9,0)*MATCH(orderData[status],$D$11,0)*MATCH(YEAR(orderData[invoice_date]),$D$15,0)),MATCH(ROW(orderData[customer]),ROW(orderData[customer])),""),ROWS($A$15:A73)+$B$3))),IF($D$15="",INDEX(orderData[order_no],SMALL(IF(ISNUMBER(MATCH(orderData[customer],$D$9,0)*MATCH(orderData[status],$D$11,0)*MATCH(orderData[order_type],$D$13,0)),MATCH(ROW(orderData[customer]),ROW(orderData[customer])),""),ROWS($A$15:A73)+$B$3)),INDEX(orderData[order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N66" s="287" t="str">
        <f t="array" ref="N66">IFERROR(IF($D$9="",IF($D$11="",IF($D$13="",IF($D$15="",INDEX(orderData[order_type],SMALL(MATCH(ROW(orderData[customer]),ROW(orderData[customer])),ROWS($A$15:A73)+$B$3)),INDEX(orderData[order_type],SMALL(IF(ISNUMBER(MATCH(YEAR(orderData[invoice_date]),$D$15,0)),MATCH(ROW(orderData[customer]),ROW(orderData[customer])),""),ROWS($A$15:A73)+$B$3))),IF($D$15="",INDEX(orderData[order_type],SMALL(IF(ISNUMBER(MATCH(orderData[order_type],$D$13,0)),MATCH(ROW(orderData[customer]),ROW(orderData[customer])),""),ROWS($A$15:A73)+$B$3)),INDEX(orderData[order_type],SMALL(IF(ISNUMBER(MATCH(orderData[order_type],$D$13,0)*MATCH(YEAR(orderData[invoice_date]),$D$15,0)),MATCH(ROW(orderData[customer]),ROW(orderData[customer])),""),ROWS($A$15:A73)+$B$3)))),IF($D$13="",IF($D$15="",INDEX(orderData[order_type],SMALL(IF(ISNUMBER(MATCH(orderData[status],$D$11,0)),MATCH(ROW(orderData[customer]),ROW(orderData[customer])),""),ROWS($A$15:A73)+$B$3)),INDEX(orderData[order_type],SMALL(IF(ISNUMBER(MATCH(orderData[status],$D$11,0)*MATCH(YEAR(orderData[invoice_date]),$D$15,0)),MATCH(ROW(orderData[customer]),ROW(orderData[customer])),""),ROWS($A$15:A73)+$B$3))),IF($D$15="",INDEX(orderData[order_type],SMALL(IF(ISNUMBER(MATCH(orderData[status],$D$11,0)*MATCH(orderData[order_type],$D$13,0)),MATCH(ROW(orderData[customer]),ROW(orderData[customer])),""),ROWS($A$15:A73)+$B$3)),INDEX(orderData[order_typ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type],SMALL(IF(ISNUMBER(MATCH(orderData[customer],$D$9,0)),MATCH(ROW(orderData[customer]),ROW(orderData[customer])),""),ROWS($A$15:A73)+$B$3)),INDEX(orderData[order_type],SMALL(IF(ISNUMBER(MATCH(orderData[customer],$D$9,0)*MATCH(YEAR(orderData[invoice_date]),$D$15,0)),MATCH(ROW(orderData[customer]),ROW(orderData[customer])),""),ROWS($A$15:A73)+$B$3))),IF($D$15="",INDEX(orderData[order_type],SMALL(IF(ISNUMBER(MATCH(orderData[customer],$D$9,0)*MATCH(orderData[order_type],$D$13,0)),MATCH(ROW(orderData[customer]),ROW(orderData[customer])),""),ROWS($A$15:A73)+$B$3)),INDEX(orderData[order_type],SMALL(IF(ISNUMBER(MATCH(orderData[customer],$D$9,0)*MATCH(orderData[order_type],$D$13,0)*MATCH(YEAR(orderData[invoice_date]),$D$15,0)),MATCH(ROW(orderData[customer]),ROW(orderData[customer])),""),ROWS($A$15:A73)+$B$3)))),IF($D$13="",IF($D$15="",INDEX(orderData[order_type],SMALL(IF(ISNUMBER(MATCH(orderData[customer],$D$9,0)*MATCH(orderData[status],$D$11,0)),MATCH(ROW(orderData[customer]),ROW(orderData[customer])),""),ROWS($A$15:A73)+$B$3)),INDEX(orderData[order_type],SMALL(IF(ISNUMBER(MATCH(orderData[customer],$D$9,0)*MATCH(orderData[status],$D$11,0)*MATCH(YEAR(orderData[invoice_date]),$D$15,0)),MATCH(ROW(orderData[customer]),ROW(orderData[customer])),""),ROWS($A$15:A73)+$B$3))),IF($D$15="",INDEX(orderData[order_type],SMALL(IF(ISNUMBER(MATCH(orderData[customer],$D$9,0)*MATCH(orderData[status],$D$11,0)*MATCH(orderData[order_type],$D$13,0)),MATCH(ROW(orderData[customer]),ROW(orderData[customer])),""),ROWS($A$15:A73)+$B$3)),INDEX(orderData[order_typ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O66" s="288" t="str">
        <f t="array" ref="O66">IFERROR(IF($D$9="",IF($D$11="",IF($D$13="",IF($D$15="",INDEX(orderData[order_date],SMALL(MATCH(ROW(orderData[customer]),ROW(orderData[customer])),ROWS($A$15:A73)+$B$3)),INDEX(orderData[order_date],SMALL(IF(ISNUMBER(MATCH(YEAR(orderData[invoice_date]),$D$15,0)),MATCH(ROW(orderData[customer]),ROW(orderData[customer])),""),ROWS($A$15:A73)+$B$3))),IF($D$15="",INDEX(orderData[order_date],SMALL(IF(ISNUMBER(MATCH(orderData[order_type],$D$13,0)),MATCH(ROW(orderData[customer]),ROW(orderData[customer])),""),ROWS($A$15:A73)+$B$3)),INDEX(orderData[order_date],SMALL(IF(ISNUMBER(MATCH(orderData[order_type],$D$13,0)*MATCH(YEAR(orderData[invoice_date]),$D$15,0)),MATCH(ROW(orderData[customer]),ROW(orderData[customer])),""),ROWS($A$15:A73)+$B$3)))),IF($D$13="",IF($D$15="",INDEX(orderData[order_date],SMALL(IF(ISNUMBER(MATCH(orderData[status],$D$11,0)),MATCH(ROW(orderData[customer]),ROW(orderData[customer])),""),ROWS($A$15:A73)+$B$3)),INDEX(orderData[order_date],SMALL(IF(ISNUMBER(MATCH(orderData[status],$D$11,0)*MATCH(YEAR(orderData[invoice_date]),$D$15,0)),MATCH(ROW(orderData[customer]),ROW(orderData[customer])),""),ROWS($A$15:A73)+$B$3))),IF($D$15="",INDEX(orderData[order_date],SMALL(IF(ISNUMBER(MATCH(orderData[status],$D$11,0)*MATCH(orderData[order_type],$D$13,0)),MATCH(ROW(orderData[customer]),ROW(orderData[customer])),""),ROWS($A$15:A73)+$B$3)),INDEX(orderData[order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date],SMALL(IF(ISNUMBER(MATCH(orderData[customer],$D$9,0)),MATCH(ROW(orderData[customer]),ROW(orderData[customer])),""),ROWS($A$15:A73)+$B$3)),INDEX(orderData[order_date],SMALL(IF(ISNUMBER(MATCH(orderData[customer],$D$9,0)*MATCH(YEAR(orderData[invoice_date]),$D$15,0)),MATCH(ROW(orderData[customer]),ROW(orderData[customer])),""),ROWS($A$15:A73)+$B$3))),IF($D$15="",INDEX(orderData[order_date],SMALL(IF(ISNUMBER(MATCH(orderData[customer],$D$9,0)*MATCH(orderData[order_type],$D$13,0)),MATCH(ROW(orderData[customer]),ROW(orderData[customer])),""),ROWS($A$15:A73)+$B$3)),INDEX(orderData[order_date],SMALL(IF(ISNUMBER(MATCH(orderData[customer],$D$9,0)*MATCH(orderData[order_type],$D$13,0)*MATCH(YEAR(orderData[invoice_date]),$D$15,0)),MATCH(ROW(orderData[customer]),ROW(orderData[customer])),""),ROWS($A$15:A73)+$B$3)))),IF($D$13="",IF($D$15="",INDEX(orderData[order_date],SMALL(IF(ISNUMBER(MATCH(orderData[customer],$D$9,0)*MATCH(orderData[status],$D$11,0)),MATCH(ROW(orderData[customer]),ROW(orderData[customer])),""),ROWS($A$15:A73)+$B$3)),INDEX(orderData[order_date],SMALL(IF(ISNUMBER(MATCH(orderData[customer],$D$9,0)*MATCH(orderData[status],$D$11,0)*MATCH(YEAR(orderData[invoice_date]),$D$15,0)),MATCH(ROW(orderData[customer]),ROW(orderData[customer])),""),ROWS($A$15:A73)+$B$3))),IF($D$15="",INDEX(orderData[order_date],SMALL(IF(ISNUMBER(MATCH(orderData[customer],$D$9,0)*MATCH(orderData[status],$D$11,0)*MATCH(orderData[order_type],$D$13,0)),MATCH(ROW(orderData[customer]),ROW(orderData[customer])),""),ROWS($A$15:A73)+$B$3)),INDEX(orderData[order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P66" s="289" t="str">
        <f t="array" ref="P66">IFERROR(IF($D$9="",IF($D$11="",IF($D$13="",IF($D$15="",INDEX(orderData[invoice_no],SMALL(MATCH(ROW(orderData[customer]),ROW(orderData[customer])),ROWS($A$15:A73)+$B$3)),INDEX(orderData[invoice_no],SMALL(IF(ISNUMBER(MATCH(YEAR(orderData[invoice_date]),$D$15,0)),MATCH(ROW(orderData[customer]),ROW(orderData[customer])),""),ROWS($A$15:A73)+$B$3))),IF($D$15="",INDEX(orderData[invoice_no],SMALL(IF(ISNUMBER(MATCH(orderData[order_type],$D$13,0)),MATCH(ROW(orderData[customer]),ROW(orderData[customer])),""),ROWS($A$15:A73)+$B$3)),INDEX(orderData[invoice_no],SMALL(IF(ISNUMBER(MATCH(orderData[order_type],$D$13,0)*MATCH(YEAR(orderData[invoice_date]),$D$15,0)),MATCH(ROW(orderData[customer]),ROW(orderData[customer])),""),ROWS($A$15:A73)+$B$3)))),IF($D$13="",IF($D$15="",INDEX(orderData[invoice_no],SMALL(IF(ISNUMBER(MATCH(orderData[status],$D$11,0)),MATCH(ROW(orderData[customer]),ROW(orderData[customer])),""),ROWS($A$15:A73)+$B$3)),INDEX(orderData[invoice_no],SMALL(IF(ISNUMBER(MATCH(orderData[status],$D$11,0)*MATCH(YEAR(orderData[invoice_date]),$D$15,0)),MATCH(ROW(orderData[customer]),ROW(orderData[customer])),""),ROWS($A$15:A73)+$B$3))),IF($D$15="",INDEX(orderData[invoice_no],SMALL(IF(ISNUMBER(MATCH(orderData[status],$D$11,0)*MATCH(orderData[order_type],$D$13,0)),MATCH(ROW(orderData[customer]),ROW(orderData[customer])),""),ROWS($A$15:A73)+$B$3)),INDEX(orderData[invoice_no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no],SMALL(IF(ISNUMBER(MATCH(orderData[customer],$D$9,0)),MATCH(ROW(orderData[customer]),ROW(orderData[customer])),""),ROWS($A$15:A73)+$B$3)),INDEX(orderData[invoice_no],SMALL(IF(ISNUMBER(MATCH(orderData[customer],$D$9,0)*MATCH(YEAR(orderData[invoice_date]),$D$15,0)),MATCH(ROW(orderData[customer]),ROW(orderData[customer])),""),ROWS($A$15:A73)+$B$3))),IF($D$15="",INDEX(orderData[invoice_no],SMALL(IF(ISNUMBER(MATCH(orderData[customer],$D$9,0)*MATCH(orderData[order_type],$D$13,0)),MATCH(ROW(orderData[customer]),ROW(orderData[customer])),""),ROWS($A$15:A73)+$B$3)),INDEX(orderData[invoice_no],SMALL(IF(ISNUMBER(MATCH(orderData[customer],$D$9,0)*MATCH(orderData[order_type],$D$13,0)*MATCH(YEAR(orderData[invoice_date]),$D$15,0)),MATCH(ROW(orderData[customer]),ROW(orderData[customer])),""),ROWS($A$15:A73)+$B$3)))),IF($D$13="",IF($D$15="",INDEX(orderData[invoice_no],SMALL(IF(ISNUMBER(MATCH(orderData[customer],$D$9,0)*MATCH(orderData[status],$D$11,0)),MATCH(ROW(orderData[customer]),ROW(orderData[customer])),""),ROWS($A$15:A73)+$B$3)),INDEX(orderData[invoice_no],SMALL(IF(ISNUMBER(MATCH(orderData[customer],$D$9,0)*MATCH(orderData[status],$D$11,0)*MATCH(YEAR(orderData[invoice_date]),$D$15,0)),MATCH(ROW(orderData[customer]),ROW(orderData[customer])),""),ROWS($A$15:A73)+$B$3))),IF($D$15="",INDEX(orderData[invoice_no],SMALL(IF(ISNUMBER(MATCH(orderData[customer],$D$9,0)*MATCH(orderData[status],$D$11,0)*MATCH(orderData[order_type],$D$13,0)),MATCH(ROW(orderData[customer]),ROW(orderData[customer])),""),ROWS($A$15:A73)+$B$3)),INDEX(orderData[invoice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Q66" s="290" t="str">
        <f t="array" ref="Q66">IFERROR(IF($D$9="",IF($D$11="",IF($D$13="",IF($D$15="",INDEX(orderData[invoice_date],SMALL(MATCH(ROW(orderData[customer]),ROW(orderData[customer])),ROWS($A$15:A73)+$B$3)),INDEX(orderData[invoice_date],SMALL(IF(ISNUMBER(MATCH(YEAR(orderData[invoice_date]),$D$15,0)),MATCH(ROW(orderData[customer]),ROW(orderData[customer])),""),ROWS($A$15:A73)+$B$3))),IF($D$15="",INDEX(orderData[invoice_date],SMALL(IF(ISNUMBER(MATCH(orderData[order_type],$D$13,0)),MATCH(ROW(orderData[customer]),ROW(orderData[customer])),""),ROWS($A$15:A73)+$B$3)),INDEX(orderData[invoice_date],SMALL(IF(ISNUMBER(MATCH(orderData[order_type],$D$13,0)*MATCH(YEAR(orderData[invoice_date]),$D$15,0)),MATCH(ROW(orderData[customer]),ROW(orderData[customer])),""),ROWS($A$15:A73)+$B$3)))),IF($D$13="",IF($D$15="",INDEX(orderData[invoice_date],SMALL(IF(ISNUMBER(MATCH(orderData[status],$D$11,0)),MATCH(ROW(orderData[customer]),ROW(orderData[customer])),""),ROWS($A$15:A73)+$B$3)),INDEX(orderData[invoice_date],SMALL(IF(ISNUMBER(MATCH(orderData[status],$D$11,0)*MATCH(YEAR(orderData[invoice_date]),$D$15,0)),MATCH(ROW(orderData[customer]),ROW(orderData[customer])),""),ROWS($A$15:A73)+$B$3))),IF($D$15="",INDEX(orderData[invoice_date],SMALL(IF(ISNUMBER(MATCH(orderData[status],$D$11,0)*MATCH(orderData[order_type],$D$13,0)),MATCH(ROW(orderData[customer]),ROW(orderData[customer])),""),ROWS($A$15:A73)+$B$3)),INDEX(orderData[invoice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date],SMALL(IF(ISNUMBER(MATCH(orderData[customer],$D$9,0)),MATCH(ROW(orderData[customer]),ROW(orderData[customer])),""),ROWS($A$15:A73)+$B$3)),INDEX(orderData[invoice_date],SMALL(IF(ISNUMBER(MATCH(orderData[customer],$D$9,0)*MATCH(YEAR(orderData[invoice_date]),$D$15,0)),MATCH(ROW(orderData[customer]),ROW(orderData[customer])),""),ROWS($A$15:A73)+$B$3))),IF($D$15="",INDEX(orderData[invoice_date],SMALL(IF(ISNUMBER(MATCH(orderData[customer],$D$9,0)*MATCH(orderData[order_type],$D$13,0)),MATCH(ROW(orderData[customer]),ROW(orderData[customer])),""),ROWS($A$15:A73)+$B$3)),INDEX(orderData[invoice_date],SMALL(IF(ISNUMBER(MATCH(orderData[customer],$D$9,0)*MATCH(orderData[order_type],$D$13,0)*MATCH(YEAR(orderData[invoice_date]),$D$15,0)),MATCH(ROW(orderData[customer]),ROW(orderData[customer])),""),ROWS($A$15:A73)+$B$3)))),IF($D$13="",IF($D$15="",INDEX(orderData[invoice_date],SMALL(IF(ISNUMBER(MATCH(orderData[customer],$D$9,0)*MATCH(orderData[status],$D$11,0)),MATCH(ROW(orderData[customer]),ROW(orderData[customer])),""),ROWS($A$15:A73)+$B$3)),INDEX(orderData[invoice_date],SMALL(IF(ISNUMBER(MATCH(orderData[customer],$D$9,0)*MATCH(orderData[status],$D$11,0)*MATCH(YEAR(orderData[invoice_date]),$D$15,0)),MATCH(ROW(orderData[customer]),ROW(orderData[customer])),""),ROWS($A$15:A73)+$B$3))),IF($D$15="",INDEX(orderData[invoice_date],SMALL(IF(ISNUMBER(MATCH(orderData[customer],$D$9,0)*MATCH(orderData[status],$D$11,0)*MATCH(orderData[order_type],$D$13,0)),MATCH(ROW(orderData[customer]),ROW(orderData[customer])),""),ROWS($A$15:A73)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R66" s="291" t="str">
        <f t="array" ref="R66">IFERROR(IF($D$9="",IF($D$11="",IF($D$13="",IF($D$15="",INDEX(orderData[inv_amount],SMALL(MATCH(ROW(orderData[customer]),ROW(orderData[customer])),ROWS($A$15:A73)+$B$3)),INDEX(orderData[inv_amount],SMALL(IF(ISNUMBER(MATCH(YEAR(orderData[invoice_date]),$D$15,0)),MATCH(ROW(orderData[customer]),ROW(orderData[customer])),""),ROWS($A$15:A73)+$B$3))),IF($D$15="",INDEX(orderData[inv_amount],SMALL(IF(ISNUMBER(MATCH(orderData[order_type],$D$13,0)),MATCH(ROW(orderData[customer]),ROW(orderData[customer])),""),ROWS($A$15:A73)+$B$3)),INDEX(orderData[inv_amount],SMALL(IF(ISNUMBER(MATCH(orderData[order_type],$D$13,0)*MATCH(YEAR(orderData[invoice_date]),$D$15,0)),MATCH(ROW(orderData[customer]),ROW(orderData[customer])),""),ROWS($A$15:A73)+$B$3)))),IF($D$13="",IF($D$15="",INDEX(orderData[inv_amount],SMALL(IF(ISNUMBER(MATCH(orderData[status],$D$11,0)),MATCH(ROW(orderData[customer]),ROW(orderData[customer])),""),ROWS($A$15:A73)+$B$3)),INDEX(orderData[inv_amount],SMALL(IF(ISNUMBER(MATCH(orderData[status],$D$11,0)*MATCH(YEAR(orderData[invoice_date]),$D$15,0)),MATCH(ROW(orderData[customer]),ROW(orderData[customer])),""),ROWS($A$15:A73)+$B$3))),IF($D$15="",INDEX(orderData[inv_amount],SMALL(IF(ISNUMBER(MATCH(orderData[status],$D$11,0)*MATCH(orderData[order_type],$D$13,0)),MATCH(ROW(orderData[customer]),ROW(orderData[customer])),""),ROWS($A$15:A73)+$B$3)),INDEX(orderData[inv_amount],SMALL(IF(ISNUMBER(MATCH(orderData[status],$D$11,0)*MATCH(orderData[order_type],$D$13,0)*MATCH(YEAR(orderData[invoice_date]),$D$15,0)),MATCH(ROW(orderData[customer]),ROW(orderData[customer])),""),ROWS($A$15:A73)+$B$3))))),IF($D$11="",IF($D$13="",IF($D$15="",INDEX(orderData[inv_amount],SMALL(IF(ISNUMBER(MATCH(orderData[customer],$D$9,0)),MATCH(ROW(orderData[customer]),ROW(orderData[customer])),""),ROWS($A$15:A73)+$B$3)),INDEX(orderData[inv_amount],SMALL(IF(ISNUMBER(MATCH(orderData[customer],$D$9,0)*MATCH(YEAR(orderData[invoice_date]),$D$15,0)),MATCH(ROW(orderData[customer]),ROW(orderData[customer])),""),ROWS($A$15:A73)+$B$3))),IF($D$15="",INDEX(orderData[inv_amount],SMALL(IF(ISNUMBER(MATCH(orderData[customer],$D$9,0)*MATCH(orderData[order_type],$D$13,0)),MATCH(ROW(orderData[customer]),ROW(orderData[customer])),""),ROWS($A$15:A73)+$B$3)),INDEX(orderData[inv_amount],SMALL(IF(ISNUMBER(MATCH(orderData[customer],$D$9,0)*MATCH(orderData[order_type],$D$13,0)*MATCH(YEAR(orderData[invoice_date]),$D$15,0)),MATCH(ROW(orderData[customer]),ROW(orderData[customer])),""),ROWS($A$15:A73)+$B$3)))),IF($D$13="",IF($D$15="",INDEX(orderData[inv_amount],SMALL(IF(ISNUMBER(MATCH(orderData[customer],$D$9,0)*MATCH(orderData[status],$D$11,0)),MATCH(ROW(orderData[customer]),ROW(orderData[customer])),""),ROWS($A$15:A73)+$B$3)),INDEX(orderData[inv_amount],SMALL(IF(ISNUMBER(MATCH(orderData[customer],$D$9,0)*MATCH(orderData[status],$D$11,0)*MATCH(YEAR(orderData[inv_amount]),$D$15,0)),MATCH(ROW(orderData[customer]),ROW(orderData[customer])),""),ROWS($A$15:A73)+$B$3))),IF($D$15="",INDEX(orderData[inv_amount],SMALL(IF(ISNUMBER(MATCH(orderData[customer],$D$9,0)*MATCH(orderData[status],$D$11,0)*MATCH(orderData[order_type],$D$13,0)),MATCH(ROW(orderData[customer]),ROW(orderData[customer])),""),ROWS($A$15:A73)+$B$3)),INDEX(orderData[inv_amount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S66" s="353" t="str">
        <f t="array" ref="S66">IFERROR(IF($D$9="",IF($D$11="",IF($D$13="",IF($D$15="",INDEX(orderData[lock_goods],SMALL(MATCH(ROW(orderData[customer]),ROW(orderData[customer])),ROWS($A$15:A73)+$B$3)),INDEX(orderData[lock_goods],SMALL(IF(ISNUMBER(MATCH(YEAR(orderData[invoice_date]),$D$15,0)),MATCH(ROW(orderData[customer]),ROW(orderData[customer])),""),ROWS($A$15:A73)+$B$3))),IF($D$15="",INDEX(orderData[lock_goods],SMALL(IF(ISNUMBER(MATCH(orderData[order_type],$D$13,0)),MATCH(ROW(orderData[customer]),ROW(orderData[customer])),""),ROWS($A$15:A73)+$B$3)),INDEX(orderData[lock_goods],SMALL(IF(ISNUMBER(MATCH(orderData[order_type],$D$13,0)*MATCH(YEAR(orderData[invoice_date]),$D$15,0)),MATCH(ROW(orderData[customer]),ROW(orderData[customer])),""),ROWS($A$15:A73)+$B$3)))),IF($D$13="",IF($D$15="",INDEX(orderData[lock_goods],SMALL(IF(ISNUMBER(MATCH(orderData[status],$D$11,0)),MATCH(ROW(orderData[customer]),ROW(orderData[customer])),""),ROWS($A$15:A73)+$B$3)),INDEX(orderData[lock_goods],SMALL(IF(ISNUMBER(MATCH(orderData[status],$D$11,0)*MATCH(YEAR(orderData[invoice_date]),$D$15,0)),MATCH(ROW(orderData[customer]),ROW(orderData[customer])),""),ROWS($A$15:A73)+$B$3))),IF($D$15="",INDEX(orderData[lock_goods],SMALL(IF(ISNUMBER(MATCH(orderData[status],$D$11,0)*MATCH(orderData[order_type],$D$13,0)),MATCH(ROW(orderData[customer]),ROW(orderData[customer])),""),ROWS($A$15:A73)+$B$3)),INDEX(orderData[lock_goods],SMALL(IF(ISNUMBER(MATCH(orderData[status],$D$11,0)*MATCH(orderData[order_type],$D$13,0)*MATCH(YEAR(orderData[invoice_date]),$D$15,0)),MATCH(ROW(orderData[customer]),ROW(orderData[customer])),""),ROWS($A$15:A73)+$B$3))))),IF($D$11="",IF($D$13="",IF($D$15="",INDEX(orderData[lock_goods],SMALL(IF(ISNUMBER(MATCH(orderData[customer],$D$9,0)),MATCH(ROW(orderData[customer]),ROW(orderData[customer])),""),ROWS($A$15:A73)+$B$3)),INDEX(orderData[lock_goods],SMALL(IF(ISNUMBER(MATCH(orderData[customer],$D$9,0)*MATCH(YEAR(orderData[invoice_date]),$D$15,0)),MATCH(ROW(orderData[customer]),ROW(orderData[customer])),""),ROWS($A$15:A73)+$B$3))),IF($D$15="",INDEX(orderData[lock_goods],SMALL(IF(ISNUMBER(MATCH(orderData[customer],$D$9,0)*MATCH(orderData[order_type],$D$13,0)),MATCH(ROW(orderData[customer]),ROW(orderData[customer])),""),ROWS($A$15:A73)+$B$3)),INDEX(orderData[lock_goods],SMALL(IF(ISNUMBER(MATCH(orderData[customer],$D$9,0)*MATCH(orderData[order_type],$D$13,0)*MATCH(YEAR(orderData[invoice_date]),$D$15,0)),MATCH(ROW(orderData[customer]),ROW(orderData[customer])),""),ROWS($A$15:A73)+$B$3)))),IF($D$13="",IF($D$15="",INDEX(orderData[lock_goods],SMALL(IF(ISNUMBER(MATCH(orderData[customer],$D$9,0)*MATCH(orderData[status],$D$11,0)),MATCH(ROW(orderData[customer]),ROW(orderData[customer])),""),ROWS($A$15:A73)+$B$3)),INDEX(orderData[lock_goods],SMALL(IF(ISNUMBER(MATCH(orderData[customer],$D$9,0)*MATCH(orderData[status],$D$11,0)*MATCH(YEAR(orderData[payed]),$D$15,0)),MATCH(ROW(orderData[customer]),ROW(orderData[customer])),""),ROWS($A$15:A73)+$B$3))),IF($D$15="",INDEX(orderData[lock_goods],SMALL(IF(ISNUMBER(MATCH(orderData[customer],$D$9,0)*MATCH(orderData[status],$D$11,0)*MATCH(orderData[order_type],$D$13,0)),MATCH(ROW(orderData[customer]),ROW(orderData[customer])),""),ROWS($A$15:A73)+$B$3)),INDEX(orderData[lock_good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T66" s="292" t="str">
        <f t="array" ref="T66">IFERROR(IF($D$9="",IF($D$11="",IF($D$13="",IF($D$15="",INDEX(orderData[payed],SMALL(MATCH(ROW(orderData[customer]),ROW(orderData[customer])),ROWS($A$15:A73)+$B$3)),INDEX(orderData[payed],SMALL(IF(ISNUMBER(MATCH(YEAR(orderData[invoice_date]),$D$15,0)),MATCH(ROW(orderData[customer]),ROW(orderData[customer])),""),ROWS($A$15:A73)+$B$3))),IF($D$15="",INDEX(orderData[payed],SMALL(IF(ISNUMBER(MATCH(orderData[order_type],$D$13,0)),MATCH(ROW(orderData[customer]),ROW(orderData[customer])),""),ROWS($A$15:A73)+$B$3)),INDEX(orderData[payed],SMALL(IF(ISNUMBER(MATCH(orderData[order_type],$D$13,0)*MATCH(YEAR(orderData[invoice_date]),$D$15,0)),MATCH(ROW(orderData[customer]),ROW(orderData[customer])),""),ROWS($A$15:A73)+$B$3)))),IF($D$13="",IF($D$15="",INDEX(orderData[payed],SMALL(IF(ISNUMBER(MATCH(orderData[status],$D$11,0)),MATCH(ROW(orderData[customer]),ROW(orderData[customer])),""),ROWS($A$15:A73)+$B$3)),INDEX(orderData[payed],SMALL(IF(ISNUMBER(MATCH(orderData[status],$D$11,0)*MATCH(YEAR(orderData[invoice_date]),$D$15,0)),MATCH(ROW(orderData[customer]),ROW(orderData[customer])),""),ROWS($A$15:A73)+$B$3))),IF($D$15="",INDEX(orderData[payed],SMALL(IF(ISNUMBER(MATCH(orderData[status],$D$11,0)*MATCH(orderData[order_type],$D$13,0)),MATCH(ROW(orderData[customer]),ROW(orderData[customer])),""),ROWS($A$15:A73)+$B$3)),INDEX(orderData[payed],SMALL(IF(ISNUMBER(MATCH(orderData[status],$D$11,0)*MATCH(orderData[order_type],$D$13,0)*MATCH(YEAR(orderData[invoice_date]),$D$15,0)),MATCH(ROW(orderData[customer]),ROW(orderData[customer])),""),ROWS($A$15:A73)+$B$3))))),IF($D$11="",IF($D$13="",IF($D$15="",INDEX(orderData[payed],SMALL(IF(ISNUMBER(MATCH(orderData[customer],$D$9,0)),MATCH(ROW(orderData[customer]),ROW(orderData[customer])),""),ROWS($A$15:A73)+$B$3)),INDEX(orderData[payed],SMALL(IF(ISNUMBER(MATCH(orderData[customer],$D$9,0)*MATCH(YEAR(orderData[invoice_date]),$D$15,0)),MATCH(ROW(orderData[customer]),ROW(orderData[customer])),""),ROWS($A$15:A73)+$B$3))),IF($D$15="",INDEX(orderData[payed],SMALL(IF(ISNUMBER(MATCH(orderData[customer],$D$9,0)*MATCH(orderData[order_type],$D$13,0)),MATCH(ROW(orderData[customer]),ROW(orderData[customer])),""),ROWS($A$15:A73)+$B$3)),INDEX(orderData[payed],SMALL(IF(ISNUMBER(MATCH(orderData[customer],$D$9,0)*MATCH(orderData[order_type],$D$13,0)*MATCH(YEAR(orderData[invoice_date]),$D$15,0)),MATCH(ROW(orderData[customer]),ROW(orderData[customer])),""),ROWS($A$15:A73)+$B$3)))),IF($D$13="",IF($D$15="",INDEX(orderData[payed],SMALL(IF(ISNUMBER(MATCH(orderData[customer],$D$9,0)*MATCH(orderData[status],$D$11,0)),MATCH(ROW(orderData[customer]),ROW(orderData[customer])),""),ROWS($A$15:A73)+$B$3)),INDEX(orderData[payed],SMALL(IF(ISNUMBER(MATCH(orderData[customer],$D$9,0)*MATCH(orderData[status],$D$11,0)*MATCH(YEAR(orderData[payed]),$D$15,0)),MATCH(ROW(orderData[customer]),ROW(orderData[customer])),""),ROWS($A$15:A73)+$B$3))),IF($D$15="",INDEX(orderData[payed],SMALL(IF(ISNUMBER(MATCH(orderData[customer],$D$9,0)*MATCH(orderData[status],$D$11,0)*MATCH(orderData[order_type],$D$13,0)),MATCH(ROW(orderData[customer]),ROW(orderData[customer])),""),ROWS($A$15:A73)+$B$3)),INDEX(orderData[paye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U66" s="287" t="str">
        <f t="array" ref="U66">IFERROR(IF($D$9="",IF($D$11="",IF($D$13="",IF($D$15="",INDEX(orderData[shipping_method],SMALL(MATCH(ROW(orderData[customer]),ROW(orderData[customer])),ROWS($A$15:A73)+$B$3)),INDEX(orderData[shipping_method],SMALL(IF(ISNUMBER(MATCH(YEAR(orderData[invoice_date]),$D$15,0)),MATCH(ROW(orderData[customer]),ROW(orderData[customer])),""),ROWS($A$15:A73)+$B$3))),IF($D$15="",INDEX(orderData[shipping_method],SMALL(IF(ISNUMBER(MATCH(orderData[order_type],$D$13,0)),MATCH(ROW(orderData[customer]),ROW(orderData[customer])),""),ROWS($A$15:A73)+$B$3)),INDEX(orderData[shipping_method],SMALL(IF(ISNUMBER(MATCH(orderData[order_type],$D$13,0)*MATCH(YEAR(orderData[invoice_date]),$D$15,0)),MATCH(ROW(orderData[customer]),ROW(orderData[customer])),""),ROWS($A$15:A73)+$B$3)))),IF($D$13="",IF($D$15="",INDEX(orderData[shipping_method],SMALL(IF(ISNUMBER(MATCH(orderData[status],$D$11,0)),MATCH(ROW(orderData[customer]),ROW(orderData[customer])),""),ROWS($A$15:A73)+$B$3)),INDEX(orderData[shipping_method],SMALL(IF(ISNUMBER(MATCH(orderData[status],$D$11,0)*MATCH(YEAR(orderData[invoice_date]),$D$15,0)),MATCH(ROW(orderData[customer]),ROW(orderData[customer])),""),ROWS($A$15:A73)+$B$3))),IF($D$15="",INDEX(orderData[shipping_method],SMALL(IF(ISNUMBER(MATCH(orderData[status],$D$11,0)*MATCH(orderData[order_type],$D$13,0)),MATCH(ROW(orderData[customer]),ROW(orderData[customer])),""),ROWS($A$15:A73)+$B$3)),INDEX(orderData[shipping_method],SMALL(IF(ISNUMBER(MATCH(orderData[status],$D$11,0)*MATCH(orderData[order_type],$D$13,0)*MATCH(YEAR(orderData[invoice_date]),$D$15,0)),MATCH(ROW(orderData[customer]),ROW(orderData[customer])),""),ROWS($A$15:A73)+$B$3))))),IF($D$11="",IF($D$13="",IF($D$15="",INDEX(orderData[shipping_method],SMALL(IF(ISNUMBER(MATCH(orderData[customer],$D$9,0)),MATCH(ROW(orderData[customer]),ROW(orderData[customer])),""),ROWS($A$15:A73)+$B$3)),INDEX(orderData[shipping_method],SMALL(IF(ISNUMBER(MATCH(orderData[customer],$D$9,0)*MATCH(YEAR(orderData[invoice_date]),$D$15,0)),MATCH(ROW(orderData[customer]),ROW(orderData[customer])),""),ROWS($A$15:A73)+$B$3))),IF($D$15="",INDEX(orderData[shipping_method],SMALL(IF(ISNUMBER(MATCH(orderData[customer],$D$9,0)*MATCH(orderData[order_type],$D$13,0)),MATCH(ROW(orderData[customer]),ROW(orderData[customer])),""),ROWS($A$15:A73)+$B$3)),INDEX(orderData[shipping_method],SMALL(IF(ISNUMBER(MATCH(orderData[customer],$D$9,0)*MATCH(orderData[order_type],$D$13,0)*MATCH(YEAR(orderData[invoice_date]),$D$15,0)),MATCH(ROW(orderData[customer]),ROW(orderData[customer])),""),ROWS($A$15:A73)+$B$3)))),IF($D$13="",IF($D$15="",INDEX(orderData[shipping_method],SMALL(IF(ISNUMBER(MATCH(orderData[customer],$D$9,0)*MATCH(orderData[status],$D$11,0)),MATCH(ROW(orderData[customer]),ROW(orderData[customer])),""),ROWS($A$15:A73)+$B$3)),INDEX(orderData[shipping_method],SMALL(IF(ISNUMBER(MATCH(orderData[customer],$D$9,0)*MATCH(orderData[status],$D$11,0)*MATCH(YEAR(orderData[shipping_method]),$D$15,0)),MATCH(ROW(orderData[customer]),ROW(orderData[customer])),""),ROWS($A$15:A73)+$B$3))),IF($D$15="",INDEX(orderData[shipping_method],SMALL(IF(ISNUMBER(MATCH(orderData[customer],$D$9,0)*MATCH(orderData[status],$D$11,0)*MATCH(orderData[order_type],$D$13,0)),MATCH(ROW(orderData[customer]),ROW(orderData[customer])),""),ROWS($A$15:A73)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V66" s="292" t="str">
        <f t="array" ref="V66">IFERROR(IF($D$9="",IF($D$11="",IF($D$13="",IF($D$15="",INDEX(orderData[status],SMALL(MATCH(ROW(orderData[customer]),ROW(orderData[customer])),ROWS($A$15:A73)+$B$3)),INDEX(orderData[status],SMALL(IF(ISNUMBER(MATCH(YEAR(orderData[invoice_date]),$D$15,0)),MATCH(ROW(orderData[customer]),ROW(orderData[customer])),""),ROWS($A$15:A73)+$B$3))),IF($D$15="",INDEX(orderData[status],SMALL(IF(ISNUMBER(MATCH(orderData[order_type],$D$13,0)),MATCH(ROW(orderData[customer]),ROW(orderData[customer])),""),ROWS($A$15:A73)+$B$3)),INDEX(orderData[status],SMALL(IF(ISNUMBER(MATCH(orderData[order_type],$D$13,0)*MATCH(YEAR(orderData[invoice_date]),$D$15,0)),MATCH(ROW(orderData[customer]),ROW(orderData[customer])),""),ROWS($A$15:A73)+$B$3)))),IF($D$13="",IF($D$15="",INDEX(orderData[status],SMALL(IF(ISNUMBER(MATCH(orderData[status],$D$11,0)),MATCH(ROW(orderData[customer]),ROW(orderData[customer])),""),ROWS($A$15:A73)+$B$3)),INDEX(orderData[status],SMALL(IF(ISNUMBER(MATCH(orderData[status],$D$11,0)*MATCH(YEAR(orderData[invoice_date]),$D$15,0)),MATCH(ROW(orderData[customer]),ROW(orderData[customer])),""),ROWS($A$15:A73)+$B$3))),IF($D$15="",INDEX(orderData[status],SMALL(IF(ISNUMBER(MATCH(orderData[status],$D$11,0)*MATCH(orderData[order_type],$D$13,0)),MATCH(ROW(orderData[customer]),ROW(orderData[customer])),""),ROWS($A$15:A73)+$B$3)),INDEX(orderData[status],SMALL(IF(ISNUMBER(MATCH(orderData[status],$D$11,0)*MATCH(orderData[order_type],$D$13,0)*MATCH(YEAR(orderData[invoice_date]),$D$15,0)),MATCH(ROW(orderData[customer]),ROW(orderData[customer])),""),ROWS($A$15:A73)+$B$3))))),IF($D$11="",IF($D$13="",IF($D$15="",INDEX(orderData[status],SMALL(IF(ISNUMBER(MATCH(orderData[customer],$D$9,0)),MATCH(ROW(orderData[customer]),ROW(orderData[customer])),""),ROWS($A$15:A73)+$B$3)),INDEX(orderData[status],SMALL(IF(ISNUMBER(MATCH(orderData[customer],$D$9,0)*MATCH(YEAR(orderData[invoice_date]),$D$15,0)),MATCH(ROW(orderData[customer]),ROW(orderData[customer])),""),ROWS($A$15:A73)+$B$3))),IF($D$15="",INDEX(orderData[status],SMALL(IF(ISNUMBER(MATCH(orderData[customer],$D$9,0)*MATCH(orderData[order_type],$D$13,0)),MATCH(ROW(orderData[customer]),ROW(orderData[customer])),""),ROWS($A$15:A73)+$B$3)),INDEX(orderData[status],SMALL(IF(ISNUMBER(MATCH(orderData[customer],$D$9,0)*MATCH(orderData[order_type],$D$13,0)*MATCH(YEAR(orderData[invoice_date]),$D$15,0)),MATCH(ROW(orderData[customer]),ROW(orderData[customer])),""),ROWS($A$15:A73)+$B$3)))),IF($D$13="",IF($D$15="",INDEX(orderData[status],SMALL(IF(ISNUMBER(MATCH(orderData[customer],$D$9,0)*MATCH(orderData[status],$D$11,0)),MATCH(ROW(orderData[customer]),ROW(orderData[customer])),""),ROWS($A$15:A73)+$B$3)),INDEX(orderData[status],SMALL(IF(ISNUMBER(MATCH(orderData[customer],$D$9,0)*MATCH(orderData[status],$D$11,0)*MATCH(YEAR(orderData[status]),$D$15,0)),MATCH(ROW(orderData[customer]),ROW(orderData[customer])),""),ROWS($A$15:A73)+$B$3))),IF($D$15="",INDEX(orderData[status],SMALL(IF(ISNUMBER(MATCH(orderData[customer],$D$9,0)*MATCH(orderData[status],$D$11,0)*MATCH(orderData[order_type],$D$13,0)),MATCH(ROW(orderData[customer]),ROW(orderData[customer])),""),ROWS($A$15:A73)+$B$3)),INDEX(orderData[statu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W66" s="392" t="str">
        <f t="array" ref="W66">IFERROR(IF($D$9="",IF($D$11="",IF($D$13="",IF($D$15="",INDEX(orderData[custom_docs],SMALL(MATCH(ROW(orderData[customer]),ROW(orderData[customer])),ROWS($A$15:A73)+$B$3)),INDEX(orderData[custom_docs],SMALL(IF(ISNUMBER(MATCH(YEAR(orderData[invoice_date]),$D$15,0)),MATCH(ROW(orderData[customer]),ROW(orderData[customer])),""),ROWS($A$15:A73)+$B$3))),IF($D$15="",INDEX(orderData[custom_docs],SMALL(IF(ISNUMBER(MATCH(orderData[order_type],$D$13,0)),MATCH(ROW(orderData[customer]),ROW(orderData[customer])),""),ROWS($A$15:A73)+$B$3)),INDEX(orderData[custom_docs],SMALL(IF(ISNUMBER(MATCH(orderData[order_type],$D$13,0)*MATCH(YEAR(orderData[invoice_date]),$D$15,0)),MATCH(ROW(orderData[customer]),ROW(orderData[customer])),""),ROWS($A$15:A73)+$B$3)))),IF($D$13="",IF($D$15="",INDEX(orderData[custom_docs],SMALL(IF(ISNUMBER(MATCH(orderData[status],$D$11,0)),MATCH(ROW(orderData[customer]),ROW(orderData[customer])),""),ROWS($A$15:A73)+$B$3)),INDEX(orderData[custom_docs],SMALL(IF(ISNUMBER(MATCH(orderData[status],$D$11,0)*MATCH(YEAR(orderData[invoice_date]),$D$15,0)),MATCH(ROW(orderData[customer]),ROW(orderData[customer])),""),ROWS($A$15:A73)+$B$3))),IF($D$15="",INDEX(orderData[custom_docs],SMALL(IF(ISNUMBER(MATCH(orderData[status],$D$11,0)*MATCH(orderData[order_type],$D$13,0)),MATCH(ROW(orderData[customer]),ROW(orderData[customer])),""),ROWS($A$15:A73)+$B$3)),INDEX(orderData[custom_docs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_docs],SMALL(IF(ISNUMBER(MATCH(orderData[customer],$D$9,0)),MATCH(ROW(orderData[customer]),ROW(orderData[customer])),""),ROWS($A$15:A73)+$B$3)),INDEX(orderData[custom_docs],SMALL(IF(ISNUMBER(MATCH(orderData[customer],$D$9,0)*MATCH(YEAR(orderData[invoice_date]),$D$15,0)),MATCH(ROW(orderData[customer]),ROW(orderData[customer])),""),ROWS($A$15:A73)+$B$3))),IF($D$15="",INDEX(orderData[custom_docs],SMALL(IF(ISNUMBER(MATCH(orderData[customer],$D$9,0)*MATCH(orderData[order_type],$D$13,0)),MATCH(ROW(orderData[customer]),ROW(orderData[customer])),""),ROWS($A$15:A73)+$B$3)),INDEX(orderData[custom_docs],SMALL(IF(ISNUMBER(MATCH(orderData[customer],$D$9,0)*MATCH(orderData[order_type],$D$13,0)*MATCH(YEAR(orderData[invoice_date]),$D$15,0)),MATCH(ROW(orderData[customer]),ROW(orderData[customer])),""),ROWS($A$15:A73)+$B$3)))),IF($D$13="",IF($D$15="",INDEX(orderData[custom_docs],SMALL(IF(ISNUMBER(MATCH(orderData[customer],$D$9,0)*MATCH(orderData[status],$D$11,0)),MATCH(ROW(orderData[customer]),ROW(orderData[customer])),""),ROWS($A$15:A73)+$B$3)),INDEX(orderData[custom_docs],SMALL(IF(ISNUMBER(MATCH(orderData[customer],$D$9,0)*MATCH(orderData[status],$D$11,0)*MATCH(YEAR(orderData[status]),$D$15,0)),MATCH(ROW(orderData[customer]),ROW(orderData[customer])),""),ROWS($A$15:A73)+$B$3))),IF($D$15="",INDEX(orderData[custom_docs],SMALL(IF(ISNUMBER(MATCH(orderData[customer],$D$9,0)*MATCH(orderData[status],$D$11,0)*MATCH(orderData[order_type],$D$13,0)),MATCH(ROW(orderData[customer]),ROW(orderData[customer])),""),ROWS($A$15:A73)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BG66" s="195"/>
      <c r="BK66" s="266"/>
      <c r="BL66" s="267"/>
      <c r="BM66" s="268"/>
      <c r="BN66" s="267"/>
      <c r="BO66" s="268"/>
      <c r="BZ66" s="304"/>
      <c r="CA66" s="305" t="str">
        <f>IFERROR(IF(BZ66="","",INDEX(productData[description],MATCH(BZ66,productData[sku],0))),"")</f>
        <v/>
      </c>
      <c r="CB66" s="307"/>
      <c r="CC66" s="421"/>
      <c r="CD66" s="315"/>
      <c r="CE66" s="426"/>
      <c r="CF66" s="308"/>
      <c r="CG66" s="309" t="str">
        <f>IFERROR(ROUNDUP(CB66/INDEX(productData[units_per_carton],MATCH(BZ66,productData[sku],0)),0),"")</f>
        <v/>
      </c>
      <c r="CH66" s="310" t="str">
        <f>IFERROR(ROUNDUP(CD66/INDEX(productData[units_per_carton],MATCH(BZ66,productData[sku],0)),0),"")</f>
        <v/>
      </c>
      <c r="CI66" s="310" t="str">
        <f>IFERROR(ROUNDUP(CF66/INDEX(productData[units_per_carton],MATCH(BZ66,productData[sku])),0),"")</f>
        <v/>
      </c>
      <c r="CJ66" s="310" t="str">
        <f>IFERROR(((CB66+CD66+CF66)/INDEX(productData[units_per_carton],MATCH(BZ66,productData[sku],0)))*INDEX(productData[net_weight],MATCH(BZ66,productData[sku],0)),"")</f>
        <v/>
      </c>
      <c r="CK66" s="310" t="str">
        <f>IFERROR(((CB66+CD66+CF66)/INDEX(productData[units_per_carton],MATCH(BZ66,productData[sku],0)))*INDEX(productData[gross_weight],MATCH(BZ66,productData[sku],0)),"")</f>
        <v/>
      </c>
      <c r="CL66" s="414" t="str">
        <f>IFERROR((CB66+CD66+CF66)/INDEX(productData[units_per_carton],MATCH(BZ66,productData[sku],0))*INDEX(productData[length],MATCH(BZ66,productData[sku],0))*INDEX(productData[width],MATCH(BZ66,productData[sku],0))*INDEX(productData[height],MATCH(BZ66,productData[sku],0))/1000000000,"")</f>
        <v/>
      </c>
      <c r="CM66" s="311" t="str">
        <f>IFERROR(INDEX(productData[category],MATCH(BZ66,productData[sku],0)),"")</f>
        <v/>
      </c>
      <c r="CN66" s="311" t="str">
        <f>IFERROR(INDEX(productData[size1],MATCH(BZ66,productData[sku],0)),"")</f>
        <v/>
      </c>
      <c r="CO66" s="312" t="str">
        <f>IFERROR(INDEX(productData[hs_code],MATCH(BZ66,productData[sku],0)),"")</f>
        <v/>
      </c>
      <c r="CP66" s="365" t="str">
        <f>IFERROR(INDEX(productData[sku_geko],MATCH(BZ66,productData[sku],0)),"")</f>
        <v/>
      </c>
      <c r="CQ66" s="308"/>
      <c r="CR66" s="383" t="str">
        <f>IFERROR(IF(BZ66="","",IF($BX$15="SALE",INDEX(inventory[COSTO UNITARIO],MATCH(BZ66,inventory[SKU],0)),IF($BX$15="SAMPLING",INDEX(inventory[COSTO UNITARIO],MATCH(BZ66,inventory[SKU],0)),""))),"")</f>
        <v/>
      </c>
      <c r="CS66" s="383" t="str">
        <f t="shared" si="8"/>
        <v/>
      </c>
      <c r="CT66" s="430" t="str">
        <f t="shared" si="9"/>
        <v/>
      </c>
      <c r="CU66" s="357" t="str">
        <f t="shared" si="3"/>
        <v/>
      </c>
      <c r="DB66" s="251" t="str">
        <f>IFERROR(VLOOKUP(BZ66,productData[],22,FALSE),"")</f>
        <v/>
      </c>
      <c r="EE66" s="342" t="str">
        <f t="array" ref="EE66">IFERROR(IF($EC$9="",IF($EC$11="",IF($EC$13="",INDEX(productData[sku],SMALL(MATCH(ROW(productData[sku]),ROW(productData[sku])),ROWS($A$15:A73)+$B$3)),INDEX(productData[sku],SMALL(IF(ISNUMBER(MATCH(productData[size1],$EC$13,0)),MATCH(ROW(productData[sku]),ROW(productData[sku])),""),ROWS($A$15:A71)+$B$3))),IF($EC$13="",INDEX(productData[sku],SMALL(IF(ISNUMBER(MATCH(productData[sex],$EC$11,0)),MATCH(ROW(productData[sku]),ROW(productData[sku])),""),ROWS($A$15:A71)+$B$3)),INDEX(productData[sku],SMALL(IF(ISNUMBER(MATCH(productData[sex],$EC$11,0)*MATCH(productData[size1],$EC$13,0)),MATCH(ROW(productData[sku]),ROW(productData[sku])),""),ROWS($A$15:A71)+$B$3)))),IF($EC$11="",IF($EC$13="",INDEX(productData[sku],SMALL(IF(ISNUMBER(MATCH(productData[category],$EC$9,0)),MATCH(ROW(productData[sku]),ROW(productData[sku])),""),ROWS($A$15:A71)+$B$3)),INDEX(productData[sku],SMALL(IF(ISNUMBER(MATCH(productData[category],$EC$9,0)*MATCH(productData[size1],$EC$13,0)),MATCH(ROW(productData[sku]),ROW(productData[sku])),""),ROWS($A$15:A71)+$B$3))),IF($EC$13="",INDEX(productData[sku],SMALL(IF(ISNUMBER(MATCH(productData[category],$EC$9,0)*MATCH(productData[sex],$EC$11,0)),MATCH(ROW(productData[sku]),ROW(productData[sku])),""),ROWS($A$15:A71)+$B$3)),INDEX(productData[sku],SMALL(IF(ISNUMBER(MATCH(productData[category],$EC$9,0)*MATCH(productData[sex],$EC$11,0)*MATCH(productData[size1],$EC$13,0)),MATCH(ROW(productData[sku]),ROW(productData[sku])),""),ROWS($A$15:A71)+$B$3))))),"")</f>
        <v/>
      </c>
      <c r="EF66" s="502" t="str">
        <f t="array" ref="EF66">IFERROR(IF($EC$9="",IF($EC$11="",IF($EC$13="",INDEX(productData[description],SMALL(MATCH(ROW(productData[sku]),ROW(productData[sku])),ROWS($A$15:A73)+$B$3)),INDEX(productData[description],SMALL(IF(ISNUMBER(MATCH(productData[size1],$EC$13,0)),MATCH(ROW(productData[sku]),ROW(productData[sku])),""),ROWS($A$15:A71)+$B$3))),IF($EC$13="",INDEX(productData[description],SMALL(IF(ISNUMBER(MATCH(productData[sex],$EC$11,0)),MATCH(ROW(productData[sku]),ROW(productData[sku])),""),ROWS($A$15:A71)+$B$3)),INDEX(productData[description],SMALL(IF(ISNUMBER(MATCH(productData[sex],$EC$11,0)*MATCH(productData[size1],$EC$13,0)),MATCH(ROW(productData[sku]),ROW(productData[sku])),""),ROWS($A$15:A71)+$B$3)))),IF($EC$11="",IF($EC$13="",INDEX(productData[description],SMALL(IF(ISNUMBER(MATCH(productData[category],$EC$9,0)),MATCH(ROW(productData[sku]),ROW(productData[sku])),""),ROWS($A$15:A71)+$B$3)),INDEX(productData[description],SMALL(IF(ISNUMBER(MATCH(productData[category],$EC$9,0)*MATCH(productData[size1],$EC$13,0)),MATCH(ROW(productData[sku]),ROW(productData[sku])),""),ROWS($A$15:A71)+$B$3))),IF($EC$13="",INDEX(productData[description],SMALL(IF(ISNUMBER(MATCH(productData[category],$EC$9,0)*MATCH(productData[sex],$EC$11,0)),MATCH(ROW(productData[sku]),ROW(productData[sku])),""),ROWS($A$15:A71)+$B$3)),INDEX(productData[description],SMALL(IF(ISNUMBER(MATCH(productData[category],$EC$9,0)*MATCH(productData[sex],$EC$11,0)*MATCH(productData[size1],$EC$13,0)),MATCH(ROW(productData[sku]),ROW(productData[sku])),""),ROWS($A$15:A71)+$B$3))))),"")</f>
        <v/>
      </c>
      <c r="EG66" s="343" t="str">
        <f>IFERROR(IF('BHPC MANAGER'!$EE66="","",INDEX(inventory[ESISTENZA],MATCH('BHPC MANAGER'!$EE66,inventory[SKU],0))),0)</f>
        <v/>
      </c>
      <c r="EH66" s="344" t="s">
        <v>241</v>
      </c>
      <c r="EI66" s="344" t="str">
        <f t="shared" si="4"/>
        <v/>
      </c>
      <c r="EJ66" s="345" t="s">
        <v>241</v>
      </c>
      <c r="EK66" s="346" t="str">
        <f t="shared" si="5"/>
        <v/>
      </c>
    </row>
    <row r="67" spans="12:141" ht="15" customHeight="1" x14ac:dyDescent="0.35">
      <c r="L67" s="285" t="str">
        <f t="array" ref="L67">IFERROR(IF($D$9="",IF($D$11="",IF($D$13="",IF($D$15="",INDEX(orderData[customer],SMALL(MATCH(ROW(orderData[customer]),ROW(orderData[customer])),ROWS($A$15:A74)+$B$3)),INDEX(orderData[customer],SMALL(IF(ISNUMBER(MATCH(YEAR(orderData[invoice_date]),$D$15,0)),MATCH(ROW(orderData[customer]),ROW(orderData[customer])),""),ROWS($A$15:A74)+$B$3))),IF($D$15="",INDEX(orderData[customer],SMALL(IF(ISNUMBER(MATCH(orderData[order_type],$D$13,0)),MATCH(ROW(orderData[customer]),ROW(orderData[customer])),""),ROWS($A$15:A74)+$B$3)),INDEX(orderData[customer],SMALL(IF(ISNUMBER(MATCH(orderData[order_type],$D$13,0)*MATCH(YEAR(orderData[invoice_date]),$D$15,0)),MATCH(ROW(orderData[customer]),ROW(orderData[customer])),""),ROWS($A$15:A74)+$B$3)))),IF($D$13="",IF($D$15="",INDEX(orderData[customer],SMALL(IF(ISNUMBER(MATCH(orderData[status],$D$11,0)),MATCH(ROW(orderData[customer]),ROW(orderData[customer])),""),ROWS($A$15:A74)+$B$3)),INDEX(orderData[customer],SMALL(IF(ISNUMBER(MATCH(orderData[status],$D$11,0)*MATCH(YEAR(orderData[invoice_date]),$D$15,0)),MATCH(ROW(orderData[customer]),ROW(orderData[customer])),""),ROWS($A$15:A74)+$B$3))),IF($D$15="",INDEX(orderData[customer],SMALL(IF(ISNUMBER(MATCH(orderData[status],$D$11,0)*MATCH(orderData[order_type],$D$13,0)),MATCH(ROW(orderData[customer]),ROW(orderData[customer])),""),ROWS($A$15:A74)+$B$3)),INDEX(orderData[customer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er],SMALL(IF(ISNUMBER(MATCH(orderData[customer],$D$9,0)),MATCH(ROW(orderData[customer]),ROW(orderData[customer])),""),ROWS($A$15:A74)+$B$3)),INDEX(orderData[customer],SMALL(IF(ISNUMBER(MATCH(orderData[customer],$D$9,0)*MATCH(YEAR(orderData[invoice_date]),$D$15,0)),MATCH(ROW(orderData[customer]),ROW(orderData[customer])),""),ROWS($A$15:A74)+$B$3))),IF($D$15="",INDEX(orderData[customer],SMALL(IF(ISNUMBER(MATCH(orderData[customer],$D$9,0)*MATCH(orderData[order_type],$D$13,0)),MATCH(ROW(orderData[customer]),ROW(orderData[customer])),""),ROWS($A$15:A74)+$B$3)),INDEX(orderData[customer],SMALL(IF(ISNUMBER(MATCH(orderData[customer],$D$9,0)*MATCH(orderData[order_type],$D$13,0)*MATCH(YEAR(orderData[invoice_date]),$D$15,0)),MATCH(ROW(orderData[customer]),ROW(orderData[customer])),""),ROWS($A$15:A74)+$B$3)))),IF($D$13="",IF($D$15="",INDEX(orderData[customer],SMALL(IF(ISNUMBER(MATCH(orderData[customer],$D$9,0)*MATCH(orderData[status],$D$11,0)),MATCH(ROW(orderData[customer]),ROW(orderData[customer])),""),ROWS($A$15:A74)+$B$3)),INDEX(orderData[customer],SMALL(IF(ISNUMBER(MATCH(orderData[customer],$D$9,0)*MATCH(orderData[status],$D$11,0)*MATCH(YEAR(orderData[invoice_date]),$D$15,0)),MATCH(ROW(orderData[customer]),ROW(orderData[customer])),""),ROWS($A$15:A74)+$B$3))),IF($D$15="",INDEX(orderData[customer],SMALL(IF(ISNUMBER(MATCH(orderData[customer],$D$9,0)*MATCH(orderData[status],$D$11,0)*MATCH(orderData[order_type],$D$13,0)),MATCH(ROW(orderData[customer]),ROW(orderData[customer])),""),ROWS($A$15:A74)+$B$3)),INDEX(orderData[customer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M67" s="286" t="str">
        <f t="array" ref="M67">IFERROR(IF($D$9="",IF($D$11="",IF($D$13="",IF($D$15="",INDEX(orderData[order_no],SMALL(MATCH(ROW(orderData[customer]),ROW(orderData[customer])),ROWS($A$15:A74)+$B$3)),INDEX(orderData[order_no],SMALL(IF(ISNUMBER(MATCH(YEAR(orderData[invoice_date]),$D$15,0)),MATCH(ROW(orderData[customer]),ROW(orderData[customer])),""),ROWS($A$15:A74)+$B$3))),IF($D$15="",INDEX(orderData[order_no],SMALL(IF(ISNUMBER(MATCH(orderData[order_type],$D$13,0)),MATCH(ROW(orderData[customer]),ROW(orderData[customer])),""),ROWS($A$15:A74)+$B$3)),INDEX(orderData[order_no],SMALL(IF(ISNUMBER(MATCH(orderData[order_type],$D$13,0)*MATCH(YEAR(orderData[invoice_date]),$D$15,0)),MATCH(ROW(orderData[customer]),ROW(orderData[customer])),""),ROWS($A$15:A74)+$B$3)))),IF($D$13="",IF($D$15="",INDEX(orderData[order_no],SMALL(IF(ISNUMBER(MATCH(orderData[status],$D$11,0)),MATCH(ROW(orderData[customer]),ROW(orderData[customer])),""),ROWS($A$15:A74)+$B$3)),INDEX(orderData[order_no],SMALL(IF(ISNUMBER(MATCH(orderData[status],$D$11,0)*MATCH(YEAR(orderData[invoice_date]),$D$15,0)),MATCH(ROW(orderData[customer]),ROW(orderData[customer])),""),ROWS($A$15:A74)+$B$3))),IF($D$15="",INDEX(orderData[order_no],SMALL(IF(ISNUMBER(MATCH(orderData[status],$D$11,0)*MATCH(orderData[order_type],$D$13,0)),MATCH(ROW(orderData[customer]),ROW(orderData[customer])),""),ROWS($A$15:A74)+$B$3)),INDEX(orderData[order_no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no],SMALL(IF(ISNUMBER(MATCH(orderData[customer],$D$9,0)),MATCH(ROW(orderData[customer]),ROW(orderData[customer])),""),ROWS($A$15:A74)+$B$3)),INDEX(orderData[order_no],SMALL(IF(ISNUMBER(MATCH(orderData[customer],$D$9,0)*MATCH(YEAR(orderData[invoice_date]),$D$15,0)),MATCH(ROW(orderData[customer]),ROW(orderData[customer])),""),ROWS($A$15:A74)+$B$3))),IF($D$15="",INDEX(orderData[order_no],SMALL(IF(ISNUMBER(MATCH(orderData[customer],$D$9,0)*MATCH(orderData[order_type],$D$13,0)),MATCH(ROW(orderData[customer]),ROW(orderData[customer])),""),ROWS($A$15:A74)+$B$3)),INDEX(orderData[order_no],SMALL(IF(ISNUMBER(MATCH(orderData[customer],$D$9,0)*MATCH(orderData[order_type],$D$13,0)*MATCH(YEAR(orderData[invoice_date]),$D$15,0)),MATCH(ROW(orderData[customer]),ROW(orderData[customer])),""),ROWS($A$15:A74)+$B$3)))),IF($D$13="",IF($D$15="",INDEX(orderData[order_no],SMALL(IF(ISNUMBER(MATCH(orderData[customer],$D$9,0)*MATCH(orderData[status],$D$11,0)),MATCH(ROW(orderData[customer]),ROW(orderData[customer])),""),ROWS($A$15:A74)+$B$3)),INDEX(orderData[order_no],SMALL(IF(ISNUMBER(MATCH(orderData[customer],$D$9,0)*MATCH(orderData[status],$D$11,0)*MATCH(YEAR(orderData[invoice_date]),$D$15,0)),MATCH(ROW(orderData[customer]),ROW(orderData[customer])),""),ROWS($A$15:A74)+$B$3))),IF($D$15="",INDEX(orderData[order_no],SMALL(IF(ISNUMBER(MATCH(orderData[customer],$D$9,0)*MATCH(orderData[status],$D$11,0)*MATCH(orderData[order_type],$D$13,0)),MATCH(ROW(orderData[customer]),ROW(orderData[customer])),""),ROWS($A$15:A74)+$B$3)),INDEX(orderData[order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N67" s="287" t="str">
        <f t="array" ref="N67">IFERROR(IF($D$9="",IF($D$11="",IF($D$13="",IF($D$15="",INDEX(orderData[order_type],SMALL(MATCH(ROW(orderData[customer]),ROW(orderData[customer])),ROWS($A$15:A74)+$B$3)),INDEX(orderData[order_type],SMALL(IF(ISNUMBER(MATCH(YEAR(orderData[invoice_date]),$D$15,0)),MATCH(ROW(orderData[customer]),ROW(orderData[customer])),""),ROWS($A$15:A74)+$B$3))),IF($D$15="",INDEX(orderData[order_type],SMALL(IF(ISNUMBER(MATCH(orderData[order_type],$D$13,0)),MATCH(ROW(orderData[customer]),ROW(orderData[customer])),""),ROWS($A$15:A74)+$B$3)),INDEX(orderData[order_type],SMALL(IF(ISNUMBER(MATCH(orderData[order_type],$D$13,0)*MATCH(YEAR(orderData[invoice_date]),$D$15,0)),MATCH(ROW(orderData[customer]),ROW(orderData[customer])),""),ROWS($A$15:A74)+$B$3)))),IF($D$13="",IF($D$15="",INDEX(orderData[order_type],SMALL(IF(ISNUMBER(MATCH(orderData[status],$D$11,0)),MATCH(ROW(orderData[customer]),ROW(orderData[customer])),""),ROWS($A$15:A74)+$B$3)),INDEX(orderData[order_type],SMALL(IF(ISNUMBER(MATCH(orderData[status],$D$11,0)*MATCH(YEAR(orderData[invoice_date]),$D$15,0)),MATCH(ROW(orderData[customer]),ROW(orderData[customer])),""),ROWS($A$15:A74)+$B$3))),IF($D$15="",INDEX(orderData[order_type],SMALL(IF(ISNUMBER(MATCH(orderData[status],$D$11,0)*MATCH(orderData[order_type],$D$13,0)),MATCH(ROW(orderData[customer]),ROW(orderData[customer])),""),ROWS($A$15:A74)+$B$3)),INDEX(orderData[order_typ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type],SMALL(IF(ISNUMBER(MATCH(orderData[customer],$D$9,0)),MATCH(ROW(orderData[customer]),ROW(orderData[customer])),""),ROWS($A$15:A74)+$B$3)),INDEX(orderData[order_type],SMALL(IF(ISNUMBER(MATCH(orderData[customer],$D$9,0)*MATCH(YEAR(orderData[invoice_date]),$D$15,0)),MATCH(ROW(orderData[customer]),ROW(orderData[customer])),""),ROWS($A$15:A74)+$B$3))),IF($D$15="",INDEX(orderData[order_type],SMALL(IF(ISNUMBER(MATCH(orderData[customer],$D$9,0)*MATCH(orderData[order_type],$D$13,0)),MATCH(ROW(orderData[customer]),ROW(orderData[customer])),""),ROWS($A$15:A74)+$B$3)),INDEX(orderData[order_type],SMALL(IF(ISNUMBER(MATCH(orderData[customer],$D$9,0)*MATCH(orderData[order_type],$D$13,0)*MATCH(YEAR(orderData[invoice_date]),$D$15,0)),MATCH(ROW(orderData[customer]),ROW(orderData[customer])),""),ROWS($A$15:A74)+$B$3)))),IF($D$13="",IF($D$15="",INDEX(orderData[order_type],SMALL(IF(ISNUMBER(MATCH(orderData[customer],$D$9,0)*MATCH(orderData[status],$D$11,0)),MATCH(ROW(orderData[customer]),ROW(orderData[customer])),""),ROWS($A$15:A74)+$B$3)),INDEX(orderData[order_type],SMALL(IF(ISNUMBER(MATCH(orderData[customer],$D$9,0)*MATCH(orderData[status],$D$11,0)*MATCH(YEAR(orderData[invoice_date]),$D$15,0)),MATCH(ROW(orderData[customer]),ROW(orderData[customer])),""),ROWS($A$15:A74)+$B$3))),IF($D$15="",INDEX(orderData[order_type],SMALL(IF(ISNUMBER(MATCH(orderData[customer],$D$9,0)*MATCH(orderData[status],$D$11,0)*MATCH(orderData[order_type],$D$13,0)),MATCH(ROW(orderData[customer]),ROW(orderData[customer])),""),ROWS($A$15:A74)+$B$3)),INDEX(orderData[order_typ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O67" s="288" t="str">
        <f t="array" ref="O67">IFERROR(IF($D$9="",IF($D$11="",IF($D$13="",IF($D$15="",INDEX(orderData[order_date],SMALL(MATCH(ROW(orderData[customer]),ROW(orderData[customer])),ROWS($A$15:A74)+$B$3)),INDEX(orderData[order_date],SMALL(IF(ISNUMBER(MATCH(YEAR(orderData[invoice_date]),$D$15,0)),MATCH(ROW(orderData[customer]),ROW(orderData[customer])),""),ROWS($A$15:A74)+$B$3))),IF($D$15="",INDEX(orderData[order_date],SMALL(IF(ISNUMBER(MATCH(orderData[order_type],$D$13,0)),MATCH(ROW(orderData[customer]),ROW(orderData[customer])),""),ROWS($A$15:A74)+$B$3)),INDEX(orderData[order_date],SMALL(IF(ISNUMBER(MATCH(orderData[order_type],$D$13,0)*MATCH(YEAR(orderData[invoice_date]),$D$15,0)),MATCH(ROW(orderData[customer]),ROW(orderData[customer])),""),ROWS($A$15:A74)+$B$3)))),IF($D$13="",IF($D$15="",INDEX(orderData[order_date],SMALL(IF(ISNUMBER(MATCH(orderData[status],$D$11,0)),MATCH(ROW(orderData[customer]),ROW(orderData[customer])),""),ROWS($A$15:A74)+$B$3)),INDEX(orderData[order_date],SMALL(IF(ISNUMBER(MATCH(orderData[status],$D$11,0)*MATCH(YEAR(orderData[invoice_date]),$D$15,0)),MATCH(ROW(orderData[customer]),ROW(orderData[customer])),""),ROWS($A$15:A74)+$B$3))),IF($D$15="",INDEX(orderData[order_date],SMALL(IF(ISNUMBER(MATCH(orderData[status],$D$11,0)*MATCH(orderData[order_type],$D$13,0)),MATCH(ROW(orderData[customer]),ROW(orderData[customer])),""),ROWS($A$15:A74)+$B$3)),INDEX(orderData[order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date],SMALL(IF(ISNUMBER(MATCH(orderData[customer],$D$9,0)),MATCH(ROW(orderData[customer]),ROW(orderData[customer])),""),ROWS($A$15:A74)+$B$3)),INDEX(orderData[order_date],SMALL(IF(ISNUMBER(MATCH(orderData[customer],$D$9,0)*MATCH(YEAR(orderData[invoice_date]),$D$15,0)),MATCH(ROW(orderData[customer]),ROW(orderData[customer])),""),ROWS($A$15:A74)+$B$3))),IF($D$15="",INDEX(orderData[order_date],SMALL(IF(ISNUMBER(MATCH(orderData[customer],$D$9,0)*MATCH(orderData[order_type],$D$13,0)),MATCH(ROW(orderData[customer]),ROW(orderData[customer])),""),ROWS($A$15:A74)+$B$3)),INDEX(orderData[order_date],SMALL(IF(ISNUMBER(MATCH(orderData[customer],$D$9,0)*MATCH(orderData[order_type],$D$13,0)*MATCH(YEAR(orderData[invoice_date]),$D$15,0)),MATCH(ROW(orderData[customer]),ROW(orderData[customer])),""),ROWS($A$15:A74)+$B$3)))),IF($D$13="",IF($D$15="",INDEX(orderData[order_date],SMALL(IF(ISNUMBER(MATCH(orderData[customer],$D$9,0)*MATCH(orderData[status],$D$11,0)),MATCH(ROW(orderData[customer]),ROW(orderData[customer])),""),ROWS($A$15:A74)+$B$3)),INDEX(orderData[order_date],SMALL(IF(ISNUMBER(MATCH(orderData[customer],$D$9,0)*MATCH(orderData[status],$D$11,0)*MATCH(YEAR(orderData[invoice_date]),$D$15,0)),MATCH(ROW(orderData[customer]),ROW(orderData[customer])),""),ROWS($A$15:A74)+$B$3))),IF($D$15="",INDEX(orderData[order_date],SMALL(IF(ISNUMBER(MATCH(orderData[customer],$D$9,0)*MATCH(orderData[status],$D$11,0)*MATCH(orderData[order_type],$D$13,0)),MATCH(ROW(orderData[customer]),ROW(orderData[customer])),""),ROWS($A$15:A74)+$B$3)),INDEX(orderData[order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P67" s="289" t="str">
        <f t="array" ref="P67">IFERROR(IF($D$9="",IF($D$11="",IF($D$13="",IF($D$15="",INDEX(orderData[invoice_no],SMALL(MATCH(ROW(orderData[customer]),ROW(orderData[customer])),ROWS($A$15:A74)+$B$3)),INDEX(orderData[invoice_no],SMALL(IF(ISNUMBER(MATCH(YEAR(orderData[invoice_date]),$D$15,0)),MATCH(ROW(orderData[customer]),ROW(orderData[customer])),""),ROWS($A$15:A74)+$B$3))),IF($D$15="",INDEX(orderData[invoice_no],SMALL(IF(ISNUMBER(MATCH(orderData[order_type],$D$13,0)),MATCH(ROW(orderData[customer]),ROW(orderData[customer])),""),ROWS($A$15:A74)+$B$3)),INDEX(orderData[invoice_no],SMALL(IF(ISNUMBER(MATCH(orderData[order_type],$D$13,0)*MATCH(YEAR(orderData[invoice_date]),$D$15,0)),MATCH(ROW(orderData[customer]),ROW(orderData[customer])),""),ROWS($A$15:A74)+$B$3)))),IF($D$13="",IF($D$15="",INDEX(orderData[invoice_no],SMALL(IF(ISNUMBER(MATCH(orderData[status],$D$11,0)),MATCH(ROW(orderData[customer]),ROW(orderData[customer])),""),ROWS($A$15:A74)+$B$3)),INDEX(orderData[invoice_no],SMALL(IF(ISNUMBER(MATCH(orderData[status],$D$11,0)*MATCH(YEAR(orderData[invoice_date]),$D$15,0)),MATCH(ROW(orderData[customer]),ROW(orderData[customer])),""),ROWS($A$15:A74)+$B$3))),IF($D$15="",INDEX(orderData[invoice_no],SMALL(IF(ISNUMBER(MATCH(orderData[status],$D$11,0)*MATCH(orderData[order_type],$D$13,0)),MATCH(ROW(orderData[customer]),ROW(orderData[customer])),""),ROWS($A$15:A74)+$B$3)),INDEX(orderData[invoice_no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no],SMALL(IF(ISNUMBER(MATCH(orderData[customer],$D$9,0)),MATCH(ROW(orderData[customer]),ROW(orderData[customer])),""),ROWS($A$15:A74)+$B$3)),INDEX(orderData[invoice_no],SMALL(IF(ISNUMBER(MATCH(orderData[customer],$D$9,0)*MATCH(YEAR(orderData[invoice_date]),$D$15,0)),MATCH(ROW(orderData[customer]),ROW(orderData[customer])),""),ROWS($A$15:A74)+$B$3))),IF($D$15="",INDEX(orderData[invoice_no],SMALL(IF(ISNUMBER(MATCH(orderData[customer],$D$9,0)*MATCH(orderData[order_type],$D$13,0)),MATCH(ROW(orderData[customer]),ROW(orderData[customer])),""),ROWS($A$15:A74)+$B$3)),INDEX(orderData[invoice_no],SMALL(IF(ISNUMBER(MATCH(orderData[customer],$D$9,0)*MATCH(orderData[order_type],$D$13,0)*MATCH(YEAR(orderData[invoice_date]),$D$15,0)),MATCH(ROW(orderData[customer]),ROW(orderData[customer])),""),ROWS($A$15:A74)+$B$3)))),IF($D$13="",IF($D$15="",INDEX(orderData[invoice_no],SMALL(IF(ISNUMBER(MATCH(orderData[customer],$D$9,0)*MATCH(orderData[status],$D$11,0)),MATCH(ROW(orderData[customer]),ROW(orderData[customer])),""),ROWS($A$15:A74)+$B$3)),INDEX(orderData[invoice_no],SMALL(IF(ISNUMBER(MATCH(orderData[customer],$D$9,0)*MATCH(orderData[status],$D$11,0)*MATCH(YEAR(orderData[invoice_date]),$D$15,0)),MATCH(ROW(orderData[customer]),ROW(orderData[customer])),""),ROWS($A$15:A74)+$B$3))),IF($D$15="",INDEX(orderData[invoice_no],SMALL(IF(ISNUMBER(MATCH(orderData[customer],$D$9,0)*MATCH(orderData[status],$D$11,0)*MATCH(orderData[order_type],$D$13,0)),MATCH(ROW(orderData[customer]),ROW(orderData[customer])),""),ROWS($A$15:A74)+$B$3)),INDEX(orderData[invoice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Q67" s="290" t="str">
        <f t="array" ref="Q67">IFERROR(IF($D$9="",IF($D$11="",IF($D$13="",IF($D$15="",INDEX(orderData[invoice_date],SMALL(MATCH(ROW(orderData[customer]),ROW(orderData[customer])),ROWS($A$15:A74)+$B$3)),INDEX(orderData[invoice_date],SMALL(IF(ISNUMBER(MATCH(YEAR(orderData[invoice_date]),$D$15,0)),MATCH(ROW(orderData[customer]),ROW(orderData[customer])),""),ROWS($A$15:A74)+$B$3))),IF($D$15="",INDEX(orderData[invoice_date],SMALL(IF(ISNUMBER(MATCH(orderData[order_type],$D$13,0)),MATCH(ROW(orderData[customer]),ROW(orderData[customer])),""),ROWS($A$15:A74)+$B$3)),INDEX(orderData[invoice_date],SMALL(IF(ISNUMBER(MATCH(orderData[order_type],$D$13,0)*MATCH(YEAR(orderData[invoice_date]),$D$15,0)),MATCH(ROW(orderData[customer]),ROW(orderData[customer])),""),ROWS($A$15:A74)+$B$3)))),IF($D$13="",IF($D$15="",INDEX(orderData[invoice_date],SMALL(IF(ISNUMBER(MATCH(orderData[status],$D$11,0)),MATCH(ROW(orderData[customer]),ROW(orderData[customer])),""),ROWS($A$15:A74)+$B$3)),INDEX(orderData[invoice_date],SMALL(IF(ISNUMBER(MATCH(orderData[status],$D$11,0)*MATCH(YEAR(orderData[invoice_date]),$D$15,0)),MATCH(ROW(orderData[customer]),ROW(orderData[customer])),""),ROWS($A$15:A74)+$B$3))),IF($D$15="",INDEX(orderData[invoice_date],SMALL(IF(ISNUMBER(MATCH(orderData[status],$D$11,0)*MATCH(orderData[order_type],$D$13,0)),MATCH(ROW(orderData[customer]),ROW(orderData[customer])),""),ROWS($A$15:A74)+$B$3)),INDEX(orderData[invoice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date],SMALL(IF(ISNUMBER(MATCH(orderData[customer],$D$9,0)),MATCH(ROW(orderData[customer]),ROW(orderData[customer])),""),ROWS($A$15:A74)+$B$3)),INDEX(orderData[invoice_date],SMALL(IF(ISNUMBER(MATCH(orderData[customer],$D$9,0)*MATCH(YEAR(orderData[invoice_date]),$D$15,0)),MATCH(ROW(orderData[customer]),ROW(orderData[customer])),""),ROWS($A$15:A74)+$B$3))),IF($D$15="",INDEX(orderData[invoice_date],SMALL(IF(ISNUMBER(MATCH(orderData[customer],$D$9,0)*MATCH(orderData[order_type],$D$13,0)),MATCH(ROW(orderData[customer]),ROW(orderData[customer])),""),ROWS($A$15:A74)+$B$3)),INDEX(orderData[invoice_date],SMALL(IF(ISNUMBER(MATCH(orderData[customer],$D$9,0)*MATCH(orderData[order_type],$D$13,0)*MATCH(YEAR(orderData[invoice_date]),$D$15,0)),MATCH(ROW(orderData[customer]),ROW(orderData[customer])),""),ROWS($A$15:A74)+$B$3)))),IF($D$13="",IF($D$15="",INDEX(orderData[invoice_date],SMALL(IF(ISNUMBER(MATCH(orderData[customer],$D$9,0)*MATCH(orderData[status],$D$11,0)),MATCH(ROW(orderData[customer]),ROW(orderData[customer])),""),ROWS($A$15:A74)+$B$3)),INDEX(orderData[invoice_date],SMALL(IF(ISNUMBER(MATCH(orderData[customer],$D$9,0)*MATCH(orderData[status],$D$11,0)*MATCH(YEAR(orderData[invoice_date]),$D$15,0)),MATCH(ROW(orderData[customer]),ROW(orderData[customer])),""),ROWS($A$15:A74)+$B$3))),IF($D$15="",INDEX(orderData[invoice_date],SMALL(IF(ISNUMBER(MATCH(orderData[customer],$D$9,0)*MATCH(orderData[status],$D$11,0)*MATCH(orderData[order_type],$D$13,0)),MATCH(ROW(orderData[customer]),ROW(orderData[customer])),""),ROWS($A$15:A74)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R67" s="291" t="str">
        <f t="array" ref="R67">IFERROR(IF($D$9="",IF($D$11="",IF($D$13="",IF($D$15="",INDEX(orderData[inv_amount],SMALL(MATCH(ROW(orderData[customer]),ROW(orderData[customer])),ROWS($A$15:A74)+$B$3)),INDEX(orderData[inv_amount],SMALL(IF(ISNUMBER(MATCH(YEAR(orderData[invoice_date]),$D$15,0)),MATCH(ROW(orderData[customer]),ROW(orderData[customer])),""),ROWS($A$15:A74)+$B$3))),IF($D$15="",INDEX(orderData[inv_amount],SMALL(IF(ISNUMBER(MATCH(orderData[order_type],$D$13,0)),MATCH(ROW(orderData[customer]),ROW(orderData[customer])),""),ROWS($A$15:A74)+$B$3)),INDEX(orderData[inv_amount],SMALL(IF(ISNUMBER(MATCH(orderData[order_type],$D$13,0)*MATCH(YEAR(orderData[invoice_date]),$D$15,0)),MATCH(ROW(orderData[customer]),ROW(orderData[customer])),""),ROWS($A$15:A74)+$B$3)))),IF($D$13="",IF($D$15="",INDEX(orderData[inv_amount],SMALL(IF(ISNUMBER(MATCH(orderData[status],$D$11,0)),MATCH(ROW(orderData[customer]),ROW(orderData[customer])),""),ROWS($A$15:A74)+$B$3)),INDEX(orderData[inv_amount],SMALL(IF(ISNUMBER(MATCH(orderData[status],$D$11,0)*MATCH(YEAR(orderData[invoice_date]),$D$15,0)),MATCH(ROW(orderData[customer]),ROW(orderData[customer])),""),ROWS($A$15:A74)+$B$3))),IF($D$15="",INDEX(orderData[inv_amount],SMALL(IF(ISNUMBER(MATCH(orderData[status],$D$11,0)*MATCH(orderData[order_type],$D$13,0)),MATCH(ROW(orderData[customer]),ROW(orderData[customer])),""),ROWS($A$15:A74)+$B$3)),INDEX(orderData[inv_amount],SMALL(IF(ISNUMBER(MATCH(orderData[status],$D$11,0)*MATCH(orderData[order_type],$D$13,0)*MATCH(YEAR(orderData[invoice_date]),$D$15,0)),MATCH(ROW(orderData[customer]),ROW(orderData[customer])),""),ROWS($A$15:A74)+$B$3))))),IF($D$11="",IF($D$13="",IF($D$15="",INDEX(orderData[inv_amount],SMALL(IF(ISNUMBER(MATCH(orderData[customer],$D$9,0)),MATCH(ROW(orderData[customer]),ROW(orderData[customer])),""),ROWS($A$15:A74)+$B$3)),INDEX(orderData[inv_amount],SMALL(IF(ISNUMBER(MATCH(orderData[customer],$D$9,0)*MATCH(YEAR(orderData[invoice_date]),$D$15,0)),MATCH(ROW(orderData[customer]),ROW(orderData[customer])),""),ROWS($A$15:A74)+$B$3))),IF($D$15="",INDEX(orderData[inv_amount],SMALL(IF(ISNUMBER(MATCH(orderData[customer],$D$9,0)*MATCH(orderData[order_type],$D$13,0)),MATCH(ROW(orderData[customer]),ROW(orderData[customer])),""),ROWS($A$15:A74)+$B$3)),INDEX(orderData[inv_amount],SMALL(IF(ISNUMBER(MATCH(orderData[customer],$D$9,0)*MATCH(orderData[order_type],$D$13,0)*MATCH(YEAR(orderData[invoice_date]),$D$15,0)),MATCH(ROW(orderData[customer]),ROW(orderData[customer])),""),ROWS($A$15:A74)+$B$3)))),IF($D$13="",IF($D$15="",INDEX(orderData[inv_amount],SMALL(IF(ISNUMBER(MATCH(orderData[customer],$D$9,0)*MATCH(orderData[status],$D$11,0)),MATCH(ROW(orderData[customer]),ROW(orderData[customer])),""),ROWS($A$15:A74)+$B$3)),INDEX(orderData[inv_amount],SMALL(IF(ISNUMBER(MATCH(orderData[customer],$D$9,0)*MATCH(orderData[status],$D$11,0)*MATCH(YEAR(orderData[inv_amount]),$D$15,0)),MATCH(ROW(orderData[customer]),ROW(orderData[customer])),""),ROWS($A$15:A74)+$B$3))),IF($D$15="",INDEX(orderData[inv_amount],SMALL(IF(ISNUMBER(MATCH(orderData[customer],$D$9,0)*MATCH(orderData[status],$D$11,0)*MATCH(orderData[order_type],$D$13,0)),MATCH(ROW(orderData[customer]),ROW(orderData[customer])),""),ROWS($A$15:A74)+$B$3)),INDEX(orderData[inv_amount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S67" s="353" t="str">
        <f t="array" ref="S67">IFERROR(IF($D$9="",IF($D$11="",IF($D$13="",IF($D$15="",INDEX(orderData[lock_goods],SMALL(MATCH(ROW(orderData[customer]),ROW(orderData[customer])),ROWS($A$15:A74)+$B$3)),INDEX(orderData[lock_goods],SMALL(IF(ISNUMBER(MATCH(YEAR(orderData[invoice_date]),$D$15,0)),MATCH(ROW(orderData[customer]),ROW(orderData[customer])),""),ROWS($A$15:A74)+$B$3))),IF($D$15="",INDEX(orderData[lock_goods],SMALL(IF(ISNUMBER(MATCH(orderData[order_type],$D$13,0)),MATCH(ROW(orderData[customer]),ROW(orderData[customer])),""),ROWS($A$15:A74)+$B$3)),INDEX(orderData[lock_goods],SMALL(IF(ISNUMBER(MATCH(orderData[order_type],$D$13,0)*MATCH(YEAR(orderData[invoice_date]),$D$15,0)),MATCH(ROW(orderData[customer]),ROW(orderData[customer])),""),ROWS($A$15:A74)+$B$3)))),IF($D$13="",IF($D$15="",INDEX(orderData[lock_goods],SMALL(IF(ISNUMBER(MATCH(orderData[status],$D$11,0)),MATCH(ROW(orderData[customer]),ROW(orderData[customer])),""),ROWS($A$15:A74)+$B$3)),INDEX(orderData[lock_goods],SMALL(IF(ISNUMBER(MATCH(orderData[status],$D$11,0)*MATCH(YEAR(orderData[invoice_date]),$D$15,0)),MATCH(ROW(orderData[customer]),ROW(orderData[customer])),""),ROWS($A$15:A74)+$B$3))),IF($D$15="",INDEX(orderData[lock_goods],SMALL(IF(ISNUMBER(MATCH(orderData[status],$D$11,0)*MATCH(orderData[order_type],$D$13,0)),MATCH(ROW(orderData[customer]),ROW(orderData[customer])),""),ROWS($A$15:A74)+$B$3)),INDEX(orderData[lock_goods],SMALL(IF(ISNUMBER(MATCH(orderData[status],$D$11,0)*MATCH(orderData[order_type],$D$13,0)*MATCH(YEAR(orderData[invoice_date]),$D$15,0)),MATCH(ROW(orderData[customer]),ROW(orderData[customer])),""),ROWS($A$15:A74)+$B$3))))),IF($D$11="",IF($D$13="",IF($D$15="",INDEX(orderData[lock_goods],SMALL(IF(ISNUMBER(MATCH(orderData[customer],$D$9,0)),MATCH(ROW(orderData[customer]),ROW(orderData[customer])),""),ROWS($A$15:A74)+$B$3)),INDEX(orderData[lock_goods],SMALL(IF(ISNUMBER(MATCH(orderData[customer],$D$9,0)*MATCH(YEAR(orderData[invoice_date]),$D$15,0)),MATCH(ROW(orderData[customer]),ROW(orderData[customer])),""),ROWS($A$15:A74)+$B$3))),IF($D$15="",INDEX(orderData[lock_goods],SMALL(IF(ISNUMBER(MATCH(orderData[customer],$D$9,0)*MATCH(orderData[order_type],$D$13,0)),MATCH(ROW(orderData[customer]),ROW(orderData[customer])),""),ROWS($A$15:A74)+$B$3)),INDEX(orderData[lock_goods],SMALL(IF(ISNUMBER(MATCH(orderData[customer],$D$9,0)*MATCH(orderData[order_type],$D$13,0)*MATCH(YEAR(orderData[invoice_date]),$D$15,0)),MATCH(ROW(orderData[customer]),ROW(orderData[customer])),""),ROWS($A$15:A74)+$B$3)))),IF($D$13="",IF($D$15="",INDEX(orderData[lock_goods],SMALL(IF(ISNUMBER(MATCH(orderData[customer],$D$9,0)*MATCH(orderData[status],$D$11,0)),MATCH(ROW(orderData[customer]),ROW(orderData[customer])),""),ROWS($A$15:A74)+$B$3)),INDEX(orderData[lock_goods],SMALL(IF(ISNUMBER(MATCH(orderData[customer],$D$9,0)*MATCH(orderData[status],$D$11,0)*MATCH(YEAR(orderData[payed]),$D$15,0)),MATCH(ROW(orderData[customer]),ROW(orderData[customer])),""),ROWS($A$15:A74)+$B$3))),IF($D$15="",INDEX(orderData[lock_goods],SMALL(IF(ISNUMBER(MATCH(orderData[customer],$D$9,0)*MATCH(orderData[status],$D$11,0)*MATCH(orderData[order_type],$D$13,0)),MATCH(ROW(orderData[customer]),ROW(orderData[customer])),""),ROWS($A$15:A74)+$B$3)),INDEX(orderData[lock_good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T67" s="292" t="str">
        <f t="array" ref="T67">IFERROR(IF($D$9="",IF($D$11="",IF($D$13="",IF($D$15="",INDEX(orderData[payed],SMALL(MATCH(ROW(orderData[customer]),ROW(orderData[customer])),ROWS($A$15:A74)+$B$3)),INDEX(orderData[payed],SMALL(IF(ISNUMBER(MATCH(YEAR(orderData[invoice_date]),$D$15,0)),MATCH(ROW(orderData[customer]),ROW(orderData[customer])),""),ROWS($A$15:A74)+$B$3))),IF($D$15="",INDEX(orderData[payed],SMALL(IF(ISNUMBER(MATCH(orderData[order_type],$D$13,0)),MATCH(ROW(orderData[customer]),ROW(orderData[customer])),""),ROWS($A$15:A74)+$B$3)),INDEX(orderData[payed],SMALL(IF(ISNUMBER(MATCH(orderData[order_type],$D$13,0)*MATCH(YEAR(orderData[invoice_date]),$D$15,0)),MATCH(ROW(orderData[customer]),ROW(orderData[customer])),""),ROWS($A$15:A74)+$B$3)))),IF($D$13="",IF($D$15="",INDEX(orderData[payed],SMALL(IF(ISNUMBER(MATCH(orderData[status],$D$11,0)),MATCH(ROW(orderData[customer]),ROW(orderData[customer])),""),ROWS($A$15:A74)+$B$3)),INDEX(orderData[payed],SMALL(IF(ISNUMBER(MATCH(orderData[status],$D$11,0)*MATCH(YEAR(orderData[invoice_date]),$D$15,0)),MATCH(ROW(orderData[customer]),ROW(orderData[customer])),""),ROWS($A$15:A74)+$B$3))),IF($D$15="",INDEX(orderData[payed],SMALL(IF(ISNUMBER(MATCH(orderData[status],$D$11,0)*MATCH(orderData[order_type],$D$13,0)),MATCH(ROW(orderData[customer]),ROW(orderData[customer])),""),ROWS($A$15:A74)+$B$3)),INDEX(orderData[payed],SMALL(IF(ISNUMBER(MATCH(orderData[status],$D$11,0)*MATCH(orderData[order_type],$D$13,0)*MATCH(YEAR(orderData[invoice_date]),$D$15,0)),MATCH(ROW(orderData[customer]),ROW(orderData[customer])),""),ROWS($A$15:A74)+$B$3))))),IF($D$11="",IF($D$13="",IF($D$15="",INDEX(orderData[payed],SMALL(IF(ISNUMBER(MATCH(orderData[customer],$D$9,0)),MATCH(ROW(orderData[customer]),ROW(orderData[customer])),""),ROWS($A$15:A74)+$B$3)),INDEX(orderData[payed],SMALL(IF(ISNUMBER(MATCH(orderData[customer],$D$9,0)*MATCH(YEAR(orderData[invoice_date]),$D$15,0)),MATCH(ROW(orderData[customer]),ROW(orderData[customer])),""),ROWS($A$15:A74)+$B$3))),IF($D$15="",INDEX(orderData[payed],SMALL(IF(ISNUMBER(MATCH(orderData[customer],$D$9,0)*MATCH(orderData[order_type],$D$13,0)),MATCH(ROW(orderData[customer]),ROW(orderData[customer])),""),ROWS($A$15:A74)+$B$3)),INDEX(orderData[payed],SMALL(IF(ISNUMBER(MATCH(orderData[customer],$D$9,0)*MATCH(orderData[order_type],$D$13,0)*MATCH(YEAR(orderData[invoice_date]),$D$15,0)),MATCH(ROW(orderData[customer]),ROW(orderData[customer])),""),ROWS($A$15:A74)+$B$3)))),IF($D$13="",IF($D$15="",INDEX(orderData[payed],SMALL(IF(ISNUMBER(MATCH(orderData[customer],$D$9,0)*MATCH(orderData[status],$D$11,0)),MATCH(ROW(orderData[customer]),ROW(orderData[customer])),""),ROWS($A$15:A74)+$B$3)),INDEX(orderData[payed],SMALL(IF(ISNUMBER(MATCH(orderData[customer],$D$9,0)*MATCH(orderData[status],$D$11,0)*MATCH(YEAR(orderData[payed]),$D$15,0)),MATCH(ROW(orderData[customer]),ROW(orderData[customer])),""),ROWS($A$15:A74)+$B$3))),IF($D$15="",INDEX(orderData[payed],SMALL(IF(ISNUMBER(MATCH(orderData[customer],$D$9,0)*MATCH(orderData[status],$D$11,0)*MATCH(orderData[order_type],$D$13,0)),MATCH(ROW(orderData[customer]),ROW(orderData[customer])),""),ROWS($A$15:A74)+$B$3)),INDEX(orderData[paye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U67" s="287" t="str">
        <f t="array" ref="U67">IFERROR(IF($D$9="",IF($D$11="",IF($D$13="",IF($D$15="",INDEX(orderData[shipping_method],SMALL(MATCH(ROW(orderData[customer]),ROW(orderData[customer])),ROWS($A$15:A74)+$B$3)),INDEX(orderData[shipping_method],SMALL(IF(ISNUMBER(MATCH(YEAR(orderData[invoice_date]),$D$15,0)),MATCH(ROW(orderData[customer]),ROW(orderData[customer])),""),ROWS($A$15:A74)+$B$3))),IF($D$15="",INDEX(orderData[shipping_method],SMALL(IF(ISNUMBER(MATCH(orderData[order_type],$D$13,0)),MATCH(ROW(orderData[customer]),ROW(orderData[customer])),""),ROWS($A$15:A74)+$B$3)),INDEX(orderData[shipping_method],SMALL(IF(ISNUMBER(MATCH(orderData[order_type],$D$13,0)*MATCH(YEAR(orderData[invoice_date]),$D$15,0)),MATCH(ROW(orderData[customer]),ROW(orderData[customer])),""),ROWS($A$15:A74)+$B$3)))),IF($D$13="",IF($D$15="",INDEX(orderData[shipping_method],SMALL(IF(ISNUMBER(MATCH(orderData[status],$D$11,0)),MATCH(ROW(orderData[customer]),ROW(orderData[customer])),""),ROWS($A$15:A74)+$B$3)),INDEX(orderData[shipping_method],SMALL(IF(ISNUMBER(MATCH(orderData[status],$D$11,0)*MATCH(YEAR(orderData[invoice_date]),$D$15,0)),MATCH(ROW(orderData[customer]),ROW(orderData[customer])),""),ROWS($A$15:A74)+$B$3))),IF($D$15="",INDEX(orderData[shipping_method],SMALL(IF(ISNUMBER(MATCH(orderData[status],$D$11,0)*MATCH(orderData[order_type],$D$13,0)),MATCH(ROW(orderData[customer]),ROW(orderData[customer])),""),ROWS($A$15:A74)+$B$3)),INDEX(orderData[shipping_method],SMALL(IF(ISNUMBER(MATCH(orderData[status],$D$11,0)*MATCH(orderData[order_type],$D$13,0)*MATCH(YEAR(orderData[invoice_date]),$D$15,0)),MATCH(ROW(orderData[customer]),ROW(orderData[customer])),""),ROWS($A$15:A74)+$B$3))))),IF($D$11="",IF($D$13="",IF($D$15="",INDEX(orderData[shipping_method],SMALL(IF(ISNUMBER(MATCH(orderData[customer],$D$9,0)),MATCH(ROW(orderData[customer]),ROW(orderData[customer])),""),ROWS($A$15:A74)+$B$3)),INDEX(orderData[shipping_method],SMALL(IF(ISNUMBER(MATCH(orderData[customer],$D$9,0)*MATCH(YEAR(orderData[invoice_date]),$D$15,0)),MATCH(ROW(orderData[customer]),ROW(orderData[customer])),""),ROWS($A$15:A74)+$B$3))),IF($D$15="",INDEX(orderData[shipping_method],SMALL(IF(ISNUMBER(MATCH(orderData[customer],$D$9,0)*MATCH(orderData[order_type],$D$13,0)),MATCH(ROW(orderData[customer]),ROW(orderData[customer])),""),ROWS($A$15:A74)+$B$3)),INDEX(orderData[shipping_method],SMALL(IF(ISNUMBER(MATCH(orderData[customer],$D$9,0)*MATCH(orderData[order_type],$D$13,0)*MATCH(YEAR(orderData[invoice_date]),$D$15,0)),MATCH(ROW(orderData[customer]),ROW(orderData[customer])),""),ROWS($A$15:A74)+$B$3)))),IF($D$13="",IF($D$15="",INDEX(orderData[shipping_method],SMALL(IF(ISNUMBER(MATCH(orderData[customer],$D$9,0)*MATCH(orderData[status],$D$11,0)),MATCH(ROW(orderData[customer]),ROW(orderData[customer])),""),ROWS($A$15:A74)+$B$3)),INDEX(orderData[shipping_method],SMALL(IF(ISNUMBER(MATCH(orderData[customer],$D$9,0)*MATCH(orderData[status],$D$11,0)*MATCH(YEAR(orderData[shipping_method]),$D$15,0)),MATCH(ROW(orderData[customer]),ROW(orderData[customer])),""),ROWS($A$15:A74)+$B$3))),IF($D$15="",INDEX(orderData[shipping_method],SMALL(IF(ISNUMBER(MATCH(orderData[customer],$D$9,0)*MATCH(orderData[status],$D$11,0)*MATCH(orderData[order_type],$D$13,0)),MATCH(ROW(orderData[customer]),ROW(orderData[customer])),""),ROWS($A$15:A74)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V67" s="292" t="str">
        <f t="array" ref="V67">IFERROR(IF($D$9="",IF($D$11="",IF($D$13="",IF($D$15="",INDEX(orderData[status],SMALL(MATCH(ROW(orderData[customer]),ROW(orderData[customer])),ROWS($A$15:A74)+$B$3)),INDEX(orderData[status],SMALL(IF(ISNUMBER(MATCH(YEAR(orderData[invoice_date]),$D$15,0)),MATCH(ROW(orderData[customer]),ROW(orderData[customer])),""),ROWS($A$15:A74)+$B$3))),IF($D$15="",INDEX(orderData[status],SMALL(IF(ISNUMBER(MATCH(orderData[order_type],$D$13,0)),MATCH(ROW(orderData[customer]),ROW(orderData[customer])),""),ROWS($A$15:A74)+$B$3)),INDEX(orderData[status],SMALL(IF(ISNUMBER(MATCH(orderData[order_type],$D$13,0)*MATCH(YEAR(orderData[invoice_date]),$D$15,0)),MATCH(ROW(orderData[customer]),ROW(orderData[customer])),""),ROWS($A$15:A74)+$B$3)))),IF($D$13="",IF($D$15="",INDEX(orderData[status],SMALL(IF(ISNUMBER(MATCH(orderData[status],$D$11,0)),MATCH(ROW(orderData[customer]),ROW(orderData[customer])),""),ROWS($A$15:A74)+$B$3)),INDEX(orderData[status],SMALL(IF(ISNUMBER(MATCH(orderData[status],$D$11,0)*MATCH(YEAR(orderData[invoice_date]),$D$15,0)),MATCH(ROW(orderData[customer]),ROW(orderData[customer])),""),ROWS($A$15:A74)+$B$3))),IF($D$15="",INDEX(orderData[status],SMALL(IF(ISNUMBER(MATCH(orderData[status],$D$11,0)*MATCH(orderData[order_type],$D$13,0)),MATCH(ROW(orderData[customer]),ROW(orderData[customer])),""),ROWS($A$15:A74)+$B$3)),INDEX(orderData[status],SMALL(IF(ISNUMBER(MATCH(orderData[status],$D$11,0)*MATCH(orderData[order_type],$D$13,0)*MATCH(YEAR(orderData[invoice_date]),$D$15,0)),MATCH(ROW(orderData[customer]),ROW(orderData[customer])),""),ROWS($A$15:A74)+$B$3))))),IF($D$11="",IF($D$13="",IF($D$15="",INDEX(orderData[status],SMALL(IF(ISNUMBER(MATCH(orderData[customer],$D$9,0)),MATCH(ROW(orderData[customer]),ROW(orderData[customer])),""),ROWS($A$15:A74)+$B$3)),INDEX(orderData[status],SMALL(IF(ISNUMBER(MATCH(orderData[customer],$D$9,0)*MATCH(YEAR(orderData[invoice_date]),$D$15,0)),MATCH(ROW(orderData[customer]),ROW(orderData[customer])),""),ROWS($A$15:A74)+$B$3))),IF($D$15="",INDEX(orderData[status],SMALL(IF(ISNUMBER(MATCH(orderData[customer],$D$9,0)*MATCH(orderData[order_type],$D$13,0)),MATCH(ROW(orderData[customer]),ROW(orderData[customer])),""),ROWS($A$15:A74)+$B$3)),INDEX(orderData[status],SMALL(IF(ISNUMBER(MATCH(orderData[customer],$D$9,0)*MATCH(orderData[order_type],$D$13,0)*MATCH(YEAR(orderData[invoice_date]),$D$15,0)),MATCH(ROW(orderData[customer]),ROW(orderData[customer])),""),ROWS($A$15:A74)+$B$3)))),IF($D$13="",IF($D$15="",INDEX(orderData[status],SMALL(IF(ISNUMBER(MATCH(orderData[customer],$D$9,0)*MATCH(orderData[status],$D$11,0)),MATCH(ROW(orderData[customer]),ROW(orderData[customer])),""),ROWS($A$15:A74)+$B$3)),INDEX(orderData[status],SMALL(IF(ISNUMBER(MATCH(orderData[customer],$D$9,0)*MATCH(orderData[status],$D$11,0)*MATCH(YEAR(orderData[status]),$D$15,0)),MATCH(ROW(orderData[customer]),ROW(orderData[customer])),""),ROWS($A$15:A74)+$B$3))),IF($D$15="",INDEX(orderData[status],SMALL(IF(ISNUMBER(MATCH(orderData[customer],$D$9,0)*MATCH(orderData[status],$D$11,0)*MATCH(orderData[order_type],$D$13,0)),MATCH(ROW(orderData[customer]),ROW(orderData[customer])),""),ROWS($A$15:A74)+$B$3)),INDEX(orderData[statu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W67" s="392" t="str">
        <f t="array" ref="W67">IFERROR(IF($D$9="",IF($D$11="",IF($D$13="",IF($D$15="",INDEX(orderData[custom_docs],SMALL(MATCH(ROW(orderData[customer]),ROW(orderData[customer])),ROWS($A$15:A74)+$B$3)),INDEX(orderData[custom_docs],SMALL(IF(ISNUMBER(MATCH(YEAR(orderData[invoice_date]),$D$15,0)),MATCH(ROW(orderData[customer]),ROW(orderData[customer])),""),ROWS($A$15:A74)+$B$3))),IF($D$15="",INDEX(orderData[custom_docs],SMALL(IF(ISNUMBER(MATCH(orderData[order_type],$D$13,0)),MATCH(ROW(orderData[customer]),ROW(orderData[customer])),""),ROWS($A$15:A74)+$B$3)),INDEX(orderData[custom_docs],SMALL(IF(ISNUMBER(MATCH(orderData[order_type],$D$13,0)*MATCH(YEAR(orderData[invoice_date]),$D$15,0)),MATCH(ROW(orderData[customer]),ROW(orderData[customer])),""),ROWS($A$15:A74)+$B$3)))),IF($D$13="",IF($D$15="",INDEX(orderData[custom_docs],SMALL(IF(ISNUMBER(MATCH(orderData[status],$D$11,0)),MATCH(ROW(orderData[customer]),ROW(orderData[customer])),""),ROWS($A$15:A74)+$B$3)),INDEX(orderData[custom_docs],SMALL(IF(ISNUMBER(MATCH(orderData[status],$D$11,0)*MATCH(YEAR(orderData[invoice_date]),$D$15,0)),MATCH(ROW(orderData[customer]),ROW(orderData[customer])),""),ROWS($A$15:A74)+$B$3))),IF($D$15="",INDEX(orderData[custom_docs],SMALL(IF(ISNUMBER(MATCH(orderData[status],$D$11,0)*MATCH(orderData[order_type],$D$13,0)),MATCH(ROW(orderData[customer]),ROW(orderData[customer])),""),ROWS($A$15:A74)+$B$3)),INDEX(orderData[custom_docs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_docs],SMALL(IF(ISNUMBER(MATCH(orderData[customer],$D$9,0)),MATCH(ROW(orderData[customer]),ROW(orderData[customer])),""),ROWS($A$15:A74)+$B$3)),INDEX(orderData[custom_docs],SMALL(IF(ISNUMBER(MATCH(orderData[customer],$D$9,0)*MATCH(YEAR(orderData[invoice_date]),$D$15,0)),MATCH(ROW(orderData[customer]),ROW(orderData[customer])),""),ROWS($A$15:A74)+$B$3))),IF($D$15="",INDEX(orderData[custom_docs],SMALL(IF(ISNUMBER(MATCH(orderData[customer],$D$9,0)*MATCH(orderData[order_type],$D$13,0)),MATCH(ROW(orderData[customer]),ROW(orderData[customer])),""),ROWS($A$15:A74)+$B$3)),INDEX(orderData[custom_docs],SMALL(IF(ISNUMBER(MATCH(orderData[customer],$D$9,0)*MATCH(orderData[order_type],$D$13,0)*MATCH(YEAR(orderData[invoice_date]),$D$15,0)),MATCH(ROW(orderData[customer]),ROW(orderData[customer])),""),ROWS($A$15:A74)+$B$3)))),IF($D$13="",IF($D$15="",INDEX(orderData[custom_docs],SMALL(IF(ISNUMBER(MATCH(orderData[customer],$D$9,0)*MATCH(orderData[status],$D$11,0)),MATCH(ROW(orderData[customer]),ROW(orderData[customer])),""),ROWS($A$15:A74)+$B$3)),INDEX(orderData[custom_docs],SMALL(IF(ISNUMBER(MATCH(orderData[customer],$D$9,0)*MATCH(orderData[status],$D$11,0)*MATCH(YEAR(orderData[status]),$D$15,0)),MATCH(ROW(orderData[customer]),ROW(orderData[customer])),""),ROWS($A$15:A74)+$B$3))),IF($D$15="",INDEX(orderData[custom_docs],SMALL(IF(ISNUMBER(MATCH(orderData[customer],$D$9,0)*MATCH(orderData[status],$D$11,0)*MATCH(orderData[order_type],$D$13,0)),MATCH(ROW(orderData[customer]),ROW(orderData[customer])),""),ROWS($A$15:A74)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BG67" s="195"/>
      <c r="BK67" s="266"/>
      <c r="BL67" s="267"/>
      <c r="BM67" s="268"/>
      <c r="BN67" s="267"/>
      <c r="BO67" s="268"/>
      <c r="BZ67" s="304"/>
      <c r="CA67" s="305" t="str">
        <f>IFERROR(IF(BZ67="","",INDEX(productData[description],MATCH(BZ67,productData[sku],0))),"")</f>
        <v/>
      </c>
      <c r="CB67" s="307"/>
      <c r="CC67" s="421"/>
      <c r="CD67" s="315"/>
      <c r="CE67" s="426"/>
      <c r="CF67" s="308"/>
      <c r="CG67" s="309" t="str">
        <f>IFERROR(ROUNDUP(CB67/INDEX(productData[units_per_carton],MATCH(BZ67,productData[sku],0)),0),"")</f>
        <v/>
      </c>
      <c r="CH67" s="310" t="str">
        <f>IFERROR(ROUNDUP(CD67/INDEX(productData[units_per_carton],MATCH(BZ67,productData[sku],0)),0),"")</f>
        <v/>
      </c>
      <c r="CI67" s="310" t="str">
        <f>IFERROR(ROUNDUP(CF67/INDEX(productData[units_per_carton],MATCH(BZ67,productData[sku])),0),"")</f>
        <v/>
      </c>
      <c r="CJ67" s="310" t="str">
        <f>IFERROR(((CB67+CD67+CF67)/INDEX(productData[units_per_carton],MATCH(BZ67,productData[sku],0)))*INDEX(productData[net_weight],MATCH(BZ67,productData[sku],0)),"")</f>
        <v/>
      </c>
      <c r="CK67" s="310" t="str">
        <f>IFERROR(((CB67+CD67+CF67)/INDEX(productData[units_per_carton],MATCH(BZ67,productData[sku],0)))*INDEX(productData[gross_weight],MATCH(BZ67,productData[sku],0)),"")</f>
        <v/>
      </c>
      <c r="CL67" s="414" t="str">
        <f>IFERROR((CB67+CD67+CF67)/INDEX(productData[units_per_carton],MATCH(BZ67,productData[sku],0))*INDEX(productData[length],MATCH(BZ67,productData[sku],0))*INDEX(productData[width],MATCH(BZ67,productData[sku],0))*INDEX(productData[height],MATCH(BZ67,productData[sku],0))/1000000000,"")</f>
        <v/>
      </c>
      <c r="CM67" s="311" t="str">
        <f>IFERROR(INDEX(productData[category],MATCH(BZ67,productData[sku],0)),"")</f>
        <v/>
      </c>
      <c r="CN67" s="311" t="str">
        <f>IFERROR(INDEX(productData[size1],MATCH(BZ67,productData[sku],0)),"")</f>
        <v/>
      </c>
      <c r="CO67" s="312" t="str">
        <f>IFERROR(INDEX(productData[hs_code],MATCH(BZ67,productData[sku],0)),"")</f>
        <v/>
      </c>
      <c r="CP67" s="365" t="str">
        <f>IFERROR(INDEX(productData[sku_geko],MATCH(BZ67,productData[sku],0)),"")</f>
        <v/>
      </c>
      <c r="CQ67" s="308"/>
      <c r="CR67" s="383" t="str">
        <f>IFERROR(IF(BZ67="","",IF($BX$15="SALE",INDEX(inventory[COSTO UNITARIO],MATCH(BZ67,inventory[SKU],0)),IF($BX$15="SAMPLING",INDEX(inventory[COSTO UNITARIO],MATCH(BZ67,inventory[SKU],0)),""))),"")</f>
        <v/>
      </c>
      <c r="CS67" s="383" t="str">
        <f t="shared" si="8"/>
        <v/>
      </c>
      <c r="CT67" s="430" t="str">
        <f t="shared" si="9"/>
        <v/>
      </c>
      <c r="CU67" s="357" t="str">
        <f t="shared" si="3"/>
        <v/>
      </c>
      <c r="DB67" s="251" t="str">
        <f>IFERROR(VLOOKUP(BZ67,productData[],22,FALSE),"")</f>
        <v/>
      </c>
      <c r="EE67" s="337" t="str">
        <f t="array" ref="EE67">IFERROR(IF($EC$9="",IF($EC$11="",IF($EC$13="",INDEX(productData[sku],SMALL(MATCH(ROW(productData[sku]),ROW(productData[sku])),ROWS($A$15:A74)+$B$3)),INDEX(productData[sku],SMALL(IF(ISNUMBER(MATCH(productData[size1],$EC$13,0)),MATCH(ROW(productData[sku]),ROW(productData[sku])),""),ROWS($A$15:A72)+$B$3))),IF($EC$13="",INDEX(productData[sku],SMALL(IF(ISNUMBER(MATCH(productData[sex],$EC$11,0)),MATCH(ROW(productData[sku]),ROW(productData[sku])),""),ROWS($A$15:A72)+$B$3)),INDEX(productData[sku],SMALL(IF(ISNUMBER(MATCH(productData[sex],$EC$11,0)*MATCH(productData[size1],$EC$13,0)),MATCH(ROW(productData[sku]),ROW(productData[sku])),""),ROWS($A$15:A72)+$B$3)))),IF($EC$11="",IF($EC$13="",INDEX(productData[sku],SMALL(IF(ISNUMBER(MATCH(productData[category],$EC$9,0)),MATCH(ROW(productData[sku]),ROW(productData[sku])),""),ROWS($A$15:A72)+$B$3)),INDEX(productData[sku],SMALL(IF(ISNUMBER(MATCH(productData[category],$EC$9,0)*MATCH(productData[size1],$EC$13,0)),MATCH(ROW(productData[sku]),ROW(productData[sku])),""),ROWS($A$15:A72)+$B$3))),IF($EC$13="",INDEX(productData[sku],SMALL(IF(ISNUMBER(MATCH(productData[category],$EC$9,0)*MATCH(productData[sex],$EC$11,0)),MATCH(ROW(productData[sku]),ROW(productData[sku])),""),ROWS($A$15:A72)+$B$3)),INDEX(productData[sku],SMALL(IF(ISNUMBER(MATCH(productData[category],$EC$9,0)*MATCH(productData[sex],$EC$11,0)*MATCH(productData[size1],$EC$13,0)),MATCH(ROW(productData[sku]),ROW(productData[sku])),""),ROWS($A$15:A72)+$B$3))))),"")</f>
        <v/>
      </c>
      <c r="EF67" s="501" t="str">
        <f t="array" ref="EF67">IFERROR(IF($EC$9="",IF($EC$11="",IF($EC$13="",INDEX(productData[description],SMALL(MATCH(ROW(productData[sku]),ROW(productData[sku])),ROWS($A$15:A74)+$B$3)),INDEX(productData[description],SMALL(IF(ISNUMBER(MATCH(productData[size1],$EC$13,0)),MATCH(ROW(productData[sku]),ROW(productData[sku])),""),ROWS($A$15:A72)+$B$3))),IF($EC$13="",INDEX(productData[description],SMALL(IF(ISNUMBER(MATCH(productData[sex],$EC$11,0)),MATCH(ROW(productData[sku]),ROW(productData[sku])),""),ROWS($A$15:A72)+$B$3)),INDEX(productData[description],SMALL(IF(ISNUMBER(MATCH(productData[sex],$EC$11,0)*MATCH(productData[size1],$EC$13,0)),MATCH(ROW(productData[sku]),ROW(productData[sku])),""),ROWS($A$15:A72)+$B$3)))),IF($EC$11="",IF($EC$13="",INDEX(productData[description],SMALL(IF(ISNUMBER(MATCH(productData[category],$EC$9,0)),MATCH(ROW(productData[sku]),ROW(productData[sku])),""),ROWS($A$15:A72)+$B$3)),INDEX(productData[description],SMALL(IF(ISNUMBER(MATCH(productData[category],$EC$9,0)*MATCH(productData[size1],$EC$13,0)),MATCH(ROW(productData[sku]),ROW(productData[sku])),""),ROWS($A$15:A72)+$B$3))),IF($EC$13="",INDEX(productData[description],SMALL(IF(ISNUMBER(MATCH(productData[category],$EC$9,0)*MATCH(productData[sex],$EC$11,0)),MATCH(ROW(productData[sku]),ROW(productData[sku])),""),ROWS($A$15:A72)+$B$3)),INDEX(productData[description],SMALL(IF(ISNUMBER(MATCH(productData[category],$EC$9,0)*MATCH(productData[sex],$EC$11,0)*MATCH(productData[size1],$EC$13,0)),MATCH(ROW(productData[sku]),ROW(productData[sku])),""),ROWS($A$15:A72)+$B$3))))),"")</f>
        <v/>
      </c>
      <c r="EG67" s="338" t="str">
        <f>IFERROR(IF('BHPC MANAGER'!$EE67="","",INDEX(inventory[ESISTENZA],MATCH('BHPC MANAGER'!$EE67,inventory[SKU],0))),0)</f>
        <v/>
      </c>
      <c r="EH67" s="339" t="s">
        <v>241</v>
      </c>
      <c r="EI67" s="339" t="str">
        <f t="shared" si="4"/>
        <v/>
      </c>
      <c r="EJ67" s="340" t="s">
        <v>241</v>
      </c>
      <c r="EK67" s="341" t="str">
        <f t="shared" si="5"/>
        <v/>
      </c>
    </row>
    <row r="68" spans="12:141" ht="15" customHeight="1" x14ac:dyDescent="0.35">
      <c r="L68" s="285" t="str">
        <f t="array" ref="L68">IFERROR(IF($D$9="",IF($D$11="",IF($D$13="",IF($D$15="",INDEX(orderData[customer],SMALL(MATCH(ROW(orderData[customer]),ROW(orderData[customer])),ROWS($A$15:A75)+$B$3)),INDEX(orderData[customer],SMALL(IF(ISNUMBER(MATCH(YEAR(orderData[invoice_date]),$D$15,0)),MATCH(ROW(orderData[customer]),ROW(orderData[customer])),""),ROWS($A$15:A75)+$B$3))),IF($D$15="",INDEX(orderData[customer],SMALL(IF(ISNUMBER(MATCH(orderData[order_type],$D$13,0)),MATCH(ROW(orderData[customer]),ROW(orderData[customer])),""),ROWS($A$15:A75)+$B$3)),INDEX(orderData[customer],SMALL(IF(ISNUMBER(MATCH(orderData[order_type],$D$13,0)*MATCH(YEAR(orderData[invoice_date]),$D$15,0)),MATCH(ROW(orderData[customer]),ROW(orderData[customer])),""),ROWS($A$15:A75)+$B$3)))),IF($D$13="",IF($D$15="",INDEX(orderData[customer],SMALL(IF(ISNUMBER(MATCH(orderData[status],$D$11,0)),MATCH(ROW(orderData[customer]),ROW(orderData[customer])),""),ROWS($A$15:A75)+$B$3)),INDEX(orderData[customer],SMALL(IF(ISNUMBER(MATCH(orderData[status],$D$11,0)*MATCH(YEAR(orderData[invoice_date]),$D$15,0)),MATCH(ROW(orderData[customer]),ROW(orderData[customer])),""),ROWS($A$15:A75)+$B$3))),IF($D$15="",INDEX(orderData[customer],SMALL(IF(ISNUMBER(MATCH(orderData[status],$D$11,0)*MATCH(orderData[order_type],$D$13,0)),MATCH(ROW(orderData[customer]),ROW(orderData[customer])),""),ROWS($A$15:A75)+$B$3)),INDEX(orderData[customer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er],SMALL(IF(ISNUMBER(MATCH(orderData[customer],$D$9,0)),MATCH(ROW(orderData[customer]),ROW(orderData[customer])),""),ROWS($A$15:A75)+$B$3)),INDEX(orderData[customer],SMALL(IF(ISNUMBER(MATCH(orderData[customer],$D$9,0)*MATCH(YEAR(orderData[invoice_date]),$D$15,0)),MATCH(ROW(orderData[customer]),ROW(orderData[customer])),""),ROWS($A$15:A75)+$B$3))),IF($D$15="",INDEX(orderData[customer],SMALL(IF(ISNUMBER(MATCH(orderData[customer],$D$9,0)*MATCH(orderData[order_type],$D$13,0)),MATCH(ROW(orderData[customer]),ROW(orderData[customer])),""),ROWS($A$15:A75)+$B$3)),INDEX(orderData[customer],SMALL(IF(ISNUMBER(MATCH(orderData[customer],$D$9,0)*MATCH(orderData[order_type],$D$13,0)*MATCH(YEAR(orderData[invoice_date]),$D$15,0)),MATCH(ROW(orderData[customer]),ROW(orderData[customer])),""),ROWS($A$15:A75)+$B$3)))),IF($D$13="",IF($D$15="",INDEX(orderData[customer],SMALL(IF(ISNUMBER(MATCH(orderData[customer],$D$9,0)*MATCH(orderData[status],$D$11,0)),MATCH(ROW(orderData[customer]),ROW(orderData[customer])),""),ROWS($A$15:A75)+$B$3)),INDEX(orderData[customer],SMALL(IF(ISNUMBER(MATCH(orderData[customer],$D$9,0)*MATCH(orderData[status],$D$11,0)*MATCH(YEAR(orderData[invoice_date]),$D$15,0)),MATCH(ROW(orderData[customer]),ROW(orderData[customer])),""),ROWS($A$15:A75)+$B$3))),IF($D$15="",INDEX(orderData[customer],SMALL(IF(ISNUMBER(MATCH(orderData[customer],$D$9,0)*MATCH(orderData[status],$D$11,0)*MATCH(orderData[order_type],$D$13,0)),MATCH(ROW(orderData[customer]),ROW(orderData[customer])),""),ROWS($A$15:A75)+$B$3)),INDEX(orderData[customer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M68" s="286" t="str">
        <f t="array" ref="M68">IFERROR(IF($D$9="",IF($D$11="",IF($D$13="",IF($D$15="",INDEX(orderData[order_no],SMALL(MATCH(ROW(orderData[customer]),ROW(orderData[customer])),ROWS($A$15:A75)+$B$3)),INDEX(orderData[order_no],SMALL(IF(ISNUMBER(MATCH(YEAR(orderData[invoice_date]),$D$15,0)),MATCH(ROW(orderData[customer]),ROW(orderData[customer])),""),ROWS($A$15:A75)+$B$3))),IF($D$15="",INDEX(orderData[order_no],SMALL(IF(ISNUMBER(MATCH(orderData[order_type],$D$13,0)),MATCH(ROW(orderData[customer]),ROW(orderData[customer])),""),ROWS($A$15:A75)+$B$3)),INDEX(orderData[order_no],SMALL(IF(ISNUMBER(MATCH(orderData[order_type],$D$13,0)*MATCH(YEAR(orderData[invoice_date]),$D$15,0)),MATCH(ROW(orderData[customer]),ROW(orderData[customer])),""),ROWS($A$15:A75)+$B$3)))),IF($D$13="",IF($D$15="",INDEX(orderData[order_no],SMALL(IF(ISNUMBER(MATCH(orderData[status],$D$11,0)),MATCH(ROW(orderData[customer]),ROW(orderData[customer])),""),ROWS($A$15:A75)+$B$3)),INDEX(orderData[order_no],SMALL(IF(ISNUMBER(MATCH(orderData[status],$D$11,0)*MATCH(YEAR(orderData[invoice_date]),$D$15,0)),MATCH(ROW(orderData[customer]),ROW(orderData[customer])),""),ROWS($A$15:A75)+$B$3))),IF($D$15="",INDEX(orderData[order_no],SMALL(IF(ISNUMBER(MATCH(orderData[status],$D$11,0)*MATCH(orderData[order_type],$D$13,0)),MATCH(ROW(orderData[customer]),ROW(orderData[customer])),""),ROWS($A$15:A75)+$B$3)),INDEX(orderData[order_no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no],SMALL(IF(ISNUMBER(MATCH(orderData[customer],$D$9,0)),MATCH(ROW(orderData[customer]),ROW(orderData[customer])),""),ROWS($A$15:A75)+$B$3)),INDEX(orderData[order_no],SMALL(IF(ISNUMBER(MATCH(orderData[customer],$D$9,0)*MATCH(YEAR(orderData[invoice_date]),$D$15,0)),MATCH(ROW(orderData[customer]),ROW(orderData[customer])),""),ROWS($A$15:A75)+$B$3))),IF($D$15="",INDEX(orderData[order_no],SMALL(IF(ISNUMBER(MATCH(orderData[customer],$D$9,0)*MATCH(orderData[order_type],$D$13,0)),MATCH(ROW(orderData[customer]),ROW(orderData[customer])),""),ROWS($A$15:A75)+$B$3)),INDEX(orderData[order_no],SMALL(IF(ISNUMBER(MATCH(orderData[customer],$D$9,0)*MATCH(orderData[order_type],$D$13,0)*MATCH(YEAR(orderData[invoice_date]),$D$15,0)),MATCH(ROW(orderData[customer]),ROW(orderData[customer])),""),ROWS($A$15:A75)+$B$3)))),IF($D$13="",IF($D$15="",INDEX(orderData[order_no],SMALL(IF(ISNUMBER(MATCH(orderData[customer],$D$9,0)*MATCH(orderData[status],$D$11,0)),MATCH(ROW(orderData[customer]),ROW(orderData[customer])),""),ROWS($A$15:A75)+$B$3)),INDEX(orderData[order_no],SMALL(IF(ISNUMBER(MATCH(orderData[customer],$D$9,0)*MATCH(orderData[status],$D$11,0)*MATCH(YEAR(orderData[invoice_date]),$D$15,0)),MATCH(ROW(orderData[customer]),ROW(orderData[customer])),""),ROWS($A$15:A75)+$B$3))),IF($D$15="",INDEX(orderData[order_no],SMALL(IF(ISNUMBER(MATCH(orderData[customer],$D$9,0)*MATCH(orderData[status],$D$11,0)*MATCH(orderData[order_type],$D$13,0)),MATCH(ROW(orderData[customer]),ROW(orderData[customer])),""),ROWS($A$15:A75)+$B$3)),INDEX(orderData[order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N68" s="287" t="str">
        <f t="array" ref="N68">IFERROR(IF($D$9="",IF($D$11="",IF($D$13="",IF($D$15="",INDEX(orderData[order_type],SMALL(MATCH(ROW(orderData[customer]),ROW(orderData[customer])),ROWS($A$15:A75)+$B$3)),INDEX(orderData[order_type],SMALL(IF(ISNUMBER(MATCH(YEAR(orderData[invoice_date]),$D$15,0)),MATCH(ROW(orderData[customer]),ROW(orderData[customer])),""),ROWS($A$15:A75)+$B$3))),IF($D$15="",INDEX(orderData[order_type],SMALL(IF(ISNUMBER(MATCH(orderData[order_type],$D$13,0)),MATCH(ROW(orderData[customer]),ROW(orderData[customer])),""),ROWS($A$15:A75)+$B$3)),INDEX(orderData[order_type],SMALL(IF(ISNUMBER(MATCH(orderData[order_type],$D$13,0)*MATCH(YEAR(orderData[invoice_date]),$D$15,0)),MATCH(ROW(orderData[customer]),ROW(orderData[customer])),""),ROWS($A$15:A75)+$B$3)))),IF($D$13="",IF($D$15="",INDEX(orderData[order_type],SMALL(IF(ISNUMBER(MATCH(orderData[status],$D$11,0)),MATCH(ROW(orderData[customer]),ROW(orderData[customer])),""),ROWS($A$15:A75)+$B$3)),INDEX(orderData[order_type],SMALL(IF(ISNUMBER(MATCH(orderData[status],$D$11,0)*MATCH(YEAR(orderData[invoice_date]),$D$15,0)),MATCH(ROW(orderData[customer]),ROW(orderData[customer])),""),ROWS($A$15:A75)+$B$3))),IF($D$15="",INDEX(orderData[order_type],SMALL(IF(ISNUMBER(MATCH(orderData[status],$D$11,0)*MATCH(orderData[order_type],$D$13,0)),MATCH(ROW(orderData[customer]),ROW(orderData[customer])),""),ROWS($A$15:A75)+$B$3)),INDEX(orderData[order_typ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type],SMALL(IF(ISNUMBER(MATCH(orderData[customer],$D$9,0)),MATCH(ROW(orderData[customer]),ROW(orderData[customer])),""),ROWS($A$15:A75)+$B$3)),INDEX(orderData[order_type],SMALL(IF(ISNUMBER(MATCH(orderData[customer],$D$9,0)*MATCH(YEAR(orderData[invoice_date]),$D$15,0)),MATCH(ROW(orderData[customer]),ROW(orderData[customer])),""),ROWS($A$15:A75)+$B$3))),IF($D$15="",INDEX(orderData[order_type],SMALL(IF(ISNUMBER(MATCH(orderData[customer],$D$9,0)*MATCH(orderData[order_type],$D$13,0)),MATCH(ROW(orderData[customer]),ROW(orderData[customer])),""),ROWS($A$15:A75)+$B$3)),INDEX(orderData[order_type],SMALL(IF(ISNUMBER(MATCH(orderData[customer],$D$9,0)*MATCH(orderData[order_type],$D$13,0)*MATCH(YEAR(orderData[invoice_date]),$D$15,0)),MATCH(ROW(orderData[customer]),ROW(orderData[customer])),""),ROWS($A$15:A75)+$B$3)))),IF($D$13="",IF($D$15="",INDEX(orderData[order_type],SMALL(IF(ISNUMBER(MATCH(orderData[customer],$D$9,0)*MATCH(orderData[status],$D$11,0)),MATCH(ROW(orderData[customer]),ROW(orderData[customer])),""),ROWS($A$15:A75)+$B$3)),INDEX(orderData[order_type],SMALL(IF(ISNUMBER(MATCH(orderData[customer],$D$9,0)*MATCH(orderData[status],$D$11,0)*MATCH(YEAR(orderData[invoice_date]),$D$15,0)),MATCH(ROW(orderData[customer]),ROW(orderData[customer])),""),ROWS($A$15:A75)+$B$3))),IF($D$15="",INDEX(orderData[order_type],SMALL(IF(ISNUMBER(MATCH(orderData[customer],$D$9,0)*MATCH(orderData[status],$D$11,0)*MATCH(orderData[order_type],$D$13,0)),MATCH(ROW(orderData[customer]),ROW(orderData[customer])),""),ROWS($A$15:A75)+$B$3)),INDEX(orderData[order_typ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O68" s="288" t="str">
        <f t="array" ref="O68">IFERROR(IF($D$9="",IF($D$11="",IF($D$13="",IF($D$15="",INDEX(orderData[order_date],SMALL(MATCH(ROW(orderData[customer]),ROW(orderData[customer])),ROWS($A$15:A75)+$B$3)),INDEX(orderData[order_date],SMALL(IF(ISNUMBER(MATCH(YEAR(orderData[invoice_date]),$D$15,0)),MATCH(ROW(orderData[customer]),ROW(orderData[customer])),""),ROWS($A$15:A75)+$B$3))),IF($D$15="",INDEX(orderData[order_date],SMALL(IF(ISNUMBER(MATCH(orderData[order_type],$D$13,0)),MATCH(ROW(orderData[customer]),ROW(orderData[customer])),""),ROWS($A$15:A75)+$B$3)),INDEX(orderData[order_date],SMALL(IF(ISNUMBER(MATCH(orderData[order_type],$D$13,0)*MATCH(YEAR(orderData[invoice_date]),$D$15,0)),MATCH(ROW(orderData[customer]),ROW(orderData[customer])),""),ROWS($A$15:A75)+$B$3)))),IF($D$13="",IF($D$15="",INDEX(orderData[order_date],SMALL(IF(ISNUMBER(MATCH(orderData[status],$D$11,0)),MATCH(ROW(orderData[customer]),ROW(orderData[customer])),""),ROWS($A$15:A75)+$B$3)),INDEX(orderData[order_date],SMALL(IF(ISNUMBER(MATCH(orderData[status],$D$11,0)*MATCH(YEAR(orderData[invoice_date]),$D$15,0)),MATCH(ROW(orderData[customer]),ROW(orderData[customer])),""),ROWS($A$15:A75)+$B$3))),IF($D$15="",INDEX(orderData[order_date],SMALL(IF(ISNUMBER(MATCH(orderData[status],$D$11,0)*MATCH(orderData[order_type],$D$13,0)),MATCH(ROW(orderData[customer]),ROW(orderData[customer])),""),ROWS($A$15:A75)+$B$3)),INDEX(orderData[order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date],SMALL(IF(ISNUMBER(MATCH(orderData[customer],$D$9,0)),MATCH(ROW(orderData[customer]),ROW(orderData[customer])),""),ROWS($A$15:A75)+$B$3)),INDEX(orderData[order_date],SMALL(IF(ISNUMBER(MATCH(orderData[customer],$D$9,0)*MATCH(YEAR(orderData[invoice_date]),$D$15,0)),MATCH(ROW(orderData[customer]),ROW(orderData[customer])),""),ROWS($A$15:A75)+$B$3))),IF($D$15="",INDEX(orderData[order_date],SMALL(IF(ISNUMBER(MATCH(orderData[customer],$D$9,0)*MATCH(orderData[order_type],$D$13,0)),MATCH(ROW(orderData[customer]),ROW(orderData[customer])),""),ROWS($A$15:A75)+$B$3)),INDEX(orderData[order_date],SMALL(IF(ISNUMBER(MATCH(orderData[customer],$D$9,0)*MATCH(orderData[order_type],$D$13,0)*MATCH(YEAR(orderData[invoice_date]),$D$15,0)),MATCH(ROW(orderData[customer]),ROW(orderData[customer])),""),ROWS($A$15:A75)+$B$3)))),IF($D$13="",IF($D$15="",INDEX(orderData[order_date],SMALL(IF(ISNUMBER(MATCH(orderData[customer],$D$9,0)*MATCH(orderData[status],$D$11,0)),MATCH(ROW(orderData[customer]),ROW(orderData[customer])),""),ROWS($A$15:A75)+$B$3)),INDEX(orderData[order_date],SMALL(IF(ISNUMBER(MATCH(orderData[customer],$D$9,0)*MATCH(orderData[status],$D$11,0)*MATCH(YEAR(orderData[invoice_date]),$D$15,0)),MATCH(ROW(orderData[customer]),ROW(orderData[customer])),""),ROWS($A$15:A75)+$B$3))),IF($D$15="",INDEX(orderData[order_date],SMALL(IF(ISNUMBER(MATCH(orderData[customer],$D$9,0)*MATCH(orderData[status],$D$11,0)*MATCH(orderData[order_type],$D$13,0)),MATCH(ROW(orderData[customer]),ROW(orderData[customer])),""),ROWS($A$15:A75)+$B$3)),INDEX(orderData[order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P68" s="289" t="str">
        <f t="array" ref="P68">IFERROR(IF($D$9="",IF($D$11="",IF($D$13="",IF($D$15="",INDEX(orderData[invoice_no],SMALL(MATCH(ROW(orderData[customer]),ROW(orderData[customer])),ROWS($A$15:A75)+$B$3)),INDEX(orderData[invoice_no],SMALL(IF(ISNUMBER(MATCH(YEAR(orderData[invoice_date]),$D$15,0)),MATCH(ROW(orderData[customer]),ROW(orderData[customer])),""),ROWS($A$15:A75)+$B$3))),IF($D$15="",INDEX(orderData[invoice_no],SMALL(IF(ISNUMBER(MATCH(orderData[order_type],$D$13,0)),MATCH(ROW(orderData[customer]),ROW(orderData[customer])),""),ROWS($A$15:A75)+$B$3)),INDEX(orderData[invoice_no],SMALL(IF(ISNUMBER(MATCH(orderData[order_type],$D$13,0)*MATCH(YEAR(orderData[invoice_date]),$D$15,0)),MATCH(ROW(orderData[customer]),ROW(orderData[customer])),""),ROWS($A$15:A75)+$B$3)))),IF($D$13="",IF($D$15="",INDEX(orderData[invoice_no],SMALL(IF(ISNUMBER(MATCH(orderData[status],$D$11,0)),MATCH(ROW(orderData[customer]),ROW(orderData[customer])),""),ROWS($A$15:A75)+$B$3)),INDEX(orderData[invoice_no],SMALL(IF(ISNUMBER(MATCH(orderData[status],$D$11,0)*MATCH(YEAR(orderData[invoice_date]),$D$15,0)),MATCH(ROW(orderData[customer]),ROW(orderData[customer])),""),ROWS($A$15:A75)+$B$3))),IF($D$15="",INDEX(orderData[invoice_no],SMALL(IF(ISNUMBER(MATCH(orderData[status],$D$11,0)*MATCH(orderData[order_type],$D$13,0)),MATCH(ROW(orderData[customer]),ROW(orderData[customer])),""),ROWS($A$15:A75)+$B$3)),INDEX(orderData[invoice_no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no],SMALL(IF(ISNUMBER(MATCH(orderData[customer],$D$9,0)),MATCH(ROW(orderData[customer]),ROW(orderData[customer])),""),ROWS($A$15:A75)+$B$3)),INDEX(orderData[invoice_no],SMALL(IF(ISNUMBER(MATCH(orderData[customer],$D$9,0)*MATCH(YEAR(orderData[invoice_date]),$D$15,0)),MATCH(ROW(orderData[customer]),ROW(orderData[customer])),""),ROWS($A$15:A75)+$B$3))),IF($D$15="",INDEX(orderData[invoice_no],SMALL(IF(ISNUMBER(MATCH(orderData[customer],$D$9,0)*MATCH(orderData[order_type],$D$13,0)),MATCH(ROW(orderData[customer]),ROW(orderData[customer])),""),ROWS($A$15:A75)+$B$3)),INDEX(orderData[invoice_no],SMALL(IF(ISNUMBER(MATCH(orderData[customer],$D$9,0)*MATCH(orderData[order_type],$D$13,0)*MATCH(YEAR(orderData[invoice_date]),$D$15,0)),MATCH(ROW(orderData[customer]),ROW(orderData[customer])),""),ROWS($A$15:A75)+$B$3)))),IF($D$13="",IF($D$15="",INDEX(orderData[invoice_no],SMALL(IF(ISNUMBER(MATCH(orderData[customer],$D$9,0)*MATCH(orderData[status],$D$11,0)),MATCH(ROW(orderData[customer]),ROW(orderData[customer])),""),ROWS($A$15:A75)+$B$3)),INDEX(orderData[invoice_no],SMALL(IF(ISNUMBER(MATCH(orderData[customer],$D$9,0)*MATCH(orderData[status],$D$11,0)*MATCH(YEAR(orderData[invoice_date]),$D$15,0)),MATCH(ROW(orderData[customer]),ROW(orderData[customer])),""),ROWS($A$15:A75)+$B$3))),IF($D$15="",INDEX(orderData[invoice_no],SMALL(IF(ISNUMBER(MATCH(orderData[customer],$D$9,0)*MATCH(orderData[status],$D$11,0)*MATCH(orderData[order_type],$D$13,0)),MATCH(ROW(orderData[customer]),ROW(orderData[customer])),""),ROWS($A$15:A75)+$B$3)),INDEX(orderData[invoice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Q68" s="290" t="str">
        <f t="array" ref="Q68">IFERROR(IF($D$9="",IF($D$11="",IF($D$13="",IF($D$15="",INDEX(orderData[invoice_date],SMALL(MATCH(ROW(orderData[customer]),ROW(orderData[customer])),ROWS($A$15:A75)+$B$3)),INDEX(orderData[invoice_date],SMALL(IF(ISNUMBER(MATCH(YEAR(orderData[invoice_date]),$D$15,0)),MATCH(ROW(orderData[customer]),ROW(orderData[customer])),""),ROWS($A$15:A75)+$B$3))),IF($D$15="",INDEX(orderData[invoice_date],SMALL(IF(ISNUMBER(MATCH(orderData[order_type],$D$13,0)),MATCH(ROW(orderData[customer]),ROW(orderData[customer])),""),ROWS($A$15:A75)+$B$3)),INDEX(orderData[invoice_date],SMALL(IF(ISNUMBER(MATCH(orderData[order_type],$D$13,0)*MATCH(YEAR(orderData[invoice_date]),$D$15,0)),MATCH(ROW(orderData[customer]),ROW(orderData[customer])),""),ROWS($A$15:A75)+$B$3)))),IF($D$13="",IF($D$15="",INDEX(orderData[invoice_date],SMALL(IF(ISNUMBER(MATCH(orderData[status],$D$11,0)),MATCH(ROW(orderData[customer]),ROW(orderData[customer])),""),ROWS($A$15:A75)+$B$3)),INDEX(orderData[invoice_date],SMALL(IF(ISNUMBER(MATCH(orderData[status],$D$11,0)*MATCH(YEAR(orderData[invoice_date]),$D$15,0)),MATCH(ROW(orderData[customer]),ROW(orderData[customer])),""),ROWS($A$15:A75)+$B$3))),IF($D$15="",INDEX(orderData[invoice_date],SMALL(IF(ISNUMBER(MATCH(orderData[status],$D$11,0)*MATCH(orderData[order_type],$D$13,0)),MATCH(ROW(orderData[customer]),ROW(orderData[customer])),""),ROWS($A$15:A75)+$B$3)),INDEX(orderData[invoice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date],SMALL(IF(ISNUMBER(MATCH(orderData[customer],$D$9,0)),MATCH(ROW(orderData[customer]),ROW(orderData[customer])),""),ROWS($A$15:A75)+$B$3)),INDEX(orderData[invoice_date],SMALL(IF(ISNUMBER(MATCH(orderData[customer],$D$9,0)*MATCH(YEAR(orderData[invoice_date]),$D$15,0)),MATCH(ROW(orderData[customer]),ROW(orderData[customer])),""),ROWS($A$15:A75)+$B$3))),IF($D$15="",INDEX(orderData[invoice_date],SMALL(IF(ISNUMBER(MATCH(orderData[customer],$D$9,0)*MATCH(orderData[order_type],$D$13,0)),MATCH(ROW(orderData[customer]),ROW(orderData[customer])),""),ROWS($A$15:A75)+$B$3)),INDEX(orderData[invoice_date],SMALL(IF(ISNUMBER(MATCH(orderData[customer],$D$9,0)*MATCH(orderData[order_type],$D$13,0)*MATCH(YEAR(orderData[invoice_date]),$D$15,0)),MATCH(ROW(orderData[customer]),ROW(orderData[customer])),""),ROWS($A$15:A75)+$B$3)))),IF($D$13="",IF($D$15="",INDEX(orderData[invoice_date],SMALL(IF(ISNUMBER(MATCH(orderData[customer],$D$9,0)*MATCH(orderData[status],$D$11,0)),MATCH(ROW(orderData[customer]),ROW(orderData[customer])),""),ROWS($A$15:A75)+$B$3)),INDEX(orderData[invoice_date],SMALL(IF(ISNUMBER(MATCH(orderData[customer],$D$9,0)*MATCH(orderData[status],$D$11,0)*MATCH(YEAR(orderData[invoice_date]),$D$15,0)),MATCH(ROW(orderData[customer]),ROW(orderData[customer])),""),ROWS($A$15:A75)+$B$3))),IF($D$15="",INDEX(orderData[invoice_date],SMALL(IF(ISNUMBER(MATCH(orderData[customer],$D$9,0)*MATCH(orderData[status],$D$11,0)*MATCH(orderData[order_type],$D$13,0)),MATCH(ROW(orderData[customer]),ROW(orderData[customer])),""),ROWS($A$15:A75)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R68" s="291" t="str">
        <f t="array" ref="R68">IFERROR(IF($D$9="",IF($D$11="",IF($D$13="",IF($D$15="",INDEX(orderData[inv_amount],SMALL(MATCH(ROW(orderData[customer]),ROW(orderData[customer])),ROWS($A$15:A75)+$B$3)),INDEX(orderData[inv_amount],SMALL(IF(ISNUMBER(MATCH(YEAR(orderData[invoice_date]),$D$15,0)),MATCH(ROW(orderData[customer]),ROW(orderData[customer])),""),ROWS($A$15:A75)+$B$3))),IF($D$15="",INDEX(orderData[inv_amount],SMALL(IF(ISNUMBER(MATCH(orderData[order_type],$D$13,0)),MATCH(ROW(orderData[customer]),ROW(orderData[customer])),""),ROWS($A$15:A75)+$B$3)),INDEX(orderData[inv_amount],SMALL(IF(ISNUMBER(MATCH(orderData[order_type],$D$13,0)*MATCH(YEAR(orderData[invoice_date]),$D$15,0)),MATCH(ROW(orderData[customer]),ROW(orderData[customer])),""),ROWS($A$15:A75)+$B$3)))),IF($D$13="",IF($D$15="",INDEX(orderData[inv_amount],SMALL(IF(ISNUMBER(MATCH(orderData[status],$D$11,0)),MATCH(ROW(orderData[customer]),ROW(orderData[customer])),""),ROWS($A$15:A75)+$B$3)),INDEX(orderData[inv_amount],SMALL(IF(ISNUMBER(MATCH(orderData[status],$D$11,0)*MATCH(YEAR(orderData[invoice_date]),$D$15,0)),MATCH(ROW(orderData[customer]),ROW(orderData[customer])),""),ROWS($A$15:A75)+$B$3))),IF($D$15="",INDEX(orderData[inv_amount],SMALL(IF(ISNUMBER(MATCH(orderData[status],$D$11,0)*MATCH(orderData[order_type],$D$13,0)),MATCH(ROW(orderData[customer]),ROW(orderData[customer])),""),ROWS($A$15:A75)+$B$3)),INDEX(orderData[inv_amount],SMALL(IF(ISNUMBER(MATCH(orderData[status],$D$11,0)*MATCH(orderData[order_type],$D$13,0)*MATCH(YEAR(orderData[invoice_date]),$D$15,0)),MATCH(ROW(orderData[customer]),ROW(orderData[customer])),""),ROWS($A$15:A75)+$B$3))))),IF($D$11="",IF($D$13="",IF($D$15="",INDEX(orderData[inv_amount],SMALL(IF(ISNUMBER(MATCH(orderData[customer],$D$9,0)),MATCH(ROW(orderData[customer]),ROW(orderData[customer])),""),ROWS($A$15:A75)+$B$3)),INDEX(orderData[inv_amount],SMALL(IF(ISNUMBER(MATCH(orderData[customer],$D$9,0)*MATCH(YEAR(orderData[invoice_date]),$D$15,0)),MATCH(ROW(orderData[customer]),ROW(orderData[customer])),""),ROWS($A$15:A75)+$B$3))),IF($D$15="",INDEX(orderData[inv_amount],SMALL(IF(ISNUMBER(MATCH(orderData[customer],$D$9,0)*MATCH(orderData[order_type],$D$13,0)),MATCH(ROW(orderData[customer]),ROW(orderData[customer])),""),ROWS($A$15:A75)+$B$3)),INDEX(orderData[inv_amount],SMALL(IF(ISNUMBER(MATCH(orderData[customer],$D$9,0)*MATCH(orderData[order_type],$D$13,0)*MATCH(YEAR(orderData[invoice_date]),$D$15,0)),MATCH(ROW(orderData[customer]),ROW(orderData[customer])),""),ROWS($A$15:A75)+$B$3)))),IF($D$13="",IF($D$15="",INDEX(orderData[inv_amount],SMALL(IF(ISNUMBER(MATCH(orderData[customer],$D$9,0)*MATCH(orderData[status],$D$11,0)),MATCH(ROW(orderData[customer]),ROW(orderData[customer])),""),ROWS($A$15:A75)+$B$3)),INDEX(orderData[inv_amount],SMALL(IF(ISNUMBER(MATCH(orderData[customer],$D$9,0)*MATCH(orderData[status],$D$11,0)*MATCH(YEAR(orderData[inv_amount]),$D$15,0)),MATCH(ROW(orderData[customer]),ROW(orderData[customer])),""),ROWS($A$15:A75)+$B$3))),IF($D$15="",INDEX(orderData[inv_amount],SMALL(IF(ISNUMBER(MATCH(orderData[customer],$D$9,0)*MATCH(orderData[status],$D$11,0)*MATCH(orderData[order_type],$D$13,0)),MATCH(ROW(orderData[customer]),ROW(orderData[customer])),""),ROWS($A$15:A75)+$B$3)),INDEX(orderData[inv_amount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S68" s="353" t="str">
        <f t="array" ref="S68">IFERROR(IF($D$9="",IF($D$11="",IF($D$13="",IF($D$15="",INDEX(orderData[lock_goods],SMALL(MATCH(ROW(orderData[customer]),ROW(orderData[customer])),ROWS($A$15:A75)+$B$3)),INDEX(orderData[lock_goods],SMALL(IF(ISNUMBER(MATCH(YEAR(orderData[invoice_date]),$D$15,0)),MATCH(ROW(orderData[customer]),ROW(orderData[customer])),""),ROWS($A$15:A75)+$B$3))),IF($D$15="",INDEX(orderData[lock_goods],SMALL(IF(ISNUMBER(MATCH(orderData[order_type],$D$13,0)),MATCH(ROW(orderData[customer]),ROW(orderData[customer])),""),ROWS($A$15:A75)+$B$3)),INDEX(orderData[lock_goods],SMALL(IF(ISNUMBER(MATCH(orderData[order_type],$D$13,0)*MATCH(YEAR(orderData[invoice_date]),$D$15,0)),MATCH(ROW(orderData[customer]),ROW(orderData[customer])),""),ROWS($A$15:A75)+$B$3)))),IF($D$13="",IF($D$15="",INDEX(orderData[lock_goods],SMALL(IF(ISNUMBER(MATCH(orderData[status],$D$11,0)),MATCH(ROW(orderData[customer]),ROW(orderData[customer])),""),ROWS($A$15:A75)+$B$3)),INDEX(orderData[lock_goods],SMALL(IF(ISNUMBER(MATCH(orderData[status],$D$11,0)*MATCH(YEAR(orderData[invoice_date]),$D$15,0)),MATCH(ROW(orderData[customer]),ROW(orderData[customer])),""),ROWS($A$15:A75)+$B$3))),IF($D$15="",INDEX(orderData[lock_goods],SMALL(IF(ISNUMBER(MATCH(orderData[status],$D$11,0)*MATCH(orderData[order_type],$D$13,0)),MATCH(ROW(orderData[customer]),ROW(orderData[customer])),""),ROWS($A$15:A75)+$B$3)),INDEX(orderData[lock_goods],SMALL(IF(ISNUMBER(MATCH(orderData[status],$D$11,0)*MATCH(orderData[order_type],$D$13,0)*MATCH(YEAR(orderData[invoice_date]),$D$15,0)),MATCH(ROW(orderData[customer]),ROW(orderData[customer])),""),ROWS($A$15:A75)+$B$3))))),IF($D$11="",IF($D$13="",IF($D$15="",INDEX(orderData[lock_goods],SMALL(IF(ISNUMBER(MATCH(orderData[customer],$D$9,0)),MATCH(ROW(orderData[customer]),ROW(orderData[customer])),""),ROWS($A$15:A75)+$B$3)),INDEX(orderData[lock_goods],SMALL(IF(ISNUMBER(MATCH(orderData[customer],$D$9,0)*MATCH(YEAR(orderData[invoice_date]),$D$15,0)),MATCH(ROW(orderData[customer]),ROW(orderData[customer])),""),ROWS($A$15:A75)+$B$3))),IF($D$15="",INDEX(orderData[lock_goods],SMALL(IF(ISNUMBER(MATCH(orderData[customer],$D$9,0)*MATCH(orderData[order_type],$D$13,0)),MATCH(ROW(orderData[customer]),ROW(orderData[customer])),""),ROWS($A$15:A75)+$B$3)),INDEX(orderData[lock_goods],SMALL(IF(ISNUMBER(MATCH(orderData[customer],$D$9,0)*MATCH(orderData[order_type],$D$13,0)*MATCH(YEAR(orderData[invoice_date]),$D$15,0)),MATCH(ROW(orderData[customer]),ROW(orderData[customer])),""),ROWS($A$15:A75)+$B$3)))),IF($D$13="",IF($D$15="",INDEX(orderData[lock_goods],SMALL(IF(ISNUMBER(MATCH(orderData[customer],$D$9,0)*MATCH(orderData[status],$D$11,0)),MATCH(ROW(orderData[customer]),ROW(orderData[customer])),""),ROWS($A$15:A75)+$B$3)),INDEX(orderData[lock_goods],SMALL(IF(ISNUMBER(MATCH(orderData[customer],$D$9,0)*MATCH(orderData[status],$D$11,0)*MATCH(YEAR(orderData[payed]),$D$15,0)),MATCH(ROW(orderData[customer]),ROW(orderData[customer])),""),ROWS($A$15:A75)+$B$3))),IF($D$15="",INDEX(orderData[lock_goods],SMALL(IF(ISNUMBER(MATCH(orderData[customer],$D$9,0)*MATCH(orderData[status],$D$11,0)*MATCH(orderData[order_type],$D$13,0)),MATCH(ROW(orderData[customer]),ROW(orderData[customer])),""),ROWS($A$15:A75)+$B$3)),INDEX(orderData[lock_good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T68" s="292" t="str">
        <f t="array" ref="T68">IFERROR(IF($D$9="",IF($D$11="",IF($D$13="",IF($D$15="",INDEX(orderData[payed],SMALL(MATCH(ROW(orderData[customer]),ROW(orderData[customer])),ROWS($A$15:A75)+$B$3)),INDEX(orderData[payed],SMALL(IF(ISNUMBER(MATCH(YEAR(orderData[invoice_date]),$D$15,0)),MATCH(ROW(orderData[customer]),ROW(orderData[customer])),""),ROWS($A$15:A75)+$B$3))),IF($D$15="",INDEX(orderData[payed],SMALL(IF(ISNUMBER(MATCH(orderData[order_type],$D$13,0)),MATCH(ROW(orderData[customer]),ROW(orderData[customer])),""),ROWS($A$15:A75)+$B$3)),INDEX(orderData[payed],SMALL(IF(ISNUMBER(MATCH(orderData[order_type],$D$13,0)*MATCH(YEAR(orderData[invoice_date]),$D$15,0)),MATCH(ROW(orderData[customer]),ROW(orderData[customer])),""),ROWS($A$15:A75)+$B$3)))),IF($D$13="",IF($D$15="",INDEX(orderData[payed],SMALL(IF(ISNUMBER(MATCH(orderData[status],$D$11,0)),MATCH(ROW(orderData[customer]),ROW(orderData[customer])),""),ROWS($A$15:A75)+$B$3)),INDEX(orderData[payed],SMALL(IF(ISNUMBER(MATCH(orderData[status],$D$11,0)*MATCH(YEAR(orderData[invoice_date]),$D$15,0)),MATCH(ROW(orderData[customer]),ROW(orderData[customer])),""),ROWS($A$15:A75)+$B$3))),IF($D$15="",INDEX(orderData[payed],SMALL(IF(ISNUMBER(MATCH(orderData[status],$D$11,0)*MATCH(orderData[order_type],$D$13,0)),MATCH(ROW(orderData[customer]),ROW(orderData[customer])),""),ROWS($A$15:A75)+$B$3)),INDEX(orderData[payed],SMALL(IF(ISNUMBER(MATCH(orderData[status],$D$11,0)*MATCH(orderData[order_type],$D$13,0)*MATCH(YEAR(orderData[invoice_date]),$D$15,0)),MATCH(ROW(orderData[customer]),ROW(orderData[customer])),""),ROWS($A$15:A75)+$B$3))))),IF($D$11="",IF($D$13="",IF($D$15="",INDEX(orderData[payed],SMALL(IF(ISNUMBER(MATCH(orderData[customer],$D$9,0)),MATCH(ROW(orderData[customer]),ROW(orderData[customer])),""),ROWS($A$15:A75)+$B$3)),INDEX(orderData[payed],SMALL(IF(ISNUMBER(MATCH(orderData[customer],$D$9,0)*MATCH(YEAR(orderData[invoice_date]),$D$15,0)),MATCH(ROW(orderData[customer]),ROW(orderData[customer])),""),ROWS($A$15:A75)+$B$3))),IF($D$15="",INDEX(orderData[payed],SMALL(IF(ISNUMBER(MATCH(orderData[customer],$D$9,0)*MATCH(orderData[order_type],$D$13,0)),MATCH(ROW(orderData[customer]),ROW(orderData[customer])),""),ROWS($A$15:A75)+$B$3)),INDEX(orderData[payed],SMALL(IF(ISNUMBER(MATCH(orderData[customer],$D$9,0)*MATCH(orderData[order_type],$D$13,0)*MATCH(YEAR(orderData[invoice_date]),$D$15,0)),MATCH(ROW(orderData[customer]),ROW(orderData[customer])),""),ROWS($A$15:A75)+$B$3)))),IF($D$13="",IF($D$15="",INDEX(orderData[payed],SMALL(IF(ISNUMBER(MATCH(orderData[customer],$D$9,0)*MATCH(orderData[status],$D$11,0)),MATCH(ROW(orderData[customer]),ROW(orderData[customer])),""),ROWS($A$15:A75)+$B$3)),INDEX(orderData[payed],SMALL(IF(ISNUMBER(MATCH(orderData[customer],$D$9,0)*MATCH(orderData[status],$D$11,0)*MATCH(YEAR(orderData[payed]),$D$15,0)),MATCH(ROW(orderData[customer]),ROW(orderData[customer])),""),ROWS($A$15:A75)+$B$3))),IF($D$15="",INDEX(orderData[payed],SMALL(IF(ISNUMBER(MATCH(orderData[customer],$D$9,0)*MATCH(orderData[status],$D$11,0)*MATCH(orderData[order_type],$D$13,0)),MATCH(ROW(orderData[customer]),ROW(orderData[customer])),""),ROWS($A$15:A75)+$B$3)),INDEX(orderData[paye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U68" s="287" t="str">
        <f t="array" ref="U68">IFERROR(IF($D$9="",IF($D$11="",IF($D$13="",IF($D$15="",INDEX(orderData[shipping_method],SMALL(MATCH(ROW(orderData[customer]),ROW(orderData[customer])),ROWS($A$15:A75)+$B$3)),INDEX(orderData[shipping_method],SMALL(IF(ISNUMBER(MATCH(YEAR(orderData[invoice_date]),$D$15,0)),MATCH(ROW(orderData[customer]),ROW(orderData[customer])),""),ROWS($A$15:A75)+$B$3))),IF($D$15="",INDEX(orderData[shipping_method],SMALL(IF(ISNUMBER(MATCH(orderData[order_type],$D$13,0)),MATCH(ROW(orderData[customer]),ROW(orderData[customer])),""),ROWS($A$15:A75)+$B$3)),INDEX(orderData[shipping_method],SMALL(IF(ISNUMBER(MATCH(orderData[order_type],$D$13,0)*MATCH(YEAR(orderData[invoice_date]),$D$15,0)),MATCH(ROW(orderData[customer]),ROW(orderData[customer])),""),ROWS($A$15:A75)+$B$3)))),IF($D$13="",IF($D$15="",INDEX(orderData[shipping_method],SMALL(IF(ISNUMBER(MATCH(orderData[status],$D$11,0)),MATCH(ROW(orderData[customer]),ROW(orderData[customer])),""),ROWS($A$15:A75)+$B$3)),INDEX(orderData[shipping_method],SMALL(IF(ISNUMBER(MATCH(orderData[status],$D$11,0)*MATCH(YEAR(orderData[invoice_date]),$D$15,0)),MATCH(ROW(orderData[customer]),ROW(orderData[customer])),""),ROWS($A$15:A75)+$B$3))),IF($D$15="",INDEX(orderData[shipping_method],SMALL(IF(ISNUMBER(MATCH(orderData[status],$D$11,0)*MATCH(orderData[order_type],$D$13,0)),MATCH(ROW(orderData[customer]),ROW(orderData[customer])),""),ROWS($A$15:A75)+$B$3)),INDEX(orderData[shipping_method],SMALL(IF(ISNUMBER(MATCH(orderData[status],$D$11,0)*MATCH(orderData[order_type],$D$13,0)*MATCH(YEAR(orderData[invoice_date]),$D$15,0)),MATCH(ROW(orderData[customer]),ROW(orderData[customer])),""),ROWS($A$15:A75)+$B$3))))),IF($D$11="",IF($D$13="",IF($D$15="",INDEX(orderData[shipping_method],SMALL(IF(ISNUMBER(MATCH(orderData[customer],$D$9,0)),MATCH(ROW(orderData[customer]),ROW(orderData[customer])),""),ROWS($A$15:A75)+$B$3)),INDEX(orderData[shipping_method],SMALL(IF(ISNUMBER(MATCH(orderData[customer],$D$9,0)*MATCH(YEAR(orderData[invoice_date]),$D$15,0)),MATCH(ROW(orderData[customer]),ROW(orderData[customer])),""),ROWS($A$15:A75)+$B$3))),IF($D$15="",INDEX(orderData[shipping_method],SMALL(IF(ISNUMBER(MATCH(orderData[customer],$D$9,0)*MATCH(orderData[order_type],$D$13,0)),MATCH(ROW(orderData[customer]),ROW(orderData[customer])),""),ROWS($A$15:A75)+$B$3)),INDEX(orderData[shipping_method],SMALL(IF(ISNUMBER(MATCH(orderData[customer],$D$9,0)*MATCH(orderData[order_type],$D$13,0)*MATCH(YEAR(orderData[invoice_date]),$D$15,0)),MATCH(ROW(orderData[customer]),ROW(orderData[customer])),""),ROWS($A$15:A75)+$B$3)))),IF($D$13="",IF($D$15="",INDEX(orderData[shipping_method],SMALL(IF(ISNUMBER(MATCH(orderData[customer],$D$9,0)*MATCH(orderData[status],$D$11,0)),MATCH(ROW(orderData[customer]),ROW(orderData[customer])),""),ROWS($A$15:A75)+$B$3)),INDEX(orderData[shipping_method],SMALL(IF(ISNUMBER(MATCH(orderData[customer],$D$9,0)*MATCH(orderData[status],$D$11,0)*MATCH(YEAR(orderData[shipping_method]),$D$15,0)),MATCH(ROW(orderData[customer]),ROW(orderData[customer])),""),ROWS($A$15:A75)+$B$3))),IF($D$15="",INDEX(orderData[shipping_method],SMALL(IF(ISNUMBER(MATCH(orderData[customer],$D$9,0)*MATCH(orderData[status],$D$11,0)*MATCH(orderData[order_type],$D$13,0)),MATCH(ROW(orderData[customer]),ROW(orderData[customer])),""),ROWS($A$15:A75)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V68" s="292" t="str">
        <f t="array" ref="V68">IFERROR(IF($D$9="",IF($D$11="",IF($D$13="",IF($D$15="",INDEX(orderData[status],SMALL(MATCH(ROW(orderData[customer]),ROW(orderData[customer])),ROWS($A$15:A75)+$B$3)),INDEX(orderData[status],SMALL(IF(ISNUMBER(MATCH(YEAR(orderData[invoice_date]),$D$15,0)),MATCH(ROW(orderData[customer]),ROW(orderData[customer])),""),ROWS($A$15:A75)+$B$3))),IF($D$15="",INDEX(orderData[status],SMALL(IF(ISNUMBER(MATCH(orderData[order_type],$D$13,0)),MATCH(ROW(orderData[customer]),ROW(orderData[customer])),""),ROWS($A$15:A75)+$B$3)),INDEX(orderData[status],SMALL(IF(ISNUMBER(MATCH(orderData[order_type],$D$13,0)*MATCH(YEAR(orderData[invoice_date]),$D$15,0)),MATCH(ROW(orderData[customer]),ROW(orderData[customer])),""),ROWS($A$15:A75)+$B$3)))),IF($D$13="",IF($D$15="",INDEX(orderData[status],SMALL(IF(ISNUMBER(MATCH(orderData[status],$D$11,0)),MATCH(ROW(orderData[customer]),ROW(orderData[customer])),""),ROWS($A$15:A75)+$B$3)),INDEX(orderData[status],SMALL(IF(ISNUMBER(MATCH(orderData[status],$D$11,0)*MATCH(YEAR(orderData[invoice_date]),$D$15,0)),MATCH(ROW(orderData[customer]),ROW(orderData[customer])),""),ROWS($A$15:A75)+$B$3))),IF($D$15="",INDEX(orderData[status],SMALL(IF(ISNUMBER(MATCH(orderData[status],$D$11,0)*MATCH(orderData[order_type],$D$13,0)),MATCH(ROW(orderData[customer]),ROW(orderData[customer])),""),ROWS($A$15:A75)+$B$3)),INDEX(orderData[status],SMALL(IF(ISNUMBER(MATCH(orderData[status],$D$11,0)*MATCH(orderData[order_type],$D$13,0)*MATCH(YEAR(orderData[invoice_date]),$D$15,0)),MATCH(ROW(orderData[customer]),ROW(orderData[customer])),""),ROWS($A$15:A75)+$B$3))))),IF($D$11="",IF($D$13="",IF($D$15="",INDEX(orderData[status],SMALL(IF(ISNUMBER(MATCH(orderData[customer],$D$9,0)),MATCH(ROW(orderData[customer]),ROW(orderData[customer])),""),ROWS($A$15:A75)+$B$3)),INDEX(orderData[status],SMALL(IF(ISNUMBER(MATCH(orderData[customer],$D$9,0)*MATCH(YEAR(orderData[invoice_date]),$D$15,0)),MATCH(ROW(orderData[customer]),ROW(orderData[customer])),""),ROWS($A$15:A75)+$B$3))),IF($D$15="",INDEX(orderData[status],SMALL(IF(ISNUMBER(MATCH(orderData[customer],$D$9,0)*MATCH(orderData[order_type],$D$13,0)),MATCH(ROW(orderData[customer]),ROW(orderData[customer])),""),ROWS($A$15:A75)+$B$3)),INDEX(orderData[status],SMALL(IF(ISNUMBER(MATCH(orderData[customer],$D$9,0)*MATCH(orderData[order_type],$D$13,0)*MATCH(YEAR(orderData[invoice_date]),$D$15,0)),MATCH(ROW(orderData[customer]),ROW(orderData[customer])),""),ROWS($A$15:A75)+$B$3)))),IF($D$13="",IF($D$15="",INDEX(orderData[status],SMALL(IF(ISNUMBER(MATCH(orderData[customer],$D$9,0)*MATCH(orderData[status],$D$11,0)),MATCH(ROW(orderData[customer]),ROW(orderData[customer])),""),ROWS($A$15:A75)+$B$3)),INDEX(orderData[status],SMALL(IF(ISNUMBER(MATCH(orderData[customer],$D$9,0)*MATCH(orderData[status],$D$11,0)*MATCH(YEAR(orderData[status]),$D$15,0)),MATCH(ROW(orderData[customer]),ROW(orderData[customer])),""),ROWS($A$15:A75)+$B$3))),IF($D$15="",INDEX(orderData[status],SMALL(IF(ISNUMBER(MATCH(orderData[customer],$D$9,0)*MATCH(orderData[status],$D$11,0)*MATCH(orderData[order_type],$D$13,0)),MATCH(ROW(orderData[customer]),ROW(orderData[customer])),""),ROWS($A$15:A75)+$B$3)),INDEX(orderData[statu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W68" s="392" t="str">
        <f t="array" ref="W68">IFERROR(IF($D$9="",IF($D$11="",IF($D$13="",IF($D$15="",INDEX(orderData[custom_docs],SMALL(MATCH(ROW(orderData[customer]),ROW(orderData[customer])),ROWS($A$15:A75)+$B$3)),INDEX(orderData[custom_docs],SMALL(IF(ISNUMBER(MATCH(YEAR(orderData[invoice_date]),$D$15,0)),MATCH(ROW(orderData[customer]),ROW(orderData[customer])),""),ROWS($A$15:A75)+$B$3))),IF($D$15="",INDEX(orderData[custom_docs],SMALL(IF(ISNUMBER(MATCH(orderData[order_type],$D$13,0)),MATCH(ROW(orderData[customer]),ROW(orderData[customer])),""),ROWS($A$15:A75)+$B$3)),INDEX(orderData[custom_docs],SMALL(IF(ISNUMBER(MATCH(orderData[order_type],$D$13,0)*MATCH(YEAR(orderData[invoice_date]),$D$15,0)),MATCH(ROW(orderData[customer]),ROW(orderData[customer])),""),ROWS($A$15:A75)+$B$3)))),IF($D$13="",IF($D$15="",INDEX(orderData[custom_docs],SMALL(IF(ISNUMBER(MATCH(orderData[status],$D$11,0)),MATCH(ROW(orderData[customer]),ROW(orderData[customer])),""),ROWS($A$15:A75)+$B$3)),INDEX(orderData[custom_docs],SMALL(IF(ISNUMBER(MATCH(orderData[status],$D$11,0)*MATCH(YEAR(orderData[invoice_date]),$D$15,0)),MATCH(ROW(orderData[customer]),ROW(orderData[customer])),""),ROWS($A$15:A75)+$B$3))),IF($D$15="",INDEX(orderData[custom_docs],SMALL(IF(ISNUMBER(MATCH(orderData[status],$D$11,0)*MATCH(orderData[order_type],$D$13,0)),MATCH(ROW(orderData[customer]),ROW(orderData[customer])),""),ROWS($A$15:A75)+$B$3)),INDEX(orderData[custom_docs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_docs],SMALL(IF(ISNUMBER(MATCH(orderData[customer],$D$9,0)),MATCH(ROW(orderData[customer]),ROW(orderData[customer])),""),ROWS($A$15:A75)+$B$3)),INDEX(orderData[custom_docs],SMALL(IF(ISNUMBER(MATCH(orderData[customer],$D$9,0)*MATCH(YEAR(orderData[invoice_date]),$D$15,0)),MATCH(ROW(orderData[customer]),ROW(orderData[customer])),""),ROWS($A$15:A75)+$B$3))),IF($D$15="",INDEX(orderData[custom_docs],SMALL(IF(ISNUMBER(MATCH(orderData[customer],$D$9,0)*MATCH(orderData[order_type],$D$13,0)),MATCH(ROW(orderData[customer]),ROW(orderData[customer])),""),ROWS($A$15:A75)+$B$3)),INDEX(orderData[custom_docs],SMALL(IF(ISNUMBER(MATCH(orderData[customer],$D$9,0)*MATCH(orderData[order_type],$D$13,0)*MATCH(YEAR(orderData[invoice_date]),$D$15,0)),MATCH(ROW(orderData[customer]),ROW(orderData[customer])),""),ROWS($A$15:A75)+$B$3)))),IF($D$13="",IF($D$15="",INDEX(orderData[custom_docs],SMALL(IF(ISNUMBER(MATCH(orderData[customer],$D$9,0)*MATCH(orderData[status],$D$11,0)),MATCH(ROW(orderData[customer]),ROW(orderData[customer])),""),ROWS($A$15:A75)+$B$3)),INDEX(orderData[custom_docs],SMALL(IF(ISNUMBER(MATCH(orderData[customer],$D$9,0)*MATCH(orderData[status],$D$11,0)*MATCH(YEAR(orderData[status]),$D$15,0)),MATCH(ROW(orderData[customer]),ROW(orderData[customer])),""),ROWS($A$15:A75)+$B$3))),IF($D$15="",INDEX(orderData[custom_docs],SMALL(IF(ISNUMBER(MATCH(orderData[customer],$D$9,0)*MATCH(orderData[status],$D$11,0)*MATCH(orderData[order_type],$D$13,0)),MATCH(ROW(orderData[customer]),ROW(orderData[customer])),""),ROWS($A$15:A75)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BG68" s="195"/>
      <c r="BK68" s="266"/>
      <c r="BL68" s="267"/>
      <c r="BM68" s="268"/>
      <c r="BN68" s="267"/>
      <c r="BO68" s="268"/>
      <c r="BZ68" s="304"/>
      <c r="CA68" s="305" t="str">
        <f>IFERROR(IF(BZ68="","",INDEX(productData[description],MATCH(BZ68,productData[sku],0))),"")</f>
        <v/>
      </c>
      <c r="CB68" s="307"/>
      <c r="CC68" s="421"/>
      <c r="CD68" s="315"/>
      <c r="CE68" s="426"/>
      <c r="CF68" s="308"/>
      <c r="CG68" s="309" t="str">
        <f>IFERROR(ROUNDUP(CB68/INDEX(productData[units_per_carton],MATCH(BZ68,productData[sku],0)),0),"")</f>
        <v/>
      </c>
      <c r="CH68" s="310" t="str">
        <f>IFERROR(ROUNDUP(CD68/INDEX(productData[units_per_carton],MATCH(BZ68,productData[sku],0)),0),"")</f>
        <v/>
      </c>
      <c r="CI68" s="310" t="str">
        <f>IFERROR(ROUNDUP(CF68/INDEX(productData[units_per_carton],MATCH(BZ68,productData[sku])),0),"")</f>
        <v/>
      </c>
      <c r="CJ68" s="310" t="str">
        <f>IFERROR(((CB68+CD68+CF68)/INDEX(productData[units_per_carton],MATCH(BZ68,productData[sku],0)))*INDEX(productData[net_weight],MATCH(BZ68,productData[sku],0)),"")</f>
        <v/>
      </c>
      <c r="CK68" s="310" t="str">
        <f>IFERROR(((CB68+CD68+CF68)/INDEX(productData[units_per_carton],MATCH(BZ68,productData[sku],0)))*INDEX(productData[gross_weight],MATCH(BZ68,productData[sku],0)),"")</f>
        <v/>
      </c>
      <c r="CL68" s="414" t="str">
        <f>IFERROR((CB68+CD68+CF68)/INDEX(productData[units_per_carton],MATCH(BZ68,productData[sku],0))*INDEX(productData[length],MATCH(BZ68,productData[sku],0))*INDEX(productData[width],MATCH(BZ68,productData[sku],0))*INDEX(productData[height],MATCH(BZ68,productData[sku],0))/1000000000,"")</f>
        <v/>
      </c>
      <c r="CM68" s="311" t="str">
        <f>IFERROR(INDEX(productData[category],MATCH(BZ68,productData[sku],0)),"")</f>
        <v/>
      </c>
      <c r="CN68" s="311" t="str">
        <f>IFERROR(INDEX(productData[size1],MATCH(BZ68,productData[sku],0)),"")</f>
        <v/>
      </c>
      <c r="CO68" s="312" t="str">
        <f>IFERROR(INDEX(productData[hs_code],MATCH(BZ68,productData[sku],0)),"")</f>
        <v/>
      </c>
      <c r="CP68" s="365" t="str">
        <f>IFERROR(INDEX(productData[sku_geko],MATCH(BZ68,productData[sku],0)),"")</f>
        <v/>
      </c>
      <c r="CQ68" s="308"/>
      <c r="CR68" s="383" t="str">
        <f>IFERROR(IF(BZ68="","",IF($BX$15="SALE",INDEX(inventory[COSTO UNITARIO],MATCH(BZ68,inventory[SKU],0)),IF($BX$15="SAMPLING",INDEX(inventory[COSTO UNITARIO],MATCH(BZ68,inventory[SKU],0)),""))),"")</f>
        <v/>
      </c>
      <c r="CS68" s="383" t="str">
        <f t="shared" si="8"/>
        <v/>
      </c>
      <c r="CT68" s="430" t="str">
        <f t="shared" si="9"/>
        <v/>
      </c>
      <c r="CU68" s="357" t="str">
        <f t="shared" si="3"/>
        <v/>
      </c>
      <c r="DB68" s="251" t="str">
        <f>IFERROR(VLOOKUP(BZ68,productData[],22,FALSE),"")</f>
        <v/>
      </c>
      <c r="EE68" s="342" t="str">
        <f t="array" ref="EE68">IFERROR(IF($EC$9="",IF($EC$11="",IF($EC$13="",INDEX(productData[sku],SMALL(MATCH(ROW(productData[sku]),ROW(productData[sku])),ROWS($A$15:A75)+$B$3)),INDEX(productData[sku],SMALL(IF(ISNUMBER(MATCH(productData[size1],$EC$13,0)),MATCH(ROW(productData[sku]),ROW(productData[sku])),""),ROWS($A$15:A73)+$B$3))),IF($EC$13="",INDEX(productData[sku],SMALL(IF(ISNUMBER(MATCH(productData[sex],$EC$11,0)),MATCH(ROW(productData[sku]),ROW(productData[sku])),""),ROWS($A$15:A73)+$B$3)),INDEX(productData[sku],SMALL(IF(ISNUMBER(MATCH(productData[sex],$EC$11,0)*MATCH(productData[size1],$EC$13,0)),MATCH(ROW(productData[sku]),ROW(productData[sku])),""),ROWS($A$15:A73)+$B$3)))),IF($EC$11="",IF($EC$13="",INDEX(productData[sku],SMALL(IF(ISNUMBER(MATCH(productData[category],$EC$9,0)),MATCH(ROW(productData[sku]),ROW(productData[sku])),""),ROWS($A$15:A73)+$B$3)),INDEX(productData[sku],SMALL(IF(ISNUMBER(MATCH(productData[category],$EC$9,0)*MATCH(productData[size1],$EC$13,0)),MATCH(ROW(productData[sku]),ROW(productData[sku])),""),ROWS($A$15:A73)+$B$3))),IF($EC$13="",INDEX(productData[sku],SMALL(IF(ISNUMBER(MATCH(productData[category],$EC$9,0)*MATCH(productData[sex],$EC$11,0)),MATCH(ROW(productData[sku]),ROW(productData[sku])),""),ROWS($A$15:A73)+$B$3)),INDEX(productData[sku],SMALL(IF(ISNUMBER(MATCH(productData[category],$EC$9,0)*MATCH(productData[sex],$EC$11,0)*MATCH(productData[size1],$EC$13,0)),MATCH(ROW(productData[sku]),ROW(productData[sku])),""),ROWS($A$15:A73)+$B$3))))),"")</f>
        <v/>
      </c>
      <c r="EF68" s="502" t="str">
        <f t="array" ref="EF68">IFERROR(IF($EC$9="",IF($EC$11="",IF($EC$13="",INDEX(productData[description],SMALL(MATCH(ROW(productData[sku]),ROW(productData[sku])),ROWS($A$15:A75)+$B$3)),INDEX(productData[description],SMALL(IF(ISNUMBER(MATCH(productData[size1],$EC$13,0)),MATCH(ROW(productData[sku]),ROW(productData[sku])),""),ROWS($A$15:A73)+$B$3))),IF($EC$13="",INDEX(productData[description],SMALL(IF(ISNUMBER(MATCH(productData[sex],$EC$11,0)),MATCH(ROW(productData[sku]),ROW(productData[sku])),""),ROWS($A$15:A73)+$B$3)),INDEX(productData[description],SMALL(IF(ISNUMBER(MATCH(productData[sex],$EC$11,0)*MATCH(productData[size1],$EC$13,0)),MATCH(ROW(productData[sku]),ROW(productData[sku])),""),ROWS($A$15:A73)+$B$3)))),IF($EC$11="",IF($EC$13="",INDEX(productData[description],SMALL(IF(ISNUMBER(MATCH(productData[category],$EC$9,0)),MATCH(ROW(productData[sku]),ROW(productData[sku])),""),ROWS($A$15:A73)+$B$3)),INDEX(productData[description],SMALL(IF(ISNUMBER(MATCH(productData[category],$EC$9,0)*MATCH(productData[size1],$EC$13,0)),MATCH(ROW(productData[sku]),ROW(productData[sku])),""),ROWS($A$15:A73)+$B$3))),IF($EC$13="",INDEX(productData[description],SMALL(IF(ISNUMBER(MATCH(productData[category],$EC$9,0)*MATCH(productData[sex],$EC$11,0)),MATCH(ROW(productData[sku]),ROW(productData[sku])),""),ROWS($A$15:A73)+$B$3)),INDEX(productData[description],SMALL(IF(ISNUMBER(MATCH(productData[category],$EC$9,0)*MATCH(productData[sex],$EC$11,0)*MATCH(productData[size1],$EC$13,0)),MATCH(ROW(productData[sku]),ROW(productData[sku])),""),ROWS($A$15:A73)+$B$3))))),"")</f>
        <v/>
      </c>
      <c r="EG68" s="343" t="str">
        <f>IFERROR(IF('BHPC MANAGER'!$EE68="","",INDEX(inventory[ESISTENZA],MATCH('BHPC MANAGER'!$EE68,inventory[SKU],0))),0)</f>
        <v/>
      </c>
      <c r="EH68" s="344" t="s">
        <v>241</v>
      </c>
      <c r="EI68" s="344" t="str">
        <f t="shared" si="4"/>
        <v/>
      </c>
      <c r="EJ68" s="345" t="s">
        <v>241</v>
      </c>
      <c r="EK68" s="346" t="str">
        <f t="shared" si="5"/>
        <v/>
      </c>
    </row>
    <row r="69" spans="12:141" ht="15" customHeight="1" x14ac:dyDescent="0.35">
      <c r="L69" s="285" t="str">
        <f t="array" ref="L69">IFERROR(IF($D$9="",IF($D$11="",IF($D$13="",IF($D$15="",INDEX(orderData[customer],SMALL(MATCH(ROW(orderData[customer]),ROW(orderData[customer])),ROWS($A$15:A76)+$B$3)),INDEX(orderData[customer],SMALL(IF(ISNUMBER(MATCH(YEAR(orderData[invoice_date]),$D$15,0)),MATCH(ROW(orderData[customer]),ROW(orderData[customer])),""),ROWS($A$15:A76)+$B$3))),IF($D$15="",INDEX(orderData[customer],SMALL(IF(ISNUMBER(MATCH(orderData[order_type],$D$13,0)),MATCH(ROW(orderData[customer]),ROW(orderData[customer])),""),ROWS($A$15:A76)+$B$3)),INDEX(orderData[customer],SMALL(IF(ISNUMBER(MATCH(orderData[order_type],$D$13,0)*MATCH(YEAR(orderData[invoice_date]),$D$15,0)),MATCH(ROW(orderData[customer]),ROW(orderData[customer])),""),ROWS($A$15:A76)+$B$3)))),IF($D$13="",IF($D$15="",INDEX(orderData[customer],SMALL(IF(ISNUMBER(MATCH(orderData[status],$D$11,0)),MATCH(ROW(orderData[customer]),ROW(orderData[customer])),""),ROWS($A$15:A76)+$B$3)),INDEX(orderData[customer],SMALL(IF(ISNUMBER(MATCH(orderData[status],$D$11,0)*MATCH(YEAR(orderData[invoice_date]),$D$15,0)),MATCH(ROW(orderData[customer]),ROW(orderData[customer])),""),ROWS($A$15:A76)+$B$3))),IF($D$15="",INDEX(orderData[customer],SMALL(IF(ISNUMBER(MATCH(orderData[status],$D$11,0)*MATCH(orderData[order_type],$D$13,0)),MATCH(ROW(orderData[customer]),ROW(orderData[customer])),""),ROWS($A$15:A76)+$B$3)),INDEX(orderData[customer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er],SMALL(IF(ISNUMBER(MATCH(orderData[customer],$D$9,0)),MATCH(ROW(orderData[customer]),ROW(orderData[customer])),""),ROWS($A$15:A76)+$B$3)),INDEX(orderData[customer],SMALL(IF(ISNUMBER(MATCH(orderData[customer],$D$9,0)*MATCH(YEAR(orderData[invoice_date]),$D$15,0)),MATCH(ROW(orderData[customer]),ROW(orderData[customer])),""),ROWS($A$15:A76)+$B$3))),IF($D$15="",INDEX(orderData[customer],SMALL(IF(ISNUMBER(MATCH(orderData[customer],$D$9,0)*MATCH(orderData[order_type],$D$13,0)),MATCH(ROW(orderData[customer]),ROW(orderData[customer])),""),ROWS($A$15:A76)+$B$3)),INDEX(orderData[customer],SMALL(IF(ISNUMBER(MATCH(orderData[customer],$D$9,0)*MATCH(orderData[order_type],$D$13,0)*MATCH(YEAR(orderData[invoice_date]),$D$15,0)),MATCH(ROW(orderData[customer]),ROW(orderData[customer])),""),ROWS($A$15:A76)+$B$3)))),IF($D$13="",IF($D$15="",INDEX(orderData[customer],SMALL(IF(ISNUMBER(MATCH(orderData[customer],$D$9,0)*MATCH(orderData[status],$D$11,0)),MATCH(ROW(orderData[customer]),ROW(orderData[customer])),""),ROWS($A$15:A76)+$B$3)),INDEX(orderData[customer],SMALL(IF(ISNUMBER(MATCH(orderData[customer],$D$9,0)*MATCH(orderData[status],$D$11,0)*MATCH(YEAR(orderData[invoice_date]),$D$15,0)),MATCH(ROW(orderData[customer]),ROW(orderData[customer])),""),ROWS($A$15:A76)+$B$3))),IF($D$15="",INDEX(orderData[customer],SMALL(IF(ISNUMBER(MATCH(orderData[customer],$D$9,0)*MATCH(orderData[status],$D$11,0)*MATCH(orderData[order_type],$D$13,0)),MATCH(ROW(orderData[customer]),ROW(orderData[customer])),""),ROWS($A$15:A76)+$B$3)),INDEX(orderData[customer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M69" s="286" t="str">
        <f t="array" ref="M69">IFERROR(IF($D$9="",IF($D$11="",IF($D$13="",IF($D$15="",INDEX(orderData[order_no],SMALL(MATCH(ROW(orderData[customer]),ROW(orderData[customer])),ROWS($A$15:A76)+$B$3)),INDEX(orderData[order_no],SMALL(IF(ISNUMBER(MATCH(YEAR(orderData[invoice_date]),$D$15,0)),MATCH(ROW(orderData[customer]),ROW(orderData[customer])),""),ROWS($A$15:A76)+$B$3))),IF($D$15="",INDEX(orderData[order_no],SMALL(IF(ISNUMBER(MATCH(orderData[order_type],$D$13,0)),MATCH(ROW(orderData[customer]),ROW(orderData[customer])),""),ROWS($A$15:A76)+$B$3)),INDEX(orderData[order_no],SMALL(IF(ISNUMBER(MATCH(orderData[order_type],$D$13,0)*MATCH(YEAR(orderData[invoice_date]),$D$15,0)),MATCH(ROW(orderData[customer]),ROW(orderData[customer])),""),ROWS($A$15:A76)+$B$3)))),IF($D$13="",IF($D$15="",INDEX(orderData[order_no],SMALL(IF(ISNUMBER(MATCH(orderData[status],$D$11,0)),MATCH(ROW(orderData[customer]),ROW(orderData[customer])),""),ROWS($A$15:A76)+$B$3)),INDEX(orderData[order_no],SMALL(IF(ISNUMBER(MATCH(orderData[status],$D$11,0)*MATCH(YEAR(orderData[invoice_date]),$D$15,0)),MATCH(ROW(orderData[customer]),ROW(orderData[customer])),""),ROWS($A$15:A76)+$B$3))),IF($D$15="",INDEX(orderData[order_no],SMALL(IF(ISNUMBER(MATCH(orderData[status],$D$11,0)*MATCH(orderData[order_type],$D$13,0)),MATCH(ROW(orderData[customer]),ROW(orderData[customer])),""),ROWS($A$15:A76)+$B$3)),INDEX(orderData[order_no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no],SMALL(IF(ISNUMBER(MATCH(orderData[customer],$D$9,0)),MATCH(ROW(orderData[customer]),ROW(orderData[customer])),""),ROWS($A$15:A76)+$B$3)),INDEX(orderData[order_no],SMALL(IF(ISNUMBER(MATCH(orderData[customer],$D$9,0)*MATCH(YEAR(orderData[invoice_date]),$D$15,0)),MATCH(ROW(orderData[customer]),ROW(orderData[customer])),""),ROWS($A$15:A76)+$B$3))),IF($D$15="",INDEX(orderData[order_no],SMALL(IF(ISNUMBER(MATCH(orderData[customer],$D$9,0)*MATCH(orderData[order_type],$D$13,0)),MATCH(ROW(orderData[customer]),ROW(orderData[customer])),""),ROWS($A$15:A76)+$B$3)),INDEX(orderData[order_no],SMALL(IF(ISNUMBER(MATCH(orderData[customer],$D$9,0)*MATCH(orderData[order_type],$D$13,0)*MATCH(YEAR(orderData[invoice_date]),$D$15,0)),MATCH(ROW(orderData[customer]),ROW(orderData[customer])),""),ROWS($A$15:A76)+$B$3)))),IF($D$13="",IF($D$15="",INDEX(orderData[order_no],SMALL(IF(ISNUMBER(MATCH(orderData[customer],$D$9,0)*MATCH(orderData[status],$D$11,0)),MATCH(ROW(orderData[customer]),ROW(orderData[customer])),""),ROWS($A$15:A76)+$B$3)),INDEX(orderData[order_no],SMALL(IF(ISNUMBER(MATCH(orderData[customer],$D$9,0)*MATCH(orderData[status],$D$11,0)*MATCH(YEAR(orderData[invoice_date]),$D$15,0)),MATCH(ROW(orderData[customer]),ROW(orderData[customer])),""),ROWS($A$15:A76)+$B$3))),IF($D$15="",INDEX(orderData[order_no],SMALL(IF(ISNUMBER(MATCH(orderData[customer],$D$9,0)*MATCH(orderData[status],$D$11,0)*MATCH(orderData[order_type],$D$13,0)),MATCH(ROW(orderData[customer]),ROW(orderData[customer])),""),ROWS($A$15:A76)+$B$3)),INDEX(orderData[order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N69" s="287" t="str">
        <f t="array" ref="N69">IFERROR(IF($D$9="",IF($D$11="",IF($D$13="",IF($D$15="",INDEX(orderData[order_type],SMALL(MATCH(ROW(orderData[customer]),ROW(orderData[customer])),ROWS($A$15:A76)+$B$3)),INDEX(orderData[order_type],SMALL(IF(ISNUMBER(MATCH(YEAR(orderData[invoice_date]),$D$15,0)),MATCH(ROW(orderData[customer]),ROW(orderData[customer])),""),ROWS($A$15:A76)+$B$3))),IF($D$15="",INDEX(orderData[order_type],SMALL(IF(ISNUMBER(MATCH(orderData[order_type],$D$13,0)),MATCH(ROW(orderData[customer]),ROW(orderData[customer])),""),ROWS($A$15:A76)+$B$3)),INDEX(orderData[order_type],SMALL(IF(ISNUMBER(MATCH(orderData[order_type],$D$13,0)*MATCH(YEAR(orderData[invoice_date]),$D$15,0)),MATCH(ROW(orderData[customer]),ROW(orderData[customer])),""),ROWS($A$15:A76)+$B$3)))),IF($D$13="",IF($D$15="",INDEX(orderData[order_type],SMALL(IF(ISNUMBER(MATCH(orderData[status],$D$11,0)),MATCH(ROW(orderData[customer]),ROW(orderData[customer])),""),ROWS($A$15:A76)+$B$3)),INDEX(orderData[order_type],SMALL(IF(ISNUMBER(MATCH(orderData[status],$D$11,0)*MATCH(YEAR(orderData[invoice_date]),$D$15,0)),MATCH(ROW(orderData[customer]),ROW(orderData[customer])),""),ROWS($A$15:A76)+$B$3))),IF($D$15="",INDEX(orderData[order_type],SMALL(IF(ISNUMBER(MATCH(orderData[status],$D$11,0)*MATCH(orderData[order_type],$D$13,0)),MATCH(ROW(orderData[customer]),ROW(orderData[customer])),""),ROWS($A$15:A76)+$B$3)),INDEX(orderData[order_typ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type],SMALL(IF(ISNUMBER(MATCH(orderData[customer],$D$9,0)),MATCH(ROW(orderData[customer]),ROW(orderData[customer])),""),ROWS($A$15:A76)+$B$3)),INDEX(orderData[order_type],SMALL(IF(ISNUMBER(MATCH(orderData[customer],$D$9,0)*MATCH(YEAR(orderData[invoice_date]),$D$15,0)),MATCH(ROW(orderData[customer]),ROW(orderData[customer])),""),ROWS($A$15:A76)+$B$3))),IF($D$15="",INDEX(orderData[order_type],SMALL(IF(ISNUMBER(MATCH(orderData[customer],$D$9,0)*MATCH(orderData[order_type],$D$13,0)),MATCH(ROW(orderData[customer]),ROW(orderData[customer])),""),ROWS($A$15:A76)+$B$3)),INDEX(orderData[order_type],SMALL(IF(ISNUMBER(MATCH(orderData[customer],$D$9,0)*MATCH(orderData[order_type],$D$13,0)*MATCH(YEAR(orderData[invoice_date]),$D$15,0)),MATCH(ROW(orderData[customer]),ROW(orderData[customer])),""),ROWS($A$15:A76)+$B$3)))),IF($D$13="",IF($D$15="",INDEX(orderData[order_type],SMALL(IF(ISNUMBER(MATCH(orderData[customer],$D$9,0)*MATCH(orderData[status],$D$11,0)),MATCH(ROW(orderData[customer]),ROW(orderData[customer])),""),ROWS($A$15:A76)+$B$3)),INDEX(orderData[order_type],SMALL(IF(ISNUMBER(MATCH(orderData[customer],$D$9,0)*MATCH(orderData[status],$D$11,0)*MATCH(YEAR(orderData[invoice_date]),$D$15,0)),MATCH(ROW(orderData[customer]),ROW(orderData[customer])),""),ROWS($A$15:A76)+$B$3))),IF($D$15="",INDEX(orderData[order_type],SMALL(IF(ISNUMBER(MATCH(orderData[customer],$D$9,0)*MATCH(orderData[status],$D$11,0)*MATCH(orderData[order_type],$D$13,0)),MATCH(ROW(orderData[customer]),ROW(orderData[customer])),""),ROWS($A$15:A76)+$B$3)),INDEX(orderData[order_typ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O69" s="288" t="str">
        <f t="array" ref="O69">IFERROR(IF($D$9="",IF($D$11="",IF($D$13="",IF($D$15="",INDEX(orderData[order_date],SMALL(MATCH(ROW(orderData[customer]),ROW(orderData[customer])),ROWS($A$15:A76)+$B$3)),INDEX(orderData[order_date],SMALL(IF(ISNUMBER(MATCH(YEAR(orderData[invoice_date]),$D$15,0)),MATCH(ROW(orderData[customer]),ROW(orderData[customer])),""),ROWS($A$15:A76)+$B$3))),IF($D$15="",INDEX(orderData[order_date],SMALL(IF(ISNUMBER(MATCH(orderData[order_type],$D$13,0)),MATCH(ROW(orderData[customer]),ROW(orderData[customer])),""),ROWS($A$15:A76)+$B$3)),INDEX(orderData[order_date],SMALL(IF(ISNUMBER(MATCH(orderData[order_type],$D$13,0)*MATCH(YEAR(orderData[invoice_date]),$D$15,0)),MATCH(ROW(orderData[customer]),ROW(orderData[customer])),""),ROWS($A$15:A76)+$B$3)))),IF($D$13="",IF($D$15="",INDEX(orderData[order_date],SMALL(IF(ISNUMBER(MATCH(orderData[status],$D$11,0)),MATCH(ROW(orderData[customer]),ROW(orderData[customer])),""),ROWS($A$15:A76)+$B$3)),INDEX(orderData[order_date],SMALL(IF(ISNUMBER(MATCH(orderData[status],$D$11,0)*MATCH(YEAR(orderData[invoice_date]),$D$15,0)),MATCH(ROW(orderData[customer]),ROW(orderData[customer])),""),ROWS($A$15:A76)+$B$3))),IF($D$15="",INDEX(orderData[order_date],SMALL(IF(ISNUMBER(MATCH(orderData[status],$D$11,0)*MATCH(orderData[order_type],$D$13,0)),MATCH(ROW(orderData[customer]),ROW(orderData[customer])),""),ROWS($A$15:A76)+$B$3)),INDEX(orderData[order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date],SMALL(IF(ISNUMBER(MATCH(orderData[customer],$D$9,0)),MATCH(ROW(orderData[customer]),ROW(orderData[customer])),""),ROWS($A$15:A76)+$B$3)),INDEX(orderData[order_date],SMALL(IF(ISNUMBER(MATCH(orderData[customer],$D$9,0)*MATCH(YEAR(orderData[invoice_date]),$D$15,0)),MATCH(ROW(orderData[customer]),ROW(orderData[customer])),""),ROWS($A$15:A76)+$B$3))),IF($D$15="",INDEX(orderData[order_date],SMALL(IF(ISNUMBER(MATCH(orderData[customer],$D$9,0)*MATCH(orderData[order_type],$D$13,0)),MATCH(ROW(orderData[customer]),ROW(orderData[customer])),""),ROWS($A$15:A76)+$B$3)),INDEX(orderData[order_date],SMALL(IF(ISNUMBER(MATCH(orderData[customer],$D$9,0)*MATCH(orderData[order_type],$D$13,0)*MATCH(YEAR(orderData[invoice_date]),$D$15,0)),MATCH(ROW(orderData[customer]),ROW(orderData[customer])),""),ROWS($A$15:A76)+$B$3)))),IF($D$13="",IF($D$15="",INDEX(orderData[order_date],SMALL(IF(ISNUMBER(MATCH(orderData[customer],$D$9,0)*MATCH(orderData[status],$D$11,0)),MATCH(ROW(orderData[customer]),ROW(orderData[customer])),""),ROWS($A$15:A76)+$B$3)),INDEX(orderData[order_date],SMALL(IF(ISNUMBER(MATCH(orderData[customer],$D$9,0)*MATCH(orderData[status],$D$11,0)*MATCH(YEAR(orderData[invoice_date]),$D$15,0)),MATCH(ROW(orderData[customer]),ROW(orderData[customer])),""),ROWS($A$15:A76)+$B$3))),IF($D$15="",INDEX(orderData[order_date],SMALL(IF(ISNUMBER(MATCH(orderData[customer],$D$9,0)*MATCH(orderData[status],$D$11,0)*MATCH(orderData[order_type],$D$13,0)),MATCH(ROW(orderData[customer]),ROW(orderData[customer])),""),ROWS($A$15:A76)+$B$3)),INDEX(orderData[order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P69" s="289" t="str">
        <f t="array" ref="P69">IFERROR(IF($D$9="",IF($D$11="",IF($D$13="",IF($D$15="",INDEX(orderData[invoice_no],SMALL(MATCH(ROW(orderData[customer]),ROW(orderData[customer])),ROWS($A$15:A76)+$B$3)),INDEX(orderData[invoice_no],SMALL(IF(ISNUMBER(MATCH(YEAR(orderData[invoice_date]),$D$15,0)),MATCH(ROW(orderData[customer]),ROW(orderData[customer])),""),ROWS($A$15:A76)+$B$3))),IF($D$15="",INDEX(orderData[invoice_no],SMALL(IF(ISNUMBER(MATCH(orderData[order_type],$D$13,0)),MATCH(ROW(orderData[customer]),ROW(orderData[customer])),""),ROWS($A$15:A76)+$B$3)),INDEX(orderData[invoice_no],SMALL(IF(ISNUMBER(MATCH(orderData[order_type],$D$13,0)*MATCH(YEAR(orderData[invoice_date]),$D$15,0)),MATCH(ROW(orderData[customer]),ROW(orderData[customer])),""),ROWS($A$15:A76)+$B$3)))),IF($D$13="",IF($D$15="",INDEX(orderData[invoice_no],SMALL(IF(ISNUMBER(MATCH(orderData[status],$D$11,0)),MATCH(ROW(orderData[customer]),ROW(orderData[customer])),""),ROWS($A$15:A76)+$B$3)),INDEX(orderData[invoice_no],SMALL(IF(ISNUMBER(MATCH(orderData[status],$D$11,0)*MATCH(YEAR(orderData[invoice_date]),$D$15,0)),MATCH(ROW(orderData[customer]),ROW(orderData[customer])),""),ROWS($A$15:A76)+$B$3))),IF($D$15="",INDEX(orderData[invoice_no],SMALL(IF(ISNUMBER(MATCH(orderData[status],$D$11,0)*MATCH(orderData[order_type],$D$13,0)),MATCH(ROW(orderData[customer]),ROW(orderData[customer])),""),ROWS($A$15:A76)+$B$3)),INDEX(orderData[invoice_no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no],SMALL(IF(ISNUMBER(MATCH(orderData[customer],$D$9,0)),MATCH(ROW(orderData[customer]),ROW(orderData[customer])),""),ROWS($A$15:A76)+$B$3)),INDEX(orderData[invoice_no],SMALL(IF(ISNUMBER(MATCH(orderData[customer],$D$9,0)*MATCH(YEAR(orderData[invoice_date]),$D$15,0)),MATCH(ROW(orderData[customer]),ROW(orderData[customer])),""),ROWS($A$15:A76)+$B$3))),IF($D$15="",INDEX(orderData[invoice_no],SMALL(IF(ISNUMBER(MATCH(orderData[customer],$D$9,0)*MATCH(orderData[order_type],$D$13,0)),MATCH(ROW(orderData[customer]),ROW(orderData[customer])),""),ROWS($A$15:A76)+$B$3)),INDEX(orderData[invoice_no],SMALL(IF(ISNUMBER(MATCH(orderData[customer],$D$9,0)*MATCH(orderData[order_type],$D$13,0)*MATCH(YEAR(orderData[invoice_date]),$D$15,0)),MATCH(ROW(orderData[customer]),ROW(orderData[customer])),""),ROWS($A$15:A76)+$B$3)))),IF($D$13="",IF($D$15="",INDEX(orderData[invoice_no],SMALL(IF(ISNUMBER(MATCH(orderData[customer],$D$9,0)*MATCH(orderData[status],$D$11,0)),MATCH(ROW(orderData[customer]),ROW(orderData[customer])),""),ROWS($A$15:A76)+$B$3)),INDEX(orderData[invoice_no],SMALL(IF(ISNUMBER(MATCH(orderData[customer],$D$9,0)*MATCH(orderData[status],$D$11,0)*MATCH(YEAR(orderData[invoice_date]),$D$15,0)),MATCH(ROW(orderData[customer]),ROW(orderData[customer])),""),ROWS($A$15:A76)+$B$3))),IF($D$15="",INDEX(orderData[invoice_no],SMALL(IF(ISNUMBER(MATCH(orderData[customer],$D$9,0)*MATCH(orderData[status],$D$11,0)*MATCH(orderData[order_type],$D$13,0)),MATCH(ROW(orderData[customer]),ROW(orderData[customer])),""),ROWS($A$15:A76)+$B$3)),INDEX(orderData[invoice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Q69" s="290" t="str">
        <f t="array" ref="Q69">IFERROR(IF($D$9="",IF($D$11="",IF($D$13="",IF($D$15="",INDEX(orderData[invoice_date],SMALL(MATCH(ROW(orderData[customer]),ROW(orderData[customer])),ROWS($A$15:A76)+$B$3)),INDEX(orderData[invoice_date],SMALL(IF(ISNUMBER(MATCH(YEAR(orderData[invoice_date]),$D$15,0)),MATCH(ROW(orderData[customer]),ROW(orderData[customer])),""),ROWS($A$15:A76)+$B$3))),IF($D$15="",INDEX(orderData[invoice_date],SMALL(IF(ISNUMBER(MATCH(orderData[order_type],$D$13,0)),MATCH(ROW(orderData[customer]),ROW(orderData[customer])),""),ROWS($A$15:A76)+$B$3)),INDEX(orderData[invoice_date],SMALL(IF(ISNUMBER(MATCH(orderData[order_type],$D$13,0)*MATCH(YEAR(orderData[invoice_date]),$D$15,0)),MATCH(ROW(orderData[customer]),ROW(orderData[customer])),""),ROWS($A$15:A76)+$B$3)))),IF($D$13="",IF($D$15="",INDEX(orderData[invoice_date],SMALL(IF(ISNUMBER(MATCH(orderData[status],$D$11,0)),MATCH(ROW(orderData[customer]),ROW(orderData[customer])),""),ROWS($A$15:A76)+$B$3)),INDEX(orderData[invoice_date],SMALL(IF(ISNUMBER(MATCH(orderData[status],$D$11,0)*MATCH(YEAR(orderData[invoice_date]),$D$15,0)),MATCH(ROW(orderData[customer]),ROW(orderData[customer])),""),ROWS($A$15:A76)+$B$3))),IF($D$15="",INDEX(orderData[invoice_date],SMALL(IF(ISNUMBER(MATCH(orderData[status],$D$11,0)*MATCH(orderData[order_type],$D$13,0)),MATCH(ROW(orderData[customer]),ROW(orderData[customer])),""),ROWS($A$15:A76)+$B$3)),INDEX(orderData[invoice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date],SMALL(IF(ISNUMBER(MATCH(orderData[customer],$D$9,0)),MATCH(ROW(orderData[customer]),ROW(orderData[customer])),""),ROWS($A$15:A76)+$B$3)),INDEX(orderData[invoice_date],SMALL(IF(ISNUMBER(MATCH(orderData[customer],$D$9,0)*MATCH(YEAR(orderData[invoice_date]),$D$15,0)),MATCH(ROW(orderData[customer]),ROW(orderData[customer])),""),ROWS($A$15:A76)+$B$3))),IF($D$15="",INDEX(orderData[invoice_date],SMALL(IF(ISNUMBER(MATCH(orderData[customer],$D$9,0)*MATCH(orderData[order_type],$D$13,0)),MATCH(ROW(orderData[customer]),ROW(orderData[customer])),""),ROWS($A$15:A76)+$B$3)),INDEX(orderData[invoice_date],SMALL(IF(ISNUMBER(MATCH(orderData[customer],$D$9,0)*MATCH(orderData[order_type],$D$13,0)*MATCH(YEAR(orderData[invoice_date]),$D$15,0)),MATCH(ROW(orderData[customer]),ROW(orderData[customer])),""),ROWS($A$15:A76)+$B$3)))),IF($D$13="",IF($D$15="",INDEX(orderData[invoice_date],SMALL(IF(ISNUMBER(MATCH(orderData[customer],$D$9,0)*MATCH(orderData[status],$D$11,0)),MATCH(ROW(orderData[customer]),ROW(orderData[customer])),""),ROWS($A$15:A76)+$B$3)),INDEX(orderData[invoice_date],SMALL(IF(ISNUMBER(MATCH(orderData[customer],$D$9,0)*MATCH(orderData[status],$D$11,0)*MATCH(YEAR(orderData[invoice_date]),$D$15,0)),MATCH(ROW(orderData[customer]),ROW(orderData[customer])),""),ROWS($A$15:A76)+$B$3))),IF($D$15="",INDEX(orderData[invoice_date],SMALL(IF(ISNUMBER(MATCH(orderData[customer],$D$9,0)*MATCH(orderData[status],$D$11,0)*MATCH(orderData[order_type],$D$13,0)),MATCH(ROW(orderData[customer]),ROW(orderData[customer])),""),ROWS($A$15:A76)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R69" s="291" t="str">
        <f t="array" ref="R69">IFERROR(IF($D$9="",IF($D$11="",IF($D$13="",IF($D$15="",INDEX(orderData[inv_amount],SMALL(MATCH(ROW(orderData[customer]),ROW(orderData[customer])),ROWS($A$15:A76)+$B$3)),INDEX(orderData[inv_amount],SMALL(IF(ISNUMBER(MATCH(YEAR(orderData[invoice_date]),$D$15,0)),MATCH(ROW(orderData[customer]),ROW(orderData[customer])),""),ROWS($A$15:A76)+$B$3))),IF($D$15="",INDEX(orderData[inv_amount],SMALL(IF(ISNUMBER(MATCH(orderData[order_type],$D$13,0)),MATCH(ROW(orderData[customer]),ROW(orderData[customer])),""),ROWS($A$15:A76)+$B$3)),INDEX(orderData[inv_amount],SMALL(IF(ISNUMBER(MATCH(orderData[order_type],$D$13,0)*MATCH(YEAR(orderData[invoice_date]),$D$15,0)),MATCH(ROW(orderData[customer]),ROW(orderData[customer])),""),ROWS($A$15:A76)+$B$3)))),IF($D$13="",IF($D$15="",INDEX(orderData[inv_amount],SMALL(IF(ISNUMBER(MATCH(orderData[status],$D$11,0)),MATCH(ROW(orderData[customer]),ROW(orderData[customer])),""),ROWS($A$15:A76)+$B$3)),INDEX(orderData[inv_amount],SMALL(IF(ISNUMBER(MATCH(orderData[status],$D$11,0)*MATCH(YEAR(orderData[invoice_date]),$D$15,0)),MATCH(ROW(orderData[customer]),ROW(orderData[customer])),""),ROWS($A$15:A76)+$B$3))),IF($D$15="",INDEX(orderData[inv_amount],SMALL(IF(ISNUMBER(MATCH(orderData[status],$D$11,0)*MATCH(orderData[order_type],$D$13,0)),MATCH(ROW(orderData[customer]),ROW(orderData[customer])),""),ROWS($A$15:A76)+$B$3)),INDEX(orderData[inv_amount],SMALL(IF(ISNUMBER(MATCH(orderData[status],$D$11,0)*MATCH(orderData[order_type],$D$13,0)*MATCH(YEAR(orderData[invoice_date]),$D$15,0)),MATCH(ROW(orderData[customer]),ROW(orderData[customer])),""),ROWS($A$15:A76)+$B$3))))),IF($D$11="",IF($D$13="",IF($D$15="",INDEX(orderData[inv_amount],SMALL(IF(ISNUMBER(MATCH(orderData[customer],$D$9,0)),MATCH(ROW(orderData[customer]),ROW(orderData[customer])),""),ROWS($A$15:A76)+$B$3)),INDEX(orderData[inv_amount],SMALL(IF(ISNUMBER(MATCH(orderData[customer],$D$9,0)*MATCH(YEAR(orderData[invoice_date]),$D$15,0)),MATCH(ROW(orderData[customer]),ROW(orderData[customer])),""),ROWS($A$15:A76)+$B$3))),IF($D$15="",INDEX(orderData[inv_amount],SMALL(IF(ISNUMBER(MATCH(orderData[customer],$D$9,0)*MATCH(orderData[order_type],$D$13,0)),MATCH(ROW(orderData[customer]),ROW(orderData[customer])),""),ROWS($A$15:A76)+$B$3)),INDEX(orderData[inv_amount],SMALL(IF(ISNUMBER(MATCH(orderData[customer],$D$9,0)*MATCH(orderData[order_type],$D$13,0)*MATCH(YEAR(orderData[invoice_date]),$D$15,0)),MATCH(ROW(orderData[customer]),ROW(orderData[customer])),""),ROWS($A$15:A76)+$B$3)))),IF($D$13="",IF($D$15="",INDEX(orderData[inv_amount],SMALL(IF(ISNUMBER(MATCH(orderData[customer],$D$9,0)*MATCH(orderData[status],$D$11,0)),MATCH(ROW(orderData[customer]),ROW(orderData[customer])),""),ROWS($A$15:A76)+$B$3)),INDEX(orderData[inv_amount],SMALL(IF(ISNUMBER(MATCH(orderData[customer],$D$9,0)*MATCH(orderData[status],$D$11,0)*MATCH(YEAR(orderData[inv_amount]),$D$15,0)),MATCH(ROW(orderData[customer]),ROW(orderData[customer])),""),ROWS($A$15:A76)+$B$3))),IF($D$15="",INDEX(orderData[inv_amount],SMALL(IF(ISNUMBER(MATCH(orderData[customer],$D$9,0)*MATCH(orderData[status],$D$11,0)*MATCH(orderData[order_type],$D$13,0)),MATCH(ROW(orderData[customer]),ROW(orderData[customer])),""),ROWS($A$15:A76)+$B$3)),INDEX(orderData[inv_amount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S69" s="353" t="str">
        <f t="array" ref="S69">IFERROR(IF($D$9="",IF($D$11="",IF($D$13="",IF($D$15="",INDEX(orderData[lock_goods],SMALL(MATCH(ROW(orderData[customer]),ROW(orderData[customer])),ROWS($A$15:A76)+$B$3)),INDEX(orderData[lock_goods],SMALL(IF(ISNUMBER(MATCH(YEAR(orderData[invoice_date]),$D$15,0)),MATCH(ROW(orderData[customer]),ROW(orderData[customer])),""),ROWS($A$15:A76)+$B$3))),IF($D$15="",INDEX(orderData[lock_goods],SMALL(IF(ISNUMBER(MATCH(orderData[order_type],$D$13,0)),MATCH(ROW(orderData[customer]),ROW(orderData[customer])),""),ROWS($A$15:A76)+$B$3)),INDEX(orderData[lock_goods],SMALL(IF(ISNUMBER(MATCH(orderData[order_type],$D$13,0)*MATCH(YEAR(orderData[invoice_date]),$D$15,0)),MATCH(ROW(orderData[customer]),ROW(orderData[customer])),""),ROWS($A$15:A76)+$B$3)))),IF($D$13="",IF($D$15="",INDEX(orderData[lock_goods],SMALL(IF(ISNUMBER(MATCH(orderData[status],$D$11,0)),MATCH(ROW(orderData[customer]),ROW(orderData[customer])),""),ROWS($A$15:A76)+$B$3)),INDEX(orderData[lock_goods],SMALL(IF(ISNUMBER(MATCH(orderData[status],$D$11,0)*MATCH(YEAR(orderData[invoice_date]),$D$15,0)),MATCH(ROW(orderData[customer]),ROW(orderData[customer])),""),ROWS($A$15:A76)+$B$3))),IF($D$15="",INDEX(orderData[lock_goods],SMALL(IF(ISNUMBER(MATCH(orderData[status],$D$11,0)*MATCH(orderData[order_type],$D$13,0)),MATCH(ROW(orderData[customer]),ROW(orderData[customer])),""),ROWS($A$15:A76)+$B$3)),INDEX(orderData[lock_goods],SMALL(IF(ISNUMBER(MATCH(orderData[status],$D$11,0)*MATCH(orderData[order_type],$D$13,0)*MATCH(YEAR(orderData[invoice_date]),$D$15,0)),MATCH(ROW(orderData[customer]),ROW(orderData[customer])),""),ROWS($A$15:A76)+$B$3))))),IF($D$11="",IF($D$13="",IF($D$15="",INDEX(orderData[lock_goods],SMALL(IF(ISNUMBER(MATCH(orderData[customer],$D$9,0)),MATCH(ROW(orderData[customer]),ROW(orderData[customer])),""),ROWS($A$15:A76)+$B$3)),INDEX(orderData[lock_goods],SMALL(IF(ISNUMBER(MATCH(orderData[customer],$D$9,0)*MATCH(YEAR(orderData[invoice_date]),$D$15,0)),MATCH(ROW(orderData[customer]),ROW(orderData[customer])),""),ROWS($A$15:A76)+$B$3))),IF($D$15="",INDEX(orderData[lock_goods],SMALL(IF(ISNUMBER(MATCH(orderData[customer],$D$9,0)*MATCH(orderData[order_type],$D$13,0)),MATCH(ROW(orderData[customer]),ROW(orderData[customer])),""),ROWS($A$15:A76)+$B$3)),INDEX(orderData[lock_goods],SMALL(IF(ISNUMBER(MATCH(orderData[customer],$D$9,0)*MATCH(orderData[order_type],$D$13,0)*MATCH(YEAR(orderData[invoice_date]),$D$15,0)),MATCH(ROW(orderData[customer]),ROW(orderData[customer])),""),ROWS($A$15:A76)+$B$3)))),IF($D$13="",IF($D$15="",INDEX(orderData[lock_goods],SMALL(IF(ISNUMBER(MATCH(orderData[customer],$D$9,0)*MATCH(orderData[status],$D$11,0)),MATCH(ROW(orderData[customer]),ROW(orderData[customer])),""),ROWS($A$15:A76)+$B$3)),INDEX(orderData[lock_goods],SMALL(IF(ISNUMBER(MATCH(orderData[customer],$D$9,0)*MATCH(orderData[status],$D$11,0)*MATCH(YEAR(orderData[payed]),$D$15,0)),MATCH(ROW(orderData[customer]),ROW(orderData[customer])),""),ROWS($A$15:A76)+$B$3))),IF($D$15="",INDEX(orderData[lock_goods],SMALL(IF(ISNUMBER(MATCH(orderData[customer],$D$9,0)*MATCH(orderData[status],$D$11,0)*MATCH(orderData[order_type],$D$13,0)),MATCH(ROW(orderData[customer]),ROW(orderData[customer])),""),ROWS($A$15:A76)+$B$3)),INDEX(orderData[lock_good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T69" s="292" t="str">
        <f t="array" ref="T69">IFERROR(IF($D$9="",IF($D$11="",IF($D$13="",IF($D$15="",INDEX(orderData[payed],SMALL(MATCH(ROW(orderData[customer]),ROW(orderData[customer])),ROWS($A$15:A76)+$B$3)),INDEX(orderData[payed],SMALL(IF(ISNUMBER(MATCH(YEAR(orderData[invoice_date]),$D$15,0)),MATCH(ROW(orderData[customer]),ROW(orderData[customer])),""),ROWS($A$15:A76)+$B$3))),IF($D$15="",INDEX(orderData[payed],SMALL(IF(ISNUMBER(MATCH(orderData[order_type],$D$13,0)),MATCH(ROW(orderData[customer]),ROW(orderData[customer])),""),ROWS($A$15:A76)+$B$3)),INDEX(orderData[payed],SMALL(IF(ISNUMBER(MATCH(orderData[order_type],$D$13,0)*MATCH(YEAR(orderData[invoice_date]),$D$15,0)),MATCH(ROW(orderData[customer]),ROW(orderData[customer])),""),ROWS($A$15:A76)+$B$3)))),IF($D$13="",IF($D$15="",INDEX(orderData[payed],SMALL(IF(ISNUMBER(MATCH(orderData[status],$D$11,0)),MATCH(ROW(orderData[customer]),ROW(orderData[customer])),""),ROWS($A$15:A76)+$B$3)),INDEX(orderData[payed],SMALL(IF(ISNUMBER(MATCH(orderData[status],$D$11,0)*MATCH(YEAR(orderData[invoice_date]),$D$15,0)),MATCH(ROW(orderData[customer]),ROW(orderData[customer])),""),ROWS($A$15:A76)+$B$3))),IF($D$15="",INDEX(orderData[payed],SMALL(IF(ISNUMBER(MATCH(orderData[status],$D$11,0)*MATCH(orderData[order_type],$D$13,0)),MATCH(ROW(orderData[customer]),ROW(orderData[customer])),""),ROWS($A$15:A76)+$B$3)),INDEX(orderData[payed],SMALL(IF(ISNUMBER(MATCH(orderData[status],$D$11,0)*MATCH(orderData[order_type],$D$13,0)*MATCH(YEAR(orderData[invoice_date]),$D$15,0)),MATCH(ROW(orderData[customer]),ROW(orderData[customer])),""),ROWS($A$15:A76)+$B$3))))),IF($D$11="",IF($D$13="",IF($D$15="",INDEX(orderData[payed],SMALL(IF(ISNUMBER(MATCH(orderData[customer],$D$9,0)),MATCH(ROW(orderData[customer]),ROW(orderData[customer])),""),ROWS($A$15:A76)+$B$3)),INDEX(orderData[payed],SMALL(IF(ISNUMBER(MATCH(orderData[customer],$D$9,0)*MATCH(YEAR(orderData[invoice_date]),$D$15,0)),MATCH(ROW(orderData[customer]),ROW(orderData[customer])),""),ROWS($A$15:A76)+$B$3))),IF($D$15="",INDEX(orderData[payed],SMALL(IF(ISNUMBER(MATCH(orderData[customer],$D$9,0)*MATCH(orderData[order_type],$D$13,0)),MATCH(ROW(orderData[customer]),ROW(orderData[customer])),""),ROWS($A$15:A76)+$B$3)),INDEX(orderData[payed],SMALL(IF(ISNUMBER(MATCH(orderData[customer],$D$9,0)*MATCH(orderData[order_type],$D$13,0)*MATCH(YEAR(orderData[invoice_date]),$D$15,0)),MATCH(ROW(orderData[customer]),ROW(orderData[customer])),""),ROWS($A$15:A76)+$B$3)))),IF($D$13="",IF($D$15="",INDEX(orderData[payed],SMALL(IF(ISNUMBER(MATCH(orderData[customer],$D$9,0)*MATCH(orderData[status],$D$11,0)),MATCH(ROW(orderData[customer]),ROW(orderData[customer])),""),ROWS($A$15:A76)+$B$3)),INDEX(orderData[payed],SMALL(IF(ISNUMBER(MATCH(orderData[customer],$D$9,0)*MATCH(orderData[status],$D$11,0)*MATCH(YEAR(orderData[payed]),$D$15,0)),MATCH(ROW(orderData[customer]),ROW(orderData[customer])),""),ROWS($A$15:A76)+$B$3))),IF($D$15="",INDEX(orderData[payed],SMALL(IF(ISNUMBER(MATCH(orderData[customer],$D$9,0)*MATCH(orderData[status],$D$11,0)*MATCH(orderData[order_type],$D$13,0)),MATCH(ROW(orderData[customer]),ROW(orderData[customer])),""),ROWS($A$15:A76)+$B$3)),INDEX(orderData[paye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U69" s="287" t="str">
        <f t="array" ref="U69">IFERROR(IF($D$9="",IF($D$11="",IF($D$13="",IF($D$15="",INDEX(orderData[shipping_method],SMALL(MATCH(ROW(orderData[customer]),ROW(orderData[customer])),ROWS($A$15:A76)+$B$3)),INDEX(orderData[shipping_method],SMALL(IF(ISNUMBER(MATCH(YEAR(orderData[invoice_date]),$D$15,0)),MATCH(ROW(orderData[customer]),ROW(orderData[customer])),""),ROWS($A$15:A76)+$B$3))),IF($D$15="",INDEX(orderData[shipping_method],SMALL(IF(ISNUMBER(MATCH(orderData[order_type],$D$13,0)),MATCH(ROW(orderData[customer]),ROW(orderData[customer])),""),ROWS($A$15:A76)+$B$3)),INDEX(orderData[shipping_method],SMALL(IF(ISNUMBER(MATCH(orderData[order_type],$D$13,0)*MATCH(YEAR(orderData[invoice_date]),$D$15,0)),MATCH(ROW(orderData[customer]),ROW(orderData[customer])),""),ROWS($A$15:A76)+$B$3)))),IF($D$13="",IF($D$15="",INDEX(orderData[shipping_method],SMALL(IF(ISNUMBER(MATCH(orderData[status],$D$11,0)),MATCH(ROW(orderData[customer]),ROW(orderData[customer])),""),ROWS($A$15:A76)+$B$3)),INDEX(orderData[shipping_method],SMALL(IF(ISNUMBER(MATCH(orderData[status],$D$11,0)*MATCH(YEAR(orderData[invoice_date]),$D$15,0)),MATCH(ROW(orderData[customer]),ROW(orderData[customer])),""),ROWS($A$15:A76)+$B$3))),IF($D$15="",INDEX(orderData[shipping_method],SMALL(IF(ISNUMBER(MATCH(orderData[status],$D$11,0)*MATCH(orderData[order_type],$D$13,0)),MATCH(ROW(orderData[customer]),ROW(orderData[customer])),""),ROWS($A$15:A76)+$B$3)),INDEX(orderData[shipping_method],SMALL(IF(ISNUMBER(MATCH(orderData[status],$D$11,0)*MATCH(orderData[order_type],$D$13,0)*MATCH(YEAR(orderData[invoice_date]),$D$15,0)),MATCH(ROW(orderData[customer]),ROW(orderData[customer])),""),ROWS($A$15:A76)+$B$3))))),IF($D$11="",IF($D$13="",IF($D$15="",INDEX(orderData[shipping_method],SMALL(IF(ISNUMBER(MATCH(orderData[customer],$D$9,0)),MATCH(ROW(orderData[customer]),ROW(orderData[customer])),""),ROWS($A$15:A76)+$B$3)),INDEX(orderData[shipping_method],SMALL(IF(ISNUMBER(MATCH(orderData[customer],$D$9,0)*MATCH(YEAR(orderData[invoice_date]),$D$15,0)),MATCH(ROW(orderData[customer]),ROW(orderData[customer])),""),ROWS($A$15:A76)+$B$3))),IF($D$15="",INDEX(orderData[shipping_method],SMALL(IF(ISNUMBER(MATCH(orderData[customer],$D$9,0)*MATCH(orderData[order_type],$D$13,0)),MATCH(ROW(orderData[customer]),ROW(orderData[customer])),""),ROWS($A$15:A76)+$B$3)),INDEX(orderData[shipping_method],SMALL(IF(ISNUMBER(MATCH(orderData[customer],$D$9,0)*MATCH(orderData[order_type],$D$13,0)*MATCH(YEAR(orderData[invoice_date]),$D$15,0)),MATCH(ROW(orderData[customer]),ROW(orderData[customer])),""),ROWS($A$15:A76)+$B$3)))),IF($D$13="",IF($D$15="",INDEX(orderData[shipping_method],SMALL(IF(ISNUMBER(MATCH(orderData[customer],$D$9,0)*MATCH(orderData[status],$D$11,0)),MATCH(ROW(orderData[customer]),ROW(orderData[customer])),""),ROWS($A$15:A76)+$B$3)),INDEX(orderData[shipping_method],SMALL(IF(ISNUMBER(MATCH(orderData[customer],$D$9,0)*MATCH(orderData[status],$D$11,0)*MATCH(YEAR(orderData[shipping_method]),$D$15,0)),MATCH(ROW(orderData[customer]),ROW(orderData[customer])),""),ROWS($A$15:A76)+$B$3))),IF($D$15="",INDEX(orderData[shipping_method],SMALL(IF(ISNUMBER(MATCH(orderData[customer],$D$9,0)*MATCH(orderData[status],$D$11,0)*MATCH(orderData[order_type],$D$13,0)),MATCH(ROW(orderData[customer]),ROW(orderData[customer])),""),ROWS($A$15:A76)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V69" s="292" t="str">
        <f t="array" ref="V69">IFERROR(IF($D$9="",IF($D$11="",IF($D$13="",IF($D$15="",INDEX(orderData[status],SMALL(MATCH(ROW(orderData[customer]),ROW(orderData[customer])),ROWS($A$15:A76)+$B$3)),INDEX(orderData[status],SMALL(IF(ISNUMBER(MATCH(YEAR(orderData[invoice_date]),$D$15,0)),MATCH(ROW(orderData[customer]),ROW(orderData[customer])),""),ROWS($A$15:A76)+$B$3))),IF($D$15="",INDEX(orderData[status],SMALL(IF(ISNUMBER(MATCH(orderData[order_type],$D$13,0)),MATCH(ROW(orderData[customer]),ROW(orderData[customer])),""),ROWS($A$15:A76)+$B$3)),INDEX(orderData[status],SMALL(IF(ISNUMBER(MATCH(orderData[order_type],$D$13,0)*MATCH(YEAR(orderData[invoice_date]),$D$15,0)),MATCH(ROW(orderData[customer]),ROW(orderData[customer])),""),ROWS($A$15:A76)+$B$3)))),IF($D$13="",IF($D$15="",INDEX(orderData[status],SMALL(IF(ISNUMBER(MATCH(orderData[status],$D$11,0)),MATCH(ROW(orderData[customer]),ROW(orderData[customer])),""),ROWS($A$15:A76)+$B$3)),INDEX(orderData[status],SMALL(IF(ISNUMBER(MATCH(orderData[status],$D$11,0)*MATCH(YEAR(orderData[invoice_date]),$D$15,0)),MATCH(ROW(orderData[customer]),ROW(orderData[customer])),""),ROWS($A$15:A76)+$B$3))),IF($D$15="",INDEX(orderData[status],SMALL(IF(ISNUMBER(MATCH(orderData[status],$D$11,0)*MATCH(orderData[order_type],$D$13,0)),MATCH(ROW(orderData[customer]),ROW(orderData[customer])),""),ROWS($A$15:A76)+$B$3)),INDEX(orderData[status],SMALL(IF(ISNUMBER(MATCH(orderData[status],$D$11,0)*MATCH(orderData[order_type],$D$13,0)*MATCH(YEAR(orderData[invoice_date]),$D$15,0)),MATCH(ROW(orderData[customer]),ROW(orderData[customer])),""),ROWS($A$15:A76)+$B$3))))),IF($D$11="",IF($D$13="",IF($D$15="",INDEX(orderData[status],SMALL(IF(ISNUMBER(MATCH(orderData[customer],$D$9,0)),MATCH(ROW(orderData[customer]),ROW(orderData[customer])),""),ROWS($A$15:A76)+$B$3)),INDEX(orderData[status],SMALL(IF(ISNUMBER(MATCH(orderData[customer],$D$9,0)*MATCH(YEAR(orderData[invoice_date]),$D$15,0)),MATCH(ROW(orderData[customer]),ROW(orderData[customer])),""),ROWS($A$15:A76)+$B$3))),IF($D$15="",INDEX(orderData[status],SMALL(IF(ISNUMBER(MATCH(orderData[customer],$D$9,0)*MATCH(orderData[order_type],$D$13,0)),MATCH(ROW(orderData[customer]),ROW(orderData[customer])),""),ROWS($A$15:A76)+$B$3)),INDEX(orderData[status],SMALL(IF(ISNUMBER(MATCH(orderData[customer],$D$9,0)*MATCH(orderData[order_type],$D$13,0)*MATCH(YEAR(orderData[invoice_date]),$D$15,0)),MATCH(ROW(orderData[customer]),ROW(orderData[customer])),""),ROWS($A$15:A76)+$B$3)))),IF($D$13="",IF($D$15="",INDEX(orderData[status],SMALL(IF(ISNUMBER(MATCH(orderData[customer],$D$9,0)*MATCH(orderData[status],$D$11,0)),MATCH(ROW(orderData[customer]),ROW(orderData[customer])),""),ROWS($A$15:A76)+$B$3)),INDEX(orderData[status],SMALL(IF(ISNUMBER(MATCH(orderData[customer],$D$9,0)*MATCH(orderData[status],$D$11,0)*MATCH(YEAR(orderData[status]),$D$15,0)),MATCH(ROW(orderData[customer]),ROW(orderData[customer])),""),ROWS($A$15:A76)+$B$3))),IF($D$15="",INDEX(orderData[status],SMALL(IF(ISNUMBER(MATCH(orderData[customer],$D$9,0)*MATCH(orderData[status],$D$11,0)*MATCH(orderData[order_type],$D$13,0)),MATCH(ROW(orderData[customer]),ROW(orderData[customer])),""),ROWS($A$15:A76)+$B$3)),INDEX(orderData[statu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W69" s="392" t="str">
        <f t="array" ref="W69">IFERROR(IF($D$9="",IF($D$11="",IF($D$13="",IF($D$15="",INDEX(orderData[custom_docs],SMALL(MATCH(ROW(orderData[customer]),ROW(orderData[customer])),ROWS($A$15:A76)+$B$3)),INDEX(orderData[custom_docs],SMALL(IF(ISNUMBER(MATCH(YEAR(orderData[invoice_date]),$D$15,0)),MATCH(ROW(orderData[customer]),ROW(orderData[customer])),""),ROWS($A$15:A76)+$B$3))),IF($D$15="",INDEX(orderData[custom_docs],SMALL(IF(ISNUMBER(MATCH(orderData[order_type],$D$13,0)),MATCH(ROW(orderData[customer]),ROW(orderData[customer])),""),ROWS($A$15:A76)+$B$3)),INDEX(orderData[custom_docs],SMALL(IF(ISNUMBER(MATCH(orderData[order_type],$D$13,0)*MATCH(YEAR(orderData[invoice_date]),$D$15,0)),MATCH(ROW(orderData[customer]),ROW(orderData[customer])),""),ROWS($A$15:A76)+$B$3)))),IF($D$13="",IF($D$15="",INDEX(orderData[custom_docs],SMALL(IF(ISNUMBER(MATCH(orderData[status],$D$11,0)),MATCH(ROW(orderData[customer]),ROW(orderData[customer])),""),ROWS($A$15:A76)+$B$3)),INDEX(orderData[custom_docs],SMALL(IF(ISNUMBER(MATCH(orderData[status],$D$11,0)*MATCH(YEAR(orderData[invoice_date]),$D$15,0)),MATCH(ROW(orderData[customer]),ROW(orderData[customer])),""),ROWS($A$15:A76)+$B$3))),IF($D$15="",INDEX(orderData[custom_docs],SMALL(IF(ISNUMBER(MATCH(orderData[status],$D$11,0)*MATCH(orderData[order_type],$D$13,0)),MATCH(ROW(orderData[customer]),ROW(orderData[customer])),""),ROWS($A$15:A76)+$B$3)),INDEX(orderData[custom_docs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_docs],SMALL(IF(ISNUMBER(MATCH(orderData[customer],$D$9,0)),MATCH(ROW(orderData[customer]),ROW(orderData[customer])),""),ROWS($A$15:A76)+$B$3)),INDEX(orderData[custom_docs],SMALL(IF(ISNUMBER(MATCH(orderData[customer],$D$9,0)*MATCH(YEAR(orderData[invoice_date]),$D$15,0)),MATCH(ROW(orderData[customer]),ROW(orderData[customer])),""),ROWS($A$15:A76)+$B$3))),IF($D$15="",INDEX(orderData[custom_docs],SMALL(IF(ISNUMBER(MATCH(orderData[customer],$D$9,0)*MATCH(orderData[order_type],$D$13,0)),MATCH(ROW(orderData[customer]),ROW(orderData[customer])),""),ROWS($A$15:A76)+$B$3)),INDEX(orderData[custom_docs],SMALL(IF(ISNUMBER(MATCH(orderData[customer],$D$9,0)*MATCH(orderData[order_type],$D$13,0)*MATCH(YEAR(orderData[invoice_date]),$D$15,0)),MATCH(ROW(orderData[customer]),ROW(orderData[customer])),""),ROWS($A$15:A76)+$B$3)))),IF($D$13="",IF($D$15="",INDEX(orderData[custom_docs],SMALL(IF(ISNUMBER(MATCH(orderData[customer],$D$9,0)*MATCH(orderData[status],$D$11,0)),MATCH(ROW(orderData[customer]),ROW(orderData[customer])),""),ROWS($A$15:A76)+$B$3)),INDEX(orderData[custom_docs],SMALL(IF(ISNUMBER(MATCH(orderData[customer],$D$9,0)*MATCH(orderData[status],$D$11,0)*MATCH(YEAR(orderData[status]),$D$15,0)),MATCH(ROW(orderData[customer]),ROW(orderData[customer])),""),ROWS($A$15:A76)+$B$3))),IF($D$15="",INDEX(orderData[custom_docs],SMALL(IF(ISNUMBER(MATCH(orderData[customer],$D$9,0)*MATCH(orderData[status],$D$11,0)*MATCH(orderData[order_type],$D$13,0)),MATCH(ROW(orderData[customer]),ROW(orderData[customer])),""),ROWS($A$15:A76)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BG69" s="195"/>
      <c r="BK69" s="266"/>
      <c r="BL69" s="267"/>
      <c r="BM69" s="268"/>
      <c r="BN69" s="267"/>
      <c r="BO69" s="268"/>
      <c r="BZ69" s="304"/>
      <c r="CA69" s="305" t="str">
        <f>IFERROR(IF(BZ69="","",INDEX(productData[description],MATCH(BZ69,productData[sku],0))),"")</f>
        <v/>
      </c>
      <c r="CB69" s="307"/>
      <c r="CC69" s="421"/>
      <c r="CD69" s="315"/>
      <c r="CE69" s="426"/>
      <c r="CF69" s="308"/>
      <c r="CG69" s="309" t="str">
        <f>IFERROR(ROUNDUP(CB69/INDEX(productData[units_per_carton],MATCH(BZ69,productData[sku],0)),0),"")</f>
        <v/>
      </c>
      <c r="CH69" s="310" t="str">
        <f>IFERROR(ROUNDUP(CD69/INDEX(productData[units_per_carton],MATCH(BZ69,productData[sku],0)),0),"")</f>
        <v/>
      </c>
      <c r="CI69" s="310" t="str">
        <f>IFERROR(ROUNDUP(CF69/INDEX(productData[units_per_carton],MATCH(BZ69,productData[sku])),0),"")</f>
        <v/>
      </c>
      <c r="CJ69" s="310" t="str">
        <f>IFERROR(((CB69+CD69+CF69)/INDEX(productData[units_per_carton],MATCH(BZ69,productData[sku],0)))*INDEX(productData[net_weight],MATCH(BZ69,productData[sku],0)),"")</f>
        <v/>
      </c>
      <c r="CK69" s="310" t="str">
        <f>IFERROR(((CB69+CD69+CF69)/INDEX(productData[units_per_carton],MATCH(BZ69,productData[sku],0)))*INDEX(productData[gross_weight],MATCH(BZ69,productData[sku],0)),"")</f>
        <v/>
      </c>
      <c r="CL69" s="414" t="str">
        <f>IFERROR((CB69+CD69+CF69)/INDEX(productData[units_per_carton],MATCH(BZ69,productData[sku],0))*INDEX(productData[length],MATCH(BZ69,productData[sku],0))*INDEX(productData[width],MATCH(BZ69,productData[sku],0))*INDEX(productData[height],MATCH(BZ69,productData[sku],0))/1000000000,"")</f>
        <v/>
      </c>
      <c r="CM69" s="311" t="str">
        <f>IFERROR(INDEX(productData[category],MATCH(BZ69,productData[sku],0)),"")</f>
        <v/>
      </c>
      <c r="CN69" s="311" t="str">
        <f>IFERROR(INDEX(productData[size1],MATCH(BZ69,productData[sku],0)),"")</f>
        <v/>
      </c>
      <c r="CO69" s="312" t="str">
        <f>IFERROR(INDEX(productData[hs_code],MATCH(BZ69,productData[sku],0)),"")</f>
        <v/>
      </c>
      <c r="CP69" s="365" t="str">
        <f>IFERROR(INDEX(productData[sku_geko],MATCH(BZ69,productData[sku],0)),"")</f>
        <v/>
      </c>
      <c r="CQ69" s="308"/>
      <c r="CR69" s="383" t="str">
        <f>IFERROR(IF(BZ69="","",IF($BX$15="SALE",INDEX(inventory[COSTO UNITARIO],MATCH(BZ69,inventory[SKU],0)),IF($BX$15="SAMPLING",INDEX(inventory[COSTO UNITARIO],MATCH(BZ69,inventory[SKU],0)),""))),"")</f>
        <v/>
      </c>
      <c r="CS69" s="383" t="str">
        <f t="shared" si="8"/>
        <v/>
      </c>
      <c r="CT69" s="430" t="str">
        <f t="shared" si="9"/>
        <v/>
      </c>
      <c r="CU69" s="357" t="str">
        <f t="shared" si="3"/>
        <v/>
      </c>
      <c r="DB69" s="251" t="str">
        <f>IFERROR(VLOOKUP(BZ69,productData[],22,FALSE),"")</f>
        <v/>
      </c>
      <c r="EE69" s="337" t="str">
        <f t="array" ref="EE69">IFERROR(IF($EC$9="",IF($EC$11="",IF($EC$13="",INDEX(productData[sku],SMALL(MATCH(ROW(productData[sku]),ROW(productData[sku])),ROWS($A$15:A76)+$B$3)),INDEX(productData[sku],SMALL(IF(ISNUMBER(MATCH(productData[size1],$EC$13,0)),MATCH(ROW(productData[sku]),ROW(productData[sku])),""),ROWS($A$15:A74)+$B$3))),IF($EC$13="",INDEX(productData[sku],SMALL(IF(ISNUMBER(MATCH(productData[sex],$EC$11,0)),MATCH(ROW(productData[sku]),ROW(productData[sku])),""),ROWS($A$15:A74)+$B$3)),INDEX(productData[sku],SMALL(IF(ISNUMBER(MATCH(productData[sex],$EC$11,0)*MATCH(productData[size1],$EC$13,0)),MATCH(ROW(productData[sku]),ROW(productData[sku])),""),ROWS($A$15:A74)+$B$3)))),IF($EC$11="",IF($EC$13="",INDEX(productData[sku],SMALL(IF(ISNUMBER(MATCH(productData[category],$EC$9,0)),MATCH(ROW(productData[sku]),ROW(productData[sku])),""),ROWS($A$15:A74)+$B$3)),INDEX(productData[sku],SMALL(IF(ISNUMBER(MATCH(productData[category],$EC$9,0)*MATCH(productData[size1],$EC$13,0)),MATCH(ROW(productData[sku]),ROW(productData[sku])),""),ROWS($A$15:A74)+$B$3))),IF($EC$13="",INDEX(productData[sku],SMALL(IF(ISNUMBER(MATCH(productData[category],$EC$9,0)*MATCH(productData[sex],$EC$11,0)),MATCH(ROW(productData[sku]),ROW(productData[sku])),""),ROWS($A$15:A74)+$B$3)),INDEX(productData[sku],SMALL(IF(ISNUMBER(MATCH(productData[category],$EC$9,0)*MATCH(productData[sex],$EC$11,0)*MATCH(productData[size1],$EC$13,0)),MATCH(ROW(productData[sku]),ROW(productData[sku])),""),ROWS($A$15:A74)+$B$3))))),"")</f>
        <v/>
      </c>
      <c r="EF69" s="501" t="str">
        <f t="array" ref="EF69">IFERROR(IF($EC$9="",IF($EC$11="",IF($EC$13="",INDEX(productData[description],SMALL(MATCH(ROW(productData[sku]),ROW(productData[sku])),ROWS($A$15:A76)+$B$3)),INDEX(productData[description],SMALL(IF(ISNUMBER(MATCH(productData[size1],$EC$13,0)),MATCH(ROW(productData[sku]),ROW(productData[sku])),""),ROWS($A$15:A74)+$B$3))),IF($EC$13="",INDEX(productData[description],SMALL(IF(ISNUMBER(MATCH(productData[sex],$EC$11,0)),MATCH(ROW(productData[sku]),ROW(productData[sku])),""),ROWS($A$15:A74)+$B$3)),INDEX(productData[description],SMALL(IF(ISNUMBER(MATCH(productData[sex],$EC$11,0)*MATCH(productData[size1],$EC$13,0)),MATCH(ROW(productData[sku]),ROW(productData[sku])),""),ROWS($A$15:A74)+$B$3)))),IF($EC$11="",IF($EC$13="",INDEX(productData[description],SMALL(IF(ISNUMBER(MATCH(productData[category],$EC$9,0)),MATCH(ROW(productData[sku]),ROW(productData[sku])),""),ROWS($A$15:A74)+$B$3)),INDEX(productData[description],SMALL(IF(ISNUMBER(MATCH(productData[category],$EC$9,0)*MATCH(productData[size1],$EC$13,0)),MATCH(ROW(productData[sku]),ROW(productData[sku])),""),ROWS($A$15:A74)+$B$3))),IF($EC$13="",INDEX(productData[description],SMALL(IF(ISNUMBER(MATCH(productData[category],$EC$9,0)*MATCH(productData[sex],$EC$11,0)),MATCH(ROW(productData[sku]),ROW(productData[sku])),""),ROWS($A$15:A74)+$B$3)),INDEX(productData[description],SMALL(IF(ISNUMBER(MATCH(productData[category],$EC$9,0)*MATCH(productData[sex],$EC$11,0)*MATCH(productData[size1],$EC$13,0)),MATCH(ROW(productData[sku]),ROW(productData[sku])),""),ROWS($A$15:A74)+$B$3))))),"")</f>
        <v/>
      </c>
      <c r="EG69" s="338" t="str">
        <f>IFERROR(IF('BHPC MANAGER'!$EE69="","",INDEX(inventory[ESISTENZA],MATCH('BHPC MANAGER'!$EE69,inventory[SKU],0))),0)</f>
        <v/>
      </c>
      <c r="EH69" s="339" t="s">
        <v>241</v>
      </c>
      <c r="EI69" s="339" t="str">
        <f t="shared" si="4"/>
        <v/>
      </c>
      <c r="EJ69" s="340" t="s">
        <v>241</v>
      </c>
      <c r="EK69" s="341" t="str">
        <f t="shared" si="5"/>
        <v/>
      </c>
    </row>
    <row r="70" spans="12:141" ht="15" customHeight="1" x14ac:dyDescent="0.35">
      <c r="L70" s="285" t="str">
        <f t="array" ref="L70">IFERROR(IF($D$9="",IF($D$11="",IF($D$13="",IF($D$15="",INDEX(orderData[customer],SMALL(MATCH(ROW(orderData[customer]),ROW(orderData[customer])),ROWS($A$15:A77)+$B$3)),INDEX(orderData[customer],SMALL(IF(ISNUMBER(MATCH(YEAR(orderData[invoice_date]),$D$15,0)),MATCH(ROW(orderData[customer]),ROW(orderData[customer])),""),ROWS($A$15:A77)+$B$3))),IF($D$15="",INDEX(orderData[customer],SMALL(IF(ISNUMBER(MATCH(orderData[order_type],$D$13,0)),MATCH(ROW(orderData[customer]),ROW(orderData[customer])),""),ROWS($A$15:A77)+$B$3)),INDEX(orderData[customer],SMALL(IF(ISNUMBER(MATCH(orderData[order_type],$D$13,0)*MATCH(YEAR(orderData[invoice_date]),$D$15,0)),MATCH(ROW(orderData[customer]),ROW(orderData[customer])),""),ROWS($A$15:A77)+$B$3)))),IF($D$13="",IF($D$15="",INDEX(orderData[customer],SMALL(IF(ISNUMBER(MATCH(orderData[status],$D$11,0)),MATCH(ROW(orderData[customer]),ROW(orderData[customer])),""),ROWS($A$15:A77)+$B$3)),INDEX(orderData[customer],SMALL(IF(ISNUMBER(MATCH(orderData[status],$D$11,0)*MATCH(YEAR(orderData[invoice_date]),$D$15,0)),MATCH(ROW(orderData[customer]),ROW(orderData[customer])),""),ROWS($A$15:A77)+$B$3))),IF($D$15="",INDEX(orderData[customer],SMALL(IF(ISNUMBER(MATCH(orderData[status],$D$11,0)*MATCH(orderData[order_type],$D$13,0)),MATCH(ROW(orderData[customer]),ROW(orderData[customer])),""),ROWS($A$15:A77)+$B$3)),INDEX(orderData[customer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er],SMALL(IF(ISNUMBER(MATCH(orderData[customer],$D$9,0)),MATCH(ROW(orderData[customer]),ROW(orderData[customer])),""),ROWS($A$15:A77)+$B$3)),INDEX(orderData[customer],SMALL(IF(ISNUMBER(MATCH(orderData[customer],$D$9,0)*MATCH(YEAR(orderData[invoice_date]),$D$15,0)),MATCH(ROW(orderData[customer]),ROW(orderData[customer])),""),ROWS($A$15:A77)+$B$3))),IF($D$15="",INDEX(orderData[customer],SMALL(IF(ISNUMBER(MATCH(orderData[customer],$D$9,0)*MATCH(orderData[order_type],$D$13,0)),MATCH(ROW(orderData[customer]),ROW(orderData[customer])),""),ROWS($A$15:A77)+$B$3)),INDEX(orderData[customer],SMALL(IF(ISNUMBER(MATCH(orderData[customer],$D$9,0)*MATCH(orderData[order_type],$D$13,0)*MATCH(YEAR(orderData[invoice_date]),$D$15,0)),MATCH(ROW(orderData[customer]),ROW(orderData[customer])),""),ROWS($A$15:A77)+$B$3)))),IF($D$13="",IF($D$15="",INDEX(orderData[customer],SMALL(IF(ISNUMBER(MATCH(orderData[customer],$D$9,0)*MATCH(orderData[status],$D$11,0)),MATCH(ROW(orderData[customer]),ROW(orderData[customer])),""),ROWS($A$15:A77)+$B$3)),INDEX(orderData[customer],SMALL(IF(ISNUMBER(MATCH(orderData[customer],$D$9,0)*MATCH(orderData[status],$D$11,0)*MATCH(YEAR(orderData[invoice_date]),$D$15,0)),MATCH(ROW(orderData[customer]),ROW(orderData[customer])),""),ROWS($A$15:A77)+$B$3))),IF($D$15="",INDEX(orderData[customer],SMALL(IF(ISNUMBER(MATCH(orderData[customer],$D$9,0)*MATCH(orderData[status],$D$11,0)*MATCH(orderData[order_type],$D$13,0)),MATCH(ROW(orderData[customer]),ROW(orderData[customer])),""),ROWS($A$15:A77)+$B$3)),INDEX(orderData[customer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M70" s="286" t="str">
        <f t="array" ref="M70">IFERROR(IF($D$9="",IF($D$11="",IF($D$13="",IF($D$15="",INDEX(orderData[order_no],SMALL(MATCH(ROW(orderData[customer]),ROW(orderData[customer])),ROWS($A$15:A77)+$B$3)),INDEX(orderData[order_no],SMALL(IF(ISNUMBER(MATCH(YEAR(orderData[invoice_date]),$D$15,0)),MATCH(ROW(orderData[customer]),ROW(orderData[customer])),""),ROWS($A$15:A77)+$B$3))),IF($D$15="",INDEX(orderData[order_no],SMALL(IF(ISNUMBER(MATCH(orderData[order_type],$D$13,0)),MATCH(ROW(orderData[customer]),ROW(orderData[customer])),""),ROWS($A$15:A77)+$B$3)),INDEX(orderData[order_no],SMALL(IF(ISNUMBER(MATCH(orderData[order_type],$D$13,0)*MATCH(YEAR(orderData[invoice_date]),$D$15,0)),MATCH(ROW(orderData[customer]),ROW(orderData[customer])),""),ROWS($A$15:A77)+$B$3)))),IF($D$13="",IF($D$15="",INDEX(orderData[order_no],SMALL(IF(ISNUMBER(MATCH(orderData[status],$D$11,0)),MATCH(ROW(orderData[customer]),ROW(orderData[customer])),""),ROWS($A$15:A77)+$B$3)),INDEX(orderData[order_no],SMALL(IF(ISNUMBER(MATCH(orderData[status],$D$11,0)*MATCH(YEAR(orderData[invoice_date]),$D$15,0)),MATCH(ROW(orderData[customer]),ROW(orderData[customer])),""),ROWS($A$15:A77)+$B$3))),IF($D$15="",INDEX(orderData[order_no],SMALL(IF(ISNUMBER(MATCH(orderData[status],$D$11,0)*MATCH(orderData[order_type],$D$13,0)),MATCH(ROW(orderData[customer]),ROW(orderData[customer])),""),ROWS($A$15:A77)+$B$3)),INDEX(orderData[order_no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no],SMALL(IF(ISNUMBER(MATCH(orderData[customer],$D$9,0)),MATCH(ROW(orderData[customer]),ROW(orderData[customer])),""),ROWS($A$15:A77)+$B$3)),INDEX(orderData[order_no],SMALL(IF(ISNUMBER(MATCH(orderData[customer],$D$9,0)*MATCH(YEAR(orderData[invoice_date]),$D$15,0)),MATCH(ROW(orderData[customer]),ROW(orderData[customer])),""),ROWS($A$15:A77)+$B$3))),IF($D$15="",INDEX(orderData[order_no],SMALL(IF(ISNUMBER(MATCH(orderData[customer],$D$9,0)*MATCH(orderData[order_type],$D$13,0)),MATCH(ROW(orderData[customer]),ROW(orderData[customer])),""),ROWS($A$15:A77)+$B$3)),INDEX(orderData[order_no],SMALL(IF(ISNUMBER(MATCH(orderData[customer],$D$9,0)*MATCH(orderData[order_type],$D$13,0)*MATCH(YEAR(orderData[invoice_date]),$D$15,0)),MATCH(ROW(orderData[customer]),ROW(orderData[customer])),""),ROWS($A$15:A77)+$B$3)))),IF($D$13="",IF($D$15="",INDEX(orderData[order_no],SMALL(IF(ISNUMBER(MATCH(orderData[customer],$D$9,0)*MATCH(orderData[status],$D$11,0)),MATCH(ROW(orderData[customer]),ROW(orderData[customer])),""),ROWS($A$15:A77)+$B$3)),INDEX(orderData[order_no],SMALL(IF(ISNUMBER(MATCH(orderData[customer],$D$9,0)*MATCH(orderData[status],$D$11,0)*MATCH(YEAR(orderData[invoice_date]),$D$15,0)),MATCH(ROW(orderData[customer]),ROW(orderData[customer])),""),ROWS($A$15:A77)+$B$3))),IF($D$15="",INDEX(orderData[order_no],SMALL(IF(ISNUMBER(MATCH(orderData[customer],$D$9,0)*MATCH(orderData[status],$D$11,0)*MATCH(orderData[order_type],$D$13,0)),MATCH(ROW(orderData[customer]),ROW(orderData[customer])),""),ROWS($A$15:A77)+$B$3)),INDEX(orderData[order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N70" s="287" t="str">
        <f t="array" ref="N70">IFERROR(IF($D$9="",IF($D$11="",IF($D$13="",IF($D$15="",INDEX(orderData[order_type],SMALL(MATCH(ROW(orderData[customer]),ROW(orderData[customer])),ROWS($A$15:A77)+$B$3)),INDEX(orderData[order_type],SMALL(IF(ISNUMBER(MATCH(YEAR(orderData[invoice_date]),$D$15,0)),MATCH(ROW(orderData[customer]),ROW(orderData[customer])),""),ROWS($A$15:A77)+$B$3))),IF($D$15="",INDEX(orderData[order_type],SMALL(IF(ISNUMBER(MATCH(orderData[order_type],$D$13,0)),MATCH(ROW(orderData[customer]),ROW(orderData[customer])),""),ROWS($A$15:A77)+$B$3)),INDEX(orderData[order_type],SMALL(IF(ISNUMBER(MATCH(orderData[order_type],$D$13,0)*MATCH(YEAR(orderData[invoice_date]),$D$15,0)),MATCH(ROW(orderData[customer]),ROW(orderData[customer])),""),ROWS($A$15:A77)+$B$3)))),IF($D$13="",IF($D$15="",INDEX(orderData[order_type],SMALL(IF(ISNUMBER(MATCH(orderData[status],$D$11,0)),MATCH(ROW(orderData[customer]),ROW(orderData[customer])),""),ROWS($A$15:A77)+$B$3)),INDEX(orderData[order_type],SMALL(IF(ISNUMBER(MATCH(orderData[status],$D$11,0)*MATCH(YEAR(orderData[invoice_date]),$D$15,0)),MATCH(ROW(orderData[customer]),ROW(orderData[customer])),""),ROWS($A$15:A77)+$B$3))),IF($D$15="",INDEX(orderData[order_type],SMALL(IF(ISNUMBER(MATCH(orderData[status],$D$11,0)*MATCH(orderData[order_type],$D$13,0)),MATCH(ROW(orderData[customer]),ROW(orderData[customer])),""),ROWS($A$15:A77)+$B$3)),INDEX(orderData[order_typ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type],SMALL(IF(ISNUMBER(MATCH(orderData[customer],$D$9,0)),MATCH(ROW(orderData[customer]),ROW(orderData[customer])),""),ROWS($A$15:A77)+$B$3)),INDEX(orderData[order_type],SMALL(IF(ISNUMBER(MATCH(orderData[customer],$D$9,0)*MATCH(YEAR(orderData[invoice_date]),$D$15,0)),MATCH(ROW(orderData[customer]),ROW(orderData[customer])),""),ROWS($A$15:A77)+$B$3))),IF($D$15="",INDEX(orderData[order_type],SMALL(IF(ISNUMBER(MATCH(orderData[customer],$D$9,0)*MATCH(orderData[order_type],$D$13,0)),MATCH(ROW(orderData[customer]),ROW(orderData[customer])),""),ROWS($A$15:A77)+$B$3)),INDEX(orderData[order_type],SMALL(IF(ISNUMBER(MATCH(orderData[customer],$D$9,0)*MATCH(orderData[order_type],$D$13,0)*MATCH(YEAR(orderData[invoice_date]),$D$15,0)),MATCH(ROW(orderData[customer]),ROW(orderData[customer])),""),ROWS($A$15:A77)+$B$3)))),IF($D$13="",IF($D$15="",INDEX(orderData[order_type],SMALL(IF(ISNUMBER(MATCH(orderData[customer],$D$9,0)*MATCH(orderData[status],$D$11,0)),MATCH(ROW(orderData[customer]),ROW(orderData[customer])),""),ROWS($A$15:A77)+$B$3)),INDEX(orderData[order_type],SMALL(IF(ISNUMBER(MATCH(orderData[customer],$D$9,0)*MATCH(orderData[status],$D$11,0)*MATCH(YEAR(orderData[invoice_date]),$D$15,0)),MATCH(ROW(orderData[customer]),ROW(orderData[customer])),""),ROWS($A$15:A77)+$B$3))),IF($D$15="",INDEX(orderData[order_type],SMALL(IF(ISNUMBER(MATCH(orderData[customer],$D$9,0)*MATCH(orderData[status],$D$11,0)*MATCH(orderData[order_type],$D$13,0)),MATCH(ROW(orderData[customer]),ROW(orderData[customer])),""),ROWS($A$15:A77)+$B$3)),INDEX(orderData[order_typ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O70" s="288" t="str">
        <f t="array" ref="O70">IFERROR(IF($D$9="",IF($D$11="",IF($D$13="",IF($D$15="",INDEX(orderData[order_date],SMALL(MATCH(ROW(orderData[customer]),ROW(orderData[customer])),ROWS($A$15:A77)+$B$3)),INDEX(orderData[order_date],SMALL(IF(ISNUMBER(MATCH(YEAR(orderData[invoice_date]),$D$15,0)),MATCH(ROW(orderData[customer]),ROW(orderData[customer])),""),ROWS($A$15:A77)+$B$3))),IF($D$15="",INDEX(orderData[order_date],SMALL(IF(ISNUMBER(MATCH(orderData[order_type],$D$13,0)),MATCH(ROW(orderData[customer]),ROW(orderData[customer])),""),ROWS($A$15:A77)+$B$3)),INDEX(orderData[order_date],SMALL(IF(ISNUMBER(MATCH(orderData[order_type],$D$13,0)*MATCH(YEAR(orderData[invoice_date]),$D$15,0)),MATCH(ROW(orderData[customer]),ROW(orderData[customer])),""),ROWS($A$15:A77)+$B$3)))),IF($D$13="",IF($D$15="",INDEX(orderData[order_date],SMALL(IF(ISNUMBER(MATCH(orderData[status],$D$11,0)),MATCH(ROW(orderData[customer]),ROW(orderData[customer])),""),ROWS($A$15:A77)+$B$3)),INDEX(orderData[order_date],SMALL(IF(ISNUMBER(MATCH(orderData[status],$D$11,0)*MATCH(YEAR(orderData[invoice_date]),$D$15,0)),MATCH(ROW(orderData[customer]),ROW(orderData[customer])),""),ROWS($A$15:A77)+$B$3))),IF($D$15="",INDEX(orderData[order_date],SMALL(IF(ISNUMBER(MATCH(orderData[status],$D$11,0)*MATCH(orderData[order_type],$D$13,0)),MATCH(ROW(orderData[customer]),ROW(orderData[customer])),""),ROWS($A$15:A77)+$B$3)),INDEX(orderData[order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date],SMALL(IF(ISNUMBER(MATCH(orderData[customer],$D$9,0)),MATCH(ROW(orderData[customer]),ROW(orderData[customer])),""),ROWS($A$15:A77)+$B$3)),INDEX(orderData[order_date],SMALL(IF(ISNUMBER(MATCH(orderData[customer],$D$9,0)*MATCH(YEAR(orderData[invoice_date]),$D$15,0)),MATCH(ROW(orderData[customer]),ROW(orderData[customer])),""),ROWS($A$15:A77)+$B$3))),IF($D$15="",INDEX(orderData[order_date],SMALL(IF(ISNUMBER(MATCH(orderData[customer],$D$9,0)*MATCH(orderData[order_type],$D$13,0)),MATCH(ROW(orderData[customer]),ROW(orderData[customer])),""),ROWS($A$15:A77)+$B$3)),INDEX(orderData[order_date],SMALL(IF(ISNUMBER(MATCH(orderData[customer],$D$9,0)*MATCH(orderData[order_type],$D$13,0)*MATCH(YEAR(orderData[invoice_date]),$D$15,0)),MATCH(ROW(orderData[customer]),ROW(orderData[customer])),""),ROWS($A$15:A77)+$B$3)))),IF($D$13="",IF($D$15="",INDEX(orderData[order_date],SMALL(IF(ISNUMBER(MATCH(orderData[customer],$D$9,0)*MATCH(orderData[status],$D$11,0)),MATCH(ROW(orderData[customer]),ROW(orderData[customer])),""),ROWS($A$15:A77)+$B$3)),INDEX(orderData[order_date],SMALL(IF(ISNUMBER(MATCH(orderData[customer],$D$9,0)*MATCH(orderData[status],$D$11,0)*MATCH(YEAR(orderData[invoice_date]),$D$15,0)),MATCH(ROW(orderData[customer]),ROW(orderData[customer])),""),ROWS($A$15:A77)+$B$3))),IF($D$15="",INDEX(orderData[order_date],SMALL(IF(ISNUMBER(MATCH(orderData[customer],$D$9,0)*MATCH(orderData[status],$D$11,0)*MATCH(orderData[order_type],$D$13,0)),MATCH(ROW(orderData[customer]),ROW(orderData[customer])),""),ROWS($A$15:A77)+$B$3)),INDEX(orderData[order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P70" s="289" t="str">
        <f t="array" ref="P70">IFERROR(IF($D$9="",IF($D$11="",IF($D$13="",IF($D$15="",INDEX(orderData[invoice_no],SMALL(MATCH(ROW(orderData[customer]),ROW(orderData[customer])),ROWS($A$15:A77)+$B$3)),INDEX(orderData[invoice_no],SMALL(IF(ISNUMBER(MATCH(YEAR(orderData[invoice_date]),$D$15,0)),MATCH(ROW(orderData[customer]),ROW(orderData[customer])),""),ROWS($A$15:A77)+$B$3))),IF($D$15="",INDEX(orderData[invoice_no],SMALL(IF(ISNUMBER(MATCH(orderData[order_type],$D$13,0)),MATCH(ROW(orderData[customer]),ROW(orderData[customer])),""),ROWS($A$15:A77)+$B$3)),INDEX(orderData[invoice_no],SMALL(IF(ISNUMBER(MATCH(orderData[order_type],$D$13,0)*MATCH(YEAR(orderData[invoice_date]),$D$15,0)),MATCH(ROW(orderData[customer]),ROW(orderData[customer])),""),ROWS($A$15:A77)+$B$3)))),IF($D$13="",IF($D$15="",INDEX(orderData[invoice_no],SMALL(IF(ISNUMBER(MATCH(orderData[status],$D$11,0)),MATCH(ROW(orderData[customer]),ROW(orderData[customer])),""),ROWS($A$15:A77)+$B$3)),INDEX(orderData[invoice_no],SMALL(IF(ISNUMBER(MATCH(orderData[status],$D$11,0)*MATCH(YEAR(orderData[invoice_date]),$D$15,0)),MATCH(ROW(orderData[customer]),ROW(orderData[customer])),""),ROWS($A$15:A77)+$B$3))),IF($D$15="",INDEX(orderData[invoice_no],SMALL(IF(ISNUMBER(MATCH(orderData[status],$D$11,0)*MATCH(orderData[order_type],$D$13,0)),MATCH(ROW(orderData[customer]),ROW(orderData[customer])),""),ROWS($A$15:A77)+$B$3)),INDEX(orderData[invoice_no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no],SMALL(IF(ISNUMBER(MATCH(orderData[customer],$D$9,0)),MATCH(ROW(orderData[customer]),ROW(orderData[customer])),""),ROWS($A$15:A77)+$B$3)),INDEX(orderData[invoice_no],SMALL(IF(ISNUMBER(MATCH(orderData[customer],$D$9,0)*MATCH(YEAR(orderData[invoice_date]),$D$15,0)),MATCH(ROW(orderData[customer]),ROW(orderData[customer])),""),ROWS($A$15:A77)+$B$3))),IF($D$15="",INDEX(orderData[invoice_no],SMALL(IF(ISNUMBER(MATCH(orderData[customer],$D$9,0)*MATCH(orderData[order_type],$D$13,0)),MATCH(ROW(orderData[customer]),ROW(orderData[customer])),""),ROWS($A$15:A77)+$B$3)),INDEX(orderData[invoice_no],SMALL(IF(ISNUMBER(MATCH(orderData[customer],$D$9,0)*MATCH(orderData[order_type],$D$13,0)*MATCH(YEAR(orderData[invoice_date]),$D$15,0)),MATCH(ROW(orderData[customer]),ROW(orderData[customer])),""),ROWS($A$15:A77)+$B$3)))),IF($D$13="",IF($D$15="",INDEX(orderData[invoice_no],SMALL(IF(ISNUMBER(MATCH(orderData[customer],$D$9,0)*MATCH(orderData[status],$D$11,0)),MATCH(ROW(orderData[customer]),ROW(orderData[customer])),""),ROWS($A$15:A77)+$B$3)),INDEX(orderData[invoice_no],SMALL(IF(ISNUMBER(MATCH(orderData[customer],$D$9,0)*MATCH(orderData[status],$D$11,0)*MATCH(YEAR(orderData[invoice_date]),$D$15,0)),MATCH(ROW(orderData[customer]),ROW(orderData[customer])),""),ROWS($A$15:A77)+$B$3))),IF($D$15="",INDEX(orderData[invoice_no],SMALL(IF(ISNUMBER(MATCH(orderData[customer],$D$9,0)*MATCH(orderData[status],$D$11,0)*MATCH(orderData[order_type],$D$13,0)),MATCH(ROW(orderData[customer]),ROW(orderData[customer])),""),ROWS($A$15:A77)+$B$3)),INDEX(orderData[invoice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Q70" s="290" t="str">
        <f t="array" ref="Q70">IFERROR(IF($D$9="",IF($D$11="",IF($D$13="",IF($D$15="",INDEX(orderData[invoice_date],SMALL(MATCH(ROW(orderData[customer]),ROW(orderData[customer])),ROWS($A$15:A77)+$B$3)),INDEX(orderData[invoice_date],SMALL(IF(ISNUMBER(MATCH(YEAR(orderData[invoice_date]),$D$15,0)),MATCH(ROW(orderData[customer]),ROW(orderData[customer])),""),ROWS($A$15:A77)+$B$3))),IF($D$15="",INDEX(orderData[invoice_date],SMALL(IF(ISNUMBER(MATCH(orderData[order_type],$D$13,0)),MATCH(ROW(orderData[customer]),ROW(orderData[customer])),""),ROWS($A$15:A77)+$B$3)),INDEX(orderData[invoice_date],SMALL(IF(ISNUMBER(MATCH(orderData[order_type],$D$13,0)*MATCH(YEAR(orderData[invoice_date]),$D$15,0)),MATCH(ROW(orderData[customer]),ROW(orderData[customer])),""),ROWS($A$15:A77)+$B$3)))),IF($D$13="",IF($D$15="",INDEX(orderData[invoice_date],SMALL(IF(ISNUMBER(MATCH(orderData[status],$D$11,0)),MATCH(ROW(orderData[customer]),ROW(orderData[customer])),""),ROWS($A$15:A77)+$B$3)),INDEX(orderData[invoice_date],SMALL(IF(ISNUMBER(MATCH(orderData[status],$D$11,0)*MATCH(YEAR(orderData[invoice_date]),$D$15,0)),MATCH(ROW(orderData[customer]),ROW(orderData[customer])),""),ROWS($A$15:A77)+$B$3))),IF($D$15="",INDEX(orderData[invoice_date],SMALL(IF(ISNUMBER(MATCH(orderData[status],$D$11,0)*MATCH(orderData[order_type],$D$13,0)),MATCH(ROW(orderData[customer]),ROW(orderData[customer])),""),ROWS($A$15:A77)+$B$3)),INDEX(orderData[invoice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date],SMALL(IF(ISNUMBER(MATCH(orderData[customer],$D$9,0)),MATCH(ROW(orderData[customer]),ROW(orderData[customer])),""),ROWS($A$15:A77)+$B$3)),INDEX(orderData[invoice_date],SMALL(IF(ISNUMBER(MATCH(orderData[customer],$D$9,0)*MATCH(YEAR(orderData[invoice_date]),$D$15,0)),MATCH(ROW(orderData[customer]),ROW(orderData[customer])),""),ROWS($A$15:A77)+$B$3))),IF($D$15="",INDEX(orderData[invoice_date],SMALL(IF(ISNUMBER(MATCH(orderData[customer],$D$9,0)*MATCH(orderData[order_type],$D$13,0)),MATCH(ROW(orderData[customer]),ROW(orderData[customer])),""),ROWS($A$15:A77)+$B$3)),INDEX(orderData[invoice_date],SMALL(IF(ISNUMBER(MATCH(orderData[customer],$D$9,0)*MATCH(orderData[order_type],$D$13,0)*MATCH(YEAR(orderData[invoice_date]),$D$15,0)),MATCH(ROW(orderData[customer]),ROW(orderData[customer])),""),ROWS($A$15:A77)+$B$3)))),IF($D$13="",IF($D$15="",INDEX(orderData[invoice_date],SMALL(IF(ISNUMBER(MATCH(orderData[customer],$D$9,0)*MATCH(orderData[status],$D$11,0)),MATCH(ROW(orderData[customer]),ROW(orderData[customer])),""),ROWS($A$15:A77)+$B$3)),INDEX(orderData[invoice_date],SMALL(IF(ISNUMBER(MATCH(orderData[customer],$D$9,0)*MATCH(orderData[status],$D$11,0)*MATCH(YEAR(orderData[invoice_date]),$D$15,0)),MATCH(ROW(orderData[customer]),ROW(orderData[customer])),""),ROWS($A$15:A77)+$B$3))),IF($D$15="",INDEX(orderData[invoice_date],SMALL(IF(ISNUMBER(MATCH(orderData[customer],$D$9,0)*MATCH(orderData[status],$D$11,0)*MATCH(orderData[order_type],$D$13,0)),MATCH(ROW(orderData[customer]),ROW(orderData[customer])),""),ROWS($A$15:A77)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R70" s="291" t="str">
        <f t="array" ref="R70">IFERROR(IF($D$9="",IF($D$11="",IF($D$13="",IF($D$15="",INDEX(orderData[inv_amount],SMALL(MATCH(ROW(orderData[customer]),ROW(orderData[customer])),ROWS($A$15:A77)+$B$3)),INDEX(orderData[inv_amount],SMALL(IF(ISNUMBER(MATCH(YEAR(orderData[invoice_date]),$D$15,0)),MATCH(ROW(orderData[customer]),ROW(orderData[customer])),""),ROWS($A$15:A77)+$B$3))),IF($D$15="",INDEX(orderData[inv_amount],SMALL(IF(ISNUMBER(MATCH(orderData[order_type],$D$13,0)),MATCH(ROW(orderData[customer]),ROW(orderData[customer])),""),ROWS($A$15:A77)+$B$3)),INDEX(orderData[inv_amount],SMALL(IF(ISNUMBER(MATCH(orderData[order_type],$D$13,0)*MATCH(YEAR(orderData[invoice_date]),$D$15,0)),MATCH(ROW(orderData[customer]),ROW(orderData[customer])),""),ROWS($A$15:A77)+$B$3)))),IF($D$13="",IF($D$15="",INDEX(orderData[inv_amount],SMALL(IF(ISNUMBER(MATCH(orderData[status],$D$11,0)),MATCH(ROW(orderData[customer]),ROW(orderData[customer])),""),ROWS($A$15:A77)+$B$3)),INDEX(orderData[inv_amount],SMALL(IF(ISNUMBER(MATCH(orderData[status],$D$11,0)*MATCH(YEAR(orderData[invoice_date]),$D$15,0)),MATCH(ROW(orderData[customer]),ROW(orderData[customer])),""),ROWS($A$15:A77)+$B$3))),IF($D$15="",INDEX(orderData[inv_amount],SMALL(IF(ISNUMBER(MATCH(orderData[status],$D$11,0)*MATCH(orderData[order_type],$D$13,0)),MATCH(ROW(orderData[customer]),ROW(orderData[customer])),""),ROWS($A$15:A77)+$B$3)),INDEX(orderData[inv_amount],SMALL(IF(ISNUMBER(MATCH(orderData[status],$D$11,0)*MATCH(orderData[order_type],$D$13,0)*MATCH(YEAR(orderData[invoice_date]),$D$15,0)),MATCH(ROW(orderData[customer]),ROW(orderData[customer])),""),ROWS($A$15:A77)+$B$3))))),IF($D$11="",IF($D$13="",IF($D$15="",INDEX(orderData[inv_amount],SMALL(IF(ISNUMBER(MATCH(orderData[customer],$D$9,0)),MATCH(ROW(orderData[customer]),ROW(orderData[customer])),""),ROWS($A$15:A77)+$B$3)),INDEX(orderData[inv_amount],SMALL(IF(ISNUMBER(MATCH(orderData[customer],$D$9,0)*MATCH(YEAR(orderData[invoice_date]),$D$15,0)),MATCH(ROW(orderData[customer]),ROW(orderData[customer])),""),ROWS($A$15:A77)+$B$3))),IF($D$15="",INDEX(orderData[inv_amount],SMALL(IF(ISNUMBER(MATCH(orderData[customer],$D$9,0)*MATCH(orderData[order_type],$D$13,0)),MATCH(ROW(orderData[customer]),ROW(orderData[customer])),""),ROWS($A$15:A77)+$B$3)),INDEX(orderData[inv_amount],SMALL(IF(ISNUMBER(MATCH(orderData[customer],$D$9,0)*MATCH(orderData[order_type],$D$13,0)*MATCH(YEAR(orderData[invoice_date]),$D$15,0)),MATCH(ROW(orderData[customer]),ROW(orderData[customer])),""),ROWS($A$15:A77)+$B$3)))),IF($D$13="",IF($D$15="",INDEX(orderData[inv_amount],SMALL(IF(ISNUMBER(MATCH(orderData[customer],$D$9,0)*MATCH(orderData[status],$D$11,0)),MATCH(ROW(orderData[customer]),ROW(orderData[customer])),""),ROWS($A$15:A77)+$B$3)),INDEX(orderData[inv_amount],SMALL(IF(ISNUMBER(MATCH(orderData[customer],$D$9,0)*MATCH(orderData[status],$D$11,0)*MATCH(YEAR(orderData[inv_amount]),$D$15,0)),MATCH(ROW(orderData[customer]),ROW(orderData[customer])),""),ROWS($A$15:A77)+$B$3))),IF($D$15="",INDEX(orderData[inv_amount],SMALL(IF(ISNUMBER(MATCH(orderData[customer],$D$9,0)*MATCH(orderData[status],$D$11,0)*MATCH(orderData[order_type],$D$13,0)),MATCH(ROW(orderData[customer]),ROW(orderData[customer])),""),ROWS($A$15:A77)+$B$3)),INDEX(orderData[inv_amount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S70" s="353" t="str">
        <f t="array" ref="S70">IFERROR(IF($D$9="",IF($D$11="",IF($D$13="",IF($D$15="",INDEX(orderData[lock_goods],SMALL(MATCH(ROW(orderData[customer]),ROW(orderData[customer])),ROWS($A$15:A77)+$B$3)),INDEX(orderData[lock_goods],SMALL(IF(ISNUMBER(MATCH(YEAR(orderData[invoice_date]),$D$15,0)),MATCH(ROW(orderData[customer]),ROW(orderData[customer])),""),ROWS($A$15:A77)+$B$3))),IF($D$15="",INDEX(orderData[lock_goods],SMALL(IF(ISNUMBER(MATCH(orderData[order_type],$D$13,0)),MATCH(ROW(orderData[customer]),ROW(orderData[customer])),""),ROWS($A$15:A77)+$B$3)),INDEX(orderData[lock_goods],SMALL(IF(ISNUMBER(MATCH(orderData[order_type],$D$13,0)*MATCH(YEAR(orderData[invoice_date]),$D$15,0)),MATCH(ROW(orderData[customer]),ROW(orderData[customer])),""),ROWS($A$15:A77)+$B$3)))),IF($D$13="",IF($D$15="",INDEX(orderData[lock_goods],SMALL(IF(ISNUMBER(MATCH(orderData[status],$D$11,0)),MATCH(ROW(orderData[customer]),ROW(orderData[customer])),""),ROWS($A$15:A77)+$B$3)),INDEX(orderData[lock_goods],SMALL(IF(ISNUMBER(MATCH(orderData[status],$D$11,0)*MATCH(YEAR(orderData[invoice_date]),$D$15,0)),MATCH(ROW(orderData[customer]),ROW(orderData[customer])),""),ROWS($A$15:A77)+$B$3))),IF($D$15="",INDEX(orderData[lock_goods],SMALL(IF(ISNUMBER(MATCH(orderData[status],$D$11,0)*MATCH(orderData[order_type],$D$13,0)),MATCH(ROW(orderData[customer]),ROW(orderData[customer])),""),ROWS($A$15:A77)+$B$3)),INDEX(orderData[lock_goods],SMALL(IF(ISNUMBER(MATCH(orderData[status],$D$11,0)*MATCH(orderData[order_type],$D$13,0)*MATCH(YEAR(orderData[invoice_date]),$D$15,0)),MATCH(ROW(orderData[customer]),ROW(orderData[customer])),""),ROWS($A$15:A77)+$B$3))))),IF($D$11="",IF($D$13="",IF($D$15="",INDEX(orderData[lock_goods],SMALL(IF(ISNUMBER(MATCH(orderData[customer],$D$9,0)),MATCH(ROW(orderData[customer]),ROW(orderData[customer])),""),ROWS($A$15:A77)+$B$3)),INDEX(orderData[lock_goods],SMALL(IF(ISNUMBER(MATCH(orderData[customer],$D$9,0)*MATCH(YEAR(orderData[invoice_date]),$D$15,0)),MATCH(ROW(orderData[customer]),ROW(orderData[customer])),""),ROWS($A$15:A77)+$B$3))),IF($D$15="",INDEX(orderData[lock_goods],SMALL(IF(ISNUMBER(MATCH(orderData[customer],$D$9,0)*MATCH(orderData[order_type],$D$13,0)),MATCH(ROW(orderData[customer]),ROW(orderData[customer])),""),ROWS($A$15:A77)+$B$3)),INDEX(orderData[lock_goods],SMALL(IF(ISNUMBER(MATCH(orderData[customer],$D$9,0)*MATCH(orderData[order_type],$D$13,0)*MATCH(YEAR(orderData[invoice_date]),$D$15,0)),MATCH(ROW(orderData[customer]),ROW(orderData[customer])),""),ROWS($A$15:A77)+$B$3)))),IF($D$13="",IF($D$15="",INDEX(orderData[lock_goods],SMALL(IF(ISNUMBER(MATCH(orderData[customer],$D$9,0)*MATCH(orderData[status],$D$11,0)),MATCH(ROW(orderData[customer]),ROW(orderData[customer])),""),ROWS($A$15:A77)+$B$3)),INDEX(orderData[lock_goods],SMALL(IF(ISNUMBER(MATCH(orderData[customer],$D$9,0)*MATCH(orderData[status],$D$11,0)*MATCH(YEAR(orderData[payed]),$D$15,0)),MATCH(ROW(orderData[customer]),ROW(orderData[customer])),""),ROWS($A$15:A77)+$B$3))),IF($D$15="",INDEX(orderData[lock_goods],SMALL(IF(ISNUMBER(MATCH(orderData[customer],$D$9,0)*MATCH(orderData[status],$D$11,0)*MATCH(orderData[order_type],$D$13,0)),MATCH(ROW(orderData[customer]),ROW(orderData[customer])),""),ROWS($A$15:A77)+$B$3)),INDEX(orderData[lock_good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T70" s="292" t="str">
        <f t="array" ref="T70">IFERROR(IF($D$9="",IF($D$11="",IF($D$13="",IF($D$15="",INDEX(orderData[payed],SMALL(MATCH(ROW(orderData[customer]),ROW(orderData[customer])),ROWS($A$15:A77)+$B$3)),INDEX(orderData[payed],SMALL(IF(ISNUMBER(MATCH(YEAR(orderData[invoice_date]),$D$15,0)),MATCH(ROW(orderData[customer]),ROW(orderData[customer])),""),ROWS($A$15:A77)+$B$3))),IF($D$15="",INDEX(orderData[payed],SMALL(IF(ISNUMBER(MATCH(orderData[order_type],$D$13,0)),MATCH(ROW(orderData[customer]),ROW(orderData[customer])),""),ROWS($A$15:A77)+$B$3)),INDEX(orderData[payed],SMALL(IF(ISNUMBER(MATCH(orderData[order_type],$D$13,0)*MATCH(YEAR(orderData[invoice_date]),$D$15,0)),MATCH(ROW(orderData[customer]),ROW(orderData[customer])),""),ROWS($A$15:A77)+$B$3)))),IF($D$13="",IF($D$15="",INDEX(orderData[payed],SMALL(IF(ISNUMBER(MATCH(orderData[status],$D$11,0)),MATCH(ROW(orderData[customer]),ROW(orderData[customer])),""),ROWS($A$15:A77)+$B$3)),INDEX(orderData[payed],SMALL(IF(ISNUMBER(MATCH(orderData[status],$D$11,0)*MATCH(YEAR(orderData[invoice_date]),$D$15,0)),MATCH(ROW(orderData[customer]),ROW(orderData[customer])),""),ROWS($A$15:A77)+$B$3))),IF($D$15="",INDEX(orderData[payed],SMALL(IF(ISNUMBER(MATCH(orderData[status],$D$11,0)*MATCH(orderData[order_type],$D$13,0)),MATCH(ROW(orderData[customer]),ROW(orderData[customer])),""),ROWS($A$15:A77)+$B$3)),INDEX(orderData[payed],SMALL(IF(ISNUMBER(MATCH(orderData[status],$D$11,0)*MATCH(orderData[order_type],$D$13,0)*MATCH(YEAR(orderData[invoice_date]),$D$15,0)),MATCH(ROW(orderData[customer]),ROW(orderData[customer])),""),ROWS($A$15:A77)+$B$3))))),IF($D$11="",IF($D$13="",IF($D$15="",INDEX(orderData[payed],SMALL(IF(ISNUMBER(MATCH(orderData[customer],$D$9,0)),MATCH(ROW(orderData[customer]),ROW(orderData[customer])),""),ROWS($A$15:A77)+$B$3)),INDEX(orderData[payed],SMALL(IF(ISNUMBER(MATCH(orderData[customer],$D$9,0)*MATCH(YEAR(orderData[invoice_date]),$D$15,0)),MATCH(ROW(orderData[customer]),ROW(orderData[customer])),""),ROWS($A$15:A77)+$B$3))),IF($D$15="",INDEX(orderData[payed],SMALL(IF(ISNUMBER(MATCH(orderData[customer],$D$9,0)*MATCH(orderData[order_type],$D$13,0)),MATCH(ROW(orderData[customer]),ROW(orderData[customer])),""),ROWS($A$15:A77)+$B$3)),INDEX(orderData[payed],SMALL(IF(ISNUMBER(MATCH(orderData[customer],$D$9,0)*MATCH(orderData[order_type],$D$13,0)*MATCH(YEAR(orderData[invoice_date]),$D$15,0)),MATCH(ROW(orderData[customer]),ROW(orderData[customer])),""),ROWS($A$15:A77)+$B$3)))),IF($D$13="",IF($D$15="",INDEX(orderData[payed],SMALL(IF(ISNUMBER(MATCH(orderData[customer],$D$9,0)*MATCH(orderData[status],$D$11,0)),MATCH(ROW(orderData[customer]),ROW(orderData[customer])),""),ROWS($A$15:A77)+$B$3)),INDEX(orderData[payed],SMALL(IF(ISNUMBER(MATCH(orderData[customer],$D$9,0)*MATCH(orderData[status],$D$11,0)*MATCH(YEAR(orderData[payed]),$D$15,0)),MATCH(ROW(orderData[customer]),ROW(orderData[customer])),""),ROWS($A$15:A77)+$B$3))),IF($D$15="",INDEX(orderData[payed],SMALL(IF(ISNUMBER(MATCH(orderData[customer],$D$9,0)*MATCH(orderData[status],$D$11,0)*MATCH(orderData[order_type],$D$13,0)),MATCH(ROW(orderData[customer]),ROW(orderData[customer])),""),ROWS($A$15:A77)+$B$3)),INDEX(orderData[paye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U70" s="287" t="str">
        <f t="array" ref="U70">IFERROR(IF($D$9="",IF($D$11="",IF($D$13="",IF($D$15="",INDEX(orderData[shipping_method],SMALL(MATCH(ROW(orderData[customer]),ROW(orderData[customer])),ROWS($A$15:A77)+$B$3)),INDEX(orderData[shipping_method],SMALL(IF(ISNUMBER(MATCH(YEAR(orderData[invoice_date]),$D$15,0)),MATCH(ROW(orderData[customer]),ROW(orderData[customer])),""),ROWS($A$15:A77)+$B$3))),IF($D$15="",INDEX(orderData[shipping_method],SMALL(IF(ISNUMBER(MATCH(orderData[order_type],$D$13,0)),MATCH(ROW(orderData[customer]),ROW(orderData[customer])),""),ROWS($A$15:A77)+$B$3)),INDEX(orderData[shipping_method],SMALL(IF(ISNUMBER(MATCH(orderData[order_type],$D$13,0)*MATCH(YEAR(orderData[invoice_date]),$D$15,0)),MATCH(ROW(orderData[customer]),ROW(orderData[customer])),""),ROWS($A$15:A77)+$B$3)))),IF($D$13="",IF($D$15="",INDEX(orderData[shipping_method],SMALL(IF(ISNUMBER(MATCH(orderData[status],$D$11,0)),MATCH(ROW(orderData[customer]),ROW(orderData[customer])),""),ROWS($A$15:A77)+$B$3)),INDEX(orderData[shipping_method],SMALL(IF(ISNUMBER(MATCH(orderData[status],$D$11,0)*MATCH(YEAR(orderData[invoice_date]),$D$15,0)),MATCH(ROW(orderData[customer]),ROW(orderData[customer])),""),ROWS($A$15:A77)+$B$3))),IF($D$15="",INDEX(orderData[shipping_method],SMALL(IF(ISNUMBER(MATCH(orderData[status],$D$11,0)*MATCH(orderData[order_type],$D$13,0)),MATCH(ROW(orderData[customer]),ROW(orderData[customer])),""),ROWS($A$15:A77)+$B$3)),INDEX(orderData[shipping_method],SMALL(IF(ISNUMBER(MATCH(orderData[status],$D$11,0)*MATCH(orderData[order_type],$D$13,0)*MATCH(YEAR(orderData[invoice_date]),$D$15,0)),MATCH(ROW(orderData[customer]),ROW(orderData[customer])),""),ROWS($A$15:A77)+$B$3))))),IF($D$11="",IF($D$13="",IF($D$15="",INDEX(orderData[shipping_method],SMALL(IF(ISNUMBER(MATCH(orderData[customer],$D$9,0)),MATCH(ROW(orderData[customer]),ROW(orderData[customer])),""),ROWS($A$15:A77)+$B$3)),INDEX(orderData[shipping_method],SMALL(IF(ISNUMBER(MATCH(orderData[customer],$D$9,0)*MATCH(YEAR(orderData[invoice_date]),$D$15,0)),MATCH(ROW(orderData[customer]),ROW(orderData[customer])),""),ROWS($A$15:A77)+$B$3))),IF($D$15="",INDEX(orderData[shipping_method],SMALL(IF(ISNUMBER(MATCH(orderData[customer],$D$9,0)*MATCH(orderData[order_type],$D$13,0)),MATCH(ROW(orderData[customer]),ROW(orderData[customer])),""),ROWS($A$15:A77)+$B$3)),INDEX(orderData[shipping_method],SMALL(IF(ISNUMBER(MATCH(orderData[customer],$D$9,0)*MATCH(orderData[order_type],$D$13,0)*MATCH(YEAR(orderData[invoice_date]),$D$15,0)),MATCH(ROW(orderData[customer]),ROW(orderData[customer])),""),ROWS($A$15:A77)+$B$3)))),IF($D$13="",IF($D$15="",INDEX(orderData[shipping_method],SMALL(IF(ISNUMBER(MATCH(orderData[customer],$D$9,0)*MATCH(orderData[status],$D$11,0)),MATCH(ROW(orderData[customer]),ROW(orderData[customer])),""),ROWS($A$15:A77)+$B$3)),INDEX(orderData[shipping_method],SMALL(IF(ISNUMBER(MATCH(orderData[customer],$D$9,0)*MATCH(orderData[status],$D$11,0)*MATCH(YEAR(orderData[shipping_method]),$D$15,0)),MATCH(ROW(orderData[customer]),ROW(orderData[customer])),""),ROWS($A$15:A77)+$B$3))),IF($D$15="",INDEX(orderData[shipping_method],SMALL(IF(ISNUMBER(MATCH(orderData[customer],$D$9,0)*MATCH(orderData[status],$D$11,0)*MATCH(orderData[order_type],$D$13,0)),MATCH(ROW(orderData[customer]),ROW(orderData[customer])),""),ROWS($A$15:A77)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V70" s="292" t="str">
        <f t="array" ref="V70">IFERROR(IF($D$9="",IF($D$11="",IF($D$13="",IF($D$15="",INDEX(orderData[status],SMALL(MATCH(ROW(orderData[customer]),ROW(orderData[customer])),ROWS($A$15:A77)+$B$3)),INDEX(orderData[status],SMALL(IF(ISNUMBER(MATCH(YEAR(orderData[invoice_date]),$D$15,0)),MATCH(ROW(orderData[customer]),ROW(orderData[customer])),""),ROWS($A$15:A77)+$B$3))),IF($D$15="",INDEX(orderData[status],SMALL(IF(ISNUMBER(MATCH(orderData[order_type],$D$13,0)),MATCH(ROW(orderData[customer]),ROW(orderData[customer])),""),ROWS($A$15:A77)+$B$3)),INDEX(orderData[status],SMALL(IF(ISNUMBER(MATCH(orderData[order_type],$D$13,0)*MATCH(YEAR(orderData[invoice_date]),$D$15,0)),MATCH(ROW(orderData[customer]),ROW(orderData[customer])),""),ROWS($A$15:A77)+$B$3)))),IF($D$13="",IF($D$15="",INDEX(orderData[status],SMALL(IF(ISNUMBER(MATCH(orderData[status],$D$11,0)),MATCH(ROW(orderData[customer]),ROW(orderData[customer])),""),ROWS($A$15:A77)+$B$3)),INDEX(orderData[status],SMALL(IF(ISNUMBER(MATCH(orderData[status],$D$11,0)*MATCH(YEAR(orderData[invoice_date]),$D$15,0)),MATCH(ROW(orderData[customer]),ROW(orderData[customer])),""),ROWS($A$15:A77)+$B$3))),IF($D$15="",INDEX(orderData[status],SMALL(IF(ISNUMBER(MATCH(orderData[status],$D$11,0)*MATCH(orderData[order_type],$D$13,0)),MATCH(ROW(orderData[customer]),ROW(orderData[customer])),""),ROWS($A$15:A77)+$B$3)),INDEX(orderData[status],SMALL(IF(ISNUMBER(MATCH(orderData[status],$D$11,0)*MATCH(orderData[order_type],$D$13,0)*MATCH(YEAR(orderData[invoice_date]),$D$15,0)),MATCH(ROW(orderData[customer]),ROW(orderData[customer])),""),ROWS($A$15:A77)+$B$3))))),IF($D$11="",IF($D$13="",IF($D$15="",INDEX(orderData[status],SMALL(IF(ISNUMBER(MATCH(orderData[customer],$D$9,0)),MATCH(ROW(orderData[customer]),ROW(orderData[customer])),""),ROWS($A$15:A77)+$B$3)),INDEX(orderData[status],SMALL(IF(ISNUMBER(MATCH(orderData[customer],$D$9,0)*MATCH(YEAR(orderData[invoice_date]),$D$15,0)),MATCH(ROW(orderData[customer]),ROW(orderData[customer])),""),ROWS($A$15:A77)+$B$3))),IF($D$15="",INDEX(orderData[status],SMALL(IF(ISNUMBER(MATCH(orderData[customer],$D$9,0)*MATCH(orderData[order_type],$D$13,0)),MATCH(ROW(orderData[customer]),ROW(orderData[customer])),""),ROWS($A$15:A77)+$B$3)),INDEX(orderData[status],SMALL(IF(ISNUMBER(MATCH(orderData[customer],$D$9,0)*MATCH(orderData[order_type],$D$13,0)*MATCH(YEAR(orderData[invoice_date]),$D$15,0)),MATCH(ROW(orderData[customer]),ROW(orderData[customer])),""),ROWS($A$15:A77)+$B$3)))),IF($D$13="",IF($D$15="",INDEX(orderData[status],SMALL(IF(ISNUMBER(MATCH(orderData[customer],$D$9,0)*MATCH(orderData[status],$D$11,0)),MATCH(ROW(orderData[customer]),ROW(orderData[customer])),""),ROWS($A$15:A77)+$B$3)),INDEX(orderData[status],SMALL(IF(ISNUMBER(MATCH(orderData[customer],$D$9,0)*MATCH(orderData[status],$D$11,0)*MATCH(YEAR(orderData[status]),$D$15,0)),MATCH(ROW(orderData[customer]),ROW(orderData[customer])),""),ROWS($A$15:A77)+$B$3))),IF($D$15="",INDEX(orderData[status],SMALL(IF(ISNUMBER(MATCH(orderData[customer],$D$9,0)*MATCH(orderData[status],$D$11,0)*MATCH(orderData[order_type],$D$13,0)),MATCH(ROW(orderData[customer]),ROW(orderData[customer])),""),ROWS($A$15:A77)+$B$3)),INDEX(orderData[statu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W70" s="392" t="str">
        <f t="array" ref="W70">IFERROR(IF($D$9="",IF($D$11="",IF($D$13="",IF($D$15="",INDEX(orderData[custom_docs],SMALL(MATCH(ROW(orderData[customer]),ROW(orderData[customer])),ROWS($A$15:A77)+$B$3)),INDEX(orderData[custom_docs],SMALL(IF(ISNUMBER(MATCH(YEAR(orderData[invoice_date]),$D$15,0)),MATCH(ROW(orderData[customer]),ROW(orderData[customer])),""),ROWS($A$15:A77)+$B$3))),IF($D$15="",INDEX(orderData[custom_docs],SMALL(IF(ISNUMBER(MATCH(orderData[order_type],$D$13,0)),MATCH(ROW(orderData[customer]),ROW(orderData[customer])),""),ROWS($A$15:A77)+$B$3)),INDEX(orderData[custom_docs],SMALL(IF(ISNUMBER(MATCH(orderData[order_type],$D$13,0)*MATCH(YEAR(orderData[invoice_date]),$D$15,0)),MATCH(ROW(orderData[customer]),ROW(orderData[customer])),""),ROWS($A$15:A77)+$B$3)))),IF($D$13="",IF($D$15="",INDEX(orderData[custom_docs],SMALL(IF(ISNUMBER(MATCH(orderData[status],$D$11,0)),MATCH(ROW(orderData[customer]),ROW(orderData[customer])),""),ROWS($A$15:A77)+$B$3)),INDEX(orderData[custom_docs],SMALL(IF(ISNUMBER(MATCH(orderData[status],$D$11,0)*MATCH(YEAR(orderData[invoice_date]),$D$15,0)),MATCH(ROW(orderData[customer]),ROW(orderData[customer])),""),ROWS($A$15:A77)+$B$3))),IF($D$15="",INDEX(orderData[custom_docs],SMALL(IF(ISNUMBER(MATCH(orderData[status],$D$11,0)*MATCH(orderData[order_type],$D$13,0)),MATCH(ROW(orderData[customer]),ROW(orderData[customer])),""),ROWS($A$15:A77)+$B$3)),INDEX(orderData[custom_docs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_docs],SMALL(IF(ISNUMBER(MATCH(orderData[customer],$D$9,0)),MATCH(ROW(orderData[customer]),ROW(orderData[customer])),""),ROWS($A$15:A77)+$B$3)),INDEX(orderData[custom_docs],SMALL(IF(ISNUMBER(MATCH(orderData[customer],$D$9,0)*MATCH(YEAR(orderData[invoice_date]),$D$15,0)),MATCH(ROW(orderData[customer]),ROW(orderData[customer])),""),ROWS($A$15:A77)+$B$3))),IF($D$15="",INDEX(orderData[custom_docs],SMALL(IF(ISNUMBER(MATCH(orderData[customer],$D$9,0)*MATCH(orderData[order_type],$D$13,0)),MATCH(ROW(orderData[customer]),ROW(orderData[customer])),""),ROWS($A$15:A77)+$B$3)),INDEX(orderData[custom_docs],SMALL(IF(ISNUMBER(MATCH(orderData[customer],$D$9,0)*MATCH(orderData[order_type],$D$13,0)*MATCH(YEAR(orderData[invoice_date]),$D$15,0)),MATCH(ROW(orderData[customer]),ROW(orderData[customer])),""),ROWS($A$15:A77)+$B$3)))),IF($D$13="",IF($D$15="",INDEX(orderData[custom_docs],SMALL(IF(ISNUMBER(MATCH(orderData[customer],$D$9,0)*MATCH(orderData[status],$D$11,0)),MATCH(ROW(orderData[customer]),ROW(orderData[customer])),""),ROWS($A$15:A77)+$B$3)),INDEX(orderData[custom_docs],SMALL(IF(ISNUMBER(MATCH(orderData[customer],$D$9,0)*MATCH(orderData[status],$D$11,0)*MATCH(YEAR(orderData[status]),$D$15,0)),MATCH(ROW(orderData[customer]),ROW(orderData[customer])),""),ROWS($A$15:A77)+$B$3))),IF($D$15="",INDEX(orderData[custom_docs],SMALL(IF(ISNUMBER(MATCH(orderData[customer],$D$9,0)*MATCH(orderData[status],$D$11,0)*MATCH(orderData[order_type],$D$13,0)),MATCH(ROW(orderData[customer]),ROW(orderData[customer])),""),ROWS($A$15:A77)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BG70" s="195"/>
      <c r="BK70" s="266"/>
      <c r="BL70" s="267"/>
      <c r="BM70" s="268"/>
      <c r="BN70" s="267"/>
      <c r="BO70" s="268"/>
      <c r="BZ70" s="304"/>
      <c r="CA70" s="305" t="str">
        <f>IFERROR(IF(BZ70="","",INDEX(productData[description],MATCH(BZ70,productData[sku],0))),"")</f>
        <v/>
      </c>
      <c r="CB70" s="307"/>
      <c r="CC70" s="421"/>
      <c r="CD70" s="315"/>
      <c r="CE70" s="426"/>
      <c r="CF70" s="308"/>
      <c r="CG70" s="309" t="str">
        <f>IFERROR(ROUNDUP(CB70/INDEX(productData[units_per_carton],MATCH(BZ70,productData[sku],0)),0),"")</f>
        <v/>
      </c>
      <c r="CH70" s="310" t="str">
        <f>IFERROR(ROUNDUP(CD70/INDEX(productData[units_per_carton],MATCH(BZ70,productData[sku],0)),0),"")</f>
        <v/>
      </c>
      <c r="CI70" s="310" t="str">
        <f>IFERROR(ROUNDUP(CF70/INDEX(productData[units_per_carton],MATCH(BZ70,productData[sku])),0),"")</f>
        <v/>
      </c>
      <c r="CJ70" s="310" t="str">
        <f>IFERROR(((CB70+CD70+CF70)/INDEX(productData[units_per_carton],MATCH(BZ70,productData[sku],0)))*INDEX(productData[net_weight],MATCH(BZ70,productData[sku],0)),"")</f>
        <v/>
      </c>
      <c r="CK70" s="310" t="str">
        <f>IFERROR(((CB70+CD70+CF70)/INDEX(productData[units_per_carton],MATCH(BZ70,productData[sku],0)))*INDEX(productData[gross_weight],MATCH(BZ70,productData[sku],0)),"")</f>
        <v/>
      </c>
      <c r="CL70" s="414" t="str">
        <f>IFERROR((CB70+CD70+CF70)/INDEX(productData[units_per_carton],MATCH(BZ70,productData[sku],0))*INDEX(productData[length],MATCH(BZ70,productData[sku],0))*INDEX(productData[width],MATCH(BZ70,productData[sku],0))*INDEX(productData[height],MATCH(BZ70,productData[sku],0))/1000000000,"")</f>
        <v/>
      </c>
      <c r="CM70" s="311" t="str">
        <f>IFERROR(INDEX(productData[category],MATCH(BZ70,productData[sku],0)),"")</f>
        <v/>
      </c>
      <c r="CN70" s="311" t="str">
        <f>IFERROR(INDEX(productData[size1],MATCH(BZ70,productData[sku],0)),"")</f>
        <v/>
      </c>
      <c r="CO70" s="312" t="str">
        <f>IFERROR(INDEX(productData[hs_code],MATCH(BZ70,productData[sku],0)),"")</f>
        <v/>
      </c>
      <c r="CP70" s="365" t="str">
        <f>IFERROR(INDEX(productData[sku_geko],MATCH(BZ70,productData[sku],0)),"")</f>
        <v/>
      </c>
      <c r="CQ70" s="308"/>
      <c r="CR70" s="383" t="str">
        <f>IFERROR(IF(BZ70="","",IF($BX$15="SALE",INDEX(inventory[COSTO UNITARIO],MATCH(BZ70,inventory[SKU],0)),IF($BX$15="SAMPLING",INDEX(inventory[COSTO UNITARIO],MATCH(BZ70,inventory[SKU],0)),""))),"")</f>
        <v/>
      </c>
      <c r="CS70" s="383" t="str">
        <f t="shared" si="8"/>
        <v/>
      </c>
      <c r="CT70" s="430" t="str">
        <f t="shared" si="9"/>
        <v/>
      </c>
      <c r="CU70" s="357" t="str">
        <f t="shared" si="3"/>
        <v/>
      </c>
      <c r="DB70" s="251" t="str">
        <f>IFERROR(VLOOKUP(BZ70,productData[],22,FALSE),"")</f>
        <v/>
      </c>
      <c r="EE70" s="342" t="str">
        <f t="array" ref="EE70">IFERROR(IF($EC$9="",IF($EC$11="",IF($EC$13="",INDEX(productData[sku],SMALL(MATCH(ROW(productData[sku]),ROW(productData[sku])),ROWS($A$15:A77)+$B$3)),INDEX(productData[sku],SMALL(IF(ISNUMBER(MATCH(productData[size1],$EC$13,0)),MATCH(ROW(productData[sku]),ROW(productData[sku])),""),ROWS($A$15:A75)+$B$3))),IF($EC$13="",INDEX(productData[sku],SMALL(IF(ISNUMBER(MATCH(productData[sex],$EC$11,0)),MATCH(ROW(productData[sku]),ROW(productData[sku])),""),ROWS($A$15:A75)+$B$3)),INDEX(productData[sku],SMALL(IF(ISNUMBER(MATCH(productData[sex],$EC$11,0)*MATCH(productData[size1],$EC$13,0)),MATCH(ROW(productData[sku]),ROW(productData[sku])),""),ROWS($A$15:A75)+$B$3)))),IF($EC$11="",IF($EC$13="",INDEX(productData[sku],SMALL(IF(ISNUMBER(MATCH(productData[category],$EC$9,0)),MATCH(ROW(productData[sku]),ROW(productData[sku])),""),ROWS($A$15:A75)+$B$3)),INDEX(productData[sku],SMALL(IF(ISNUMBER(MATCH(productData[category],$EC$9,0)*MATCH(productData[size1],$EC$13,0)),MATCH(ROW(productData[sku]),ROW(productData[sku])),""),ROWS($A$15:A75)+$B$3))),IF($EC$13="",INDEX(productData[sku],SMALL(IF(ISNUMBER(MATCH(productData[category],$EC$9,0)*MATCH(productData[sex],$EC$11,0)),MATCH(ROW(productData[sku]),ROW(productData[sku])),""),ROWS($A$15:A75)+$B$3)),INDEX(productData[sku],SMALL(IF(ISNUMBER(MATCH(productData[category],$EC$9,0)*MATCH(productData[sex],$EC$11,0)*MATCH(productData[size1],$EC$13,0)),MATCH(ROW(productData[sku]),ROW(productData[sku])),""),ROWS($A$15:A75)+$B$3))))),"")</f>
        <v/>
      </c>
      <c r="EF70" s="502" t="str">
        <f t="array" ref="EF70">IFERROR(IF($EC$9="",IF($EC$11="",IF($EC$13="",INDEX(productData[description],SMALL(MATCH(ROW(productData[sku]),ROW(productData[sku])),ROWS($A$15:A77)+$B$3)),INDEX(productData[description],SMALL(IF(ISNUMBER(MATCH(productData[size1],$EC$13,0)),MATCH(ROW(productData[sku]),ROW(productData[sku])),""),ROWS($A$15:A75)+$B$3))),IF($EC$13="",INDEX(productData[description],SMALL(IF(ISNUMBER(MATCH(productData[sex],$EC$11,0)),MATCH(ROW(productData[sku]),ROW(productData[sku])),""),ROWS($A$15:A75)+$B$3)),INDEX(productData[description],SMALL(IF(ISNUMBER(MATCH(productData[sex],$EC$11,0)*MATCH(productData[size1],$EC$13,0)),MATCH(ROW(productData[sku]),ROW(productData[sku])),""),ROWS($A$15:A75)+$B$3)))),IF($EC$11="",IF($EC$13="",INDEX(productData[description],SMALL(IF(ISNUMBER(MATCH(productData[category],$EC$9,0)),MATCH(ROW(productData[sku]),ROW(productData[sku])),""),ROWS($A$15:A75)+$B$3)),INDEX(productData[description],SMALL(IF(ISNUMBER(MATCH(productData[category],$EC$9,0)*MATCH(productData[size1],$EC$13,0)),MATCH(ROW(productData[sku]),ROW(productData[sku])),""),ROWS($A$15:A75)+$B$3))),IF($EC$13="",INDEX(productData[description],SMALL(IF(ISNUMBER(MATCH(productData[category],$EC$9,0)*MATCH(productData[sex],$EC$11,0)),MATCH(ROW(productData[sku]),ROW(productData[sku])),""),ROWS($A$15:A75)+$B$3)),INDEX(productData[description],SMALL(IF(ISNUMBER(MATCH(productData[category],$EC$9,0)*MATCH(productData[sex],$EC$11,0)*MATCH(productData[size1],$EC$13,0)),MATCH(ROW(productData[sku]),ROW(productData[sku])),""),ROWS($A$15:A75)+$B$3))))),"")</f>
        <v/>
      </c>
      <c r="EG70" s="343" t="str">
        <f>IFERROR(IF('BHPC MANAGER'!$EE70="","",INDEX(inventory[ESISTENZA],MATCH('BHPC MANAGER'!$EE70,inventory[SKU],0))),0)</f>
        <v/>
      </c>
      <c r="EH70" s="344" t="s">
        <v>241</v>
      </c>
      <c r="EI70" s="344" t="str">
        <f t="shared" si="4"/>
        <v/>
      </c>
      <c r="EJ70" s="345" t="s">
        <v>241</v>
      </c>
      <c r="EK70" s="346" t="str">
        <f t="shared" si="5"/>
        <v/>
      </c>
    </row>
    <row r="71" spans="12:141" ht="15" customHeight="1" x14ac:dyDescent="0.35">
      <c r="L71" s="285" t="str">
        <f t="array" ref="L71">IFERROR(IF($D$9="",IF($D$11="",IF($D$13="",IF($D$15="",INDEX(orderData[customer],SMALL(MATCH(ROW(orderData[customer]),ROW(orderData[customer])),ROWS($A$15:A78)+$B$3)),INDEX(orderData[customer],SMALL(IF(ISNUMBER(MATCH(YEAR(orderData[invoice_date]),$D$15,0)),MATCH(ROW(orderData[customer]),ROW(orderData[customer])),""),ROWS($A$15:A78)+$B$3))),IF($D$15="",INDEX(orderData[customer],SMALL(IF(ISNUMBER(MATCH(orderData[order_type],$D$13,0)),MATCH(ROW(orderData[customer]),ROW(orderData[customer])),""),ROWS($A$15:A78)+$B$3)),INDEX(orderData[customer],SMALL(IF(ISNUMBER(MATCH(orderData[order_type],$D$13,0)*MATCH(YEAR(orderData[invoice_date]),$D$15,0)),MATCH(ROW(orderData[customer]),ROW(orderData[customer])),""),ROWS($A$15:A78)+$B$3)))),IF($D$13="",IF($D$15="",INDEX(orderData[customer],SMALL(IF(ISNUMBER(MATCH(orderData[status],$D$11,0)),MATCH(ROW(orderData[customer]),ROW(orderData[customer])),""),ROWS($A$15:A78)+$B$3)),INDEX(orderData[customer],SMALL(IF(ISNUMBER(MATCH(orderData[status],$D$11,0)*MATCH(YEAR(orderData[invoice_date]),$D$15,0)),MATCH(ROW(orderData[customer]),ROW(orderData[customer])),""),ROWS($A$15:A78)+$B$3))),IF($D$15="",INDEX(orderData[customer],SMALL(IF(ISNUMBER(MATCH(orderData[status],$D$11,0)*MATCH(orderData[order_type],$D$13,0)),MATCH(ROW(orderData[customer]),ROW(orderData[customer])),""),ROWS($A$15:A78)+$B$3)),INDEX(orderData[customer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er],SMALL(IF(ISNUMBER(MATCH(orderData[customer],$D$9,0)),MATCH(ROW(orderData[customer]),ROW(orderData[customer])),""),ROWS($A$15:A78)+$B$3)),INDEX(orderData[customer],SMALL(IF(ISNUMBER(MATCH(orderData[customer],$D$9,0)*MATCH(YEAR(orderData[invoice_date]),$D$15,0)),MATCH(ROW(orderData[customer]),ROW(orderData[customer])),""),ROWS($A$15:A78)+$B$3))),IF($D$15="",INDEX(orderData[customer],SMALL(IF(ISNUMBER(MATCH(orderData[customer],$D$9,0)*MATCH(orderData[order_type],$D$13,0)),MATCH(ROW(orderData[customer]),ROW(orderData[customer])),""),ROWS($A$15:A78)+$B$3)),INDEX(orderData[customer],SMALL(IF(ISNUMBER(MATCH(orderData[customer],$D$9,0)*MATCH(orderData[order_type],$D$13,0)*MATCH(YEAR(orderData[invoice_date]),$D$15,0)),MATCH(ROW(orderData[customer]),ROW(orderData[customer])),""),ROWS($A$15:A78)+$B$3)))),IF($D$13="",IF($D$15="",INDEX(orderData[customer],SMALL(IF(ISNUMBER(MATCH(orderData[customer],$D$9,0)*MATCH(orderData[status],$D$11,0)),MATCH(ROW(orderData[customer]),ROW(orderData[customer])),""),ROWS($A$15:A78)+$B$3)),INDEX(orderData[customer],SMALL(IF(ISNUMBER(MATCH(orderData[customer],$D$9,0)*MATCH(orderData[status],$D$11,0)*MATCH(YEAR(orderData[invoice_date]),$D$15,0)),MATCH(ROW(orderData[customer]),ROW(orderData[customer])),""),ROWS($A$15:A78)+$B$3))),IF($D$15="",INDEX(orderData[customer],SMALL(IF(ISNUMBER(MATCH(orderData[customer],$D$9,0)*MATCH(orderData[status],$D$11,0)*MATCH(orderData[order_type],$D$13,0)),MATCH(ROW(orderData[customer]),ROW(orderData[customer])),""),ROWS($A$15:A78)+$B$3)),INDEX(orderData[customer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M71" s="286" t="str">
        <f t="array" ref="M71">IFERROR(IF($D$9="",IF($D$11="",IF($D$13="",IF($D$15="",INDEX(orderData[order_no],SMALL(MATCH(ROW(orderData[customer]),ROW(orderData[customer])),ROWS($A$15:A78)+$B$3)),INDEX(orderData[order_no],SMALL(IF(ISNUMBER(MATCH(YEAR(orderData[invoice_date]),$D$15,0)),MATCH(ROW(orderData[customer]),ROW(orderData[customer])),""),ROWS($A$15:A78)+$B$3))),IF($D$15="",INDEX(orderData[order_no],SMALL(IF(ISNUMBER(MATCH(orderData[order_type],$D$13,0)),MATCH(ROW(orderData[customer]),ROW(orderData[customer])),""),ROWS($A$15:A78)+$B$3)),INDEX(orderData[order_no],SMALL(IF(ISNUMBER(MATCH(orderData[order_type],$D$13,0)*MATCH(YEAR(orderData[invoice_date]),$D$15,0)),MATCH(ROW(orderData[customer]),ROW(orderData[customer])),""),ROWS($A$15:A78)+$B$3)))),IF($D$13="",IF($D$15="",INDEX(orderData[order_no],SMALL(IF(ISNUMBER(MATCH(orderData[status],$D$11,0)),MATCH(ROW(orderData[customer]),ROW(orderData[customer])),""),ROWS($A$15:A78)+$B$3)),INDEX(orderData[order_no],SMALL(IF(ISNUMBER(MATCH(orderData[status],$D$11,0)*MATCH(YEAR(orderData[invoice_date]),$D$15,0)),MATCH(ROW(orderData[customer]),ROW(orderData[customer])),""),ROWS($A$15:A78)+$B$3))),IF($D$15="",INDEX(orderData[order_no],SMALL(IF(ISNUMBER(MATCH(orderData[status],$D$11,0)*MATCH(orderData[order_type],$D$13,0)),MATCH(ROW(orderData[customer]),ROW(orderData[customer])),""),ROWS($A$15:A78)+$B$3)),INDEX(orderData[order_no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no],SMALL(IF(ISNUMBER(MATCH(orderData[customer],$D$9,0)),MATCH(ROW(orderData[customer]),ROW(orderData[customer])),""),ROWS($A$15:A78)+$B$3)),INDEX(orderData[order_no],SMALL(IF(ISNUMBER(MATCH(orderData[customer],$D$9,0)*MATCH(YEAR(orderData[invoice_date]),$D$15,0)),MATCH(ROW(orderData[customer]),ROW(orderData[customer])),""),ROWS($A$15:A78)+$B$3))),IF($D$15="",INDEX(orderData[order_no],SMALL(IF(ISNUMBER(MATCH(orderData[customer],$D$9,0)*MATCH(orderData[order_type],$D$13,0)),MATCH(ROW(orderData[customer]),ROW(orderData[customer])),""),ROWS($A$15:A78)+$B$3)),INDEX(orderData[order_no],SMALL(IF(ISNUMBER(MATCH(orderData[customer],$D$9,0)*MATCH(orderData[order_type],$D$13,0)*MATCH(YEAR(orderData[invoice_date]),$D$15,0)),MATCH(ROW(orderData[customer]),ROW(orderData[customer])),""),ROWS($A$15:A78)+$B$3)))),IF($D$13="",IF($D$15="",INDEX(orderData[order_no],SMALL(IF(ISNUMBER(MATCH(orderData[customer],$D$9,0)*MATCH(orderData[status],$D$11,0)),MATCH(ROW(orderData[customer]),ROW(orderData[customer])),""),ROWS($A$15:A78)+$B$3)),INDEX(orderData[order_no],SMALL(IF(ISNUMBER(MATCH(orderData[customer],$D$9,0)*MATCH(orderData[status],$D$11,0)*MATCH(YEAR(orderData[invoice_date]),$D$15,0)),MATCH(ROW(orderData[customer]),ROW(orderData[customer])),""),ROWS($A$15:A78)+$B$3))),IF($D$15="",INDEX(orderData[order_no],SMALL(IF(ISNUMBER(MATCH(orderData[customer],$D$9,0)*MATCH(orderData[status],$D$11,0)*MATCH(orderData[order_type],$D$13,0)),MATCH(ROW(orderData[customer]),ROW(orderData[customer])),""),ROWS($A$15:A78)+$B$3)),INDEX(orderData[order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N71" s="287" t="str">
        <f t="array" ref="N71">IFERROR(IF($D$9="",IF($D$11="",IF($D$13="",IF($D$15="",INDEX(orderData[order_type],SMALL(MATCH(ROW(orderData[customer]),ROW(orderData[customer])),ROWS($A$15:A78)+$B$3)),INDEX(orderData[order_type],SMALL(IF(ISNUMBER(MATCH(YEAR(orderData[invoice_date]),$D$15,0)),MATCH(ROW(orderData[customer]),ROW(orderData[customer])),""),ROWS($A$15:A78)+$B$3))),IF($D$15="",INDEX(orderData[order_type],SMALL(IF(ISNUMBER(MATCH(orderData[order_type],$D$13,0)),MATCH(ROW(orderData[customer]),ROW(orderData[customer])),""),ROWS($A$15:A78)+$B$3)),INDEX(orderData[order_type],SMALL(IF(ISNUMBER(MATCH(orderData[order_type],$D$13,0)*MATCH(YEAR(orderData[invoice_date]),$D$15,0)),MATCH(ROW(orderData[customer]),ROW(orderData[customer])),""),ROWS($A$15:A78)+$B$3)))),IF($D$13="",IF($D$15="",INDEX(orderData[order_type],SMALL(IF(ISNUMBER(MATCH(orderData[status],$D$11,0)),MATCH(ROW(orderData[customer]),ROW(orderData[customer])),""),ROWS($A$15:A78)+$B$3)),INDEX(orderData[order_type],SMALL(IF(ISNUMBER(MATCH(orderData[status],$D$11,0)*MATCH(YEAR(orderData[invoice_date]),$D$15,0)),MATCH(ROW(orderData[customer]),ROW(orderData[customer])),""),ROWS($A$15:A78)+$B$3))),IF($D$15="",INDEX(orderData[order_type],SMALL(IF(ISNUMBER(MATCH(orderData[status],$D$11,0)*MATCH(orderData[order_type],$D$13,0)),MATCH(ROW(orderData[customer]),ROW(orderData[customer])),""),ROWS($A$15:A78)+$B$3)),INDEX(orderData[order_typ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type],SMALL(IF(ISNUMBER(MATCH(orderData[customer],$D$9,0)),MATCH(ROW(orderData[customer]),ROW(orderData[customer])),""),ROWS($A$15:A78)+$B$3)),INDEX(orderData[order_type],SMALL(IF(ISNUMBER(MATCH(orderData[customer],$D$9,0)*MATCH(YEAR(orderData[invoice_date]),$D$15,0)),MATCH(ROW(orderData[customer]),ROW(orderData[customer])),""),ROWS($A$15:A78)+$B$3))),IF($D$15="",INDEX(orderData[order_type],SMALL(IF(ISNUMBER(MATCH(orderData[customer],$D$9,0)*MATCH(orderData[order_type],$D$13,0)),MATCH(ROW(orderData[customer]),ROW(orderData[customer])),""),ROWS($A$15:A78)+$B$3)),INDEX(orderData[order_type],SMALL(IF(ISNUMBER(MATCH(orderData[customer],$D$9,0)*MATCH(orderData[order_type],$D$13,0)*MATCH(YEAR(orderData[invoice_date]),$D$15,0)),MATCH(ROW(orderData[customer]),ROW(orderData[customer])),""),ROWS($A$15:A78)+$B$3)))),IF($D$13="",IF($D$15="",INDEX(orderData[order_type],SMALL(IF(ISNUMBER(MATCH(orderData[customer],$D$9,0)*MATCH(orderData[status],$D$11,0)),MATCH(ROW(orderData[customer]),ROW(orderData[customer])),""),ROWS($A$15:A78)+$B$3)),INDEX(orderData[order_type],SMALL(IF(ISNUMBER(MATCH(orderData[customer],$D$9,0)*MATCH(orderData[status],$D$11,0)*MATCH(YEAR(orderData[invoice_date]),$D$15,0)),MATCH(ROW(orderData[customer]),ROW(orderData[customer])),""),ROWS($A$15:A78)+$B$3))),IF($D$15="",INDEX(orderData[order_type],SMALL(IF(ISNUMBER(MATCH(orderData[customer],$D$9,0)*MATCH(orderData[status],$D$11,0)*MATCH(orderData[order_type],$D$13,0)),MATCH(ROW(orderData[customer]),ROW(orderData[customer])),""),ROWS($A$15:A78)+$B$3)),INDEX(orderData[order_typ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O71" s="288" t="str">
        <f t="array" ref="O71">IFERROR(IF($D$9="",IF($D$11="",IF($D$13="",IF($D$15="",INDEX(orderData[order_date],SMALL(MATCH(ROW(orderData[customer]),ROW(orderData[customer])),ROWS($A$15:A78)+$B$3)),INDEX(orderData[order_date],SMALL(IF(ISNUMBER(MATCH(YEAR(orderData[invoice_date]),$D$15,0)),MATCH(ROW(orderData[customer]),ROW(orderData[customer])),""),ROWS($A$15:A78)+$B$3))),IF($D$15="",INDEX(orderData[order_date],SMALL(IF(ISNUMBER(MATCH(orderData[order_type],$D$13,0)),MATCH(ROW(orderData[customer]),ROW(orderData[customer])),""),ROWS($A$15:A78)+$B$3)),INDEX(orderData[order_date],SMALL(IF(ISNUMBER(MATCH(orderData[order_type],$D$13,0)*MATCH(YEAR(orderData[invoice_date]),$D$15,0)),MATCH(ROW(orderData[customer]),ROW(orderData[customer])),""),ROWS($A$15:A78)+$B$3)))),IF($D$13="",IF($D$15="",INDEX(orderData[order_date],SMALL(IF(ISNUMBER(MATCH(orderData[status],$D$11,0)),MATCH(ROW(orderData[customer]),ROW(orderData[customer])),""),ROWS($A$15:A78)+$B$3)),INDEX(orderData[order_date],SMALL(IF(ISNUMBER(MATCH(orderData[status],$D$11,0)*MATCH(YEAR(orderData[invoice_date]),$D$15,0)),MATCH(ROW(orderData[customer]),ROW(orderData[customer])),""),ROWS($A$15:A78)+$B$3))),IF($D$15="",INDEX(orderData[order_date],SMALL(IF(ISNUMBER(MATCH(orderData[status],$D$11,0)*MATCH(orderData[order_type],$D$13,0)),MATCH(ROW(orderData[customer]),ROW(orderData[customer])),""),ROWS($A$15:A78)+$B$3)),INDEX(orderData[order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date],SMALL(IF(ISNUMBER(MATCH(orderData[customer],$D$9,0)),MATCH(ROW(orderData[customer]),ROW(orderData[customer])),""),ROWS($A$15:A78)+$B$3)),INDEX(orderData[order_date],SMALL(IF(ISNUMBER(MATCH(orderData[customer],$D$9,0)*MATCH(YEAR(orderData[invoice_date]),$D$15,0)),MATCH(ROW(orderData[customer]),ROW(orderData[customer])),""),ROWS($A$15:A78)+$B$3))),IF($D$15="",INDEX(orderData[order_date],SMALL(IF(ISNUMBER(MATCH(orderData[customer],$D$9,0)*MATCH(orderData[order_type],$D$13,0)),MATCH(ROW(orderData[customer]),ROW(orderData[customer])),""),ROWS($A$15:A78)+$B$3)),INDEX(orderData[order_date],SMALL(IF(ISNUMBER(MATCH(orderData[customer],$D$9,0)*MATCH(orderData[order_type],$D$13,0)*MATCH(YEAR(orderData[invoice_date]),$D$15,0)),MATCH(ROW(orderData[customer]),ROW(orderData[customer])),""),ROWS($A$15:A78)+$B$3)))),IF($D$13="",IF($D$15="",INDEX(orderData[order_date],SMALL(IF(ISNUMBER(MATCH(orderData[customer],$D$9,0)*MATCH(orderData[status],$D$11,0)),MATCH(ROW(orderData[customer]),ROW(orderData[customer])),""),ROWS($A$15:A78)+$B$3)),INDEX(orderData[order_date],SMALL(IF(ISNUMBER(MATCH(orderData[customer],$D$9,0)*MATCH(orderData[status],$D$11,0)*MATCH(YEAR(orderData[invoice_date]),$D$15,0)),MATCH(ROW(orderData[customer]),ROW(orderData[customer])),""),ROWS($A$15:A78)+$B$3))),IF($D$15="",INDEX(orderData[order_date],SMALL(IF(ISNUMBER(MATCH(orderData[customer],$D$9,0)*MATCH(orderData[status],$D$11,0)*MATCH(orderData[order_type],$D$13,0)),MATCH(ROW(orderData[customer]),ROW(orderData[customer])),""),ROWS($A$15:A78)+$B$3)),INDEX(orderData[order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P71" s="289" t="str">
        <f t="array" ref="P71">IFERROR(IF($D$9="",IF($D$11="",IF($D$13="",IF($D$15="",INDEX(orderData[invoice_no],SMALL(MATCH(ROW(orderData[customer]),ROW(orderData[customer])),ROWS($A$15:A78)+$B$3)),INDEX(orderData[invoice_no],SMALL(IF(ISNUMBER(MATCH(YEAR(orderData[invoice_date]),$D$15,0)),MATCH(ROW(orderData[customer]),ROW(orderData[customer])),""),ROWS($A$15:A78)+$B$3))),IF($D$15="",INDEX(orderData[invoice_no],SMALL(IF(ISNUMBER(MATCH(orderData[order_type],$D$13,0)),MATCH(ROW(orderData[customer]),ROW(orderData[customer])),""),ROWS($A$15:A78)+$B$3)),INDEX(orderData[invoice_no],SMALL(IF(ISNUMBER(MATCH(orderData[order_type],$D$13,0)*MATCH(YEAR(orderData[invoice_date]),$D$15,0)),MATCH(ROW(orderData[customer]),ROW(orderData[customer])),""),ROWS($A$15:A78)+$B$3)))),IF($D$13="",IF($D$15="",INDEX(orderData[invoice_no],SMALL(IF(ISNUMBER(MATCH(orderData[status],$D$11,0)),MATCH(ROW(orderData[customer]),ROW(orderData[customer])),""),ROWS($A$15:A78)+$B$3)),INDEX(orderData[invoice_no],SMALL(IF(ISNUMBER(MATCH(orderData[status],$D$11,0)*MATCH(YEAR(orderData[invoice_date]),$D$15,0)),MATCH(ROW(orderData[customer]),ROW(orderData[customer])),""),ROWS($A$15:A78)+$B$3))),IF($D$15="",INDEX(orderData[invoice_no],SMALL(IF(ISNUMBER(MATCH(orderData[status],$D$11,0)*MATCH(orderData[order_type],$D$13,0)),MATCH(ROW(orderData[customer]),ROW(orderData[customer])),""),ROWS($A$15:A78)+$B$3)),INDEX(orderData[invoice_no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no],SMALL(IF(ISNUMBER(MATCH(orderData[customer],$D$9,0)),MATCH(ROW(orderData[customer]),ROW(orderData[customer])),""),ROWS($A$15:A78)+$B$3)),INDEX(orderData[invoice_no],SMALL(IF(ISNUMBER(MATCH(orderData[customer],$D$9,0)*MATCH(YEAR(orderData[invoice_date]),$D$15,0)),MATCH(ROW(orderData[customer]),ROW(orderData[customer])),""),ROWS($A$15:A78)+$B$3))),IF($D$15="",INDEX(orderData[invoice_no],SMALL(IF(ISNUMBER(MATCH(orderData[customer],$D$9,0)*MATCH(orderData[order_type],$D$13,0)),MATCH(ROW(orderData[customer]),ROW(orderData[customer])),""),ROWS($A$15:A78)+$B$3)),INDEX(orderData[invoice_no],SMALL(IF(ISNUMBER(MATCH(orderData[customer],$D$9,0)*MATCH(orderData[order_type],$D$13,0)*MATCH(YEAR(orderData[invoice_date]),$D$15,0)),MATCH(ROW(orderData[customer]),ROW(orderData[customer])),""),ROWS($A$15:A78)+$B$3)))),IF($D$13="",IF($D$15="",INDEX(orderData[invoice_no],SMALL(IF(ISNUMBER(MATCH(orderData[customer],$D$9,0)*MATCH(orderData[status],$D$11,0)),MATCH(ROW(orderData[customer]),ROW(orderData[customer])),""),ROWS($A$15:A78)+$B$3)),INDEX(orderData[invoice_no],SMALL(IF(ISNUMBER(MATCH(orderData[customer],$D$9,0)*MATCH(orderData[status],$D$11,0)*MATCH(YEAR(orderData[invoice_date]),$D$15,0)),MATCH(ROW(orderData[customer]),ROW(orderData[customer])),""),ROWS($A$15:A78)+$B$3))),IF($D$15="",INDEX(orderData[invoice_no],SMALL(IF(ISNUMBER(MATCH(orderData[customer],$D$9,0)*MATCH(orderData[status],$D$11,0)*MATCH(orderData[order_type],$D$13,0)),MATCH(ROW(orderData[customer]),ROW(orderData[customer])),""),ROWS($A$15:A78)+$B$3)),INDEX(orderData[invoice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Q71" s="290" t="str">
        <f t="array" ref="Q71">IFERROR(IF($D$9="",IF($D$11="",IF($D$13="",IF($D$15="",INDEX(orderData[invoice_date],SMALL(MATCH(ROW(orderData[customer]),ROW(orderData[customer])),ROWS($A$15:A78)+$B$3)),INDEX(orderData[invoice_date],SMALL(IF(ISNUMBER(MATCH(YEAR(orderData[invoice_date]),$D$15,0)),MATCH(ROW(orderData[customer]),ROW(orderData[customer])),""),ROWS($A$15:A78)+$B$3))),IF($D$15="",INDEX(orderData[invoice_date],SMALL(IF(ISNUMBER(MATCH(orderData[order_type],$D$13,0)),MATCH(ROW(orderData[customer]),ROW(orderData[customer])),""),ROWS($A$15:A78)+$B$3)),INDEX(orderData[invoice_date],SMALL(IF(ISNUMBER(MATCH(orderData[order_type],$D$13,0)*MATCH(YEAR(orderData[invoice_date]),$D$15,0)),MATCH(ROW(orderData[customer]),ROW(orderData[customer])),""),ROWS($A$15:A78)+$B$3)))),IF($D$13="",IF($D$15="",INDEX(orderData[invoice_date],SMALL(IF(ISNUMBER(MATCH(orderData[status],$D$11,0)),MATCH(ROW(orderData[customer]),ROW(orderData[customer])),""),ROWS($A$15:A78)+$B$3)),INDEX(orderData[invoice_date],SMALL(IF(ISNUMBER(MATCH(orderData[status],$D$11,0)*MATCH(YEAR(orderData[invoice_date]),$D$15,0)),MATCH(ROW(orderData[customer]),ROW(orderData[customer])),""),ROWS($A$15:A78)+$B$3))),IF($D$15="",INDEX(orderData[invoice_date],SMALL(IF(ISNUMBER(MATCH(orderData[status],$D$11,0)*MATCH(orderData[order_type],$D$13,0)),MATCH(ROW(orderData[customer]),ROW(orderData[customer])),""),ROWS($A$15:A78)+$B$3)),INDEX(orderData[invoice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date],SMALL(IF(ISNUMBER(MATCH(orderData[customer],$D$9,0)),MATCH(ROW(orderData[customer]),ROW(orderData[customer])),""),ROWS($A$15:A78)+$B$3)),INDEX(orderData[invoice_date],SMALL(IF(ISNUMBER(MATCH(orderData[customer],$D$9,0)*MATCH(YEAR(orderData[invoice_date]),$D$15,0)),MATCH(ROW(orderData[customer]),ROW(orderData[customer])),""),ROWS($A$15:A78)+$B$3))),IF($D$15="",INDEX(orderData[invoice_date],SMALL(IF(ISNUMBER(MATCH(orderData[customer],$D$9,0)*MATCH(orderData[order_type],$D$13,0)),MATCH(ROW(orderData[customer]),ROW(orderData[customer])),""),ROWS($A$15:A78)+$B$3)),INDEX(orderData[invoice_date],SMALL(IF(ISNUMBER(MATCH(orderData[customer],$D$9,0)*MATCH(orderData[order_type],$D$13,0)*MATCH(YEAR(orderData[invoice_date]),$D$15,0)),MATCH(ROW(orderData[customer]),ROW(orderData[customer])),""),ROWS($A$15:A78)+$B$3)))),IF($D$13="",IF($D$15="",INDEX(orderData[invoice_date],SMALL(IF(ISNUMBER(MATCH(orderData[customer],$D$9,0)*MATCH(orderData[status],$D$11,0)),MATCH(ROW(orderData[customer]),ROW(orderData[customer])),""),ROWS($A$15:A78)+$B$3)),INDEX(orderData[invoice_date],SMALL(IF(ISNUMBER(MATCH(orderData[customer],$D$9,0)*MATCH(orderData[status],$D$11,0)*MATCH(YEAR(orderData[invoice_date]),$D$15,0)),MATCH(ROW(orderData[customer]),ROW(orderData[customer])),""),ROWS($A$15:A78)+$B$3))),IF($D$15="",INDEX(orderData[invoice_date],SMALL(IF(ISNUMBER(MATCH(orderData[customer],$D$9,0)*MATCH(orderData[status],$D$11,0)*MATCH(orderData[order_type],$D$13,0)),MATCH(ROW(orderData[customer]),ROW(orderData[customer])),""),ROWS($A$15:A78)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R71" s="291" t="str">
        <f t="array" ref="R71">IFERROR(IF($D$9="",IF($D$11="",IF($D$13="",IF($D$15="",INDEX(orderData[inv_amount],SMALL(MATCH(ROW(orderData[customer]),ROW(orderData[customer])),ROWS($A$15:A78)+$B$3)),INDEX(orderData[inv_amount],SMALL(IF(ISNUMBER(MATCH(YEAR(orderData[invoice_date]),$D$15,0)),MATCH(ROW(orderData[customer]),ROW(orderData[customer])),""),ROWS($A$15:A78)+$B$3))),IF($D$15="",INDEX(orderData[inv_amount],SMALL(IF(ISNUMBER(MATCH(orderData[order_type],$D$13,0)),MATCH(ROW(orderData[customer]),ROW(orderData[customer])),""),ROWS($A$15:A78)+$B$3)),INDEX(orderData[inv_amount],SMALL(IF(ISNUMBER(MATCH(orderData[order_type],$D$13,0)*MATCH(YEAR(orderData[invoice_date]),$D$15,0)),MATCH(ROW(orderData[customer]),ROW(orderData[customer])),""),ROWS($A$15:A78)+$B$3)))),IF($D$13="",IF($D$15="",INDEX(orderData[inv_amount],SMALL(IF(ISNUMBER(MATCH(orderData[status],$D$11,0)),MATCH(ROW(orderData[customer]),ROW(orderData[customer])),""),ROWS($A$15:A78)+$B$3)),INDEX(orderData[inv_amount],SMALL(IF(ISNUMBER(MATCH(orderData[status],$D$11,0)*MATCH(YEAR(orderData[invoice_date]),$D$15,0)),MATCH(ROW(orderData[customer]),ROW(orderData[customer])),""),ROWS($A$15:A78)+$B$3))),IF($D$15="",INDEX(orderData[inv_amount],SMALL(IF(ISNUMBER(MATCH(orderData[status],$D$11,0)*MATCH(orderData[order_type],$D$13,0)),MATCH(ROW(orderData[customer]),ROW(orderData[customer])),""),ROWS($A$15:A78)+$B$3)),INDEX(orderData[inv_amount],SMALL(IF(ISNUMBER(MATCH(orderData[status],$D$11,0)*MATCH(orderData[order_type],$D$13,0)*MATCH(YEAR(orderData[invoice_date]),$D$15,0)),MATCH(ROW(orderData[customer]),ROW(orderData[customer])),""),ROWS($A$15:A78)+$B$3))))),IF($D$11="",IF($D$13="",IF($D$15="",INDEX(orderData[inv_amount],SMALL(IF(ISNUMBER(MATCH(orderData[customer],$D$9,0)),MATCH(ROW(orderData[customer]),ROW(orderData[customer])),""),ROWS($A$15:A78)+$B$3)),INDEX(orderData[inv_amount],SMALL(IF(ISNUMBER(MATCH(orderData[customer],$D$9,0)*MATCH(YEAR(orderData[invoice_date]),$D$15,0)),MATCH(ROW(orderData[customer]),ROW(orderData[customer])),""),ROWS($A$15:A78)+$B$3))),IF($D$15="",INDEX(orderData[inv_amount],SMALL(IF(ISNUMBER(MATCH(orderData[customer],$D$9,0)*MATCH(orderData[order_type],$D$13,0)),MATCH(ROW(orderData[customer]),ROW(orderData[customer])),""),ROWS($A$15:A78)+$B$3)),INDEX(orderData[inv_amount],SMALL(IF(ISNUMBER(MATCH(orderData[customer],$D$9,0)*MATCH(orderData[order_type],$D$13,0)*MATCH(YEAR(orderData[invoice_date]),$D$15,0)),MATCH(ROW(orderData[customer]),ROW(orderData[customer])),""),ROWS($A$15:A78)+$B$3)))),IF($D$13="",IF($D$15="",INDEX(orderData[inv_amount],SMALL(IF(ISNUMBER(MATCH(orderData[customer],$D$9,0)*MATCH(orderData[status],$D$11,0)),MATCH(ROW(orderData[customer]),ROW(orderData[customer])),""),ROWS($A$15:A78)+$B$3)),INDEX(orderData[inv_amount],SMALL(IF(ISNUMBER(MATCH(orderData[customer],$D$9,0)*MATCH(orderData[status],$D$11,0)*MATCH(YEAR(orderData[inv_amount]),$D$15,0)),MATCH(ROW(orderData[customer]),ROW(orderData[customer])),""),ROWS($A$15:A78)+$B$3))),IF($D$15="",INDEX(orderData[inv_amount],SMALL(IF(ISNUMBER(MATCH(orderData[customer],$D$9,0)*MATCH(orderData[status],$D$11,0)*MATCH(orderData[order_type],$D$13,0)),MATCH(ROW(orderData[customer]),ROW(orderData[customer])),""),ROWS($A$15:A78)+$B$3)),INDEX(orderData[inv_amount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S71" s="353" t="str">
        <f t="array" ref="S71">IFERROR(IF($D$9="",IF($D$11="",IF($D$13="",IF($D$15="",INDEX(orderData[lock_goods],SMALL(MATCH(ROW(orderData[customer]),ROW(orderData[customer])),ROWS($A$15:A78)+$B$3)),INDEX(orderData[lock_goods],SMALL(IF(ISNUMBER(MATCH(YEAR(orderData[invoice_date]),$D$15,0)),MATCH(ROW(orderData[customer]),ROW(orderData[customer])),""),ROWS($A$15:A78)+$B$3))),IF($D$15="",INDEX(orderData[lock_goods],SMALL(IF(ISNUMBER(MATCH(orderData[order_type],$D$13,0)),MATCH(ROW(orderData[customer]),ROW(orderData[customer])),""),ROWS($A$15:A78)+$B$3)),INDEX(orderData[lock_goods],SMALL(IF(ISNUMBER(MATCH(orderData[order_type],$D$13,0)*MATCH(YEAR(orderData[invoice_date]),$D$15,0)),MATCH(ROW(orderData[customer]),ROW(orderData[customer])),""),ROWS($A$15:A78)+$B$3)))),IF($D$13="",IF($D$15="",INDEX(orderData[lock_goods],SMALL(IF(ISNUMBER(MATCH(orderData[status],$D$11,0)),MATCH(ROW(orderData[customer]),ROW(orderData[customer])),""),ROWS($A$15:A78)+$B$3)),INDEX(orderData[lock_goods],SMALL(IF(ISNUMBER(MATCH(orderData[status],$D$11,0)*MATCH(YEAR(orderData[invoice_date]),$D$15,0)),MATCH(ROW(orderData[customer]),ROW(orderData[customer])),""),ROWS($A$15:A78)+$B$3))),IF($D$15="",INDEX(orderData[lock_goods],SMALL(IF(ISNUMBER(MATCH(orderData[status],$D$11,0)*MATCH(orderData[order_type],$D$13,0)),MATCH(ROW(orderData[customer]),ROW(orderData[customer])),""),ROWS($A$15:A78)+$B$3)),INDEX(orderData[lock_goods],SMALL(IF(ISNUMBER(MATCH(orderData[status],$D$11,0)*MATCH(orderData[order_type],$D$13,0)*MATCH(YEAR(orderData[invoice_date]),$D$15,0)),MATCH(ROW(orderData[customer]),ROW(orderData[customer])),""),ROWS($A$15:A78)+$B$3))))),IF($D$11="",IF($D$13="",IF($D$15="",INDEX(orderData[lock_goods],SMALL(IF(ISNUMBER(MATCH(orderData[customer],$D$9,0)),MATCH(ROW(orderData[customer]),ROW(orderData[customer])),""),ROWS($A$15:A78)+$B$3)),INDEX(orderData[lock_goods],SMALL(IF(ISNUMBER(MATCH(orderData[customer],$D$9,0)*MATCH(YEAR(orderData[invoice_date]),$D$15,0)),MATCH(ROW(orderData[customer]),ROW(orderData[customer])),""),ROWS($A$15:A78)+$B$3))),IF($D$15="",INDEX(orderData[lock_goods],SMALL(IF(ISNUMBER(MATCH(orderData[customer],$D$9,0)*MATCH(orderData[order_type],$D$13,0)),MATCH(ROW(orderData[customer]),ROW(orderData[customer])),""),ROWS($A$15:A78)+$B$3)),INDEX(orderData[lock_goods],SMALL(IF(ISNUMBER(MATCH(orderData[customer],$D$9,0)*MATCH(orderData[order_type],$D$13,0)*MATCH(YEAR(orderData[invoice_date]),$D$15,0)),MATCH(ROW(orderData[customer]),ROW(orderData[customer])),""),ROWS($A$15:A78)+$B$3)))),IF($D$13="",IF($D$15="",INDEX(orderData[lock_goods],SMALL(IF(ISNUMBER(MATCH(orderData[customer],$D$9,0)*MATCH(orderData[status],$D$11,0)),MATCH(ROW(orderData[customer]),ROW(orderData[customer])),""),ROWS($A$15:A78)+$B$3)),INDEX(orderData[lock_goods],SMALL(IF(ISNUMBER(MATCH(orderData[customer],$D$9,0)*MATCH(orderData[status],$D$11,0)*MATCH(YEAR(orderData[payed]),$D$15,0)),MATCH(ROW(orderData[customer]),ROW(orderData[customer])),""),ROWS($A$15:A78)+$B$3))),IF($D$15="",INDEX(orderData[lock_goods],SMALL(IF(ISNUMBER(MATCH(orderData[customer],$D$9,0)*MATCH(orderData[status],$D$11,0)*MATCH(orderData[order_type],$D$13,0)),MATCH(ROW(orderData[customer]),ROW(orderData[customer])),""),ROWS($A$15:A78)+$B$3)),INDEX(orderData[lock_good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T71" s="292" t="str">
        <f t="array" ref="T71">IFERROR(IF($D$9="",IF($D$11="",IF($D$13="",IF($D$15="",INDEX(orderData[payed],SMALL(MATCH(ROW(orderData[customer]),ROW(orderData[customer])),ROWS($A$15:A78)+$B$3)),INDEX(orderData[payed],SMALL(IF(ISNUMBER(MATCH(YEAR(orderData[invoice_date]),$D$15,0)),MATCH(ROW(orderData[customer]),ROW(orderData[customer])),""),ROWS($A$15:A78)+$B$3))),IF($D$15="",INDEX(orderData[payed],SMALL(IF(ISNUMBER(MATCH(orderData[order_type],$D$13,0)),MATCH(ROW(orderData[customer]),ROW(orderData[customer])),""),ROWS($A$15:A78)+$B$3)),INDEX(orderData[payed],SMALL(IF(ISNUMBER(MATCH(orderData[order_type],$D$13,0)*MATCH(YEAR(orderData[invoice_date]),$D$15,0)),MATCH(ROW(orderData[customer]),ROW(orderData[customer])),""),ROWS($A$15:A78)+$B$3)))),IF($D$13="",IF($D$15="",INDEX(orderData[payed],SMALL(IF(ISNUMBER(MATCH(orderData[status],$D$11,0)),MATCH(ROW(orderData[customer]),ROW(orderData[customer])),""),ROWS($A$15:A78)+$B$3)),INDEX(orderData[payed],SMALL(IF(ISNUMBER(MATCH(orderData[status],$D$11,0)*MATCH(YEAR(orderData[invoice_date]),$D$15,0)),MATCH(ROW(orderData[customer]),ROW(orderData[customer])),""),ROWS($A$15:A78)+$B$3))),IF($D$15="",INDEX(orderData[payed],SMALL(IF(ISNUMBER(MATCH(orderData[status],$D$11,0)*MATCH(orderData[order_type],$D$13,0)),MATCH(ROW(orderData[customer]),ROW(orderData[customer])),""),ROWS($A$15:A78)+$B$3)),INDEX(orderData[payed],SMALL(IF(ISNUMBER(MATCH(orderData[status],$D$11,0)*MATCH(orderData[order_type],$D$13,0)*MATCH(YEAR(orderData[invoice_date]),$D$15,0)),MATCH(ROW(orderData[customer]),ROW(orderData[customer])),""),ROWS($A$15:A78)+$B$3))))),IF($D$11="",IF($D$13="",IF($D$15="",INDEX(orderData[payed],SMALL(IF(ISNUMBER(MATCH(orderData[customer],$D$9,0)),MATCH(ROW(orderData[customer]),ROW(orderData[customer])),""),ROWS($A$15:A78)+$B$3)),INDEX(orderData[payed],SMALL(IF(ISNUMBER(MATCH(orderData[customer],$D$9,0)*MATCH(YEAR(orderData[invoice_date]),$D$15,0)),MATCH(ROW(orderData[customer]),ROW(orderData[customer])),""),ROWS($A$15:A78)+$B$3))),IF($D$15="",INDEX(orderData[payed],SMALL(IF(ISNUMBER(MATCH(orderData[customer],$D$9,0)*MATCH(orderData[order_type],$D$13,0)),MATCH(ROW(orderData[customer]),ROW(orderData[customer])),""),ROWS($A$15:A78)+$B$3)),INDEX(orderData[payed],SMALL(IF(ISNUMBER(MATCH(orderData[customer],$D$9,0)*MATCH(orderData[order_type],$D$13,0)*MATCH(YEAR(orderData[invoice_date]),$D$15,0)),MATCH(ROW(orderData[customer]),ROW(orderData[customer])),""),ROWS($A$15:A78)+$B$3)))),IF($D$13="",IF($D$15="",INDEX(orderData[payed],SMALL(IF(ISNUMBER(MATCH(orderData[customer],$D$9,0)*MATCH(orderData[status],$D$11,0)),MATCH(ROW(orderData[customer]),ROW(orderData[customer])),""),ROWS($A$15:A78)+$B$3)),INDEX(orderData[payed],SMALL(IF(ISNUMBER(MATCH(orderData[customer],$D$9,0)*MATCH(orderData[status],$D$11,0)*MATCH(YEAR(orderData[payed]),$D$15,0)),MATCH(ROW(orderData[customer]),ROW(orderData[customer])),""),ROWS($A$15:A78)+$B$3))),IF($D$15="",INDEX(orderData[payed],SMALL(IF(ISNUMBER(MATCH(orderData[customer],$D$9,0)*MATCH(orderData[status],$D$11,0)*MATCH(orderData[order_type],$D$13,0)),MATCH(ROW(orderData[customer]),ROW(orderData[customer])),""),ROWS($A$15:A78)+$B$3)),INDEX(orderData[paye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U71" s="287" t="str">
        <f t="array" ref="U71">IFERROR(IF($D$9="",IF($D$11="",IF($D$13="",IF($D$15="",INDEX(orderData[shipping_method],SMALL(MATCH(ROW(orderData[customer]),ROW(orderData[customer])),ROWS($A$15:A78)+$B$3)),INDEX(orderData[shipping_method],SMALL(IF(ISNUMBER(MATCH(YEAR(orderData[invoice_date]),$D$15,0)),MATCH(ROW(orderData[customer]),ROW(orderData[customer])),""),ROWS($A$15:A78)+$B$3))),IF($D$15="",INDEX(orderData[shipping_method],SMALL(IF(ISNUMBER(MATCH(orderData[order_type],$D$13,0)),MATCH(ROW(orderData[customer]),ROW(orderData[customer])),""),ROWS($A$15:A78)+$B$3)),INDEX(orderData[shipping_method],SMALL(IF(ISNUMBER(MATCH(orderData[order_type],$D$13,0)*MATCH(YEAR(orderData[invoice_date]),$D$15,0)),MATCH(ROW(orderData[customer]),ROW(orderData[customer])),""),ROWS($A$15:A78)+$B$3)))),IF($D$13="",IF($D$15="",INDEX(orderData[shipping_method],SMALL(IF(ISNUMBER(MATCH(orderData[status],$D$11,0)),MATCH(ROW(orderData[customer]),ROW(orderData[customer])),""),ROWS($A$15:A78)+$B$3)),INDEX(orderData[shipping_method],SMALL(IF(ISNUMBER(MATCH(orderData[status],$D$11,0)*MATCH(YEAR(orderData[invoice_date]),$D$15,0)),MATCH(ROW(orderData[customer]),ROW(orderData[customer])),""),ROWS($A$15:A78)+$B$3))),IF($D$15="",INDEX(orderData[shipping_method],SMALL(IF(ISNUMBER(MATCH(orderData[status],$D$11,0)*MATCH(orderData[order_type],$D$13,0)),MATCH(ROW(orderData[customer]),ROW(orderData[customer])),""),ROWS($A$15:A78)+$B$3)),INDEX(orderData[shipping_method],SMALL(IF(ISNUMBER(MATCH(orderData[status],$D$11,0)*MATCH(orderData[order_type],$D$13,0)*MATCH(YEAR(orderData[invoice_date]),$D$15,0)),MATCH(ROW(orderData[customer]),ROW(orderData[customer])),""),ROWS($A$15:A78)+$B$3))))),IF($D$11="",IF($D$13="",IF($D$15="",INDEX(orderData[shipping_method],SMALL(IF(ISNUMBER(MATCH(orderData[customer],$D$9,0)),MATCH(ROW(orderData[customer]),ROW(orderData[customer])),""),ROWS($A$15:A78)+$B$3)),INDEX(orderData[shipping_method],SMALL(IF(ISNUMBER(MATCH(orderData[customer],$D$9,0)*MATCH(YEAR(orderData[invoice_date]),$D$15,0)),MATCH(ROW(orderData[customer]),ROW(orderData[customer])),""),ROWS($A$15:A78)+$B$3))),IF($D$15="",INDEX(orderData[shipping_method],SMALL(IF(ISNUMBER(MATCH(orderData[customer],$D$9,0)*MATCH(orderData[order_type],$D$13,0)),MATCH(ROW(orderData[customer]),ROW(orderData[customer])),""),ROWS($A$15:A78)+$B$3)),INDEX(orderData[shipping_method],SMALL(IF(ISNUMBER(MATCH(orderData[customer],$D$9,0)*MATCH(orderData[order_type],$D$13,0)*MATCH(YEAR(orderData[invoice_date]),$D$15,0)),MATCH(ROW(orderData[customer]),ROW(orderData[customer])),""),ROWS($A$15:A78)+$B$3)))),IF($D$13="",IF($D$15="",INDEX(orderData[shipping_method],SMALL(IF(ISNUMBER(MATCH(orderData[customer],$D$9,0)*MATCH(orderData[status],$D$11,0)),MATCH(ROW(orderData[customer]),ROW(orderData[customer])),""),ROWS($A$15:A78)+$B$3)),INDEX(orderData[shipping_method],SMALL(IF(ISNUMBER(MATCH(orderData[customer],$D$9,0)*MATCH(orderData[status],$D$11,0)*MATCH(YEAR(orderData[shipping_method]),$D$15,0)),MATCH(ROW(orderData[customer]),ROW(orderData[customer])),""),ROWS($A$15:A78)+$B$3))),IF($D$15="",INDEX(orderData[shipping_method],SMALL(IF(ISNUMBER(MATCH(orderData[customer],$D$9,0)*MATCH(orderData[status],$D$11,0)*MATCH(orderData[order_type],$D$13,0)),MATCH(ROW(orderData[customer]),ROW(orderData[customer])),""),ROWS($A$15:A78)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V71" s="292" t="str">
        <f t="array" ref="V71">IFERROR(IF($D$9="",IF($D$11="",IF($D$13="",IF($D$15="",INDEX(orderData[status],SMALL(MATCH(ROW(orderData[customer]),ROW(orderData[customer])),ROWS($A$15:A78)+$B$3)),INDEX(orderData[status],SMALL(IF(ISNUMBER(MATCH(YEAR(orderData[invoice_date]),$D$15,0)),MATCH(ROW(orderData[customer]),ROW(orderData[customer])),""),ROWS($A$15:A78)+$B$3))),IF($D$15="",INDEX(orderData[status],SMALL(IF(ISNUMBER(MATCH(orderData[order_type],$D$13,0)),MATCH(ROW(orderData[customer]),ROW(orderData[customer])),""),ROWS($A$15:A78)+$B$3)),INDEX(orderData[status],SMALL(IF(ISNUMBER(MATCH(orderData[order_type],$D$13,0)*MATCH(YEAR(orderData[invoice_date]),$D$15,0)),MATCH(ROW(orderData[customer]),ROW(orderData[customer])),""),ROWS($A$15:A78)+$B$3)))),IF($D$13="",IF($D$15="",INDEX(orderData[status],SMALL(IF(ISNUMBER(MATCH(orderData[status],$D$11,0)),MATCH(ROW(orderData[customer]),ROW(orderData[customer])),""),ROWS($A$15:A78)+$B$3)),INDEX(orderData[status],SMALL(IF(ISNUMBER(MATCH(orderData[status],$D$11,0)*MATCH(YEAR(orderData[invoice_date]),$D$15,0)),MATCH(ROW(orderData[customer]),ROW(orderData[customer])),""),ROWS($A$15:A78)+$B$3))),IF($D$15="",INDEX(orderData[status],SMALL(IF(ISNUMBER(MATCH(orderData[status],$D$11,0)*MATCH(orderData[order_type],$D$13,0)),MATCH(ROW(orderData[customer]),ROW(orderData[customer])),""),ROWS($A$15:A78)+$B$3)),INDEX(orderData[status],SMALL(IF(ISNUMBER(MATCH(orderData[status],$D$11,0)*MATCH(orderData[order_type],$D$13,0)*MATCH(YEAR(orderData[invoice_date]),$D$15,0)),MATCH(ROW(orderData[customer]),ROW(orderData[customer])),""),ROWS($A$15:A78)+$B$3))))),IF($D$11="",IF($D$13="",IF($D$15="",INDEX(orderData[status],SMALL(IF(ISNUMBER(MATCH(orderData[customer],$D$9,0)),MATCH(ROW(orderData[customer]),ROW(orderData[customer])),""),ROWS($A$15:A78)+$B$3)),INDEX(orderData[status],SMALL(IF(ISNUMBER(MATCH(orderData[customer],$D$9,0)*MATCH(YEAR(orderData[invoice_date]),$D$15,0)),MATCH(ROW(orderData[customer]),ROW(orderData[customer])),""),ROWS($A$15:A78)+$B$3))),IF($D$15="",INDEX(orderData[status],SMALL(IF(ISNUMBER(MATCH(orderData[customer],$D$9,0)*MATCH(orderData[order_type],$D$13,0)),MATCH(ROW(orderData[customer]),ROW(orderData[customer])),""),ROWS($A$15:A78)+$B$3)),INDEX(orderData[status],SMALL(IF(ISNUMBER(MATCH(orderData[customer],$D$9,0)*MATCH(orderData[order_type],$D$13,0)*MATCH(YEAR(orderData[invoice_date]),$D$15,0)),MATCH(ROW(orderData[customer]),ROW(orderData[customer])),""),ROWS($A$15:A78)+$B$3)))),IF($D$13="",IF($D$15="",INDEX(orderData[status],SMALL(IF(ISNUMBER(MATCH(orderData[customer],$D$9,0)*MATCH(orderData[status],$D$11,0)),MATCH(ROW(orderData[customer]),ROW(orderData[customer])),""),ROWS($A$15:A78)+$B$3)),INDEX(orderData[status],SMALL(IF(ISNUMBER(MATCH(orderData[customer],$D$9,0)*MATCH(orderData[status],$D$11,0)*MATCH(YEAR(orderData[status]),$D$15,0)),MATCH(ROW(orderData[customer]),ROW(orderData[customer])),""),ROWS($A$15:A78)+$B$3))),IF($D$15="",INDEX(orderData[status],SMALL(IF(ISNUMBER(MATCH(orderData[customer],$D$9,0)*MATCH(orderData[status],$D$11,0)*MATCH(orderData[order_type],$D$13,0)),MATCH(ROW(orderData[customer]),ROW(orderData[customer])),""),ROWS($A$15:A78)+$B$3)),INDEX(orderData[statu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W71" s="392" t="str">
        <f t="array" ref="W71">IFERROR(IF($D$9="",IF($D$11="",IF($D$13="",IF($D$15="",INDEX(orderData[custom_docs],SMALL(MATCH(ROW(orderData[customer]),ROW(orderData[customer])),ROWS($A$15:A78)+$B$3)),INDEX(orderData[custom_docs],SMALL(IF(ISNUMBER(MATCH(YEAR(orderData[invoice_date]),$D$15,0)),MATCH(ROW(orderData[customer]),ROW(orderData[customer])),""),ROWS($A$15:A78)+$B$3))),IF($D$15="",INDEX(orderData[custom_docs],SMALL(IF(ISNUMBER(MATCH(orderData[order_type],$D$13,0)),MATCH(ROW(orderData[customer]),ROW(orderData[customer])),""),ROWS($A$15:A78)+$B$3)),INDEX(orderData[custom_docs],SMALL(IF(ISNUMBER(MATCH(orderData[order_type],$D$13,0)*MATCH(YEAR(orderData[invoice_date]),$D$15,0)),MATCH(ROW(orderData[customer]),ROW(orderData[customer])),""),ROWS($A$15:A78)+$B$3)))),IF($D$13="",IF($D$15="",INDEX(orderData[custom_docs],SMALL(IF(ISNUMBER(MATCH(orderData[status],$D$11,0)),MATCH(ROW(orderData[customer]),ROW(orderData[customer])),""),ROWS($A$15:A78)+$B$3)),INDEX(orderData[custom_docs],SMALL(IF(ISNUMBER(MATCH(orderData[status],$D$11,0)*MATCH(YEAR(orderData[invoice_date]),$D$15,0)),MATCH(ROW(orderData[customer]),ROW(orderData[customer])),""),ROWS($A$15:A78)+$B$3))),IF($D$15="",INDEX(orderData[custom_docs],SMALL(IF(ISNUMBER(MATCH(orderData[status],$D$11,0)*MATCH(orderData[order_type],$D$13,0)),MATCH(ROW(orderData[customer]),ROW(orderData[customer])),""),ROWS($A$15:A78)+$B$3)),INDEX(orderData[custom_docs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_docs],SMALL(IF(ISNUMBER(MATCH(orderData[customer],$D$9,0)),MATCH(ROW(orderData[customer]),ROW(orderData[customer])),""),ROWS($A$15:A78)+$B$3)),INDEX(orderData[custom_docs],SMALL(IF(ISNUMBER(MATCH(orderData[customer],$D$9,0)*MATCH(YEAR(orderData[invoice_date]),$D$15,0)),MATCH(ROW(orderData[customer]),ROW(orderData[customer])),""),ROWS($A$15:A78)+$B$3))),IF($D$15="",INDEX(orderData[custom_docs],SMALL(IF(ISNUMBER(MATCH(orderData[customer],$D$9,0)*MATCH(orderData[order_type],$D$13,0)),MATCH(ROW(orderData[customer]),ROW(orderData[customer])),""),ROWS($A$15:A78)+$B$3)),INDEX(orderData[custom_docs],SMALL(IF(ISNUMBER(MATCH(orderData[customer],$D$9,0)*MATCH(orderData[order_type],$D$13,0)*MATCH(YEAR(orderData[invoice_date]),$D$15,0)),MATCH(ROW(orderData[customer]),ROW(orderData[customer])),""),ROWS($A$15:A78)+$B$3)))),IF($D$13="",IF($D$15="",INDEX(orderData[custom_docs],SMALL(IF(ISNUMBER(MATCH(orderData[customer],$D$9,0)*MATCH(orderData[status],$D$11,0)),MATCH(ROW(orderData[customer]),ROW(orderData[customer])),""),ROWS($A$15:A78)+$B$3)),INDEX(orderData[custom_docs],SMALL(IF(ISNUMBER(MATCH(orderData[customer],$D$9,0)*MATCH(orderData[status],$D$11,0)*MATCH(YEAR(orderData[status]),$D$15,0)),MATCH(ROW(orderData[customer]),ROW(orderData[customer])),""),ROWS($A$15:A78)+$B$3))),IF($D$15="",INDEX(orderData[custom_docs],SMALL(IF(ISNUMBER(MATCH(orderData[customer],$D$9,0)*MATCH(orderData[status],$D$11,0)*MATCH(orderData[order_type],$D$13,0)),MATCH(ROW(orderData[customer]),ROW(orderData[customer])),""),ROWS($A$15:A78)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BG71" s="195"/>
      <c r="BK71" s="266"/>
      <c r="BL71" s="267"/>
      <c r="BM71" s="268"/>
      <c r="BN71" s="267"/>
      <c r="BO71" s="268"/>
      <c r="BZ71" s="318"/>
      <c r="CA71" s="305" t="str">
        <f>IFERROR(IF(BZ71="","",INDEX(productData[description],MATCH(BZ71,productData[sku],0))),"")</f>
        <v/>
      </c>
      <c r="CB71" s="307"/>
      <c r="CC71" s="421"/>
      <c r="CD71" s="315"/>
      <c r="CE71" s="426"/>
      <c r="CF71" s="308"/>
      <c r="CG71" s="309" t="str">
        <f>IFERROR(ROUNDUP(CB71/INDEX(productData[units_per_carton],MATCH(BZ71,productData[sku],0)),0),"")</f>
        <v/>
      </c>
      <c r="CH71" s="310" t="str">
        <f>IFERROR(ROUNDUP(CD71/INDEX(productData[units_per_carton],MATCH(BZ71,productData[sku],0)),0),"")</f>
        <v/>
      </c>
      <c r="CI71" s="310" t="str">
        <f>IFERROR(ROUNDUP(CF71/INDEX(productData[units_per_carton],MATCH(BZ71,productData[sku])),0),"")</f>
        <v/>
      </c>
      <c r="CJ71" s="310" t="str">
        <f>IFERROR(((CB71+CD71+CF71)/INDEX(productData[units_per_carton],MATCH(BZ71,productData[sku],0)))*INDEX(productData[net_weight],MATCH(BZ71,productData[sku],0)),"")</f>
        <v/>
      </c>
      <c r="CK71" s="310" t="str">
        <f>IFERROR(((CB71+CD71+CF71)/INDEX(productData[units_per_carton],MATCH(BZ71,productData[sku],0)))*INDEX(productData[gross_weight],MATCH(BZ71,productData[sku],0)),"")</f>
        <v/>
      </c>
      <c r="CL71" s="414" t="str">
        <f>IFERROR((CB71+CD71+CF71)/INDEX(productData[units_per_carton],MATCH(BZ71,productData[sku],0))*INDEX(productData[length],MATCH(BZ71,productData[sku],0))*INDEX(productData[width],MATCH(BZ71,productData[sku],0))*INDEX(productData[height],MATCH(BZ71,productData[sku],0))/1000000000,"")</f>
        <v/>
      </c>
      <c r="CM71" s="311" t="str">
        <f>IFERROR(INDEX(productData[category],MATCH(BZ71,productData[sku],0)),"")</f>
        <v/>
      </c>
      <c r="CN71" s="311" t="str">
        <f>IFERROR(INDEX(productData[size1],MATCH(BZ71,productData[sku],0)),"")</f>
        <v/>
      </c>
      <c r="CO71" s="312" t="str">
        <f>IFERROR(INDEX(productData[hs_code],MATCH(BZ71,productData[sku],0)),"")</f>
        <v/>
      </c>
      <c r="CP71" s="365" t="str">
        <f>IFERROR(INDEX(productData[sku_geko],MATCH(BZ71,productData[sku],0)),"")</f>
        <v/>
      </c>
      <c r="CQ71" s="308"/>
      <c r="CR71" s="383" t="str">
        <f>IFERROR(IF(BZ71="","",IF($BX$15="SALE",INDEX(inventory[COSTO UNITARIO],MATCH(BZ71,inventory[SKU],0)),IF($BX$15="SAMPLING",INDEX(inventory[COSTO UNITARIO],MATCH(BZ71,inventory[SKU],0)),""))),"")</f>
        <v/>
      </c>
      <c r="CS71" s="383" t="str">
        <f t="shared" si="8"/>
        <v/>
      </c>
      <c r="CT71" s="430" t="str">
        <f t="shared" si="9"/>
        <v/>
      </c>
      <c r="CU71" s="357" t="str">
        <f t="shared" si="3"/>
        <v/>
      </c>
      <c r="DB71" s="251" t="str">
        <f>IFERROR(VLOOKUP(BZ71,productData[],22,FALSE),"")</f>
        <v/>
      </c>
      <c r="EE71" s="337" t="str">
        <f t="array" ref="EE71">IFERROR(IF($EC$9="",IF($EC$11="",IF($EC$13="",INDEX(productData[sku],SMALL(MATCH(ROW(productData[sku]),ROW(productData[sku])),ROWS($A$15:A78)+$B$3)),INDEX(productData[sku],SMALL(IF(ISNUMBER(MATCH(productData[size1],$EC$13,0)),MATCH(ROW(productData[sku]),ROW(productData[sku])),""),ROWS($A$15:A76)+$B$3))),IF($EC$13="",INDEX(productData[sku],SMALL(IF(ISNUMBER(MATCH(productData[sex],$EC$11,0)),MATCH(ROW(productData[sku]),ROW(productData[sku])),""),ROWS($A$15:A76)+$B$3)),INDEX(productData[sku],SMALL(IF(ISNUMBER(MATCH(productData[sex],$EC$11,0)*MATCH(productData[size1],$EC$13,0)),MATCH(ROW(productData[sku]),ROW(productData[sku])),""),ROWS($A$15:A76)+$B$3)))),IF($EC$11="",IF($EC$13="",INDEX(productData[sku],SMALL(IF(ISNUMBER(MATCH(productData[category],$EC$9,0)),MATCH(ROW(productData[sku]),ROW(productData[sku])),""),ROWS($A$15:A76)+$B$3)),INDEX(productData[sku],SMALL(IF(ISNUMBER(MATCH(productData[category],$EC$9,0)*MATCH(productData[size1],$EC$13,0)),MATCH(ROW(productData[sku]),ROW(productData[sku])),""),ROWS($A$15:A76)+$B$3))),IF($EC$13="",INDEX(productData[sku],SMALL(IF(ISNUMBER(MATCH(productData[category],$EC$9,0)*MATCH(productData[sex],$EC$11,0)),MATCH(ROW(productData[sku]),ROW(productData[sku])),""),ROWS($A$15:A76)+$B$3)),INDEX(productData[sku],SMALL(IF(ISNUMBER(MATCH(productData[category],$EC$9,0)*MATCH(productData[sex],$EC$11,0)*MATCH(productData[size1],$EC$13,0)),MATCH(ROW(productData[sku]),ROW(productData[sku])),""),ROWS($A$15:A76)+$B$3))))),"")</f>
        <v/>
      </c>
      <c r="EF71" s="501" t="str">
        <f t="array" ref="EF71">IFERROR(IF($EC$9="",IF($EC$11="",IF($EC$13="",INDEX(productData[description],SMALL(MATCH(ROW(productData[sku]),ROW(productData[sku])),ROWS($A$15:A78)+$B$3)),INDEX(productData[description],SMALL(IF(ISNUMBER(MATCH(productData[size1],$EC$13,0)),MATCH(ROW(productData[sku]),ROW(productData[sku])),""),ROWS($A$15:A76)+$B$3))),IF($EC$13="",INDEX(productData[description],SMALL(IF(ISNUMBER(MATCH(productData[sex],$EC$11,0)),MATCH(ROW(productData[sku]),ROW(productData[sku])),""),ROWS($A$15:A76)+$B$3)),INDEX(productData[description],SMALL(IF(ISNUMBER(MATCH(productData[sex],$EC$11,0)*MATCH(productData[size1],$EC$13,0)),MATCH(ROW(productData[sku]),ROW(productData[sku])),""),ROWS($A$15:A76)+$B$3)))),IF($EC$11="",IF($EC$13="",INDEX(productData[description],SMALL(IF(ISNUMBER(MATCH(productData[category],$EC$9,0)),MATCH(ROW(productData[sku]),ROW(productData[sku])),""),ROWS($A$15:A76)+$B$3)),INDEX(productData[description],SMALL(IF(ISNUMBER(MATCH(productData[category],$EC$9,0)*MATCH(productData[size1],$EC$13,0)),MATCH(ROW(productData[sku]),ROW(productData[sku])),""),ROWS($A$15:A76)+$B$3))),IF($EC$13="",INDEX(productData[description],SMALL(IF(ISNUMBER(MATCH(productData[category],$EC$9,0)*MATCH(productData[sex],$EC$11,0)),MATCH(ROW(productData[sku]),ROW(productData[sku])),""),ROWS($A$15:A76)+$B$3)),INDEX(productData[description],SMALL(IF(ISNUMBER(MATCH(productData[category],$EC$9,0)*MATCH(productData[sex],$EC$11,0)*MATCH(productData[size1],$EC$13,0)),MATCH(ROW(productData[sku]),ROW(productData[sku])),""),ROWS($A$15:A76)+$B$3))))),"")</f>
        <v/>
      </c>
      <c r="EG71" s="338" t="str">
        <f>IFERROR(IF('BHPC MANAGER'!$EE71="","",INDEX(inventory[ESISTENZA],MATCH('BHPC MANAGER'!$EE71,inventory[SKU],0))),0)</f>
        <v/>
      </c>
      <c r="EH71" s="339" t="s">
        <v>241</v>
      </c>
      <c r="EI71" s="339" t="str">
        <f t="shared" si="4"/>
        <v/>
      </c>
      <c r="EJ71" s="340" t="s">
        <v>241</v>
      </c>
      <c r="EK71" s="341" t="str">
        <f t="shared" si="5"/>
        <v/>
      </c>
    </row>
    <row r="72" spans="12:141" ht="15" customHeight="1" x14ac:dyDescent="0.35">
      <c r="L72" s="285" t="str">
        <f t="array" ref="L72">IFERROR(IF($D$9="",IF($D$11="",IF($D$13="",IF($D$15="",INDEX(orderData[customer],SMALL(MATCH(ROW(orderData[customer]),ROW(orderData[customer])),ROWS($A$15:A79)+$B$3)),INDEX(orderData[customer],SMALL(IF(ISNUMBER(MATCH(YEAR(orderData[invoice_date]),$D$15,0)),MATCH(ROW(orderData[customer]),ROW(orderData[customer])),""),ROWS($A$15:A79)+$B$3))),IF($D$15="",INDEX(orderData[customer],SMALL(IF(ISNUMBER(MATCH(orderData[order_type],$D$13,0)),MATCH(ROW(orderData[customer]),ROW(orderData[customer])),""),ROWS($A$15:A79)+$B$3)),INDEX(orderData[customer],SMALL(IF(ISNUMBER(MATCH(orderData[order_type],$D$13,0)*MATCH(YEAR(orderData[invoice_date]),$D$15,0)),MATCH(ROW(orderData[customer]),ROW(orderData[customer])),""),ROWS($A$15:A79)+$B$3)))),IF($D$13="",IF($D$15="",INDEX(orderData[customer],SMALL(IF(ISNUMBER(MATCH(orderData[status],$D$11,0)),MATCH(ROW(orderData[customer]),ROW(orderData[customer])),""),ROWS($A$15:A79)+$B$3)),INDEX(orderData[customer],SMALL(IF(ISNUMBER(MATCH(orderData[status],$D$11,0)*MATCH(YEAR(orderData[invoice_date]),$D$15,0)),MATCH(ROW(orderData[customer]),ROW(orderData[customer])),""),ROWS($A$15:A79)+$B$3))),IF($D$15="",INDEX(orderData[customer],SMALL(IF(ISNUMBER(MATCH(orderData[status],$D$11,0)*MATCH(orderData[order_type],$D$13,0)),MATCH(ROW(orderData[customer]),ROW(orderData[customer])),""),ROWS($A$15:A79)+$B$3)),INDEX(orderData[customer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er],SMALL(IF(ISNUMBER(MATCH(orderData[customer],$D$9,0)),MATCH(ROW(orderData[customer]),ROW(orderData[customer])),""),ROWS($A$15:A79)+$B$3)),INDEX(orderData[customer],SMALL(IF(ISNUMBER(MATCH(orderData[customer],$D$9,0)*MATCH(YEAR(orderData[invoice_date]),$D$15,0)),MATCH(ROW(orderData[customer]),ROW(orderData[customer])),""),ROWS($A$15:A79)+$B$3))),IF($D$15="",INDEX(orderData[customer],SMALL(IF(ISNUMBER(MATCH(orderData[customer],$D$9,0)*MATCH(orderData[order_type],$D$13,0)),MATCH(ROW(orderData[customer]),ROW(orderData[customer])),""),ROWS($A$15:A79)+$B$3)),INDEX(orderData[customer],SMALL(IF(ISNUMBER(MATCH(orderData[customer],$D$9,0)*MATCH(orderData[order_type],$D$13,0)*MATCH(YEAR(orderData[invoice_date]),$D$15,0)),MATCH(ROW(orderData[customer]),ROW(orderData[customer])),""),ROWS($A$15:A79)+$B$3)))),IF($D$13="",IF($D$15="",INDEX(orderData[customer],SMALL(IF(ISNUMBER(MATCH(orderData[customer],$D$9,0)*MATCH(orderData[status],$D$11,0)),MATCH(ROW(orderData[customer]),ROW(orderData[customer])),""),ROWS($A$15:A79)+$B$3)),INDEX(orderData[customer],SMALL(IF(ISNUMBER(MATCH(orderData[customer],$D$9,0)*MATCH(orderData[status],$D$11,0)*MATCH(YEAR(orderData[invoice_date]),$D$15,0)),MATCH(ROW(orderData[customer]),ROW(orderData[customer])),""),ROWS($A$15:A79)+$B$3))),IF($D$15="",INDEX(orderData[customer],SMALL(IF(ISNUMBER(MATCH(orderData[customer],$D$9,0)*MATCH(orderData[status],$D$11,0)*MATCH(orderData[order_type],$D$13,0)),MATCH(ROW(orderData[customer]),ROW(orderData[customer])),""),ROWS($A$15:A79)+$B$3)),INDEX(orderData[customer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M72" s="286" t="str">
        <f t="array" ref="M72">IFERROR(IF($D$9="",IF($D$11="",IF($D$13="",IF($D$15="",INDEX(orderData[order_no],SMALL(MATCH(ROW(orderData[customer]),ROW(orderData[customer])),ROWS($A$15:A79)+$B$3)),INDEX(orderData[order_no],SMALL(IF(ISNUMBER(MATCH(YEAR(orderData[invoice_date]),$D$15,0)),MATCH(ROW(orderData[customer]),ROW(orderData[customer])),""),ROWS($A$15:A79)+$B$3))),IF($D$15="",INDEX(orderData[order_no],SMALL(IF(ISNUMBER(MATCH(orderData[order_type],$D$13,0)),MATCH(ROW(orderData[customer]),ROW(orderData[customer])),""),ROWS($A$15:A79)+$B$3)),INDEX(orderData[order_no],SMALL(IF(ISNUMBER(MATCH(orderData[order_type],$D$13,0)*MATCH(YEAR(orderData[invoice_date]),$D$15,0)),MATCH(ROW(orderData[customer]),ROW(orderData[customer])),""),ROWS($A$15:A79)+$B$3)))),IF($D$13="",IF($D$15="",INDEX(orderData[order_no],SMALL(IF(ISNUMBER(MATCH(orderData[status],$D$11,0)),MATCH(ROW(orderData[customer]),ROW(orderData[customer])),""),ROWS($A$15:A79)+$B$3)),INDEX(orderData[order_no],SMALL(IF(ISNUMBER(MATCH(orderData[status],$D$11,0)*MATCH(YEAR(orderData[invoice_date]),$D$15,0)),MATCH(ROW(orderData[customer]),ROW(orderData[customer])),""),ROWS($A$15:A79)+$B$3))),IF($D$15="",INDEX(orderData[order_no],SMALL(IF(ISNUMBER(MATCH(orderData[status],$D$11,0)*MATCH(orderData[order_type],$D$13,0)),MATCH(ROW(orderData[customer]),ROW(orderData[customer])),""),ROWS($A$15:A79)+$B$3)),INDEX(orderData[order_no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no],SMALL(IF(ISNUMBER(MATCH(orderData[customer],$D$9,0)),MATCH(ROW(orderData[customer]),ROW(orderData[customer])),""),ROWS($A$15:A79)+$B$3)),INDEX(orderData[order_no],SMALL(IF(ISNUMBER(MATCH(orderData[customer],$D$9,0)*MATCH(YEAR(orderData[invoice_date]),$D$15,0)),MATCH(ROW(orderData[customer]),ROW(orderData[customer])),""),ROWS($A$15:A79)+$B$3))),IF($D$15="",INDEX(orderData[order_no],SMALL(IF(ISNUMBER(MATCH(orderData[customer],$D$9,0)*MATCH(orderData[order_type],$D$13,0)),MATCH(ROW(orderData[customer]),ROW(orderData[customer])),""),ROWS($A$15:A79)+$B$3)),INDEX(orderData[order_no],SMALL(IF(ISNUMBER(MATCH(orderData[customer],$D$9,0)*MATCH(orderData[order_type],$D$13,0)*MATCH(YEAR(orderData[invoice_date]),$D$15,0)),MATCH(ROW(orderData[customer]),ROW(orderData[customer])),""),ROWS($A$15:A79)+$B$3)))),IF($D$13="",IF($D$15="",INDEX(orderData[order_no],SMALL(IF(ISNUMBER(MATCH(orderData[customer],$D$9,0)*MATCH(orderData[status],$D$11,0)),MATCH(ROW(orderData[customer]),ROW(orderData[customer])),""),ROWS($A$15:A79)+$B$3)),INDEX(orderData[order_no],SMALL(IF(ISNUMBER(MATCH(orderData[customer],$D$9,0)*MATCH(orderData[status],$D$11,0)*MATCH(YEAR(orderData[invoice_date]),$D$15,0)),MATCH(ROW(orderData[customer]),ROW(orderData[customer])),""),ROWS($A$15:A79)+$B$3))),IF($D$15="",INDEX(orderData[order_no],SMALL(IF(ISNUMBER(MATCH(orderData[customer],$D$9,0)*MATCH(orderData[status],$D$11,0)*MATCH(orderData[order_type],$D$13,0)),MATCH(ROW(orderData[customer]),ROW(orderData[customer])),""),ROWS($A$15:A79)+$B$3)),INDEX(orderData[order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N72" s="287" t="str">
        <f t="array" ref="N72">IFERROR(IF($D$9="",IF($D$11="",IF($D$13="",IF($D$15="",INDEX(orderData[order_type],SMALL(MATCH(ROW(orderData[customer]),ROW(orderData[customer])),ROWS($A$15:A79)+$B$3)),INDEX(orderData[order_type],SMALL(IF(ISNUMBER(MATCH(YEAR(orderData[invoice_date]),$D$15,0)),MATCH(ROW(orderData[customer]),ROW(orderData[customer])),""),ROWS($A$15:A79)+$B$3))),IF($D$15="",INDEX(orderData[order_type],SMALL(IF(ISNUMBER(MATCH(orderData[order_type],$D$13,0)),MATCH(ROW(orderData[customer]),ROW(orderData[customer])),""),ROWS($A$15:A79)+$B$3)),INDEX(orderData[order_type],SMALL(IF(ISNUMBER(MATCH(orderData[order_type],$D$13,0)*MATCH(YEAR(orderData[invoice_date]),$D$15,0)),MATCH(ROW(orderData[customer]),ROW(orderData[customer])),""),ROWS($A$15:A79)+$B$3)))),IF($D$13="",IF($D$15="",INDEX(orderData[order_type],SMALL(IF(ISNUMBER(MATCH(orderData[status],$D$11,0)),MATCH(ROW(orderData[customer]),ROW(orderData[customer])),""),ROWS($A$15:A79)+$B$3)),INDEX(orderData[order_type],SMALL(IF(ISNUMBER(MATCH(orderData[status],$D$11,0)*MATCH(YEAR(orderData[invoice_date]),$D$15,0)),MATCH(ROW(orderData[customer]),ROW(orderData[customer])),""),ROWS($A$15:A79)+$B$3))),IF($D$15="",INDEX(orderData[order_type],SMALL(IF(ISNUMBER(MATCH(orderData[status],$D$11,0)*MATCH(orderData[order_type],$D$13,0)),MATCH(ROW(orderData[customer]),ROW(orderData[customer])),""),ROWS($A$15:A79)+$B$3)),INDEX(orderData[order_typ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type],SMALL(IF(ISNUMBER(MATCH(orderData[customer],$D$9,0)),MATCH(ROW(orderData[customer]),ROW(orderData[customer])),""),ROWS($A$15:A79)+$B$3)),INDEX(orderData[order_type],SMALL(IF(ISNUMBER(MATCH(orderData[customer],$D$9,0)*MATCH(YEAR(orderData[invoice_date]),$D$15,0)),MATCH(ROW(orderData[customer]),ROW(orderData[customer])),""),ROWS($A$15:A79)+$B$3))),IF($D$15="",INDEX(orderData[order_type],SMALL(IF(ISNUMBER(MATCH(orderData[customer],$D$9,0)*MATCH(orderData[order_type],$D$13,0)),MATCH(ROW(orderData[customer]),ROW(orderData[customer])),""),ROWS($A$15:A79)+$B$3)),INDEX(orderData[order_type],SMALL(IF(ISNUMBER(MATCH(orderData[customer],$D$9,0)*MATCH(orderData[order_type],$D$13,0)*MATCH(YEAR(orderData[invoice_date]),$D$15,0)),MATCH(ROW(orderData[customer]),ROW(orderData[customer])),""),ROWS($A$15:A79)+$B$3)))),IF($D$13="",IF($D$15="",INDEX(orderData[order_type],SMALL(IF(ISNUMBER(MATCH(orderData[customer],$D$9,0)*MATCH(orderData[status],$D$11,0)),MATCH(ROW(orderData[customer]),ROW(orderData[customer])),""),ROWS($A$15:A79)+$B$3)),INDEX(orderData[order_type],SMALL(IF(ISNUMBER(MATCH(orderData[customer],$D$9,0)*MATCH(orderData[status],$D$11,0)*MATCH(YEAR(orderData[invoice_date]),$D$15,0)),MATCH(ROW(orderData[customer]),ROW(orderData[customer])),""),ROWS($A$15:A79)+$B$3))),IF($D$15="",INDEX(orderData[order_type],SMALL(IF(ISNUMBER(MATCH(orderData[customer],$D$9,0)*MATCH(orderData[status],$D$11,0)*MATCH(orderData[order_type],$D$13,0)),MATCH(ROW(orderData[customer]),ROW(orderData[customer])),""),ROWS($A$15:A79)+$B$3)),INDEX(orderData[order_typ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O72" s="288" t="str">
        <f t="array" ref="O72">IFERROR(IF($D$9="",IF($D$11="",IF($D$13="",IF($D$15="",INDEX(orderData[order_date],SMALL(MATCH(ROW(orderData[customer]),ROW(orderData[customer])),ROWS($A$15:A79)+$B$3)),INDEX(orderData[order_date],SMALL(IF(ISNUMBER(MATCH(YEAR(orderData[invoice_date]),$D$15,0)),MATCH(ROW(orderData[customer]),ROW(orderData[customer])),""),ROWS($A$15:A79)+$B$3))),IF($D$15="",INDEX(orderData[order_date],SMALL(IF(ISNUMBER(MATCH(orderData[order_type],$D$13,0)),MATCH(ROW(orderData[customer]),ROW(orderData[customer])),""),ROWS($A$15:A79)+$B$3)),INDEX(orderData[order_date],SMALL(IF(ISNUMBER(MATCH(orderData[order_type],$D$13,0)*MATCH(YEAR(orderData[invoice_date]),$D$15,0)),MATCH(ROW(orderData[customer]),ROW(orderData[customer])),""),ROWS($A$15:A79)+$B$3)))),IF($D$13="",IF($D$15="",INDEX(orderData[order_date],SMALL(IF(ISNUMBER(MATCH(orderData[status],$D$11,0)),MATCH(ROW(orderData[customer]),ROW(orderData[customer])),""),ROWS($A$15:A79)+$B$3)),INDEX(orderData[order_date],SMALL(IF(ISNUMBER(MATCH(orderData[status],$D$11,0)*MATCH(YEAR(orderData[invoice_date]),$D$15,0)),MATCH(ROW(orderData[customer]),ROW(orderData[customer])),""),ROWS($A$15:A79)+$B$3))),IF($D$15="",INDEX(orderData[order_date],SMALL(IF(ISNUMBER(MATCH(orderData[status],$D$11,0)*MATCH(orderData[order_type],$D$13,0)),MATCH(ROW(orderData[customer]),ROW(orderData[customer])),""),ROWS($A$15:A79)+$B$3)),INDEX(orderData[order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date],SMALL(IF(ISNUMBER(MATCH(orderData[customer],$D$9,0)),MATCH(ROW(orderData[customer]),ROW(orderData[customer])),""),ROWS($A$15:A79)+$B$3)),INDEX(orderData[order_date],SMALL(IF(ISNUMBER(MATCH(orderData[customer],$D$9,0)*MATCH(YEAR(orderData[invoice_date]),$D$15,0)),MATCH(ROW(orderData[customer]),ROW(orderData[customer])),""),ROWS($A$15:A79)+$B$3))),IF($D$15="",INDEX(orderData[order_date],SMALL(IF(ISNUMBER(MATCH(orderData[customer],$D$9,0)*MATCH(orderData[order_type],$D$13,0)),MATCH(ROW(orderData[customer]),ROW(orderData[customer])),""),ROWS($A$15:A79)+$B$3)),INDEX(orderData[order_date],SMALL(IF(ISNUMBER(MATCH(orderData[customer],$D$9,0)*MATCH(orderData[order_type],$D$13,0)*MATCH(YEAR(orderData[invoice_date]),$D$15,0)),MATCH(ROW(orderData[customer]),ROW(orderData[customer])),""),ROWS($A$15:A79)+$B$3)))),IF($D$13="",IF($D$15="",INDEX(orderData[order_date],SMALL(IF(ISNUMBER(MATCH(orderData[customer],$D$9,0)*MATCH(orderData[status],$D$11,0)),MATCH(ROW(orderData[customer]),ROW(orderData[customer])),""),ROWS($A$15:A79)+$B$3)),INDEX(orderData[order_date],SMALL(IF(ISNUMBER(MATCH(orderData[customer],$D$9,0)*MATCH(orderData[status],$D$11,0)*MATCH(YEAR(orderData[invoice_date]),$D$15,0)),MATCH(ROW(orderData[customer]),ROW(orderData[customer])),""),ROWS($A$15:A79)+$B$3))),IF($D$15="",INDEX(orderData[order_date],SMALL(IF(ISNUMBER(MATCH(orderData[customer],$D$9,0)*MATCH(orderData[status],$D$11,0)*MATCH(orderData[order_type],$D$13,0)),MATCH(ROW(orderData[customer]),ROW(orderData[customer])),""),ROWS($A$15:A79)+$B$3)),INDEX(orderData[order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P72" s="289" t="str">
        <f t="array" ref="P72">IFERROR(IF($D$9="",IF($D$11="",IF($D$13="",IF($D$15="",INDEX(orderData[invoice_no],SMALL(MATCH(ROW(orderData[customer]),ROW(orderData[customer])),ROWS($A$15:A79)+$B$3)),INDEX(orderData[invoice_no],SMALL(IF(ISNUMBER(MATCH(YEAR(orderData[invoice_date]),$D$15,0)),MATCH(ROW(orderData[customer]),ROW(orderData[customer])),""),ROWS($A$15:A79)+$B$3))),IF($D$15="",INDEX(orderData[invoice_no],SMALL(IF(ISNUMBER(MATCH(orderData[order_type],$D$13,0)),MATCH(ROW(orderData[customer]),ROW(orderData[customer])),""),ROWS($A$15:A79)+$B$3)),INDEX(orderData[invoice_no],SMALL(IF(ISNUMBER(MATCH(orderData[order_type],$D$13,0)*MATCH(YEAR(orderData[invoice_date]),$D$15,0)),MATCH(ROW(orderData[customer]),ROW(orderData[customer])),""),ROWS($A$15:A79)+$B$3)))),IF($D$13="",IF($D$15="",INDEX(orderData[invoice_no],SMALL(IF(ISNUMBER(MATCH(orderData[status],$D$11,0)),MATCH(ROW(orderData[customer]),ROW(orderData[customer])),""),ROWS($A$15:A79)+$B$3)),INDEX(orderData[invoice_no],SMALL(IF(ISNUMBER(MATCH(orderData[status],$D$11,0)*MATCH(YEAR(orderData[invoice_date]),$D$15,0)),MATCH(ROW(orderData[customer]),ROW(orderData[customer])),""),ROWS($A$15:A79)+$B$3))),IF($D$15="",INDEX(orderData[invoice_no],SMALL(IF(ISNUMBER(MATCH(orderData[status],$D$11,0)*MATCH(orderData[order_type],$D$13,0)),MATCH(ROW(orderData[customer]),ROW(orderData[customer])),""),ROWS($A$15:A79)+$B$3)),INDEX(orderData[invoice_no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no],SMALL(IF(ISNUMBER(MATCH(orderData[customer],$D$9,0)),MATCH(ROW(orderData[customer]),ROW(orderData[customer])),""),ROWS($A$15:A79)+$B$3)),INDEX(orderData[invoice_no],SMALL(IF(ISNUMBER(MATCH(orderData[customer],$D$9,0)*MATCH(YEAR(orderData[invoice_date]),$D$15,0)),MATCH(ROW(orderData[customer]),ROW(orderData[customer])),""),ROWS($A$15:A79)+$B$3))),IF($D$15="",INDEX(orderData[invoice_no],SMALL(IF(ISNUMBER(MATCH(orderData[customer],$D$9,0)*MATCH(orderData[order_type],$D$13,0)),MATCH(ROW(orderData[customer]),ROW(orderData[customer])),""),ROWS($A$15:A79)+$B$3)),INDEX(orderData[invoice_no],SMALL(IF(ISNUMBER(MATCH(orderData[customer],$D$9,0)*MATCH(orderData[order_type],$D$13,0)*MATCH(YEAR(orderData[invoice_date]),$D$15,0)),MATCH(ROW(orderData[customer]),ROW(orderData[customer])),""),ROWS($A$15:A79)+$B$3)))),IF($D$13="",IF($D$15="",INDEX(orderData[invoice_no],SMALL(IF(ISNUMBER(MATCH(orderData[customer],$D$9,0)*MATCH(orderData[status],$D$11,0)),MATCH(ROW(orderData[customer]),ROW(orderData[customer])),""),ROWS($A$15:A79)+$B$3)),INDEX(orderData[invoice_no],SMALL(IF(ISNUMBER(MATCH(orderData[customer],$D$9,0)*MATCH(orderData[status],$D$11,0)*MATCH(YEAR(orderData[invoice_date]),$D$15,0)),MATCH(ROW(orderData[customer]),ROW(orderData[customer])),""),ROWS($A$15:A79)+$B$3))),IF($D$15="",INDEX(orderData[invoice_no],SMALL(IF(ISNUMBER(MATCH(orderData[customer],$D$9,0)*MATCH(orderData[status],$D$11,0)*MATCH(orderData[order_type],$D$13,0)),MATCH(ROW(orderData[customer]),ROW(orderData[customer])),""),ROWS($A$15:A79)+$B$3)),INDEX(orderData[invoice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Q72" s="290" t="str">
        <f t="array" ref="Q72">IFERROR(IF($D$9="",IF($D$11="",IF($D$13="",IF($D$15="",INDEX(orderData[invoice_date],SMALL(MATCH(ROW(orderData[customer]),ROW(orderData[customer])),ROWS($A$15:A79)+$B$3)),INDEX(orderData[invoice_date],SMALL(IF(ISNUMBER(MATCH(YEAR(orderData[invoice_date]),$D$15,0)),MATCH(ROW(orderData[customer]),ROW(orderData[customer])),""),ROWS($A$15:A79)+$B$3))),IF($D$15="",INDEX(orderData[invoice_date],SMALL(IF(ISNUMBER(MATCH(orderData[order_type],$D$13,0)),MATCH(ROW(orderData[customer]),ROW(orderData[customer])),""),ROWS($A$15:A79)+$B$3)),INDEX(orderData[invoice_date],SMALL(IF(ISNUMBER(MATCH(orderData[order_type],$D$13,0)*MATCH(YEAR(orderData[invoice_date]),$D$15,0)),MATCH(ROW(orderData[customer]),ROW(orderData[customer])),""),ROWS($A$15:A79)+$B$3)))),IF($D$13="",IF($D$15="",INDEX(orderData[invoice_date],SMALL(IF(ISNUMBER(MATCH(orderData[status],$D$11,0)),MATCH(ROW(orderData[customer]),ROW(orderData[customer])),""),ROWS($A$15:A79)+$B$3)),INDEX(orderData[invoice_date],SMALL(IF(ISNUMBER(MATCH(orderData[status],$D$11,0)*MATCH(YEAR(orderData[invoice_date]),$D$15,0)),MATCH(ROW(orderData[customer]),ROW(orderData[customer])),""),ROWS($A$15:A79)+$B$3))),IF($D$15="",INDEX(orderData[invoice_date],SMALL(IF(ISNUMBER(MATCH(orderData[status],$D$11,0)*MATCH(orderData[order_type],$D$13,0)),MATCH(ROW(orderData[customer]),ROW(orderData[customer])),""),ROWS($A$15:A79)+$B$3)),INDEX(orderData[invoice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date],SMALL(IF(ISNUMBER(MATCH(orderData[customer],$D$9,0)),MATCH(ROW(orderData[customer]),ROW(orderData[customer])),""),ROWS($A$15:A79)+$B$3)),INDEX(orderData[invoice_date],SMALL(IF(ISNUMBER(MATCH(orderData[customer],$D$9,0)*MATCH(YEAR(orderData[invoice_date]),$D$15,0)),MATCH(ROW(orderData[customer]),ROW(orderData[customer])),""),ROWS($A$15:A79)+$B$3))),IF($D$15="",INDEX(orderData[invoice_date],SMALL(IF(ISNUMBER(MATCH(orderData[customer],$D$9,0)*MATCH(orderData[order_type],$D$13,0)),MATCH(ROW(orderData[customer]),ROW(orderData[customer])),""),ROWS($A$15:A79)+$B$3)),INDEX(orderData[invoice_date],SMALL(IF(ISNUMBER(MATCH(orderData[customer],$D$9,0)*MATCH(orderData[order_type],$D$13,0)*MATCH(YEAR(orderData[invoice_date]),$D$15,0)),MATCH(ROW(orderData[customer]),ROW(orderData[customer])),""),ROWS($A$15:A79)+$B$3)))),IF($D$13="",IF($D$15="",INDEX(orderData[invoice_date],SMALL(IF(ISNUMBER(MATCH(orderData[customer],$D$9,0)*MATCH(orderData[status],$D$11,0)),MATCH(ROW(orderData[customer]),ROW(orderData[customer])),""),ROWS($A$15:A79)+$B$3)),INDEX(orderData[invoice_date],SMALL(IF(ISNUMBER(MATCH(orderData[customer],$D$9,0)*MATCH(orderData[status],$D$11,0)*MATCH(YEAR(orderData[invoice_date]),$D$15,0)),MATCH(ROW(orderData[customer]),ROW(orderData[customer])),""),ROWS($A$15:A79)+$B$3))),IF($D$15="",INDEX(orderData[invoice_date],SMALL(IF(ISNUMBER(MATCH(orderData[customer],$D$9,0)*MATCH(orderData[status],$D$11,0)*MATCH(orderData[order_type],$D$13,0)),MATCH(ROW(orderData[customer]),ROW(orderData[customer])),""),ROWS($A$15:A79)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R72" s="291" t="str">
        <f t="array" ref="R72">IFERROR(IF($D$9="",IF($D$11="",IF($D$13="",IF($D$15="",INDEX(orderData[inv_amount],SMALL(MATCH(ROW(orderData[customer]),ROW(orderData[customer])),ROWS($A$15:A79)+$B$3)),INDEX(orderData[inv_amount],SMALL(IF(ISNUMBER(MATCH(YEAR(orderData[invoice_date]),$D$15,0)),MATCH(ROW(orderData[customer]),ROW(orderData[customer])),""),ROWS($A$15:A79)+$B$3))),IF($D$15="",INDEX(orderData[inv_amount],SMALL(IF(ISNUMBER(MATCH(orderData[order_type],$D$13,0)),MATCH(ROW(orderData[customer]),ROW(orderData[customer])),""),ROWS($A$15:A79)+$B$3)),INDEX(orderData[inv_amount],SMALL(IF(ISNUMBER(MATCH(orderData[order_type],$D$13,0)*MATCH(YEAR(orderData[invoice_date]),$D$15,0)),MATCH(ROW(orderData[customer]),ROW(orderData[customer])),""),ROWS($A$15:A79)+$B$3)))),IF($D$13="",IF($D$15="",INDEX(orderData[inv_amount],SMALL(IF(ISNUMBER(MATCH(orderData[status],$D$11,0)),MATCH(ROW(orderData[customer]),ROW(orderData[customer])),""),ROWS($A$15:A79)+$B$3)),INDEX(orderData[inv_amount],SMALL(IF(ISNUMBER(MATCH(orderData[status],$D$11,0)*MATCH(YEAR(orderData[invoice_date]),$D$15,0)),MATCH(ROW(orderData[customer]),ROW(orderData[customer])),""),ROWS($A$15:A79)+$B$3))),IF($D$15="",INDEX(orderData[inv_amount],SMALL(IF(ISNUMBER(MATCH(orderData[status],$D$11,0)*MATCH(orderData[order_type],$D$13,0)),MATCH(ROW(orderData[customer]),ROW(orderData[customer])),""),ROWS($A$15:A79)+$B$3)),INDEX(orderData[inv_amount],SMALL(IF(ISNUMBER(MATCH(orderData[status],$D$11,0)*MATCH(orderData[order_type],$D$13,0)*MATCH(YEAR(orderData[invoice_date]),$D$15,0)),MATCH(ROW(orderData[customer]),ROW(orderData[customer])),""),ROWS($A$15:A79)+$B$3))))),IF($D$11="",IF($D$13="",IF($D$15="",INDEX(orderData[inv_amount],SMALL(IF(ISNUMBER(MATCH(orderData[customer],$D$9,0)),MATCH(ROW(orderData[customer]),ROW(orderData[customer])),""),ROWS($A$15:A79)+$B$3)),INDEX(orderData[inv_amount],SMALL(IF(ISNUMBER(MATCH(orderData[customer],$D$9,0)*MATCH(YEAR(orderData[invoice_date]),$D$15,0)),MATCH(ROW(orderData[customer]),ROW(orderData[customer])),""),ROWS($A$15:A79)+$B$3))),IF($D$15="",INDEX(orderData[inv_amount],SMALL(IF(ISNUMBER(MATCH(orderData[customer],$D$9,0)*MATCH(orderData[order_type],$D$13,0)),MATCH(ROW(orderData[customer]),ROW(orderData[customer])),""),ROWS($A$15:A79)+$B$3)),INDEX(orderData[inv_amount],SMALL(IF(ISNUMBER(MATCH(orderData[customer],$D$9,0)*MATCH(orderData[order_type],$D$13,0)*MATCH(YEAR(orderData[invoice_date]),$D$15,0)),MATCH(ROW(orderData[customer]),ROW(orderData[customer])),""),ROWS($A$15:A79)+$B$3)))),IF($D$13="",IF($D$15="",INDEX(orderData[inv_amount],SMALL(IF(ISNUMBER(MATCH(orderData[customer],$D$9,0)*MATCH(orderData[status],$D$11,0)),MATCH(ROW(orderData[customer]),ROW(orderData[customer])),""),ROWS($A$15:A79)+$B$3)),INDEX(orderData[inv_amount],SMALL(IF(ISNUMBER(MATCH(orderData[customer],$D$9,0)*MATCH(orderData[status],$D$11,0)*MATCH(YEAR(orderData[inv_amount]),$D$15,0)),MATCH(ROW(orderData[customer]),ROW(orderData[customer])),""),ROWS($A$15:A79)+$B$3))),IF($D$15="",INDEX(orderData[inv_amount],SMALL(IF(ISNUMBER(MATCH(orderData[customer],$D$9,0)*MATCH(orderData[status],$D$11,0)*MATCH(orderData[order_type],$D$13,0)),MATCH(ROW(orderData[customer]),ROW(orderData[customer])),""),ROWS($A$15:A79)+$B$3)),INDEX(orderData[inv_amount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S72" s="353" t="str">
        <f t="array" ref="S72">IFERROR(IF($D$9="",IF($D$11="",IF($D$13="",IF($D$15="",INDEX(orderData[lock_goods],SMALL(MATCH(ROW(orderData[customer]),ROW(orderData[customer])),ROWS($A$15:A79)+$B$3)),INDEX(orderData[lock_goods],SMALL(IF(ISNUMBER(MATCH(YEAR(orderData[invoice_date]),$D$15,0)),MATCH(ROW(orderData[customer]),ROW(orderData[customer])),""),ROWS($A$15:A79)+$B$3))),IF($D$15="",INDEX(orderData[lock_goods],SMALL(IF(ISNUMBER(MATCH(orderData[order_type],$D$13,0)),MATCH(ROW(orderData[customer]),ROW(orderData[customer])),""),ROWS($A$15:A79)+$B$3)),INDEX(orderData[lock_goods],SMALL(IF(ISNUMBER(MATCH(orderData[order_type],$D$13,0)*MATCH(YEAR(orderData[invoice_date]),$D$15,0)),MATCH(ROW(orderData[customer]),ROW(orderData[customer])),""),ROWS($A$15:A79)+$B$3)))),IF($D$13="",IF($D$15="",INDEX(orderData[lock_goods],SMALL(IF(ISNUMBER(MATCH(orderData[status],$D$11,0)),MATCH(ROW(orderData[customer]),ROW(orderData[customer])),""),ROWS($A$15:A79)+$B$3)),INDEX(orderData[lock_goods],SMALL(IF(ISNUMBER(MATCH(orderData[status],$D$11,0)*MATCH(YEAR(orderData[invoice_date]),$D$15,0)),MATCH(ROW(orderData[customer]),ROW(orderData[customer])),""),ROWS($A$15:A79)+$B$3))),IF($D$15="",INDEX(orderData[lock_goods],SMALL(IF(ISNUMBER(MATCH(orderData[status],$D$11,0)*MATCH(orderData[order_type],$D$13,0)),MATCH(ROW(orderData[customer]),ROW(orderData[customer])),""),ROWS($A$15:A79)+$B$3)),INDEX(orderData[lock_goods],SMALL(IF(ISNUMBER(MATCH(orderData[status],$D$11,0)*MATCH(orderData[order_type],$D$13,0)*MATCH(YEAR(orderData[invoice_date]),$D$15,0)),MATCH(ROW(orderData[customer]),ROW(orderData[customer])),""),ROWS($A$15:A79)+$B$3))))),IF($D$11="",IF($D$13="",IF($D$15="",INDEX(orderData[lock_goods],SMALL(IF(ISNUMBER(MATCH(orderData[customer],$D$9,0)),MATCH(ROW(orderData[customer]),ROW(orderData[customer])),""),ROWS($A$15:A79)+$B$3)),INDEX(orderData[lock_goods],SMALL(IF(ISNUMBER(MATCH(orderData[customer],$D$9,0)*MATCH(YEAR(orderData[invoice_date]),$D$15,0)),MATCH(ROW(orderData[customer]),ROW(orderData[customer])),""),ROWS($A$15:A79)+$B$3))),IF($D$15="",INDEX(orderData[lock_goods],SMALL(IF(ISNUMBER(MATCH(orderData[customer],$D$9,0)*MATCH(orderData[order_type],$D$13,0)),MATCH(ROW(orderData[customer]),ROW(orderData[customer])),""),ROWS($A$15:A79)+$B$3)),INDEX(orderData[lock_goods],SMALL(IF(ISNUMBER(MATCH(orderData[customer],$D$9,0)*MATCH(orderData[order_type],$D$13,0)*MATCH(YEAR(orderData[invoice_date]),$D$15,0)),MATCH(ROW(orderData[customer]),ROW(orderData[customer])),""),ROWS($A$15:A79)+$B$3)))),IF($D$13="",IF($D$15="",INDEX(orderData[lock_goods],SMALL(IF(ISNUMBER(MATCH(orderData[customer],$D$9,0)*MATCH(orderData[status],$D$11,0)),MATCH(ROW(orderData[customer]),ROW(orderData[customer])),""),ROWS($A$15:A79)+$B$3)),INDEX(orderData[lock_goods],SMALL(IF(ISNUMBER(MATCH(orderData[customer],$D$9,0)*MATCH(orderData[status],$D$11,0)*MATCH(YEAR(orderData[payed]),$D$15,0)),MATCH(ROW(orderData[customer]),ROW(orderData[customer])),""),ROWS($A$15:A79)+$B$3))),IF($D$15="",INDEX(orderData[lock_goods],SMALL(IF(ISNUMBER(MATCH(orderData[customer],$D$9,0)*MATCH(orderData[status],$D$11,0)*MATCH(orderData[order_type],$D$13,0)),MATCH(ROW(orderData[customer]),ROW(orderData[customer])),""),ROWS($A$15:A79)+$B$3)),INDEX(orderData[lock_good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T72" s="292" t="str">
        <f t="array" ref="T72">IFERROR(IF($D$9="",IF($D$11="",IF($D$13="",IF($D$15="",INDEX(orderData[payed],SMALL(MATCH(ROW(orderData[customer]),ROW(orderData[customer])),ROWS($A$15:A79)+$B$3)),INDEX(orderData[payed],SMALL(IF(ISNUMBER(MATCH(YEAR(orderData[invoice_date]),$D$15,0)),MATCH(ROW(orderData[customer]),ROW(orderData[customer])),""),ROWS($A$15:A79)+$B$3))),IF($D$15="",INDEX(orderData[payed],SMALL(IF(ISNUMBER(MATCH(orderData[order_type],$D$13,0)),MATCH(ROW(orderData[customer]),ROW(orderData[customer])),""),ROWS($A$15:A79)+$B$3)),INDEX(orderData[payed],SMALL(IF(ISNUMBER(MATCH(orderData[order_type],$D$13,0)*MATCH(YEAR(orderData[invoice_date]),$D$15,0)),MATCH(ROW(orderData[customer]),ROW(orderData[customer])),""),ROWS($A$15:A79)+$B$3)))),IF($D$13="",IF($D$15="",INDEX(orderData[payed],SMALL(IF(ISNUMBER(MATCH(orderData[status],$D$11,0)),MATCH(ROW(orderData[customer]),ROW(orderData[customer])),""),ROWS($A$15:A79)+$B$3)),INDEX(orderData[payed],SMALL(IF(ISNUMBER(MATCH(orderData[status],$D$11,0)*MATCH(YEAR(orderData[invoice_date]),$D$15,0)),MATCH(ROW(orderData[customer]),ROW(orderData[customer])),""),ROWS($A$15:A79)+$B$3))),IF($D$15="",INDEX(orderData[payed],SMALL(IF(ISNUMBER(MATCH(orderData[status],$D$11,0)*MATCH(orderData[order_type],$D$13,0)),MATCH(ROW(orderData[customer]),ROW(orderData[customer])),""),ROWS($A$15:A79)+$B$3)),INDEX(orderData[payed],SMALL(IF(ISNUMBER(MATCH(orderData[status],$D$11,0)*MATCH(orderData[order_type],$D$13,0)*MATCH(YEAR(orderData[invoice_date]),$D$15,0)),MATCH(ROW(orderData[customer]),ROW(orderData[customer])),""),ROWS($A$15:A79)+$B$3))))),IF($D$11="",IF($D$13="",IF($D$15="",INDEX(orderData[payed],SMALL(IF(ISNUMBER(MATCH(orderData[customer],$D$9,0)),MATCH(ROW(orderData[customer]),ROW(orderData[customer])),""),ROWS($A$15:A79)+$B$3)),INDEX(orderData[payed],SMALL(IF(ISNUMBER(MATCH(orderData[customer],$D$9,0)*MATCH(YEAR(orderData[invoice_date]),$D$15,0)),MATCH(ROW(orderData[customer]),ROW(orderData[customer])),""),ROWS($A$15:A79)+$B$3))),IF($D$15="",INDEX(orderData[payed],SMALL(IF(ISNUMBER(MATCH(orderData[customer],$D$9,0)*MATCH(orderData[order_type],$D$13,0)),MATCH(ROW(orderData[customer]),ROW(orderData[customer])),""),ROWS($A$15:A79)+$B$3)),INDEX(orderData[payed],SMALL(IF(ISNUMBER(MATCH(orderData[customer],$D$9,0)*MATCH(orderData[order_type],$D$13,0)*MATCH(YEAR(orderData[invoice_date]),$D$15,0)),MATCH(ROW(orderData[customer]),ROW(orderData[customer])),""),ROWS($A$15:A79)+$B$3)))),IF($D$13="",IF($D$15="",INDEX(orderData[payed],SMALL(IF(ISNUMBER(MATCH(orderData[customer],$D$9,0)*MATCH(orderData[status],$D$11,0)),MATCH(ROW(orderData[customer]),ROW(orderData[customer])),""),ROWS($A$15:A79)+$B$3)),INDEX(orderData[payed],SMALL(IF(ISNUMBER(MATCH(orderData[customer],$D$9,0)*MATCH(orderData[status],$D$11,0)*MATCH(YEAR(orderData[payed]),$D$15,0)),MATCH(ROW(orderData[customer]),ROW(orderData[customer])),""),ROWS($A$15:A79)+$B$3))),IF($D$15="",INDEX(orderData[payed],SMALL(IF(ISNUMBER(MATCH(orderData[customer],$D$9,0)*MATCH(orderData[status],$D$11,0)*MATCH(orderData[order_type],$D$13,0)),MATCH(ROW(orderData[customer]),ROW(orderData[customer])),""),ROWS($A$15:A79)+$B$3)),INDEX(orderData[paye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U72" s="287" t="str">
        <f t="array" ref="U72">IFERROR(IF($D$9="",IF($D$11="",IF($D$13="",IF($D$15="",INDEX(orderData[shipping_method],SMALL(MATCH(ROW(orderData[customer]),ROW(orderData[customer])),ROWS($A$15:A79)+$B$3)),INDEX(orderData[shipping_method],SMALL(IF(ISNUMBER(MATCH(YEAR(orderData[invoice_date]),$D$15,0)),MATCH(ROW(orderData[customer]),ROW(orderData[customer])),""),ROWS($A$15:A79)+$B$3))),IF($D$15="",INDEX(orderData[shipping_method],SMALL(IF(ISNUMBER(MATCH(orderData[order_type],$D$13,0)),MATCH(ROW(orderData[customer]),ROW(orderData[customer])),""),ROWS($A$15:A79)+$B$3)),INDEX(orderData[shipping_method],SMALL(IF(ISNUMBER(MATCH(orderData[order_type],$D$13,0)*MATCH(YEAR(orderData[invoice_date]),$D$15,0)),MATCH(ROW(orderData[customer]),ROW(orderData[customer])),""),ROWS($A$15:A79)+$B$3)))),IF($D$13="",IF($D$15="",INDEX(orderData[shipping_method],SMALL(IF(ISNUMBER(MATCH(orderData[status],$D$11,0)),MATCH(ROW(orderData[customer]),ROW(orderData[customer])),""),ROWS($A$15:A79)+$B$3)),INDEX(orderData[shipping_method],SMALL(IF(ISNUMBER(MATCH(orderData[status],$D$11,0)*MATCH(YEAR(orderData[invoice_date]),$D$15,0)),MATCH(ROW(orderData[customer]),ROW(orderData[customer])),""),ROWS($A$15:A79)+$B$3))),IF($D$15="",INDEX(orderData[shipping_method],SMALL(IF(ISNUMBER(MATCH(orderData[status],$D$11,0)*MATCH(orderData[order_type],$D$13,0)),MATCH(ROW(orderData[customer]),ROW(orderData[customer])),""),ROWS($A$15:A79)+$B$3)),INDEX(orderData[shipping_method],SMALL(IF(ISNUMBER(MATCH(orderData[status],$D$11,0)*MATCH(orderData[order_type],$D$13,0)*MATCH(YEAR(orderData[invoice_date]),$D$15,0)),MATCH(ROW(orderData[customer]),ROW(orderData[customer])),""),ROWS($A$15:A79)+$B$3))))),IF($D$11="",IF($D$13="",IF($D$15="",INDEX(orderData[shipping_method],SMALL(IF(ISNUMBER(MATCH(orderData[customer],$D$9,0)),MATCH(ROW(orderData[customer]),ROW(orderData[customer])),""),ROWS($A$15:A79)+$B$3)),INDEX(orderData[shipping_method],SMALL(IF(ISNUMBER(MATCH(orderData[customer],$D$9,0)*MATCH(YEAR(orderData[invoice_date]),$D$15,0)),MATCH(ROW(orderData[customer]),ROW(orderData[customer])),""),ROWS($A$15:A79)+$B$3))),IF($D$15="",INDEX(orderData[shipping_method],SMALL(IF(ISNUMBER(MATCH(orderData[customer],$D$9,0)*MATCH(orderData[order_type],$D$13,0)),MATCH(ROW(orderData[customer]),ROW(orderData[customer])),""),ROWS($A$15:A79)+$B$3)),INDEX(orderData[shipping_method],SMALL(IF(ISNUMBER(MATCH(orderData[customer],$D$9,0)*MATCH(orderData[order_type],$D$13,0)*MATCH(YEAR(orderData[invoice_date]),$D$15,0)),MATCH(ROW(orderData[customer]),ROW(orderData[customer])),""),ROWS($A$15:A79)+$B$3)))),IF($D$13="",IF($D$15="",INDEX(orderData[shipping_method],SMALL(IF(ISNUMBER(MATCH(orderData[customer],$D$9,0)*MATCH(orderData[status],$D$11,0)),MATCH(ROW(orderData[customer]),ROW(orderData[customer])),""),ROWS($A$15:A79)+$B$3)),INDEX(orderData[shipping_method],SMALL(IF(ISNUMBER(MATCH(orderData[customer],$D$9,0)*MATCH(orderData[status],$D$11,0)*MATCH(YEAR(orderData[shipping_method]),$D$15,0)),MATCH(ROW(orderData[customer]),ROW(orderData[customer])),""),ROWS($A$15:A79)+$B$3))),IF($D$15="",INDEX(orderData[shipping_method],SMALL(IF(ISNUMBER(MATCH(orderData[customer],$D$9,0)*MATCH(orderData[status],$D$11,0)*MATCH(orderData[order_type],$D$13,0)),MATCH(ROW(orderData[customer]),ROW(orderData[customer])),""),ROWS($A$15:A79)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V72" s="292" t="str">
        <f t="array" ref="V72">IFERROR(IF($D$9="",IF($D$11="",IF($D$13="",IF($D$15="",INDEX(orderData[status],SMALL(MATCH(ROW(orderData[customer]),ROW(orderData[customer])),ROWS($A$15:A79)+$B$3)),INDEX(orderData[status],SMALL(IF(ISNUMBER(MATCH(YEAR(orderData[invoice_date]),$D$15,0)),MATCH(ROW(orderData[customer]),ROW(orderData[customer])),""),ROWS($A$15:A79)+$B$3))),IF($D$15="",INDEX(orderData[status],SMALL(IF(ISNUMBER(MATCH(orderData[order_type],$D$13,0)),MATCH(ROW(orderData[customer]),ROW(orderData[customer])),""),ROWS($A$15:A79)+$B$3)),INDEX(orderData[status],SMALL(IF(ISNUMBER(MATCH(orderData[order_type],$D$13,0)*MATCH(YEAR(orderData[invoice_date]),$D$15,0)),MATCH(ROW(orderData[customer]),ROW(orderData[customer])),""),ROWS($A$15:A79)+$B$3)))),IF($D$13="",IF($D$15="",INDEX(orderData[status],SMALL(IF(ISNUMBER(MATCH(orderData[status],$D$11,0)),MATCH(ROW(orderData[customer]),ROW(orderData[customer])),""),ROWS($A$15:A79)+$B$3)),INDEX(orderData[status],SMALL(IF(ISNUMBER(MATCH(orderData[status],$D$11,0)*MATCH(YEAR(orderData[invoice_date]),$D$15,0)),MATCH(ROW(orderData[customer]),ROW(orderData[customer])),""),ROWS($A$15:A79)+$B$3))),IF($D$15="",INDEX(orderData[status],SMALL(IF(ISNUMBER(MATCH(orderData[status],$D$11,0)*MATCH(orderData[order_type],$D$13,0)),MATCH(ROW(orderData[customer]),ROW(orderData[customer])),""),ROWS($A$15:A79)+$B$3)),INDEX(orderData[status],SMALL(IF(ISNUMBER(MATCH(orderData[status],$D$11,0)*MATCH(orderData[order_type],$D$13,0)*MATCH(YEAR(orderData[invoice_date]),$D$15,0)),MATCH(ROW(orderData[customer]),ROW(orderData[customer])),""),ROWS($A$15:A79)+$B$3))))),IF($D$11="",IF($D$13="",IF($D$15="",INDEX(orderData[status],SMALL(IF(ISNUMBER(MATCH(orderData[customer],$D$9,0)),MATCH(ROW(orderData[customer]),ROW(orderData[customer])),""),ROWS($A$15:A79)+$B$3)),INDEX(orderData[status],SMALL(IF(ISNUMBER(MATCH(orderData[customer],$D$9,0)*MATCH(YEAR(orderData[invoice_date]),$D$15,0)),MATCH(ROW(orderData[customer]),ROW(orderData[customer])),""),ROWS($A$15:A79)+$B$3))),IF($D$15="",INDEX(orderData[status],SMALL(IF(ISNUMBER(MATCH(orderData[customer],$D$9,0)*MATCH(orderData[order_type],$D$13,0)),MATCH(ROW(orderData[customer]),ROW(orderData[customer])),""),ROWS($A$15:A79)+$B$3)),INDEX(orderData[status],SMALL(IF(ISNUMBER(MATCH(orderData[customer],$D$9,0)*MATCH(orderData[order_type],$D$13,0)*MATCH(YEAR(orderData[invoice_date]),$D$15,0)),MATCH(ROW(orderData[customer]),ROW(orderData[customer])),""),ROWS($A$15:A79)+$B$3)))),IF($D$13="",IF($D$15="",INDEX(orderData[status],SMALL(IF(ISNUMBER(MATCH(orderData[customer],$D$9,0)*MATCH(orderData[status],$D$11,0)),MATCH(ROW(orderData[customer]),ROW(orderData[customer])),""),ROWS($A$15:A79)+$B$3)),INDEX(orderData[status],SMALL(IF(ISNUMBER(MATCH(orderData[customer],$D$9,0)*MATCH(orderData[status],$D$11,0)*MATCH(YEAR(orderData[status]),$D$15,0)),MATCH(ROW(orderData[customer]),ROW(orderData[customer])),""),ROWS($A$15:A79)+$B$3))),IF($D$15="",INDEX(orderData[status],SMALL(IF(ISNUMBER(MATCH(orderData[customer],$D$9,0)*MATCH(orderData[status],$D$11,0)*MATCH(orderData[order_type],$D$13,0)),MATCH(ROW(orderData[customer]),ROW(orderData[customer])),""),ROWS($A$15:A79)+$B$3)),INDEX(orderData[statu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W72" s="392" t="str">
        <f t="array" ref="W72">IFERROR(IF($D$9="",IF($D$11="",IF($D$13="",IF($D$15="",INDEX(orderData[custom_docs],SMALL(MATCH(ROW(orderData[customer]),ROW(orderData[customer])),ROWS($A$15:A79)+$B$3)),INDEX(orderData[custom_docs],SMALL(IF(ISNUMBER(MATCH(YEAR(orderData[invoice_date]),$D$15,0)),MATCH(ROW(orderData[customer]),ROW(orderData[customer])),""),ROWS($A$15:A79)+$B$3))),IF($D$15="",INDEX(orderData[custom_docs],SMALL(IF(ISNUMBER(MATCH(orderData[order_type],$D$13,0)),MATCH(ROW(orderData[customer]),ROW(orderData[customer])),""),ROWS($A$15:A79)+$B$3)),INDEX(orderData[custom_docs],SMALL(IF(ISNUMBER(MATCH(orderData[order_type],$D$13,0)*MATCH(YEAR(orderData[invoice_date]),$D$15,0)),MATCH(ROW(orderData[customer]),ROW(orderData[customer])),""),ROWS($A$15:A79)+$B$3)))),IF($D$13="",IF($D$15="",INDEX(orderData[custom_docs],SMALL(IF(ISNUMBER(MATCH(orderData[status],$D$11,0)),MATCH(ROW(orderData[customer]),ROW(orderData[customer])),""),ROWS($A$15:A79)+$B$3)),INDEX(orderData[custom_docs],SMALL(IF(ISNUMBER(MATCH(orderData[status],$D$11,0)*MATCH(YEAR(orderData[invoice_date]),$D$15,0)),MATCH(ROW(orderData[customer]),ROW(orderData[customer])),""),ROWS($A$15:A79)+$B$3))),IF($D$15="",INDEX(orderData[custom_docs],SMALL(IF(ISNUMBER(MATCH(orderData[status],$D$11,0)*MATCH(orderData[order_type],$D$13,0)),MATCH(ROW(orderData[customer]),ROW(orderData[customer])),""),ROWS($A$15:A79)+$B$3)),INDEX(orderData[custom_docs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_docs],SMALL(IF(ISNUMBER(MATCH(orderData[customer],$D$9,0)),MATCH(ROW(orderData[customer]),ROW(orderData[customer])),""),ROWS($A$15:A79)+$B$3)),INDEX(orderData[custom_docs],SMALL(IF(ISNUMBER(MATCH(orderData[customer],$D$9,0)*MATCH(YEAR(orderData[invoice_date]),$D$15,0)),MATCH(ROW(orderData[customer]),ROW(orderData[customer])),""),ROWS($A$15:A79)+$B$3))),IF($D$15="",INDEX(orderData[custom_docs],SMALL(IF(ISNUMBER(MATCH(orderData[customer],$D$9,0)*MATCH(orderData[order_type],$D$13,0)),MATCH(ROW(orderData[customer]),ROW(orderData[customer])),""),ROWS($A$15:A79)+$B$3)),INDEX(orderData[custom_docs],SMALL(IF(ISNUMBER(MATCH(orderData[customer],$D$9,0)*MATCH(orderData[order_type],$D$13,0)*MATCH(YEAR(orderData[invoice_date]),$D$15,0)),MATCH(ROW(orderData[customer]),ROW(orderData[customer])),""),ROWS($A$15:A79)+$B$3)))),IF($D$13="",IF($D$15="",INDEX(orderData[custom_docs],SMALL(IF(ISNUMBER(MATCH(orderData[customer],$D$9,0)*MATCH(orderData[status],$D$11,0)),MATCH(ROW(orderData[customer]),ROW(orderData[customer])),""),ROWS($A$15:A79)+$B$3)),INDEX(orderData[custom_docs],SMALL(IF(ISNUMBER(MATCH(orderData[customer],$D$9,0)*MATCH(orderData[status],$D$11,0)*MATCH(YEAR(orderData[status]),$D$15,0)),MATCH(ROW(orderData[customer]),ROW(orderData[customer])),""),ROWS($A$15:A79)+$B$3))),IF($D$15="",INDEX(orderData[custom_docs],SMALL(IF(ISNUMBER(MATCH(orderData[customer],$D$9,0)*MATCH(orderData[status],$D$11,0)*MATCH(orderData[order_type],$D$13,0)),MATCH(ROW(orderData[customer]),ROW(orderData[customer])),""),ROWS($A$15:A79)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BG72" s="195"/>
      <c r="BK72" s="266"/>
      <c r="BL72" s="267"/>
      <c r="BM72" s="268"/>
      <c r="BN72" s="267"/>
      <c r="BO72" s="268"/>
      <c r="BZ72" s="318"/>
      <c r="CA72" s="305" t="str">
        <f>IFERROR(IF(BZ72="","",INDEX(productData[description],MATCH(BZ72,productData[sku],0))),"")</f>
        <v/>
      </c>
      <c r="CB72" s="307"/>
      <c r="CC72" s="421"/>
      <c r="CD72" s="315"/>
      <c r="CE72" s="426"/>
      <c r="CF72" s="308"/>
      <c r="CG72" s="309" t="str">
        <f>IFERROR(ROUNDUP(CB72/INDEX(productData[units_per_carton],MATCH(BZ72,productData[sku],0)),0),"")</f>
        <v/>
      </c>
      <c r="CH72" s="310" t="str">
        <f>IFERROR(ROUNDUP(CD72/INDEX(productData[units_per_carton],MATCH(BZ72,productData[sku],0)),0),"")</f>
        <v/>
      </c>
      <c r="CI72" s="310" t="str">
        <f>IFERROR(ROUNDUP(CF72/INDEX(productData[units_per_carton],MATCH(BZ72,productData[sku])),0),"")</f>
        <v/>
      </c>
      <c r="CJ72" s="310" t="str">
        <f>IFERROR(((CB72+CD72+CF72)/INDEX(productData[units_per_carton],MATCH(BZ72,productData[sku],0)))*INDEX(productData[net_weight],MATCH(BZ72,productData[sku],0)),"")</f>
        <v/>
      </c>
      <c r="CK72" s="310" t="str">
        <f>IFERROR(((CB72+CD72+CF72)/INDEX(productData[units_per_carton],MATCH(BZ72,productData[sku],0)))*INDEX(productData[gross_weight],MATCH(BZ72,productData[sku],0)),"")</f>
        <v/>
      </c>
      <c r="CL72" s="414" t="str">
        <f>IFERROR((CB72+CD72+CF72)/INDEX(productData[units_per_carton],MATCH(BZ72,productData[sku],0))*INDEX(productData[length],MATCH(BZ72,productData[sku],0))*INDEX(productData[width],MATCH(BZ72,productData[sku],0))*INDEX(productData[height],MATCH(BZ72,productData[sku],0))/1000000000,"")</f>
        <v/>
      </c>
      <c r="CM72" s="311" t="str">
        <f>IFERROR(INDEX(productData[category],MATCH(BZ72,productData[sku],0)),"")</f>
        <v/>
      </c>
      <c r="CN72" s="311" t="str">
        <f>IFERROR(INDEX(productData[size1],MATCH(BZ72,productData[sku],0)),"")</f>
        <v/>
      </c>
      <c r="CO72" s="312" t="str">
        <f>IFERROR(INDEX(productData[hs_code],MATCH(BZ72,productData[sku],0)),"")</f>
        <v/>
      </c>
      <c r="CP72" s="365" t="str">
        <f>IFERROR(INDEX(productData[sku_geko],MATCH(BZ72,productData[sku],0)),"")</f>
        <v/>
      </c>
      <c r="CQ72" s="308"/>
      <c r="CR72" s="383" t="str">
        <f>IFERROR(IF(BZ72="","",IF($BX$15="SALE",INDEX(inventory[COSTO UNITARIO],MATCH(BZ72,inventory[SKU],0)),IF($BX$15="SAMPLING",INDEX(inventory[COSTO UNITARIO],MATCH(BZ72,inventory[SKU],0)),""))),"")</f>
        <v/>
      </c>
      <c r="CS72" s="383" t="str">
        <f t="shared" si="8"/>
        <v/>
      </c>
      <c r="CT72" s="430" t="str">
        <f t="shared" si="9"/>
        <v/>
      </c>
      <c r="CU72" s="357" t="str">
        <f t="shared" si="3"/>
        <v/>
      </c>
      <c r="DB72" s="251" t="str">
        <f>IFERROR(VLOOKUP(BZ72,productData[],22,FALSE),"")</f>
        <v/>
      </c>
      <c r="EE72" s="342" t="str">
        <f t="array" ref="EE72">IFERROR(IF($EC$9="",IF($EC$11="",IF($EC$13="",INDEX(productData[sku],SMALL(MATCH(ROW(productData[sku]),ROW(productData[sku])),ROWS($A$15:A79)+$B$3)),INDEX(productData[sku],SMALL(IF(ISNUMBER(MATCH(productData[size1],$EC$13,0)),MATCH(ROW(productData[sku]),ROW(productData[sku])),""),ROWS($A$15:A77)+$B$3))),IF($EC$13="",INDEX(productData[sku],SMALL(IF(ISNUMBER(MATCH(productData[sex],$EC$11,0)),MATCH(ROW(productData[sku]),ROW(productData[sku])),""),ROWS($A$15:A77)+$B$3)),INDEX(productData[sku],SMALL(IF(ISNUMBER(MATCH(productData[sex],$EC$11,0)*MATCH(productData[size1],$EC$13,0)),MATCH(ROW(productData[sku]),ROW(productData[sku])),""),ROWS($A$15:A77)+$B$3)))),IF($EC$11="",IF($EC$13="",INDEX(productData[sku],SMALL(IF(ISNUMBER(MATCH(productData[category],$EC$9,0)),MATCH(ROW(productData[sku]),ROW(productData[sku])),""),ROWS($A$15:A77)+$B$3)),INDEX(productData[sku],SMALL(IF(ISNUMBER(MATCH(productData[category],$EC$9,0)*MATCH(productData[size1],$EC$13,0)),MATCH(ROW(productData[sku]),ROW(productData[sku])),""),ROWS($A$15:A77)+$B$3))),IF($EC$13="",INDEX(productData[sku],SMALL(IF(ISNUMBER(MATCH(productData[category],$EC$9,0)*MATCH(productData[sex],$EC$11,0)),MATCH(ROW(productData[sku]),ROW(productData[sku])),""),ROWS($A$15:A77)+$B$3)),INDEX(productData[sku],SMALL(IF(ISNUMBER(MATCH(productData[category],$EC$9,0)*MATCH(productData[sex],$EC$11,0)*MATCH(productData[size1],$EC$13,0)),MATCH(ROW(productData[sku]),ROW(productData[sku])),""),ROWS($A$15:A77)+$B$3))))),"")</f>
        <v/>
      </c>
      <c r="EF72" s="502" t="str">
        <f t="array" ref="EF72">IFERROR(IF($EC$9="",IF($EC$11="",IF($EC$13="",INDEX(productData[description],SMALL(MATCH(ROW(productData[sku]),ROW(productData[sku])),ROWS($A$15:A79)+$B$3)),INDEX(productData[description],SMALL(IF(ISNUMBER(MATCH(productData[size1],$EC$13,0)),MATCH(ROW(productData[sku]),ROW(productData[sku])),""),ROWS($A$15:A77)+$B$3))),IF($EC$13="",INDEX(productData[description],SMALL(IF(ISNUMBER(MATCH(productData[sex],$EC$11,0)),MATCH(ROW(productData[sku]),ROW(productData[sku])),""),ROWS($A$15:A77)+$B$3)),INDEX(productData[description],SMALL(IF(ISNUMBER(MATCH(productData[sex],$EC$11,0)*MATCH(productData[size1],$EC$13,0)),MATCH(ROW(productData[sku]),ROW(productData[sku])),""),ROWS($A$15:A77)+$B$3)))),IF($EC$11="",IF($EC$13="",INDEX(productData[description],SMALL(IF(ISNUMBER(MATCH(productData[category],$EC$9,0)),MATCH(ROW(productData[sku]),ROW(productData[sku])),""),ROWS($A$15:A77)+$B$3)),INDEX(productData[description],SMALL(IF(ISNUMBER(MATCH(productData[category],$EC$9,0)*MATCH(productData[size1],$EC$13,0)),MATCH(ROW(productData[sku]),ROW(productData[sku])),""),ROWS($A$15:A77)+$B$3))),IF($EC$13="",INDEX(productData[description],SMALL(IF(ISNUMBER(MATCH(productData[category],$EC$9,0)*MATCH(productData[sex],$EC$11,0)),MATCH(ROW(productData[sku]),ROW(productData[sku])),""),ROWS($A$15:A77)+$B$3)),INDEX(productData[description],SMALL(IF(ISNUMBER(MATCH(productData[category],$EC$9,0)*MATCH(productData[sex],$EC$11,0)*MATCH(productData[size1],$EC$13,0)),MATCH(ROW(productData[sku]),ROW(productData[sku])),""),ROWS($A$15:A77)+$B$3))))),"")</f>
        <v/>
      </c>
      <c r="EG72" s="343" t="str">
        <f>IFERROR(IF('BHPC MANAGER'!$EE72="","",INDEX(inventory[ESISTENZA],MATCH('BHPC MANAGER'!$EE72,inventory[SKU],0))),0)</f>
        <v/>
      </c>
      <c r="EH72" s="344" t="s">
        <v>241</v>
      </c>
      <c r="EI72" s="344" t="str">
        <f t="shared" si="4"/>
        <v/>
      </c>
      <c r="EJ72" s="345" t="s">
        <v>241</v>
      </c>
      <c r="EK72" s="346" t="str">
        <f t="shared" si="5"/>
        <v/>
      </c>
    </row>
    <row r="73" spans="12:141" ht="15" customHeight="1" x14ac:dyDescent="0.35">
      <c r="L73" s="285" t="str">
        <f t="array" ref="L73">IFERROR(IF($D$9="",IF($D$11="",IF($D$13="",IF($D$15="",INDEX(orderData[customer],SMALL(MATCH(ROW(orderData[customer]),ROW(orderData[customer])),ROWS($A$15:A80)+$B$3)),INDEX(orderData[customer],SMALL(IF(ISNUMBER(MATCH(YEAR(orderData[invoice_date]),$D$15,0)),MATCH(ROW(orderData[customer]),ROW(orderData[customer])),""),ROWS($A$15:A80)+$B$3))),IF($D$15="",INDEX(orderData[customer],SMALL(IF(ISNUMBER(MATCH(orderData[order_type],$D$13,0)),MATCH(ROW(orderData[customer]),ROW(orderData[customer])),""),ROWS($A$15:A80)+$B$3)),INDEX(orderData[customer],SMALL(IF(ISNUMBER(MATCH(orderData[order_type],$D$13,0)*MATCH(YEAR(orderData[invoice_date]),$D$15,0)),MATCH(ROW(orderData[customer]),ROW(orderData[customer])),""),ROWS($A$15:A80)+$B$3)))),IF($D$13="",IF($D$15="",INDEX(orderData[customer],SMALL(IF(ISNUMBER(MATCH(orderData[status],$D$11,0)),MATCH(ROW(orderData[customer]),ROW(orderData[customer])),""),ROWS($A$15:A80)+$B$3)),INDEX(orderData[customer],SMALL(IF(ISNUMBER(MATCH(orderData[status],$D$11,0)*MATCH(YEAR(orderData[invoice_date]),$D$15,0)),MATCH(ROW(orderData[customer]),ROW(orderData[customer])),""),ROWS($A$15:A80)+$B$3))),IF($D$15="",INDEX(orderData[customer],SMALL(IF(ISNUMBER(MATCH(orderData[status],$D$11,0)*MATCH(orderData[order_type],$D$13,0)),MATCH(ROW(orderData[customer]),ROW(orderData[customer])),""),ROWS($A$15:A80)+$B$3)),INDEX(orderData[customer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er],SMALL(IF(ISNUMBER(MATCH(orderData[customer],$D$9,0)),MATCH(ROW(orderData[customer]),ROW(orderData[customer])),""),ROWS($A$15:A80)+$B$3)),INDEX(orderData[customer],SMALL(IF(ISNUMBER(MATCH(orderData[customer],$D$9,0)*MATCH(YEAR(orderData[invoice_date]),$D$15,0)),MATCH(ROW(orderData[customer]),ROW(orderData[customer])),""),ROWS($A$15:A80)+$B$3))),IF($D$15="",INDEX(orderData[customer],SMALL(IF(ISNUMBER(MATCH(orderData[customer],$D$9,0)*MATCH(orderData[order_type],$D$13,0)),MATCH(ROW(orderData[customer]),ROW(orderData[customer])),""),ROWS($A$15:A80)+$B$3)),INDEX(orderData[customer],SMALL(IF(ISNUMBER(MATCH(orderData[customer],$D$9,0)*MATCH(orderData[order_type],$D$13,0)*MATCH(YEAR(orderData[invoice_date]),$D$15,0)),MATCH(ROW(orderData[customer]),ROW(orderData[customer])),""),ROWS($A$15:A80)+$B$3)))),IF($D$13="",IF($D$15="",INDEX(orderData[customer],SMALL(IF(ISNUMBER(MATCH(orderData[customer],$D$9,0)*MATCH(orderData[status],$D$11,0)),MATCH(ROW(orderData[customer]),ROW(orderData[customer])),""),ROWS($A$15:A80)+$B$3)),INDEX(orderData[customer],SMALL(IF(ISNUMBER(MATCH(orderData[customer],$D$9,0)*MATCH(orderData[status],$D$11,0)*MATCH(YEAR(orderData[invoice_date]),$D$15,0)),MATCH(ROW(orderData[customer]),ROW(orderData[customer])),""),ROWS($A$15:A80)+$B$3))),IF($D$15="",INDEX(orderData[customer],SMALL(IF(ISNUMBER(MATCH(orderData[customer],$D$9,0)*MATCH(orderData[status],$D$11,0)*MATCH(orderData[order_type],$D$13,0)),MATCH(ROW(orderData[customer]),ROW(orderData[customer])),""),ROWS($A$15:A80)+$B$3)),INDEX(orderData[customer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M73" s="286" t="str">
        <f t="array" ref="M73">IFERROR(IF($D$9="",IF($D$11="",IF($D$13="",IF($D$15="",INDEX(orderData[order_no],SMALL(MATCH(ROW(orderData[customer]),ROW(orderData[customer])),ROWS($A$15:A80)+$B$3)),INDEX(orderData[order_no],SMALL(IF(ISNUMBER(MATCH(YEAR(orderData[invoice_date]),$D$15,0)),MATCH(ROW(orderData[customer]),ROW(orderData[customer])),""),ROWS($A$15:A80)+$B$3))),IF($D$15="",INDEX(orderData[order_no],SMALL(IF(ISNUMBER(MATCH(orderData[order_type],$D$13,0)),MATCH(ROW(orderData[customer]),ROW(orderData[customer])),""),ROWS($A$15:A80)+$B$3)),INDEX(orderData[order_no],SMALL(IF(ISNUMBER(MATCH(orderData[order_type],$D$13,0)*MATCH(YEAR(orderData[invoice_date]),$D$15,0)),MATCH(ROW(orderData[customer]),ROW(orderData[customer])),""),ROWS($A$15:A80)+$B$3)))),IF($D$13="",IF($D$15="",INDEX(orderData[order_no],SMALL(IF(ISNUMBER(MATCH(orderData[status],$D$11,0)),MATCH(ROW(orderData[customer]),ROW(orderData[customer])),""),ROWS($A$15:A80)+$B$3)),INDEX(orderData[order_no],SMALL(IF(ISNUMBER(MATCH(orderData[status],$D$11,0)*MATCH(YEAR(orderData[invoice_date]),$D$15,0)),MATCH(ROW(orderData[customer]),ROW(orderData[customer])),""),ROWS($A$15:A80)+$B$3))),IF($D$15="",INDEX(orderData[order_no],SMALL(IF(ISNUMBER(MATCH(orderData[status],$D$11,0)*MATCH(orderData[order_type],$D$13,0)),MATCH(ROW(orderData[customer]),ROW(orderData[customer])),""),ROWS($A$15:A80)+$B$3)),INDEX(orderData[order_no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no],SMALL(IF(ISNUMBER(MATCH(orderData[customer],$D$9,0)),MATCH(ROW(orderData[customer]),ROW(orderData[customer])),""),ROWS($A$15:A80)+$B$3)),INDEX(orderData[order_no],SMALL(IF(ISNUMBER(MATCH(orderData[customer],$D$9,0)*MATCH(YEAR(orderData[invoice_date]),$D$15,0)),MATCH(ROW(orderData[customer]),ROW(orderData[customer])),""),ROWS($A$15:A80)+$B$3))),IF($D$15="",INDEX(orderData[order_no],SMALL(IF(ISNUMBER(MATCH(orderData[customer],$D$9,0)*MATCH(orderData[order_type],$D$13,0)),MATCH(ROW(orderData[customer]),ROW(orderData[customer])),""),ROWS($A$15:A80)+$B$3)),INDEX(orderData[order_no],SMALL(IF(ISNUMBER(MATCH(orderData[customer],$D$9,0)*MATCH(orderData[order_type],$D$13,0)*MATCH(YEAR(orderData[invoice_date]),$D$15,0)),MATCH(ROW(orderData[customer]),ROW(orderData[customer])),""),ROWS($A$15:A80)+$B$3)))),IF($D$13="",IF($D$15="",INDEX(orderData[order_no],SMALL(IF(ISNUMBER(MATCH(orderData[customer],$D$9,0)*MATCH(orderData[status],$D$11,0)),MATCH(ROW(orderData[customer]),ROW(orderData[customer])),""),ROWS($A$15:A80)+$B$3)),INDEX(orderData[order_no],SMALL(IF(ISNUMBER(MATCH(orderData[customer],$D$9,0)*MATCH(orderData[status],$D$11,0)*MATCH(YEAR(orderData[invoice_date]),$D$15,0)),MATCH(ROW(orderData[customer]),ROW(orderData[customer])),""),ROWS($A$15:A80)+$B$3))),IF($D$15="",INDEX(orderData[order_no],SMALL(IF(ISNUMBER(MATCH(orderData[customer],$D$9,0)*MATCH(orderData[status],$D$11,0)*MATCH(orderData[order_type],$D$13,0)),MATCH(ROW(orderData[customer]),ROW(orderData[customer])),""),ROWS($A$15:A80)+$B$3)),INDEX(orderData[order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N73" s="287" t="str">
        <f t="array" ref="N73">IFERROR(IF($D$9="",IF($D$11="",IF($D$13="",IF($D$15="",INDEX(orderData[order_type],SMALL(MATCH(ROW(orderData[customer]),ROW(orderData[customer])),ROWS($A$15:A80)+$B$3)),INDEX(orderData[order_type],SMALL(IF(ISNUMBER(MATCH(YEAR(orderData[invoice_date]),$D$15,0)),MATCH(ROW(orderData[customer]),ROW(orderData[customer])),""),ROWS($A$15:A80)+$B$3))),IF($D$15="",INDEX(orderData[order_type],SMALL(IF(ISNUMBER(MATCH(orderData[order_type],$D$13,0)),MATCH(ROW(orderData[customer]),ROW(orderData[customer])),""),ROWS($A$15:A80)+$B$3)),INDEX(orderData[order_type],SMALL(IF(ISNUMBER(MATCH(orderData[order_type],$D$13,0)*MATCH(YEAR(orderData[invoice_date]),$D$15,0)),MATCH(ROW(orderData[customer]),ROW(orderData[customer])),""),ROWS($A$15:A80)+$B$3)))),IF($D$13="",IF($D$15="",INDEX(orderData[order_type],SMALL(IF(ISNUMBER(MATCH(orderData[status],$D$11,0)),MATCH(ROW(orderData[customer]),ROW(orderData[customer])),""),ROWS($A$15:A80)+$B$3)),INDEX(orderData[order_type],SMALL(IF(ISNUMBER(MATCH(orderData[status],$D$11,0)*MATCH(YEAR(orderData[invoice_date]),$D$15,0)),MATCH(ROW(orderData[customer]),ROW(orderData[customer])),""),ROWS($A$15:A80)+$B$3))),IF($D$15="",INDEX(orderData[order_type],SMALL(IF(ISNUMBER(MATCH(orderData[status],$D$11,0)*MATCH(orderData[order_type],$D$13,0)),MATCH(ROW(orderData[customer]),ROW(orderData[customer])),""),ROWS($A$15:A80)+$B$3)),INDEX(orderData[order_typ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type],SMALL(IF(ISNUMBER(MATCH(orderData[customer],$D$9,0)),MATCH(ROW(orderData[customer]),ROW(orderData[customer])),""),ROWS($A$15:A80)+$B$3)),INDEX(orderData[order_type],SMALL(IF(ISNUMBER(MATCH(orderData[customer],$D$9,0)*MATCH(YEAR(orderData[invoice_date]),$D$15,0)),MATCH(ROW(orderData[customer]),ROW(orderData[customer])),""),ROWS($A$15:A80)+$B$3))),IF($D$15="",INDEX(orderData[order_type],SMALL(IF(ISNUMBER(MATCH(orderData[customer],$D$9,0)*MATCH(orderData[order_type],$D$13,0)),MATCH(ROW(orderData[customer]),ROW(orderData[customer])),""),ROWS($A$15:A80)+$B$3)),INDEX(orderData[order_type],SMALL(IF(ISNUMBER(MATCH(orderData[customer],$D$9,0)*MATCH(orderData[order_type],$D$13,0)*MATCH(YEAR(orderData[invoice_date]),$D$15,0)),MATCH(ROW(orderData[customer]),ROW(orderData[customer])),""),ROWS($A$15:A80)+$B$3)))),IF($D$13="",IF($D$15="",INDEX(orderData[order_type],SMALL(IF(ISNUMBER(MATCH(orderData[customer],$D$9,0)*MATCH(orderData[status],$D$11,0)),MATCH(ROW(orderData[customer]),ROW(orderData[customer])),""),ROWS($A$15:A80)+$B$3)),INDEX(orderData[order_type],SMALL(IF(ISNUMBER(MATCH(orderData[customer],$D$9,0)*MATCH(orderData[status],$D$11,0)*MATCH(YEAR(orderData[invoice_date]),$D$15,0)),MATCH(ROW(orderData[customer]),ROW(orderData[customer])),""),ROWS($A$15:A80)+$B$3))),IF($D$15="",INDEX(orderData[order_type],SMALL(IF(ISNUMBER(MATCH(orderData[customer],$D$9,0)*MATCH(orderData[status],$D$11,0)*MATCH(orderData[order_type],$D$13,0)),MATCH(ROW(orderData[customer]),ROW(orderData[customer])),""),ROWS($A$15:A80)+$B$3)),INDEX(orderData[order_typ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O73" s="288" t="str">
        <f t="array" ref="O73">IFERROR(IF($D$9="",IF($D$11="",IF($D$13="",IF($D$15="",INDEX(orderData[order_date],SMALL(MATCH(ROW(orderData[customer]),ROW(orderData[customer])),ROWS($A$15:A80)+$B$3)),INDEX(orderData[order_date],SMALL(IF(ISNUMBER(MATCH(YEAR(orderData[invoice_date]),$D$15,0)),MATCH(ROW(orderData[customer]),ROW(orderData[customer])),""),ROWS($A$15:A80)+$B$3))),IF($D$15="",INDEX(orderData[order_date],SMALL(IF(ISNUMBER(MATCH(orderData[order_type],$D$13,0)),MATCH(ROW(orderData[customer]),ROW(orderData[customer])),""),ROWS($A$15:A80)+$B$3)),INDEX(orderData[order_date],SMALL(IF(ISNUMBER(MATCH(orderData[order_type],$D$13,0)*MATCH(YEAR(orderData[invoice_date]),$D$15,0)),MATCH(ROW(orderData[customer]),ROW(orderData[customer])),""),ROWS($A$15:A80)+$B$3)))),IF($D$13="",IF($D$15="",INDEX(orderData[order_date],SMALL(IF(ISNUMBER(MATCH(orderData[status],$D$11,0)),MATCH(ROW(orderData[customer]),ROW(orderData[customer])),""),ROWS($A$15:A80)+$B$3)),INDEX(orderData[order_date],SMALL(IF(ISNUMBER(MATCH(orderData[status],$D$11,0)*MATCH(YEAR(orderData[invoice_date]),$D$15,0)),MATCH(ROW(orderData[customer]),ROW(orderData[customer])),""),ROWS($A$15:A80)+$B$3))),IF($D$15="",INDEX(orderData[order_date],SMALL(IF(ISNUMBER(MATCH(orderData[status],$D$11,0)*MATCH(orderData[order_type],$D$13,0)),MATCH(ROW(orderData[customer]),ROW(orderData[customer])),""),ROWS($A$15:A80)+$B$3)),INDEX(orderData[order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date],SMALL(IF(ISNUMBER(MATCH(orderData[customer],$D$9,0)),MATCH(ROW(orderData[customer]),ROW(orderData[customer])),""),ROWS($A$15:A80)+$B$3)),INDEX(orderData[order_date],SMALL(IF(ISNUMBER(MATCH(orderData[customer],$D$9,0)*MATCH(YEAR(orderData[invoice_date]),$D$15,0)),MATCH(ROW(orderData[customer]),ROW(orderData[customer])),""),ROWS($A$15:A80)+$B$3))),IF($D$15="",INDEX(orderData[order_date],SMALL(IF(ISNUMBER(MATCH(orderData[customer],$D$9,0)*MATCH(orderData[order_type],$D$13,0)),MATCH(ROW(orderData[customer]),ROW(orderData[customer])),""),ROWS($A$15:A80)+$B$3)),INDEX(orderData[order_date],SMALL(IF(ISNUMBER(MATCH(orderData[customer],$D$9,0)*MATCH(orderData[order_type],$D$13,0)*MATCH(YEAR(orderData[invoice_date]),$D$15,0)),MATCH(ROW(orderData[customer]),ROW(orderData[customer])),""),ROWS($A$15:A80)+$B$3)))),IF($D$13="",IF($D$15="",INDEX(orderData[order_date],SMALL(IF(ISNUMBER(MATCH(orderData[customer],$D$9,0)*MATCH(orderData[status],$D$11,0)),MATCH(ROW(orderData[customer]),ROW(orderData[customer])),""),ROWS($A$15:A80)+$B$3)),INDEX(orderData[order_date],SMALL(IF(ISNUMBER(MATCH(orderData[customer],$D$9,0)*MATCH(orderData[status],$D$11,0)*MATCH(YEAR(orderData[invoice_date]),$D$15,0)),MATCH(ROW(orderData[customer]),ROW(orderData[customer])),""),ROWS($A$15:A80)+$B$3))),IF($D$15="",INDEX(orderData[order_date],SMALL(IF(ISNUMBER(MATCH(orderData[customer],$D$9,0)*MATCH(orderData[status],$D$11,0)*MATCH(orderData[order_type],$D$13,0)),MATCH(ROW(orderData[customer]),ROW(orderData[customer])),""),ROWS($A$15:A80)+$B$3)),INDEX(orderData[order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P73" s="289" t="str">
        <f t="array" ref="P73">IFERROR(IF($D$9="",IF($D$11="",IF($D$13="",IF($D$15="",INDEX(orderData[invoice_no],SMALL(MATCH(ROW(orderData[customer]),ROW(orderData[customer])),ROWS($A$15:A80)+$B$3)),INDEX(orderData[invoice_no],SMALL(IF(ISNUMBER(MATCH(YEAR(orderData[invoice_date]),$D$15,0)),MATCH(ROW(orderData[customer]),ROW(orderData[customer])),""),ROWS($A$15:A80)+$B$3))),IF($D$15="",INDEX(orderData[invoice_no],SMALL(IF(ISNUMBER(MATCH(orderData[order_type],$D$13,0)),MATCH(ROW(orderData[customer]),ROW(orderData[customer])),""),ROWS($A$15:A80)+$B$3)),INDEX(orderData[invoice_no],SMALL(IF(ISNUMBER(MATCH(orderData[order_type],$D$13,0)*MATCH(YEAR(orderData[invoice_date]),$D$15,0)),MATCH(ROW(orderData[customer]),ROW(orderData[customer])),""),ROWS($A$15:A80)+$B$3)))),IF($D$13="",IF($D$15="",INDEX(orderData[invoice_no],SMALL(IF(ISNUMBER(MATCH(orderData[status],$D$11,0)),MATCH(ROW(orderData[customer]),ROW(orderData[customer])),""),ROWS($A$15:A80)+$B$3)),INDEX(orderData[invoice_no],SMALL(IF(ISNUMBER(MATCH(orderData[status],$D$11,0)*MATCH(YEAR(orderData[invoice_date]),$D$15,0)),MATCH(ROW(orderData[customer]),ROW(orderData[customer])),""),ROWS($A$15:A80)+$B$3))),IF($D$15="",INDEX(orderData[invoice_no],SMALL(IF(ISNUMBER(MATCH(orderData[status],$D$11,0)*MATCH(orderData[order_type],$D$13,0)),MATCH(ROW(orderData[customer]),ROW(orderData[customer])),""),ROWS($A$15:A80)+$B$3)),INDEX(orderData[invoice_no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no],SMALL(IF(ISNUMBER(MATCH(orderData[customer],$D$9,0)),MATCH(ROW(orderData[customer]),ROW(orderData[customer])),""),ROWS($A$15:A80)+$B$3)),INDEX(orderData[invoice_no],SMALL(IF(ISNUMBER(MATCH(orderData[customer],$D$9,0)*MATCH(YEAR(orderData[invoice_date]),$D$15,0)),MATCH(ROW(orderData[customer]),ROW(orderData[customer])),""),ROWS($A$15:A80)+$B$3))),IF($D$15="",INDEX(orderData[invoice_no],SMALL(IF(ISNUMBER(MATCH(orderData[customer],$D$9,0)*MATCH(orderData[order_type],$D$13,0)),MATCH(ROW(orderData[customer]),ROW(orderData[customer])),""),ROWS($A$15:A80)+$B$3)),INDEX(orderData[invoice_no],SMALL(IF(ISNUMBER(MATCH(orderData[customer],$D$9,0)*MATCH(orderData[order_type],$D$13,0)*MATCH(YEAR(orderData[invoice_date]),$D$15,0)),MATCH(ROW(orderData[customer]),ROW(orderData[customer])),""),ROWS($A$15:A80)+$B$3)))),IF($D$13="",IF($D$15="",INDEX(orderData[invoice_no],SMALL(IF(ISNUMBER(MATCH(orderData[customer],$D$9,0)*MATCH(orderData[status],$D$11,0)),MATCH(ROW(orderData[customer]),ROW(orderData[customer])),""),ROWS($A$15:A80)+$B$3)),INDEX(orderData[invoice_no],SMALL(IF(ISNUMBER(MATCH(orderData[customer],$D$9,0)*MATCH(orderData[status],$D$11,0)*MATCH(YEAR(orderData[invoice_date]),$D$15,0)),MATCH(ROW(orderData[customer]),ROW(orderData[customer])),""),ROWS($A$15:A80)+$B$3))),IF($D$15="",INDEX(orderData[invoice_no],SMALL(IF(ISNUMBER(MATCH(orderData[customer],$D$9,0)*MATCH(orderData[status],$D$11,0)*MATCH(orderData[order_type],$D$13,0)),MATCH(ROW(orderData[customer]),ROW(orderData[customer])),""),ROWS($A$15:A80)+$B$3)),INDEX(orderData[invoice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Q73" s="290" t="str">
        <f t="array" ref="Q73">IFERROR(IF($D$9="",IF($D$11="",IF($D$13="",IF($D$15="",INDEX(orderData[invoice_date],SMALL(MATCH(ROW(orderData[customer]),ROW(orderData[customer])),ROWS($A$15:A80)+$B$3)),INDEX(orderData[invoice_date],SMALL(IF(ISNUMBER(MATCH(YEAR(orderData[invoice_date]),$D$15,0)),MATCH(ROW(orderData[customer]),ROW(orderData[customer])),""),ROWS($A$15:A80)+$B$3))),IF($D$15="",INDEX(orderData[invoice_date],SMALL(IF(ISNUMBER(MATCH(orderData[order_type],$D$13,0)),MATCH(ROW(orderData[customer]),ROW(orderData[customer])),""),ROWS($A$15:A80)+$B$3)),INDEX(orderData[invoice_date],SMALL(IF(ISNUMBER(MATCH(orderData[order_type],$D$13,0)*MATCH(YEAR(orderData[invoice_date]),$D$15,0)),MATCH(ROW(orderData[customer]),ROW(orderData[customer])),""),ROWS($A$15:A80)+$B$3)))),IF($D$13="",IF($D$15="",INDEX(orderData[invoice_date],SMALL(IF(ISNUMBER(MATCH(orderData[status],$D$11,0)),MATCH(ROW(orderData[customer]),ROW(orderData[customer])),""),ROWS($A$15:A80)+$B$3)),INDEX(orderData[invoice_date],SMALL(IF(ISNUMBER(MATCH(orderData[status],$D$11,0)*MATCH(YEAR(orderData[invoice_date]),$D$15,0)),MATCH(ROW(orderData[customer]),ROW(orderData[customer])),""),ROWS($A$15:A80)+$B$3))),IF($D$15="",INDEX(orderData[invoice_date],SMALL(IF(ISNUMBER(MATCH(orderData[status],$D$11,0)*MATCH(orderData[order_type],$D$13,0)),MATCH(ROW(orderData[customer]),ROW(orderData[customer])),""),ROWS($A$15:A80)+$B$3)),INDEX(orderData[invoice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date],SMALL(IF(ISNUMBER(MATCH(orderData[customer],$D$9,0)),MATCH(ROW(orderData[customer]),ROW(orderData[customer])),""),ROWS($A$15:A80)+$B$3)),INDEX(orderData[invoice_date],SMALL(IF(ISNUMBER(MATCH(orderData[customer],$D$9,0)*MATCH(YEAR(orderData[invoice_date]),$D$15,0)),MATCH(ROW(orderData[customer]),ROW(orderData[customer])),""),ROWS($A$15:A80)+$B$3))),IF($D$15="",INDEX(orderData[invoice_date],SMALL(IF(ISNUMBER(MATCH(orderData[customer],$D$9,0)*MATCH(orderData[order_type],$D$13,0)),MATCH(ROW(orderData[customer]),ROW(orderData[customer])),""),ROWS($A$15:A80)+$B$3)),INDEX(orderData[invoice_date],SMALL(IF(ISNUMBER(MATCH(orderData[customer],$D$9,0)*MATCH(orderData[order_type],$D$13,0)*MATCH(YEAR(orderData[invoice_date]),$D$15,0)),MATCH(ROW(orderData[customer]),ROW(orderData[customer])),""),ROWS($A$15:A80)+$B$3)))),IF($D$13="",IF($D$15="",INDEX(orderData[invoice_date],SMALL(IF(ISNUMBER(MATCH(orderData[customer],$D$9,0)*MATCH(orderData[status],$D$11,0)),MATCH(ROW(orderData[customer]),ROW(orderData[customer])),""),ROWS($A$15:A80)+$B$3)),INDEX(orderData[invoice_date],SMALL(IF(ISNUMBER(MATCH(orderData[customer],$D$9,0)*MATCH(orderData[status],$D$11,0)*MATCH(YEAR(orderData[invoice_date]),$D$15,0)),MATCH(ROW(orderData[customer]),ROW(orderData[customer])),""),ROWS($A$15:A80)+$B$3))),IF($D$15="",INDEX(orderData[invoice_date],SMALL(IF(ISNUMBER(MATCH(orderData[customer],$D$9,0)*MATCH(orderData[status],$D$11,0)*MATCH(orderData[order_type],$D$13,0)),MATCH(ROW(orderData[customer]),ROW(orderData[customer])),""),ROWS($A$15:A80)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R73" s="291" t="str">
        <f t="array" ref="R73">IFERROR(IF($D$9="",IF($D$11="",IF($D$13="",IF($D$15="",INDEX(orderData[inv_amount],SMALL(MATCH(ROW(orderData[customer]),ROW(orderData[customer])),ROWS($A$15:A80)+$B$3)),INDEX(orderData[inv_amount],SMALL(IF(ISNUMBER(MATCH(YEAR(orderData[invoice_date]),$D$15,0)),MATCH(ROW(orderData[customer]),ROW(orderData[customer])),""),ROWS($A$15:A80)+$B$3))),IF($D$15="",INDEX(orderData[inv_amount],SMALL(IF(ISNUMBER(MATCH(orderData[order_type],$D$13,0)),MATCH(ROW(orderData[customer]),ROW(orderData[customer])),""),ROWS($A$15:A80)+$B$3)),INDEX(orderData[inv_amount],SMALL(IF(ISNUMBER(MATCH(orderData[order_type],$D$13,0)*MATCH(YEAR(orderData[invoice_date]),$D$15,0)),MATCH(ROW(orderData[customer]),ROW(orderData[customer])),""),ROWS($A$15:A80)+$B$3)))),IF($D$13="",IF($D$15="",INDEX(orderData[inv_amount],SMALL(IF(ISNUMBER(MATCH(orderData[status],$D$11,0)),MATCH(ROW(orderData[customer]),ROW(orderData[customer])),""),ROWS($A$15:A80)+$B$3)),INDEX(orderData[inv_amount],SMALL(IF(ISNUMBER(MATCH(orderData[status],$D$11,0)*MATCH(YEAR(orderData[invoice_date]),$D$15,0)),MATCH(ROW(orderData[customer]),ROW(orderData[customer])),""),ROWS($A$15:A80)+$B$3))),IF($D$15="",INDEX(orderData[inv_amount],SMALL(IF(ISNUMBER(MATCH(orderData[status],$D$11,0)*MATCH(orderData[order_type],$D$13,0)),MATCH(ROW(orderData[customer]),ROW(orderData[customer])),""),ROWS($A$15:A80)+$B$3)),INDEX(orderData[inv_amount],SMALL(IF(ISNUMBER(MATCH(orderData[status],$D$11,0)*MATCH(orderData[order_type],$D$13,0)*MATCH(YEAR(orderData[invoice_date]),$D$15,0)),MATCH(ROW(orderData[customer]),ROW(orderData[customer])),""),ROWS($A$15:A80)+$B$3))))),IF($D$11="",IF($D$13="",IF($D$15="",INDEX(orderData[inv_amount],SMALL(IF(ISNUMBER(MATCH(orderData[customer],$D$9,0)),MATCH(ROW(orderData[customer]),ROW(orderData[customer])),""),ROWS($A$15:A80)+$B$3)),INDEX(orderData[inv_amount],SMALL(IF(ISNUMBER(MATCH(orderData[customer],$D$9,0)*MATCH(YEAR(orderData[invoice_date]),$D$15,0)),MATCH(ROW(orderData[customer]),ROW(orderData[customer])),""),ROWS($A$15:A80)+$B$3))),IF($D$15="",INDEX(orderData[inv_amount],SMALL(IF(ISNUMBER(MATCH(orderData[customer],$D$9,0)*MATCH(orderData[order_type],$D$13,0)),MATCH(ROW(orderData[customer]),ROW(orderData[customer])),""),ROWS($A$15:A80)+$B$3)),INDEX(orderData[inv_amount],SMALL(IF(ISNUMBER(MATCH(orderData[customer],$D$9,0)*MATCH(orderData[order_type],$D$13,0)*MATCH(YEAR(orderData[invoice_date]),$D$15,0)),MATCH(ROW(orderData[customer]),ROW(orderData[customer])),""),ROWS($A$15:A80)+$B$3)))),IF($D$13="",IF($D$15="",INDEX(orderData[inv_amount],SMALL(IF(ISNUMBER(MATCH(orderData[customer],$D$9,0)*MATCH(orderData[status],$D$11,0)),MATCH(ROW(orderData[customer]),ROW(orderData[customer])),""),ROWS($A$15:A80)+$B$3)),INDEX(orderData[inv_amount],SMALL(IF(ISNUMBER(MATCH(orderData[customer],$D$9,0)*MATCH(orderData[status],$D$11,0)*MATCH(YEAR(orderData[inv_amount]),$D$15,0)),MATCH(ROW(orderData[customer]),ROW(orderData[customer])),""),ROWS($A$15:A80)+$B$3))),IF($D$15="",INDEX(orderData[inv_amount],SMALL(IF(ISNUMBER(MATCH(orderData[customer],$D$9,0)*MATCH(orderData[status],$D$11,0)*MATCH(orderData[order_type],$D$13,0)),MATCH(ROW(orderData[customer]),ROW(orderData[customer])),""),ROWS($A$15:A80)+$B$3)),INDEX(orderData[inv_amount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S73" s="353" t="str">
        <f t="array" ref="S73">IFERROR(IF($D$9="",IF($D$11="",IF($D$13="",IF($D$15="",INDEX(orderData[lock_goods],SMALL(MATCH(ROW(orderData[customer]),ROW(orderData[customer])),ROWS($A$15:A80)+$B$3)),INDEX(orderData[lock_goods],SMALL(IF(ISNUMBER(MATCH(YEAR(orderData[invoice_date]),$D$15,0)),MATCH(ROW(orderData[customer]),ROW(orderData[customer])),""),ROWS($A$15:A80)+$B$3))),IF($D$15="",INDEX(orderData[lock_goods],SMALL(IF(ISNUMBER(MATCH(orderData[order_type],$D$13,0)),MATCH(ROW(orderData[customer]),ROW(orderData[customer])),""),ROWS($A$15:A80)+$B$3)),INDEX(orderData[lock_goods],SMALL(IF(ISNUMBER(MATCH(orderData[order_type],$D$13,0)*MATCH(YEAR(orderData[invoice_date]),$D$15,0)),MATCH(ROW(orderData[customer]),ROW(orderData[customer])),""),ROWS($A$15:A80)+$B$3)))),IF($D$13="",IF($D$15="",INDEX(orderData[lock_goods],SMALL(IF(ISNUMBER(MATCH(orderData[status],$D$11,0)),MATCH(ROW(orderData[customer]),ROW(orderData[customer])),""),ROWS($A$15:A80)+$B$3)),INDEX(orderData[lock_goods],SMALL(IF(ISNUMBER(MATCH(orderData[status],$D$11,0)*MATCH(YEAR(orderData[invoice_date]),$D$15,0)),MATCH(ROW(orderData[customer]),ROW(orderData[customer])),""),ROWS($A$15:A80)+$B$3))),IF($D$15="",INDEX(orderData[lock_goods],SMALL(IF(ISNUMBER(MATCH(orderData[status],$D$11,0)*MATCH(orderData[order_type],$D$13,0)),MATCH(ROW(orderData[customer]),ROW(orderData[customer])),""),ROWS($A$15:A80)+$B$3)),INDEX(orderData[lock_goods],SMALL(IF(ISNUMBER(MATCH(orderData[status],$D$11,0)*MATCH(orderData[order_type],$D$13,0)*MATCH(YEAR(orderData[invoice_date]),$D$15,0)),MATCH(ROW(orderData[customer]),ROW(orderData[customer])),""),ROWS($A$15:A80)+$B$3))))),IF($D$11="",IF($D$13="",IF($D$15="",INDEX(orderData[lock_goods],SMALL(IF(ISNUMBER(MATCH(orderData[customer],$D$9,0)),MATCH(ROW(orderData[customer]),ROW(orderData[customer])),""),ROWS($A$15:A80)+$B$3)),INDEX(orderData[lock_goods],SMALL(IF(ISNUMBER(MATCH(orderData[customer],$D$9,0)*MATCH(YEAR(orderData[invoice_date]),$D$15,0)),MATCH(ROW(orderData[customer]),ROW(orderData[customer])),""),ROWS($A$15:A80)+$B$3))),IF($D$15="",INDEX(orderData[lock_goods],SMALL(IF(ISNUMBER(MATCH(orderData[customer],$D$9,0)*MATCH(orderData[order_type],$D$13,0)),MATCH(ROW(orderData[customer]),ROW(orderData[customer])),""),ROWS($A$15:A80)+$B$3)),INDEX(orderData[lock_goods],SMALL(IF(ISNUMBER(MATCH(orderData[customer],$D$9,0)*MATCH(orderData[order_type],$D$13,0)*MATCH(YEAR(orderData[invoice_date]),$D$15,0)),MATCH(ROW(orderData[customer]),ROW(orderData[customer])),""),ROWS($A$15:A80)+$B$3)))),IF($D$13="",IF($D$15="",INDEX(orderData[lock_goods],SMALL(IF(ISNUMBER(MATCH(orderData[customer],$D$9,0)*MATCH(orderData[status],$D$11,0)),MATCH(ROW(orderData[customer]),ROW(orderData[customer])),""),ROWS($A$15:A80)+$B$3)),INDEX(orderData[lock_goods],SMALL(IF(ISNUMBER(MATCH(orderData[customer],$D$9,0)*MATCH(orderData[status],$D$11,0)*MATCH(YEAR(orderData[payed]),$D$15,0)),MATCH(ROW(orderData[customer]),ROW(orderData[customer])),""),ROWS($A$15:A80)+$B$3))),IF($D$15="",INDEX(orderData[lock_goods],SMALL(IF(ISNUMBER(MATCH(orderData[customer],$D$9,0)*MATCH(orderData[status],$D$11,0)*MATCH(orderData[order_type],$D$13,0)),MATCH(ROW(orderData[customer]),ROW(orderData[customer])),""),ROWS($A$15:A80)+$B$3)),INDEX(orderData[lock_good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T73" s="292" t="str">
        <f t="array" ref="T73">IFERROR(IF($D$9="",IF($D$11="",IF($D$13="",IF($D$15="",INDEX(orderData[payed],SMALL(MATCH(ROW(orderData[customer]),ROW(orderData[customer])),ROWS($A$15:A80)+$B$3)),INDEX(orderData[payed],SMALL(IF(ISNUMBER(MATCH(YEAR(orderData[invoice_date]),$D$15,0)),MATCH(ROW(orderData[customer]),ROW(orderData[customer])),""),ROWS($A$15:A80)+$B$3))),IF($D$15="",INDEX(orderData[payed],SMALL(IF(ISNUMBER(MATCH(orderData[order_type],$D$13,0)),MATCH(ROW(orderData[customer]),ROW(orderData[customer])),""),ROWS($A$15:A80)+$B$3)),INDEX(orderData[payed],SMALL(IF(ISNUMBER(MATCH(orderData[order_type],$D$13,0)*MATCH(YEAR(orderData[invoice_date]),$D$15,0)),MATCH(ROW(orderData[customer]),ROW(orderData[customer])),""),ROWS($A$15:A80)+$B$3)))),IF($D$13="",IF($D$15="",INDEX(orderData[payed],SMALL(IF(ISNUMBER(MATCH(orderData[status],$D$11,0)),MATCH(ROW(orderData[customer]),ROW(orderData[customer])),""),ROWS($A$15:A80)+$B$3)),INDEX(orderData[payed],SMALL(IF(ISNUMBER(MATCH(orderData[status],$D$11,0)*MATCH(YEAR(orderData[invoice_date]),$D$15,0)),MATCH(ROW(orderData[customer]),ROW(orderData[customer])),""),ROWS($A$15:A80)+$B$3))),IF($D$15="",INDEX(orderData[payed],SMALL(IF(ISNUMBER(MATCH(orderData[status],$D$11,0)*MATCH(orderData[order_type],$D$13,0)),MATCH(ROW(orderData[customer]),ROW(orderData[customer])),""),ROWS($A$15:A80)+$B$3)),INDEX(orderData[payed],SMALL(IF(ISNUMBER(MATCH(orderData[status],$D$11,0)*MATCH(orderData[order_type],$D$13,0)*MATCH(YEAR(orderData[invoice_date]),$D$15,0)),MATCH(ROW(orderData[customer]),ROW(orderData[customer])),""),ROWS($A$15:A80)+$B$3))))),IF($D$11="",IF($D$13="",IF($D$15="",INDEX(orderData[payed],SMALL(IF(ISNUMBER(MATCH(orderData[customer],$D$9,0)),MATCH(ROW(orderData[customer]),ROW(orderData[customer])),""),ROWS($A$15:A80)+$B$3)),INDEX(orderData[payed],SMALL(IF(ISNUMBER(MATCH(orderData[customer],$D$9,0)*MATCH(YEAR(orderData[invoice_date]),$D$15,0)),MATCH(ROW(orderData[customer]),ROW(orderData[customer])),""),ROWS($A$15:A80)+$B$3))),IF($D$15="",INDEX(orderData[payed],SMALL(IF(ISNUMBER(MATCH(orderData[customer],$D$9,0)*MATCH(orderData[order_type],$D$13,0)),MATCH(ROW(orderData[customer]),ROW(orderData[customer])),""),ROWS($A$15:A80)+$B$3)),INDEX(orderData[payed],SMALL(IF(ISNUMBER(MATCH(orderData[customer],$D$9,0)*MATCH(orderData[order_type],$D$13,0)*MATCH(YEAR(orderData[invoice_date]),$D$15,0)),MATCH(ROW(orderData[customer]),ROW(orderData[customer])),""),ROWS($A$15:A80)+$B$3)))),IF($D$13="",IF($D$15="",INDEX(orderData[payed],SMALL(IF(ISNUMBER(MATCH(orderData[customer],$D$9,0)*MATCH(orderData[status],$D$11,0)),MATCH(ROW(orderData[customer]),ROW(orderData[customer])),""),ROWS($A$15:A80)+$B$3)),INDEX(orderData[payed],SMALL(IF(ISNUMBER(MATCH(orderData[customer],$D$9,0)*MATCH(orderData[status],$D$11,0)*MATCH(YEAR(orderData[payed]),$D$15,0)),MATCH(ROW(orderData[customer]),ROW(orderData[customer])),""),ROWS($A$15:A80)+$B$3))),IF($D$15="",INDEX(orderData[payed],SMALL(IF(ISNUMBER(MATCH(orderData[customer],$D$9,0)*MATCH(orderData[status],$D$11,0)*MATCH(orderData[order_type],$D$13,0)),MATCH(ROW(orderData[customer]),ROW(orderData[customer])),""),ROWS($A$15:A80)+$B$3)),INDEX(orderData[paye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U73" s="287" t="str">
        <f t="array" ref="U73">IFERROR(IF($D$9="",IF($D$11="",IF($D$13="",IF($D$15="",INDEX(orderData[shipping_method],SMALL(MATCH(ROW(orderData[customer]),ROW(orderData[customer])),ROWS($A$15:A80)+$B$3)),INDEX(orderData[shipping_method],SMALL(IF(ISNUMBER(MATCH(YEAR(orderData[invoice_date]),$D$15,0)),MATCH(ROW(orderData[customer]),ROW(orderData[customer])),""),ROWS($A$15:A80)+$B$3))),IF($D$15="",INDEX(orderData[shipping_method],SMALL(IF(ISNUMBER(MATCH(orderData[order_type],$D$13,0)),MATCH(ROW(orderData[customer]),ROW(orderData[customer])),""),ROWS($A$15:A80)+$B$3)),INDEX(orderData[shipping_method],SMALL(IF(ISNUMBER(MATCH(orderData[order_type],$D$13,0)*MATCH(YEAR(orderData[invoice_date]),$D$15,0)),MATCH(ROW(orderData[customer]),ROW(orderData[customer])),""),ROWS($A$15:A80)+$B$3)))),IF($D$13="",IF($D$15="",INDEX(orderData[shipping_method],SMALL(IF(ISNUMBER(MATCH(orderData[status],$D$11,0)),MATCH(ROW(orderData[customer]),ROW(orderData[customer])),""),ROWS($A$15:A80)+$B$3)),INDEX(orderData[shipping_method],SMALL(IF(ISNUMBER(MATCH(orderData[status],$D$11,0)*MATCH(YEAR(orderData[invoice_date]),$D$15,0)),MATCH(ROW(orderData[customer]),ROW(orderData[customer])),""),ROWS($A$15:A80)+$B$3))),IF($D$15="",INDEX(orderData[shipping_method],SMALL(IF(ISNUMBER(MATCH(orderData[status],$D$11,0)*MATCH(orderData[order_type],$D$13,0)),MATCH(ROW(orderData[customer]),ROW(orderData[customer])),""),ROWS($A$15:A80)+$B$3)),INDEX(orderData[shipping_method],SMALL(IF(ISNUMBER(MATCH(orderData[status],$D$11,0)*MATCH(orderData[order_type],$D$13,0)*MATCH(YEAR(orderData[invoice_date]),$D$15,0)),MATCH(ROW(orderData[customer]),ROW(orderData[customer])),""),ROWS($A$15:A80)+$B$3))))),IF($D$11="",IF($D$13="",IF($D$15="",INDEX(orderData[shipping_method],SMALL(IF(ISNUMBER(MATCH(orderData[customer],$D$9,0)),MATCH(ROW(orderData[customer]),ROW(orderData[customer])),""),ROWS($A$15:A80)+$B$3)),INDEX(orderData[shipping_method],SMALL(IF(ISNUMBER(MATCH(orderData[customer],$D$9,0)*MATCH(YEAR(orderData[invoice_date]),$D$15,0)),MATCH(ROW(orderData[customer]),ROW(orderData[customer])),""),ROWS($A$15:A80)+$B$3))),IF($D$15="",INDEX(orderData[shipping_method],SMALL(IF(ISNUMBER(MATCH(orderData[customer],$D$9,0)*MATCH(orderData[order_type],$D$13,0)),MATCH(ROW(orderData[customer]),ROW(orderData[customer])),""),ROWS($A$15:A80)+$B$3)),INDEX(orderData[shipping_method],SMALL(IF(ISNUMBER(MATCH(orderData[customer],$D$9,0)*MATCH(orderData[order_type],$D$13,0)*MATCH(YEAR(orderData[invoice_date]),$D$15,0)),MATCH(ROW(orderData[customer]),ROW(orderData[customer])),""),ROWS($A$15:A80)+$B$3)))),IF($D$13="",IF($D$15="",INDEX(orderData[shipping_method],SMALL(IF(ISNUMBER(MATCH(orderData[customer],$D$9,0)*MATCH(orderData[status],$D$11,0)),MATCH(ROW(orderData[customer]),ROW(orderData[customer])),""),ROWS($A$15:A80)+$B$3)),INDEX(orderData[shipping_method],SMALL(IF(ISNUMBER(MATCH(orderData[customer],$D$9,0)*MATCH(orderData[status],$D$11,0)*MATCH(YEAR(orderData[shipping_method]),$D$15,0)),MATCH(ROW(orderData[customer]),ROW(orderData[customer])),""),ROWS($A$15:A80)+$B$3))),IF($D$15="",INDEX(orderData[shipping_method],SMALL(IF(ISNUMBER(MATCH(orderData[customer],$D$9,0)*MATCH(orderData[status],$D$11,0)*MATCH(orderData[order_type],$D$13,0)),MATCH(ROW(orderData[customer]),ROW(orderData[customer])),""),ROWS($A$15:A80)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V73" s="292" t="str">
        <f t="array" ref="V73">IFERROR(IF($D$9="",IF($D$11="",IF($D$13="",IF($D$15="",INDEX(orderData[status],SMALL(MATCH(ROW(orderData[customer]),ROW(orderData[customer])),ROWS($A$15:A80)+$B$3)),INDEX(orderData[status],SMALL(IF(ISNUMBER(MATCH(YEAR(orderData[invoice_date]),$D$15,0)),MATCH(ROW(orderData[customer]),ROW(orderData[customer])),""),ROWS($A$15:A80)+$B$3))),IF($D$15="",INDEX(orderData[status],SMALL(IF(ISNUMBER(MATCH(orderData[order_type],$D$13,0)),MATCH(ROW(orderData[customer]),ROW(orderData[customer])),""),ROWS($A$15:A80)+$B$3)),INDEX(orderData[status],SMALL(IF(ISNUMBER(MATCH(orderData[order_type],$D$13,0)*MATCH(YEAR(orderData[invoice_date]),$D$15,0)),MATCH(ROW(orderData[customer]),ROW(orderData[customer])),""),ROWS($A$15:A80)+$B$3)))),IF($D$13="",IF($D$15="",INDEX(orderData[status],SMALL(IF(ISNUMBER(MATCH(orderData[status],$D$11,0)),MATCH(ROW(orderData[customer]),ROW(orderData[customer])),""),ROWS($A$15:A80)+$B$3)),INDEX(orderData[status],SMALL(IF(ISNUMBER(MATCH(orderData[status],$D$11,0)*MATCH(YEAR(orderData[invoice_date]),$D$15,0)),MATCH(ROW(orderData[customer]),ROW(orderData[customer])),""),ROWS($A$15:A80)+$B$3))),IF($D$15="",INDEX(orderData[status],SMALL(IF(ISNUMBER(MATCH(orderData[status],$D$11,0)*MATCH(orderData[order_type],$D$13,0)),MATCH(ROW(orderData[customer]),ROW(orderData[customer])),""),ROWS($A$15:A80)+$B$3)),INDEX(orderData[status],SMALL(IF(ISNUMBER(MATCH(orderData[status],$D$11,0)*MATCH(orderData[order_type],$D$13,0)*MATCH(YEAR(orderData[invoice_date]),$D$15,0)),MATCH(ROW(orderData[customer]),ROW(orderData[customer])),""),ROWS($A$15:A80)+$B$3))))),IF($D$11="",IF($D$13="",IF($D$15="",INDEX(orderData[status],SMALL(IF(ISNUMBER(MATCH(orderData[customer],$D$9,0)),MATCH(ROW(orderData[customer]),ROW(orderData[customer])),""),ROWS($A$15:A80)+$B$3)),INDEX(orderData[status],SMALL(IF(ISNUMBER(MATCH(orderData[customer],$D$9,0)*MATCH(YEAR(orderData[invoice_date]),$D$15,0)),MATCH(ROW(orderData[customer]),ROW(orderData[customer])),""),ROWS($A$15:A80)+$B$3))),IF($D$15="",INDEX(orderData[status],SMALL(IF(ISNUMBER(MATCH(orderData[customer],$D$9,0)*MATCH(orderData[order_type],$D$13,0)),MATCH(ROW(orderData[customer]),ROW(orderData[customer])),""),ROWS($A$15:A80)+$B$3)),INDEX(orderData[status],SMALL(IF(ISNUMBER(MATCH(orderData[customer],$D$9,0)*MATCH(orderData[order_type],$D$13,0)*MATCH(YEAR(orderData[invoice_date]),$D$15,0)),MATCH(ROW(orderData[customer]),ROW(orderData[customer])),""),ROWS($A$15:A80)+$B$3)))),IF($D$13="",IF($D$15="",INDEX(orderData[status],SMALL(IF(ISNUMBER(MATCH(orderData[customer],$D$9,0)*MATCH(orderData[status],$D$11,0)),MATCH(ROW(orderData[customer]),ROW(orderData[customer])),""),ROWS($A$15:A80)+$B$3)),INDEX(orderData[status],SMALL(IF(ISNUMBER(MATCH(orderData[customer],$D$9,0)*MATCH(orderData[status],$D$11,0)*MATCH(YEAR(orderData[status]),$D$15,0)),MATCH(ROW(orderData[customer]),ROW(orderData[customer])),""),ROWS($A$15:A80)+$B$3))),IF($D$15="",INDEX(orderData[status],SMALL(IF(ISNUMBER(MATCH(orderData[customer],$D$9,0)*MATCH(orderData[status],$D$11,0)*MATCH(orderData[order_type],$D$13,0)),MATCH(ROW(orderData[customer]),ROW(orderData[customer])),""),ROWS($A$15:A80)+$B$3)),INDEX(orderData[statu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W73" s="392" t="str">
        <f t="array" ref="W73">IFERROR(IF($D$9="",IF($D$11="",IF($D$13="",IF($D$15="",INDEX(orderData[custom_docs],SMALL(MATCH(ROW(orderData[customer]),ROW(orderData[customer])),ROWS($A$15:A80)+$B$3)),INDEX(orderData[custom_docs],SMALL(IF(ISNUMBER(MATCH(YEAR(orderData[invoice_date]),$D$15,0)),MATCH(ROW(orderData[customer]),ROW(orderData[customer])),""),ROWS($A$15:A80)+$B$3))),IF($D$15="",INDEX(orderData[custom_docs],SMALL(IF(ISNUMBER(MATCH(orderData[order_type],$D$13,0)),MATCH(ROW(orderData[customer]),ROW(orderData[customer])),""),ROWS($A$15:A80)+$B$3)),INDEX(orderData[custom_docs],SMALL(IF(ISNUMBER(MATCH(orderData[order_type],$D$13,0)*MATCH(YEAR(orderData[invoice_date]),$D$15,0)),MATCH(ROW(orderData[customer]),ROW(orderData[customer])),""),ROWS($A$15:A80)+$B$3)))),IF($D$13="",IF($D$15="",INDEX(orderData[custom_docs],SMALL(IF(ISNUMBER(MATCH(orderData[status],$D$11,0)),MATCH(ROW(orderData[customer]),ROW(orderData[customer])),""),ROWS($A$15:A80)+$B$3)),INDEX(orderData[custom_docs],SMALL(IF(ISNUMBER(MATCH(orderData[status],$D$11,0)*MATCH(YEAR(orderData[invoice_date]),$D$15,0)),MATCH(ROW(orderData[customer]),ROW(orderData[customer])),""),ROWS($A$15:A80)+$B$3))),IF($D$15="",INDEX(orderData[custom_docs],SMALL(IF(ISNUMBER(MATCH(orderData[status],$D$11,0)*MATCH(orderData[order_type],$D$13,0)),MATCH(ROW(orderData[customer]),ROW(orderData[customer])),""),ROWS($A$15:A80)+$B$3)),INDEX(orderData[custom_docs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_docs],SMALL(IF(ISNUMBER(MATCH(orderData[customer],$D$9,0)),MATCH(ROW(orderData[customer]),ROW(orderData[customer])),""),ROWS($A$15:A80)+$B$3)),INDEX(orderData[custom_docs],SMALL(IF(ISNUMBER(MATCH(orderData[customer],$D$9,0)*MATCH(YEAR(orderData[invoice_date]),$D$15,0)),MATCH(ROW(orderData[customer]),ROW(orderData[customer])),""),ROWS($A$15:A80)+$B$3))),IF($D$15="",INDEX(orderData[custom_docs],SMALL(IF(ISNUMBER(MATCH(orderData[customer],$D$9,0)*MATCH(orderData[order_type],$D$13,0)),MATCH(ROW(orderData[customer]),ROW(orderData[customer])),""),ROWS($A$15:A80)+$B$3)),INDEX(orderData[custom_docs],SMALL(IF(ISNUMBER(MATCH(orderData[customer],$D$9,0)*MATCH(orderData[order_type],$D$13,0)*MATCH(YEAR(orderData[invoice_date]),$D$15,0)),MATCH(ROW(orderData[customer]),ROW(orderData[customer])),""),ROWS($A$15:A80)+$B$3)))),IF($D$13="",IF($D$15="",INDEX(orderData[custom_docs],SMALL(IF(ISNUMBER(MATCH(orderData[customer],$D$9,0)*MATCH(orderData[status],$D$11,0)),MATCH(ROW(orderData[customer]),ROW(orderData[customer])),""),ROWS($A$15:A80)+$B$3)),INDEX(orderData[custom_docs],SMALL(IF(ISNUMBER(MATCH(orderData[customer],$D$9,0)*MATCH(orderData[status],$D$11,0)*MATCH(YEAR(orderData[status]),$D$15,0)),MATCH(ROW(orderData[customer]),ROW(orderData[customer])),""),ROWS($A$15:A80)+$B$3))),IF($D$15="",INDEX(orderData[custom_docs],SMALL(IF(ISNUMBER(MATCH(orderData[customer],$D$9,0)*MATCH(orderData[status],$D$11,0)*MATCH(orderData[order_type],$D$13,0)),MATCH(ROW(orderData[customer]),ROW(orderData[customer])),""),ROWS($A$15:A80)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BG73" s="195"/>
      <c r="BK73" s="266"/>
      <c r="BL73" s="267"/>
      <c r="BM73" s="268"/>
      <c r="BN73" s="267"/>
      <c r="BO73" s="268"/>
      <c r="BZ73" s="318"/>
      <c r="CA73" s="305" t="str">
        <f>IFERROR(IF(BZ73="","",INDEX(productData[description],MATCH(BZ73,productData[sku],0))),"")</f>
        <v/>
      </c>
      <c r="CB73" s="307"/>
      <c r="CC73" s="421"/>
      <c r="CD73" s="315"/>
      <c r="CE73" s="426"/>
      <c r="CF73" s="308"/>
      <c r="CG73" s="309" t="str">
        <f>IFERROR(ROUNDUP(CB73/INDEX(productData[units_per_carton],MATCH(BZ73,productData[sku],0)),0),"")</f>
        <v/>
      </c>
      <c r="CH73" s="310" t="str">
        <f>IFERROR(ROUNDUP(CD73/INDEX(productData[units_per_carton],MATCH(BZ73,productData[sku],0)),0),"")</f>
        <v/>
      </c>
      <c r="CI73" s="310" t="str">
        <f>IFERROR(ROUNDUP(CF73/INDEX(productData[units_per_carton],MATCH(BZ73,productData[sku])),0),"")</f>
        <v/>
      </c>
      <c r="CJ73" s="310" t="str">
        <f>IFERROR(((CB73+CD73+CF73)/INDEX(productData[units_per_carton],MATCH(BZ73,productData[sku],0)))*INDEX(productData[net_weight],MATCH(BZ73,productData[sku],0)),"")</f>
        <v/>
      </c>
      <c r="CK73" s="310" t="str">
        <f>IFERROR(((CB73+CD73+CF73)/INDEX(productData[units_per_carton],MATCH(BZ73,productData[sku],0)))*INDEX(productData[gross_weight],MATCH(BZ73,productData[sku],0)),"")</f>
        <v/>
      </c>
      <c r="CL73" s="414" t="str">
        <f>IFERROR((CB73+CD73+CF73)/INDEX(productData[units_per_carton],MATCH(BZ73,productData[sku],0))*INDEX(productData[length],MATCH(BZ73,productData[sku],0))*INDEX(productData[width],MATCH(BZ73,productData[sku],0))*INDEX(productData[height],MATCH(BZ73,productData[sku],0))/1000000000,"")</f>
        <v/>
      </c>
      <c r="CM73" s="311" t="str">
        <f>IFERROR(INDEX(productData[category],MATCH(BZ73,productData[sku],0)),"")</f>
        <v/>
      </c>
      <c r="CN73" s="311" t="str">
        <f>IFERROR(INDEX(productData[size1],MATCH(BZ73,productData[sku],0)),"")</f>
        <v/>
      </c>
      <c r="CO73" s="312" t="str">
        <f>IFERROR(INDEX(productData[hs_code],MATCH(BZ73,productData[sku],0)),"")</f>
        <v/>
      </c>
      <c r="CP73" s="365" t="str">
        <f>IFERROR(INDEX(productData[sku_geko],MATCH(BZ73,productData[sku],0)),"")</f>
        <v/>
      </c>
      <c r="CQ73" s="308"/>
      <c r="CR73" s="383" t="str">
        <f>IFERROR(IF(BZ73="","",IF($BX$15="SALE",INDEX(inventory[COSTO UNITARIO],MATCH(BZ73,inventory[SKU],0)),IF($BX$15="SAMPLING",INDEX(inventory[COSTO UNITARIO],MATCH(BZ73,inventory[SKU],0)),""))),"")</f>
        <v/>
      </c>
      <c r="CS73" s="383" t="str">
        <f t="shared" ref="CS73:CS110" si="10">IFERROR(IF(BZ73="","",(CB73+CD73)*CR73),"")</f>
        <v/>
      </c>
      <c r="CT73" s="430" t="str">
        <f t="shared" ref="CT73:CT110" si="11">IF(BZ73="","",CB73*CC73+CD73*CE73)</f>
        <v/>
      </c>
      <c r="CU73" s="357" t="str">
        <f t="shared" ref="CU73:CU110" si="12">IF(BZ73="","",IF(OR($BX$15="PRODUCTION",$BX$15="SUPPLY"),"",IF(OR($CY$32=TRUE,$CY$32="GOODS SENT"),"OK",VLOOKUP(BZ73,$EE$6:$EK$400,7,FALSE)+IF(OR($BX$15="SALE",$BX$15="SAMPLING"),-(CB73+CD73+CF73),(CB73+CD73+CF73)))))</f>
        <v/>
      </c>
      <c r="DB73" s="251" t="str">
        <f>IFERROR(VLOOKUP(BZ73,productData[],22,FALSE),"")</f>
        <v/>
      </c>
      <c r="EE73" s="337" t="str">
        <f t="array" ref="EE73">IFERROR(IF($EC$9="",IF($EC$11="",IF($EC$13="",INDEX(productData[sku],SMALL(MATCH(ROW(productData[sku]),ROW(productData[sku])),ROWS($A$15:A80)+$B$3)),INDEX(productData[sku],SMALL(IF(ISNUMBER(MATCH(productData[size1],$EC$13,0)),MATCH(ROW(productData[sku]),ROW(productData[sku])),""),ROWS($A$15:A78)+$B$3))),IF($EC$13="",INDEX(productData[sku],SMALL(IF(ISNUMBER(MATCH(productData[sex],$EC$11,0)),MATCH(ROW(productData[sku]),ROW(productData[sku])),""),ROWS($A$15:A78)+$B$3)),INDEX(productData[sku],SMALL(IF(ISNUMBER(MATCH(productData[sex],$EC$11,0)*MATCH(productData[size1],$EC$13,0)),MATCH(ROW(productData[sku]),ROW(productData[sku])),""),ROWS($A$15:A78)+$B$3)))),IF($EC$11="",IF($EC$13="",INDEX(productData[sku],SMALL(IF(ISNUMBER(MATCH(productData[category],$EC$9,0)),MATCH(ROW(productData[sku]),ROW(productData[sku])),""),ROWS($A$15:A78)+$B$3)),INDEX(productData[sku],SMALL(IF(ISNUMBER(MATCH(productData[category],$EC$9,0)*MATCH(productData[size1],$EC$13,0)),MATCH(ROW(productData[sku]),ROW(productData[sku])),""),ROWS($A$15:A78)+$B$3))),IF($EC$13="",INDEX(productData[sku],SMALL(IF(ISNUMBER(MATCH(productData[category],$EC$9,0)*MATCH(productData[sex],$EC$11,0)),MATCH(ROW(productData[sku]),ROW(productData[sku])),""),ROWS($A$15:A78)+$B$3)),INDEX(productData[sku],SMALL(IF(ISNUMBER(MATCH(productData[category],$EC$9,0)*MATCH(productData[sex],$EC$11,0)*MATCH(productData[size1],$EC$13,0)),MATCH(ROW(productData[sku]),ROW(productData[sku])),""),ROWS($A$15:A78)+$B$3))))),"")</f>
        <v/>
      </c>
      <c r="EF73" s="501" t="str">
        <f t="array" ref="EF73">IFERROR(IF($EC$9="",IF($EC$11="",IF($EC$13="",INDEX(productData[description],SMALL(MATCH(ROW(productData[sku]),ROW(productData[sku])),ROWS($A$15:A80)+$B$3)),INDEX(productData[description],SMALL(IF(ISNUMBER(MATCH(productData[size1],$EC$13,0)),MATCH(ROW(productData[sku]),ROW(productData[sku])),""),ROWS($A$15:A78)+$B$3))),IF($EC$13="",INDEX(productData[description],SMALL(IF(ISNUMBER(MATCH(productData[sex],$EC$11,0)),MATCH(ROW(productData[sku]),ROW(productData[sku])),""),ROWS($A$15:A78)+$B$3)),INDEX(productData[description],SMALL(IF(ISNUMBER(MATCH(productData[sex],$EC$11,0)*MATCH(productData[size1],$EC$13,0)),MATCH(ROW(productData[sku]),ROW(productData[sku])),""),ROWS($A$15:A78)+$B$3)))),IF($EC$11="",IF($EC$13="",INDEX(productData[description],SMALL(IF(ISNUMBER(MATCH(productData[category],$EC$9,0)),MATCH(ROW(productData[sku]),ROW(productData[sku])),""),ROWS($A$15:A78)+$B$3)),INDEX(productData[description],SMALL(IF(ISNUMBER(MATCH(productData[category],$EC$9,0)*MATCH(productData[size1],$EC$13,0)),MATCH(ROW(productData[sku]),ROW(productData[sku])),""),ROWS($A$15:A78)+$B$3))),IF($EC$13="",INDEX(productData[description],SMALL(IF(ISNUMBER(MATCH(productData[category],$EC$9,0)*MATCH(productData[sex],$EC$11,0)),MATCH(ROW(productData[sku]),ROW(productData[sku])),""),ROWS($A$15:A78)+$B$3)),INDEX(productData[description],SMALL(IF(ISNUMBER(MATCH(productData[category],$EC$9,0)*MATCH(productData[sex],$EC$11,0)*MATCH(productData[size1],$EC$13,0)),MATCH(ROW(productData[sku]),ROW(productData[sku])),""),ROWS($A$15:A78)+$B$3))))),"")</f>
        <v/>
      </c>
      <c r="EG73" s="338" t="str">
        <f>IFERROR(IF('BHPC MANAGER'!$EE73="","",INDEX(inventory[ESISTENZA],MATCH('BHPC MANAGER'!$EE73,inventory[SKU],0))),0)</f>
        <v/>
      </c>
      <c r="EH73" s="339" t="s">
        <v>241</v>
      </c>
      <c r="EI73" s="339" t="str">
        <f t="shared" ref="EI73:EI136" si="13">IF(EE73="","",IFERROR(EG73+EH73,EG73))</f>
        <v/>
      </c>
      <c r="EJ73" s="340" t="s">
        <v>241</v>
      </c>
      <c r="EK73" s="341" t="str">
        <f t="shared" ref="EK73:EK136" si="14">IF(EE73="","",IFERROR(EI73+EJ73,EI73))</f>
        <v/>
      </c>
    </row>
    <row r="74" spans="12:141" ht="15" customHeight="1" x14ac:dyDescent="0.35">
      <c r="L74" s="285" t="str">
        <f t="array" ref="L74">IFERROR(IF($D$9="",IF($D$11="",IF($D$13="",IF($D$15="",INDEX(orderData[customer],SMALL(MATCH(ROW(orderData[customer]),ROW(orderData[customer])),ROWS($A$15:A81)+$B$3)),INDEX(orderData[customer],SMALL(IF(ISNUMBER(MATCH(YEAR(orderData[invoice_date]),$D$15,0)),MATCH(ROW(orderData[customer]),ROW(orderData[customer])),""),ROWS($A$15:A81)+$B$3))),IF($D$15="",INDEX(orderData[customer],SMALL(IF(ISNUMBER(MATCH(orderData[order_type],$D$13,0)),MATCH(ROW(orderData[customer]),ROW(orderData[customer])),""),ROWS($A$15:A81)+$B$3)),INDEX(orderData[customer],SMALL(IF(ISNUMBER(MATCH(orderData[order_type],$D$13,0)*MATCH(YEAR(orderData[invoice_date]),$D$15,0)),MATCH(ROW(orderData[customer]),ROW(orderData[customer])),""),ROWS($A$15:A81)+$B$3)))),IF($D$13="",IF($D$15="",INDEX(orderData[customer],SMALL(IF(ISNUMBER(MATCH(orderData[status],$D$11,0)),MATCH(ROW(orderData[customer]),ROW(orderData[customer])),""),ROWS($A$15:A81)+$B$3)),INDEX(orderData[customer],SMALL(IF(ISNUMBER(MATCH(orderData[status],$D$11,0)*MATCH(YEAR(orderData[invoice_date]),$D$15,0)),MATCH(ROW(orderData[customer]),ROW(orderData[customer])),""),ROWS($A$15:A81)+$B$3))),IF($D$15="",INDEX(orderData[customer],SMALL(IF(ISNUMBER(MATCH(orderData[status],$D$11,0)*MATCH(orderData[order_type],$D$13,0)),MATCH(ROW(orderData[customer]),ROW(orderData[customer])),""),ROWS($A$15:A81)+$B$3)),INDEX(orderData[customer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er],SMALL(IF(ISNUMBER(MATCH(orderData[customer],$D$9,0)),MATCH(ROW(orderData[customer]),ROW(orderData[customer])),""),ROWS($A$15:A81)+$B$3)),INDEX(orderData[customer],SMALL(IF(ISNUMBER(MATCH(orderData[customer],$D$9,0)*MATCH(YEAR(orderData[invoice_date]),$D$15,0)),MATCH(ROW(orderData[customer]),ROW(orderData[customer])),""),ROWS($A$15:A81)+$B$3))),IF($D$15="",INDEX(orderData[customer],SMALL(IF(ISNUMBER(MATCH(orderData[customer],$D$9,0)*MATCH(orderData[order_type],$D$13,0)),MATCH(ROW(orderData[customer]),ROW(orderData[customer])),""),ROWS($A$15:A81)+$B$3)),INDEX(orderData[customer],SMALL(IF(ISNUMBER(MATCH(orderData[customer],$D$9,0)*MATCH(orderData[order_type],$D$13,0)*MATCH(YEAR(orderData[invoice_date]),$D$15,0)),MATCH(ROW(orderData[customer]),ROW(orderData[customer])),""),ROWS($A$15:A81)+$B$3)))),IF($D$13="",IF($D$15="",INDEX(orderData[customer],SMALL(IF(ISNUMBER(MATCH(orderData[customer],$D$9,0)*MATCH(orderData[status],$D$11,0)),MATCH(ROW(orderData[customer]),ROW(orderData[customer])),""),ROWS($A$15:A81)+$B$3)),INDEX(orderData[customer],SMALL(IF(ISNUMBER(MATCH(orderData[customer],$D$9,0)*MATCH(orderData[status],$D$11,0)*MATCH(YEAR(orderData[invoice_date]),$D$15,0)),MATCH(ROW(orderData[customer]),ROW(orderData[customer])),""),ROWS($A$15:A81)+$B$3))),IF($D$15="",INDEX(orderData[customer],SMALL(IF(ISNUMBER(MATCH(orderData[customer],$D$9,0)*MATCH(orderData[status],$D$11,0)*MATCH(orderData[order_type],$D$13,0)),MATCH(ROW(orderData[customer]),ROW(orderData[customer])),""),ROWS($A$15:A81)+$B$3)),INDEX(orderData[customer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M74" s="286" t="str">
        <f t="array" ref="M74">IFERROR(IF($D$9="",IF($D$11="",IF($D$13="",IF($D$15="",INDEX(orderData[order_no],SMALL(MATCH(ROW(orderData[customer]),ROW(orderData[customer])),ROWS($A$15:A81)+$B$3)),INDEX(orderData[order_no],SMALL(IF(ISNUMBER(MATCH(YEAR(orderData[invoice_date]),$D$15,0)),MATCH(ROW(orderData[customer]),ROW(orderData[customer])),""),ROWS($A$15:A81)+$B$3))),IF($D$15="",INDEX(orderData[order_no],SMALL(IF(ISNUMBER(MATCH(orderData[order_type],$D$13,0)),MATCH(ROW(orderData[customer]),ROW(orderData[customer])),""),ROWS($A$15:A81)+$B$3)),INDEX(orderData[order_no],SMALL(IF(ISNUMBER(MATCH(orderData[order_type],$D$13,0)*MATCH(YEAR(orderData[invoice_date]),$D$15,0)),MATCH(ROW(orderData[customer]),ROW(orderData[customer])),""),ROWS($A$15:A81)+$B$3)))),IF($D$13="",IF($D$15="",INDEX(orderData[order_no],SMALL(IF(ISNUMBER(MATCH(orderData[status],$D$11,0)),MATCH(ROW(orderData[customer]),ROW(orderData[customer])),""),ROWS($A$15:A81)+$B$3)),INDEX(orderData[order_no],SMALL(IF(ISNUMBER(MATCH(orderData[status],$D$11,0)*MATCH(YEAR(orderData[invoice_date]),$D$15,0)),MATCH(ROW(orderData[customer]),ROW(orderData[customer])),""),ROWS($A$15:A81)+$B$3))),IF($D$15="",INDEX(orderData[order_no],SMALL(IF(ISNUMBER(MATCH(orderData[status],$D$11,0)*MATCH(orderData[order_type],$D$13,0)),MATCH(ROW(orderData[customer]),ROW(orderData[customer])),""),ROWS($A$15:A81)+$B$3)),INDEX(orderData[order_no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no],SMALL(IF(ISNUMBER(MATCH(orderData[customer],$D$9,0)),MATCH(ROW(orderData[customer]),ROW(orderData[customer])),""),ROWS($A$15:A81)+$B$3)),INDEX(orderData[order_no],SMALL(IF(ISNUMBER(MATCH(orderData[customer],$D$9,0)*MATCH(YEAR(orderData[invoice_date]),$D$15,0)),MATCH(ROW(orderData[customer]),ROW(orderData[customer])),""),ROWS($A$15:A81)+$B$3))),IF($D$15="",INDEX(orderData[order_no],SMALL(IF(ISNUMBER(MATCH(orderData[customer],$D$9,0)*MATCH(orderData[order_type],$D$13,0)),MATCH(ROW(orderData[customer]),ROW(orderData[customer])),""),ROWS($A$15:A81)+$B$3)),INDEX(orderData[order_no],SMALL(IF(ISNUMBER(MATCH(orderData[customer],$D$9,0)*MATCH(orderData[order_type],$D$13,0)*MATCH(YEAR(orderData[invoice_date]),$D$15,0)),MATCH(ROW(orderData[customer]),ROW(orderData[customer])),""),ROWS($A$15:A81)+$B$3)))),IF($D$13="",IF($D$15="",INDEX(orderData[order_no],SMALL(IF(ISNUMBER(MATCH(orderData[customer],$D$9,0)*MATCH(orderData[status],$D$11,0)),MATCH(ROW(orderData[customer]),ROW(orderData[customer])),""),ROWS($A$15:A81)+$B$3)),INDEX(orderData[order_no],SMALL(IF(ISNUMBER(MATCH(orderData[customer],$D$9,0)*MATCH(orderData[status],$D$11,0)*MATCH(YEAR(orderData[invoice_date]),$D$15,0)),MATCH(ROW(orderData[customer]),ROW(orderData[customer])),""),ROWS($A$15:A81)+$B$3))),IF($D$15="",INDEX(orderData[order_no],SMALL(IF(ISNUMBER(MATCH(orderData[customer],$D$9,0)*MATCH(orderData[status],$D$11,0)*MATCH(orderData[order_type],$D$13,0)),MATCH(ROW(orderData[customer]),ROW(orderData[customer])),""),ROWS($A$15:A81)+$B$3)),INDEX(orderData[order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N74" s="287" t="str">
        <f t="array" ref="N74">IFERROR(IF($D$9="",IF($D$11="",IF($D$13="",IF($D$15="",INDEX(orderData[order_type],SMALL(MATCH(ROW(orderData[customer]),ROW(orderData[customer])),ROWS($A$15:A81)+$B$3)),INDEX(orderData[order_type],SMALL(IF(ISNUMBER(MATCH(YEAR(orderData[invoice_date]),$D$15,0)),MATCH(ROW(orderData[customer]),ROW(orderData[customer])),""),ROWS($A$15:A81)+$B$3))),IF($D$15="",INDEX(orderData[order_type],SMALL(IF(ISNUMBER(MATCH(orderData[order_type],$D$13,0)),MATCH(ROW(orderData[customer]),ROW(orderData[customer])),""),ROWS($A$15:A81)+$B$3)),INDEX(orderData[order_type],SMALL(IF(ISNUMBER(MATCH(orderData[order_type],$D$13,0)*MATCH(YEAR(orderData[invoice_date]),$D$15,0)),MATCH(ROW(orderData[customer]),ROW(orderData[customer])),""),ROWS($A$15:A81)+$B$3)))),IF($D$13="",IF($D$15="",INDEX(orderData[order_type],SMALL(IF(ISNUMBER(MATCH(orderData[status],$D$11,0)),MATCH(ROW(orderData[customer]),ROW(orderData[customer])),""),ROWS($A$15:A81)+$B$3)),INDEX(orderData[order_type],SMALL(IF(ISNUMBER(MATCH(orderData[status],$D$11,0)*MATCH(YEAR(orderData[invoice_date]),$D$15,0)),MATCH(ROW(orderData[customer]),ROW(orderData[customer])),""),ROWS($A$15:A81)+$B$3))),IF($D$15="",INDEX(orderData[order_type],SMALL(IF(ISNUMBER(MATCH(orderData[status],$D$11,0)*MATCH(orderData[order_type],$D$13,0)),MATCH(ROW(orderData[customer]),ROW(orderData[customer])),""),ROWS($A$15:A81)+$B$3)),INDEX(orderData[order_typ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type],SMALL(IF(ISNUMBER(MATCH(orderData[customer],$D$9,0)),MATCH(ROW(orderData[customer]),ROW(orderData[customer])),""),ROWS($A$15:A81)+$B$3)),INDEX(orderData[order_type],SMALL(IF(ISNUMBER(MATCH(orderData[customer],$D$9,0)*MATCH(YEAR(orderData[invoice_date]),$D$15,0)),MATCH(ROW(orderData[customer]),ROW(orderData[customer])),""),ROWS($A$15:A81)+$B$3))),IF($D$15="",INDEX(orderData[order_type],SMALL(IF(ISNUMBER(MATCH(orderData[customer],$D$9,0)*MATCH(orderData[order_type],$D$13,0)),MATCH(ROW(orderData[customer]),ROW(orderData[customer])),""),ROWS($A$15:A81)+$B$3)),INDEX(orderData[order_type],SMALL(IF(ISNUMBER(MATCH(orderData[customer],$D$9,0)*MATCH(orderData[order_type],$D$13,0)*MATCH(YEAR(orderData[invoice_date]),$D$15,0)),MATCH(ROW(orderData[customer]),ROW(orderData[customer])),""),ROWS($A$15:A81)+$B$3)))),IF($D$13="",IF($D$15="",INDEX(orderData[order_type],SMALL(IF(ISNUMBER(MATCH(orderData[customer],$D$9,0)*MATCH(orderData[status],$D$11,0)),MATCH(ROW(orderData[customer]),ROW(orderData[customer])),""),ROWS($A$15:A81)+$B$3)),INDEX(orderData[order_type],SMALL(IF(ISNUMBER(MATCH(orderData[customer],$D$9,0)*MATCH(orderData[status],$D$11,0)*MATCH(YEAR(orderData[invoice_date]),$D$15,0)),MATCH(ROW(orderData[customer]),ROW(orderData[customer])),""),ROWS($A$15:A81)+$B$3))),IF($D$15="",INDEX(orderData[order_type],SMALL(IF(ISNUMBER(MATCH(orderData[customer],$D$9,0)*MATCH(orderData[status],$D$11,0)*MATCH(orderData[order_type],$D$13,0)),MATCH(ROW(orderData[customer]),ROW(orderData[customer])),""),ROWS($A$15:A81)+$B$3)),INDEX(orderData[order_typ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O74" s="288" t="str">
        <f t="array" ref="O74">IFERROR(IF($D$9="",IF($D$11="",IF($D$13="",IF($D$15="",INDEX(orderData[order_date],SMALL(MATCH(ROW(orderData[customer]),ROW(orderData[customer])),ROWS($A$15:A81)+$B$3)),INDEX(orderData[order_date],SMALL(IF(ISNUMBER(MATCH(YEAR(orderData[invoice_date]),$D$15,0)),MATCH(ROW(orderData[customer]),ROW(orderData[customer])),""),ROWS($A$15:A81)+$B$3))),IF($D$15="",INDEX(orderData[order_date],SMALL(IF(ISNUMBER(MATCH(orderData[order_type],$D$13,0)),MATCH(ROW(orderData[customer]),ROW(orderData[customer])),""),ROWS($A$15:A81)+$B$3)),INDEX(orderData[order_date],SMALL(IF(ISNUMBER(MATCH(orderData[order_type],$D$13,0)*MATCH(YEAR(orderData[invoice_date]),$D$15,0)),MATCH(ROW(orderData[customer]),ROW(orderData[customer])),""),ROWS($A$15:A81)+$B$3)))),IF($D$13="",IF($D$15="",INDEX(orderData[order_date],SMALL(IF(ISNUMBER(MATCH(orderData[status],$D$11,0)),MATCH(ROW(orderData[customer]),ROW(orderData[customer])),""),ROWS($A$15:A81)+$B$3)),INDEX(orderData[order_date],SMALL(IF(ISNUMBER(MATCH(orderData[status],$D$11,0)*MATCH(YEAR(orderData[invoice_date]),$D$15,0)),MATCH(ROW(orderData[customer]),ROW(orderData[customer])),""),ROWS($A$15:A81)+$B$3))),IF($D$15="",INDEX(orderData[order_date],SMALL(IF(ISNUMBER(MATCH(orderData[status],$D$11,0)*MATCH(orderData[order_type],$D$13,0)),MATCH(ROW(orderData[customer]),ROW(orderData[customer])),""),ROWS($A$15:A81)+$B$3)),INDEX(orderData[order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date],SMALL(IF(ISNUMBER(MATCH(orderData[customer],$D$9,0)),MATCH(ROW(orderData[customer]),ROW(orderData[customer])),""),ROWS($A$15:A81)+$B$3)),INDEX(orderData[order_date],SMALL(IF(ISNUMBER(MATCH(orderData[customer],$D$9,0)*MATCH(YEAR(orderData[invoice_date]),$D$15,0)),MATCH(ROW(orderData[customer]),ROW(orderData[customer])),""),ROWS($A$15:A81)+$B$3))),IF($D$15="",INDEX(orderData[order_date],SMALL(IF(ISNUMBER(MATCH(orderData[customer],$D$9,0)*MATCH(orderData[order_type],$D$13,0)),MATCH(ROW(orderData[customer]),ROW(orderData[customer])),""),ROWS($A$15:A81)+$B$3)),INDEX(orderData[order_date],SMALL(IF(ISNUMBER(MATCH(orderData[customer],$D$9,0)*MATCH(orderData[order_type],$D$13,0)*MATCH(YEAR(orderData[invoice_date]),$D$15,0)),MATCH(ROW(orderData[customer]),ROW(orderData[customer])),""),ROWS($A$15:A81)+$B$3)))),IF($D$13="",IF($D$15="",INDEX(orderData[order_date],SMALL(IF(ISNUMBER(MATCH(orderData[customer],$D$9,0)*MATCH(orderData[status],$D$11,0)),MATCH(ROW(orderData[customer]),ROW(orderData[customer])),""),ROWS($A$15:A81)+$B$3)),INDEX(orderData[order_date],SMALL(IF(ISNUMBER(MATCH(orderData[customer],$D$9,0)*MATCH(orderData[status],$D$11,0)*MATCH(YEAR(orderData[invoice_date]),$D$15,0)),MATCH(ROW(orderData[customer]),ROW(orderData[customer])),""),ROWS($A$15:A81)+$B$3))),IF($D$15="",INDEX(orderData[order_date],SMALL(IF(ISNUMBER(MATCH(orderData[customer],$D$9,0)*MATCH(orderData[status],$D$11,0)*MATCH(orderData[order_type],$D$13,0)),MATCH(ROW(orderData[customer]),ROW(orderData[customer])),""),ROWS($A$15:A81)+$B$3)),INDEX(orderData[order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P74" s="289" t="str">
        <f t="array" ref="P74">IFERROR(IF($D$9="",IF($D$11="",IF($D$13="",IF($D$15="",INDEX(orderData[invoice_no],SMALL(MATCH(ROW(orderData[customer]),ROW(orderData[customer])),ROWS($A$15:A81)+$B$3)),INDEX(orderData[invoice_no],SMALL(IF(ISNUMBER(MATCH(YEAR(orderData[invoice_date]),$D$15,0)),MATCH(ROW(orderData[customer]),ROW(orderData[customer])),""),ROWS($A$15:A81)+$B$3))),IF($D$15="",INDEX(orderData[invoice_no],SMALL(IF(ISNUMBER(MATCH(orderData[order_type],$D$13,0)),MATCH(ROW(orderData[customer]),ROW(orderData[customer])),""),ROWS($A$15:A81)+$B$3)),INDEX(orderData[invoice_no],SMALL(IF(ISNUMBER(MATCH(orderData[order_type],$D$13,0)*MATCH(YEAR(orderData[invoice_date]),$D$15,0)),MATCH(ROW(orderData[customer]),ROW(orderData[customer])),""),ROWS($A$15:A81)+$B$3)))),IF($D$13="",IF($D$15="",INDEX(orderData[invoice_no],SMALL(IF(ISNUMBER(MATCH(orderData[status],$D$11,0)),MATCH(ROW(orderData[customer]),ROW(orderData[customer])),""),ROWS($A$15:A81)+$B$3)),INDEX(orderData[invoice_no],SMALL(IF(ISNUMBER(MATCH(orderData[status],$D$11,0)*MATCH(YEAR(orderData[invoice_date]),$D$15,0)),MATCH(ROW(orderData[customer]),ROW(orderData[customer])),""),ROWS($A$15:A81)+$B$3))),IF($D$15="",INDEX(orderData[invoice_no],SMALL(IF(ISNUMBER(MATCH(orderData[status],$D$11,0)*MATCH(orderData[order_type],$D$13,0)),MATCH(ROW(orderData[customer]),ROW(orderData[customer])),""),ROWS($A$15:A81)+$B$3)),INDEX(orderData[invoice_no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no],SMALL(IF(ISNUMBER(MATCH(orderData[customer],$D$9,0)),MATCH(ROW(orderData[customer]),ROW(orderData[customer])),""),ROWS($A$15:A81)+$B$3)),INDEX(orderData[invoice_no],SMALL(IF(ISNUMBER(MATCH(orderData[customer],$D$9,0)*MATCH(YEAR(orderData[invoice_date]),$D$15,0)),MATCH(ROW(orderData[customer]),ROW(orderData[customer])),""),ROWS($A$15:A81)+$B$3))),IF($D$15="",INDEX(orderData[invoice_no],SMALL(IF(ISNUMBER(MATCH(orderData[customer],$D$9,0)*MATCH(orderData[order_type],$D$13,0)),MATCH(ROW(orderData[customer]),ROW(orderData[customer])),""),ROWS($A$15:A81)+$B$3)),INDEX(orderData[invoice_no],SMALL(IF(ISNUMBER(MATCH(orderData[customer],$D$9,0)*MATCH(orderData[order_type],$D$13,0)*MATCH(YEAR(orderData[invoice_date]),$D$15,0)),MATCH(ROW(orderData[customer]),ROW(orderData[customer])),""),ROWS($A$15:A81)+$B$3)))),IF($D$13="",IF($D$15="",INDEX(orderData[invoice_no],SMALL(IF(ISNUMBER(MATCH(orderData[customer],$D$9,0)*MATCH(orderData[status],$D$11,0)),MATCH(ROW(orderData[customer]),ROW(orderData[customer])),""),ROWS($A$15:A81)+$B$3)),INDEX(orderData[invoice_no],SMALL(IF(ISNUMBER(MATCH(orderData[customer],$D$9,0)*MATCH(orderData[status],$D$11,0)*MATCH(YEAR(orderData[invoice_date]),$D$15,0)),MATCH(ROW(orderData[customer]),ROW(orderData[customer])),""),ROWS($A$15:A81)+$B$3))),IF($D$15="",INDEX(orderData[invoice_no],SMALL(IF(ISNUMBER(MATCH(orderData[customer],$D$9,0)*MATCH(orderData[status],$D$11,0)*MATCH(orderData[order_type],$D$13,0)),MATCH(ROW(orderData[customer]),ROW(orderData[customer])),""),ROWS($A$15:A81)+$B$3)),INDEX(orderData[invoice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Q74" s="290" t="str">
        <f t="array" ref="Q74">IFERROR(IF($D$9="",IF($D$11="",IF($D$13="",IF($D$15="",INDEX(orderData[invoice_date],SMALL(MATCH(ROW(orderData[customer]),ROW(orderData[customer])),ROWS($A$15:A81)+$B$3)),INDEX(orderData[invoice_date],SMALL(IF(ISNUMBER(MATCH(YEAR(orderData[invoice_date]),$D$15,0)),MATCH(ROW(orderData[customer]),ROW(orderData[customer])),""),ROWS($A$15:A81)+$B$3))),IF($D$15="",INDEX(orderData[invoice_date],SMALL(IF(ISNUMBER(MATCH(orderData[order_type],$D$13,0)),MATCH(ROW(orderData[customer]),ROW(orderData[customer])),""),ROWS($A$15:A81)+$B$3)),INDEX(orderData[invoice_date],SMALL(IF(ISNUMBER(MATCH(orderData[order_type],$D$13,0)*MATCH(YEAR(orderData[invoice_date]),$D$15,0)),MATCH(ROW(orderData[customer]),ROW(orderData[customer])),""),ROWS($A$15:A81)+$B$3)))),IF($D$13="",IF($D$15="",INDEX(orderData[invoice_date],SMALL(IF(ISNUMBER(MATCH(orderData[status],$D$11,0)),MATCH(ROW(orderData[customer]),ROW(orderData[customer])),""),ROWS($A$15:A81)+$B$3)),INDEX(orderData[invoice_date],SMALL(IF(ISNUMBER(MATCH(orderData[status],$D$11,0)*MATCH(YEAR(orderData[invoice_date]),$D$15,0)),MATCH(ROW(orderData[customer]),ROW(orderData[customer])),""),ROWS($A$15:A81)+$B$3))),IF($D$15="",INDEX(orderData[invoice_date],SMALL(IF(ISNUMBER(MATCH(orderData[status],$D$11,0)*MATCH(orderData[order_type],$D$13,0)),MATCH(ROW(orderData[customer]),ROW(orderData[customer])),""),ROWS($A$15:A81)+$B$3)),INDEX(orderData[invoice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date],SMALL(IF(ISNUMBER(MATCH(orderData[customer],$D$9,0)),MATCH(ROW(orderData[customer]),ROW(orderData[customer])),""),ROWS($A$15:A81)+$B$3)),INDEX(orderData[invoice_date],SMALL(IF(ISNUMBER(MATCH(orderData[customer],$D$9,0)*MATCH(YEAR(orderData[invoice_date]),$D$15,0)),MATCH(ROW(orderData[customer]),ROW(orderData[customer])),""),ROWS($A$15:A81)+$B$3))),IF($D$15="",INDEX(orderData[invoice_date],SMALL(IF(ISNUMBER(MATCH(orderData[customer],$D$9,0)*MATCH(orderData[order_type],$D$13,0)),MATCH(ROW(orderData[customer]),ROW(orderData[customer])),""),ROWS($A$15:A81)+$B$3)),INDEX(orderData[invoice_date],SMALL(IF(ISNUMBER(MATCH(orderData[customer],$D$9,0)*MATCH(orderData[order_type],$D$13,0)*MATCH(YEAR(orderData[invoice_date]),$D$15,0)),MATCH(ROW(orderData[customer]),ROW(orderData[customer])),""),ROWS($A$15:A81)+$B$3)))),IF($D$13="",IF($D$15="",INDEX(orderData[invoice_date],SMALL(IF(ISNUMBER(MATCH(orderData[customer],$D$9,0)*MATCH(orderData[status],$D$11,0)),MATCH(ROW(orderData[customer]),ROW(orderData[customer])),""),ROWS($A$15:A81)+$B$3)),INDEX(orderData[invoice_date],SMALL(IF(ISNUMBER(MATCH(orderData[customer],$D$9,0)*MATCH(orderData[status],$D$11,0)*MATCH(YEAR(orderData[invoice_date]),$D$15,0)),MATCH(ROW(orderData[customer]),ROW(orderData[customer])),""),ROWS($A$15:A81)+$B$3))),IF($D$15="",INDEX(orderData[invoice_date],SMALL(IF(ISNUMBER(MATCH(orderData[customer],$D$9,0)*MATCH(orderData[status],$D$11,0)*MATCH(orderData[order_type],$D$13,0)),MATCH(ROW(orderData[customer]),ROW(orderData[customer])),""),ROWS($A$15:A81)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R74" s="291" t="str">
        <f t="array" ref="R74">IFERROR(IF($D$9="",IF($D$11="",IF($D$13="",IF($D$15="",INDEX(orderData[inv_amount],SMALL(MATCH(ROW(orderData[customer]),ROW(orderData[customer])),ROWS($A$15:A81)+$B$3)),INDEX(orderData[inv_amount],SMALL(IF(ISNUMBER(MATCH(YEAR(orderData[invoice_date]),$D$15,0)),MATCH(ROW(orderData[customer]),ROW(orderData[customer])),""),ROWS($A$15:A81)+$B$3))),IF($D$15="",INDEX(orderData[inv_amount],SMALL(IF(ISNUMBER(MATCH(orderData[order_type],$D$13,0)),MATCH(ROW(orderData[customer]),ROW(orderData[customer])),""),ROWS($A$15:A81)+$B$3)),INDEX(orderData[inv_amount],SMALL(IF(ISNUMBER(MATCH(orderData[order_type],$D$13,0)*MATCH(YEAR(orderData[invoice_date]),$D$15,0)),MATCH(ROW(orderData[customer]),ROW(orderData[customer])),""),ROWS($A$15:A81)+$B$3)))),IF($D$13="",IF($D$15="",INDEX(orderData[inv_amount],SMALL(IF(ISNUMBER(MATCH(orderData[status],$D$11,0)),MATCH(ROW(orderData[customer]),ROW(orderData[customer])),""),ROWS($A$15:A81)+$B$3)),INDEX(orderData[inv_amount],SMALL(IF(ISNUMBER(MATCH(orderData[status],$D$11,0)*MATCH(YEAR(orderData[invoice_date]),$D$15,0)),MATCH(ROW(orderData[customer]),ROW(orderData[customer])),""),ROWS($A$15:A81)+$B$3))),IF($D$15="",INDEX(orderData[inv_amount],SMALL(IF(ISNUMBER(MATCH(orderData[status],$D$11,0)*MATCH(orderData[order_type],$D$13,0)),MATCH(ROW(orderData[customer]),ROW(orderData[customer])),""),ROWS($A$15:A81)+$B$3)),INDEX(orderData[inv_amount],SMALL(IF(ISNUMBER(MATCH(orderData[status],$D$11,0)*MATCH(orderData[order_type],$D$13,0)*MATCH(YEAR(orderData[invoice_date]),$D$15,0)),MATCH(ROW(orderData[customer]),ROW(orderData[customer])),""),ROWS($A$15:A81)+$B$3))))),IF($D$11="",IF($D$13="",IF($D$15="",INDEX(orderData[inv_amount],SMALL(IF(ISNUMBER(MATCH(orderData[customer],$D$9,0)),MATCH(ROW(orderData[customer]),ROW(orderData[customer])),""),ROWS($A$15:A81)+$B$3)),INDEX(orderData[inv_amount],SMALL(IF(ISNUMBER(MATCH(orderData[customer],$D$9,0)*MATCH(YEAR(orderData[invoice_date]),$D$15,0)),MATCH(ROW(orderData[customer]),ROW(orderData[customer])),""),ROWS($A$15:A81)+$B$3))),IF($D$15="",INDEX(orderData[inv_amount],SMALL(IF(ISNUMBER(MATCH(orderData[customer],$D$9,0)*MATCH(orderData[order_type],$D$13,0)),MATCH(ROW(orderData[customer]),ROW(orderData[customer])),""),ROWS($A$15:A81)+$B$3)),INDEX(orderData[inv_amount],SMALL(IF(ISNUMBER(MATCH(orderData[customer],$D$9,0)*MATCH(orderData[order_type],$D$13,0)*MATCH(YEAR(orderData[invoice_date]),$D$15,0)),MATCH(ROW(orderData[customer]),ROW(orderData[customer])),""),ROWS($A$15:A81)+$B$3)))),IF($D$13="",IF($D$15="",INDEX(orderData[inv_amount],SMALL(IF(ISNUMBER(MATCH(orderData[customer],$D$9,0)*MATCH(orderData[status],$D$11,0)),MATCH(ROW(orderData[customer]),ROW(orderData[customer])),""),ROWS($A$15:A81)+$B$3)),INDEX(orderData[inv_amount],SMALL(IF(ISNUMBER(MATCH(orderData[customer],$D$9,0)*MATCH(orderData[status],$D$11,0)*MATCH(YEAR(orderData[inv_amount]),$D$15,0)),MATCH(ROW(orderData[customer]),ROW(orderData[customer])),""),ROWS($A$15:A81)+$B$3))),IF($D$15="",INDEX(orderData[inv_amount],SMALL(IF(ISNUMBER(MATCH(orderData[customer],$D$9,0)*MATCH(orderData[status],$D$11,0)*MATCH(orderData[order_type],$D$13,0)),MATCH(ROW(orderData[customer]),ROW(orderData[customer])),""),ROWS($A$15:A81)+$B$3)),INDEX(orderData[inv_amount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S74" s="353" t="str">
        <f t="array" ref="S74">IFERROR(IF($D$9="",IF($D$11="",IF($D$13="",IF($D$15="",INDEX(orderData[lock_goods],SMALL(MATCH(ROW(orderData[customer]),ROW(orderData[customer])),ROWS($A$15:A81)+$B$3)),INDEX(orderData[lock_goods],SMALL(IF(ISNUMBER(MATCH(YEAR(orderData[invoice_date]),$D$15,0)),MATCH(ROW(orderData[customer]),ROW(orderData[customer])),""),ROWS($A$15:A81)+$B$3))),IF($D$15="",INDEX(orderData[lock_goods],SMALL(IF(ISNUMBER(MATCH(orderData[order_type],$D$13,0)),MATCH(ROW(orderData[customer]),ROW(orderData[customer])),""),ROWS($A$15:A81)+$B$3)),INDEX(orderData[lock_goods],SMALL(IF(ISNUMBER(MATCH(orderData[order_type],$D$13,0)*MATCH(YEAR(orderData[invoice_date]),$D$15,0)),MATCH(ROW(orderData[customer]),ROW(orderData[customer])),""),ROWS($A$15:A81)+$B$3)))),IF($D$13="",IF($D$15="",INDEX(orderData[lock_goods],SMALL(IF(ISNUMBER(MATCH(orderData[status],$D$11,0)),MATCH(ROW(orderData[customer]),ROW(orderData[customer])),""),ROWS($A$15:A81)+$B$3)),INDEX(orderData[lock_goods],SMALL(IF(ISNUMBER(MATCH(orderData[status],$D$11,0)*MATCH(YEAR(orderData[invoice_date]),$D$15,0)),MATCH(ROW(orderData[customer]),ROW(orderData[customer])),""),ROWS($A$15:A81)+$B$3))),IF($D$15="",INDEX(orderData[lock_goods],SMALL(IF(ISNUMBER(MATCH(orderData[status],$D$11,0)*MATCH(orderData[order_type],$D$13,0)),MATCH(ROW(orderData[customer]),ROW(orderData[customer])),""),ROWS($A$15:A81)+$B$3)),INDEX(orderData[lock_goods],SMALL(IF(ISNUMBER(MATCH(orderData[status],$D$11,0)*MATCH(orderData[order_type],$D$13,0)*MATCH(YEAR(orderData[invoice_date]),$D$15,0)),MATCH(ROW(orderData[customer]),ROW(orderData[customer])),""),ROWS($A$15:A81)+$B$3))))),IF($D$11="",IF($D$13="",IF($D$15="",INDEX(orderData[lock_goods],SMALL(IF(ISNUMBER(MATCH(orderData[customer],$D$9,0)),MATCH(ROW(orderData[customer]),ROW(orderData[customer])),""),ROWS($A$15:A81)+$B$3)),INDEX(orderData[lock_goods],SMALL(IF(ISNUMBER(MATCH(orderData[customer],$D$9,0)*MATCH(YEAR(orderData[invoice_date]),$D$15,0)),MATCH(ROW(orderData[customer]),ROW(orderData[customer])),""),ROWS($A$15:A81)+$B$3))),IF($D$15="",INDEX(orderData[lock_goods],SMALL(IF(ISNUMBER(MATCH(orderData[customer],$D$9,0)*MATCH(orderData[order_type],$D$13,0)),MATCH(ROW(orderData[customer]),ROW(orderData[customer])),""),ROWS($A$15:A81)+$B$3)),INDEX(orderData[lock_goods],SMALL(IF(ISNUMBER(MATCH(orderData[customer],$D$9,0)*MATCH(orderData[order_type],$D$13,0)*MATCH(YEAR(orderData[invoice_date]),$D$15,0)),MATCH(ROW(orderData[customer]),ROW(orderData[customer])),""),ROWS($A$15:A81)+$B$3)))),IF($D$13="",IF($D$15="",INDEX(orderData[lock_goods],SMALL(IF(ISNUMBER(MATCH(orderData[customer],$D$9,0)*MATCH(orderData[status],$D$11,0)),MATCH(ROW(orderData[customer]),ROW(orderData[customer])),""),ROWS($A$15:A81)+$B$3)),INDEX(orderData[lock_goods],SMALL(IF(ISNUMBER(MATCH(orderData[customer],$D$9,0)*MATCH(orderData[status],$D$11,0)*MATCH(YEAR(orderData[payed]),$D$15,0)),MATCH(ROW(orderData[customer]),ROW(orderData[customer])),""),ROWS($A$15:A81)+$B$3))),IF($D$15="",INDEX(orderData[lock_goods],SMALL(IF(ISNUMBER(MATCH(orderData[customer],$D$9,0)*MATCH(orderData[status],$D$11,0)*MATCH(orderData[order_type],$D$13,0)),MATCH(ROW(orderData[customer]),ROW(orderData[customer])),""),ROWS($A$15:A81)+$B$3)),INDEX(orderData[lock_good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T74" s="292" t="str">
        <f t="array" ref="T74">IFERROR(IF($D$9="",IF($D$11="",IF($D$13="",IF($D$15="",INDEX(orderData[payed],SMALL(MATCH(ROW(orderData[customer]),ROW(orderData[customer])),ROWS($A$15:A81)+$B$3)),INDEX(orderData[payed],SMALL(IF(ISNUMBER(MATCH(YEAR(orderData[invoice_date]),$D$15,0)),MATCH(ROW(orderData[customer]),ROW(orderData[customer])),""),ROWS($A$15:A81)+$B$3))),IF($D$15="",INDEX(orderData[payed],SMALL(IF(ISNUMBER(MATCH(orderData[order_type],$D$13,0)),MATCH(ROW(orderData[customer]),ROW(orderData[customer])),""),ROWS($A$15:A81)+$B$3)),INDEX(orderData[payed],SMALL(IF(ISNUMBER(MATCH(orderData[order_type],$D$13,0)*MATCH(YEAR(orderData[invoice_date]),$D$15,0)),MATCH(ROW(orderData[customer]),ROW(orderData[customer])),""),ROWS($A$15:A81)+$B$3)))),IF($D$13="",IF($D$15="",INDEX(orderData[payed],SMALL(IF(ISNUMBER(MATCH(orderData[status],$D$11,0)),MATCH(ROW(orderData[customer]),ROW(orderData[customer])),""),ROWS($A$15:A81)+$B$3)),INDEX(orderData[payed],SMALL(IF(ISNUMBER(MATCH(orderData[status],$D$11,0)*MATCH(YEAR(orderData[invoice_date]),$D$15,0)),MATCH(ROW(orderData[customer]),ROW(orderData[customer])),""),ROWS($A$15:A81)+$B$3))),IF($D$15="",INDEX(orderData[payed],SMALL(IF(ISNUMBER(MATCH(orderData[status],$D$11,0)*MATCH(orderData[order_type],$D$13,0)),MATCH(ROW(orderData[customer]),ROW(orderData[customer])),""),ROWS($A$15:A81)+$B$3)),INDEX(orderData[payed],SMALL(IF(ISNUMBER(MATCH(orderData[status],$D$11,0)*MATCH(orderData[order_type],$D$13,0)*MATCH(YEAR(orderData[invoice_date]),$D$15,0)),MATCH(ROW(orderData[customer]),ROW(orderData[customer])),""),ROWS($A$15:A81)+$B$3))))),IF($D$11="",IF($D$13="",IF($D$15="",INDEX(orderData[payed],SMALL(IF(ISNUMBER(MATCH(orderData[customer],$D$9,0)),MATCH(ROW(orderData[customer]),ROW(orderData[customer])),""),ROWS($A$15:A81)+$B$3)),INDEX(orderData[payed],SMALL(IF(ISNUMBER(MATCH(orderData[customer],$D$9,0)*MATCH(YEAR(orderData[invoice_date]),$D$15,0)),MATCH(ROW(orderData[customer]),ROW(orderData[customer])),""),ROWS($A$15:A81)+$B$3))),IF($D$15="",INDEX(orderData[payed],SMALL(IF(ISNUMBER(MATCH(orderData[customer],$D$9,0)*MATCH(orderData[order_type],$D$13,0)),MATCH(ROW(orderData[customer]),ROW(orderData[customer])),""),ROWS($A$15:A81)+$B$3)),INDEX(orderData[payed],SMALL(IF(ISNUMBER(MATCH(orderData[customer],$D$9,0)*MATCH(orderData[order_type],$D$13,0)*MATCH(YEAR(orderData[invoice_date]),$D$15,0)),MATCH(ROW(orderData[customer]),ROW(orderData[customer])),""),ROWS($A$15:A81)+$B$3)))),IF($D$13="",IF($D$15="",INDEX(orderData[payed],SMALL(IF(ISNUMBER(MATCH(orderData[customer],$D$9,0)*MATCH(orderData[status],$D$11,0)),MATCH(ROW(orderData[customer]),ROW(orderData[customer])),""),ROWS($A$15:A81)+$B$3)),INDEX(orderData[payed],SMALL(IF(ISNUMBER(MATCH(orderData[customer],$D$9,0)*MATCH(orderData[status],$D$11,0)*MATCH(YEAR(orderData[payed]),$D$15,0)),MATCH(ROW(orderData[customer]),ROW(orderData[customer])),""),ROWS($A$15:A81)+$B$3))),IF($D$15="",INDEX(orderData[payed],SMALL(IF(ISNUMBER(MATCH(orderData[customer],$D$9,0)*MATCH(orderData[status],$D$11,0)*MATCH(orderData[order_type],$D$13,0)),MATCH(ROW(orderData[customer]),ROW(orderData[customer])),""),ROWS($A$15:A81)+$B$3)),INDEX(orderData[paye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U74" s="287" t="str">
        <f t="array" ref="U74">IFERROR(IF($D$9="",IF($D$11="",IF($D$13="",IF($D$15="",INDEX(orderData[shipping_method],SMALL(MATCH(ROW(orderData[customer]),ROW(orderData[customer])),ROWS($A$15:A81)+$B$3)),INDEX(orderData[shipping_method],SMALL(IF(ISNUMBER(MATCH(YEAR(orderData[invoice_date]),$D$15,0)),MATCH(ROW(orderData[customer]),ROW(orderData[customer])),""),ROWS($A$15:A81)+$B$3))),IF($D$15="",INDEX(orderData[shipping_method],SMALL(IF(ISNUMBER(MATCH(orderData[order_type],$D$13,0)),MATCH(ROW(orderData[customer]),ROW(orderData[customer])),""),ROWS($A$15:A81)+$B$3)),INDEX(orderData[shipping_method],SMALL(IF(ISNUMBER(MATCH(orderData[order_type],$D$13,0)*MATCH(YEAR(orderData[invoice_date]),$D$15,0)),MATCH(ROW(orderData[customer]),ROW(orderData[customer])),""),ROWS($A$15:A81)+$B$3)))),IF($D$13="",IF($D$15="",INDEX(orderData[shipping_method],SMALL(IF(ISNUMBER(MATCH(orderData[status],$D$11,0)),MATCH(ROW(orderData[customer]),ROW(orderData[customer])),""),ROWS($A$15:A81)+$B$3)),INDEX(orderData[shipping_method],SMALL(IF(ISNUMBER(MATCH(orderData[status],$D$11,0)*MATCH(YEAR(orderData[invoice_date]),$D$15,0)),MATCH(ROW(orderData[customer]),ROW(orderData[customer])),""),ROWS($A$15:A81)+$B$3))),IF($D$15="",INDEX(orderData[shipping_method],SMALL(IF(ISNUMBER(MATCH(orderData[status],$D$11,0)*MATCH(orderData[order_type],$D$13,0)),MATCH(ROW(orderData[customer]),ROW(orderData[customer])),""),ROWS($A$15:A81)+$B$3)),INDEX(orderData[shipping_method],SMALL(IF(ISNUMBER(MATCH(orderData[status],$D$11,0)*MATCH(orderData[order_type],$D$13,0)*MATCH(YEAR(orderData[invoice_date]),$D$15,0)),MATCH(ROW(orderData[customer]),ROW(orderData[customer])),""),ROWS($A$15:A81)+$B$3))))),IF($D$11="",IF($D$13="",IF($D$15="",INDEX(orderData[shipping_method],SMALL(IF(ISNUMBER(MATCH(orderData[customer],$D$9,0)),MATCH(ROW(orderData[customer]),ROW(orderData[customer])),""),ROWS($A$15:A81)+$B$3)),INDEX(orderData[shipping_method],SMALL(IF(ISNUMBER(MATCH(orderData[customer],$D$9,0)*MATCH(YEAR(orderData[invoice_date]),$D$15,0)),MATCH(ROW(orderData[customer]),ROW(orderData[customer])),""),ROWS($A$15:A81)+$B$3))),IF($D$15="",INDEX(orderData[shipping_method],SMALL(IF(ISNUMBER(MATCH(orderData[customer],$D$9,0)*MATCH(orderData[order_type],$D$13,0)),MATCH(ROW(orderData[customer]),ROW(orderData[customer])),""),ROWS($A$15:A81)+$B$3)),INDEX(orderData[shipping_method],SMALL(IF(ISNUMBER(MATCH(orderData[customer],$D$9,0)*MATCH(orderData[order_type],$D$13,0)*MATCH(YEAR(orderData[invoice_date]),$D$15,0)),MATCH(ROW(orderData[customer]),ROW(orderData[customer])),""),ROWS($A$15:A81)+$B$3)))),IF($D$13="",IF($D$15="",INDEX(orderData[shipping_method],SMALL(IF(ISNUMBER(MATCH(orderData[customer],$D$9,0)*MATCH(orderData[status],$D$11,0)),MATCH(ROW(orderData[customer]),ROW(orderData[customer])),""),ROWS($A$15:A81)+$B$3)),INDEX(orderData[shipping_method],SMALL(IF(ISNUMBER(MATCH(orderData[customer],$D$9,0)*MATCH(orderData[status],$D$11,0)*MATCH(YEAR(orderData[shipping_method]),$D$15,0)),MATCH(ROW(orderData[customer]),ROW(orderData[customer])),""),ROWS($A$15:A81)+$B$3))),IF($D$15="",INDEX(orderData[shipping_method],SMALL(IF(ISNUMBER(MATCH(orderData[customer],$D$9,0)*MATCH(orderData[status],$D$11,0)*MATCH(orderData[order_type],$D$13,0)),MATCH(ROW(orderData[customer]),ROW(orderData[customer])),""),ROWS($A$15:A81)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V74" s="292" t="str">
        <f t="array" ref="V74">IFERROR(IF($D$9="",IF($D$11="",IF($D$13="",IF($D$15="",INDEX(orderData[status],SMALL(MATCH(ROW(orderData[customer]),ROW(orderData[customer])),ROWS($A$15:A81)+$B$3)),INDEX(orderData[status],SMALL(IF(ISNUMBER(MATCH(YEAR(orderData[invoice_date]),$D$15,0)),MATCH(ROW(orderData[customer]),ROW(orderData[customer])),""),ROWS($A$15:A81)+$B$3))),IF($D$15="",INDEX(orderData[status],SMALL(IF(ISNUMBER(MATCH(orderData[order_type],$D$13,0)),MATCH(ROW(orderData[customer]),ROW(orderData[customer])),""),ROWS($A$15:A81)+$B$3)),INDEX(orderData[status],SMALL(IF(ISNUMBER(MATCH(orderData[order_type],$D$13,0)*MATCH(YEAR(orderData[invoice_date]),$D$15,0)),MATCH(ROW(orderData[customer]),ROW(orderData[customer])),""),ROWS($A$15:A81)+$B$3)))),IF($D$13="",IF($D$15="",INDEX(orderData[status],SMALL(IF(ISNUMBER(MATCH(orderData[status],$D$11,0)),MATCH(ROW(orderData[customer]),ROW(orderData[customer])),""),ROWS($A$15:A81)+$B$3)),INDEX(orderData[status],SMALL(IF(ISNUMBER(MATCH(orderData[status],$D$11,0)*MATCH(YEAR(orderData[invoice_date]),$D$15,0)),MATCH(ROW(orderData[customer]),ROW(orderData[customer])),""),ROWS($A$15:A81)+$B$3))),IF($D$15="",INDEX(orderData[status],SMALL(IF(ISNUMBER(MATCH(orderData[status],$D$11,0)*MATCH(orderData[order_type],$D$13,0)),MATCH(ROW(orderData[customer]),ROW(orderData[customer])),""),ROWS($A$15:A81)+$B$3)),INDEX(orderData[status],SMALL(IF(ISNUMBER(MATCH(orderData[status],$D$11,0)*MATCH(orderData[order_type],$D$13,0)*MATCH(YEAR(orderData[invoice_date]),$D$15,0)),MATCH(ROW(orderData[customer]),ROW(orderData[customer])),""),ROWS($A$15:A81)+$B$3))))),IF($D$11="",IF($D$13="",IF($D$15="",INDEX(orderData[status],SMALL(IF(ISNUMBER(MATCH(orderData[customer],$D$9,0)),MATCH(ROW(orderData[customer]),ROW(orderData[customer])),""),ROWS($A$15:A81)+$B$3)),INDEX(orderData[status],SMALL(IF(ISNUMBER(MATCH(orderData[customer],$D$9,0)*MATCH(YEAR(orderData[invoice_date]),$D$15,0)),MATCH(ROW(orderData[customer]),ROW(orderData[customer])),""),ROWS($A$15:A81)+$B$3))),IF($D$15="",INDEX(orderData[status],SMALL(IF(ISNUMBER(MATCH(orderData[customer],$D$9,0)*MATCH(orderData[order_type],$D$13,0)),MATCH(ROW(orderData[customer]),ROW(orderData[customer])),""),ROWS($A$15:A81)+$B$3)),INDEX(orderData[status],SMALL(IF(ISNUMBER(MATCH(orderData[customer],$D$9,0)*MATCH(orderData[order_type],$D$13,0)*MATCH(YEAR(orderData[invoice_date]),$D$15,0)),MATCH(ROW(orderData[customer]),ROW(orderData[customer])),""),ROWS($A$15:A81)+$B$3)))),IF($D$13="",IF($D$15="",INDEX(orderData[status],SMALL(IF(ISNUMBER(MATCH(orderData[customer],$D$9,0)*MATCH(orderData[status],$D$11,0)),MATCH(ROW(orderData[customer]),ROW(orderData[customer])),""),ROWS($A$15:A81)+$B$3)),INDEX(orderData[status],SMALL(IF(ISNUMBER(MATCH(orderData[customer],$D$9,0)*MATCH(orderData[status],$D$11,0)*MATCH(YEAR(orderData[status]),$D$15,0)),MATCH(ROW(orderData[customer]),ROW(orderData[customer])),""),ROWS($A$15:A81)+$B$3))),IF($D$15="",INDEX(orderData[status],SMALL(IF(ISNUMBER(MATCH(orderData[customer],$D$9,0)*MATCH(orderData[status],$D$11,0)*MATCH(orderData[order_type],$D$13,0)),MATCH(ROW(orderData[customer]),ROW(orderData[customer])),""),ROWS($A$15:A81)+$B$3)),INDEX(orderData[statu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W74" s="392" t="str">
        <f t="array" ref="W74">IFERROR(IF($D$9="",IF($D$11="",IF($D$13="",IF($D$15="",INDEX(orderData[custom_docs],SMALL(MATCH(ROW(orderData[customer]),ROW(orderData[customer])),ROWS($A$15:A81)+$B$3)),INDEX(orderData[custom_docs],SMALL(IF(ISNUMBER(MATCH(YEAR(orderData[invoice_date]),$D$15,0)),MATCH(ROW(orderData[customer]),ROW(orderData[customer])),""),ROWS($A$15:A81)+$B$3))),IF($D$15="",INDEX(orderData[custom_docs],SMALL(IF(ISNUMBER(MATCH(orderData[order_type],$D$13,0)),MATCH(ROW(orderData[customer]),ROW(orderData[customer])),""),ROWS($A$15:A81)+$B$3)),INDEX(orderData[custom_docs],SMALL(IF(ISNUMBER(MATCH(orderData[order_type],$D$13,0)*MATCH(YEAR(orderData[invoice_date]),$D$15,0)),MATCH(ROW(orderData[customer]),ROW(orderData[customer])),""),ROWS($A$15:A81)+$B$3)))),IF($D$13="",IF($D$15="",INDEX(orderData[custom_docs],SMALL(IF(ISNUMBER(MATCH(orderData[status],$D$11,0)),MATCH(ROW(orderData[customer]),ROW(orderData[customer])),""),ROWS($A$15:A81)+$B$3)),INDEX(orderData[custom_docs],SMALL(IF(ISNUMBER(MATCH(orderData[status],$D$11,0)*MATCH(YEAR(orderData[invoice_date]),$D$15,0)),MATCH(ROW(orderData[customer]),ROW(orderData[customer])),""),ROWS($A$15:A81)+$B$3))),IF($D$15="",INDEX(orderData[custom_docs],SMALL(IF(ISNUMBER(MATCH(orderData[status],$D$11,0)*MATCH(orderData[order_type],$D$13,0)),MATCH(ROW(orderData[customer]),ROW(orderData[customer])),""),ROWS($A$15:A81)+$B$3)),INDEX(orderData[custom_docs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_docs],SMALL(IF(ISNUMBER(MATCH(orderData[customer],$D$9,0)),MATCH(ROW(orderData[customer]),ROW(orderData[customer])),""),ROWS($A$15:A81)+$B$3)),INDEX(orderData[custom_docs],SMALL(IF(ISNUMBER(MATCH(orderData[customer],$D$9,0)*MATCH(YEAR(orderData[invoice_date]),$D$15,0)),MATCH(ROW(orderData[customer]),ROW(orderData[customer])),""),ROWS($A$15:A81)+$B$3))),IF($D$15="",INDEX(orderData[custom_docs],SMALL(IF(ISNUMBER(MATCH(orderData[customer],$D$9,0)*MATCH(orderData[order_type],$D$13,0)),MATCH(ROW(orderData[customer]),ROW(orderData[customer])),""),ROWS($A$15:A81)+$B$3)),INDEX(orderData[custom_docs],SMALL(IF(ISNUMBER(MATCH(orderData[customer],$D$9,0)*MATCH(orderData[order_type],$D$13,0)*MATCH(YEAR(orderData[invoice_date]),$D$15,0)),MATCH(ROW(orderData[customer]),ROW(orderData[customer])),""),ROWS($A$15:A81)+$B$3)))),IF($D$13="",IF($D$15="",INDEX(orderData[custom_docs],SMALL(IF(ISNUMBER(MATCH(orderData[customer],$D$9,0)*MATCH(orderData[status],$D$11,0)),MATCH(ROW(orderData[customer]),ROW(orderData[customer])),""),ROWS($A$15:A81)+$B$3)),INDEX(orderData[custom_docs],SMALL(IF(ISNUMBER(MATCH(orderData[customer],$D$9,0)*MATCH(orderData[status],$D$11,0)*MATCH(YEAR(orderData[status]),$D$15,0)),MATCH(ROW(orderData[customer]),ROW(orderData[customer])),""),ROWS($A$15:A81)+$B$3))),IF($D$15="",INDEX(orderData[custom_docs],SMALL(IF(ISNUMBER(MATCH(orderData[customer],$D$9,0)*MATCH(orderData[status],$D$11,0)*MATCH(orderData[order_type],$D$13,0)),MATCH(ROW(orderData[customer]),ROW(orderData[customer])),""),ROWS($A$15:A81)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BG74" s="195"/>
      <c r="BK74" s="266"/>
      <c r="BL74" s="267"/>
      <c r="BM74" s="268"/>
      <c r="BN74" s="267"/>
      <c r="BO74" s="268"/>
      <c r="BZ74" s="318"/>
      <c r="CA74" s="305" t="str">
        <f>IFERROR(IF(BZ74="","",INDEX(productData[description],MATCH(BZ74,productData[sku],0))),"")</f>
        <v/>
      </c>
      <c r="CB74" s="307"/>
      <c r="CC74" s="421"/>
      <c r="CD74" s="315"/>
      <c r="CE74" s="426"/>
      <c r="CF74" s="308"/>
      <c r="CG74" s="309" t="str">
        <f>IFERROR(ROUNDUP(CB74/INDEX(productData[units_per_carton],MATCH(BZ74,productData[sku],0)),0),"")</f>
        <v/>
      </c>
      <c r="CH74" s="310" t="str">
        <f>IFERROR(ROUNDUP(CD74/INDEX(productData[units_per_carton],MATCH(BZ74,productData[sku],0)),0),"")</f>
        <v/>
      </c>
      <c r="CI74" s="310" t="str">
        <f>IFERROR(ROUNDUP(CF74/INDEX(productData[units_per_carton],MATCH(BZ74,productData[sku])),0),"")</f>
        <v/>
      </c>
      <c r="CJ74" s="310" t="str">
        <f>IFERROR(((CB74+CD74+CF74)/INDEX(productData[units_per_carton],MATCH(BZ74,productData[sku],0)))*INDEX(productData[net_weight],MATCH(BZ74,productData[sku],0)),"")</f>
        <v/>
      </c>
      <c r="CK74" s="310" t="str">
        <f>IFERROR(((CB74+CD74+CF74)/INDEX(productData[units_per_carton],MATCH(BZ74,productData[sku],0)))*INDEX(productData[gross_weight],MATCH(BZ74,productData[sku],0)),"")</f>
        <v/>
      </c>
      <c r="CL74" s="414" t="str">
        <f>IFERROR((CB74+CD74+CF74)/INDEX(productData[units_per_carton],MATCH(BZ74,productData[sku],0))*INDEX(productData[length],MATCH(BZ74,productData[sku],0))*INDEX(productData[width],MATCH(BZ74,productData[sku],0))*INDEX(productData[height],MATCH(BZ74,productData[sku],0))/1000000000,"")</f>
        <v/>
      </c>
      <c r="CM74" s="311" t="str">
        <f>IFERROR(INDEX(productData[category],MATCH(BZ74,productData[sku],0)),"")</f>
        <v/>
      </c>
      <c r="CN74" s="311" t="str">
        <f>IFERROR(INDEX(productData[size1],MATCH(BZ74,productData[sku],0)),"")</f>
        <v/>
      </c>
      <c r="CO74" s="312" t="str">
        <f>IFERROR(INDEX(productData[hs_code],MATCH(BZ74,productData[sku],0)),"")</f>
        <v/>
      </c>
      <c r="CP74" s="365" t="str">
        <f>IFERROR(INDEX(productData[sku_geko],MATCH(BZ74,productData[sku],0)),"")</f>
        <v/>
      </c>
      <c r="CQ74" s="308"/>
      <c r="CR74" s="383" t="str">
        <f>IFERROR(IF(BZ74="","",IF($BX$15="SALE",INDEX(inventory[COSTO UNITARIO],MATCH(BZ74,inventory[SKU],0)),IF($BX$15="SAMPLING",INDEX(inventory[COSTO UNITARIO],MATCH(BZ74,inventory[SKU],0)),""))),"")</f>
        <v/>
      </c>
      <c r="CS74" s="383" t="str">
        <f t="shared" si="10"/>
        <v/>
      </c>
      <c r="CT74" s="430" t="str">
        <f t="shared" si="11"/>
        <v/>
      </c>
      <c r="CU74" s="357" t="str">
        <f t="shared" si="12"/>
        <v/>
      </c>
      <c r="DB74" s="251" t="str">
        <f>IFERROR(VLOOKUP(BZ74,productData[],22,FALSE),"")</f>
        <v/>
      </c>
      <c r="EE74" s="342" t="str">
        <f t="array" ref="EE74">IFERROR(IF($EC$9="",IF($EC$11="",IF($EC$13="",INDEX(productData[sku],SMALL(MATCH(ROW(productData[sku]),ROW(productData[sku])),ROWS($A$15:A81)+$B$3)),INDEX(productData[sku],SMALL(IF(ISNUMBER(MATCH(productData[size1],$EC$13,0)),MATCH(ROW(productData[sku]),ROW(productData[sku])),""),ROWS($A$15:A79)+$B$3))),IF($EC$13="",INDEX(productData[sku],SMALL(IF(ISNUMBER(MATCH(productData[sex],$EC$11,0)),MATCH(ROW(productData[sku]),ROW(productData[sku])),""),ROWS($A$15:A79)+$B$3)),INDEX(productData[sku],SMALL(IF(ISNUMBER(MATCH(productData[sex],$EC$11,0)*MATCH(productData[size1],$EC$13,0)),MATCH(ROW(productData[sku]),ROW(productData[sku])),""),ROWS($A$15:A79)+$B$3)))),IF($EC$11="",IF($EC$13="",INDEX(productData[sku],SMALL(IF(ISNUMBER(MATCH(productData[category],$EC$9,0)),MATCH(ROW(productData[sku]),ROW(productData[sku])),""),ROWS($A$15:A79)+$B$3)),INDEX(productData[sku],SMALL(IF(ISNUMBER(MATCH(productData[category],$EC$9,0)*MATCH(productData[size1],$EC$13,0)),MATCH(ROW(productData[sku]),ROW(productData[sku])),""),ROWS($A$15:A79)+$B$3))),IF($EC$13="",INDEX(productData[sku],SMALL(IF(ISNUMBER(MATCH(productData[category],$EC$9,0)*MATCH(productData[sex],$EC$11,0)),MATCH(ROW(productData[sku]),ROW(productData[sku])),""),ROWS($A$15:A79)+$B$3)),INDEX(productData[sku],SMALL(IF(ISNUMBER(MATCH(productData[category],$EC$9,0)*MATCH(productData[sex],$EC$11,0)*MATCH(productData[size1],$EC$13,0)),MATCH(ROW(productData[sku]),ROW(productData[sku])),""),ROWS($A$15:A79)+$B$3))))),"")</f>
        <v/>
      </c>
      <c r="EF74" s="502" t="str">
        <f t="array" ref="EF74">IFERROR(IF($EC$9="",IF($EC$11="",IF($EC$13="",INDEX(productData[description],SMALL(MATCH(ROW(productData[sku]),ROW(productData[sku])),ROWS($A$15:A81)+$B$3)),INDEX(productData[description],SMALL(IF(ISNUMBER(MATCH(productData[size1],$EC$13,0)),MATCH(ROW(productData[sku]),ROW(productData[sku])),""),ROWS($A$15:A79)+$B$3))),IF($EC$13="",INDEX(productData[description],SMALL(IF(ISNUMBER(MATCH(productData[sex],$EC$11,0)),MATCH(ROW(productData[sku]),ROW(productData[sku])),""),ROWS($A$15:A79)+$B$3)),INDEX(productData[description],SMALL(IF(ISNUMBER(MATCH(productData[sex],$EC$11,0)*MATCH(productData[size1],$EC$13,0)),MATCH(ROW(productData[sku]),ROW(productData[sku])),""),ROWS($A$15:A79)+$B$3)))),IF($EC$11="",IF($EC$13="",INDEX(productData[description],SMALL(IF(ISNUMBER(MATCH(productData[category],$EC$9,0)),MATCH(ROW(productData[sku]),ROW(productData[sku])),""),ROWS($A$15:A79)+$B$3)),INDEX(productData[description],SMALL(IF(ISNUMBER(MATCH(productData[category],$EC$9,0)*MATCH(productData[size1],$EC$13,0)),MATCH(ROW(productData[sku]),ROW(productData[sku])),""),ROWS($A$15:A79)+$B$3))),IF($EC$13="",INDEX(productData[description],SMALL(IF(ISNUMBER(MATCH(productData[category],$EC$9,0)*MATCH(productData[sex],$EC$11,0)),MATCH(ROW(productData[sku]),ROW(productData[sku])),""),ROWS($A$15:A79)+$B$3)),INDEX(productData[description],SMALL(IF(ISNUMBER(MATCH(productData[category],$EC$9,0)*MATCH(productData[sex],$EC$11,0)*MATCH(productData[size1],$EC$13,0)),MATCH(ROW(productData[sku]),ROW(productData[sku])),""),ROWS($A$15:A79)+$B$3))))),"")</f>
        <v/>
      </c>
      <c r="EG74" s="343" t="str">
        <f>IFERROR(IF('BHPC MANAGER'!$EE74="","",INDEX(inventory[ESISTENZA],MATCH('BHPC MANAGER'!$EE74,inventory[SKU],0))),0)</f>
        <v/>
      </c>
      <c r="EH74" s="344" t="s">
        <v>241</v>
      </c>
      <c r="EI74" s="344" t="str">
        <f t="shared" si="13"/>
        <v/>
      </c>
      <c r="EJ74" s="345" t="s">
        <v>241</v>
      </c>
      <c r="EK74" s="346" t="str">
        <f t="shared" si="14"/>
        <v/>
      </c>
    </row>
    <row r="75" spans="12:141" ht="15" customHeight="1" x14ac:dyDescent="0.35">
      <c r="L75" s="285" t="str">
        <f t="array" ref="L75">IFERROR(IF($D$9="",IF($D$11="",IF($D$13="",IF($D$15="",INDEX(orderData[customer],SMALL(MATCH(ROW(orderData[customer]),ROW(orderData[customer])),ROWS($A$15:A82)+$B$3)),INDEX(orderData[customer],SMALL(IF(ISNUMBER(MATCH(YEAR(orderData[invoice_date]),$D$15,0)),MATCH(ROW(orderData[customer]),ROW(orderData[customer])),""),ROWS($A$15:A82)+$B$3))),IF($D$15="",INDEX(orderData[customer],SMALL(IF(ISNUMBER(MATCH(orderData[order_type],$D$13,0)),MATCH(ROW(orderData[customer]),ROW(orderData[customer])),""),ROWS($A$15:A82)+$B$3)),INDEX(orderData[customer],SMALL(IF(ISNUMBER(MATCH(orderData[order_type],$D$13,0)*MATCH(YEAR(orderData[invoice_date]),$D$15,0)),MATCH(ROW(orderData[customer]),ROW(orderData[customer])),""),ROWS($A$15:A82)+$B$3)))),IF($D$13="",IF($D$15="",INDEX(orderData[customer],SMALL(IF(ISNUMBER(MATCH(orderData[status],$D$11,0)),MATCH(ROW(orderData[customer]),ROW(orderData[customer])),""),ROWS($A$15:A82)+$B$3)),INDEX(orderData[customer],SMALL(IF(ISNUMBER(MATCH(orderData[status],$D$11,0)*MATCH(YEAR(orderData[invoice_date]),$D$15,0)),MATCH(ROW(orderData[customer]),ROW(orderData[customer])),""),ROWS($A$15:A82)+$B$3))),IF($D$15="",INDEX(orderData[customer],SMALL(IF(ISNUMBER(MATCH(orderData[status],$D$11,0)*MATCH(orderData[order_type],$D$13,0)),MATCH(ROW(orderData[customer]),ROW(orderData[customer])),""),ROWS($A$15:A82)+$B$3)),INDEX(orderData[customer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er],SMALL(IF(ISNUMBER(MATCH(orderData[customer],$D$9,0)),MATCH(ROW(orderData[customer]),ROW(orderData[customer])),""),ROWS($A$15:A82)+$B$3)),INDEX(orderData[customer],SMALL(IF(ISNUMBER(MATCH(orderData[customer],$D$9,0)*MATCH(YEAR(orderData[invoice_date]),$D$15,0)),MATCH(ROW(orderData[customer]),ROW(orderData[customer])),""),ROWS($A$15:A82)+$B$3))),IF($D$15="",INDEX(orderData[customer],SMALL(IF(ISNUMBER(MATCH(orderData[customer],$D$9,0)*MATCH(orderData[order_type],$D$13,0)),MATCH(ROW(orderData[customer]),ROW(orderData[customer])),""),ROWS($A$15:A82)+$B$3)),INDEX(orderData[customer],SMALL(IF(ISNUMBER(MATCH(orderData[customer],$D$9,0)*MATCH(orderData[order_type],$D$13,0)*MATCH(YEAR(orderData[invoice_date]),$D$15,0)),MATCH(ROW(orderData[customer]),ROW(orderData[customer])),""),ROWS($A$15:A82)+$B$3)))),IF($D$13="",IF($D$15="",INDEX(orderData[customer],SMALL(IF(ISNUMBER(MATCH(orderData[customer],$D$9,0)*MATCH(orderData[status],$D$11,0)),MATCH(ROW(orderData[customer]),ROW(orderData[customer])),""),ROWS($A$15:A82)+$B$3)),INDEX(orderData[customer],SMALL(IF(ISNUMBER(MATCH(orderData[customer],$D$9,0)*MATCH(orderData[status],$D$11,0)*MATCH(YEAR(orderData[invoice_date]),$D$15,0)),MATCH(ROW(orderData[customer]),ROW(orderData[customer])),""),ROWS($A$15:A82)+$B$3))),IF($D$15="",INDEX(orderData[customer],SMALL(IF(ISNUMBER(MATCH(orderData[customer],$D$9,0)*MATCH(orderData[status],$D$11,0)*MATCH(orderData[order_type],$D$13,0)),MATCH(ROW(orderData[customer]),ROW(orderData[customer])),""),ROWS($A$15:A82)+$B$3)),INDEX(orderData[customer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M75" s="286" t="str">
        <f t="array" ref="M75">IFERROR(IF($D$9="",IF($D$11="",IF($D$13="",IF($D$15="",INDEX(orderData[order_no],SMALL(MATCH(ROW(orderData[customer]),ROW(orderData[customer])),ROWS($A$15:A82)+$B$3)),INDEX(orderData[order_no],SMALL(IF(ISNUMBER(MATCH(YEAR(orderData[invoice_date]),$D$15,0)),MATCH(ROW(orderData[customer]),ROW(orderData[customer])),""),ROWS($A$15:A82)+$B$3))),IF($D$15="",INDEX(orderData[order_no],SMALL(IF(ISNUMBER(MATCH(orderData[order_type],$D$13,0)),MATCH(ROW(orderData[customer]),ROW(orderData[customer])),""),ROWS($A$15:A82)+$B$3)),INDEX(orderData[order_no],SMALL(IF(ISNUMBER(MATCH(orderData[order_type],$D$13,0)*MATCH(YEAR(orderData[invoice_date]),$D$15,0)),MATCH(ROW(orderData[customer]),ROW(orderData[customer])),""),ROWS($A$15:A82)+$B$3)))),IF($D$13="",IF($D$15="",INDEX(orderData[order_no],SMALL(IF(ISNUMBER(MATCH(orderData[status],$D$11,0)),MATCH(ROW(orderData[customer]),ROW(orderData[customer])),""),ROWS($A$15:A82)+$B$3)),INDEX(orderData[order_no],SMALL(IF(ISNUMBER(MATCH(orderData[status],$D$11,0)*MATCH(YEAR(orderData[invoice_date]),$D$15,0)),MATCH(ROW(orderData[customer]),ROW(orderData[customer])),""),ROWS($A$15:A82)+$B$3))),IF($D$15="",INDEX(orderData[order_no],SMALL(IF(ISNUMBER(MATCH(orderData[status],$D$11,0)*MATCH(orderData[order_type],$D$13,0)),MATCH(ROW(orderData[customer]),ROW(orderData[customer])),""),ROWS($A$15:A82)+$B$3)),INDEX(orderData[order_no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no],SMALL(IF(ISNUMBER(MATCH(orderData[customer],$D$9,0)),MATCH(ROW(orderData[customer]),ROW(orderData[customer])),""),ROWS($A$15:A82)+$B$3)),INDEX(orderData[order_no],SMALL(IF(ISNUMBER(MATCH(orderData[customer],$D$9,0)*MATCH(YEAR(orderData[invoice_date]),$D$15,0)),MATCH(ROW(orderData[customer]),ROW(orderData[customer])),""),ROWS($A$15:A82)+$B$3))),IF($D$15="",INDEX(orderData[order_no],SMALL(IF(ISNUMBER(MATCH(orderData[customer],$D$9,0)*MATCH(orderData[order_type],$D$13,0)),MATCH(ROW(orderData[customer]),ROW(orderData[customer])),""),ROWS($A$15:A82)+$B$3)),INDEX(orderData[order_no],SMALL(IF(ISNUMBER(MATCH(orderData[customer],$D$9,0)*MATCH(orderData[order_type],$D$13,0)*MATCH(YEAR(orderData[invoice_date]),$D$15,0)),MATCH(ROW(orderData[customer]),ROW(orderData[customer])),""),ROWS($A$15:A82)+$B$3)))),IF($D$13="",IF($D$15="",INDEX(orderData[order_no],SMALL(IF(ISNUMBER(MATCH(orderData[customer],$D$9,0)*MATCH(orderData[status],$D$11,0)),MATCH(ROW(orderData[customer]),ROW(orderData[customer])),""),ROWS($A$15:A82)+$B$3)),INDEX(orderData[order_no],SMALL(IF(ISNUMBER(MATCH(orderData[customer],$D$9,0)*MATCH(orderData[status],$D$11,0)*MATCH(YEAR(orderData[invoice_date]),$D$15,0)),MATCH(ROW(orderData[customer]),ROW(orderData[customer])),""),ROWS($A$15:A82)+$B$3))),IF($D$15="",INDEX(orderData[order_no],SMALL(IF(ISNUMBER(MATCH(orderData[customer],$D$9,0)*MATCH(orderData[status],$D$11,0)*MATCH(orderData[order_type],$D$13,0)),MATCH(ROW(orderData[customer]),ROW(orderData[customer])),""),ROWS($A$15:A82)+$B$3)),INDEX(orderData[order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N75" s="287" t="str">
        <f t="array" ref="N75">IFERROR(IF($D$9="",IF($D$11="",IF($D$13="",IF($D$15="",INDEX(orderData[order_type],SMALL(MATCH(ROW(orderData[customer]),ROW(orderData[customer])),ROWS($A$15:A82)+$B$3)),INDEX(orderData[order_type],SMALL(IF(ISNUMBER(MATCH(YEAR(orderData[invoice_date]),$D$15,0)),MATCH(ROW(orderData[customer]),ROW(orderData[customer])),""),ROWS($A$15:A82)+$B$3))),IF($D$15="",INDEX(orderData[order_type],SMALL(IF(ISNUMBER(MATCH(orderData[order_type],$D$13,0)),MATCH(ROW(orderData[customer]),ROW(orderData[customer])),""),ROWS($A$15:A82)+$B$3)),INDEX(orderData[order_type],SMALL(IF(ISNUMBER(MATCH(orderData[order_type],$D$13,0)*MATCH(YEAR(orderData[invoice_date]),$D$15,0)),MATCH(ROW(orderData[customer]),ROW(orderData[customer])),""),ROWS($A$15:A82)+$B$3)))),IF($D$13="",IF($D$15="",INDEX(orderData[order_type],SMALL(IF(ISNUMBER(MATCH(orderData[status],$D$11,0)),MATCH(ROW(orderData[customer]),ROW(orderData[customer])),""),ROWS($A$15:A82)+$B$3)),INDEX(orderData[order_type],SMALL(IF(ISNUMBER(MATCH(orderData[status],$D$11,0)*MATCH(YEAR(orderData[invoice_date]),$D$15,0)),MATCH(ROW(orderData[customer]),ROW(orderData[customer])),""),ROWS($A$15:A82)+$B$3))),IF($D$15="",INDEX(orderData[order_type],SMALL(IF(ISNUMBER(MATCH(orderData[status],$D$11,0)*MATCH(orderData[order_type],$D$13,0)),MATCH(ROW(orderData[customer]),ROW(orderData[customer])),""),ROWS($A$15:A82)+$B$3)),INDEX(orderData[order_typ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type],SMALL(IF(ISNUMBER(MATCH(orderData[customer],$D$9,0)),MATCH(ROW(orderData[customer]),ROW(orderData[customer])),""),ROWS($A$15:A82)+$B$3)),INDEX(orderData[order_type],SMALL(IF(ISNUMBER(MATCH(orderData[customer],$D$9,0)*MATCH(YEAR(orderData[invoice_date]),$D$15,0)),MATCH(ROW(orderData[customer]),ROW(orderData[customer])),""),ROWS($A$15:A82)+$B$3))),IF($D$15="",INDEX(orderData[order_type],SMALL(IF(ISNUMBER(MATCH(orderData[customer],$D$9,0)*MATCH(orderData[order_type],$D$13,0)),MATCH(ROW(orderData[customer]),ROW(orderData[customer])),""),ROWS($A$15:A82)+$B$3)),INDEX(orderData[order_type],SMALL(IF(ISNUMBER(MATCH(orderData[customer],$D$9,0)*MATCH(orderData[order_type],$D$13,0)*MATCH(YEAR(orderData[invoice_date]),$D$15,0)),MATCH(ROW(orderData[customer]),ROW(orderData[customer])),""),ROWS($A$15:A82)+$B$3)))),IF($D$13="",IF($D$15="",INDEX(orderData[order_type],SMALL(IF(ISNUMBER(MATCH(orderData[customer],$D$9,0)*MATCH(orderData[status],$D$11,0)),MATCH(ROW(orderData[customer]),ROW(orderData[customer])),""),ROWS($A$15:A82)+$B$3)),INDEX(orderData[order_type],SMALL(IF(ISNUMBER(MATCH(orderData[customer],$D$9,0)*MATCH(orderData[status],$D$11,0)*MATCH(YEAR(orderData[invoice_date]),$D$15,0)),MATCH(ROW(orderData[customer]),ROW(orderData[customer])),""),ROWS($A$15:A82)+$B$3))),IF($D$15="",INDEX(orderData[order_type],SMALL(IF(ISNUMBER(MATCH(orderData[customer],$D$9,0)*MATCH(orderData[status],$D$11,0)*MATCH(orderData[order_type],$D$13,0)),MATCH(ROW(orderData[customer]),ROW(orderData[customer])),""),ROWS($A$15:A82)+$B$3)),INDEX(orderData[order_typ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O75" s="288" t="str">
        <f t="array" ref="O75">IFERROR(IF($D$9="",IF($D$11="",IF($D$13="",IF($D$15="",INDEX(orderData[order_date],SMALL(MATCH(ROW(orderData[customer]),ROW(orderData[customer])),ROWS($A$15:A82)+$B$3)),INDEX(orderData[order_date],SMALL(IF(ISNUMBER(MATCH(YEAR(orderData[invoice_date]),$D$15,0)),MATCH(ROW(orderData[customer]),ROW(orderData[customer])),""),ROWS($A$15:A82)+$B$3))),IF($D$15="",INDEX(orderData[order_date],SMALL(IF(ISNUMBER(MATCH(orderData[order_type],$D$13,0)),MATCH(ROW(orderData[customer]),ROW(orderData[customer])),""),ROWS($A$15:A82)+$B$3)),INDEX(orderData[order_date],SMALL(IF(ISNUMBER(MATCH(orderData[order_type],$D$13,0)*MATCH(YEAR(orderData[invoice_date]),$D$15,0)),MATCH(ROW(orderData[customer]),ROW(orderData[customer])),""),ROWS($A$15:A82)+$B$3)))),IF($D$13="",IF($D$15="",INDEX(orderData[order_date],SMALL(IF(ISNUMBER(MATCH(orderData[status],$D$11,0)),MATCH(ROW(orderData[customer]),ROW(orderData[customer])),""),ROWS($A$15:A82)+$B$3)),INDEX(orderData[order_date],SMALL(IF(ISNUMBER(MATCH(orderData[status],$D$11,0)*MATCH(YEAR(orderData[invoice_date]),$D$15,0)),MATCH(ROW(orderData[customer]),ROW(orderData[customer])),""),ROWS($A$15:A82)+$B$3))),IF($D$15="",INDEX(orderData[order_date],SMALL(IF(ISNUMBER(MATCH(orderData[status],$D$11,0)*MATCH(orderData[order_type],$D$13,0)),MATCH(ROW(orderData[customer]),ROW(orderData[customer])),""),ROWS($A$15:A82)+$B$3)),INDEX(orderData[order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date],SMALL(IF(ISNUMBER(MATCH(orderData[customer],$D$9,0)),MATCH(ROW(orderData[customer]),ROW(orderData[customer])),""),ROWS($A$15:A82)+$B$3)),INDEX(orderData[order_date],SMALL(IF(ISNUMBER(MATCH(orderData[customer],$D$9,0)*MATCH(YEAR(orderData[invoice_date]),$D$15,0)),MATCH(ROW(orderData[customer]),ROW(orderData[customer])),""),ROWS($A$15:A82)+$B$3))),IF($D$15="",INDEX(orderData[order_date],SMALL(IF(ISNUMBER(MATCH(orderData[customer],$D$9,0)*MATCH(orderData[order_type],$D$13,0)),MATCH(ROW(orderData[customer]),ROW(orderData[customer])),""),ROWS($A$15:A82)+$B$3)),INDEX(orderData[order_date],SMALL(IF(ISNUMBER(MATCH(orderData[customer],$D$9,0)*MATCH(orderData[order_type],$D$13,0)*MATCH(YEAR(orderData[invoice_date]),$D$15,0)),MATCH(ROW(orderData[customer]),ROW(orderData[customer])),""),ROWS($A$15:A82)+$B$3)))),IF($D$13="",IF($D$15="",INDEX(orderData[order_date],SMALL(IF(ISNUMBER(MATCH(orderData[customer],$D$9,0)*MATCH(orderData[status],$D$11,0)),MATCH(ROW(orderData[customer]),ROW(orderData[customer])),""),ROWS($A$15:A82)+$B$3)),INDEX(orderData[order_date],SMALL(IF(ISNUMBER(MATCH(orderData[customer],$D$9,0)*MATCH(orderData[status],$D$11,0)*MATCH(YEAR(orderData[invoice_date]),$D$15,0)),MATCH(ROW(orderData[customer]),ROW(orderData[customer])),""),ROWS($A$15:A82)+$B$3))),IF($D$15="",INDEX(orderData[order_date],SMALL(IF(ISNUMBER(MATCH(orderData[customer],$D$9,0)*MATCH(orderData[status],$D$11,0)*MATCH(orderData[order_type],$D$13,0)),MATCH(ROW(orderData[customer]),ROW(orderData[customer])),""),ROWS($A$15:A82)+$B$3)),INDEX(orderData[order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P75" s="289" t="str">
        <f t="array" ref="P75">IFERROR(IF($D$9="",IF($D$11="",IF($D$13="",IF($D$15="",INDEX(orderData[invoice_no],SMALL(MATCH(ROW(orderData[customer]),ROW(orderData[customer])),ROWS($A$15:A82)+$B$3)),INDEX(orderData[invoice_no],SMALL(IF(ISNUMBER(MATCH(YEAR(orderData[invoice_date]),$D$15,0)),MATCH(ROW(orderData[customer]),ROW(orderData[customer])),""),ROWS($A$15:A82)+$B$3))),IF($D$15="",INDEX(orderData[invoice_no],SMALL(IF(ISNUMBER(MATCH(orderData[order_type],$D$13,0)),MATCH(ROW(orderData[customer]),ROW(orderData[customer])),""),ROWS($A$15:A82)+$B$3)),INDEX(orderData[invoice_no],SMALL(IF(ISNUMBER(MATCH(orderData[order_type],$D$13,0)*MATCH(YEAR(orderData[invoice_date]),$D$15,0)),MATCH(ROW(orderData[customer]),ROW(orderData[customer])),""),ROWS($A$15:A82)+$B$3)))),IF($D$13="",IF($D$15="",INDEX(orderData[invoice_no],SMALL(IF(ISNUMBER(MATCH(orderData[status],$D$11,0)),MATCH(ROW(orderData[customer]),ROW(orderData[customer])),""),ROWS($A$15:A82)+$B$3)),INDEX(orderData[invoice_no],SMALL(IF(ISNUMBER(MATCH(orderData[status],$D$11,0)*MATCH(YEAR(orderData[invoice_date]),$D$15,0)),MATCH(ROW(orderData[customer]),ROW(orderData[customer])),""),ROWS($A$15:A82)+$B$3))),IF($D$15="",INDEX(orderData[invoice_no],SMALL(IF(ISNUMBER(MATCH(orderData[status],$D$11,0)*MATCH(orderData[order_type],$D$13,0)),MATCH(ROW(orderData[customer]),ROW(orderData[customer])),""),ROWS($A$15:A82)+$B$3)),INDEX(orderData[invoice_no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no],SMALL(IF(ISNUMBER(MATCH(orderData[customer],$D$9,0)),MATCH(ROW(orderData[customer]),ROW(orderData[customer])),""),ROWS($A$15:A82)+$B$3)),INDEX(orderData[invoice_no],SMALL(IF(ISNUMBER(MATCH(orderData[customer],$D$9,0)*MATCH(YEAR(orderData[invoice_date]),$D$15,0)),MATCH(ROW(orderData[customer]),ROW(orderData[customer])),""),ROWS($A$15:A82)+$B$3))),IF($D$15="",INDEX(orderData[invoice_no],SMALL(IF(ISNUMBER(MATCH(orderData[customer],$D$9,0)*MATCH(orderData[order_type],$D$13,0)),MATCH(ROW(orderData[customer]),ROW(orderData[customer])),""),ROWS($A$15:A82)+$B$3)),INDEX(orderData[invoice_no],SMALL(IF(ISNUMBER(MATCH(orderData[customer],$D$9,0)*MATCH(orderData[order_type],$D$13,0)*MATCH(YEAR(orderData[invoice_date]),$D$15,0)),MATCH(ROW(orderData[customer]),ROW(orderData[customer])),""),ROWS($A$15:A82)+$B$3)))),IF($D$13="",IF($D$15="",INDEX(orderData[invoice_no],SMALL(IF(ISNUMBER(MATCH(orderData[customer],$D$9,0)*MATCH(orderData[status],$D$11,0)),MATCH(ROW(orderData[customer]),ROW(orderData[customer])),""),ROWS($A$15:A82)+$B$3)),INDEX(orderData[invoice_no],SMALL(IF(ISNUMBER(MATCH(orderData[customer],$D$9,0)*MATCH(orderData[status],$D$11,0)*MATCH(YEAR(orderData[invoice_date]),$D$15,0)),MATCH(ROW(orderData[customer]),ROW(orderData[customer])),""),ROWS($A$15:A82)+$B$3))),IF($D$15="",INDEX(orderData[invoice_no],SMALL(IF(ISNUMBER(MATCH(orderData[customer],$D$9,0)*MATCH(orderData[status],$D$11,0)*MATCH(orderData[order_type],$D$13,0)),MATCH(ROW(orderData[customer]),ROW(orderData[customer])),""),ROWS($A$15:A82)+$B$3)),INDEX(orderData[invoice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Q75" s="290" t="str">
        <f t="array" ref="Q75">IFERROR(IF($D$9="",IF($D$11="",IF($D$13="",IF($D$15="",INDEX(orderData[invoice_date],SMALL(MATCH(ROW(orderData[customer]),ROW(orderData[customer])),ROWS($A$15:A82)+$B$3)),INDEX(orderData[invoice_date],SMALL(IF(ISNUMBER(MATCH(YEAR(orderData[invoice_date]),$D$15,0)),MATCH(ROW(orderData[customer]),ROW(orderData[customer])),""),ROWS($A$15:A82)+$B$3))),IF($D$15="",INDEX(orderData[invoice_date],SMALL(IF(ISNUMBER(MATCH(orderData[order_type],$D$13,0)),MATCH(ROW(orderData[customer]),ROW(orderData[customer])),""),ROWS($A$15:A82)+$B$3)),INDEX(orderData[invoice_date],SMALL(IF(ISNUMBER(MATCH(orderData[order_type],$D$13,0)*MATCH(YEAR(orderData[invoice_date]),$D$15,0)),MATCH(ROW(orderData[customer]),ROW(orderData[customer])),""),ROWS($A$15:A82)+$B$3)))),IF($D$13="",IF($D$15="",INDEX(orderData[invoice_date],SMALL(IF(ISNUMBER(MATCH(orderData[status],$D$11,0)),MATCH(ROW(orderData[customer]),ROW(orderData[customer])),""),ROWS($A$15:A82)+$B$3)),INDEX(orderData[invoice_date],SMALL(IF(ISNUMBER(MATCH(orderData[status],$D$11,0)*MATCH(YEAR(orderData[invoice_date]),$D$15,0)),MATCH(ROW(orderData[customer]),ROW(orderData[customer])),""),ROWS($A$15:A82)+$B$3))),IF($D$15="",INDEX(orderData[invoice_date],SMALL(IF(ISNUMBER(MATCH(orderData[status],$D$11,0)*MATCH(orderData[order_type],$D$13,0)),MATCH(ROW(orderData[customer]),ROW(orderData[customer])),""),ROWS($A$15:A82)+$B$3)),INDEX(orderData[invoice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date],SMALL(IF(ISNUMBER(MATCH(orderData[customer],$D$9,0)),MATCH(ROW(orderData[customer]),ROW(orderData[customer])),""),ROWS($A$15:A82)+$B$3)),INDEX(orderData[invoice_date],SMALL(IF(ISNUMBER(MATCH(orderData[customer],$D$9,0)*MATCH(YEAR(orderData[invoice_date]),$D$15,0)),MATCH(ROW(orderData[customer]),ROW(orderData[customer])),""),ROWS($A$15:A82)+$B$3))),IF($D$15="",INDEX(orderData[invoice_date],SMALL(IF(ISNUMBER(MATCH(orderData[customer],$D$9,0)*MATCH(orderData[order_type],$D$13,0)),MATCH(ROW(orderData[customer]),ROW(orderData[customer])),""),ROWS($A$15:A82)+$B$3)),INDEX(orderData[invoice_date],SMALL(IF(ISNUMBER(MATCH(orderData[customer],$D$9,0)*MATCH(orderData[order_type],$D$13,0)*MATCH(YEAR(orderData[invoice_date]),$D$15,0)),MATCH(ROW(orderData[customer]),ROW(orderData[customer])),""),ROWS($A$15:A82)+$B$3)))),IF($D$13="",IF($D$15="",INDEX(orderData[invoice_date],SMALL(IF(ISNUMBER(MATCH(orderData[customer],$D$9,0)*MATCH(orderData[status],$D$11,0)),MATCH(ROW(orderData[customer]),ROW(orderData[customer])),""),ROWS($A$15:A82)+$B$3)),INDEX(orderData[invoice_date],SMALL(IF(ISNUMBER(MATCH(orderData[customer],$D$9,0)*MATCH(orderData[status],$D$11,0)*MATCH(YEAR(orderData[invoice_date]),$D$15,0)),MATCH(ROW(orderData[customer]),ROW(orderData[customer])),""),ROWS($A$15:A82)+$B$3))),IF($D$15="",INDEX(orderData[invoice_date],SMALL(IF(ISNUMBER(MATCH(orderData[customer],$D$9,0)*MATCH(orderData[status],$D$11,0)*MATCH(orderData[order_type],$D$13,0)),MATCH(ROW(orderData[customer]),ROW(orderData[customer])),""),ROWS($A$15:A82)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R75" s="291" t="str">
        <f t="array" ref="R75">IFERROR(IF($D$9="",IF($D$11="",IF($D$13="",IF($D$15="",INDEX(orderData[inv_amount],SMALL(MATCH(ROW(orderData[customer]),ROW(orderData[customer])),ROWS($A$15:A82)+$B$3)),INDEX(orderData[inv_amount],SMALL(IF(ISNUMBER(MATCH(YEAR(orderData[invoice_date]),$D$15,0)),MATCH(ROW(orderData[customer]),ROW(orderData[customer])),""),ROWS($A$15:A82)+$B$3))),IF($D$15="",INDEX(orderData[inv_amount],SMALL(IF(ISNUMBER(MATCH(orderData[order_type],$D$13,0)),MATCH(ROW(orderData[customer]),ROW(orderData[customer])),""),ROWS($A$15:A82)+$B$3)),INDEX(orderData[inv_amount],SMALL(IF(ISNUMBER(MATCH(orderData[order_type],$D$13,0)*MATCH(YEAR(orderData[invoice_date]),$D$15,0)),MATCH(ROW(orderData[customer]),ROW(orderData[customer])),""),ROWS($A$15:A82)+$B$3)))),IF($D$13="",IF($D$15="",INDEX(orderData[inv_amount],SMALL(IF(ISNUMBER(MATCH(orderData[status],$D$11,0)),MATCH(ROW(orderData[customer]),ROW(orderData[customer])),""),ROWS($A$15:A82)+$B$3)),INDEX(orderData[inv_amount],SMALL(IF(ISNUMBER(MATCH(orderData[status],$D$11,0)*MATCH(YEAR(orderData[invoice_date]),$D$15,0)),MATCH(ROW(orderData[customer]),ROW(orderData[customer])),""),ROWS($A$15:A82)+$B$3))),IF($D$15="",INDEX(orderData[inv_amount],SMALL(IF(ISNUMBER(MATCH(orderData[status],$D$11,0)*MATCH(orderData[order_type],$D$13,0)),MATCH(ROW(orderData[customer]),ROW(orderData[customer])),""),ROWS($A$15:A82)+$B$3)),INDEX(orderData[inv_amount],SMALL(IF(ISNUMBER(MATCH(orderData[status],$D$11,0)*MATCH(orderData[order_type],$D$13,0)*MATCH(YEAR(orderData[invoice_date]),$D$15,0)),MATCH(ROW(orderData[customer]),ROW(orderData[customer])),""),ROWS($A$15:A82)+$B$3))))),IF($D$11="",IF($D$13="",IF($D$15="",INDEX(orderData[inv_amount],SMALL(IF(ISNUMBER(MATCH(orderData[customer],$D$9,0)),MATCH(ROW(orderData[customer]),ROW(orderData[customer])),""),ROWS($A$15:A82)+$B$3)),INDEX(orderData[inv_amount],SMALL(IF(ISNUMBER(MATCH(orderData[customer],$D$9,0)*MATCH(YEAR(orderData[invoice_date]),$D$15,0)),MATCH(ROW(orderData[customer]),ROW(orderData[customer])),""),ROWS($A$15:A82)+$B$3))),IF($D$15="",INDEX(orderData[inv_amount],SMALL(IF(ISNUMBER(MATCH(orderData[customer],$D$9,0)*MATCH(orderData[order_type],$D$13,0)),MATCH(ROW(orderData[customer]),ROW(orderData[customer])),""),ROWS($A$15:A82)+$B$3)),INDEX(orderData[inv_amount],SMALL(IF(ISNUMBER(MATCH(orderData[customer],$D$9,0)*MATCH(orderData[order_type],$D$13,0)*MATCH(YEAR(orderData[invoice_date]),$D$15,0)),MATCH(ROW(orderData[customer]),ROW(orderData[customer])),""),ROWS($A$15:A82)+$B$3)))),IF($D$13="",IF($D$15="",INDEX(orderData[inv_amount],SMALL(IF(ISNUMBER(MATCH(orderData[customer],$D$9,0)*MATCH(orderData[status],$D$11,0)),MATCH(ROW(orderData[customer]),ROW(orderData[customer])),""),ROWS($A$15:A82)+$B$3)),INDEX(orderData[inv_amount],SMALL(IF(ISNUMBER(MATCH(orderData[customer],$D$9,0)*MATCH(orderData[status],$D$11,0)*MATCH(YEAR(orderData[inv_amount]),$D$15,0)),MATCH(ROW(orderData[customer]),ROW(orderData[customer])),""),ROWS($A$15:A82)+$B$3))),IF($D$15="",INDEX(orderData[inv_amount],SMALL(IF(ISNUMBER(MATCH(orderData[customer],$D$9,0)*MATCH(orderData[status],$D$11,0)*MATCH(orderData[order_type],$D$13,0)),MATCH(ROW(orderData[customer]),ROW(orderData[customer])),""),ROWS($A$15:A82)+$B$3)),INDEX(orderData[inv_amount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S75" s="353" t="str">
        <f t="array" ref="S75">IFERROR(IF($D$9="",IF($D$11="",IF($D$13="",IF($D$15="",INDEX(orderData[lock_goods],SMALL(MATCH(ROW(orderData[customer]),ROW(orderData[customer])),ROWS($A$15:A82)+$B$3)),INDEX(orderData[lock_goods],SMALL(IF(ISNUMBER(MATCH(YEAR(orderData[invoice_date]),$D$15,0)),MATCH(ROW(orderData[customer]),ROW(orderData[customer])),""),ROWS($A$15:A82)+$B$3))),IF($D$15="",INDEX(orderData[lock_goods],SMALL(IF(ISNUMBER(MATCH(orderData[order_type],$D$13,0)),MATCH(ROW(orderData[customer]),ROW(orderData[customer])),""),ROWS($A$15:A82)+$B$3)),INDEX(orderData[lock_goods],SMALL(IF(ISNUMBER(MATCH(orderData[order_type],$D$13,0)*MATCH(YEAR(orderData[invoice_date]),$D$15,0)),MATCH(ROW(orderData[customer]),ROW(orderData[customer])),""),ROWS($A$15:A82)+$B$3)))),IF($D$13="",IF($D$15="",INDEX(orderData[lock_goods],SMALL(IF(ISNUMBER(MATCH(orderData[status],$D$11,0)),MATCH(ROW(orderData[customer]),ROW(orderData[customer])),""),ROWS($A$15:A82)+$B$3)),INDEX(orderData[lock_goods],SMALL(IF(ISNUMBER(MATCH(orderData[status],$D$11,0)*MATCH(YEAR(orderData[invoice_date]),$D$15,0)),MATCH(ROW(orderData[customer]),ROW(orderData[customer])),""),ROWS($A$15:A82)+$B$3))),IF($D$15="",INDEX(orderData[lock_goods],SMALL(IF(ISNUMBER(MATCH(orderData[status],$D$11,0)*MATCH(orderData[order_type],$D$13,0)),MATCH(ROW(orderData[customer]),ROW(orderData[customer])),""),ROWS($A$15:A82)+$B$3)),INDEX(orderData[lock_goods],SMALL(IF(ISNUMBER(MATCH(orderData[status],$D$11,0)*MATCH(orderData[order_type],$D$13,0)*MATCH(YEAR(orderData[invoice_date]),$D$15,0)),MATCH(ROW(orderData[customer]),ROW(orderData[customer])),""),ROWS($A$15:A82)+$B$3))))),IF($D$11="",IF($D$13="",IF($D$15="",INDEX(orderData[lock_goods],SMALL(IF(ISNUMBER(MATCH(orderData[customer],$D$9,0)),MATCH(ROW(orderData[customer]),ROW(orderData[customer])),""),ROWS($A$15:A82)+$B$3)),INDEX(orderData[lock_goods],SMALL(IF(ISNUMBER(MATCH(orderData[customer],$D$9,0)*MATCH(YEAR(orderData[invoice_date]),$D$15,0)),MATCH(ROW(orderData[customer]),ROW(orderData[customer])),""),ROWS($A$15:A82)+$B$3))),IF($D$15="",INDEX(orderData[lock_goods],SMALL(IF(ISNUMBER(MATCH(orderData[customer],$D$9,0)*MATCH(orderData[order_type],$D$13,0)),MATCH(ROW(orderData[customer]),ROW(orderData[customer])),""),ROWS($A$15:A82)+$B$3)),INDEX(orderData[lock_goods],SMALL(IF(ISNUMBER(MATCH(orderData[customer],$D$9,0)*MATCH(orderData[order_type],$D$13,0)*MATCH(YEAR(orderData[invoice_date]),$D$15,0)),MATCH(ROW(orderData[customer]),ROW(orderData[customer])),""),ROWS($A$15:A82)+$B$3)))),IF($D$13="",IF($D$15="",INDEX(orderData[lock_goods],SMALL(IF(ISNUMBER(MATCH(orderData[customer],$D$9,0)*MATCH(orderData[status],$D$11,0)),MATCH(ROW(orderData[customer]),ROW(orderData[customer])),""),ROWS($A$15:A82)+$B$3)),INDEX(orderData[lock_goods],SMALL(IF(ISNUMBER(MATCH(orderData[customer],$D$9,0)*MATCH(orderData[status],$D$11,0)*MATCH(YEAR(orderData[payed]),$D$15,0)),MATCH(ROW(orderData[customer]),ROW(orderData[customer])),""),ROWS($A$15:A82)+$B$3))),IF($D$15="",INDEX(orderData[lock_goods],SMALL(IF(ISNUMBER(MATCH(orderData[customer],$D$9,0)*MATCH(orderData[status],$D$11,0)*MATCH(orderData[order_type],$D$13,0)),MATCH(ROW(orderData[customer]),ROW(orderData[customer])),""),ROWS($A$15:A82)+$B$3)),INDEX(orderData[lock_good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T75" s="292" t="str">
        <f t="array" ref="T75">IFERROR(IF($D$9="",IF($D$11="",IF($D$13="",IF($D$15="",INDEX(orderData[payed],SMALL(MATCH(ROW(orderData[customer]),ROW(orderData[customer])),ROWS($A$15:A82)+$B$3)),INDEX(orderData[payed],SMALL(IF(ISNUMBER(MATCH(YEAR(orderData[invoice_date]),$D$15,0)),MATCH(ROW(orderData[customer]),ROW(orderData[customer])),""),ROWS($A$15:A82)+$B$3))),IF($D$15="",INDEX(orderData[payed],SMALL(IF(ISNUMBER(MATCH(orderData[order_type],$D$13,0)),MATCH(ROW(orderData[customer]),ROW(orderData[customer])),""),ROWS($A$15:A82)+$B$3)),INDEX(orderData[payed],SMALL(IF(ISNUMBER(MATCH(orderData[order_type],$D$13,0)*MATCH(YEAR(orderData[invoice_date]),$D$15,0)),MATCH(ROW(orderData[customer]),ROW(orderData[customer])),""),ROWS($A$15:A82)+$B$3)))),IF($D$13="",IF($D$15="",INDEX(orderData[payed],SMALL(IF(ISNUMBER(MATCH(orderData[status],$D$11,0)),MATCH(ROW(orderData[customer]),ROW(orderData[customer])),""),ROWS($A$15:A82)+$B$3)),INDEX(orderData[payed],SMALL(IF(ISNUMBER(MATCH(orderData[status],$D$11,0)*MATCH(YEAR(orderData[invoice_date]),$D$15,0)),MATCH(ROW(orderData[customer]),ROW(orderData[customer])),""),ROWS($A$15:A82)+$B$3))),IF($D$15="",INDEX(orderData[payed],SMALL(IF(ISNUMBER(MATCH(orderData[status],$D$11,0)*MATCH(orderData[order_type],$D$13,0)),MATCH(ROW(orderData[customer]),ROW(orderData[customer])),""),ROWS($A$15:A82)+$B$3)),INDEX(orderData[payed],SMALL(IF(ISNUMBER(MATCH(orderData[status],$D$11,0)*MATCH(orderData[order_type],$D$13,0)*MATCH(YEAR(orderData[invoice_date]),$D$15,0)),MATCH(ROW(orderData[customer]),ROW(orderData[customer])),""),ROWS($A$15:A82)+$B$3))))),IF($D$11="",IF($D$13="",IF($D$15="",INDEX(orderData[payed],SMALL(IF(ISNUMBER(MATCH(orderData[customer],$D$9,0)),MATCH(ROW(orderData[customer]),ROW(orderData[customer])),""),ROWS($A$15:A82)+$B$3)),INDEX(orderData[payed],SMALL(IF(ISNUMBER(MATCH(orderData[customer],$D$9,0)*MATCH(YEAR(orderData[invoice_date]),$D$15,0)),MATCH(ROW(orderData[customer]),ROW(orderData[customer])),""),ROWS($A$15:A82)+$B$3))),IF($D$15="",INDEX(orderData[payed],SMALL(IF(ISNUMBER(MATCH(orderData[customer],$D$9,0)*MATCH(orderData[order_type],$D$13,0)),MATCH(ROW(orderData[customer]),ROW(orderData[customer])),""),ROWS($A$15:A82)+$B$3)),INDEX(orderData[payed],SMALL(IF(ISNUMBER(MATCH(orderData[customer],$D$9,0)*MATCH(orderData[order_type],$D$13,0)*MATCH(YEAR(orderData[invoice_date]),$D$15,0)),MATCH(ROW(orderData[customer]),ROW(orderData[customer])),""),ROWS($A$15:A82)+$B$3)))),IF($D$13="",IF($D$15="",INDEX(orderData[payed],SMALL(IF(ISNUMBER(MATCH(orderData[customer],$D$9,0)*MATCH(orderData[status],$D$11,0)),MATCH(ROW(orderData[customer]),ROW(orderData[customer])),""),ROWS($A$15:A82)+$B$3)),INDEX(orderData[payed],SMALL(IF(ISNUMBER(MATCH(orderData[customer],$D$9,0)*MATCH(orderData[status],$D$11,0)*MATCH(YEAR(orderData[payed]),$D$15,0)),MATCH(ROW(orderData[customer]),ROW(orderData[customer])),""),ROWS($A$15:A82)+$B$3))),IF($D$15="",INDEX(orderData[payed],SMALL(IF(ISNUMBER(MATCH(orderData[customer],$D$9,0)*MATCH(orderData[status],$D$11,0)*MATCH(orderData[order_type],$D$13,0)),MATCH(ROW(orderData[customer]),ROW(orderData[customer])),""),ROWS($A$15:A82)+$B$3)),INDEX(orderData[paye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U75" s="287" t="str">
        <f t="array" ref="U75">IFERROR(IF($D$9="",IF($D$11="",IF($D$13="",IF($D$15="",INDEX(orderData[shipping_method],SMALL(MATCH(ROW(orderData[customer]),ROW(orderData[customer])),ROWS($A$15:A82)+$B$3)),INDEX(orderData[shipping_method],SMALL(IF(ISNUMBER(MATCH(YEAR(orderData[invoice_date]),$D$15,0)),MATCH(ROW(orderData[customer]),ROW(orderData[customer])),""),ROWS($A$15:A82)+$B$3))),IF($D$15="",INDEX(orderData[shipping_method],SMALL(IF(ISNUMBER(MATCH(orderData[order_type],$D$13,0)),MATCH(ROW(orderData[customer]),ROW(orderData[customer])),""),ROWS($A$15:A82)+$B$3)),INDEX(orderData[shipping_method],SMALL(IF(ISNUMBER(MATCH(orderData[order_type],$D$13,0)*MATCH(YEAR(orderData[invoice_date]),$D$15,0)),MATCH(ROW(orderData[customer]),ROW(orderData[customer])),""),ROWS($A$15:A82)+$B$3)))),IF($D$13="",IF($D$15="",INDEX(orderData[shipping_method],SMALL(IF(ISNUMBER(MATCH(orderData[status],$D$11,0)),MATCH(ROW(orderData[customer]),ROW(orderData[customer])),""),ROWS($A$15:A82)+$B$3)),INDEX(orderData[shipping_method],SMALL(IF(ISNUMBER(MATCH(orderData[status],$D$11,0)*MATCH(YEAR(orderData[invoice_date]),$D$15,0)),MATCH(ROW(orderData[customer]),ROW(orderData[customer])),""),ROWS($A$15:A82)+$B$3))),IF($D$15="",INDEX(orderData[shipping_method],SMALL(IF(ISNUMBER(MATCH(orderData[status],$D$11,0)*MATCH(orderData[order_type],$D$13,0)),MATCH(ROW(orderData[customer]),ROW(orderData[customer])),""),ROWS($A$15:A82)+$B$3)),INDEX(orderData[shipping_method],SMALL(IF(ISNUMBER(MATCH(orderData[status],$D$11,0)*MATCH(orderData[order_type],$D$13,0)*MATCH(YEAR(orderData[invoice_date]),$D$15,0)),MATCH(ROW(orderData[customer]),ROW(orderData[customer])),""),ROWS($A$15:A82)+$B$3))))),IF($D$11="",IF($D$13="",IF($D$15="",INDEX(orderData[shipping_method],SMALL(IF(ISNUMBER(MATCH(orderData[customer],$D$9,0)),MATCH(ROW(orderData[customer]),ROW(orderData[customer])),""),ROWS($A$15:A82)+$B$3)),INDEX(orderData[shipping_method],SMALL(IF(ISNUMBER(MATCH(orderData[customer],$D$9,0)*MATCH(YEAR(orderData[invoice_date]),$D$15,0)),MATCH(ROW(orderData[customer]),ROW(orderData[customer])),""),ROWS($A$15:A82)+$B$3))),IF($D$15="",INDEX(orderData[shipping_method],SMALL(IF(ISNUMBER(MATCH(orderData[customer],$D$9,0)*MATCH(orderData[order_type],$D$13,0)),MATCH(ROW(orderData[customer]),ROW(orderData[customer])),""),ROWS($A$15:A82)+$B$3)),INDEX(orderData[shipping_method],SMALL(IF(ISNUMBER(MATCH(orderData[customer],$D$9,0)*MATCH(orderData[order_type],$D$13,0)*MATCH(YEAR(orderData[invoice_date]),$D$15,0)),MATCH(ROW(orderData[customer]),ROW(orderData[customer])),""),ROWS($A$15:A82)+$B$3)))),IF($D$13="",IF($D$15="",INDEX(orderData[shipping_method],SMALL(IF(ISNUMBER(MATCH(orderData[customer],$D$9,0)*MATCH(orderData[status],$D$11,0)),MATCH(ROW(orderData[customer]),ROW(orderData[customer])),""),ROWS($A$15:A82)+$B$3)),INDEX(orderData[shipping_method],SMALL(IF(ISNUMBER(MATCH(orderData[customer],$D$9,0)*MATCH(orderData[status],$D$11,0)*MATCH(YEAR(orderData[shipping_method]),$D$15,0)),MATCH(ROW(orderData[customer]),ROW(orderData[customer])),""),ROWS($A$15:A82)+$B$3))),IF($D$15="",INDEX(orderData[shipping_method],SMALL(IF(ISNUMBER(MATCH(orderData[customer],$D$9,0)*MATCH(orderData[status],$D$11,0)*MATCH(orderData[order_type],$D$13,0)),MATCH(ROW(orderData[customer]),ROW(orderData[customer])),""),ROWS($A$15:A82)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V75" s="292" t="str">
        <f t="array" ref="V75">IFERROR(IF($D$9="",IF($D$11="",IF($D$13="",IF($D$15="",INDEX(orderData[status],SMALL(MATCH(ROW(orderData[customer]),ROW(orderData[customer])),ROWS($A$15:A82)+$B$3)),INDEX(orderData[status],SMALL(IF(ISNUMBER(MATCH(YEAR(orderData[invoice_date]),$D$15,0)),MATCH(ROW(orderData[customer]),ROW(orderData[customer])),""),ROWS($A$15:A82)+$B$3))),IF($D$15="",INDEX(orderData[status],SMALL(IF(ISNUMBER(MATCH(orderData[order_type],$D$13,0)),MATCH(ROW(orderData[customer]),ROW(orderData[customer])),""),ROWS($A$15:A82)+$B$3)),INDEX(orderData[status],SMALL(IF(ISNUMBER(MATCH(orderData[order_type],$D$13,0)*MATCH(YEAR(orderData[invoice_date]),$D$15,0)),MATCH(ROW(orderData[customer]),ROW(orderData[customer])),""),ROWS($A$15:A82)+$B$3)))),IF($D$13="",IF($D$15="",INDEX(orderData[status],SMALL(IF(ISNUMBER(MATCH(orderData[status],$D$11,0)),MATCH(ROW(orderData[customer]),ROW(orderData[customer])),""),ROWS($A$15:A82)+$B$3)),INDEX(orderData[status],SMALL(IF(ISNUMBER(MATCH(orderData[status],$D$11,0)*MATCH(YEAR(orderData[invoice_date]),$D$15,0)),MATCH(ROW(orderData[customer]),ROW(orderData[customer])),""),ROWS($A$15:A82)+$B$3))),IF($D$15="",INDEX(orderData[status],SMALL(IF(ISNUMBER(MATCH(orderData[status],$D$11,0)*MATCH(orderData[order_type],$D$13,0)),MATCH(ROW(orderData[customer]),ROW(orderData[customer])),""),ROWS($A$15:A82)+$B$3)),INDEX(orderData[status],SMALL(IF(ISNUMBER(MATCH(orderData[status],$D$11,0)*MATCH(orderData[order_type],$D$13,0)*MATCH(YEAR(orderData[invoice_date]),$D$15,0)),MATCH(ROW(orderData[customer]),ROW(orderData[customer])),""),ROWS($A$15:A82)+$B$3))))),IF($D$11="",IF($D$13="",IF($D$15="",INDEX(orderData[status],SMALL(IF(ISNUMBER(MATCH(orderData[customer],$D$9,0)),MATCH(ROW(orderData[customer]),ROW(orderData[customer])),""),ROWS($A$15:A82)+$B$3)),INDEX(orderData[status],SMALL(IF(ISNUMBER(MATCH(orderData[customer],$D$9,0)*MATCH(YEAR(orderData[invoice_date]),$D$15,0)),MATCH(ROW(orderData[customer]),ROW(orderData[customer])),""),ROWS($A$15:A82)+$B$3))),IF($D$15="",INDEX(orderData[status],SMALL(IF(ISNUMBER(MATCH(orderData[customer],$D$9,0)*MATCH(orderData[order_type],$D$13,0)),MATCH(ROW(orderData[customer]),ROW(orderData[customer])),""),ROWS($A$15:A82)+$B$3)),INDEX(orderData[status],SMALL(IF(ISNUMBER(MATCH(orderData[customer],$D$9,0)*MATCH(orderData[order_type],$D$13,0)*MATCH(YEAR(orderData[invoice_date]),$D$15,0)),MATCH(ROW(orderData[customer]),ROW(orderData[customer])),""),ROWS($A$15:A82)+$B$3)))),IF($D$13="",IF($D$15="",INDEX(orderData[status],SMALL(IF(ISNUMBER(MATCH(orderData[customer],$D$9,0)*MATCH(orderData[status],$D$11,0)),MATCH(ROW(orderData[customer]),ROW(orderData[customer])),""),ROWS($A$15:A82)+$B$3)),INDEX(orderData[status],SMALL(IF(ISNUMBER(MATCH(orderData[customer],$D$9,0)*MATCH(orderData[status],$D$11,0)*MATCH(YEAR(orderData[status]),$D$15,0)),MATCH(ROW(orderData[customer]),ROW(orderData[customer])),""),ROWS($A$15:A82)+$B$3))),IF($D$15="",INDEX(orderData[status],SMALL(IF(ISNUMBER(MATCH(orderData[customer],$D$9,0)*MATCH(orderData[status],$D$11,0)*MATCH(orderData[order_type],$D$13,0)),MATCH(ROW(orderData[customer]),ROW(orderData[customer])),""),ROWS($A$15:A82)+$B$3)),INDEX(orderData[statu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W75" s="392" t="str">
        <f t="array" ref="W75">IFERROR(IF($D$9="",IF($D$11="",IF($D$13="",IF($D$15="",INDEX(orderData[custom_docs],SMALL(MATCH(ROW(orderData[customer]),ROW(orderData[customer])),ROWS($A$15:A82)+$B$3)),INDEX(orderData[custom_docs],SMALL(IF(ISNUMBER(MATCH(YEAR(orderData[invoice_date]),$D$15,0)),MATCH(ROW(orderData[customer]),ROW(orderData[customer])),""),ROWS($A$15:A82)+$B$3))),IF($D$15="",INDEX(orderData[custom_docs],SMALL(IF(ISNUMBER(MATCH(orderData[order_type],$D$13,0)),MATCH(ROW(orderData[customer]),ROW(orderData[customer])),""),ROWS($A$15:A82)+$B$3)),INDEX(orderData[custom_docs],SMALL(IF(ISNUMBER(MATCH(orderData[order_type],$D$13,0)*MATCH(YEAR(orderData[invoice_date]),$D$15,0)),MATCH(ROW(orderData[customer]),ROW(orderData[customer])),""),ROWS($A$15:A82)+$B$3)))),IF($D$13="",IF($D$15="",INDEX(orderData[custom_docs],SMALL(IF(ISNUMBER(MATCH(orderData[status],$D$11,0)),MATCH(ROW(orderData[customer]),ROW(orderData[customer])),""),ROWS($A$15:A82)+$B$3)),INDEX(orderData[custom_docs],SMALL(IF(ISNUMBER(MATCH(orderData[status],$D$11,0)*MATCH(YEAR(orderData[invoice_date]),$D$15,0)),MATCH(ROW(orderData[customer]),ROW(orderData[customer])),""),ROWS($A$15:A82)+$B$3))),IF($D$15="",INDEX(orderData[custom_docs],SMALL(IF(ISNUMBER(MATCH(orderData[status],$D$11,0)*MATCH(orderData[order_type],$D$13,0)),MATCH(ROW(orderData[customer]),ROW(orderData[customer])),""),ROWS($A$15:A82)+$B$3)),INDEX(orderData[custom_docs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_docs],SMALL(IF(ISNUMBER(MATCH(orderData[customer],$D$9,0)),MATCH(ROW(orderData[customer]),ROW(orderData[customer])),""),ROWS($A$15:A82)+$B$3)),INDEX(orderData[custom_docs],SMALL(IF(ISNUMBER(MATCH(orderData[customer],$D$9,0)*MATCH(YEAR(orderData[invoice_date]),$D$15,0)),MATCH(ROW(orderData[customer]),ROW(orderData[customer])),""),ROWS($A$15:A82)+$B$3))),IF($D$15="",INDEX(orderData[custom_docs],SMALL(IF(ISNUMBER(MATCH(orderData[customer],$D$9,0)*MATCH(orderData[order_type],$D$13,0)),MATCH(ROW(orderData[customer]),ROW(orderData[customer])),""),ROWS($A$15:A82)+$B$3)),INDEX(orderData[custom_docs],SMALL(IF(ISNUMBER(MATCH(orderData[customer],$D$9,0)*MATCH(orderData[order_type],$D$13,0)*MATCH(YEAR(orderData[invoice_date]),$D$15,0)),MATCH(ROW(orderData[customer]),ROW(orderData[customer])),""),ROWS($A$15:A82)+$B$3)))),IF($D$13="",IF($D$15="",INDEX(orderData[custom_docs],SMALL(IF(ISNUMBER(MATCH(orderData[customer],$D$9,0)*MATCH(orderData[status],$D$11,0)),MATCH(ROW(orderData[customer]),ROW(orderData[customer])),""),ROWS($A$15:A82)+$B$3)),INDEX(orderData[custom_docs],SMALL(IF(ISNUMBER(MATCH(orderData[customer],$D$9,0)*MATCH(orderData[status],$D$11,0)*MATCH(YEAR(orderData[status]),$D$15,0)),MATCH(ROW(orderData[customer]),ROW(orderData[customer])),""),ROWS($A$15:A82)+$B$3))),IF($D$15="",INDEX(orderData[custom_docs],SMALL(IF(ISNUMBER(MATCH(orderData[customer],$D$9,0)*MATCH(orderData[status],$D$11,0)*MATCH(orderData[order_type],$D$13,0)),MATCH(ROW(orderData[customer]),ROW(orderData[customer])),""),ROWS($A$15:A82)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BG75" s="195"/>
      <c r="BK75" s="266"/>
      <c r="BL75" s="267"/>
      <c r="BM75" s="268"/>
      <c r="BN75" s="267"/>
      <c r="BO75" s="268"/>
      <c r="BZ75" s="318"/>
      <c r="CA75" s="305" t="str">
        <f>IFERROR(IF(BZ75="","",INDEX(productData[description],MATCH(BZ75,productData[sku],0))),"")</f>
        <v/>
      </c>
      <c r="CB75" s="307"/>
      <c r="CC75" s="421"/>
      <c r="CD75" s="315"/>
      <c r="CE75" s="426"/>
      <c r="CF75" s="308"/>
      <c r="CG75" s="309" t="str">
        <f>IFERROR(ROUNDUP(CB75/INDEX(productData[units_per_carton],MATCH(BZ75,productData[sku],0)),0),"")</f>
        <v/>
      </c>
      <c r="CH75" s="310" t="str">
        <f>IFERROR(ROUNDUP(CD75/INDEX(productData[units_per_carton],MATCH(BZ75,productData[sku],0)),0),"")</f>
        <v/>
      </c>
      <c r="CI75" s="310" t="str">
        <f>IFERROR(ROUNDUP(CF75/INDEX(productData[units_per_carton],MATCH(BZ75,productData[sku])),0),"")</f>
        <v/>
      </c>
      <c r="CJ75" s="310" t="str">
        <f>IFERROR(((CB75+CD75+CF75)/INDEX(productData[units_per_carton],MATCH(BZ75,productData[sku],0)))*INDEX(productData[net_weight],MATCH(BZ75,productData[sku],0)),"")</f>
        <v/>
      </c>
      <c r="CK75" s="310" t="str">
        <f>IFERROR(((CB75+CD75+CF75)/INDEX(productData[units_per_carton],MATCH(BZ75,productData[sku],0)))*INDEX(productData[gross_weight],MATCH(BZ75,productData[sku],0)),"")</f>
        <v/>
      </c>
      <c r="CL75" s="414" t="str">
        <f>IFERROR((CB75+CD75+CF75)/INDEX(productData[units_per_carton],MATCH(BZ75,productData[sku],0))*INDEX(productData[length],MATCH(BZ75,productData[sku],0))*INDEX(productData[width],MATCH(BZ75,productData[sku],0))*INDEX(productData[height],MATCH(BZ75,productData[sku],0))/1000000000,"")</f>
        <v/>
      </c>
      <c r="CM75" s="311" t="str">
        <f>IFERROR(INDEX(productData[category],MATCH(BZ75,productData[sku],0)),"")</f>
        <v/>
      </c>
      <c r="CN75" s="311" t="str">
        <f>IFERROR(INDEX(productData[size1],MATCH(BZ75,productData[sku],0)),"")</f>
        <v/>
      </c>
      <c r="CO75" s="312" t="str">
        <f>IFERROR(INDEX(productData[hs_code],MATCH(BZ75,productData[sku],0)),"")</f>
        <v/>
      </c>
      <c r="CP75" s="365" t="str">
        <f>IFERROR(INDEX(productData[sku_geko],MATCH(BZ75,productData[sku],0)),"")</f>
        <v/>
      </c>
      <c r="CQ75" s="308"/>
      <c r="CR75" s="383" t="str">
        <f>IFERROR(IF(BZ75="","",IF($BX$15="SALE",INDEX(inventory[COSTO UNITARIO],MATCH(BZ75,inventory[SKU],0)),IF($BX$15="SAMPLING",INDEX(inventory[COSTO UNITARIO],MATCH(BZ75,inventory[SKU],0)),""))),"")</f>
        <v/>
      </c>
      <c r="CS75" s="383" t="str">
        <f t="shared" si="10"/>
        <v/>
      </c>
      <c r="CT75" s="430" t="str">
        <f t="shared" si="11"/>
        <v/>
      </c>
      <c r="CU75" s="357" t="str">
        <f t="shared" si="12"/>
        <v/>
      </c>
      <c r="DB75" s="251" t="str">
        <f>IFERROR(VLOOKUP(BZ75,productData[],22,FALSE),"")</f>
        <v/>
      </c>
      <c r="EE75" s="337" t="str">
        <f t="array" ref="EE75">IFERROR(IF($EC$9="",IF($EC$11="",IF($EC$13="",INDEX(productData[sku],SMALL(MATCH(ROW(productData[sku]),ROW(productData[sku])),ROWS($A$15:A82)+$B$3)),INDEX(productData[sku],SMALL(IF(ISNUMBER(MATCH(productData[size1],$EC$13,0)),MATCH(ROW(productData[sku]),ROW(productData[sku])),""),ROWS($A$15:A80)+$B$3))),IF($EC$13="",INDEX(productData[sku],SMALL(IF(ISNUMBER(MATCH(productData[sex],$EC$11,0)),MATCH(ROW(productData[sku]),ROW(productData[sku])),""),ROWS($A$15:A80)+$B$3)),INDEX(productData[sku],SMALL(IF(ISNUMBER(MATCH(productData[sex],$EC$11,0)*MATCH(productData[size1],$EC$13,0)),MATCH(ROW(productData[sku]),ROW(productData[sku])),""),ROWS($A$15:A80)+$B$3)))),IF($EC$11="",IF($EC$13="",INDEX(productData[sku],SMALL(IF(ISNUMBER(MATCH(productData[category],$EC$9,0)),MATCH(ROW(productData[sku]),ROW(productData[sku])),""),ROWS($A$15:A80)+$B$3)),INDEX(productData[sku],SMALL(IF(ISNUMBER(MATCH(productData[category],$EC$9,0)*MATCH(productData[size1],$EC$13,0)),MATCH(ROW(productData[sku]),ROW(productData[sku])),""),ROWS($A$15:A80)+$B$3))),IF($EC$13="",INDEX(productData[sku],SMALL(IF(ISNUMBER(MATCH(productData[category],$EC$9,0)*MATCH(productData[sex],$EC$11,0)),MATCH(ROW(productData[sku]),ROW(productData[sku])),""),ROWS($A$15:A80)+$B$3)),INDEX(productData[sku],SMALL(IF(ISNUMBER(MATCH(productData[category],$EC$9,0)*MATCH(productData[sex],$EC$11,0)*MATCH(productData[size1],$EC$13,0)),MATCH(ROW(productData[sku]),ROW(productData[sku])),""),ROWS($A$15:A80)+$B$3))))),"")</f>
        <v/>
      </c>
      <c r="EF75" s="501" t="str">
        <f t="array" ref="EF75">IFERROR(IF($EC$9="",IF($EC$11="",IF($EC$13="",INDEX(productData[description],SMALL(MATCH(ROW(productData[sku]),ROW(productData[sku])),ROWS($A$15:A82)+$B$3)),INDEX(productData[description],SMALL(IF(ISNUMBER(MATCH(productData[size1],$EC$13,0)),MATCH(ROW(productData[sku]),ROW(productData[sku])),""),ROWS($A$15:A80)+$B$3))),IF($EC$13="",INDEX(productData[description],SMALL(IF(ISNUMBER(MATCH(productData[sex],$EC$11,0)),MATCH(ROW(productData[sku]),ROW(productData[sku])),""),ROWS($A$15:A80)+$B$3)),INDEX(productData[description],SMALL(IF(ISNUMBER(MATCH(productData[sex],$EC$11,0)*MATCH(productData[size1],$EC$13,0)),MATCH(ROW(productData[sku]),ROW(productData[sku])),""),ROWS($A$15:A80)+$B$3)))),IF($EC$11="",IF($EC$13="",INDEX(productData[description],SMALL(IF(ISNUMBER(MATCH(productData[category],$EC$9,0)),MATCH(ROW(productData[sku]),ROW(productData[sku])),""),ROWS($A$15:A80)+$B$3)),INDEX(productData[description],SMALL(IF(ISNUMBER(MATCH(productData[category],$EC$9,0)*MATCH(productData[size1],$EC$13,0)),MATCH(ROW(productData[sku]),ROW(productData[sku])),""),ROWS($A$15:A80)+$B$3))),IF($EC$13="",INDEX(productData[description],SMALL(IF(ISNUMBER(MATCH(productData[category],$EC$9,0)*MATCH(productData[sex],$EC$11,0)),MATCH(ROW(productData[sku]),ROW(productData[sku])),""),ROWS($A$15:A80)+$B$3)),INDEX(productData[description],SMALL(IF(ISNUMBER(MATCH(productData[category],$EC$9,0)*MATCH(productData[sex],$EC$11,0)*MATCH(productData[size1],$EC$13,0)),MATCH(ROW(productData[sku]),ROW(productData[sku])),""),ROWS($A$15:A80)+$B$3))))),"")</f>
        <v/>
      </c>
      <c r="EG75" s="338" t="str">
        <f>IFERROR(IF('BHPC MANAGER'!$EE75="","",INDEX(inventory[ESISTENZA],MATCH('BHPC MANAGER'!$EE75,inventory[SKU],0))),0)</f>
        <v/>
      </c>
      <c r="EH75" s="339" t="s">
        <v>241</v>
      </c>
      <c r="EI75" s="339" t="str">
        <f t="shared" si="13"/>
        <v/>
      </c>
      <c r="EJ75" s="340" t="s">
        <v>241</v>
      </c>
      <c r="EK75" s="341" t="str">
        <f t="shared" si="14"/>
        <v/>
      </c>
    </row>
    <row r="76" spans="12:141" ht="15" customHeight="1" x14ac:dyDescent="0.35">
      <c r="L76" s="285" t="str">
        <f t="array" ref="L76">IFERROR(IF($D$9="",IF($D$11="",IF($D$13="",IF($D$15="",INDEX(orderData[customer],SMALL(MATCH(ROW(orderData[customer]),ROW(orderData[customer])),ROWS($A$15:A83)+$B$3)),INDEX(orderData[customer],SMALL(IF(ISNUMBER(MATCH(YEAR(orderData[invoice_date]),$D$15,0)),MATCH(ROW(orderData[customer]),ROW(orderData[customer])),""),ROWS($A$15:A83)+$B$3))),IF($D$15="",INDEX(orderData[customer],SMALL(IF(ISNUMBER(MATCH(orderData[order_type],$D$13,0)),MATCH(ROW(orderData[customer]),ROW(orderData[customer])),""),ROWS($A$15:A83)+$B$3)),INDEX(orderData[customer],SMALL(IF(ISNUMBER(MATCH(orderData[order_type],$D$13,0)*MATCH(YEAR(orderData[invoice_date]),$D$15,0)),MATCH(ROW(orderData[customer]),ROW(orderData[customer])),""),ROWS($A$15:A83)+$B$3)))),IF($D$13="",IF($D$15="",INDEX(orderData[customer],SMALL(IF(ISNUMBER(MATCH(orderData[status],$D$11,0)),MATCH(ROW(orderData[customer]),ROW(orderData[customer])),""),ROWS($A$15:A83)+$B$3)),INDEX(orderData[customer],SMALL(IF(ISNUMBER(MATCH(orderData[status],$D$11,0)*MATCH(YEAR(orderData[invoice_date]),$D$15,0)),MATCH(ROW(orderData[customer]),ROW(orderData[customer])),""),ROWS($A$15:A83)+$B$3))),IF($D$15="",INDEX(orderData[customer],SMALL(IF(ISNUMBER(MATCH(orderData[status],$D$11,0)*MATCH(orderData[order_type],$D$13,0)),MATCH(ROW(orderData[customer]),ROW(orderData[customer])),""),ROWS($A$15:A83)+$B$3)),INDEX(orderData[customer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er],SMALL(IF(ISNUMBER(MATCH(orderData[customer],$D$9,0)),MATCH(ROW(orderData[customer]),ROW(orderData[customer])),""),ROWS($A$15:A83)+$B$3)),INDEX(orderData[customer],SMALL(IF(ISNUMBER(MATCH(orderData[customer],$D$9,0)*MATCH(YEAR(orderData[invoice_date]),$D$15,0)),MATCH(ROW(orderData[customer]),ROW(orderData[customer])),""),ROWS($A$15:A83)+$B$3))),IF($D$15="",INDEX(orderData[customer],SMALL(IF(ISNUMBER(MATCH(orderData[customer],$D$9,0)*MATCH(orderData[order_type],$D$13,0)),MATCH(ROW(orderData[customer]),ROW(orderData[customer])),""),ROWS($A$15:A83)+$B$3)),INDEX(orderData[customer],SMALL(IF(ISNUMBER(MATCH(orderData[customer],$D$9,0)*MATCH(orderData[order_type],$D$13,0)*MATCH(YEAR(orderData[invoice_date]),$D$15,0)),MATCH(ROW(orderData[customer]),ROW(orderData[customer])),""),ROWS($A$15:A83)+$B$3)))),IF($D$13="",IF($D$15="",INDEX(orderData[customer],SMALL(IF(ISNUMBER(MATCH(orderData[customer],$D$9,0)*MATCH(orderData[status],$D$11,0)),MATCH(ROW(orderData[customer]),ROW(orderData[customer])),""),ROWS($A$15:A83)+$B$3)),INDEX(orderData[customer],SMALL(IF(ISNUMBER(MATCH(orderData[customer],$D$9,0)*MATCH(orderData[status],$D$11,0)*MATCH(YEAR(orderData[invoice_date]),$D$15,0)),MATCH(ROW(orderData[customer]),ROW(orderData[customer])),""),ROWS($A$15:A83)+$B$3))),IF($D$15="",INDEX(orderData[customer],SMALL(IF(ISNUMBER(MATCH(orderData[customer],$D$9,0)*MATCH(orderData[status],$D$11,0)*MATCH(orderData[order_type],$D$13,0)),MATCH(ROW(orderData[customer]),ROW(orderData[customer])),""),ROWS($A$15:A83)+$B$3)),INDEX(orderData[customer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M76" s="286" t="str">
        <f t="array" ref="M76">IFERROR(IF($D$9="",IF($D$11="",IF($D$13="",IF($D$15="",INDEX(orderData[order_no],SMALL(MATCH(ROW(orderData[customer]),ROW(orderData[customer])),ROWS($A$15:A83)+$B$3)),INDEX(orderData[order_no],SMALL(IF(ISNUMBER(MATCH(YEAR(orderData[invoice_date]),$D$15,0)),MATCH(ROW(orderData[customer]),ROW(orderData[customer])),""),ROWS($A$15:A83)+$B$3))),IF($D$15="",INDEX(orderData[order_no],SMALL(IF(ISNUMBER(MATCH(orderData[order_type],$D$13,0)),MATCH(ROW(orderData[customer]),ROW(orderData[customer])),""),ROWS($A$15:A83)+$B$3)),INDEX(orderData[order_no],SMALL(IF(ISNUMBER(MATCH(orderData[order_type],$D$13,0)*MATCH(YEAR(orderData[invoice_date]),$D$15,0)),MATCH(ROW(orderData[customer]),ROW(orderData[customer])),""),ROWS($A$15:A83)+$B$3)))),IF($D$13="",IF($D$15="",INDEX(orderData[order_no],SMALL(IF(ISNUMBER(MATCH(orderData[status],$D$11,0)),MATCH(ROW(orderData[customer]),ROW(orderData[customer])),""),ROWS($A$15:A83)+$B$3)),INDEX(orderData[order_no],SMALL(IF(ISNUMBER(MATCH(orderData[status],$D$11,0)*MATCH(YEAR(orderData[invoice_date]),$D$15,0)),MATCH(ROW(orderData[customer]),ROW(orderData[customer])),""),ROWS($A$15:A83)+$B$3))),IF($D$15="",INDEX(orderData[order_no],SMALL(IF(ISNUMBER(MATCH(orderData[status],$D$11,0)*MATCH(orderData[order_type],$D$13,0)),MATCH(ROW(orderData[customer]),ROW(orderData[customer])),""),ROWS($A$15:A83)+$B$3)),INDEX(orderData[order_no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no],SMALL(IF(ISNUMBER(MATCH(orderData[customer],$D$9,0)),MATCH(ROW(orderData[customer]),ROW(orderData[customer])),""),ROWS($A$15:A83)+$B$3)),INDEX(orderData[order_no],SMALL(IF(ISNUMBER(MATCH(orderData[customer],$D$9,0)*MATCH(YEAR(orderData[invoice_date]),$D$15,0)),MATCH(ROW(orderData[customer]),ROW(orderData[customer])),""),ROWS($A$15:A83)+$B$3))),IF($D$15="",INDEX(orderData[order_no],SMALL(IF(ISNUMBER(MATCH(orderData[customer],$D$9,0)*MATCH(orderData[order_type],$D$13,0)),MATCH(ROW(orderData[customer]),ROW(orderData[customer])),""),ROWS($A$15:A83)+$B$3)),INDEX(orderData[order_no],SMALL(IF(ISNUMBER(MATCH(orderData[customer],$D$9,0)*MATCH(orderData[order_type],$D$13,0)*MATCH(YEAR(orderData[invoice_date]),$D$15,0)),MATCH(ROW(orderData[customer]),ROW(orderData[customer])),""),ROWS($A$15:A83)+$B$3)))),IF($D$13="",IF($D$15="",INDEX(orderData[order_no],SMALL(IF(ISNUMBER(MATCH(orderData[customer],$D$9,0)*MATCH(orderData[status],$D$11,0)),MATCH(ROW(orderData[customer]),ROW(orderData[customer])),""),ROWS($A$15:A83)+$B$3)),INDEX(orderData[order_no],SMALL(IF(ISNUMBER(MATCH(orderData[customer],$D$9,0)*MATCH(orderData[status],$D$11,0)*MATCH(YEAR(orderData[invoice_date]),$D$15,0)),MATCH(ROW(orderData[customer]),ROW(orderData[customer])),""),ROWS($A$15:A83)+$B$3))),IF($D$15="",INDEX(orderData[order_no],SMALL(IF(ISNUMBER(MATCH(orderData[customer],$D$9,0)*MATCH(orderData[status],$D$11,0)*MATCH(orderData[order_type],$D$13,0)),MATCH(ROW(orderData[customer]),ROW(orderData[customer])),""),ROWS($A$15:A83)+$B$3)),INDEX(orderData[order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N76" s="287" t="str">
        <f t="array" ref="N76">IFERROR(IF($D$9="",IF($D$11="",IF($D$13="",IF($D$15="",INDEX(orderData[order_type],SMALL(MATCH(ROW(orderData[customer]),ROW(orderData[customer])),ROWS($A$15:A83)+$B$3)),INDEX(orderData[order_type],SMALL(IF(ISNUMBER(MATCH(YEAR(orderData[invoice_date]),$D$15,0)),MATCH(ROW(orderData[customer]),ROW(orderData[customer])),""),ROWS($A$15:A83)+$B$3))),IF($D$15="",INDEX(orderData[order_type],SMALL(IF(ISNUMBER(MATCH(orderData[order_type],$D$13,0)),MATCH(ROW(orderData[customer]),ROW(orderData[customer])),""),ROWS($A$15:A83)+$B$3)),INDEX(orderData[order_type],SMALL(IF(ISNUMBER(MATCH(orderData[order_type],$D$13,0)*MATCH(YEAR(orderData[invoice_date]),$D$15,0)),MATCH(ROW(orderData[customer]),ROW(orderData[customer])),""),ROWS($A$15:A83)+$B$3)))),IF($D$13="",IF($D$15="",INDEX(orderData[order_type],SMALL(IF(ISNUMBER(MATCH(orderData[status],$D$11,0)),MATCH(ROW(orderData[customer]),ROW(orderData[customer])),""),ROWS($A$15:A83)+$B$3)),INDEX(orderData[order_type],SMALL(IF(ISNUMBER(MATCH(orderData[status],$D$11,0)*MATCH(YEAR(orderData[invoice_date]),$D$15,0)),MATCH(ROW(orderData[customer]),ROW(orderData[customer])),""),ROWS($A$15:A83)+$B$3))),IF($D$15="",INDEX(orderData[order_type],SMALL(IF(ISNUMBER(MATCH(orderData[status],$D$11,0)*MATCH(orderData[order_type],$D$13,0)),MATCH(ROW(orderData[customer]),ROW(orderData[customer])),""),ROWS($A$15:A83)+$B$3)),INDEX(orderData[order_typ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type],SMALL(IF(ISNUMBER(MATCH(orderData[customer],$D$9,0)),MATCH(ROW(orderData[customer]),ROW(orderData[customer])),""),ROWS($A$15:A83)+$B$3)),INDEX(orderData[order_type],SMALL(IF(ISNUMBER(MATCH(orderData[customer],$D$9,0)*MATCH(YEAR(orderData[invoice_date]),$D$15,0)),MATCH(ROW(orderData[customer]),ROW(orderData[customer])),""),ROWS($A$15:A83)+$B$3))),IF($D$15="",INDEX(orderData[order_type],SMALL(IF(ISNUMBER(MATCH(orderData[customer],$D$9,0)*MATCH(orderData[order_type],$D$13,0)),MATCH(ROW(orderData[customer]),ROW(orderData[customer])),""),ROWS($A$15:A83)+$B$3)),INDEX(orderData[order_type],SMALL(IF(ISNUMBER(MATCH(orderData[customer],$D$9,0)*MATCH(orderData[order_type],$D$13,0)*MATCH(YEAR(orderData[invoice_date]),$D$15,0)),MATCH(ROW(orderData[customer]),ROW(orderData[customer])),""),ROWS($A$15:A83)+$B$3)))),IF($D$13="",IF($D$15="",INDEX(orderData[order_type],SMALL(IF(ISNUMBER(MATCH(orderData[customer],$D$9,0)*MATCH(orderData[status],$D$11,0)),MATCH(ROW(orderData[customer]),ROW(orderData[customer])),""),ROWS($A$15:A83)+$B$3)),INDEX(orderData[order_type],SMALL(IF(ISNUMBER(MATCH(orderData[customer],$D$9,0)*MATCH(orderData[status],$D$11,0)*MATCH(YEAR(orderData[invoice_date]),$D$15,0)),MATCH(ROW(orderData[customer]),ROW(orderData[customer])),""),ROWS($A$15:A83)+$B$3))),IF($D$15="",INDEX(orderData[order_type],SMALL(IF(ISNUMBER(MATCH(orderData[customer],$D$9,0)*MATCH(orderData[status],$D$11,0)*MATCH(orderData[order_type],$D$13,0)),MATCH(ROW(orderData[customer]),ROW(orderData[customer])),""),ROWS($A$15:A83)+$B$3)),INDEX(orderData[order_typ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O76" s="288" t="str">
        <f t="array" ref="O76">IFERROR(IF($D$9="",IF($D$11="",IF($D$13="",IF($D$15="",INDEX(orderData[order_date],SMALL(MATCH(ROW(orderData[customer]),ROW(orderData[customer])),ROWS($A$15:A83)+$B$3)),INDEX(orderData[order_date],SMALL(IF(ISNUMBER(MATCH(YEAR(orderData[invoice_date]),$D$15,0)),MATCH(ROW(orderData[customer]),ROW(orderData[customer])),""),ROWS($A$15:A83)+$B$3))),IF($D$15="",INDEX(orderData[order_date],SMALL(IF(ISNUMBER(MATCH(orderData[order_type],$D$13,0)),MATCH(ROW(orderData[customer]),ROW(orderData[customer])),""),ROWS($A$15:A83)+$B$3)),INDEX(orderData[order_date],SMALL(IF(ISNUMBER(MATCH(orderData[order_type],$D$13,0)*MATCH(YEAR(orderData[invoice_date]),$D$15,0)),MATCH(ROW(orderData[customer]),ROW(orderData[customer])),""),ROWS($A$15:A83)+$B$3)))),IF($D$13="",IF($D$15="",INDEX(orderData[order_date],SMALL(IF(ISNUMBER(MATCH(orderData[status],$D$11,0)),MATCH(ROW(orderData[customer]),ROW(orderData[customer])),""),ROWS($A$15:A83)+$B$3)),INDEX(orderData[order_date],SMALL(IF(ISNUMBER(MATCH(orderData[status],$D$11,0)*MATCH(YEAR(orderData[invoice_date]),$D$15,0)),MATCH(ROW(orderData[customer]),ROW(orderData[customer])),""),ROWS($A$15:A83)+$B$3))),IF($D$15="",INDEX(orderData[order_date],SMALL(IF(ISNUMBER(MATCH(orderData[status],$D$11,0)*MATCH(orderData[order_type],$D$13,0)),MATCH(ROW(orderData[customer]),ROW(orderData[customer])),""),ROWS($A$15:A83)+$B$3)),INDEX(orderData[order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date],SMALL(IF(ISNUMBER(MATCH(orderData[customer],$D$9,0)),MATCH(ROW(orderData[customer]),ROW(orderData[customer])),""),ROWS($A$15:A83)+$B$3)),INDEX(orderData[order_date],SMALL(IF(ISNUMBER(MATCH(orderData[customer],$D$9,0)*MATCH(YEAR(orderData[invoice_date]),$D$15,0)),MATCH(ROW(orderData[customer]),ROW(orderData[customer])),""),ROWS($A$15:A83)+$B$3))),IF($D$15="",INDEX(orderData[order_date],SMALL(IF(ISNUMBER(MATCH(orderData[customer],$D$9,0)*MATCH(orderData[order_type],$D$13,0)),MATCH(ROW(orderData[customer]),ROW(orderData[customer])),""),ROWS($A$15:A83)+$B$3)),INDEX(orderData[order_date],SMALL(IF(ISNUMBER(MATCH(orderData[customer],$D$9,0)*MATCH(orderData[order_type],$D$13,0)*MATCH(YEAR(orderData[invoice_date]),$D$15,0)),MATCH(ROW(orderData[customer]),ROW(orderData[customer])),""),ROWS($A$15:A83)+$B$3)))),IF($D$13="",IF($D$15="",INDEX(orderData[order_date],SMALL(IF(ISNUMBER(MATCH(orderData[customer],$D$9,0)*MATCH(orderData[status],$D$11,0)),MATCH(ROW(orderData[customer]),ROW(orderData[customer])),""),ROWS($A$15:A83)+$B$3)),INDEX(orderData[order_date],SMALL(IF(ISNUMBER(MATCH(orderData[customer],$D$9,0)*MATCH(orderData[status],$D$11,0)*MATCH(YEAR(orderData[invoice_date]),$D$15,0)),MATCH(ROW(orderData[customer]),ROW(orderData[customer])),""),ROWS($A$15:A83)+$B$3))),IF($D$15="",INDEX(orderData[order_date],SMALL(IF(ISNUMBER(MATCH(orderData[customer],$D$9,0)*MATCH(orderData[status],$D$11,0)*MATCH(orderData[order_type],$D$13,0)),MATCH(ROW(orderData[customer]),ROW(orderData[customer])),""),ROWS($A$15:A83)+$B$3)),INDEX(orderData[order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P76" s="289" t="str">
        <f t="array" ref="P76">IFERROR(IF($D$9="",IF($D$11="",IF($D$13="",IF($D$15="",INDEX(orderData[invoice_no],SMALL(MATCH(ROW(orderData[customer]),ROW(orderData[customer])),ROWS($A$15:A83)+$B$3)),INDEX(orderData[invoice_no],SMALL(IF(ISNUMBER(MATCH(YEAR(orderData[invoice_date]),$D$15,0)),MATCH(ROW(orderData[customer]),ROW(orderData[customer])),""),ROWS($A$15:A83)+$B$3))),IF($D$15="",INDEX(orderData[invoice_no],SMALL(IF(ISNUMBER(MATCH(orderData[order_type],$D$13,0)),MATCH(ROW(orderData[customer]),ROW(orderData[customer])),""),ROWS($A$15:A83)+$B$3)),INDEX(orderData[invoice_no],SMALL(IF(ISNUMBER(MATCH(orderData[order_type],$D$13,0)*MATCH(YEAR(orderData[invoice_date]),$D$15,0)),MATCH(ROW(orderData[customer]),ROW(orderData[customer])),""),ROWS($A$15:A83)+$B$3)))),IF($D$13="",IF($D$15="",INDEX(orderData[invoice_no],SMALL(IF(ISNUMBER(MATCH(orderData[status],$D$11,0)),MATCH(ROW(orderData[customer]),ROW(orderData[customer])),""),ROWS($A$15:A83)+$B$3)),INDEX(orderData[invoice_no],SMALL(IF(ISNUMBER(MATCH(orderData[status],$D$11,0)*MATCH(YEAR(orderData[invoice_date]),$D$15,0)),MATCH(ROW(orderData[customer]),ROW(orderData[customer])),""),ROWS($A$15:A83)+$B$3))),IF($D$15="",INDEX(orderData[invoice_no],SMALL(IF(ISNUMBER(MATCH(orderData[status],$D$11,0)*MATCH(orderData[order_type],$D$13,0)),MATCH(ROW(orderData[customer]),ROW(orderData[customer])),""),ROWS($A$15:A83)+$B$3)),INDEX(orderData[invoice_no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no],SMALL(IF(ISNUMBER(MATCH(orderData[customer],$D$9,0)),MATCH(ROW(orderData[customer]),ROW(orderData[customer])),""),ROWS($A$15:A83)+$B$3)),INDEX(orderData[invoice_no],SMALL(IF(ISNUMBER(MATCH(orderData[customer],$D$9,0)*MATCH(YEAR(orderData[invoice_date]),$D$15,0)),MATCH(ROW(orderData[customer]),ROW(orderData[customer])),""),ROWS($A$15:A83)+$B$3))),IF($D$15="",INDEX(orderData[invoice_no],SMALL(IF(ISNUMBER(MATCH(orderData[customer],$D$9,0)*MATCH(orderData[order_type],$D$13,0)),MATCH(ROW(orderData[customer]),ROW(orderData[customer])),""),ROWS($A$15:A83)+$B$3)),INDEX(orderData[invoice_no],SMALL(IF(ISNUMBER(MATCH(orderData[customer],$D$9,0)*MATCH(orderData[order_type],$D$13,0)*MATCH(YEAR(orderData[invoice_date]),$D$15,0)),MATCH(ROW(orderData[customer]),ROW(orderData[customer])),""),ROWS($A$15:A83)+$B$3)))),IF($D$13="",IF($D$15="",INDEX(orderData[invoice_no],SMALL(IF(ISNUMBER(MATCH(orderData[customer],$D$9,0)*MATCH(orderData[status],$D$11,0)),MATCH(ROW(orderData[customer]),ROW(orderData[customer])),""),ROWS($A$15:A83)+$B$3)),INDEX(orderData[invoice_no],SMALL(IF(ISNUMBER(MATCH(orderData[customer],$D$9,0)*MATCH(orderData[status],$D$11,0)*MATCH(YEAR(orderData[invoice_date]),$D$15,0)),MATCH(ROW(orderData[customer]),ROW(orderData[customer])),""),ROWS($A$15:A83)+$B$3))),IF($D$15="",INDEX(orderData[invoice_no],SMALL(IF(ISNUMBER(MATCH(orderData[customer],$D$9,0)*MATCH(orderData[status],$D$11,0)*MATCH(orderData[order_type],$D$13,0)),MATCH(ROW(orderData[customer]),ROW(orderData[customer])),""),ROWS($A$15:A83)+$B$3)),INDEX(orderData[invoice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Q76" s="290" t="str">
        <f t="array" ref="Q76">IFERROR(IF($D$9="",IF($D$11="",IF($D$13="",IF($D$15="",INDEX(orderData[invoice_date],SMALL(MATCH(ROW(orderData[customer]),ROW(orderData[customer])),ROWS($A$15:A83)+$B$3)),INDEX(orderData[invoice_date],SMALL(IF(ISNUMBER(MATCH(YEAR(orderData[invoice_date]),$D$15,0)),MATCH(ROW(orderData[customer]),ROW(orderData[customer])),""),ROWS($A$15:A83)+$B$3))),IF($D$15="",INDEX(orderData[invoice_date],SMALL(IF(ISNUMBER(MATCH(orderData[order_type],$D$13,0)),MATCH(ROW(orderData[customer]),ROW(orderData[customer])),""),ROWS($A$15:A83)+$B$3)),INDEX(orderData[invoice_date],SMALL(IF(ISNUMBER(MATCH(orderData[order_type],$D$13,0)*MATCH(YEAR(orderData[invoice_date]),$D$15,0)),MATCH(ROW(orderData[customer]),ROW(orderData[customer])),""),ROWS($A$15:A83)+$B$3)))),IF($D$13="",IF($D$15="",INDEX(orderData[invoice_date],SMALL(IF(ISNUMBER(MATCH(orderData[status],$D$11,0)),MATCH(ROW(orderData[customer]),ROW(orderData[customer])),""),ROWS($A$15:A83)+$B$3)),INDEX(orderData[invoice_date],SMALL(IF(ISNUMBER(MATCH(orderData[status],$D$11,0)*MATCH(YEAR(orderData[invoice_date]),$D$15,0)),MATCH(ROW(orderData[customer]),ROW(orderData[customer])),""),ROWS($A$15:A83)+$B$3))),IF($D$15="",INDEX(orderData[invoice_date],SMALL(IF(ISNUMBER(MATCH(orderData[status],$D$11,0)*MATCH(orderData[order_type],$D$13,0)),MATCH(ROW(orderData[customer]),ROW(orderData[customer])),""),ROWS($A$15:A83)+$B$3)),INDEX(orderData[invoice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date],SMALL(IF(ISNUMBER(MATCH(orderData[customer],$D$9,0)),MATCH(ROW(orderData[customer]),ROW(orderData[customer])),""),ROWS($A$15:A83)+$B$3)),INDEX(orderData[invoice_date],SMALL(IF(ISNUMBER(MATCH(orderData[customer],$D$9,0)*MATCH(YEAR(orderData[invoice_date]),$D$15,0)),MATCH(ROW(orderData[customer]),ROW(orderData[customer])),""),ROWS($A$15:A83)+$B$3))),IF($D$15="",INDEX(orderData[invoice_date],SMALL(IF(ISNUMBER(MATCH(orderData[customer],$D$9,0)*MATCH(orderData[order_type],$D$13,0)),MATCH(ROW(orderData[customer]),ROW(orderData[customer])),""),ROWS($A$15:A83)+$B$3)),INDEX(orderData[invoice_date],SMALL(IF(ISNUMBER(MATCH(orderData[customer],$D$9,0)*MATCH(orderData[order_type],$D$13,0)*MATCH(YEAR(orderData[invoice_date]),$D$15,0)),MATCH(ROW(orderData[customer]),ROW(orderData[customer])),""),ROWS($A$15:A83)+$B$3)))),IF($D$13="",IF($D$15="",INDEX(orderData[invoice_date],SMALL(IF(ISNUMBER(MATCH(orderData[customer],$D$9,0)*MATCH(orderData[status],$D$11,0)),MATCH(ROW(orderData[customer]),ROW(orderData[customer])),""),ROWS($A$15:A83)+$B$3)),INDEX(orderData[invoice_date],SMALL(IF(ISNUMBER(MATCH(orderData[customer],$D$9,0)*MATCH(orderData[status],$D$11,0)*MATCH(YEAR(orderData[invoice_date]),$D$15,0)),MATCH(ROW(orderData[customer]),ROW(orderData[customer])),""),ROWS($A$15:A83)+$B$3))),IF($D$15="",INDEX(orderData[invoice_date],SMALL(IF(ISNUMBER(MATCH(orderData[customer],$D$9,0)*MATCH(orderData[status],$D$11,0)*MATCH(orderData[order_type],$D$13,0)),MATCH(ROW(orderData[customer]),ROW(orderData[customer])),""),ROWS($A$15:A83)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R76" s="291" t="str">
        <f t="array" ref="R76">IFERROR(IF($D$9="",IF($D$11="",IF($D$13="",IF($D$15="",INDEX(orderData[inv_amount],SMALL(MATCH(ROW(orderData[customer]),ROW(orderData[customer])),ROWS($A$15:A83)+$B$3)),INDEX(orderData[inv_amount],SMALL(IF(ISNUMBER(MATCH(YEAR(orderData[invoice_date]),$D$15,0)),MATCH(ROW(orderData[customer]),ROW(orderData[customer])),""),ROWS($A$15:A83)+$B$3))),IF($D$15="",INDEX(orderData[inv_amount],SMALL(IF(ISNUMBER(MATCH(orderData[order_type],$D$13,0)),MATCH(ROW(orderData[customer]),ROW(orderData[customer])),""),ROWS($A$15:A83)+$B$3)),INDEX(orderData[inv_amount],SMALL(IF(ISNUMBER(MATCH(orderData[order_type],$D$13,0)*MATCH(YEAR(orderData[invoice_date]),$D$15,0)),MATCH(ROW(orderData[customer]),ROW(orderData[customer])),""),ROWS($A$15:A83)+$B$3)))),IF($D$13="",IF($D$15="",INDEX(orderData[inv_amount],SMALL(IF(ISNUMBER(MATCH(orderData[status],$D$11,0)),MATCH(ROW(orderData[customer]),ROW(orderData[customer])),""),ROWS($A$15:A83)+$B$3)),INDEX(orderData[inv_amount],SMALL(IF(ISNUMBER(MATCH(orderData[status],$D$11,0)*MATCH(YEAR(orderData[invoice_date]),$D$15,0)),MATCH(ROW(orderData[customer]),ROW(orderData[customer])),""),ROWS($A$15:A83)+$B$3))),IF($D$15="",INDEX(orderData[inv_amount],SMALL(IF(ISNUMBER(MATCH(orderData[status],$D$11,0)*MATCH(orderData[order_type],$D$13,0)),MATCH(ROW(orderData[customer]),ROW(orderData[customer])),""),ROWS($A$15:A83)+$B$3)),INDEX(orderData[inv_amount],SMALL(IF(ISNUMBER(MATCH(orderData[status],$D$11,0)*MATCH(orderData[order_type],$D$13,0)*MATCH(YEAR(orderData[invoice_date]),$D$15,0)),MATCH(ROW(orderData[customer]),ROW(orderData[customer])),""),ROWS($A$15:A83)+$B$3))))),IF($D$11="",IF($D$13="",IF($D$15="",INDEX(orderData[inv_amount],SMALL(IF(ISNUMBER(MATCH(orderData[customer],$D$9,0)),MATCH(ROW(orderData[customer]),ROW(orderData[customer])),""),ROWS($A$15:A83)+$B$3)),INDEX(orderData[inv_amount],SMALL(IF(ISNUMBER(MATCH(orderData[customer],$D$9,0)*MATCH(YEAR(orderData[invoice_date]),$D$15,0)),MATCH(ROW(orderData[customer]),ROW(orderData[customer])),""),ROWS($A$15:A83)+$B$3))),IF($D$15="",INDEX(orderData[inv_amount],SMALL(IF(ISNUMBER(MATCH(orderData[customer],$D$9,0)*MATCH(orderData[order_type],$D$13,0)),MATCH(ROW(orderData[customer]),ROW(orderData[customer])),""),ROWS($A$15:A83)+$B$3)),INDEX(orderData[inv_amount],SMALL(IF(ISNUMBER(MATCH(orderData[customer],$D$9,0)*MATCH(orderData[order_type],$D$13,0)*MATCH(YEAR(orderData[invoice_date]),$D$15,0)),MATCH(ROW(orderData[customer]),ROW(orderData[customer])),""),ROWS($A$15:A83)+$B$3)))),IF($D$13="",IF($D$15="",INDEX(orderData[inv_amount],SMALL(IF(ISNUMBER(MATCH(orderData[customer],$D$9,0)*MATCH(orderData[status],$D$11,0)),MATCH(ROW(orderData[customer]),ROW(orderData[customer])),""),ROWS($A$15:A83)+$B$3)),INDEX(orderData[inv_amount],SMALL(IF(ISNUMBER(MATCH(orderData[customer],$D$9,0)*MATCH(orderData[status],$D$11,0)*MATCH(YEAR(orderData[inv_amount]),$D$15,0)),MATCH(ROW(orderData[customer]),ROW(orderData[customer])),""),ROWS($A$15:A83)+$B$3))),IF($D$15="",INDEX(orderData[inv_amount],SMALL(IF(ISNUMBER(MATCH(orderData[customer],$D$9,0)*MATCH(orderData[status],$D$11,0)*MATCH(orderData[order_type],$D$13,0)),MATCH(ROW(orderData[customer]),ROW(orderData[customer])),""),ROWS($A$15:A83)+$B$3)),INDEX(orderData[inv_amount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S76" s="353" t="str">
        <f t="array" ref="S76">IFERROR(IF($D$9="",IF($D$11="",IF($D$13="",IF($D$15="",INDEX(orderData[lock_goods],SMALL(MATCH(ROW(orderData[customer]),ROW(orderData[customer])),ROWS($A$15:A83)+$B$3)),INDEX(orderData[lock_goods],SMALL(IF(ISNUMBER(MATCH(YEAR(orderData[invoice_date]),$D$15,0)),MATCH(ROW(orderData[customer]),ROW(orderData[customer])),""),ROWS($A$15:A83)+$B$3))),IF($D$15="",INDEX(orderData[lock_goods],SMALL(IF(ISNUMBER(MATCH(orderData[order_type],$D$13,0)),MATCH(ROW(orderData[customer]),ROW(orderData[customer])),""),ROWS($A$15:A83)+$B$3)),INDEX(orderData[lock_goods],SMALL(IF(ISNUMBER(MATCH(orderData[order_type],$D$13,0)*MATCH(YEAR(orderData[invoice_date]),$D$15,0)),MATCH(ROW(orderData[customer]),ROW(orderData[customer])),""),ROWS($A$15:A83)+$B$3)))),IF($D$13="",IF($D$15="",INDEX(orderData[lock_goods],SMALL(IF(ISNUMBER(MATCH(orderData[status],$D$11,0)),MATCH(ROW(orderData[customer]),ROW(orderData[customer])),""),ROWS($A$15:A83)+$B$3)),INDEX(orderData[lock_goods],SMALL(IF(ISNUMBER(MATCH(orderData[status],$D$11,0)*MATCH(YEAR(orderData[invoice_date]),$D$15,0)),MATCH(ROW(orderData[customer]),ROW(orderData[customer])),""),ROWS($A$15:A83)+$B$3))),IF($D$15="",INDEX(orderData[lock_goods],SMALL(IF(ISNUMBER(MATCH(orderData[status],$D$11,0)*MATCH(orderData[order_type],$D$13,0)),MATCH(ROW(orderData[customer]),ROW(orderData[customer])),""),ROWS($A$15:A83)+$B$3)),INDEX(orderData[lock_goods],SMALL(IF(ISNUMBER(MATCH(orderData[status],$D$11,0)*MATCH(orderData[order_type],$D$13,0)*MATCH(YEAR(orderData[invoice_date]),$D$15,0)),MATCH(ROW(orderData[customer]),ROW(orderData[customer])),""),ROWS($A$15:A83)+$B$3))))),IF($D$11="",IF($D$13="",IF($D$15="",INDEX(orderData[lock_goods],SMALL(IF(ISNUMBER(MATCH(orderData[customer],$D$9,0)),MATCH(ROW(orderData[customer]),ROW(orderData[customer])),""),ROWS($A$15:A83)+$B$3)),INDEX(orderData[lock_goods],SMALL(IF(ISNUMBER(MATCH(orderData[customer],$D$9,0)*MATCH(YEAR(orderData[invoice_date]),$D$15,0)),MATCH(ROW(orderData[customer]),ROW(orderData[customer])),""),ROWS($A$15:A83)+$B$3))),IF($D$15="",INDEX(orderData[lock_goods],SMALL(IF(ISNUMBER(MATCH(orderData[customer],$D$9,0)*MATCH(orderData[order_type],$D$13,0)),MATCH(ROW(orderData[customer]),ROW(orderData[customer])),""),ROWS($A$15:A83)+$B$3)),INDEX(orderData[lock_goods],SMALL(IF(ISNUMBER(MATCH(orderData[customer],$D$9,0)*MATCH(orderData[order_type],$D$13,0)*MATCH(YEAR(orderData[invoice_date]),$D$15,0)),MATCH(ROW(orderData[customer]),ROW(orderData[customer])),""),ROWS($A$15:A83)+$B$3)))),IF($D$13="",IF($D$15="",INDEX(orderData[lock_goods],SMALL(IF(ISNUMBER(MATCH(orderData[customer],$D$9,0)*MATCH(orderData[status],$D$11,0)),MATCH(ROW(orderData[customer]),ROW(orderData[customer])),""),ROWS($A$15:A83)+$B$3)),INDEX(orderData[lock_goods],SMALL(IF(ISNUMBER(MATCH(orderData[customer],$D$9,0)*MATCH(orderData[status],$D$11,0)*MATCH(YEAR(orderData[payed]),$D$15,0)),MATCH(ROW(orderData[customer]),ROW(orderData[customer])),""),ROWS($A$15:A83)+$B$3))),IF($D$15="",INDEX(orderData[lock_goods],SMALL(IF(ISNUMBER(MATCH(orderData[customer],$D$9,0)*MATCH(orderData[status],$D$11,0)*MATCH(orderData[order_type],$D$13,0)),MATCH(ROW(orderData[customer]),ROW(orderData[customer])),""),ROWS($A$15:A83)+$B$3)),INDEX(orderData[lock_good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T76" s="292" t="str">
        <f t="array" ref="T76">IFERROR(IF($D$9="",IF($D$11="",IF($D$13="",IF($D$15="",INDEX(orderData[payed],SMALL(MATCH(ROW(orderData[customer]),ROW(orderData[customer])),ROWS($A$15:A83)+$B$3)),INDEX(orderData[payed],SMALL(IF(ISNUMBER(MATCH(YEAR(orderData[invoice_date]),$D$15,0)),MATCH(ROW(orderData[customer]),ROW(orderData[customer])),""),ROWS($A$15:A83)+$B$3))),IF($D$15="",INDEX(orderData[payed],SMALL(IF(ISNUMBER(MATCH(orderData[order_type],$D$13,0)),MATCH(ROW(orderData[customer]),ROW(orderData[customer])),""),ROWS($A$15:A83)+$B$3)),INDEX(orderData[payed],SMALL(IF(ISNUMBER(MATCH(orderData[order_type],$D$13,0)*MATCH(YEAR(orderData[invoice_date]),$D$15,0)),MATCH(ROW(orderData[customer]),ROW(orderData[customer])),""),ROWS($A$15:A83)+$B$3)))),IF($D$13="",IF($D$15="",INDEX(orderData[payed],SMALL(IF(ISNUMBER(MATCH(orderData[status],$D$11,0)),MATCH(ROW(orderData[customer]),ROW(orderData[customer])),""),ROWS($A$15:A83)+$B$3)),INDEX(orderData[payed],SMALL(IF(ISNUMBER(MATCH(orderData[status],$D$11,0)*MATCH(YEAR(orderData[invoice_date]),$D$15,0)),MATCH(ROW(orderData[customer]),ROW(orderData[customer])),""),ROWS($A$15:A83)+$B$3))),IF($D$15="",INDEX(orderData[payed],SMALL(IF(ISNUMBER(MATCH(orderData[status],$D$11,0)*MATCH(orderData[order_type],$D$13,0)),MATCH(ROW(orderData[customer]),ROW(orderData[customer])),""),ROWS($A$15:A83)+$B$3)),INDEX(orderData[payed],SMALL(IF(ISNUMBER(MATCH(orderData[status],$D$11,0)*MATCH(orderData[order_type],$D$13,0)*MATCH(YEAR(orderData[invoice_date]),$D$15,0)),MATCH(ROW(orderData[customer]),ROW(orderData[customer])),""),ROWS($A$15:A83)+$B$3))))),IF($D$11="",IF($D$13="",IF($D$15="",INDEX(orderData[payed],SMALL(IF(ISNUMBER(MATCH(orderData[customer],$D$9,0)),MATCH(ROW(orderData[customer]),ROW(orderData[customer])),""),ROWS($A$15:A83)+$B$3)),INDEX(orderData[payed],SMALL(IF(ISNUMBER(MATCH(orderData[customer],$D$9,0)*MATCH(YEAR(orderData[invoice_date]),$D$15,0)),MATCH(ROW(orderData[customer]),ROW(orderData[customer])),""),ROWS($A$15:A83)+$B$3))),IF($D$15="",INDEX(orderData[payed],SMALL(IF(ISNUMBER(MATCH(orderData[customer],$D$9,0)*MATCH(orderData[order_type],$D$13,0)),MATCH(ROW(orderData[customer]),ROW(orderData[customer])),""),ROWS($A$15:A83)+$B$3)),INDEX(orderData[payed],SMALL(IF(ISNUMBER(MATCH(orderData[customer],$D$9,0)*MATCH(orderData[order_type],$D$13,0)*MATCH(YEAR(orderData[invoice_date]),$D$15,0)),MATCH(ROW(orderData[customer]),ROW(orderData[customer])),""),ROWS($A$15:A83)+$B$3)))),IF($D$13="",IF($D$15="",INDEX(orderData[payed],SMALL(IF(ISNUMBER(MATCH(orderData[customer],$D$9,0)*MATCH(orderData[status],$D$11,0)),MATCH(ROW(orderData[customer]),ROW(orderData[customer])),""),ROWS($A$15:A83)+$B$3)),INDEX(orderData[payed],SMALL(IF(ISNUMBER(MATCH(orderData[customer],$D$9,0)*MATCH(orderData[status],$D$11,0)*MATCH(YEAR(orderData[payed]),$D$15,0)),MATCH(ROW(orderData[customer]),ROW(orderData[customer])),""),ROWS($A$15:A83)+$B$3))),IF($D$15="",INDEX(orderData[payed],SMALL(IF(ISNUMBER(MATCH(orderData[customer],$D$9,0)*MATCH(orderData[status],$D$11,0)*MATCH(orderData[order_type],$D$13,0)),MATCH(ROW(orderData[customer]),ROW(orderData[customer])),""),ROWS($A$15:A83)+$B$3)),INDEX(orderData[paye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U76" s="287" t="str">
        <f t="array" ref="U76">IFERROR(IF($D$9="",IF($D$11="",IF($D$13="",IF($D$15="",INDEX(orderData[shipping_method],SMALL(MATCH(ROW(orderData[customer]),ROW(orderData[customer])),ROWS($A$15:A83)+$B$3)),INDEX(orderData[shipping_method],SMALL(IF(ISNUMBER(MATCH(YEAR(orderData[invoice_date]),$D$15,0)),MATCH(ROW(orderData[customer]),ROW(orderData[customer])),""),ROWS($A$15:A83)+$B$3))),IF($D$15="",INDEX(orderData[shipping_method],SMALL(IF(ISNUMBER(MATCH(orderData[order_type],$D$13,0)),MATCH(ROW(orderData[customer]),ROW(orderData[customer])),""),ROWS($A$15:A83)+$B$3)),INDEX(orderData[shipping_method],SMALL(IF(ISNUMBER(MATCH(orderData[order_type],$D$13,0)*MATCH(YEAR(orderData[invoice_date]),$D$15,0)),MATCH(ROW(orderData[customer]),ROW(orderData[customer])),""),ROWS($A$15:A83)+$B$3)))),IF($D$13="",IF($D$15="",INDEX(orderData[shipping_method],SMALL(IF(ISNUMBER(MATCH(orderData[status],$D$11,0)),MATCH(ROW(orderData[customer]),ROW(orderData[customer])),""),ROWS($A$15:A83)+$B$3)),INDEX(orderData[shipping_method],SMALL(IF(ISNUMBER(MATCH(orderData[status],$D$11,0)*MATCH(YEAR(orderData[invoice_date]),$D$15,0)),MATCH(ROW(orderData[customer]),ROW(orderData[customer])),""),ROWS($A$15:A83)+$B$3))),IF($D$15="",INDEX(orderData[shipping_method],SMALL(IF(ISNUMBER(MATCH(orderData[status],$D$11,0)*MATCH(orderData[order_type],$D$13,0)),MATCH(ROW(orderData[customer]),ROW(orderData[customer])),""),ROWS($A$15:A83)+$B$3)),INDEX(orderData[shipping_method],SMALL(IF(ISNUMBER(MATCH(orderData[status],$D$11,0)*MATCH(orderData[order_type],$D$13,0)*MATCH(YEAR(orderData[invoice_date]),$D$15,0)),MATCH(ROW(orderData[customer]),ROW(orderData[customer])),""),ROWS($A$15:A83)+$B$3))))),IF($D$11="",IF($D$13="",IF($D$15="",INDEX(orderData[shipping_method],SMALL(IF(ISNUMBER(MATCH(orderData[customer],$D$9,0)),MATCH(ROW(orderData[customer]),ROW(orderData[customer])),""),ROWS($A$15:A83)+$B$3)),INDEX(orderData[shipping_method],SMALL(IF(ISNUMBER(MATCH(orderData[customer],$D$9,0)*MATCH(YEAR(orderData[invoice_date]),$D$15,0)),MATCH(ROW(orderData[customer]),ROW(orderData[customer])),""),ROWS($A$15:A83)+$B$3))),IF($D$15="",INDEX(orderData[shipping_method],SMALL(IF(ISNUMBER(MATCH(orderData[customer],$D$9,0)*MATCH(orderData[order_type],$D$13,0)),MATCH(ROW(orderData[customer]),ROW(orderData[customer])),""),ROWS($A$15:A83)+$B$3)),INDEX(orderData[shipping_method],SMALL(IF(ISNUMBER(MATCH(orderData[customer],$D$9,0)*MATCH(orderData[order_type],$D$13,0)*MATCH(YEAR(orderData[invoice_date]),$D$15,0)),MATCH(ROW(orderData[customer]),ROW(orderData[customer])),""),ROWS($A$15:A83)+$B$3)))),IF($D$13="",IF($D$15="",INDEX(orderData[shipping_method],SMALL(IF(ISNUMBER(MATCH(orderData[customer],$D$9,0)*MATCH(orderData[status],$D$11,0)),MATCH(ROW(orderData[customer]),ROW(orderData[customer])),""),ROWS($A$15:A83)+$B$3)),INDEX(orderData[shipping_method],SMALL(IF(ISNUMBER(MATCH(orderData[customer],$D$9,0)*MATCH(orderData[status],$D$11,0)*MATCH(YEAR(orderData[shipping_method]),$D$15,0)),MATCH(ROW(orderData[customer]),ROW(orderData[customer])),""),ROWS($A$15:A83)+$B$3))),IF($D$15="",INDEX(orderData[shipping_method],SMALL(IF(ISNUMBER(MATCH(orderData[customer],$D$9,0)*MATCH(orderData[status],$D$11,0)*MATCH(orderData[order_type],$D$13,0)),MATCH(ROW(orderData[customer]),ROW(orderData[customer])),""),ROWS($A$15:A83)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V76" s="292" t="str">
        <f t="array" ref="V76">IFERROR(IF($D$9="",IF($D$11="",IF($D$13="",IF($D$15="",INDEX(orderData[status],SMALL(MATCH(ROW(orderData[customer]),ROW(orderData[customer])),ROWS($A$15:A83)+$B$3)),INDEX(orderData[status],SMALL(IF(ISNUMBER(MATCH(YEAR(orderData[invoice_date]),$D$15,0)),MATCH(ROW(orderData[customer]),ROW(orderData[customer])),""),ROWS($A$15:A83)+$B$3))),IF($D$15="",INDEX(orderData[status],SMALL(IF(ISNUMBER(MATCH(orderData[order_type],$D$13,0)),MATCH(ROW(orderData[customer]),ROW(orderData[customer])),""),ROWS($A$15:A83)+$B$3)),INDEX(orderData[status],SMALL(IF(ISNUMBER(MATCH(orderData[order_type],$D$13,0)*MATCH(YEAR(orderData[invoice_date]),$D$15,0)),MATCH(ROW(orderData[customer]),ROW(orderData[customer])),""),ROWS($A$15:A83)+$B$3)))),IF($D$13="",IF($D$15="",INDEX(orderData[status],SMALL(IF(ISNUMBER(MATCH(orderData[status],$D$11,0)),MATCH(ROW(orderData[customer]),ROW(orderData[customer])),""),ROWS($A$15:A83)+$B$3)),INDEX(orderData[status],SMALL(IF(ISNUMBER(MATCH(orderData[status],$D$11,0)*MATCH(YEAR(orderData[invoice_date]),$D$15,0)),MATCH(ROW(orderData[customer]),ROW(orderData[customer])),""),ROWS($A$15:A83)+$B$3))),IF($D$15="",INDEX(orderData[status],SMALL(IF(ISNUMBER(MATCH(orderData[status],$D$11,0)*MATCH(orderData[order_type],$D$13,0)),MATCH(ROW(orderData[customer]),ROW(orderData[customer])),""),ROWS($A$15:A83)+$B$3)),INDEX(orderData[status],SMALL(IF(ISNUMBER(MATCH(orderData[status],$D$11,0)*MATCH(orderData[order_type],$D$13,0)*MATCH(YEAR(orderData[invoice_date]),$D$15,0)),MATCH(ROW(orderData[customer]),ROW(orderData[customer])),""),ROWS($A$15:A83)+$B$3))))),IF($D$11="",IF($D$13="",IF($D$15="",INDEX(orderData[status],SMALL(IF(ISNUMBER(MATCH(orderData[customer],$D$9,0)),MATCH(ROW(orderData[customer]),ROW(orderData[customer])),""),ROWS($A$15:A83)+$B$3)),INDEX(orderData[status],SMALL(IF(ISNUMBER(MATCH(orderData[customer],$D$9,0)*MATCH(YEAR(orderData[invoice_date]),$D$15,0)),MATCH(ROW(orderData[customer]),ROW(orderData[customer])),""),ROWS($A$15:A83)+$B$3))),IF($D$15="",INDEX(orderData[status],SMALL(IF(ISNUMBER(MATCH(orderData[customer],$D$9,0)*MATCH(orderData[order_type],$D$13,0)),MATCH(ROW(orderData[customer]),ROW(orderData[customer])),""),ROWS($A$15:A83)+$B$3)),INDEX(orderData[status],SMALL(IF(ISNUMBER(MATCH(orderData[customer],$D$9,0)*MATCH(orderData[order_type],$D$13,0)*MATCH(YEAR(orderData[invoice_date]),$D$15,0)),MATCH(ROW(orderData[customer]),ROW(orderData[customer])),""),ROWS($A$15:A83)+$B$3)))),IF($D$13="",IF($D$15="",INDEX(orderData[status],SMALL(IF(ISNUMBER(MATCH(orderData[customer],$D$9,0)*MATCH(orderData[status],$D$11,0)),MATCH(ROW(orderData[customer]),ROW(orderData[customer])),""),ROWS($A$15:A83)+$B$3)),INDEX(orderData[status],SMALL(IF(ISNUMBER(MATCH(orderData[customer],$D$9,0)*MATCH(orderData[status],$D$11,0)*MATCH(YEAR(orderData[status]),$D$15,0)),MATCH(ROW(orderData[customer]),ROW(orderData[customer])),""),ROWS($A$15:A83)+$B$3))),IF($D$15="",INDEX(orderData[status],SMALL(IF(ISNUMBER(MATCH(orderData[customer],$D$9,0)*MATCH(orderData[status],$D$11,0)*MATCH(orderData[order_type],$D$13,0)),MATCH(ROW(orderData[customer]),ROW(orderData[customer])),""),ROWS($A$15:A83)+$B$3)),INDEX(orderData[statu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W76" s="392" t="str">
        <f t="array" ref="W76">IFERROR(IF($D$9="",IF($D$11="",IF($D$13="",IF($D$15="",INDEX(orderData[custom_docs],SMALL(MATCH(ROW(orderData[customer]),ROW(orderData[customer])),ROWS($A$15:A83)+$B$3)),INDEX(orderData[custom_docs],SMALL(IF(ISNUMBER(MATCH(YEAR(orderData[invoice_date]),$D$15,0)),MATCH(ROW(orderData[customer]),ROW(orderData[customer])),""),ROWS($A$15:A83)+$B$3))),IF($D$15="",INDEX(orderData[custom_docs],SMALL(IF(ISNUMBER(MATCH(orderData[order_type],$D$13,0)),MATCH(ROW(orderData[customer]),ROW(orderData[customer])),""),ROWS($A$15:A83)+$B$3)),INDEX(orderData[custom_docs],SMALL(IF(ISNUMBER(MATCH(orderData[order_type],$D$13,0)*MATCH(YEAR(orderData[invoice_date]),$D$15,0)),MATCH(ROW(orderData[customer]),ROW(orderData[customer])),""),ROWS($A$15:A83)+$B$3)))),IF($D$13="",IF($D$15="",INDEX(orderData[custom_docs],SMALL(IF(ISNUMBER(MATCH(orderData[status],$D$11,0)),MATCH(ROW(orderData[customer]),ROW(orderData[customer])),""),ROWS($A$15:A83)+$B$3)),INDEX(orderData[custom_docs],SMALL(IF(ISNUMBER(MATCH(orderData[status],$D$11,0)*MATCH(YEAR(orderData[invoice_date]),$D$15,0)),MATCH(ROW(orderData[customer]),ROW(orderData[customer])),""),ROWS($A$15:A83)+$B$3))),IF($D$15="",INDEX(orderData[custom_docs],SMALL(IF(ISNUMBER(MATCH(orderData[status],$D$11,0)*MATCH(orderData[order_type],$D$13,0)),MATCH(ROW(orderData[customer]),ROW(orderData[customer])),""),ROWS($A$15:A83)+$B$3)),INDEX(orderData[custom_docs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_docs],SMALL(IF(ISNUMBER(MATCH(orderData[customer],$D$9,0)),MATCH(ROW(orderData[customer]),ROW(orderData[customer])),""),ROWS($A$15:A83)+$B$3)),INDEX(orderData[custom_docs],SMALL(IF(ISNUMBER(MATCH(orderData[customer],$D$9,0)*MATCH(YEAR(orderData[invoice_date]),$D$15,0)),MATCH(ROW(orderData[customer]),ROW(orderData[customer])),""),ROWS($A$15:A83)+$B$3))),IF($D$15="",INDEX(orderData[custom_docs],SMALL(IF(ISNUMBER(MATCH(orderData[customer],$D$9,0)*MATCH(orderData[order_type],$D$13,0)),MATCH(ROW(orderData[customer]),ROW(orderData[customer])),""),ROWS($A$15:A83)+$B$3)),INDEX(orderData[custom_docs],SMALL(IF(ISNUMBER(MATCH(orderData[customer],$D$9,0)*MATCH(orderData[order_type],$D$13,0)*MATCH(YEAR(orderData[invoice_date]),$D$15,0)),MATCH(ROW(orderData[customer]),ROW(orderData[customer])),""),ROWS($A$15:A83)+$B$3)))),IF($D$13="",IF($D$15="",INDEX(orderData[custom_docs],SMALL(IF(ISNUMBER(MATCH(orderData[customer],$D$9,0)*MATCH(orderData[status],$D$11,0)),MATCH(ROW(orderData[customer]),ROW(orderData[customer])),""),ROWS($A$15:A83)+$B$3)),INDEX(orderData[custom_docs],SMALL(IF(ISNUMBER(MATCH(orderData[customer],$D$9,0)*MATCH(orderData[status],$D$11,0)*MATCH(YEAR(orderData[status]),$D$15,0)),MATCH(ROW(orderData[customer]),ROW(orderData[customer])),""),ROWS($A$15:A83)+$B$3))),IF($D$15="",INDEX(orderData[custom_docs],SMALL(IF(ISNUMBER(MATCH(orderData[customer],$D$9,0)*MATCH(orderData[status],$D$11,0)*MATCH(orderData[order_type],$D$13,0)),MATCH(ROW(orderData[customer]),ROW(orderData[customer])),""),ROWS($A$15:A83)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BG76" s="195"/>
      <c r="BK76" s="266"/>
      <c r="BL76" s="267"/>
      <c r="BM76" s="268"/>
      <c r="BN76" s="267"/>
      <c r="BO76" s="268"/>
      <c r="BZ76" s="318"/>
      <c r="CA76" s="305" t="str">
        <f>IFERROR(IF(BZ76="","",INDEX(productData[description],MATCH(BZ76,productData[sku],0))),"")</f>
        <v/>
      </c>
      <c r="CB76" s="307"/>
      <c r="CC76" s="421"/>
      <c r="CD76" s="315"/>
      <c r="CE76" s="426"/>
      <c r="CF76" s="308"/>
      <c r="CG76" s="309" t="str">
        <f>IFERROR(ROUNDUP(CB76/INDEX(productData[units_per_carton],MATCH(BZ76,productData[sku],0)),0),"")</f>
        <v/>
      </c>
      <c r="CH76" s="310" t="str">
        <f>IFERROR(ROUNDUP(CD76/INDEX(productData[units_per_carton],MATCH(BZ76,productData[sku],0)),0),"")</f>
        <v/>
      </c>
      <c r="CI76" s="310" t="str">
        <f>IFERROR(ROUNDUP(CF76/INDEX(productData[units_per_carton],MATCH(BZ76,productData[sku])),0),"")</f>
        <v/>
      </c>
      <c r="CJ76" s="310" t="str">
        <f>IFERROR(((CB76+CD76+CF76)/INDEX(productData[units_per_carton],MATCH(BZ76,productData[sku],0)))*INDEX(productData[net_weight],MATCH(BZ76,productData[sku],0)),"")</f>
        <v/>
      </c>
      <c r="CK76" s="310" t="str">
        <f>IFERROR(((CB76+CD76+CF76)/INDEX(productData[units_per_carton],MATCH(BZ76,productData[sku],0)))*INDEX(productData[gross_weight],MATCH(BZ76,productData[sku],0)),"")</f>
        <v/>
      </c>
      <c r="CL76" s="414" t="str">
        <f>IFERROR((CB76+CD76+CF76)/INDEX(productData[units_per_carton],MATCH(BZ76,productData[sku],0))*INDEX(productData[length],MATCH(BZ76,productData[sku],0))*INDEX(productData[width],MATCH(BZ76,productData[sku],0))*INDEX(productData[height],MATCH(BZ76,productData[sku],0))/1000000000,"")</f>
        <v/>
      </c>
      <c r="CM76" s="311" t="str">
        <f>IFERROR(INDEX(productData[category],MATCH(BZ76,productData[sku],0)),"")</f>
        <v/>
      </c>
      <c r="CN76" s="311" t="str">
        <f>IFERROR(INDEX(productData[size1],MATCH(BZ76,productData[sku],0)),"")</f>
        <v/>
      </c>
      <c r="CO76" s="312" t="str">
        <f>IFERROR(INDEX(productData[hs_code],MATCH(BZ76,productData[sku],0)),"")</f>
        <v/>
      </c>
      <c r="CP76" s="365" t="str">
        <f>IFERROR(INDEX(productData[sku_geko],MATCH(BZ76,productData[sku],0)),"")</f>
        <v/>
      </c>
      <c r="CQ76" s="308"/>
      <c r="CR76" s="383" t="str">
        <f>IFERROR(IF(BZ76="","",IF($BX$15="SALE",INDEX(inventory[COSTO UNITARIO],MATCH(BZ76,inventory[SKU],0)),IF($BX$15="SAMPLING",INDEX(inventory[COSTO UNITARIO],MATCH(BZ76,inventory[SKU],0)),""))),"")</f>
        <v/>
      </c>
      <c r="CS76" s="383" t="str">
        <f t="shared" si="10"/>
        <v/>
      </c>
      <c r="CT76" s="430" t="str">
        <f t="shared" si="11"/>
        <v/>
      </c>
      <c r="CU76" s="357" t="str">
        <f t="shared" si="12"/>
        <v/>
      </c>
      <c r="DB76" s="251" t="str">
        <f>IFERROR(VLOOKUP(BZ76,productData[],22,FALSE),"")</f>
        <v/>
      </c>
      <c r="EE76" s="342" t="str">
        <f t="array" ref="EE76">IFERROR(IF($EC$9="",IF($EC$11="",IF($EC$13="",INDEX(productData[sku],SMALL(MATCH(ROW(productData[sku]),ROW(productData[sku])),ROWS($A$15:A83)+$B$3)),INDEX(productData[sku],SMALL(IF(ISNUMBER(MATCH(productData[size1],$EC$13,0)),MATCH(ROW(productData[sku]),ROW(productData[sku])),""),ROWS($A$15:A81)+$B$3))),IF($EC$13="",INDEX(productData[sku],SMALL(IF(ISNUMBER(MATCH(productData[sex],$EC$11,0)),MATCH(ROW(productData[sku]),ROW(productData[sku])),""),ROWS($A$15:A81)+$B$3)),INDEX(productData[sku],SMALL(IF(ISNUMBER(MATCH(productData[sex],$EC$11,0)*MATCH(productData[size1],$EC$13,0)),MATCH(ROW(productData[sku]),ROW(productData[sku])),""),ROWS($A$15:A81)+$B$3)))),IF($EC$11="",IF($EC$13="",INDEX(productData[sku],SMALL(IF(ISNUMBER(MATCH(productData[category],$EC$9,0)),MATCH(ROW(productData[sku]),ROW(productData[sku])),""),ROWS($A$15:A81)+$B$3)),INDEX(productData[sku],SMALL(IF(ISNUMBER(MATCH(productData[category],$EC$9,0)*MATCH(productData[size1],$EC$13,0)),MATCH(ROW(productData[sku]),ROW(productData[sku])),""),ROWS($A$15:A81)+$B$3))),IF($EC$13="",INDEX(productData[sku],SMALL(IF(ISNUMBER(MATCH(productData[category],$EC$9,0)*MATCH(productData[sex],$EC$11,0)),MATCH(ROW(productData[sku]),ROW(productData[sku])),""),ROWS($A$15:A81)+$B$3)),INDEX(productData[sku],SMALL(IF(ISNUMBER(MATCH(productData[category],$EC$9,0)*MATCH(productData[sex],$EC$11,0)*MATCH(productData[size1],$EC$13,0)),MATCH(ROW(productData[sku]),ROW(productData[sku])),""),ROWS($A$15:A81)+$B$3))))),"")</f>
        <v/>
      </c>
      <c r="EF76" s="502" t="str">
        <f t="array" ref="EF76">IFERROR(IF($EC$9="",IF($EC$11="",IF($EC$13="",INDEX(productData[description],SMALL(MATCH(ROW(productData[sku]),ROW(productData[sku])),ROWS($A$15:A83)+$B$3)),INDEX(productData[description],SMALL(IF(ISNUMBER(MATCH(productData[size1],$EC$13,0)),MATCH(ROW(productData[sku]),ROW(productData[sku])),""),ROWS($A$15:A81)+$B$3))),IF($EC$13="",INDEX(productData[description],SMALL(IF(ISNUMBER(MATCH(productData[sex],$EC$11,0)),MATCH(ROW(productData[sku]),ROW(productData[sku])),""),ROWS($A$15:A81)+$B$3)),INDEX(productData[description],SMALL(IF(ISNUMBER(MATCH(productData[sex],$EC$11,0)*MATCH(productData[size1],$EC$13,0)),MATCH(ROW(productData[sku]),ROW(productData[sku])),""),ROWS($A$15:A81)+$B$3)))),IF($EC$11="",IF($EC$13="",INDEX(productData[description],SMALL(IF(ISNUMBER(MATCH(productData[category],$EC$9,0)),MATCH(ROW(productData[sku]),ROW(productData[sku])),""),ROWS($A$15:A81)+$B$3)),INDEX(productData[description],SMALL(IF(ISNUMBER(MATCH(productData[category],$EC$9,0)*MATCH(productData[size1],$EC$13,0)),MATCH(ROW(productData[sku]),ROW(productData[sku])),""),ROWS($A$15:A81)+$B$3))),IF($EC$13="",INDEX(productData[description],SMALL(IF(ISNUMBER(MATCH(productData[category],$EC$9,0)*MATCH(productData[sex],$EC$11,0)),MATCH(ROW(productData[sku]),ROW(productData[sku])),""),ROWS($A$15:A81)+$B$3)),INDEX(productData[description],SMALL(IF(ISNUMBER(MATCH(productData[category],$EC$9,0)*MATCH(productData[sex],$EC$11,0)*MATCH(productData[size1],$EC$13,0)),MATCH(ROW(productData[sku]),ROW(productData[sku])),""),ROWS($A$15:A81)+$B$3))))),"")</f>
        <v/>
      </c>
      <c r="EG76" s="343" t="str">
        <f>IFERROR(IF('BHPC MANAGER'!$EE76="","",INDEX(inventory[ESISTENZA],MATCH('BHPC MANAGER'!$EE76,inventory[SKU],0))),0)</f>
        <v/>
      </c>
      <c r="EH76" s="344" t="s">
        <v>241</v>
      </c>
      <c r="EI76" s="344" t="str">
        <f t="shared" si="13"/>
        <v/>
      </c>
      <c r="EJ76" s="345" t="s">
        <v>241</v>
      </c>
      <c r="EK76" s="346" t="str">
        <f t="shared" si="14"/>
        <v/>
      </c>
    </row>
    <row r="77" spans="12:141" ht="15" customHeight="1" x14ac:dyDescent="0.35">
      <c r="L77" s="285" t="str">
        <f t="array" ref="L77">IFERROR(IF($D$9="",IF($D$11="",IF($D$13="",IF($D$15="",INDEX(orderData[customer],SMALL(MATCH(ROW(orderData[customer]),ROW(orderData[customer])),ROWS($A$15:A84)+$B$3)),INDEX(orderData[customer],SMALL(IF(ISNUMBER(MATCH(YEAR(orderData[invoice_date]),$D$15,0)),MATCH(ROW(orderData[customer]),ROW(orderData[customer])),""),ROWS($A$15:A84)+$B$3))),IF($D$15="",INDEX(orderData[customer],SMALL(IF(ISNUMBER(MATCH(orderData[order_type],$D$13,0)),MATCH(ROW(orderData[customer]),ROW(orderData[customer])),""),ROWS($A$15:A84)+$B$3)),INDEX(orderData[customer],SMALL(IF(ISNUMBER(MATCH(orderData[order_type],$D$13,0)*MATCH(YEAR(orderData[invoice_date]),$D$15,0)),MATCH(ROW(orderData[customer]),ROW(orderData[customer])),""),ROWS($A$15:A84)+$B$3)))),IF($D$13="",IF($D$15="",INDEX(orderData[customer],SMALL(IF(ISNUMBER(MATCH(orderData[status],$D$11,0)),MATCH(ROW(orderData[customer]),ROW(orderData[customer])),""),ROWS($A$15:A84)+$B$3)),INDEX(orderData[customer],SMALL(IF(ISNUMBER(MATCH(orderData[status],$D$11,0)*MATCH(YEAR(orderData[invoice_date]),$D$15,0)),MATCH(ROW(orderData[customer]),ROW(orderData[customer])),""),ROWS($A$15:A84)+$B$3))),IF($D$15="",INDEX(orderData[customer],SMALL(IF(ISNUMBER(MATCH(orderData[status],$D$11,0)*MATCH(orderData[order_type],$D$13,0)),MATCH(ROW(orderData[customer]),ROW(orderData[customer])),""),ROWS($A$15:A84)+$B$3)),INDEX(orderData[customer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er],SMALL(IF(ISNUMBER(MATCH(orderData[customer],$D$9,0)),MATCH(ROW(orderData[customer]),ROW(orderData[customer])),""),ROWS($A$15:A84)+$B$3)),INDEX(orderData[customer],SMALL(IF(ISNUMBER(MATCH(orderData[customer],$D$9,0)*MATCH(YEAR(orderData[invoice_date]),$D$15,0)),MATCH(ROW(orderData[customer]),ROW(orderData[customer])),""),ROWS($A$15:A84)+$B$3))),IF($D$15="",INDEX(orderData[customer],SMALL(IF(ISNUMBER(MATCH(orderData[customer],$D$9,0)*MATCH(orderData[order_type],$D$13,0)),MATCH(ROW(orderData[customer]),ROW(orderData[customer])),""),ROWS($A$15:A84)+$B$3)),INDEX(orderData[customer],SMALL(IF(ISNUMBER(MATCH(orderData[customer],$D$9,0)*MATCH(orderData[order_type],$D$13,0)*MATCH(YEAR(orderData[invoice_date]),$D$15,0)),MATCH(ROW(orderData[customer]),ROW(orderData[customer])),""),ROWS($A$15:A84)+$B$3)))),IF($D$13="",IF($D$15="",INDEX(orderData[customer],SMALL(IF(ISNUMBER(MATCH(orderData[customer],$D$9,0)*MATCH(orderData[status],$D$11,0)),MATCH(ROW(orderData[customer]),ROW(orderData[customer])),""),ROWS($A$15:A84)+$B$3)),INDEX(orderData[customer],SMALL(IF(ISNUMBER(MATCH(orderData[customer],$D$9,0)*MATCH(orderData[status],$D$11,0)*MATCH(YEAR(orderData[invoice_date]),$D$15,0)),MATCH(ROW(orderData[customer]),ROW(orderData[customer])),""),ROWS($A$15:A84)+$B$3))),IF($D$15="",INDEX(orderData[customer],SMALL(IF(ISNUMBER(MATCH(orderData[customer],$D$9,0)*MATCH(orderData[status],$D$11,0)*MATCH(orderData[order_type],$D$13,0)),MATCH(ROW(orderData[customer]),ROW(orderData[customer])),""),ROWS($A$15:A84)+$B$3)),INDEX(orderData[customer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M77" s="286" t="str">
        <f t="array" ref="M77">IFERROR(IF($D$9="",IF($D$11="",IF($D$13="",IF($D$15="",INDEX(orderData[order_no],SMALL(MATCH(ROW(orderData[customer]),ROW(orderData[customer])),ROWS($A$15:A84)+$B$3)),INDEX(orderData[order_no],SMALL(IF(ISNUMBER(MATCH(YEAR(orderData[invoice_date]),$D$15,0)),MATCH(ROW(orderData[customer]),ROW(orderData[customer])),""),ROWS($A$15:A84)+$B$3))),IF($D$15="",INDEX(orderData[order_no],SMALL(IF(ISNUMBER(MATCH(orderData[order_type],$D$13,0)),MATCH(ROW(orderData[customer]),ROW(orderData[customer])),""),ROWS($A$15:A84)+$B$3)),INDEX(orderData[order_no],SMALL(IF(ISNUMBER(MATCH(orderData[order_type],$D$13,0)*MATCH(YEAR(orderData[invoice_date]),$D$15,0)),MATCH(ROW(orderData[customer]),ROW(orderData[customer])),""),ROWS($A$15:A84)+$B$3)))),IF($D$13="",IF($D$15="",INDEX(orderData[order_no],SMALL(IF(ISNUMBER(MATCH(orderData[status],$D$11,0)),MATCH(ROW(orderData[customer]),ROW(orderData[customer])),""),ROWS($A$15:A84)+$B$3)),INDEX(orderData[order_no],SMALL(IF(ISNUMBER(MATCH(orderData[status],$D$11,0)*MATCH(YEAR(orderData[invoice_date]),$D$15,0)),MATCH(ROW(orderData[customer]),ROW(orderData[customer])),""),ROWS($A$15:A84)+$B$3))),IF($D$15="",INDEX(orderData[order_no],SMALL(IF(ISNUMBER(MATCH(orderData[status],$D$11,0)*MATCH(orderData[order_type],$D$13,0)),MATCH(ROW(orderData[customer]),ROW(orderData[customer])),""),ROWS($A$15:A84)+$B$3)),INDEX(orderData[order_no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no],SMALL(IF(ISNUMBER(MATCH(orderData[customer],$D$9,0)),MATCH(ROW(orderData[customer]),ROW(orderData[customer])),""),ROWS($A$15:A84)+$B$3)),INDEX(orderData[order_no],SMALL(IF(ISNUMBER(MATCH(orderData[customer],$D$9,0)*MATCH(YEAR(orderData[invoice_date]),$D$15,0)),MATCH(ROW(orderData[customer]),ROW(orderData[customer])),""),ROWS($A$15:A84)+$B$3))),IF($D$15="",INDEX(orderData[order_no],SMALL(IF(ISNUMBER(MATCH(orderData[customer],$D$9,0)*MATCH(orderData[order_type],$D$13,0)),MATCH(ROW(orderData[customer]),ROW(orderData[customer])),""),ROWS($A$15:A84)+$B$3)),INDEX(orderData[order_no],SMALL(IF(ISNUMBER(MATCH(orderData[customer],$D$9,0)*MATCH(orderData[order_type],$D$13,0)*MATCH(YEAR(orderData[invoice_date]),$D$15,0)),MATCH(ROW(orderData[customer]),ROW(orderData[customer])),""),ROWS($A$15:A84)+$B$3)))),IF($D$13="",IF($D$15="",INDEX(orderData[order_no],SMALL(IF(ISNUMBER(MATCH(orderData[customer],$D$9,0)*MATCH(orderData[status],$D$11,0)),MATCH(ROW(orderData[customer]),ROW(orderData[customer])),""),ROWS($A$15:A84)+$B$3)),INDEX(orderData[order_no],SMALL(IF(ISNUMBER(MATCH(orderData[customer],$D$9,0)*MATCH(orderData[status],$D$11,0)*MATCH(YEAR(orderData[invoice_date]),$D$15,0)),MATCH(ROW(orderData[customer]),ROW(orderData[customer])),""),ROWS($A$15:A84)+$B$3))),IF($D$15="",INDEX(orderData[order_no],SMALL(IF(ISNUMBER(MATCH(orderData[customer],$D$9,0)*MATCH(orderData[status],$D$11,0)*MATCH(orderData[order_type],$D$13,0)),MATCH(ROW(orderData[customer]),ROW(orderData[customer])),""),ROWS($A$15:A84)+$B$3)),INDEX(orderData[order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N77" s="287" t="str">
        <f t="array" ref="N77">IFERROR(IF($D$9="",IF($D$11="",IF($D$13="",IF($D$15="",INDEX(orderData[order_type],SMALL(MATCH(ROW(orderData[customer]),ROW(orderData[customer])),ROWS($A$15:A84)+$B$3)),INDEX(orderData[order_type],SMALL(IF(ISNUMBER(MATCH(YEAR(orderData[invoice_date]),$D$15,0)),MATCH(ROW(orderData[customer]),ROW(orderData[customer])),""),ROWS($A$15:A84)+$B$3))),IF($D$15="",INDEX(orderData[order_type],SMALL(IF(ISNUMBER(MATCH(orderData[order_type],$D$13,0)),MATCH(ROW(orderData[customer]),ROW(orderData[customer])),""),ROWS($A$15:A84)+$B$3)),INDEX(orderData[order_type],SMALL(IF(ISNUMBER(MATCH(orderData[order_type],$D$13,0)*MATCH(YEAR(orderData[invoice_date]),$D$15,0)),MATCH(ROW(orderData[customer]),ROW(orderData[customer])),""),ROWS($A$15:A84)+$B$3)))),IF($D$13="",IF($D$15="",INDEX(orderData[order_type],SMALL(IF(ISNUMBER(MATCH(orderData[status],$D$11,0)),MATCH(ROW(orderData[customer]),ROW(orderData[customer])),""),ROWS($A$15:A84)+$B$3)),INDEX(orderData[order_type],SMALL(IF(ISNUMBER(MATCH(orderData[status],$D$11,0)*MATCH(YEAR(orderData[invoice_date]),$D$15,0)),MATCH(ROW(orderData[customer]),ROW(orderData[customer])),""),ROWS($A$15:A84)+$B$3))),IF($D$15="",INDEX(orderData[order_type],SMALL(IF(ISNUMBER(MATCH(orderData[status],$D$11,0)*MATCH(orderData[order_type],$D$13,0)),MATCH(ROW(orderData[customer]),ROW(orderData[customer])),""),ROWS($A$15:A84)+$B$3)),INDEX(orderData[order_typ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type],SMALL(IF(ISNUMBER(MATCH(orderData[customer],$D$9,0)),MATCH(ROW(orderData[customer]),ROW(orderData[customer])),""),ROWS($A$15:A84)+$B$3)),INDEX(orderData[order_type],SMALL(IF(ISNUMBER(MATCH(orderData[customer],$D$9,0)*MATCH(YEAR(orderData[invoice_date]),$D$15,0)),MATCH(ROW(orderData[customer]),ROW(orderData[customer])),""),ROWS($A$15:A84)+$B$3))),IF($D$15="",INDEX(orderData[order_type],SMALL(IF(ISNUMBER(MATCH(orderData[customer],$D$9,0)*MATCH(orderData[order_type],$D$13,0)),MATCH(ROW(orderData[customer]),ROW(orderData[customer])),""),ROWS($A$15:A84)+$B$3)),INDEX(orderData[order_type],SMALL(IF(ISNUMBER(MATCH(orderData[customer],$D$9,0)*MATCH(orderData[order_type],$D$13,0)*MATCH(YEAR(orderData[invoice_date]),$D$15,0)),MATCH(ROW(orderData[customer]),ROW(orderData[customer])),""),ROWS($A$15:A84)+$B$3)))),IF($D$13="",IF($D$15="",INDEX(orderData[order_type],SMALL(IF(ISNUMBER(MATCH(orderData[customer],$D$9,0)*MATCH(orderData[status],$D$11,0)),MATCH(ROW(orderData[customer]),ROW(orderData[customer])),""),ROWS($A$15:A84)+$B$3)),INDEX(orderData[order_type],SMALL(IF(ISNUMBER(MATCH(orderData[customer],$D$9,0)*MATCH(orderData[status],$D$11,0)*MATCH(YEAR(orderData[invoice_date]),$D$15,0)),MATCH(ROW(orderData[customer]),ROW(orderData[customer])),""),ROWS($A$15:A84)+$B$3))),IF($D$15="",INDEX(orderData[order_type],SMALL(IF(ISNUMBER(MATCH(orderData[customer],$D$9,0)*MATCH(orderData[status],$D$11,0)*MATCH(orderData[order_type],$D$13,0)),MATCH(ROW(orderData[customer]),ROW(orderData[customer])),""),ROWS($A$15:A84)+$B$3)),INDEX(orderData[order_typ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O77" s="288" t="str">
        <f t="array" ref="O77">IFERROR(IF($D$9="",IF($D$11="",IF($D$13="",IF($D$15="",INDEX(orderData[order_date],SMALL(MATCH(ROW(orderData[customer]),ROW(orderData[customer])),ROWS($A$15:A84)+$B$3)),INDEX(orderData[order_date],SMALL(IF(ISNUMBER(MATCH(YEAR(orderData[invoice_date]),$D$15,0)),MATCH(ROW(orderData[customer]),ROW(orderData[customer])),""),ROWS($A$15:A84)+$B$3))),IF($D$15="",INDEX(orderData[order_date],SMALL(IF(ISNUMBER(MATCH(orderData[order_type],$D$13,0)),MATCH(ROW(orderData[customer]),ROW(orderData[customer])),""),ROWS($A$15:A84)+$B$3)),INDEX(orderData[order_date],SMALL(IF(ISNUMBER(MATCH(orderData[order_type],$D$13,0)*MATCH(YEAR(orderData[invoice_date]),$D$15,0)),MATCH(ROW(orderData[customer]),ROW(orderData[customer])),""),ROWS($A$15:A84)+$B$3)))),IF($D$13="",IF($D$15="",INDEX(orderData[order_date],SMALL(IF(ISNUMBER(MATCH(orderData[status],$D$11,0)),MATCH(ROW(orderData[customer]),ROW(orderData[customer])),""),ROWS($A$15:A84)+$B$3)),INDEX(orderData[order_date],SMALL(IF(ISNUMBER(MATCH(orderData[status],$D$11,0)*MATCH(YEAR(orderData[invoice_date]),$D$15,0)),MATCH(ROW(orderData[customer]),ROW(orderData[customer])),""),ROWS($A$15:A84)+$B$3))),IF($D$15="",INDEX(orderData[order_date],SMALL(IF(ISNUMBER(MATCH(orderData[status],$D$11,0)*MATCH(orderData[order_type],$D$13,0)),MATCH(ROW(orderData[customer]),ROW(orderData[customer])),""),ROWS($A$15:A84)+$B$3)),INDEX(orderData[order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date],SMALL(IF(ISNUMBER(MATCH(orderData[customer],$D$9,0)),MATCH(ROW(orderData[customer]),ROW(orderData[customer])),""),ROWS($A$15:A84)+$B$3)),INDEX(orderData[order_date],SMALL(IF(ISNUMBER(MATCH(orderData[customer],$D$9,0)*MATCH(YEAR(orderData[invoice_date]),$D$15,0)),MATCH(ROW(orderData[customer]),ROW(orderData[customer])),""),ROWS($A$15:A84)+$B$3))),IF($D$15="",INDEX(orderData[order_date],SMALL(IF(ISNUMBER(MATCH(orderData[customer],$D$9,0)*MATCH(orderData[order_type],$D$13,0)),MATCH(ROW(orderData[customer]),ROW(orderData[customer])),""),ROWS($A$15:A84)+$B$3)),INDEX(orderData[order_date],SMALL(IF(ISNUMBER(MATCH(orderData[customer],$D$9,0)*MATCH(orderData[order_type],$D$13,0)*MATCH(YEAR(orderData[invoice_date]),$D$15,0)),MATCH(ROW(orderData[customer]),ROW(orderData[customer])),""),ROWS($A$15:A84)+$B$3)))),IF($D$13="",IF($D$15="",INDEX(orderData[order_date],SMALL(IF(ISNUMBER(MATCH(orderData[customer],$D$9,0)*MATCH(orderData[status],$D$11,0)),MATCH(ROW(orderData[customer]),ROW(orderData[customer])),""),ROWS($A$15:A84)+$B$3)),INDEX(orderData[order_date],SMALL(IF(ISNUMBER(MATCH(orderData[customer],$D$9,0)*MATCH(orderData[status],$D$11,0)*MATCH(YEAR(orderData[invoice_date]),$D$15,0)),MATCH(ROW(orderData[customer]),ROW(orderData[customer])),""),ROWS($A$15:A84)+$B$3))),IF($D$15="",INDEX(orderData[order_date],SMALL(IF(ISNUMBER(MATCH(orderData[customer],$D$9,0)*MATCH(orderData[status],$D$11,0)*MATCH(orderData[order_type],$D$13,0)),MATCH(ROW(orderData[customer]),ROW(orderData[customer])),""),ROWS($A$15:A84)+$B$3)),INDEX(orderData[order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P77" s="289" t="str">
        <f t="array" ref="P77">IFERROR(IF($D$9="",IF($D$11="",IF($D$13="",IF($D$15="",INDEX(orderData[invoice_no],SMALL(MATCH(ROW(orderData[customer]),ROW(orderData[customer])),ROWS($A$15:A84)+$B$3)),INDEX(orderData[invoice_no],SMALL(IF(ISNUMBER(MATCH(YEAR(orderData[invoice_date]),$D$15,0)),MATCH(ROW(orderData[customer]),ROW(orderData[customer])),""),ROWS($A$15:A84)+$B$3))),IF($D$15="",INDEX(orderData[invoice_no],SMALL(IF(ISNUMBER(MATCH(orderData[order_type],$D$13,0)),MATCH(ROW(orderData[customer]),ROW(orderData[customer])),""),ROWS($A$15:A84)+$B$3)),INDEX(orderData[invoice_no],SMALL(IF(ISNUMBER(MATCH(orderData[order_type],$D$13,0)*MATCH(YEAR(orderData[invoice_date]),$D$15,0)),MATCH(ROW(orderData[customer]),ROW(orderData[customer])),""),ROWS($A$15:A84)+$B$3)))),IF($D$13="",IF($D$15="",INDEX(orderData[invoice_no],SMALL(IF(ISNUMBER(MATCH(orderData[status],$D$11,0)),MATCH(ROW(orderData[customer]),ROW(orderData[customer])),""),ROWS($A$15:A84)+$B$3)),INDEX(orderData[invoice_no],SMALL(IF(ISNUMBER(MATCH(orderData[status],$D$11,0)*MATCH(YEAR(orderData[invoice_date]),$D$15,0)),MATCH(ROW(orderData[customer]),ROW(orderData[customer])),""),ROWS($A$15:A84)+$B$3))),IF($D$15="",INDEX(orderData[invoice_no],SMALL(IF(ISNUMBER(MATCH(orderData[status],$D$11,0)*MATCH(orderData[order_type],$D$13,0)),MATCH(ROW(orderData[customer]),ROW(orderData[customer])),""),ROWS($A$15:A84)+$B$3)),INDEX(orderData[invoice_no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no],SMALL(IF(ISNUMBER(MATCH(orderData[customer],$D$9,0)),MATCH(ROW(orderData[customer]),ROW(orderData[customer])),""),ROWS($A$15:A84)+$B$3)),INDEX(orderData[invoice_no],SMALL(IF(ISNUMBER(MATCH(orderData[customer],$D$9,0)*MATCH(YEAR(orderData[invoice_date]),$D$15,0)),MATCH(ROW(orderData[customer]),ROW(orderData[customer])),""),ROWS($A$15:A84)+$B$3))),IF($D$15="",INDEX(orderData[invoice_no],SMALL(IF(ISNUMBER(MATCH(orderData[customer],$D$9,0)*MATCH(orderData[order_type],$D$13,0)),MATCH(ROW(orderData[customer]),ROW(orderData[customer])),""),ROWS($A$15:A84)+$B$3)),INDEX(orderData[invoice_no],SMALL(IF(ISNUMBER(MATCH(orderData[customer],$D$9,0)*MATCH(orderData[order_type],$D$13,0)*MATCH(YEAR(orderData[invoice_date]),$D$15,0)),MATCH(ROW(orderData[customer]),ROW(orderData[customer])),""),ROWS($A$15:A84)+$B$3)))),IF($D$13="",IF($D$15="",INDEX(orderData[invoice_no],SMALL(IF(ISNUMBER(MATCH(orderData[customer],$D$9,0)*MATCH(orderData[status],$D$11,0)),MATCH(ROW(orderData[customer]),ROW(orderData[customer])),""),ROWS($A$15:A84)+$B$3)),INDEX(orderData[invoice_no],SMALL(IF(ISNUMBER(MATCH(orderData[customer],$D$9,0)*MATCH(orderData[status],$D$11,0)*MATCH(YEAR(orderData[invoice_date]),$D$15,0)),MATCH(ROW(orderData[customer]),ROW(orderData[customer])),""),ROWS($A$15:A84)+$B$3))),IF($D$15="",INDEX(orderData[invoice_no],SMALL(IF(ISNUMBER(MATCH(orderData[customer],$D$9,0)*MATCH(orderData[status],$D$11,0)*MATCH(orderData[order_type],$D$13,0)),MATCH(ROW(orderData[customer]),ROW(orderData[customer])),""),ROWS($A$15:A84)+$B$3)),INDEX(orderData[invoice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Q77" s="290" t="str">
        <f t="array" ref="Q77">IFERROR(IF($D$9="",IF($D$11="",IF($D$13="",IF($D$15="",INDEX(orderData[invoice_date],SMALL(MATCH(ROW(orderData[customer]),ROW(orderData[customer])),ROWS($A$15:A84)+$B$3)),INDEX(orderData[invoice_date],SMALL(IF(ISNUMBER(MATCH(YEAR(orderData[invoice_date]),$D$15,0)),MATCH(ROW(orderData[customer]),ROW(orderData[customer])),""),ROWS($A$15:A84)+$B$3))),IF($D$15="",INDEX(orderData[invoice_date],SMALL(IF(ISNUMBER(MATCH(orderData[order_type],$D$13,0)),MATCH(ROW(orderData[customer]),ROW(orderData[customer])),""),ROWS($A$15:A84)+$B$3)),INDEX(orderData[invoice_date],SMALL(IF(ISNUMBER(MATCH(orderData[order_type],$D$13,0)*MATCH(YEAR(orderData[invoice_date]),$D$15,0)),MATCH(ROW(orderData[customer]),ROW(orderData[customer])),""),ROWS($A$15:A84)+$B$3)))),IF($D$13="",IF($D$15="",INDEX(orderData[invoice_date],SMALL(IF(ISNUMBER(MATCH(orderData[status],$D$11,0)),MATCH(ROW(orderData[customer]),ROW(orderData[customer])),""),ROWS($A$15:A84)+$B$3)),INDEX(orderData[invoice_date],SMALL(IF(ISNUMBER(MATCH(orderData[status],$D$11,0)*MATCH(YEAR(orderData[invoice_date]),$D$15,0)),MATCH(ROW(orderData[customer]),ROW(orderData[customer])),""),ROWS($A$15:A84)+$B$3))),IF($D$15="",INDEX(orderData[invoice_date],SMALL(IF(ISNUMBER(MATCH(orderData[status],$D$11,0)*MATCH(orderData[order_type],$D$13,0)),MATCH(ROW(orderData[customer]),ROW(orderData[customer])),""),ROWS($A$15:A84)+$B$3)),INDEX(orderData[invoice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date],SMALL(IF(ISNUMBER(MATCH(orderData[customer],$D$9,0)),MATCH(ROW(orderData[customer]),ROW(orderData[customer])),""),ROWS($A$15:A84)+$B$3)),INDEX(orderData[invoice_date],SMALL(IF(ISNUMBER(MATCH(orderData[customer],$D$9,0)*MATCH(YEAR(orderData[invoice_date]),$D$15,0)),MATCH(ROW(orderData[customer]),ROW(orderData[customer])),""),ROWS($A$15:A84)+$B$3))),IF($D$15="",INDEX(orderData[invoice_date],SMALL(IF(ISNUMBER(MATCH(orderData[customer],$D$9,0)*MATCH(orderData[order_type],$D$13,0)),MATCH(ROW(orderData[customer]),ROW(orderData[customer])),""),ROWS($A$15:A84)+$B$3)),INDEX(orderData[invoice_date],SMALL(IF(ISNUMBER(MATCH(orderData[customer],$D$9,0)*MATCH(orderData[order_type],$D$13,0)*MATCH(YEAR(orderData[invoice_date]),$D$15,0)),MATCH(ROW(orderData[customer]),ROW(orderData[customer])),""),ROWS($A$15:A84)+$B$3)))),IF($D$13="",IF($D$15="",INDEX(orderData[invoice_date],SMALL(IF(ISNUMBER(MATCH(orderData[customer],$D$9,0)*MATCH(orderData[status],$D$11,0)),MATCH(ROW(orderData[customer]),ROW(orderData[customer])),""),ROWS($A$15:A84)+$B$3)),INDEX(orderData[invoice_date],SMALL(IF(ISNUMBER(MATCH(orderData[customer],$D$9,0)*MATCH(orderData[status],$D$11,0)*MATCH(YEAR(orderData[invoice_date]),$D$15,0)),MATCH(ROW(orderData[customer]),ROW(orderData[customer])),""),ROWS($A$15:A84)+$B$3))),IF($D$15="",INDEX(orderData[invoice_date],SMALL(IF(ISNUMBER(MATCH(orderData[customer],$D$9,0)*MATCH(orderData[status],$D$11,0)*MATCH(orderData[order_type],$D$13,0)),MATCH(ROW(orderData[customer]),ROW(orderData[customer])),""),ROWS($A$15:A84)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R77" s="291" t="str">
        <f t="array" ref="R77">IFERROR(IF($D$9="",IF($D$11="",IF($D$13="",IF($D$15="",INDEX(orderData[inv_amount],SMALL(MATCH(ROW(orderData[customer]),ROW(orderData[customer])),ROWS($A$15:A84)+$B$3)),INDEX(orderData[inv_amount],SMALL(IF(ISNUMBER(MATCH(YEAR(orderData[invoice_date]),$D$15,0)),MATCH(ROW(orderData[customer]),ROW(orderData[customer])),""),ROWS($A$15:A84)+$B$3))),IF($D$15="",INDEX(orderData[inv_amount],SMALL(IF(ISNUMBER(MATCH(orderData[order_type],$D$13,0)),MATCH(ROW(orderData[customer]),ROW(orderData[customer])),""),ROWS($A$15:A84)+$B$3)),INDEX(orderData[inv_amount],SMALL(IF(ISNUMBER(MATCH(orderData[order_type],$D$13,0)*MATCH(YEAR(orderData[invoice_date]),$D$15,0)),MATCH(ROW(orderData[customer]),ROW(orderData[customer])),""),ROWS($A$15:A84)+$B$3)))),IF($D$13="",IF($D$15="",INDEX(orderData[inv_amount],SMALL(IF(ISNUMBER(MATCH(orderData[status],$D$11,0)),MATCH(ROW(orderData[customer]),ROW(orderData[customer])),""),ROWS($A$15:A84)+$B$3)),INDEX(orderData[inv_amount],SMALL(IF(ISNUMBER(MATCH(orderData[status],$D$11,0)*MATCH(YEAR(orderData[invoice_date]),$D$15,0)),MATCH(ROW(orderData[customer]),ROW(orderData[customer])),""),ROWS($A$15:A84)+$B$3))),IF($D$15="",INDEX(orderData[inv_amount],SMALL(IF(ISNUMBER(MATCH(orderData[status],$D$11,0)*MATCH(orderData[order_type],$D$13,0)),MATCH(ROW(orderData[customer]),ROW(orderData[customer])),""),ROWS($A$15:A84)+$B$3)),INDEX(orderData[inv_amount],SMALL(IF(ISNUMBER(MATCH(orderData[status],$D$11,0)*MATCH(orderData[order_type],$D$13,0)*MATCH(YEAR(orderData[invoice_date]),$D$15,0)),MATCH(ROW(orderData[customer]),ROW(orderData[customer])),""),ROWS($A$15:A84)+$B$3))))),IF($D$11="",IF($D$13="",IF($D$15="",INDEX(orderData[inv_amount],SMALL(IF(ISNUMBER(MATCH(orderData[customer],$D$9,0)),MATCH(ROW(orderData[customer]),ROW(orderData[customer])),""),ROWS($A$15:A84)+$B$3)),INDEX(orderData[inv_amount],SMALL(IF(ISNUMBER(MATCH(orderData[customer],$D$9,0)*MATCH(YEAR(orderData[invoice_date]),$D$15,0)),MATCH(ROW(orderData[customer]),ROW(orderData[customer])),""),ROWS($A$15:A84)+$B$3))),IF($D$15="",INDEX(orderData[inv_amount],SMALL(IF(ISNUMBER(MATCH(orderData[customer],$D$9,0)*MATCH(orderData[order_type],$D$13,0)),MATCH(ROW(orderData[customer]),ROW(orderData[customer])),""),ROWS($A$15:A84)+$B$3)),INDEX(orderData[inv_amount],SMALL(IF(ISNUMBER(MATCH(orderData[customer],$D$9,0)*MATCH(orderData[order_type],$D$13,0)*MATCH(YEAR(orderData[invoice_date]),$D$15,0)),MATCH(ROW(orderData[customer]),ROW(orderData[customer])),""),ROWS($A$15:A84)+$B$3)))),IF($D$13="",IF($D$15="",INDEX(orderData[inv_amount],SMALL(IF(ISNUMBER(MATCH(orderData[customer],$D$9,0)*MATCH(orderData[status],$D$11,0)),MATCH(ROW(orderData[customer]),ROW(orderData[customer])),""),ROWS($A$15:A84)+$B$3)),INDEX(orderData[inv_amount],SMALL(IF(ISNUMBER(MATCH(orderData[customer],$D$9,0)*MATCH(orderData[status],$D$11,0)*MATCH(YEAR(orderData[inv_amount]),$D$15,0)),MATCH(ROW(orderData[customer]),ROW(orderData[customer])),""),ROWS($A$15:A84)+$B$3))),IF($D$15="",INDEX(orderData[inv_amount],SMALL(IF(ISNUMBER(MATCH(orderData[customer],$D$9,0)*MATCH(orderData[status],$D$11,0)*MATCH(orderData[order_type],$D$13,0)),MATCH(ROW(orderData[customer]),ROW(orderData[customer])),""),ROWS($A$15:A84)+$B$3)),INDEX(orderData[inv_amount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S77" s="353" t="str">
        <f t="array" ref="S77">IFERROR(IF($D$9="",IF($D$11="",IF($D$13="",IF($D$15="",INDEX(orderData[lock_goods],SMALL(MATCH(ROW(orderData[customer]),ROW(orderData[customer])),ROWS($A$15:A84)+$B$3)),INDEX(orderData[lock_goods],SMALL(IF(ISNUMBER(MATCH(YEAR(orderData[invoice_date]),$D$15,0)),MATCH(ROW(orderData[customer]),ROW(orderData[customer])),""),ROWS($A$15:A84)+$B$3))),IF($D$15="",INDEX(orderData[lock_goods],SMALL(IF(ISNUMBER(MATCH(orderData[order_type],$D$13,0)),MATCH(ROW(orderData[customer]),ROW(orderData[customer])),""),ROWS($A$15:A84)+$B$3)),INDEX(orderData[lock_goods],SMALL(IF(ISNUMBER(MATCH(orderData[order_type],$D$13,0)*MATCH(YEAR(orderData[invoice_date]),$D$15,0)),MATCH(ROW(orderData[customer]),ROW(orderData[customer])),""),ROWS($A$15:A84)+$B$3)))),IF($D$13="",IF($D$15="",INDEX(orderData[lock_goods],SMALL(IF(ISNUMBER(MATCH(orderData[status],$D$11,0)),MATCH(ROW(orderData[customer]),ROW(orderData[customer])),""),ROWS($A$15:A84)+$B$3)),INDEX(orderData[lock_goods],SMALL(IF(ISNUMBER(MATCH(orderData[status],$D$11,0)*MATCH(YEAR(orderData[invoice_date]),$D$15,0)),MATCH(ROW(orderData[customer]),ROW(orderData[customer])),""),ROWS($A$15:A84)+$B$3))),IF($D$15="",INDEX(orderData[lock_goods],SMALL(IF(ISNUMBER(MATCH(orderData[status],$D$11,0)*MATCH(orderData[order_type],$D$13,0)),MATCH(ROW(orderData[customer]),ROW(orderData[customer])),""),ROWS($A$15:A84)+$B$3)),INDEX(orderData[lock_goods],SMALL(IF(ISNUMBER(MATCH(orderData[status],$D$11,0)*MATCH(orderData[order_type],$D$13,0)*MATCH(YEAR(orderData[invoice_date]),$D$15,0)),MATCH(ROW(orderData[customer]),ROW(orderData[customer])),""),ROWS($A$15:A84)+$B$3))))),IF($D$11="",IF($D$13="",IF($D$15="",INDEX(orderData[lock_goods],SMALL(IF(ISNUMBER(MATCH(orderData[customer],$D$9,0)),MATCH(ROW(orderData[customer]),ROW(orderData[customer])),""),ROWS($A$15:A84)+$B$3)),INDEX(orderData[lock_goods],SMALL(IF(ISNUMBER(MATCH(orderData[customer],$D$9,0)*MATCH(YEAR(orderData[invoice_date]),$D$15,0)),MATCH(ROW(orderData[customer]),ROW(orderData[customer])),""),ROWS($A$15:A84)+$B$3))),IF($D$15="",INDEX(orderData[lock_goods],SMALL(IF(ISNUMBER(MATCH(orderData[customer],$D$9,0)*MATCH(orderData[order_type],$D$13,0)),MATCH(ROW(orderData[customer]),ROW(orderData[customer])),""),ROWS($A$15:A84)+$B$3)),INDEX(orderData[lock_goods],SMALL(IF(ISNUMBER(MATCH(orderData[customer],$D$9,0)*MATCH(orderData[order_type],$D$13,0)*MATCH(YEAR(orderData[invoice_date]),$D$15,0)),MATCH(ROW(orderData[customer]),ROW(orderData[customer])),""),ROWS($A$15:A84)+$B$3)))),IF($D$13="",IF($D$15="",INDEX(orderData[lock_goods],SMALL(IF(ISNUMBER(MATCH(orderData[customer],$D$9,0)*MATCH(orderData[status],$D$11,0)),MATCH(ROW(orderData[customer]),ROW(orderData[customer])),""),ROWS($A$15:A84)+$B$3)),INDEX(orderData[lock_goods],SMALL(IF(ISNUMBER(MATCH(orderData[customer],$D$9,0)*MATCH(orderData[status],$D$11,0)*MATCH(YEAR(orderData[payed]),$D$15,0)),MATCH(ROW(orderData[customer]),ROW(orderData[customer])),""),ROWS($A$15:A84)+$B$3))),IF($D$15="",INDEX(orderData[lock_goods],SMALL(IF(ISNUMBER(MATCH(orderData[customer],$D$9,0)*MATCH(orderData[status],$D$11,0)*MATCH(orderData[order_type],$D$13,0)),MATCH(ROW(orderData[customer]),ROW(orderData[customer])),""),ROWS($A$15:A84)+$B$3)),INDEX(orderData[lock_good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T77" s="292" t="str">
        <f t="array" ref="T77">IFERROR(IF($D$9="",IF($D$11="",IF($D$13="",IF($D$15="",INDEX(orderData[payed],SMALL(MATCH(ROW(orderData[customer]),ROW(orderData[customer])),ROWS($A$15:A84)+$B$3)),INDEX(orderData[payed],SMALL(IF(ISNUMBER(MATCH(YEAR(orderData[invoice_date]),$D$15,0)),MATCH(ROW(orderData[customer]),ROW(orderData[customer])),""),ROWS($A$15:A84)+$B$3))),IF($D$15="",INDEX(orderData[payed],SMALL(IF(ISNUMBER(MATCH(orderData[order_type],$D$13,0)),MATCH(ROW(orderData[customer]),ROW(orderData[customer])),""),ROWS($A$15:A84)+$B$3)),INDEX(orderData[payed],SMALL(IF(ISNUMBER(MATCH(orderData[order_type],$D$13,0)*MATCH(YEAR(orderData[invoice_date]),$D$15,0)),MATCH(ROW(orderData[customer]),ROW(orderData[customer])),""),ROWS($A$15:A84)+$B$3)))),IF($D$13="",IF($D$15="",INDEX(orderData[payed],SMALL(IF(ISNUMBER(MATCH(orderData[status],$D$11,0)),MATCH(ROW(orderData[customer]),ROW(orderData[customer])),""),ROWS($A$15:A84)+$B$3)),INDEX(orderData[payed],SMALL(IF(ISNUMBER(MATCH(orderData[status],$D$11,0)*MATCH(YEAR(orderData[invoice_date]),$D$15,0)),MATCH(ROW(orderData[customer]),ROW(orderData[customer])),""),ROWS($A$15:A84)+$B$3))),IF($D$15="",INDEX(orderData[payed],SMALL(IF(ISNUMBER(MATCH(orderData[status],$D$11,0)*MATCH(orderData[order_type],$D$13,0)),MATCH(ROW(orderData[customer]),ROW(orderData[customer])),""),ROWS($A$15:A84)+$B$3)),INDEX(orderData[payed],SMALL(IF(ISNUMBER(MATCH(orderData[status],$D$11,0)*MATCH(orderData[order_type],$D$13,0)*MATCH(YEAR(orderData[invoice_date]),$D$15,0)),MATCH(ROW(orderData[customer]),ROW(orderData[customer])),""),ROWS($A$15:A84)+$B$3))))),IF($D$11="",IF($D$13="",IF($D$15="",INDEX(orderData[payed],SMALL(IF(ISNUMBER(MATCH(orderData[customer],$D$9,0)),MATCH(ROW(orderData[customer]),ROW(orderData[customer])),""),ROWS($A$15:A84)+$B$3)),INDEX(orderData[payed],SMALL(IF(ISNUMBER(MATCH(orderData[customer],$D$9,0)*MATCH(YEAR(orderData[invoice_date]),$D$15,0)),MATCH(ROW(orderData[customer]),ROW(orderData[customer])),""),ROWS($A$15:A84)+$B$3))),IF($D$15="",INDEX(orderData[payed],SMALL(IF(ISNUMBER(MATCH(orderData[customer],$D$9,0)*MATCH(orderData[order_type],$D$13,0)),MATCH(ROW(orderData[customer]),ROW(orderData[customer])),""),ROWS($A$15:A84)+$B$3)),INDEX(orderData[payed],SMALL(IF(ISNUMBER(MATCH(orderData[customer],$D$9,0)*MATCH(orderData[order_type],$D$13,0)*MATCH(YEAR(orderData[invoice_date]),$D$15,0)),MATCH(ROW(orderData[customer]),ROW(orderData[customer])),""),ROWS($A$15:A84)+$B$3)))),IF($D$13="",IF($D$15="",INDEX(orderData[payed],SMALL(IF(ISNUMBER(MATCH(orderData[customer],$D$9,0)*MATCH(orderData[status],$D$11,0)),MATCH(ROW(orderData[customer]),ROW(orderData[customer])),""),ROWS($A$15:A84)+$B$3)),INDEX(orderData[payed],SMALL(IF(ISNUMBER(MATCH(orderData[customer],$D$9,0)*MATCH(orderData[status],$D$11,0)*MATCH(YEAR(orderData[payed]),$D$15,0)),MATCH(ROW(orderData[customer]),ROW(orderData[customer])),""),ROWS($A$15:A84)+$B$3))),IF($D$15="",INDEX(orderData[payed],SMALL(IF(ISNUMBER(MATCH(orderData[customer],$D$9,0)*MATCH(orderData[status],$D$11,0)*MATCH(orderData[order_type],$D$13,0)),MATCH(ROW(orderData[customer]),ROW(orderData[customer])),""),ROWS($A$15:A84)+$B$3)),INDEX(orderData[paye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U77" s="287" t="str">
        <f t="array" ref="U77">IFERROR(IF($D$9="",IF($D$11="",IF($D$13="",IF($D$15="",INDEX(orderData[shipping_method],SMALL(MATCH(ROW(orderData[customer]),ROW(orderData[customer])),ROWS($A$15:A84)+$B$3)),INDEX(orderData[shipping_method],SMALL(IF(ISNUMBER(MATCH(YEAR(orderData[invoice_date]),$D$15,0)),MATCH(ROW(orderData[customer]),ROW(orderData[customer])),""),ROWS($A$15:A84)+$B$3))),IF($D$15="",INDEX(orderData[shipping_method],SMALL(IF(ISNUMBER(MATCH(orderData[order_type],$D$13,0)),MATCH(ROW(orderData[customer]),ROW(orderData[customer])),""),ROWS($A$15:A84)+$B$3)),INDEX(orderData[shipping_method],SMALL(IF(ISNUMBER(MATCH(orderData[order_type],$D$13,0)*MATCH(YEAR(orderData[invoice_date]),$D$15,0)),MATCH(ROW(orderData[customer]),ROW(orderData[customer])),""),ROWS($A$15:A84)+$B$3)))),IF($D$13="",IF($D$15="",INDEX(orderData[shipping_method],SMALL(IF(ISNUMBER(MATCH(orderData[status],$D$11,0)),MATCH(ROW(orderData[customer]),ROW(orderData[customer])),""),ROWS($A$15:A84)+$B$3)),INDEX(orderData[shipping_method],SMALL(IF(ISNUMBER(MATCH(orderData[status],$D$11,0)*MATCH(YEAR(orderData[invoice_date]),$D$15,0)),MATCH(ROW(orderData[customer]),ROW(orderData[customer])),""),ROWS($A$15:A84)+$B$3))),IF($D$15="",INDEX(orderData[shipping_method],SMALL(IF(ISNUMBER(MATCH(orderData[status],$D$11,0)*MATCH(orderData[order_type],$D$13,0)),MATCH(ROW(orderData[customer]),ROW(orderData[customer])),""),ROWS($A$15:A84)+$B$3)),INDEX(orderData[shipping_method],SMALL(IF(ISNUMBER(MATCH(orderData[status],$D$11,0)*MATCH(orderData[order_type],$D$13,0)*MATCH(YEAR(orderData[invoice_date]),$D$15,0)),MATCH(ROW(orderData[customer]),ROW(orderData[customer])),""),ROWS($A$15:A84)+$B$3))))),IF($D$11="",IF($D$13="",IF($D$15="",INDEX(orderData[shipping_method],SMALL(IF(ISNUMBER(MATCH(orderData[customer],$D$9,0)),MATCH(ROW(orderData[customer]),ROW(orderData[customer])),""),ROWS($A$15:A84)+$B$3)),INDEX(orderData[shipping_method],SMALL(IF(ISNUMBER(MATCH(orderData[customer],$D$9,0)*MATCH(YEAR(orderData[invoice_date]),$D$15,0)),MATCH(ROW(orderData[customer]),ROW(orderData[customer])),""),ROWS($A$15:A84)+$B$3))),IF($D$15="",INDEX(orderData[shipping_method],SMALL(IF(ISNUMBER(MATCH(orderData[customer],$D$9,0)*MATCH(orderData[order_type],$D$13,0)),MATCH(ROW(orderData[customer]),ROW(orderData[customer])),""),ROWS($A$15:A84)+$B$3)),INDEX(orderData[shipping_method],SMALL(IF(ISNUMBER(MATCH(orderData[customer],$D$9,0)*MATCH(orderData[order_type],$D$13,0)*MATCH(YEAR(orderData[invoice_date]),$D$15,0)),MATCH(ROW(orderData[customer]),ROW(orderData[customer])),""),ROWS($A$15:A84)+$B$3)))),IF($D$13="",IF($D$15="",INDEX(orderData[shipping_method],SMALL(IF(ISNUMBER(MATCH(orderData[customer],$D$9,0)*MATCH(orderData[status],$D$11,0)),MATCH(ROW(orderData[customer]),ROW(orderData[customer])),""),ROWS($A$15:A84)+$B$3)),INDEX(orderData[shipping_method],SMALL(IF(ISNUMBER(MATCH(orderData[customer],$D$9,0)*MATCH(orderData[status],$D$11,0)*MATCH(YEAR(orderData[shipping_method]),$D$15,0)),MATCH(ROW(orderData[customer]),ROW(orderData[customer])),""),ROWS($A$15:A84)+$B$3))),IF($D$15="",INDEX(orderData[shipping_method],SMALL(IF(ISNUMBER(MATCH(orderData[customer],$D$9,0)*MATCH(orderData[status],$D$11,0)*MATCH(orderData[order_type],$D$13,0)),MATCH(ROW(orderData[customer]),ROW(orderData[customer])),""),ROWS($A$15:A84)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V77" s="292" t="str">
        <f t="array" ref="V77">IFERROR(IF($D$9="",IF($D$11="",IF($D$13="",IF($D$15="",INDEX(orderData[status],SMALL(MATCH(ROW(orderData[customer]),ROW(orderData[customer])),ROWS($A$15:A84)+$B$3)),INDEX(orderData[status],SMALL(IF(ISNUMBER(MATCH(YEAR(orderData[invoice_date]),$D$15,0)),MATCH(ROW(orderData[customer]),ROW(orderData[customer])),""),ROWS($A$15:A84)+$B$3))),IF($D$15="",INDEX(orderData[status],SMALL(IF(ISNUMBER(MATCH(orderData[order_type],$D$13,0)),MATCH(ROW(orderData[customer]),ROW(orderData[customer])),""),ROWS($A$15:A84)+$B$3)),INDEX(orderData[status],SMALL(IF(ISNUMBER(MATCH(orderData[order_type],$D$13,0)*MATCH(YEAR(orderData[invoice_date]),$D$15,0)),MATCH(ROW(orderData[customer]),ROW(orderData[customer])),""),ROWS($A$15:A84)+$B$3)))),IF($D$13="",IF($D$15="",INDEX(orderData[status],SMALL(IF(ISNUMBER(MATCH(orderData[status],$D$11,0)),MATCH(ROW(orderData[customer]),ROW(orderData[customer])),""),ROWS($A$15:A84)+$B$3)),INDEX(orderData[status],SMALL(IF(ISNUMBER(MATCH(orderData[status],$D$11,0)*MATCH(YEAR(orderData[invoice_date]),$D$15,0)),MATCH(ROW(orderData[customer]),ROW(orderData[customer])),""),ROWS($A$15:A84)+$B$3))),IF($D$15="",INDEX(orderData[status],SMALL(IF(ISNUMBER(MATCH(orderData[status],$D$11,0)*MATCH(orderData[order_type],$D$13,0)),MATCH(ROW(orderData[customer]),ROW(orderData[customer])),""),ROWS($A$15:A84)+$B$3)),INDEX(orderData[status],SMALL(IF(ISNUMBER(MATCH(orderData[status],$D$11,0)*MATCH(orderData[order_type],$D$13,0)*MATCH(YEAR(orderData[invoice_date]),$D$15,0)),MATCH(ROW(orderData[customer]),ROW(orderData[customer])),""),ROWS($A$15:A84)+$B$3))))),IF($D$11="",IF($D$13="",IF($D$15="",INDEX(orderData[status],SMALL(IF(ISNUMBER(MATCH(orderData[customer],$D$9,0)),MATCH(ROW(orderData[customer]),ROW(orderData[customer])),""),ROWS($A$15:A84)+$B$3)),INDEX(orderData[status],SMALL(IF(ISNUMBER(MATCH(orderData[customer],$D$9,0)*MATCH(YEAR(orderData[invoice_date]),$D$15,0)),MATCH(ROW(orderData[customer]),ROW(orderData[customer])),""),ROWS($A$15:A84)+$B$3))),IF($D$15="",INDEX(orderData[status],SMALL(IF(ISNUMBER(MATCH(orderData[customer],$D$9,0)*MATCH(orderData[order_type],$D$13,0)),MATCH(ROW(orderData[customer]),ROW(orderData[customer])),""),ROWS($A$15:A84)+$B$3)),INDEX(orderData[status],SMALL(IF(ISNUMBER(MATCH(orderData[customer],$D$9,0)*MATCH(orderData[order_type],$D$13,0)*MATCH(YEAR(orderData[invoice_date]),$D$15,0)),MATCH(ROW(orderData[customer]),ROW(orderData[customer])),""),ROWS($A$15:A84)+$B$3)))),IF($D$13="",IF($D$15="",INDEX(orderData[status],SMALL(IF(ISNUMBER(MATCH(orderData[customer],$D$9,0)*MATCH(orderData[status],$D$11,0)),MATCH(ROW(orderData[customer]),ROW(orderData[customer])),""),ROWS($A$15:A84)+$B$3)),INDEX(orderData[status],SMALL(IF(ISNUMBER(MATCH(orderData[customer],$D$9,0)*MATCH(orderData[status],$D$11,0)*MATCH(YEAR(orderData[status]),$D$15,0)),MATCH(ROW(orderData[customer]),ROW(orderData[customer])),""),ROWS($A$15:A84)+$B$3))),IF($D$15="",INDEX(orderData[status],SMALL(IF(ISNUMBER(MATCH(orderData[customer],$D$9,0)*MATCH(orderData[status],$D$11,0)*MATCH(orderData[order_type],$D$13,0)),MATCH(ROW(orderData[customer]),ROW(orderData[customer])),""),ROWS($A$15:A84)+$B$3)),INDEX(orderData[statu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W77" s="392" t="str">
        <f t="array" ref="W77">IFERROR(IF($D$9="",IF($D$11="",IF($D$13="",IF($D$15="",INDEX(orderData[custom_docs],SMALL(MATCH(ROW(orderData[customer]),ROW(orderData[customer])),ROWS($A$15:A84)+$B$3)),INDEX(orderData[custom_docs],SMALL(IF(ISNUMBER(MATCH(YEAR(orderData[invoice_date]),$D$15,0)),MATCH(ROW(orderData[customer]),ROW(orderData[customer])),""),ROWS($A$15:A84)+$B$3))),IF($D$15="",INDEX(orderData[custom_docs],SMALL(IF(ISNUMBER(MATCH(orderData[order_type],$D$13,0)),MATCH(ROW(orderData[customer]),ROW(orderData[customer])),""),ROWS($A$15:A84)+$B$3)),INDEX(orderData[custom_docs],SMALL(IF(ISNUMBER(MATCH(orderData[order_type],$D$13,0)*MATCH(YEAR(orderData[invoice_date]),$D$15,0)),MATCH(ROW(orderData[customer]),ROW(orderData[customer])),""),ROWS($A$15:A84)+$B$3)))),IF($D$13="",IF($D$15="",INDEX(orderData[custom_docs],SMALL(IF(ISNUMBER(MATCH(orderData[status],$D$11,0)),MATCH(ROW(orderData[customer]),ROW(orderData[customer])),""),ROWS($A$15:A84)+$B$3)),INDEX(orderData[custom_docs],SMALL(IF(ISNUMBER(MATCH(orderData[status],$D$11,0)*MATCH(YEAR(orderData[invoice_date]),$D$15,0)),MATCH(ROW(orderData[customer]),ROW(orderData[customer])),""),ROWS($A$15:A84)+$B$3))),IF($D$15="",INDEX(orderData[custom_docs],SMALL(IF(ISNUMBER(MATCH(orderData[status],$D$11,0)*MATCH(orderData[order_type],$D$13,0)),MATCH(ROW(orderData[customer]),ROW(orderData[customer])),""),ROWS($A$15:A84)+$B$3)),INDEX(orderData[custom_docs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_docs],SMALL(IF(ISNUMBER(MATCH(orderData[customer],$D$9,0)),MATCH(ROW(orderData[customer]),ROW(orderData[customer])),""),ROWS($A$15:A84)+$B$3)),INDEX(orderData[custom_docs],SMALL(IF(ISNUMBER(MATCH(orderData[customer],$D$9,0)*MATCH(YEAR(orderData[invoice_date]),$D$15,0)),MATCH(ROW(orderData[customer]),ROW(orderData[customer])),""),ROWS($A$15:A84)+$B$3))),IF($D$15="",INDEX(orderData[custom_docs],SMALL(IF(ISNUMBER(MATCH(orderData[customer],$D$9,0)*MATCH(orderData[order_type],$D$13,0)),MATCH(ROW(orderData[customer]),ROW(orderData[customer])),""),ROWS($A$15:A84)+$B$3)),INDEX(orderData[custom_docs],SMALL(IF(ISNUMBER(MATCH(orderData[customer],$D$9,0)*MATCH(orderData[order_type],$D$13,0)*MATCH(YEAR(orderData[invoice_date]),$D$15,0)),MATCH(ROW(orderData[customer]),ROW(orderData[customer])),""),ROWS($A$15:A84)+$B$3)))),IF($D$13="",IF($D$15="",INDEX(orderData[custom_docs],SMALL(IF(ISNUMBER(MATCH(orderData[customer],$D$9,0)*MATCH(orderData[status],$D$11,0)),MATCH(ROW(orderData[customer]),ROW(orderData[customer])),""),ROWS($A$15:A84)+$B$3)),INDEX(orderData[custom_docs],SMALL(IF(ISNUMBER(MATCH(orderData[customer],$D$9,0)*MATCH(orderData[status],$D$11,0)*MATCH(YEAR(orderData[status]),$D$15,0)),MATCH(ROW(orderData[customer]),ROW(orderData[customer])),""),ROWS($A$15:A84)+$B$3))),IF($D$15="",INDEX(orderData[custom_docs],SMALL(IF(ISNUMBER(MATCH(orderData[customer],$D$9,0)*MATCH(orderData[status],$D$11,0)*MATCH(orderData[order_type],$D$13,0)),MATCH(ROW(orderData[customer]),ROW(orderData[customer])),""),ROWS($A$15:A84)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BG77" s="195"/>
      <c r="BK77" s="266"/>
      <c r="BL77" s="267"/>
      <c r="BM77" s="268"/>
      <c r="BN77" s="267"/>
      <c r="BO77" s="268"/>
      <c r="BZ77" s="318"/>
      <c r="CA77" s="305" t="str">
        <f>IFERROR(IF(BZ77="","",INDEX(productData[description],MATCH(BZ77,productData[sku],0))),"")</f>
        <v/>
      </c>
      <c r="CB77" s="307"/>
      <c r="CC77" s="421"/>
      <c r="CD77" s="315"/>
      <c r="CE77" s="426"/>
      <c r="CF77" s="308"/>
      <c r="CG77" s="309" t="str">
        <f>IFERROR(ROUNDUP(CB77/INDEX(productData[units_per_carton],MATCH(BZ77,productData[sku],0)),0),"")</f>
        <v/>
      </c>
      <c r="CH77" s="310" t="str">
        <f>IFERROR(ROUNDUP(CD77/INDEX(productData[units_per_carton],MATCH(BZ77,productData[sku],0)),0),"")</f>
        <v/>
      </c>
      <c r="CI77" s="310" t="str">
        <f>IFERROR(ROUNDUP(CF77/INDEX(productData[units_per_carton],MATCH(BZ77,productData[sku])),0),"")</f>
        <v/>
      </c>
      <c r="CJ77" s="310" t="str">
        <f>IFERROR(((CB77+CD77+CF77)/INDEX(productData[units_per_carton],MATCH(BZ77,productData[sku],0)))*INDEX(productData[net_weight],MATCH(BZ77,productData[sku],0)),"")</f>
        <v/>
      </c>
      <c r="CK77" s="310" t="str">
        <f>IFERROR(((CB77+CD77+CF77)/INDEX(productData[units_per_carton],MATCH(BZ77,productData[sku],0)))*INDEX(productData[gross_weight],MATCH(BZ77,productData[sku],0)),"")</f>
        <v/>
      </c>
      <c r="CL77" s="414" t="str">
        <f>IFERROR((CB77+CD77+CF77)/INDEX(productData[units_per_carton],MATCH(BZ77,productData[sku],0))*INDEX(productData[length],MATCH(BZ77,productData[sku],0))*INDEX(productData[width],MATCH(BZ77,productData[sku],0))*INDEX(productData[height],MATCH(BZ77,productData[sku],0))/1000000000,"")</f>
        <v/>
      </c>
      <c r="CM77" s="311" t="str">
        <f>IFERROR(INDEX(productData[category],MATCH(BZ77,productData[sku],0)),"")</f>
        <v/>
      </c>
      <c r="CN77" s="311" t="str">
        <f>IFERROR(INDEX(productData[size1],MATCH(BZ77,productData[sku],0)),"")</f>
        <v/>
      </c>
      <c r="CO77" s="312" t="str">
        <f>IFERROR(INDEX(productData[hs_code],MATCH(BZ77,productData[sku],0)),"")</f>
        <v/>
      </c>
      <c r="CP77" s="365" t="str">
        <f>IFERROR(INDEX(productData[sku_geko],MATCH(BZ77,productData[sku],0)),"")</f>
        <v/>
      </c>
      <c r="CQ77" s="308"/>
      <c r="CR77" s="383" t="str">
        <f>IFERROR(IF(BZ77="","",IF($BX$15="SALE",INDEX(inventory[COSTO UNITARIO],MATCH(BZ77,inventory[SKU],0)),IF($BX$15="SAMPLING",INDEX(inventory[COSTO UNITARIO],MATCH(BZ77,inventory[SKU],0)),""))),"")</f>
        <v/>
      </c>
      <c r="CS77" s="383" t="str">
        <f t="shared" si="10"/>
        <v/>
      </c>
      <c r="CT77" s="430" t="str">
        <f t="shared" si="11"/>
        <v/>
      </c>
      <c r="CU77" s="357" t="str">
        <f t="shared" si="12"/>
        <v/>
      </c>
      <c r="DB77" s="251" t="str">
        <f>IFERROR(VLOOKUP(BZ77,productData[],22,FALSE),"")</f>
        <v/>
      </c>
      <c r="EE77" s="337" t="str">
        <f t="array" ref="EE77">IFERROR(IF($EC$9="",IF($EC$11="",IF($EC$13="",INDEX(productData[sku],SMALL(MATCH(ROW(productData[sku]),ROW(productData[sku])),ROWS($A$15:A84)+$B$3)),INDEX(productData[sku],SMALL(IF(ISNUMBER(MATCH(productData[size1],$EC$13,0)),MATCH(ROW(productData[sku]),ROW(productData[sku])),""),ROWS($A$15:A82)+$B$3))),IF($EC$13="",INDEX(productData[sku],SMALL(IF(ISNUMBER(MATCH(productData[sex],$EC$11,0)),MATCH(ROW(productData[sku]),ROW(productData[sku])),""),ROWS($A$15:A82)+$B$3)),INDEX(productData[sku],SMALL(IF(ISNUMBER(MATCH(productData[sex],$EC$11,0)*MATCH(productData[size1],$EC$13,0)),MATCH(ROW(productData[sku]),ROW(productData[sku])),""),ROWS($A$15:A82)+$B$3)))),IF($EC$11="",IF($EC$13="",INDEX(productData[sku],SMALL(IF(ISNUMBER(MATCH(productData[category],$EC$9,0)),MATCH(ROW(productData[sku]),ROW(productData[sku])),""),ROWS($A$15:A82)+$B$3)),INDEX(productData[sku],SMALL(IF(ISNUMBER(MATCH(productData[category],$EC$9,0)*MATCH(productData[size1],$EC$13,0)),MATCH(ROW(productData[sku]),ROW(productData[sku])),""),ROWS($A$15:A82)+$B$3))),IF($EC$13="",INDEX(productData[sku],SMALL(IF(ISNUMBER(MATCH(productData[category],$EC$9,0)*MATCH(productData[sex],$EC$11,0)),MATCH(ROW(productData[sku]),ROW(productData[sku])),""),ROWS($A$15:A82)+$B$3)),INDEX(productData[sku],SMALL(IF(ISNUMBER(MATCH(productData[category],$EC$9,0)*MATCH(productData[sex],$EC$11,0)*MATCH(productData[size1],$EC$13,0)),MATCH(ROW(productData[sku]),ROW(productData[sku])),""),ROWS($A$15:A82)+$B$3))))),"")</f>
        <v/>
      </c>
      <c r="EF77" s="501" t="str">
        <f t="array" ref="EF77">IFERROR(IF($EC$9="",IF($EC$11="",IF($EC$13="",INDEX(productData[description],SMALL(MATCH(ROW(productData[sku]),ROW(productData[sku])),ROWS($A$15:A84)+$B$3)),INDEX(productData[description],SMALL(IF(ISNUMBER(MATCH(productData[size1],$EC$13,0)),MATCH(ROW(productData[sku]),ROW(productData[sku])),""),ROWS($A$15:A82)+$B$3))),IF($EC$13="",INDEX(productData[description],SMALL(IF(ISNUMBER(MATCH(productData[sex],$EC$11,0)),MATCH(ROW(productData[sku]),ROW(productData[sku])),""),ROWS($A$15:A82)+$B$3)),INDEX(productData[description],SMALL(IF(ISNUMBER(MATCH(productData[sex],$EC$11,0)*MATCH(productData[size1],$EC$13,0)),MATCH(ROW(productData[sku]),ROW(productData[sku])),""),ROWS($A$15:A82)+$B$3)))),IF($EC$11="",IF($EC$13="",INDEX(productData[description],SMALL(IF(ISNUMBER(MATCH(productData[category],$EC$9,0)),MATCH(ROW(productData[sku]),ROW(productData[sku])),""),ROWS($A$15:A82)+$B$3)),INDEX(productData[description],SMALL(IF(ISNUMBER(MATCH(productData[category],$EC$9,0)*MATCH(productData[size1],$EC$13,0)),MATCH(ROW(productData[sku]),ROW(productData[sku])),""),ROWS($A$15:A82)+$B$3))),IF($EC$13="",INDEX(productData[description],SMALL(IF(ISNUMBER(MATCH(productData[category],$EC$9,0)*MATCH(productData[sex],$EC$11,0)),MATCH(ROW(productData[sku]),ROW(productData[sku])),""),ROWS($A$15:A82)+$B$3)),INDEX(productData[description],SMALL(IF(ISNUMBER(MATCH(productData[category],$EC$9,0)*MATCH(productData[sex],$EC$11,0)*MATCH(productData[size1],$EC$13,0)),MATCH(ROW(productData[sku]),ROW(productData[sku])),""),ROWS($A$15:A82)+$B$3))))),"")</f>
        <v/>
      </c>
      <c r="EG77" s="338" t="str">
        <f>IFERROR(IF('BHPC MANAGER'!$EE77="","",INDEX(inventory[ESISTENZA],MATCH('BHPC MANAGER'!$EE77,inventory[SKU],0))),0)</f>
        <v/>
      </c>
      <c r="EH77" s="339" t="s">
        <v>241</v>
      </c>
      <c r="EI77" s="339" t="str">
        <f t="shared" si="13"/>
        <v/>
      </c>
      <c r="EJ77" s="340" t="s">
        <v>241</v>
      </c>
      <c r="EK77" s="341" t="str">
        <f t="shared" si="14"/>
        <v/>
      </c>
    </row>
    <row r="78" spans="12:141" ht="15" customHeight="1" x14ac:dyDescent="0.35">
      <c r="L78" s="285" t="str">
        <f t="array" ref="L78">IFERROR(IF($D$9="",IF($D$11="",IF($D$13="",IF($D$15="",INDEX(orderData[customer],SMALL(MATCH(ROW(orderData[customer]),ROW(orderData[customer])),ROWS($A$15:A85)+$B$3)),INDEX(orderData[customer],SMALL(IF(ISNUMBER(MATCH(YEAR(orderData[invoice_date]),$D$15,0)),MATCH(ROW(orderData[customer]),ROW(orderData[customer])),""),ROWS($A$15:A85)+$B$3))),IF($D$15="",INDEX(orderData[customer],SMALL(IF(ISNUMBER(MATCH(orderData[order_type],$D$13,0)),MATCH(ROW(orderData[customer]),ROW(orderData[customer])),""),ROWS($A$15:A85)+$B$3)),INDEX(orderData[customer],SMALL(IF(ISNUMBER(MATCH(orderData[order_type],$D$13,0)*MATCH(YEAR(orderData[invoice_date]),$D$15,0)),MATCH(ROW(orderData[customer]),ROW(orderData[customer])),""),ROWS($A$15:A85)+$B$3)))),IF($D$13="",IF($D$15="",INDEX(orderData[customer],SMALL(IF(ISNUMBER(MATCH(orderData[status],$D$11,0)),MATCH(ROW(orderData[customer]),ROW(orderData[customer])),""),ROWS($A$15:A85)+$B$3)),INDEX(orderData[customer],SMALL(IF(ISNUMBER(MATCH(orderData[status],$D$11,0)*MATCH(YEAR(orderData[invoice_date]),$D$15,0)),MATCH(ROW(orderData[customer]),ROW(orderData[customer])),""),ROWS($A$15:A85)+$B$3))),IF($D$15="",INDEX(orderData[customer],SMALL(IF(ISNUMBER(MATCH(orderData[status],$D$11,0)*MATCH(orderData[order_type],$D$13,0)),MATCH(ROW(orderData[customer]),ROW(orderData[customer])),""),ROWS($A$15:A85)+$B$3)),INDEX(orderData[customer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er],SMALL(IF(ISNUMBER(MATCH(orderData[customer],$D$9,0)),MATCH(ROW(orderData[customer]),ROW(orderData[customer])),""),ROWS($A$15:A85)+$B$3)),INDEX(orderData[customer],SMALL(IF(ISNUMBER(MATCH(orderData[customer],$D$9,0)*MATCH(YEAR(orderData[invoice_date]),$D$15,0)),MATCH(ROW(orderData[customer]),ROW(orderData[customer])),""),ROWS($A$15:A85)+$B$3))),IF($D$15="",INDEX(orderData[customer],SMALL(IF(ISNUMBER(MATCH(orderData[customer],$D$9,0)*MATCH(orderData[order_type],$D$13,0)),MATCH(ROW(orderData[customer]),ROW(orderData[customer])),""),ROWS($A$15:A85)+$B$3)),INDEX(orderData[customer],SMALL(IF(ISNUMBER(MATCH(orderData[customer],$D$9,0)*MATCH(orderData[order_type],$D$13,0)*MATCH(YEAR(orderData[invoice_date]),$D$15,0)),MATCH(ROW(orderData[customer]),ROW(orderData[customer])),""),ROWS($A$15:A85)+$B$3)))),IF($D$13="",IF($D$15="",INDEX(orderData[customer],SMALL(IF(ISNUMBER(MATCH(orderData[customer],$D$9,0)*MATCH(orderData[status],$D$11,0)),MATCH(ROW(orderData[customer]),ROW(orderData[customer])),""),ROWS($A$15:A85)+$B$3)),INDEX(orderData[customer],SMALL(IF(ISNUMBER(MATCH(orderData[customer],$D$9,0)*MATCH(orderData[status],$D$11,0)*MATCH(YEAR(orderData[invoice_date]),$D$15,0)),MATCH(ROW(orderData[customer]),ROW(orderData[customer])),""),ROWS($A$15:A85)+$B$3))),IF($D$15="",INDEX(orderData[customer],SMALL(IF(ISNUMBER(MATCH(orderData[customer],$D$9,0)*MATCH(orderData[status],$D$11,0)*MATCH(orderData[order_type],$D$13,0)),MATCH(ROW(orderData[customer]),ROW(orderData[customer])),""),ROWS($A$15:A85)+$B$3)),INDEX(orderData[customer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M78" s="286" t="str">
        <f t="array" ref="M78">IFERROR(IF($D$9="",IF($D$11="",IF($D$13="",IF($D$15="",INDEX(orderData[order_no],SMALL(MATCH(ROW(orderData[customer]),ROW(orderData[customer])),ROWS($A$15:A85)+$B$3)),INDEX(orderData[order_no],SMALL(IF(ISNUMBER(MATCH(YEAR(orderData[invoice_date]),$D$15,0)),MATCH(ROW(orderData[customer]),ROW(orderData[customer])),""),ROWS($A$15:A85)+$B$3))),IF($D$15="",INDEX(orderData[order_no],SMALL(IF(ISNUMBER(MATCH(orderData[order_type],$D$13,0)),MATCH(ROW(orderData[customer]),ROW(orderData[customer])),""),ROWS($A$15:A85)+$B$3)),INDEX(orderData[order_no],SMALL(IF(ISNUMBER(MATCH(orderData[order_type],$D$13,0)*MATCH(YEAR(orderData[invoice_date]),$D$15,0)),MATCH(ROW(orderData[customer]),ROW(orderData[customer])),""),ROWS($A$15:A85)+$B$3)))),IF($D$13="",IF($D$15="",INDEX(orderData[order_no],SMALL(IF(ISNUMBER(MATCH(orderData[status],$D$11,0)),MATCH(ROW(orderData[customer]),ROW(orderData[customer])),""),ROWS($A$15:A85)+$B$3)),INDEX(orderData[order_no],SMALL(IF(ISNUMBER(MATCH(orderData[status],$D$11,0)*MATCH(YEAR(orderData[invoice_date]),$D$15,0)),MATCH(ROW(orderData[customer]),ROW(orderData[customer])),""),ROWS($A$15:A85)+$B$3))),IF($D$15="",INDEX(orderData[order_no],SMALL(IF(ISNUMBER(MATCH(orderData[status],$D$11,0)*MATCH(orderData[order_type],$D$13,0)),MATCH(ROW(orderData[customer]),ROW(orderData[customer])),""),ROWS($A$15:A85)+$B$3)),INDEX(orderData[order_no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no],SMALL(IF(ISNUMBER(MATCH(orderData[customer],$D$9,0)),MATCH(ROW(orderData[customer]),ROW(orderData[customer])),""),ROWS($A$15:A85)+$B$3)),INDEX(orderData[order_no],SMALL(IF(ISNUMBER(MATCH(orderData[customer],$D$9,0)*MATCH(YEAR(orderData[invoice_date]),$D$15,0)),MATCH(ROW(orderData[customer]),ROW(orderData[customer])),""),ROWS($A$15:A85)+$B$3))),IF($D$15="",INDEX(orderData[order_no],SMALL(IF(ISNUMBER(MATCH(orderData[customer],$D$9,0)*MATCH(orderData[order_type],$D$13,0)),MATCH(ROW(orderData[customer]),ROW(orderData[customer])),""),ROWS($A$15:A85)+$B$3)),INDEX(orderData[order_no],SMALL(IF(ISNUMBER(MATCH(orderData[customer],$D$9,0)*MATCH(orderData[order_type],$D$13,0)*MATCH(YEAR(orderData[invoice_date]),$D$15,0)),MATCH(ROW(orderData[customer]),ROW(orderData[customer])),""),ROWS($A$15:A85)+$B$3)))),IF($D$13="",IF($D$15="",INDEX(orderData[order_no],SMALL(IF(ISNUMBER(MATCH(orderData[customer],$D$9,0)*MATCH(orderData[status],$D$11,0)),MATCH(ROW(orderData[customer]),ROW(orderData[customer])),""),ROWS($A$15:A85)+$B$3)),INDEX(orderData[order_no],SMALL(IF(ISNUMBER(MATCH(orderData[customer],$D$9,0)*MATCH(orderData[status],$D$11,0)*MATCH(YEAR(orderData[invoice_date]),$D$15,0)),MATCH(ROW(orderData[customer]),ROW(orderData[customer])),""),ROWS($A$15:A85)+$B$3))),IF($D$15="",INDEX(orderData[order_no],SMALL(IF(ISNUMBER(MATCH(orderData[customer],$D$9,0)*MATCH(orderData[status],$D$11,0)*MATCH(orderData[order_type],$D$13,0)),MATCH(ROW(orderData[customer]),ROW(orderData[customer])),""),ROWS($A$15:A85)+$B$3)),INDEX(orderData[order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N78" s="287" t="str">
        <f t="array" ref="N78">IFERROR(IF($D$9="",IF($D$11="",IF($D$13="",IF($D$15="",INDEX(orderData[order_type],SMALL(MATCH(ROW(orderData[customer]),ROW(orderData[customer])),ROWS($A$15:A85)+$B$3)),INDEX(orderData[order_type],SMALL(IF(ISNUMBER(MATCH(YEAR(orderData[invoice_date]),$D$15,0)),MATCH(ROW(orderData[customer]),ROW(orderData[customer])),""),ROWS($A$15:A85)+$B$3))),IF($D$15="",INDEX(orderData[order_type],SMALL(IF(ISNUMBER(MATCH(orderData[order_type],$D$13,0)),MATCH(ROW(orderData[customer]),ROW(orderData[customer])),""),ROWS($A$15:A85)+$B$3)),INDEX(orderData[order_type],SMALL(IF(ISNUMBER(MATCH(orderData[order_type],$D$13,0)*MATCH(YEAR(orderData[invoice_date]),$D$15,0)),MATCH(ROW(orderData[customer]),ROW(orderData[customer])),""),ROWS($A$15:A85)+$B$3)))),IF($D$13="",IF($D$15="",INDEX(orderData[order_type],SMALL(IF(ISNUMBER(MATCH(orderData[status],$D$11,0)),MATCH(ROW(orderData[customer]),ROW(orderData[customer])),""),ROWS($A$15:A85)+$B$3)),INDEX(orderData[order_type],SMALL(IF(ISNUMBER(MATCH(orderData[status],$D$11,0)*MATCH(YEAR(orderData[invoice_date]),$D$15,0)),MATCH(ROW(orderData[customer]),ROW(orderData[customer])),""),ROWS($A$15:A85)+$B$3))),IF($D$15="",INDEX(orderData[order_type],SMALL(IF(ISNUMBER(MATCH(orderData[status],$D$11,0)*MATCH(orderData[order_type],$D$13,0)),MATCH(ROW(orderData[customer]),ROW(orderData[customer])),""),ROWS($A$15:A85)+$B$3)),INDEX(orderData[order_typ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type],SMALL(IF(ISNUMBER(MATCH(orderData[customer],$D$9,0)),MATCH(ROW(orderData[customer]),ROW(orderData[customer])),""),ROWS($A$15:A85)+$B$3)),INDEX(orderData[order_type],SMALL(IF(ISNUMBER(MATCH(orderData[customer],$D$9,0)*MATCH(YEAR(orderData[invoice_date]),$D$15,0)),MATCH(ROW(orderData[customer]),ROW(orderData[customer])),""),ROWS($A$15:A85)+$B$3))),IF($D$15="",INDEX(orderData[order_type],SMALL(IF(ISNUMBER(MATCH(orderData[customer],$D$9,0)*MATCH(orderData[order_type],$D$13,0)),MATCH(ROW(orderData[customer]),ROW(orderData[customer])),""),ROWS($A$15:A85)+$B$3)),INDEX(orderData[order_type],SMALL(IF(ISNUMBER(MATCH(orderData[customer],$D$9,0)*MATCH(orderData[order_type],$D$13,0)*MATCH(YEAR(orderData[invoice_date]),$D$15,0)),MATCH(ROW(orderData[customer]),ROW(orderData[customer])),""),ROWS($A$15:A85)+$B$3)))),IF($D$13="",IF($D$15="",INDEX(orderData[order_type],SMALL(IF(ISNUMBER(MATCH(orderData[customer],$D$9,0)*MATCH(orderData[status],$D$11,0)),MATCH(ROW(orderData[customer]),ROW(orderData[customer])),""),ROWS($A$15:A85)+$B$3)),INDEX(orderData[order_type],SMALL(IF(ISNUMBER(MATCH(orderData[customer],$D$9,0)*MATCH(orderData[status],$D$11,0)*MATCH(YEAR(orderData[invoice_date]),$D$15,0)),MATCH(ROW(orderData[customer]),ROW(orderData[customer])),""),ROWS($A$15:A85)+$B$3))),IF($D$15="",INDEX(orderData[order_type],SMALL(IF(ISNUMBER(MATCH(orderData[customer],$D$9,0)*MATCH(orderData[status],$D$11,0)*MATCH(orderData[order_type],$D$13,0)),MATCH(ROW(orderData[customer]),ROW(orderData[customer])),""),ROWS($A$15:A85)+$B$3)),INDEX(orderData[order_typ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O78" s="288" t="str">
        <f t="array" ref="O78">IFERROR(IF($D$9="",IF($D$11="",IF($D$13="",IF($D$15="",INDEX(orderData[order_date],SMALL(MATCH(ROW(orderData[customer]),ROW(orderData[customer])),ROWS($A$15:A85)+$B$3)),INDEX(orderData[order_date],SMALL(IF(ISNUMBER(MATCH(YEAR(orderData[invoice_date]),$D$15,0)),MATCH(ROW(orderData[customer]),ROW(orderData[customer])),""),ROWS($A$15:A85)+$B$3))),IF($D$15="",INDEX(orderData[order_date],SMALL(IF(ISNUMBER(MATCH(orderData[order_type],$D$13,0)),MATCH(ROW(orderData[customer]),ROW(orderData[customer])),""),ROWS($A$15:A85)+$B$3)),INDEX(orderData[order_date],SMALL(IF(ISNUMBER(MATCH(orderData[order_type],$D$13,0)*MATCH(YEAR(orderData[invoice_date]),$D$15,0)),MATCH(ROW(orderData[customer]),ROW(orderData[customer])),""),ROWS($A$15:A85)+$B$3)))),IF($D$13="",IF($D$15="",INDEX(orderData[order_date],SMALL(IF(ISNUMBER(MATCH(orderData[status],$D$11,0)),MATCH(ROW(orderData[customer]),ROW(orderData[customer])),""),ROWS($A$15:A85)+$B$3)),INDEX(orderData[order_date],SMALL(IF(ISNUMBER(MATCH(orderData[status],$D$11,0)*MATCH(YEAR(orderData[invoice_date]),$D$15,0)),MATCH(ROW(orderData[customer]),ROW(orderData[customer])),""),ROWS($A$15:A85)+$B$3))),IF($D$15="",INDEX(orderData[order_date],SMALL(IF(ISNUMBER(MATCH(orderData[status],$D$11,0)*MATCH(orderData[order_type],$D$13,0)),MATCH(ROW(orderData[customer]),ROW(orderData[customer])),""),ROWS($A$15:A85)+$B$3)),INDEX(orderData[order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date],SMALL(IF(ISNUMBER(MATCH(orderData[customer],$D$9,0)),MATCH(ROW(orderData[customer]),ROW(orderData[customer])),""),ROWS($A$15:A85)+$B$3)),INDEX(orderData[order_date],SMALL(IF(ISNUMBER(MATCH(orderData[customer],$D$9,0)*MATCH(YEAR(orderData[invoice_date]),$D$15,0)),MATCH(ROW(orderData[customer]),ROW(orderData[customer])),""),ROWS($A$15:A85)+$B$3))),IF($D$15="",INDEX(orderData[order_date],SMALL(IF(ISNUMBER(MATCH(orderData[customer],$D$9,0)*MATCH(orderData[order_type],$D$13,0)),MATCH(ROW(orderData[customer]),ROW(orderData[customer])),""),ROWS($A$15:A85)+$B$3)),INDEX(orderData[order_date],SMALL(IF(ISNUMBER(MATCH(orderData[customer],$D$9,0)*MATCH(orderData[order_type],$D$13,0)*MATCH(YEAR(orderData[invoice_date]),$D$15,0)),MATCH(ROW(orderData[customer]),ROW(orderData[customer])),""),ROWS($A$15:A85)+$B$3)))),IF($D$13="",IF($D$15="",INDEX(orderData[order_date],SMALL(IF(ISNUMBER(MATCH(orderData[customer],$D$9,0)*MATCH(orderData[status],$D$11,0)),MATCH(ROW(orderData[customer]),ROW(orderData[customer])),""),ROWS($A$15:A85)+$B$3)),INDEX(orderData[order_date],SMALL(IF(ISNUMBER(MATCH(orderData[customer],$D$9,0)*MATCH(orderData[status],$D$11,0)*MATCH(YEAR(orderData[invoice_date]),$D$15,0)),MATCH(ROW(orderData[customer]),ROW(orderData[customer])),""),ROWS($A$15:A85)+$B$3))),IF($D$15="",INDEX(orderData[order_date],SMALL(IF(ISNUMBER(MATCH(orderData[customer],$D$9,0)*MATCH(orderData[status],$D$11,0)*MATCH(orderData[order_type],$D$13,0)),MATCH(ROW(orderData[customer]),ROW(orderData[customer])),""),ROWS($A$15:A85)+$B$3)),INDEX(orderData[order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P78" s="289" t="str">
        <f t="array" ref="P78">IFERROR(IF($D$9="",IF($D$11="",IF($D$13="",IF($D$15="",INDEX(orderData[invoice_no],SMALL(MATCH(ROW(orderData[customer]),ROW(orderData[customer])),ROWS($A$15:A85)+$B$3)),INDEX(orderData[invoice_no],SMALL(IF(ISNUMBER(MATCH(YEAR(orderData[invoice_date]),$D$15,0)),MATCH(ROW(orderData[customer]),ROW(orderData[customer])),""),ROWS($A$15:A85)+$B$3))),IF($D$15="",INDEX(orderData[invoice_no],SMALL(IF(ISNUMBER(MATCH(orderData[order_type],$D$13,0)),MATCH(ROW(orderData[customer]),ROW(orderData[customer])),""),ROWS($A$15:A85)+$B$3)),INDEX(orderData[invoice_no],SMALL(IF(ISNUMBER(MATCH(orderData[order_type],$D$13,0)*MATCH(YEAR(orderData[invoice_date]),$D$15,0)),MATCH(ROW(orderData[customer]),ROW(orderData[customer])),""),ROWS($A$15:A85)+$B$3)))),IF($D$13="",IF($D$15="",INDEX(orderData[invoice_no],SMALL(IF(ISNUMBER(MATCH(orderData[status],$D$11,0)),MATCH(ROW(orderData[customer]),ROW(orderData[customer])),""),ROWS($A$15:A85)+$B$3)),INDEX(orderData[invoice_no],SMALL(IF(ISNUMBER(MATCH(orderData[status],$D$11,0)*MATCH(YEAR(orderData[invoice_date]),$D$15,0)),MATCH(ROW(orderData[customer]),ROW(orderData[customer])),""),ROWS($A$15:A85)+$B$3))),IF($D$15="",INDEX(orderData[invoice_no],SMALL(IF(ISNUMBER(MATCH(orderData[status],$D$11,0)*MATCH(orderData[order_type],$D$13,0)),MATCH(ROW(orderData[customer]),ROW(orderData[customer])),""),ROWS($A$15:A85)+$B$3)),INDEX(orderData[invoice_no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no],SMALL(IF(ISNUMBER(MATCH(orderData[customer],$D$9,0)),MATCH(ROW(orderData[customer]),ROW(orderData[customer])),""),ROWS($A$15:A85)+$B$3)),INDEX(orderData[invoice_no],SMALL(IF(ISNUMBER(MATCH(orderData[customer],$D$9,0)*MATCH(YEAR(orderData[invoice_date]),$D$15,0)),MATCH(ROW(orderData[customer]),ROW(orderData[customer])),""),ROWS($A$15:A85)+$B$3))),IF($D$15="",INDEX(orderData[invoice_no],SMALL(IF(ISNUMBER(MATCH(orderData[customer],$D$9,0)*MATCH(orderData[order_type],$D$13,0)),MATCH(ROW(orderData[customer]),ROW(orderData[customer])),""),ROWS($A$15:A85)+$B$3)),INDEX(orderData[invoice_no],SMALL(IF(ISNUMBER(MATCH(orderData[customer],$D$9,0)*MATCH(orderData[order_type],$D$13,0)*MATCH(YEAR(orderData[invoice_date]),$D$15,0)),MATCH(ROW(orderData[customer]),ROW(orderData[customer])),""),ROWS($A$15:A85)+$B$3)))),IF($D$13="",IF($D$15="",INDEX(orderData[invoice_no],SMALL(IF(ISNUMBER(MATCH(orderData[customer],$D$9,0)*MATCH(orderData[status],$D$11,0)),MATCH(ROW(orderData[customer]),ROW(orderData[customer])),""),ROWS($A$15:A85)+$B$3)),INDEX(orderData[invoice_no],SMALL(IF(ISNUMBER(MATCH(orderData[customer],$D$9,0)*MATCH(orderData[status],$D$11,0)*MATCH(YEAR(orderData[invoice_date]),$D$15,0)),MATCH(ROW(orderData[customer]),ROW(orderData[customer])),""),ROWS($A$15:A85)+$B$3))),IF($D$15="",INDEX(orderData[invoice_no],SMALL(IF(ISNUMBER(MATCH(orderData[customer],$D$9,0)*MATCH(orderData[status],$D$11,0)*MATCH(orderData[order_type],$D$13,0)),MATCH(ROW(orderData[customer]),ROW(orderData[customer])),""),ROWS($A$15:A85)+$B$3)),INDEX(orderData[invoice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Q78" s="290" t="str">
        <f t="array" ref="Q78">IFERROR(IF($D$9="",IF($D$11="",IF($D$13="",IF($D$15="",INDEX(orderData[invoice_date],SMALL(MATCH(ROW(orderData[customer]),ROW(orderData[customer])),ROWS($A$15:A85)+$B$3)),INDEX(orderData[invoice_date],SMALL(IF(ISNUMBER(MATCH(YEAR(orderData[invoice_date]),$D$15,0)),MATCH(ROW(orderData[customer]),ROW(orderData[customer])),""),ROWS($A$15:A85)+$B$3))),IF($D$15="",INDEX(orderData[invoice_date],SMALL(IF(ISNUMBER(MATCH(orderData[order_type],$D$13,0)),MATCH(ROW(orderData[customer]),ROW(orderData[customer])),""),ROWS($A$15:A85)+$B$3)),INDEX(orderData[invoice_date],SMALL(IF(ISNUMBER(MATCH(orderData[order_type],$D$13,0)*MATCH(YEAR(orderData[invoice_date]),$D$15,0)),MATCH(ROW(orderData[customer]),ROW(orderData[customer])),""),ROWS($A$15:A85)+$B$3)))),IF($D$13="",IF($D$15="",INDEX(orderData[invoice_date],SMALL(IF(ISNUMBER(MATCH(orderData[status],$D$11,0)),MATCH(ROW(orderData[customer]),ROW(orderData[customer])),""),ROWS($A$15:A85)+$B$3)),INDEX(orderData[invoice_date],SMALL(IF(ISNUMBER(MATCH(orderData[status],$D$11,0)*MATCH(YEAR(orderData[invoice_date]),$D$15,0)),MATCH(ROW(orderData[customer]),ROW(orderData[customer])),""),ROWS($A$15:A85)+$B$3))),IF($D$15="",INDEX(orderData[invoice_date],SMALL(IF(ISNUMBER(MATCH(orderData[status],$D$11,0)*MATCH(orderData[order_type],$D$13,0)),MATCH(ROW(orderData[customer]),ROW(orderData[customer])),""),ROWS($A$15:A85)+$B$3)),INDEX(orderData[invoice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date],SMALL(IF(ISNUMBER(MATCH(orderData[customer],$D$9,0)),MATCH(ROW(orderData[customer]),ROW(orderData[customer])),""),ROWS($A$15:A85)+$B$3)),INDEX(orderData[invoice_date],SMALL(IF(ISNUMBER(MATCH(orderData[customer],$D$9,0)*MATCH(YEAR(orderData[invoice_date]),$D$15,0)),MATCH(ROW(orderData[customer]),ROW(orderData[customer])),""),ROWS($A$15:A85)+$B$3))),IF($D$15="",INDEX(orderData[invoice_date],SMALL(IF(ISNUMBER(MATCH(orderData[customer],$D$9,0)*MATCH(orderData[order_type],$D$13,0)),MATCH(ROW(orderData[customer]),ROW(orderData[customer])),""),ROWS($A$15:A85)+$B$3)),INDEX(orderData[invoice_date],SMALL(IF(ISNUMBER(MATCH(orderData[customer],$D$9,0)*MATCH(orderData[order_type],$D$13,0)*MATCH(YEAR(orderData[invoice_date]),$D$15,0)),MATCH(ROW(orderData[customer]),ROW(orderData[customer])),""),ROWS($A$15:A85)+$B$3)))),IF($D$13="",IF($D$15="",INDEX(orderData[invoice_date],SMALL(IF(ISNUMBER(MATCH(orderData[customer],$D$9,0)*MATCH(orderData[status],$D$11,0)),MATCH(ROW(orderData[customer]),ROW(orderData[customer])),""),ROWS($A$15:A85)+$B$3)),INDEX(orderData[invoice_date],SMALL(IF(ISNUMBER(MATCH(orderData[customer],$D$9,0)*MATCH(orderData[status],$D$11,0)*MATCH(YEAR(orderData[invoice_date]),$D$15,0)),MATCH(ROW(orderData[customer]),ROW(orderData[customer])),""),ROWS($A$15:A85)+$B$3))),IF($D$15="",INDEX(orderData[invoice_date],SMALL(IF(ISNUMBER(MATCH(orderData[customer],$D$9,0)*MATCH(orderData[status],$D$11,0)*MATCH(orderData[order_type],$D$13,0)),MATCH(ROW(orderData[customer]),ROW(orderData[customer])),""),ROWS($A$15:A85)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R78" s="291" t="str">
        <f t="array" ref="R78">IFERROR(IF($D$9="",IF($D$11="",IF($D$13="",IF($D$15="",INDEX(orderData[inv_amount],SMALL(MATCH(ROW(orderData[customer]),ROW(orderData[customer])),ROWS($A$15:A85)+$B$3)),INDEX(orderData[inv_amount],SMALL(IF(ISNUMBER(MATCH(YEAR(orderData[invoice_date]),$D$15,0)),MATCH(ROW(orderData[customer]),ROW(orderData[customer])),""),ROWS($A$15:A85)+$B$3))),IF($D$15="",INDEX(orderData[inv_amount],SMALL(IF(ISNUMBER(MATCH(orderData[order_type],$D$13,0)),MATCH(ROW(orderData[customer]),ROW(orderData[customer])),""),ROWS($A$15:A85)+$B$3)),INDEX(orderData[inv_amount],SMALL(IF(ISNUMBER(MATCH(orderData[order_type],$D$13,0)*MATCH(YEAR(orderData[invoice_date]),$D$15,0)),MATCH(ROW(orderData[customer]),ROW(orderData[customer])),""),ROWS($A$15:A85)+$B$3)))),IF($D$13="",IF($D$15="",INDEX(orderData[inv_amount],SMALL(IF(ISNUMBER(MATCH(orderData[status],$D$11,0)),MATCH(ROW(orderData[customer]),ROW(orderData[customer])),""),ROWS($A$15:A85)+$B$3)),INDEX(orderData[inv_amount],SMALL(IF(ISNUMBER(MATCH(orderData[status],$D$11,0)*MATCH(YEAR(orderData[invoice_date]),$D$15,0)),MATCH(ROW(orderData[customer]),ROW(orderData[customer])),""),ROWS($A$15:A85)+$B$3))),IF($D$15="",INDEX(orderData[inv_amount],SMALL(IF(ISNUMBER(MATCH(orderData[status],$D$11,0)*MATCH(orderData[order_type],$D$13,0)),MATCH(ROW(orderData[customer]),ROW(orderData[customer])),""),ROWS($A$15:A85)+$B$3)),INDEX(orderData[inv_amount],SMALL(IF(ISNUMBER(MATCH(orderData[status],$D$11,0)*MATCH(orderData[order_type],$D$13,0)*MATCH(YEAR(orderData[invoice_date]),$D$15,0)),MATCH(ROW(orderData[customer]),ROW(orderData[customer])),""),ROWS($A$15:A85)+$B$3))))),IF($D$11="",IF($D$13="",IF($D$15="",INDEX(orderData[inv_amount],SMALL(IF(ISNUMBER(MATCH(orderData[customer],$D$9,0)),MATCH(ROW(orderData[customer]),ROW(orderData[customer])),""),ROWS($A$15:A85)+$B$3)),INDEX(orderData[inv_amount],SMALL(IF(ISNUMBER(MATCH(orderData[customer],$D$9,0)*MATCH(YEAR(orderData[invoice_date]),$D$15,0)),MATCH(ROW(orderData[customer]),ROW(orderData[customer])),""),ROWS($A$15:A85)+$B$3))),IF($D$15="",INDEX(orderData[inv_amount],SMALL(IF(ISNUMBER(MATCH(orderData[customer],$D$9,0)*MATCH(orderData[order_type],$D$13,0)),MATCH(ROW(orderData[customer]),ROW(orderData[customer])),""),ROWS($A$15:A85)+$B$3)),INDEX(orderData[inv_amount],SMALL(IF(ISNUMBER(MATCH(orderData[customer],$D$9,0)*MATCH(orderData[order_type],$D$13,0)*MATCH(YEAR(orderData[invoice_date]),$D$15,0)),MATCH(ROW(orderData[customer]),ROW(orderData[customer])),""),ROWS($A$15:A85)+$B$3)))),IF($D$13="",IF($D$15="",INDEX(orderData[inv_amount],SMALL(IF(ISNUMBER(MATCH(orderData[customer],$D$9,0)*MATCH(orderData[status],$D$11,0)),MATCH(ROW(orderData[customer]),ROW(orderData[customer])),""),ROWS($A$15:A85)+$B$3)),INDEX(orderData[inv_amount],SMALL(IF(ISNUMBER(MATCH(orderData[customer],$D$9,0)*MATCH(orderData[status],$D$11,0)*MATCH(YEAR(orderData[inv_amount]),$D$15,0)),MATCH(ROW(orderData[customer]),ROW(orderData[customer])),""),ROWS($A$15:A85)+$B$3))),IF($D$15="",INDEX(orderData[inv_amount],SMALL(IF(ISNUMBER(MATCH(orderData[customer],$D$9,0)*MATCH(orderData[status],$D$11,0)*MATCH(orderData[order_type],$D$13,0)),MATCH(ROW(orderData[customer]),ROW(orderData[customer])),""),ROWS($A$15:A85)+$B$3)),INDEX(orderData[inv_amount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S78" s="353" t="str">
        <f t="array" ref="S78">IFERROR(IF($D$9="",IF($D$11="",IF($D$13="",IF($D$15="",INDEX(orderData[lock_goods],SMALL(MATCH(ROW(orderData[customer]),ROW(orderData[customer])),ROWS($A$15:A85)+$B$3)),INDEX(orderData[lock_goods],SMALL(IF(ISNUMBER(MATCH(YEAR(orderData[invoice_date]),$D$15,0)),MATCH(ROW(orderData[customer]),ROW(orderData[customer])),""),ROWS($A$15:A85)+$B$3))),IF($D$15="",INDEX(orderData[lock_goods],SMALL(IF(ISNUMBER(MATCH(orderData[order_type],$D$13,0)),MATCH(ROW(orderData[customer]),ROW(orderData[customer])),""),ROWS($A$15:A85)+$B$3)),INDEX(orderData[lock_goods],SMALL(IF(ISNUMBER(MATCH(orderData[order_type],$D$13,0)*MATCH(YEAR(orderData[invoice_date]),$D$15,0)),MATCH(ROW(orderData[customer]),ROW(orderData[customer])),""),ROWS($A$15:A85)+$B$3)))),IF($D$13="",IF($D$15="",INDEX(orderData[lock_goods],SMALL(IF(ISNUMBER(MATCH(orderData[status],$D$11,0)),MATCH(ROW(orderData[customer]),ROW(orderData[customer])),""),ROWS($A$15:A85)+$B$3)),INDEX(orderData[lock_goods],SMALL(IF(ISNUMBER(MATCH(orderData[status],$D$11,0)*MATCH(YEAR(orderData[invoice_date]),$D$15,0)),MATCH(ROW(orderData[customer]),ROW(orderData[customer])),""),ROWS($A$15:A85)+$B$3))),IF($D$15="",INDEX(orderData[lock_goods],SMALL(IF(ISNUMBER(MATCH(orderData[status],$D$11,0)*MATCH(orderData[order_type],$D$13,0)),MATCH(ROW(orderData[customer]),ROW(orderData[customer])),""),ROWS($A$15:A85)+$B$3)),INDEX(orderData[lock_goods],SMALL(IF(ISNUMBER(MATCH(orderData[status],$D$11,0)*MATCH(orderData[order_type],$D$13,0)*MATCH(YEAR(orderData[invoice_date]),$D$15,0)),MATCH(ROW(orderData[customer]),ROW(orderData[customer])),""),ROWS($A$15:A85)+$B$3))))),IF($D$11="",IF($D$13="",IF($D$15="",INDEX(orderData[lock_goods],SMALL(IF(ISNUMBER(MATCH(orderData[customer],$D$9,0)),MATCH(ROW(orderData[customer]),ROW(orderData[customer])),""),ROWS($A$15:A85)+$B$3)),INDEX(orderData[lock_goods],SMALL(IF(ISNUMBER(MATCH(orderData[customer],$D$9,0)*MATCH(YEAR(orderData[invoice_date]),$D$15,0)),MATCH(ROW(orderData[customer]),ROW(orderData[customer])),""),ROWS($A$15:A85)+$B$3))),IF($D$15="",INDEX(orderData[lock_goods],SMALL(IF(ISNUMBER(MATCH(orderData[customer],$D$9,0)*MATCH(orderData[order_type],$D$13,0)),MATCH(ROW(orderData[customer]),ROW(orderData[customer])),""),ROWS($A$15:A85)+$B$3)),INDEX(orderData[lock_goods],SMALL(IF(ISNUMBER(MATCH(orderData[customer],$D$9,0)*MATCH(orderData[order_type],$D$13,0)*MATCH(YEAR(orderData[invoice_date]),$D$15,0)),MATCH(ROW(orderData[customer]),ROW(orderData[customer])),""),ROWS($A$15:A85)+$B$3)))),IF($D$13="",IF($D$15="",INDEX(orderData[lock_goods],SMALL(IF(ISNUMBER(MATCH(orderData[customer],$D$9,0)*MATCH(orderData[status],$D$11,0)),MATCH(ROW(orderData[customer]),ROW(orderData[customer])),""),ROWS($A$15:A85)+$B$3)),INDEX(orderData[lock_goods],SMALL(IF(ISNUMBER(MATCH(orderData[customer],$D$9,0)*MATCH(orderData[status],$D$11,0)*MATCH(YEAR(orderData[payed]),$D$15,0)),MATCH(ROW(orderData[customer]),ROW(orderData[customer])),""),ROWS($A$15:A85)+$B$3))),IF($D$15="",INDEX(orderData[lock_goods],SMALL(IF(ISNUMBER(MATCH(orderData[customer],$D$9,0)*MATCH(orderData[status],$D$11,0)*MATCH(orderData[order_type],$D$13,0)),MATCH(ROW(orderData[customer]),ROW(orderData[customer])),""),ROWS($A$15:A85)+$B$3)),INDEX(orderData[lock_good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T78" s="292" t="str">
        <f t="array" ref="T78">IFERROR(IF($D$9="",IF($D$11="",IF($D$13="",IF($D$15="",INDEX(orderData[payed],SMALL(MATCH(ROW(orderData[customer]),ROW(orderData[customer])),ROWS($A$15:A85)+$B$3)),INDEX(orderData[payed],SMALL(IF(ISNUMBER(MATCH(YEAR(orderData[invoice_date]),$D$15,0)),MATCH(ROW(orderData[customer]),ROW(orderData[customer])),""),ROWS($A$15:A85)+$B$3))),IF($D$15="",INDEX(orderData[payed],SMALL(IF(ISNUMBER(MATCH(orderData[order_type],$D$13,0)),MATCH(ROW(orderData[customer]),ROW(orderData[customer])),""),ROWS($A$15:A85)+$B$3)),INDEX(orderData[payed],SMALL(IF(ISNUMBER(MATCH(orderData[order_type],$D$13,0)*MATCH(YEAR(orderData[invoice_date]),$D$15,0)),MATCH(ROW(orderData[customer]),ROW(orderData[customer])),""),ROWS($A$15:A85)+$B$3)))),IF($D$13="",IF($D$15="",INDEX(orderData[payed],SMALL(IF(ISNUMBER(MATCH(orderData[status],$D$11,0)),MATCH(ROW(orderData[customer]),ROW(orderData[customer])),""),ROWS($A$15:A85)+$B$3)),INDEX(orderData[payed],SMALL(IF(ISNUMBER(MATCH(orderData[status],$D$11,0)*MATCH(YEAR(orderData[invoice_date]),$D$15,0)),MATCH(ROW(orderData[customer]),ROW(orderData[customer])),""),ROWS($A$15:A85)+$B$3))),IF($D$15="",INDEX(orderData[payed],SMALL(IF(ISNUMBER(MATCH(orderData[status],$D$11,0)*MATCH(orderData[order_type],$D$13,0)),MATCH(ROW(orderData[customer]),ROW(orderData[customer])),""),ROWS($A$15:A85)+$B$3)),INDEX(orderData[payed],SMALL(IF(ISNUMBER(MATCH(orderData[status],$D$11,0)*MATCH(orderData[order_type],$D$13,0)*MATCH(YEAR(orderData[invoice_date]),$D$15,0)),MATCH(ROW(orderData[customer]),ROW(orderData[customer])),""),ROWS($A$15:A85)+$B$3))))),IF($D$11="",IF($D$13="",IF($D$15="",INDEX(orderData[payed],SMALL(IF(ISNUMBER(MATCH(orderData[customer],$D$9,0)),MATCH(ROW(orderData[customer]),ROW(orderData[customer])),""),ROWS($A$15:A85)+$B$3)),INDEX(orderData[payed],SMALL(IF(ISNUMBER(MATCH(orderData[customer],$D$9,0)*MATCH(YEAR(orderData[invoice_date]),$D$15,0)),MATCH(ROW(orderData[customer]),ROW(orderData[customer])),""),ROWS($A$15:A85)+$B$3))),IF($D$15="",INDEX(orderData[payed],SMALL(IF(ISNUMBER(MATCH(orderData[customer],$D$9,0)*MATCH(orderData[order_type],$D$13,0)),MATCH(ROW(orderData[customer]),ROW(orderData[customer])),""),ROWS($A$15:A85)+$B$3)),INDEX(orderData[payed],SMALL(IF(ISNUMBER(MATCH(orderData[customer],$D$9,0)*MATCH(orderData[order_type],$D$13,0)*MATCH(YEAR(orderData[invoice_date]),$D$15,0)),MATCH(ROW(orderData[customer]),ROW(orderData[customer])),""),ROWS($A$15:A85)+$B$3)))),IF($D$13="",IF($D$15="",INDEX(orderData[payed],SMALL(IF(ISNUMBER(MATCH(orderData[customer],$D$9,0)*MATCH(orderData[status],$D$11,0)),MATCH(ROW(orderData[customer]),ROW(orderData[customer])),""),ROWS($A$15:A85)+$B$3)),INDEX(orderData[payed],SMALL(IF(ISNUMBER(MATCH(orderData[customer],$D$9,0)*MATCH(orderData[status],$D$11,0)*MATCH(YEAR(orderData[payed]),$D$15,0)),MATCH(ROW(orderData[customer]),ROW(orderData[customer])),""),ROWS($A$15:A85)+$B$3))),IF($D$15="",INDEX(orderData[payed],SMALL(IF(ISNUMBER(MATCH(orderData[customer],$D$9,0)*MATCH(orderData[status],$D$11,0)*MATCH(orderData[order_type],$D$13,0)),MATCH(ROW(orderData[customer]),ROW(orderData[customer])),""),ROWS($A$15:A85)+$B$3)),INDEX(orderData[paye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U78" s="287" t="str">
        <f t="array" ref="U78">IFERROR(IF($D$9="",IF($D$11="",IF($D$13="",IF($D$15="",INDEX(orderData[shipping_method],SMALL(MATCH(ROW(orderData[customer]),ROW(orderData[customer])),ROWS($A$15:A85)+$B$3)),INDEX(orderData[shipping_method],SMALL(IF(ISNUMBER(MATCH(YEAR(orderData[invoice_date]),$D$15,0)),MATCH(ROW(orderData[customer]),ROW(orderData[customer])),""),ROWS($A$15:A85)+$B$3))),IF($D$15="",INDEX(orderData[shipping_method],SMALL(IF(ISNUMBER(MATCH(orderData[order_type],$D$13,0)),MATCH(ROW(orderData[customer]),ROW(orderData[customer])),""),ROWS($A$15:A85)+$B$3)),INDEX(orderData[shipping_method],SMALL(IF(ISNUMBER(MATCH(orderData[order_type],$D$13,0)*MATCH(YEAR(orderData[invoice_date]),$D$15,0)),MATCH(ROW(orderData[customer]),ROW(orderData[customer])),""),ROWS($A$15:A85)+$B$3)))),IF($D$13="",IF($D$15="",INDEX(orderData[shipping_method],SMALL(IF(ISNUMBER(MATCH(orderData[status],$D$11,0)),MATCH(ROW(orderData[customer]),ROW(orderData[customer])),""),ROWS($A$15:A85)+$B$3)),INDEX(orderData[shipping_method],SMALL(IF(ISNUMBER(MATCH(orderData[status],$D$11,0)*MATCH(YEAR(orderData[invoice_date]),$D$15,0)),MATCH(ROW(orderData[customer]),ROW(orderData[customer])),""),ROWS($A$15:A85)+$B$3))),IF($D$15="",INDEX(orderData[shipping_method],SMALL(IF(ISNUMBER(MATCH(orderData[status],$D$11,0)*MATCH(orderData[order_type],$D$13,0)),MATCH(ROW(orderData[customer]),ROW(orderData[customer])),""),ROWS($A$15:A85)+$B$3)),INDEX(orderData[shipping_method],SMALL(IF(ISNUMBER(MATCH(orderData[status],$D$11,0)*MATCH(orderData[order_type],$D$13,0)*MATCH(YEAR(orderData[invoice_date]),$D$15,0)),MATCH(ROW(orderData[customer]),ROW(orderData[customer])),""),ROWS($A$15:A85)+$B$3))))),IF($D$11="",IF($D$13="",IF($D$15="",INDEX(orderData[shipping_method],SMALL(IF(ISNUMBER(MATCH(orderData[customer],$D$9,0)),MATCH(ROW(orderData[customer]),ROW(orderData[customer])),""),ROWS($A$15:A85)+$B$3)),INDEX(orderData[shipping_method],SMALL(IF(ISNUMBER(MATCH(orderData[customer],$D$9,0)*MATCH(YEAR(orderData[invoice_date]),$D$15,0)),MATCH(ROW(orderData[customer]),ROW(orderData[customer])),""),ROWS($A$15:A85)+$B$3))),IF($D$15="",INDEX(orderData[shipping_method],SMALL(IF(ISNUMBER(MATCH(orderData[customer],$D$9,0)*MATCH(orderData[order_type],$D$13,0)),MATCH(ROW(orderData[customer]),ROW(orderData[customer])),""),ROWS($A$15:A85)+$B$3)),INDEX(orderData[shipping_method],SMALL(IF(ISNUMBER(MATCH(orderData[customer],$D$9,0)*MATCH(orderData[order_type],$D$13,0)*MATCH(YEAR(orderData[invoice_date]),$D$15,0)),MATCH(ROW(orderData[customer]),ROW(orderData[customer])),""),ROWS($A$15:A85)+$B$3)))),IF($D$13="",IF($D$15="",INDEX(orderData[shipping_method],SMALL(IF(ISNUMBER(MATCH(orderData[customer],$D$9,0)*MATCH(orderData[status],$D$11,0)),MATCH(ROW(orderData[customer]),ROW(orderData[customer])),""),ROWS($A$15:A85)+$B$3)),INDEX(orderData[shipping_method],SMALL(IF(ISNUMBER(MATCH(orderData[customer],$D$9,0)*MATCH(orderData[status],$D$11,0)*MATCH(YEAR(orderData[shipping_method]),$D$15,0)),MATCH(ROW(orderData[customer]),ROW(orderData[customer])),""),ROWS($A$15:A85)+$B$3))),IF($D$15="",INDEX(orderData[shipping_method],SMALL(IF(ISNUMBER(MATCH(orderData[customer],$D$9,0)*MATCH(orderData[status],$D$11,0)*MATCH(orderData[order_type],$D$13,0)),MATCH(ROW(orderData[customer]),ROW(orderData[customer])),""),ROWS($A$15:A85)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V78" s="292" t="str">
        <f t="array" ref="V78">IFERROR(IF($D$9="",IF($D$11="",IF($D$13="",IF($D$15="",INDEX(orderData[status],SMALL(MATCH(ROW(orderData[customer]),ROW(orderData[customer])),ROWS($A$15:A85)+$B$3)),INDEX(orderData[status],SMALL(IF(ISNUMBER(MATCH(YEAR(orderData[invoice_date]),$D$15,0)),MATCH(ROW(orderData[customer]),ROW(orderData[customer])),""),ROWS($A$15:A85)+$B$3))),IF($D$15="",INDEX(orderData[status],SMALL(IF(ISNUMBER(MATCH(orderData[order_type],$D$13,0)),MATCH(ROW(orderData[customer]),ROW(orderData[customer])),""),ROWS($A$15:A85)+$B$3)),INDEX(orderData[status],SMALL(IF(ISNUMBER(MATCH(orderData[order_type],$D$13,0)*MATCH(YEAR(orderData[invoice_date]),$D$15,0)),MATCH(ROW(orderData[customer]),ROW(orderData[customer])),""),ROWS($A$15:A85)+$B$3)))),IF($D$13="",IF($D$15="",INDEX(orderData[status],SMALL(IF(ISNUMBER(MATCH(orderData[status],$D$11,0)),MATCH(ROW(orderData[customer]),ROW(orderData[customer])),""),ROWS($A$15:A85)+$B$3)),INDEX(orderData[status],SMALL(IF(ISNUMBER(MATCH(orderData[status],$D$11,0)*MATCH(YEAR(orderData[invoice_date]),$D$15,0)),MATCH(ROW(orderData[customer]),ROW(orderData[customer])),""),ROWS($A$15:A85)+$B$3))),IF($D$15="",INDEX(orderData[status],SMALL(IF(ISNUMBER(MATCH(orderData[status],$D$11,0)*MATCH(orderData[order_type],$D$13,0)),MATCH(ROW(orderData[customer]),ROW(orderData[customer])),""),ROWS($A$15:A85)+$B$3)),INDEX(orderData[status],SMALL(IF(ISNUMBER(MATCH(orderData[status],$D$11,0)*MATCH(orderData[order_type],$D$13,0)*MATCH(YEAR(orderData[invoice_date]),$D$15,0)),MATCH(ROW(orderData[customer]),ROW(orderData[customer])),""),ROWS($A$15:A85)+$B$3))))),IF($D$11="",IF($D$13="",IF($D$15="",INDEX(orderData[status],SMALL(IF(ISNUMBER(MATCH(orderData[customer],$D$9,0)),MATCH(ROW(orderData[customer]),ROW(orderData[customer])),""),ROWS($A$15:A85)+$B$3)),INDEX(orderData[status],SMALL(IF(ISNUMBER(MATCH(orderData[customer],$D$9,0)*MATCH(YEAR(orderData[invoice_date]),$D$15,0)),MATCH(ROW(orderData[customer]),ROW(orderData[customer])),""),ROWS($A$15:A85)+$B$3))),IF($D$15="",INDEX(orderData[status],SMALL(IF(ISNUMBER(MATCH(orderData[customer],$D$9,0)*MATCH(orderData[order_type],$D$13,0)),MATCH(ROW(orderData[customer]),ROW(orderData[customer])),""),ROWS($A$15:A85)+$B$3)),INDEX(orderData[status],SMALL(IF(ISNUMBER(MATCH(orderData[customer],$D$9,0)*MATCH(orderData[order_type],$D$13,0)*MATCH(YEAR(orderData[invoice_date]),$D$15,0)),MATCH(ROW(orderData[customer]),ROW(orderData[customer])),""),ROWS($A$15:A85)+$B$3)))),IF($D$13="",IF($D$15="",INDEX(orderData[status],SMALL(IF(ISNUMBER(MATCH(orderData[customer],$D$9,0)*MATCH(orderData[status],$D$11,0)),MATCH(ROW(orderData[customer]),ROW(orderData[customer])),""),ROWS($A$15:A85)+$B$3)),INDEX(orderData[status],SMALL(IF(ISNUMBER(MATCH(orderData[customer],$D$9,0)*MATCH(orderData[status],$D$11,0)*MATCH(YEAR(orderData[status]),$D$15,0)),MATCH(ROW(orderData[customer]),ROW(orderData[customer])),""),ROWS($A$15:A85)+$B$3))),IF($D$15="",INDEX(orderData[status],SMALL(IF(ISNUMBER(MATCH(orderData[customer],$D$9,0)*MATCH(orderData[status],$D$11,0)*MATCH(orderData[order_type],$D$13,0)),MATCH(ROW(orderData[customer]),ROW(orderData[customer])),""),ROWS($A$15:A85)+$B$3)),INDEX(orderData[statu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W78" s="392" t="str">
        <f t="array" ref="W78">IFERROR(IF($D$9="",IF($D$11="",IF($D$13="",IF($D$15="",INDEX(orderData[custom_docs],SMALL(MATCH(ROW(orderData[customer]),ROW(orderData[customer])),ROWS($A$15:A85)+$B$3)),INDEX(orderData[custom_docs],SMALL(IF(ISNUMBER(MATCH(YEAR(orderData[invoice_date]),$D$15,0)),MATCH(ROW(orderData[customer]),ROW(orderData[customer])),""),ROWS($A$15:A85)+$B$3))),IF($D$15="",INDEX(orderData[custom_docs],SMALL(IF(ISNUMBER(MATCH(orderData[order_type],$D$13,0)),MATCH(ROW(orderData[customer]),ROW(orderData[customer])),""),ROWS($A$15:A85)+$B$3)),INDEX(orderData[custom_docs],SMALL(IF(ISNUMBER(MATCH(orderData[order_type],$D$13,0)*MATCH(YEAR(orderData[invoice_date]),$D$15,0)),MATCH(ROW(orderData[customer]),ROW(orderData[customer])),""),ROWS($A$15:A85)+$B$3)))),IF($D$13="",IF($D$15="",INDEX(orderData[custom_docs],SMALL(IF(ISNUMBER(MATCH(orderData[status],$D$11,0)),MATCH(ROW(orderData[customer]),ROW(orderData[customer])),""),ROWS($A$15:A85)+$B$3)),INDEX(orderData[custom_docs],SMALL(IF(ISNUMBER(MATCH(orderData[status],$D$11,0)*MATCH(YEAR(orderData[invoice_date]),$D$15,0)),MATCH(ROW(orderData[customer]),ROW(orderData[customer])),""),ROWS($A$15:A85)+$B$3))),IF($D$15="",INDEX(orderData[custom_docs],SMALL(IF(ISNUMBER(MATCH(orderData[status],$D$11,0)*MATCH(orderData[order_type],$D$13,0)),MATCH(ROW(orderData[customer]),ROW(orderData[customer])),""),ROWS($A$15:A85)+$B$3)),INDEX(orderData[custom_docs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_docs],SMALL(IF(ISNUMBER(MATCH(orderData[customer],$D$9,0)),MATCH(ROW(orderData[customer]),ROW(orderData[customer])),""),ROWS($A$15:A85)+$B$3)),INDEX(orderData[custom_docs],SMALL(IF(ISNUMBER(MATCH(orderData[customer],$D$9,0)*MATCH(YEAR(orderData[invoice_date]),$D$15,0)),MATCH(ROW(orderData[customer]),ROW(orderData[customer])),""),ROWS($A$15:A85)+$B$3))),IF($D$15="",INDEX(orderData[custom_docs],SMALL(IF(ISNUMBER(MATCH(orderData[customer],$D$9,0)*MATCH(orderData[order_type],$D$13,0)),MATCH(ROW(orderData[customer]),ROW(orderData[customer])),""),ROWS($A$15:A85)+$B$3)),INDEX(orderData[custom_docs],SMALL(IF(ISNUMBER(MATCH(orderData[customer],$D$9,0)*MATCH(orderData[order_type],$D$13,0)*MATCH(YEAR(orderData[invoice_date]),$D$15,0)),MATCH(ROW(orderData[customer]),ROW(orderData[customer])),""),ROWS($A$15:A85)+$B$3)))),IF($D$13="",IF($D$15="",INDEX(orderData[custom_docs],SMALL(IF(ISNUMBER(MATCH(orderData[customer],$D$9,0)*MATCH(orderData[status],$D$11,0)),MATCH(ROW(orderData[customer]),ROW(orderData[customer])),""),ROWS($A$15:A85)+$B$3)),INDEX(orderData[custom_docs],SMALL(IF(ISNUMBER(MATCH(orderData[customer],$D$9,0)*MATCH(orderData[status],$D$11,0)*MATCH(YEAR(orderData[status]),$D$15,0)),MATCH(ROW(orderData[customer]),ROW(orderData[customer])),""),ROWS($A$15:A85)+$B$3))),IF($D$15="",INDEX(orderData[custom_docs],SMALL(IF(ISNUMBER(MATCH(orderData[customer],$D$9,0)*MATCH(orderData[status],$D$11,0)*MATCH(orderData[order_type],$D$13,0)),MATCH(ROW(orderData[customer]),ROW(orderData[customer])),""),ROWS($A$15:A85)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BG78" s="195"/>
      <c r="BK78" s="266"/>
      <c r="BL78" s="267"/>
      <c r="BM78" s="268"/>
      <c r="BN78" s="267"/>
      <c r="BO78" s="268"/>
      <c r="BZ78" s="318"/>
      <c r="CA78" s="305" t="str">
        <f>IFERROR(IF(BZ78="","",INDEX(productData[description],MATCH(BZ78,productData[sku],0))),"")</f>
        <v/>
      </c>
      <c r="CB78" s="307"/>
      <c r="CC78" s="421"/>
      <c r="CD78" s="315"/>
      <c r="CE78" s="426"/>
      <c r="CF78" s="308"/>
      <c r="CG78" s="309" t="str">
        <f>IFERROR(ROUNDUP(CB78/INDEX(productData[units_per_carton],MATCH(BZ78,productData[sku],0)),0),"")</f>
        <v/>
      </c>
      <c r="CH78" s="310" t="str">
        <f>IFERROR(ROUNDUP(CD78/INDEX(productData[units_per_carton],MATCH(BZ78,productData[sku],0)),0),"")</f>
        <v/>
      </c>
      <c r="CI78" s="310" t="str">
        <f>IFERROR(ROUNDUP(CF78/INDEX(productData[units_per_carton],MATCH(BZ78,productData[sku])),0),"")</f>
        <v/>
      </c>
      <c r="CJ78" s="310" t="str">
        <f>IFERROR(((CB78+CD78+CF78)/INDEX(productData[units_per_carton],MATCH(BZ78,productData[sku],0)))*INDEX(productData[net_weight],MATCH(BZ78,productData[sku],0)),"")</f>
        <v/>
      </c>
      <c r="CK78" s="310" t="str">
        <f>IFERROR(((CB78+CD78+CF78)/INDEX(productData[units_per_carton],MATCH(BZ78,productData[sku],0)))*INDEX(productData[gross_weight],MATCH(BZ78,productData[sku],0)),"")</f>
        <v/>
      </c>
      <c r="CL78" s="414" t="str">
        <f>IFERROR((CB78+CD78+CF78)/INDEX(productData[units_per_carton],MATCH(BZ78,productData[sku],0))*INDEX(productData[length],MATCH(BZ78,productData[sku],0))*INDEX(productData[width],MATCH(BZ78,productData[sku],0))*INDEX(productData[height],MATCH(BZ78,productData[sku],0))/1000000000,"")</f>
        <v/>
      </c>
      <c r="CM78" s="311" t="str">
        <f>IFERROR(INDEX(productData[category],MATCH(BZ78,productData[sku],0)),"")</f>
        <v/>
      </c>
      <c r="CN78" s="311" t="str">
        <f>IFERROR(INDEX(productData[size1],MATCH(BZ78,productData[sku],0)),"")</f>
        <v/>
      </c>
      <c r="CO78" s="312" t="str">
        <f>IFERROR(INDEX(productData[hs_code],MATCH(BZ78,productData[sku],0)),"")</f>
        <v/>
      </c>
      <c r="CP78" s="365" t="str">
        <f>IFERROR(INDEX(productData[sku_geko],MATCH(BZ78,productData[sku],0)),"")</f>
        <v/>
      </c>
      <c r="CQ78" s="308"/>
      <c r="CR78" s="383" t="str">
        <f>IFERROR(IF(BZ78="","",IF($BX$15="SALE",INDEX(inventory[COSTO UNITARIO],MATCH(BZ78,inventory[SKU],0)),IF($BX$15="SAMPLING",INDEX(inventory[COSTO UNITARIO],MATCH(BZ78,inventory[SKU],0)),""))),"")</f>
        <v/>
      </c>
      <c r="CS78" s="383" t="str">
        <f t="shared" si="10"/>
        <v/>
      </c>
      <c r="CT78" s="430" t="str">
        <f t="shared" si="11"/>
        <v/>
      </c>
      <c r="CU78" s="357" t="str">
        <f t="shared" si="12"/>
        <v/>
      </c>
      <c r="DB78" s="251" t="str">
        <f>IFERROR(VLOOKUP(BZ78,productData[],22,FALSE),"")</f>
        <v/>
      </c>
      <c r="EE78" s="342" t="str">
        <f t="array" ref="EE78">IFERROR(IF($EC$9="",IF($EC$11="",IF($EC$13="",INDEX(productData[sku],SMALL(MATCH(ROW(productData[sku]),ROW(productData[sku])),ROWS($A$15:A85)+$B$3)),INDEX(productData[sku],SMALL(IF(ISNUMBER(MATCH(productData[size1],$EC$13,0)),MATCH(ROW(productData[sku]),ROW(productData[sku])),""),ROWS($A$15:A83)+$B$3))),IF($EC$13="",INDEX(productData[sku],SMALL(IF(ISNUMBER(MATCH(productData[sex],$EC$11,0)),MATCH(ROW(productData[sku]),ROW(productData[sku])),""),ROWS($A$15:A83)+$B$3)),INDEX(productData[sku],SMALL(IF(ISNUMBER(MATCH(productData[sex],$EC$11,0)*MATCH(productData[size1],$EC$13,0)),MATCH(ROW(productData[sku]),ROW(productData[sku])),""),ROWS($A$15:A83)+$B$3)))),IF($EC$11="",IF($EC$13="",INDEX(productData[sku],SMALL(IF(ISNUMBER(MATCH(productData[category],$EC$9,0)),MATCH(ROW(productData[sku]),ROW(productData[sku])),""),ROWS($A$15:A83)+$B$3)),INDEX(productData[sku],SMALL(IF(ISNUMBER(MATCH(productData[category],$EC$9,0)*MATCH(productData[size1],$EC$13,0)),MATCH(ROW(productData[sku]),ROW(productData[sku])),""),ROWS($A$15:A83)+$B$3))),IF($EC$13="",INDEX(productData[sku],SMALL(IF(ISNUMBER(MATCH(productData[category],$EC$9,0)*MATCH(productData[sex],$EC$11,0)),MATCH(ROW(productData[sku]),ROW(productData[sku])),""),ROWS($A$15:A83)+$B$3)),INDEX(productData[sku],SMALL(IF(ISNUMBER(MATCH(productData[category],$EC$9,0)*MATCH(productData[sex],$EC$11,0)*MATCH(productData[size1],$EC$13,0)),MATCH(ROW(productData[sku]),ROW(productData[sku])),""),ROWS($A$15:A83)+$B$3))))),"")</f>
        <v/>
      </c>
      <c r="EF78" s="502" t="str">
        <f t="array" ref="EF78">IFERROR(IF($EC$9="",IF($EC$11="",IF($EC$13="",INDEX(productData[description],SMALL(MATCH(ROW(productData[sku]),ROW(productData[sku])),ROWS($A$15:A85)+$B$3)),INDEX(productData[description],SMALL(IF(ISNUMBER(MATCH(productData[size1],$EC$13,0)),MATCH(ROW(productData[sku]),ROW(productData[sku])),""),ROWS($A$15:A83)+$B$3))),IF($EC$13="",INDEX(productData[description],SMALL(IF(ISNUMBER(MATCH(productData[sex],$EC$11,0)),MATCH(ROW(productData[sku]),ROW(productData[sku])),""),ROWS($A$15:A83)+$B$3)),INDEX(productData[description],SMALL(IF(ISNUMBER(MATCH(productData[sex],$EC$11,0)*MATCH(productData[size1],$EC$13,0)),MATCH(ROW(productData[sku]),ROW(productData[sku])),""),ROWS($A$15:A83)+$B$3)))),IF($EC$11="",IF($EC$13="",INDEX(productData[description],SMALL(IF(ISNUMBER(MATCH(productData[category],$EC$9,0)),MATCH(ROW(productData[sku]),ROW(productData[sku])),""),ROWS($A$15:A83)+$B$3)),INDEX(productData[description],SMALL(IF(ISNUMBER(MATCH(productData[category],$EC$9,0)*MATCH(productData[size1],$EC$13,0)),MATCH(ROW(productData[sku]),ROW(productData[sku])),""),ROWS($A$15:A83)+$B$3))),IF($EC$13="",INDEX(productData[description],SMALL(IF(ISNUMBER(MATCH(productData[category],$EC$9,0)*MATCH(productData[sex],$EC$11,0)),MATCH(ROW(productData[sku]),ROW(productData[sku])),""),ROWS($A$15:A83)+$B$3)),INDEX(productData[description],SMALL(IF(ISNUMBER(MATCH(productData[category],$EC$9,0)*MATCH(productData[sex],$EC$11,0)*MATCH(productData[size1],$EC$13,0)),MATCH(ROW(productData[sku]),ROW(productData[sku])),""),ROWS($A$15:A83)+$B$3))))),"")</f>
        <v/>
      </c>
      <c r="EG78" s="343" t="str">
        <f>IFERROR(IF('BHPC MANAGER'!$EE78="","",INDEX(inventory[ESISTENZA],MATCH('BHPC MANAGER'!$EE78,inventory[SKU],0))),0)</f>
        <v/>
      </c>
      <c r="EH78" s="344" t="s">
        <v>241</v>
      </c>
      <c r="EI78" s="344" t="str">
        <f t="shared" si="13"/>
        <v/>
      </c>
      <c r="EJ78" s="345" t="s">
        <v>241</v>
      </c>
      <c r="EK78" s="346" t="str">
        <f t="shared" si="14"/>
        <v/>
      </c>
    </row>
    <row r="79" spans="12:141" ht="15" customHeight="1" x14ac:dyDescent="0.35">
      <c r="L79" s="285" t="str">
        <f t="array" ref="L79">IFERROR(IF($D$9="",IF($D$11="",IF($D$13="",IF($D$15="",INDEX(orderData[customer],SMALL(MATCH(ROW(orderData[customer]),ROW(orderData[customer])),ROWS($A$15:A86)+$B$3)),INDEX(orderData[customer],SMALL(IF(ISNUMBER(MATCH(YEAR(orderData[invoice_date]),$D$15,0)),MATCH(ROW(orderData[customer]),ROW(orderData[customer])),""),ROWS($A$15:A86)+$B$3))),IF($D$15="",INDEX(orderData[customer],SMALL(IF(ISNUMBER(MATCH(orderData[order_type],$D$13,0)),MATCH(ROW(orderData[customer]),ROW(orderData[customer])),""),ROWS($A$15:A86)+$B$3)),INDEX(orderData[customer],SMALL(IF(ISNUMBER(MATCH(orderData[order_type],$D$13,0)*MATCH(YEAR(orderData[invoice_date]),$D$15,0)),MATCH(ROW(orderData[customer]),ROW(orderData[customer])),""),ROWS($A$15:A86)+$B$3)))),IF($D$13="",IF($D$15="",INDEX(orderData[customer],SMALL(IF(ISNUMBER(MATCH(orderData[status],$D$11,0)),MATCH(ROW(orderData[customer]),ROW(orderData[customer])),""),ROWS($A$15:A86)+$B$3)),INDEX(orderData[customer],SMALL(IF(ISNUMBER(MATCH(orderData[status],$D$11,0)*MATCH(YEAR(orderData[invoice_date]),$D$15,0)),MATCH(ROW(orderData[customer]),ROW(orderData[customer])),""),ROWS($A$15:A86)+$B$3))),IF($D$15="",INDEX(orderData[customer],SMALL(IF(ISNUMBER(MATCH(orderData[status],$D$11,0)*MATCH(orderData[order_type],$D$13,0)),MATCH(ROW(orderData[customer]),ROW(orderData[customer])),""),ROWS($A$15:A86)+$B$3)),INDEX(orderData[customer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er],SMALL(IF(ISNUMBER(MATCH(orderData[customer],$D$9,0)),MATCH(ROW(orderData[customer]),ROW(orderData[customer])),""),ROWS($A$15:A86)+$B$3)),INDEX(orderData[customer],SMALL(IF(ISNUMBER(MATCH(orderData[customer],$D$9,0)*MATCH(YEAR(orderData[invoice_date]),$D$15,0)),MATCH(ROW(orderData[customer]),ROW(orderData[customer])),""),ROWS($A$15:A86)+$B$3))),IF($D$15="",INDEX(orderData[customer],SMALL(IF(ISNUMBER(MATCH(orderData[customer],$D$9,0)*MATCH(orderData[order_type],$D$13,0)),MATCH(ROW(orderData[customer]),ROW(orderData[customer])),""),ROWS($A$15:A86)+$B$3)),INDEX(orderData[customer],SMALL(IF(ISNUMBER(MATCH(orderData[customer],$D$9,0)*MATCH(orderData[order_type],$D$13,0)*MATCH(YEAR(orderData[invoice_date]),$D$15,0)),MATCH(ROW(orderData[customer]),ROW(orderData[customer])),""),ROWS($A$15:A86)+$B$3)))),IF($D$13="",IF($D$15="",INDEX(orderData[customer],SMALL(IF(ISNUMBER(MATCH(orderData[customer],$D$9,0)*MATCH(orderData[status],$D$11,0)),MATCH(ROW(orderData[customer]),ROW(orderData[customer])),""),ROWS($A$15:A86)+$B$3)),INDEX(orderData[customer],SMALL(IF(ISNUMBER(MATCH(orderData[customer],$D$9,0)*MATCH(orderData[status],$D$11,0)*MATCH(YEAR(orderData[invoice_date]),$D$15,0)),MATCH(ROW(orderData[customer]),ROW(orderData[customer])),""),ROWS($A$15:A86)+$B$3))),IF($D$15="",INDEX(orderData[customer],SMALL(IF(ISNUMBER(MATCH(orderData[customer],$D$9,0)*MATCH(orderData[status],$D$11,0)*MATCH(orderData[order_type],$D$13,0)),MATCH(ROW(orderData[customer]),ROW(orderData[customer])),""),ROWS($A$15:A86)+$B$3)),INDEX(orderData[customer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M79" s="286" t="str">
        <f t="array" ref="M79">IFERROR(IF($D$9="",IF($D$11="",IF($D$13="",IF($D$15="",INDEX(orderData[order_no],SMALL(MATCH(ROW(orderData[customer]),ROW(orderData[customer])),ROWS($A$15:A86)+$B$3)),INDEX(orderData[order_no],SMALL(IF(ISNUMBER(MATCH(YEAR(orderData[invoice_date]),$D$15,0)),MATCH(ROW(orderData[customer]),ROW(orderData[customer])),""),ROWS($A$15:A86)+$B$3))),IF($D$15="",INDEX(orderData[order_no],SMALL(IF(ISNUMBER(MATCH(orderData[order_type],$D$13,0)),MATCH(ROW(orderData[customer]),ROW(orderData[customer])),""),ROWS($A$15:A86)+$B$3)),INDEX(orderData[order_no],SMALL(IF(ISNUMBER(MATCH(orderData[order_type],$D$13,0)*MATCH(YEAR(orderData[invoice_date]),$D$15,0)),MATCH(ROW(orderData[customer]),ROW(orderData[customer])),""),ROWS($A$15:A86)+$B$3)))),IF($D$13="",IF($D$15="",INDEX(orderData[order_no],SMALL(IF(ISNUMBER(MATCH(orderData[status],$D$11,0)),MATCH(ROW(orderData[customer]),ROW(orderData[customer])),""),ROWS($A$15:A86)+$B$3)),INDEX(orderData[order_no],SMALL(IF(ISNUMBER(MATCH(orderData[status],$D$11,0)*MATCH(YEAR(orderData[invoice_date]),$D$15,0)),MATCH(ROW(orderData[customer]),ROW(orderData[customer])),""),ROWS($A$15:A86)+$B$3))),IF($D$15="",INDEX(orderData[order_no],SMALL(IF(ISNUMBER(MATCH(orderData[status],$D$11,0)*MATCH(orderData[order_type],$D$13,0)),MATCH(ROW(orderData[customer]),ROW(orderData[customer])),""),ROWS($A$15:A86)+$B$3)),INDEX(orderData[order_no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no],SMALL(IF(ISNUMBER(MATCH(orderData[customer],$D$9,0)),MATCH(ROW(orderData[customer]),ROW(orderData[customer])),""),ROWS($A$15:A86)+$B$3)),INDEX(orderData[order_no],SMALL(IF(ISNUMBER(MATCH(orderData[customer],$D$9,0)*MATCH(YEAR(orderData[invoice_date]),$D$15,0)),MATCH(ROW(orderData[customer]),ROW(orderData[customer])),""),ROWS($A$15:A86)+$B$3))),IF($D$15="",INDEX(orderData[order_no],SMALL(IF(ISNUMBER(MATCH(orderData[customer],$D$9,0)*MATCH(orderData[order_type],$D$13,0)),MATCH(ROW(orderData[customer]),ROW(orderData[customer])),""),ROWS($A$15:A86)+$B$3)),INDEX(orderData[order_no],SMALL(IF(ISNUMBER(MATCH(orderData[customer],$D$9,0)*MATCH(orderData[order_type],$D$13,0)*MATCH(YEAR(orderData[invoice_date]),$D$15,0)),MATCH(ROW(orderData[customer]),ROW(orderData[customer])),""),ROWS($A$15:A86)+$B$3)))),IF($D$13="",IF($D$15="",INDEX(orderData[order_no],SMALL(IF(ISNUMBER(MATCH(orderData[customer],$D$9,0)*MATCH(orderData[status],$D$11,0)),MATCH(ROW(orderData[customer]),ROW(orderData[customer])),""),ROWS($A$15:A86)+$B$3)),INDEX(orderData[order_no],SMALL(IF(ISNUMBER(MATCH(orderData[customer],$D$9,0)*MATCH(orderData[status],$D$11,0)*MATCH(YEAR(orderData[invoice_date]),$D$15,0)),MATCH(ROW(orderData[customer]),ROW(orderData[customer])),""),ROWS($A$15:A86)+$B$3))),IF($D$15="",INDEX(orderData[order_no],SMALL(IF(ISNUMBER(MATCH(orderData[customer],$D$9,0)*MATCH(orderData[status],$D$11,0)*MATCH(orderData[order_type],$D$13,0)),MATCH(ROW(orderData[customer]),ROW(orderData[customer])),""),ROWS($A$15:A86)+$B$3)),INDEX(orderData[order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N79" s="287" t="str">
        <f t="array" ref="N79">IFERROR(IF($D$9="",IF($D$11="",IF($D$13="",IF($D$15="",INDEX(orderData[order_type],SMALL(MATCH(ROW(orderData[customer]),ROW(orderData[customer])),ROWS($A$15:A86)+$B$3)),INDEX(orderData[order_type],SMALL(IF(ISNUMBER(MATCH(YEAR(orderData[invoice_date]),$D$15,0)),MATCH(ROW(orderData[customer]),ROW(orderData[customer])),""),ROWS($A$15:A86)+$B$3))),IF($D$15="",INDEX(orderData[order_type],SMALL(IF(ISNUMBER(MATCH(orderData[order_type],$D$13,0)),MATCH(ROW(orderData[customer]),ROW(orderData[customer])),""),ROWS($A$15:A86)+$B$3)),INDEX(orderData[order_type],SMALL(IF(ISNUMBER(MATCH(orderData[order_type],$D$13,0)*MATCH(YEAR(orderData[invoice_date]),$D$15,0)),MATCH(ROW(orderData[customer]),ROW(orderData[customer])),""),ROWS($A$15:A86)+$B$3)))),IF($D$13="",IF($D$15="",INDEX(orderData[order_type],SMALL(IF(ISNUMBER(MATCH(orderData[status],$D$11,0)),MATCH(ROW(orderData[customer]),ROW(orderData[customer])),""),ROWS($A$15:A86)+$B$3)),INDEX(orderData[order_type],SMALL(IF(ISNUMBER(MATCH(orderData[status],$D$11,0)*MATCH(YEAR(orderData[invoice_date]),$D$15,0)),MATCH(ROW(orderData[customer]),ROW(orderData[customer])),""),ROWS($A$15:A86)+$B$3))),IF($D$15="",INDEX(orderData[order_type],SMALL(IF(ISNUMBER(MATCH(orderData[status],$D$11,0)*MATCH(orderData[order_type],$D$13,0)),MATCH(ROW(orderData[customer]),ROW(orderData[customer])),""),ROWS($A$15:A86)+$B$3)),INDEX(orderData[order_typ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type],SMALL(IF(ISNUMBER(MATCH(orderData[customer],$D$9,0)),MATCH(ROW(orderData[customer]),ROW(orderData[customer])),""),ROWS($A$15:A86)+$B$3)),INDEX(orderData[order_type],SMALL(IF(ISNUMBER(MATCH(orderData[customer],$D$9,0)*MATCH(YEAR(orderData[invoice_date]),$D$15,0)),MATCH(ROW(orderData[customer]),ROW(orderData[customer])),""),ROWS($A$15:A86)+$B$3))),IF($D$15="",INDEX(orderData[order_type],SMALL(IF(ISNUMBER(MATCH(orderData[customer],$D$9,0)*MATCH(orderData[order_type],$D$13,0)),MATCH(ROW(orderData[customer]),ROW(orderData[customer])),""),ROWS($A$15:A86)+$B$3)),INDEX(orderData[order_type],SMALL(IF(ISNUMBER(MATCH(orderData[customer],$D$9,0)*MATCH(orderData[order_type],$D$13,0)*MATCH(YEAR(orderData[invoice_date]),$D$15,0)),MATCH(ROW(orderData[customer]),ROW(orderData[customer])),""),ROWS($A$15:A86)+$B$3)))),IF($D$13="",IF($D$15="",INDEX(orderData[order_type],SMALL(IF(ISNUMBER(MATCH(orderData[customer],$D$9,0)*MATCH(orderData[status],$D$11,0)),MATCH(ROW(orderData[customer]),ROW(orderData[customer])),""),ROWS($A$15:A86)+$B$3)),INDEX(orderData[order_type],SMALL(IF(ISNUMBER(MATCH(orderData[customer],$D$9,0)*MATCH(orderData[status],$D$11,0)*MATCH(YEAR(orderData[invoice_date]),$D$15,0)),MATCH(ROW(orderData[customer]),ROW(orderData[customer])),""),ROWS($A$15:A86)+$B$3))),IF($D$15="",INDEX(orderData[order_type],SMALL(IF(ISNUMBER(MATCH(orderData[customer],$D$9,0)*MATCH(orderData[status],$D$11,0)*MATCH(orderData[order_type],$D$13,0)),MATCH(ROW(orderData[customer]),ROW(orderData[customer])),""),ROWS($A$15:A86)+$B$3)),INDEX(orderData[order_typ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O79" s="288" t="str">
        <f t="array" ref="O79">IFERROR(IF($D$9="",IF($D$11="",IF($D$13="",IF($D$15="",INDEX(orderData[order_date],SMALL(MATCH(ROW(orderData[customer]),ROW(orderData[customer])),ROWS($A$15:A86)+$B$3)),INDEX(orderData[order_date],SMALL(IF(ISNUMBER(MATCH(YEAR(orderData[invoice_date]),$D$15,0)),MATCH(ROW(orderData[customer]),ROW(orderData[customer])),""),ROWS($A$15:A86)+$B$3))),IF($D$15="",INDEX(orderData[order_date],SMALL(IF(ISNUMBER(MATCH(orderData[order_type],$D$13,0)),MATCH(ROW(orderData[customer]),ROW(orderData[customer])),""),ROWS($A$15:A86)+$B$3)),INDEX(orderData[order_date],SMALL(IF(ISNUMBER(MATCH(orderData[order_type],$D$13,0)*MATCH(YEAR(orderData[invoice_date]),$D$15,0)),MATCH(ROW(orderData[customer]),ROW(orderData[customer])),""),ROWS($A$15:A86)+$B$3)))),IF($D$13="",IF($D$15="",INDEX(orderData[order_date],SMALL(IF(ISNUMBER(MATCH(orderData[status],$D$11,0)),MATCH(ROW(orderData[customer]),ROW(orderData[customer])),""),ROWS($A$15:A86)+$B$3)),INDEX(orderData[order_date],SMALL(IF(ISNUMBER(MATCH(orderData[status],$D$11,0)*MATCH(YEAR(orderData[invoice_date]),$D$15,0)),MATCH(ROW(orderData[customer]),ROW(orderData[customer])),""),ROWS($A$15:A86)+$B$3))),IF($D$15="",INDEX(orderData[order_date],SMALL(IF(ISNUMBER(MATCH(orderData[status],$D$11,0)*MATCH(orderData[order_type],$D$13,0)),MATCH(ROW(orderData[customer]),ROW(orderData[customer])),""),ROWS($A$15:A86)+$B$3)),INDEX(orderData[order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date],SMALL(IF(ISNUMBER(MATCH(orderData[customer],$D$9,0)),MATCH(ROW(orderData[customer]),ROW(orderData[customer])),""),ROWS($A$15:A86)+$B$3)),INDEX(orderData[order_date],SMALL(IF(ISNUMBER(MATCH(orderData[customer],$D$9,0)*MATCH(YEAR(orderData[invoice_date]),$D$15,0)),MATCH(ROW(orderData[customer]),ROW(orderData[customer])),""),ROWS($A$15:A86)+$B$3))),IF($D$15="",INDEX(orderData[order_date],SMALL(IF(ISNUMBER(MATCH(orderData[customer],$D$9,0)*MATCH(orderData[order_type],$D$13,0)),MATCH(ROW(orderData[customer]),ROW(orderData[customer])),""),ROWS($A$15:A86)+$B$3)),INDEX(orderData[order_date],SMALL(IF(ISNUMBER(MATCH(orderData[customer],$D$9,0)*MATCH(orderData[order_type],$D$13,0)*MATCH(YEAR(orderData[invoice_date]),$D$15,0)),MATCH(ROW(orderData[customer]),ROW(orderData[customer])),""),ROWS($A$15:A86)+$B$3)))),IF($D$13="",IF($D$15="",INDEX(orderData[order_date],SMALL(IF(ISNUMBER(MATCH(orderData[customer],$D$9,0)*MATCH(orderData[status],$D$11,0)),MATCH(ROW(orderData[customer]),ROW(orderData[customer])),""),ROWS($A$15:A86)+$B$3)),INDEX(orderData[order_date],SMALL(IF(ISNUMBER(MATCH(orderData[customer],$D$9,0)*MATCH(orderData[status],$D$11,0)*MATCH(YEAR(orderData[invoice_date]),$D$15,0)),MATCH(ROW(orderData[customer]),ROW(orderData[customer])),""),ROWS($A$15:A86)+$B$3))),IF($D$15="",INDEX(orderData[order_date],SMALL(IF(ISNUMBER(MATCH(orderData[customer],$D$9,0)*MATCH(orderData[status],$D$11,0)*MATCH(orderData[order_type],$D$13,0)),MATCH(ROW(orderData[customer]),ROW(orderData[customer])),""),ROWS($A$15:A86)+$B$3)),INDEX(orderData[order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P79" s="289" t="str">
        <f t="array" ref="P79">IFERROR(IF($D$9="",IF($D$11="",IF($D$13="",IF($D$15="",INDEX(orderData[invoice_no],SMALL(MATCH(ROW(orderData[customer]),ROW(orderData[customer])),ROWS($A$15:A86)+$B$3)),INDEX(orderData[invoice_no],SMALL(IF(ISNUMBER(MATCH(YEAR(orderData[invoice_date]),$D$15,0)),MATCH(ROW(orderData[customer]),ROW(orderData[customer])),""),ROWS($A$15:A86)+$B$3))),IF($D$15="",INDEX(orderData[invoice_no],SMALL(IF(ISNUMBER(MATCH(orderData[order_type],$D$13,0)),MATCH(ROW(orderData[customer]),ROW(orderData[customer])),""),ROWS($A$15:A86)+$B$3)),INDEX(orderData[invoice_no],SMALL(IF(ISNUMBER(MATCH(orderData[order_type],$D$13,0)*MATCH(YEAR(orderData[invoice_date]),$D$15,0)),MATCH(ROW(orderData[customer]),ROW(orderData[customer])),""),ROWS($A$15:A86)+$B$3)))),IF($D$13="",IF($D$15="",INDEX(orderData[invoice_no],SMALL(IF(ISNUMBER(MATCH(orderData[status],$D$11,0)),MATCH(ROW(orderData[customer]),ROW(orderData[customer])),""),ROWS($A$15:A86)+$B$3)),INDEX(orderData[invoice_no],SMALL(IF(ISNUMBER(MATCH(orderData[status],$D$11,0)*MATCH(YEAR(orderData[invoice_date]),$D$15,0)),MATCH(ROW(orderData[customer]),ROW(orderData[customer])),""),ROWS($A$15:A86)+$B$3))),IF($D$15="",INDEX(orderData[invoice_no],SMALL(IF(ISNUMBER(MATCH(orderData[status],$D$11,0)*MATCH(orderData[order_type],$D$13,0)),MATCH(ROW(orderData[customer]),ROW(orderData[customer])),""),ROWS($A$15:A86)+$B$3)),INDEX(orderData[invoice_no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no],SMALL(IF(ISNUMBER(MATCH(orderData[customer],$D$9,0)),MATCH(ROW(orderData[customer]),ROW(orderData[customer])),""),ROWS($A$15:A86)+$B$3)),INDEX(orderData[invoice_no],SMALL(IF(ISNUMBER(MATCH(orderData[customer],$D$9,0)*MATCH(YEAR(orderData[invoice_date]),$D$15,0)),MATCH(ROW(orderData[customer]),ROW(orderData[customer])),""),ROWS($A$15:A86)+$B$3))),IF($D$15="",INDEX(orderData[invoice_no],SMALL(IF(ISNUMBER(MATCH(orderData[customer],$D$9,0)*MATCH(orderData[order_type],$D$13,0)),MATCH(ROW(orderData[customer]),ROW(orderData[customer])),""),ROWS($A$15:A86)+$B$3)),INDEX(orderData[invoice_no],SMALL(IF(ISNUMBER(MATCH(orderData[customer],$D$9,0)*MATCH(orderData[order_type],$D$13,0)*MATCH(YEAR(orderData[invoice_date]),$D$15,0)),MATCH(ROW(orderData[customer]),ROW(orderData[customer])),""),ROWS($A$15:A86)+$B$3)))),IF($D$13="",IF($D$15="",INDEX(orderData[invoice_no],SMALL(IF(ISNUMBER(MATCH(orderData[customer],$D$9,0)*MATCH(orderData[status],$D$11,0)),MATCH(ROW(orderData[customer]),ROW(orderData[customer])),""),ROWS($A$15:A86)+$B$3)),INDEX(orderData[invoice_no],SMALL(IF(ISNUMBER(MATCH(orderData[customer],$D$9,0)*MATCH(orderData[status],$D$11,0)*MATCH(YEAR(orderData[invoice_date]),$D$15,0)),MATCH(ROW(orderData[customer]),ROW(orderData[customer])),""),ROWS($A$15:A86)+$B$3))),IF($D$15="",INDEX(orderData[invoice_no],SMALL(IF(ISNUMBER(MATCH(orderData[customer],$D$9,0)*MATCH(orderData[status],$D$11,0)*MATCH(orderData[order_type],$D$13,0)),MATCH(ROW(orderData[customer]),ROW(orderData[customer])),""),ROWS($A$15:A86)+$B$3)),INDEX(orderData[invoice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Q79" s="290" t="str">
        <f t="array" ref="Q79">IFERROR(IF($D$9="",IF($D$11="",IF($D$13="",IF($D$15="",INDEX(orderData[invoice_date],SMALL(MATCH(ROW(orderData[customer]),ROW(orderData[customer])),ROWS($A$15:A86)+$B$3)),INDEX(orderData[invoice_date],SMALL(IF(ISNUMBER(MATCH(YEAR(orderData[invoice_date]),$D$15,0)),MATCH(ROW(orderData[customer]),ROW(orderData[customer])),""),ROWS($A$15:A86)+$B$3))),IF($D$15="",INDEX(orderData[invoice_date],SMALL(IF(ISNUMBER(MATCH(orderData[order_type],$D$13,0)),MATCH(ROW(orderData[customer]),ROW(orderData[customer])),""),ROWS($A$15:A86)+$B$3)),INDEX(orderData[invoice_date],SMALL(IF(ISNUMBER(MATCH(orderData[order_type],$D$13,0)*MATCH(YEAR(orderData[invoice_date]),$D$15,0)),MATCH(ROW(orderData[customer]),ROW(orderData[customer])),""),ROWS($A$15:A86)+$B$3)))),IF($D$13="",IF($D$15="",INDEX(orderData[invoice_date],SMALL(IF(ISNUMBER(MATCH(orderData[status],$D$11,0)),MATCH(ROW(orderData[customer]),ROW(orderData[customer])),""),ROWS($A$15:A86)+$B$3)),INDEX(orderData[invoice_date],SMALL(IF(ISNUMBER(MATCH(orderData[status],$D$11,0)*MATCH(YEAR(orderData[invoice_date]),$D$15,0)),MATCH(ROW(orderData[customer]),ROW(orderData[customer])),""),ROWS($A$15:A86)+$B$3))),IF($D$15="",INDEX(orderData[invoice_date],SMALL(IF(ISNUMBER(MATCH(orderData[status],$D$11,0)*MATCH(orderData[order_type],$D$13,0)),MATCH(ROW(orderData[customer]),ROW(orderData[customer])),""),ROWS($A$15:A86)+$B$3)),INDEX(orderData[invoice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date],SMALL(IF(ISNUMBER(MATCH(orderData[customer],$D$9,0)),MATCH(ROW(orderData[customer]),ROW(orderData[customer])),""),ROWS($A$15:A86)+$B$3)),INDEX(orderData[invoice_date],SMALL(IF(ISNUMBER(MATCH(orderData[customer],$D$9,0)*MATCH(YEAR(orderData[invoice_date]),$D$15,0)),MATCH(ROW(orderData[customer]),ROW(orderData[customer])),""),ROWS($A$15:A86)+$B$3))),IF($D$15="",INDEX(orderData[invoice_date],SMALL(IF(ISNUMBER(MATCH(orderData[customer],$D$9,0)*MATCH(orderData[order_type],$D$13,0)),MATCH(ROW(orderData[customer]),ROW(orderData[customer])),""),ROWS($A$15:A86)+$B$3)),INDEX(orderData[invoice_date],SMALL(IF(ISNUMBER(MATCH(orderData[customer],$D$9,0)*MATCH(orderData[order_type],$D$13,0)*MATCH(YEAR(orderData[invoice_date]),$D$15,0)),MATCH(ROW(orderData[customer]),ROW(orderData[customer])),""),ROWS($A$15:A86)+$B$3)))),IF($D$13="",IF($D$15="",INDEX(orderData[invoice_date],SMALL(IF(ISNUMBER(MATCH(orderData[customer],$D$9,0)*MATCH(orderData[status],$D$11,0)),MATCH(ROW(orderData[customer]),ROW(orderData[customer])),""),ROWS($A$15:A86)+$B$3)),INDEX(orderData[invoice_date],SMALL(IF(ISNUMBER(MATCH(orderData[customer],$D$9,0)*MATCH(orderData[status],$D$11,0)*MATCH(YEAR(orderData[invoice_date]),$D$15,0)),MATCH(ROW(orderData[customer]),ROW(orderData[customer])),""),ROWS($A$15:A86)+$B$3))),IF($D$15="",INDEX(orderData[invoice_date],SMALL(IF(ISNUMBER(MATCH(orderData[customer],$D$9,0)*MATCH(orderData[status],$D$11,0)*MATCH(orderData[order_type],$D$13,0)),MATCH(ROW(orderData[customer]),ROW(orderData[customer])),""),ROWS($A$15:A86)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R79" s="291" t="str">
        <f t="array" ref="R79">IFERROR(IF($D$9="",IF($D$11="",IF($D$13="",IF($D$15="",INDEX(orderData[inv_amount],SMALL(MATCH(ROW(orderData[customer]),ROW(orderData[customer])),ROWS($A$15:A86)+$B$3)),INDEX(orderData[inv_amount],SMALL(IF(ISNUMBER(MATCH(YEAR(orderData[invoice_date]),$D$15,0)),MATCH(ROW(orderData[customer]),ROW(orderData[customer])),""),ROWS($A$15:A86)+$B$3))),IF($D$15="",INDEX(orderData[inv_amount],SMALL(IF(ISNUMBER(MATCH(orderData[order_type],$D$13,0)),MATCH(ROW(orderData[customer]),ROW(orderData[customer])),""),ROWS($A$15:A86)+$B$3)),INDEX(orderData[inv_amount],SMALL(IF(ISNUMBER(MATCH(orderData[order_type],$D$13,0)*MATCH(YEAR(orderData[invoice_date]),$D$15,0)),MATCH(ROW(orderData[customer]),ROW(orderData[customer])),""),ROWS($A$15:A86)+$B$3)))),IF($D$13="",IF($D$15="",INDEX(orderData[inv_amount],SMALL(IF(ISNUMBER(MATCH(orderData[status],$D$11,0)),MATCH(ROW(orderData[customer]),ROW(orderData[customer])),""),ROWS($A$15:A86)+$B$3)),INDEX(orderData[inv_amount],SMALL(IF(ISNUMBER(MATCH(orderData[status],$D$11,0)*MATCH(YEAR(orderData[invoice_date]),$D$15,0)),MATCH(ROW(orderData[customer]),ROW(orderData[customer])),""),ROWS($A$15:A86)+$B$3))),IF($D$15="",INDEX(orderData[inv_amount],SMALL(IF(ISNUMBER(MATCH(orderData[status],$D$11,0)*MATCH(orderData[order_type],$D$13,0)),MATCH(ROW(orderData[customer]),ROW(orderData[customer])),""),ROWS($A$15:A86)+$B$3)),INDEX(orderData[inv_amount],SMALL(IF(ISNUMBER(MATCH(orderData[status],$D$11,0)*MATCH(orderData[order_type],$D$13,0)*MATCH(YEAR(orderData[invoice_date]),$D$15,0)),MATCH(ROW(orderData[customer]),ROW(orderData[customer])),""),ROWS($A$15:A86)+$B$3))))),IF($D$11="",IF($D$13="",IF($D$15="",INDEX(orderData[inv_amount],SMALL(IF(ISNUMBER(MATCH(orderData[customer],$D$9,0)),MATCH(ROW(orderData[customer]),ROW(orderData[customer])),""),ROWS($A$15:A86)+$B$3)),INDEX(orderData[inv_amount],SMALL(IF(ISNUMBER(MATCH(orderData[customer],$D$9,0)*MATCH(YEAR(orderData[invoice_date]),$D$15,0)),MATCH(ROW(orderData[customer]),ROW(orderData[customer])),""),ROWS($A$15:A86)+$B$3))),IF($D$15="",INDEX(orderData[inv_amount],SMALL(IF(ISNUMBER(MATCH(orderData[customer],$D$9,0)*MATCH(orderData[order_type],$D$13,0)),MATCH(ROW(orderData[customer]),ROW(orderData[customer])),""),ROWS($A$15:A86)+$B$3)),INDEX(orderData[inv_amount],SMALL(IF(ISNUMBER(MATCH(orderData[customer],$D$9,0)*MATCH(orderData[order_type],$D$13,0)*MATCH(YEAR(orderData[invoice_date]),$D$15,0)),MATCH(ROW(orderData[customer]),ROW(orderData[customer])),""),ROWS($A$15:A86)+$B$3)))),IF($D$13="",IF($D$15="",INDEX(orderData[inv_amount],SMALL(IF(ISNUMBER(MATCH(orderData[customer],$D$9,0)*MATCH(orderData[status],$D$11,0)),MATCH(ROW(orderData[customer]),ROW(orderData[customer])),""),ROWS($A$15:A86)+$B$3)),INDEX(orderData[inv_amount],SMALL(IF(ISNUMBER(MATCH(orderData[customer],$D$9,0)*MATCH(orderData[status],$D$11,0)*MATCH(YEAR(orderData[inv_amount]),$D$15,0)),MATCH(ROW(orderData[customer]),ROW(orderData[customer])),""),ROWS($A$15:A86)+$B$3))),IF($D$15="",INDEX(orderData[inv_amount],SMALL(IF(ISNUMBER(MATCH(orderData[customer],$D$9,0)*MATCH(orderData[status],$D$11,0)*MATCH(orderData[order_type],$D$13,0)),MATCH(ROW(orderData[customer]),ROW(orderData[customer])),""),ROWS($A$15:A86)+$B$3)),INDEX(orderData[inv_amount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S79" s="353" t="str">
        <f t="array" ref="S79">IFERROR(IF($D$9="",IF($D$11="",IF($D$13="",IF($D$15="",INDEX(orderData[lock_goods],SMALL(MATCH(ROW(orderData[customer]),ROW(orderData[customer])),ROWS($A$15:A86)+$B$3)),INDEX(orderData[lock_goods],SMALL(IF(ISNUMBER(MATCH(YEAR(orderData[invoice_date]),$D$15,0)),MATCH(ROW(orderData[customer]),ROW(orderData[customer])),""),ROWS($A$15:A86)+$B$3))),IF($D$15="",INDEX(orderData[lock_goods],SMALL(IF(ISNUMBER(MATCH(orderData[order_type],$D$13,0)),MATCH(ROW(orderData[customer]),ROW(orderData[customer])),""),ROWS($A$15:A86)+$B$3)),INDEX(orderData[lock_goods],SMALL(IF(ISNUMBER(MATCH(orderData[order_type],$D$13,0)*MATCH(YEAR(orderData[invoice_date]),$D$15,0)),MATCH(ROW(orderData[customer]),ROW(orderData[customer])),""),ROWS($A$15:A86)+$B$3)))),IF($D$13="",IF($D$15="",INDEX(orderData[lock_goods],SMALL(IF(ISNUMBER(MATCH(orderData[status],$D$11,0)),MATCH(ROW(orderData[customer]),ROW(orderData[customer])),""),ROWS($A$15:A86)+$B$3)),INDEX(orderData[lock_goods],SMALL(IF(ISNUMBER(MATCH(orderData[status],$D$11,0)*MATCH(YEAR(orderData[invoice_date]),$D$15,0)),MATCH(ROW(orderData[customer]),ROW(orderData[customer])),""),ROWS($A$15:A86)+$B$3))),IF($D$15="",INDEX(orderData[lock_goods],SMALL(IF(ISNUMBER(MATCH(orderData[status],$D$11,0)*MATCH(orderData[order_type],$D$13,0)),MATCH(ROW(orderData[customer]),ROW(orderData[customer])),""),ROWS($A$15:A86)+$B$3)),INDEX(orderData[lock_goods],SMALL(IF(ISNUMBER(MATCH(orderData[status],$D$11,0)*MATCH(orderData[order_type],$D$13,0)*MATCH(YEAR(orderData[invoice_date]),$D$15,0)),MATCH(ROW(orderData[customer]),ROW(orderData[customer])),""),ROWS($A$15:A86)+$B$3))))),IF($D$11="",IF($D$13="",IF($D$15="",INDEX(orderData[lock_goods],SMALL(IF(ISNUMBER(MATCH(orderData[customer],$D$9,0)),MATCH(ROW(orderData[customer]),ROW(orderData[customer])),""),ROWS($A$15:A86)+$B$3)),INDEX(orderData[lock_goods],SMALL(IF(ISNUMBER(MATCH(orderData[customer],$D$9,0)*MATCH(YEAR(orderData[invoice_date]),$D$15,0)),MATCH(ROW(orderData[customer]),ROW(orderData[customer])),""),ROWS($A$15:A86)+$B$3))),IF($D$15="",INDEX(orderData[lock_goods],SMALL(IF(ISNUMBER(MATCH(orderData[customer],$D$9,0)*MATCH(orderData[order_type],$D$13,0)),MATCH(ROW(orderData[customer]),ROW(orderData[customer])),""),ROWS($A$15:A86)+$B$3)),INDEX(orderData[lock_goods],SMALL(IF(ISNUMBER(MATCH(orderData[customer],$D$9,0)*MATCH(orderData[order_type],$D$13,0)*MATCH(YEAR(orderData[invoice_date]),$D$15,0)),MATCH(ROW(orderData[customer]),ROW(orderData[customer])),""),ROWS($A$15:A86)+$B$3)))),IF($D$13="",IF($D$15="",INDEX(orderData[lock_goods],SMALL(IF(ISNUMBER(MATCH(orderData[customer],$D$9,0)*MATCH(orderData[status],$D$11,0)),MATCH(ROW(orderData[customer]),ROW(orderData[customer])),""),ROWS($A$15:A86)+$B$3)),INDEX(orderData[lock_goods],SMALL(IF(ISNUMBER(MATCH(orderData[customer],$D$9,0)*MATCH(orderData[status],$D$11,0)*MATCH(YEAR(orderData[payed]),$D$15,0)),MATCH(ROW(orderData[customer]),ROW(orderData[customer])),""),ROWS($A$15:A86)+$B$3))),IF($D$15="",INDEX(orderData[lock_goods],SMALL(IF(ISNUMBER(MATCH(orderData[customer],$D$9,0)*MATCH(orderData[status],$D$11,0)*MATCH(orderData[order_type],$D$13,0)),MATCH(ROW(orderData[customer]),ROW(orderData[customer])),""),ROWS($A$15:A86)+$B$3)),INDEX(orderData[lock_good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T79" s="292" t="str">
        <f t="array" ref="T79">IFERROR(IF($D$9="",IF($D$11="",IF($D$13="",IF($D$15="",INDEX(orderData[payed],SMALL(MATCH(ROW(orderData[customer]),ROW(orderData[customer])),ROWS($A$15:A86)+$B$3)),INDEX(orderData[payed],SMALL(IF(ISNUMBER(MATCH(YEAR(orderData[invoice_date]),$D$15,0)),MATCH(ROW(orderData[customer]),ROW(orderData[customer])),""),ROWS($A$15:A86)+$B$3))),IF($D$15="",INDEX(orderData[payed],SMALL(IF(ISNUMBER(MATCH(orderData[order_type],$D$13,0)),MATCH(ROW(orderData[customer]),ROW(orderData[customer])),""),ROWS($A$15:A86)+$B$3)),INDEX(orderData[payed],SMALL(IF(ISNUMBER(MATCH(orderData[order_type],$D$13,0)*MATCH(YEAR(orderData[invoice_date]),$D$15,0)),MATCH(ROW(orderData[customer]),ROW(orderData[customer])),""),ROWS($A$15:A86)+$B$3)))),IF($D$13="",IF($D$15="",INDEX(orderData[payed],SMALL(IF(ISNUMBER(MATCH(orderData[status],$D$11,0)),MATCH(ROW(orderData[customer]),ROW(orderData[customer])),""),ROWS($A$15:A86)+$B$3)),INDEX(orderData[payed],SMALL(IF(ISNUMBER(MATCH(orderData[status],$D$11,0)*MATCH(YEAR(orderData[invoice_date]),$D$15,0)),MATCH(ROW(orderData[customer]),ROW(orderData[customer])),""),ROWS($A$15:A86)+$B$3))),IF($D$15="",INDEX(orderData[payed],SMALL(IF(ISNUMBER(MATCH(orderData[status],$D$11,0)*MATCH(orderData[order_type],$D$13,0)),MATCH(ROW(orderData[customer]),ROW(orderData[customer])),""),ROWS($A$15:A86)+$B$3)),INDEX(orderData[payed],SMALL(IF(ISNUMBER(MATCH(orderData[status],$D$11,0)*MATCH(orderData[order_type],$D$13,0)*MATCH(YEAR(orderData[invoice_date]),$D$15,0)),MATCH(ROW(orderData[customer]),ROW(orderData[customer])),""),ROWS($A$15:A86)+$B$3))))),IF($D$11="",IF($D$13="",IF($D$15="",INDEX(orderData[payed],SMALL(IF(ISNUMBER(MATCH(orderData[customer],$D$9,0)),MATCH(ROW(orderData[customer]),ROW(orderData[customer])),""),ROWS($A$15:A86)+$B$3)),INDEX(orderData[payed],SMALL(IF(ISNUMBER(MATCH(orderData[customer],$D$9,0)*MATCH(YEAR(orderData[invoice_date]),$D$15,0)),MATCH(ROW(orderData[customer]),ROW(orderData[customer])),""),ROWS($A$15:A86)+$B$3))),IF($D$15="",INDEX(orderData[payed],SMALL(IF(ISNUMBER(MATCH(orderData[customer],$D$9,0)*MATCH(orderData[order_type],$D$13,0)),MATCH(ROW(orderData[customer]),ROW(orderData[customer])),""),ROWS($A$15:A86)+$B$3)),INDEX(orderData[payed],SMALL(IF(ISNUMBER(MATCH(orderData[customer],$D$9,0)*MATCH(orderData[order_type],$D$13,0)*MATCH(YEAR(orderData[invoice_date]),$D$15,0)),MATCH(ROW(orderData[customer]),ROW(orderData[customer])),""),ROWS($A$15:A86)+$B$3)))),IF($D$13="",IF($D$15="",INDEX(orderData[payed],SMALL(IF(ISNUMBER(MATCH(orderData[customer],$D$9,0)*MATCH(orderData[status],$D$11,0)),MATCH(ROW(orderData[customer]),ROW(orderData[customer])),""),ROWS($A$15:A86)+$B$3)),INDEX(orderData[payed],SMALL(IF(ISNUMBER(MATCH(orderData[customer],$D$9,0)*MATCH(orderData[status],$D$11,0)*MATCH(YEAR(orderData[payed]),$D$15,0)),MATCH(ROW(orderData[customer]),ROW(orderData[customer])),""),ROWS($A$15:A86)+$B$3))),IF($D$15="",INDEX(orderData[payed],SMALL(IF(ISNUMBER(MATCH(orderData[customer],$D$9,0)*MATCH(orderData[status],$D$11,0)*MATCH(orderData[order_type],$D$13,0)),MATCH(ROW(orderData[customer]),ROW(orderData[customer])),""),ROWS($A$15:A86)+$B$3)),INDEX(orderData[paye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U79" s="287" t="str">
        <f t="array" ref="U79">IFERROR(IF($D$9="",IF($D$11="",IF($D$13="",IF($D$15="",INDEX(orderData[shipping_method],SMALL(MATCH(ROW(orderData[customer]),ROW(orderData[customer])),ROWS($A$15:A86)+$B$3)),INDEX(orderData[shipping_method],SMALL(IF(ISNUMBER(MATCH(YEAR(orderData[invoice_date]),$D$15,0)),MATCH(ROW(orderData[customer]),ROW(orderData[customer])),""),ROWS($A$15:A86)+$B$3))),IF($D$15="",INDEX(orderData[shipping_method],SMALL(IF(ISNUMBER(MATCH(orderData[order_type],$D$13,0)),MATCH(ROW(orderData[customer]),ROW(orderData[customer])),""),ROWS($A$15:A86)+$B$3)),INDEX(orderData[shipping_method],SMALL(IF(ISNUMBER(MATCH(orderData[order_type],$D$13,0)*MATCH(YEAR(orderData[invoice_date]),$D$15,0)),MATCH(ROW(orderData[customer]),ROW(orderData[customer])),""),ROWS($A$15:A86)+$B$3)))),IF($D$13="",IF($D$15="",INDEX(orderData[shipping_method],SMALL(IF(ISNUMBER(MATCH(orderData[status],$D$11,0)),MATCH(ROW(orderData[customer]),ROW(orderData[customer])),""),ROWS($A$15:A86)+$B$3)),INDEX(orderData[shipping_method],SMALL(IF(ISNUMBER(MATCH(orderData[status],$D$11,0)*MATCH(YEAR(orderData[invoice_date]),$D$15,0)),MATCH(ROW(orderData[customer]),ROW(orderData[customer])),""),ROWS($A$15:A86)+$B$3))),IF($D$15="",INDEX(orderData[shipping_method],SMALL(IF(ISNUMBER(MATCH(orderData[status],$D$11,0)*MATCH(orderData[order_type],$D$13,0)),MATCH(ROW(orderData[customer]),ROW(orderData[customer])),""),ROWS($A$15:A86)+$B$3)),INDEX(orderData[shipping_method],SMALL(IF(ISNUMBER(MATCH(orderData[status],$D$11,0)*MATCH(orderData[order_type],$D$13,0)*MATCH(YEAR(orderData[invoice_date]),$D$15,0)),MATCH(ROW(orderData[customer]),ROW(orderData[customer])),""),ROWS($A$15:A86)+$B$3))))),IF($D$11="",IF($D$13="",IF($D$15="",INDEX(orderData[shipping_method],SMALL(IF(ISNUMBER(MATCH(orderData[customer],$D$9,0)),MATCH(ROW(orderData[customer]),ROW(orderData[customer])),""),ROWS($A$15:A86)+$B$3)),INDEX(orderData[shipping_method],SMALL(IF(ISNUMBER(MATCH(orderData[customer],$D$9,0)*MATCH(YEAR(orderData[invoice_date]),$D$15,0)),MATCH(ROW(orderData[customer]),ROW(orderData[customer])),""),ROWS($A$15:A86)+$B$3))),IF($D$15="",INDEX(orderData[shipping_method],SMALL(IF(ISNUMBER(MATCH(orderData[customer],$D$9,0)*MATCH(orderData[order_type],$D$13,0)),MATCH(ROW(orderData[customer]),ROW(orderData[customer])),""),ROWS($A$15:A86)+$B$3)),INDEX(orderData[shipping_method],SMALL(IF(ISNUMBER(MATCH(orderData[customer],$D$9,0)*MATCH(orderData[order_type],$D$13,0)*MATCH(YEAR(orderData[invoice_date]),$D$15,0)),MATCH(ROW(orderData[customer]),ROW(orderData[customer])),""),ROWS($A$15:A86)+$B$3)))),IF($D$13="",IF($D$15="",INDEX(orderData[shipping_method],SMALL(IF(ISNUMBER(MATCH(orderData[customer],$D$9,0)*MATCH(orderData[status],$D$11,0)),MATCH(ROW(orderData[customer]),ROW(orderData[customer])),""),ROWS($A$15:A86)+$B$3)),INDEX(orderData[shipping_method],SMALL(IF(ISNUMBER(MATCH(orderData[customer],$D$9,0)*MATCH(orderData[status],$D$11,0)*MATCH(YEAR(orderData[shipping_method]),$D$15,0)),MATCH(ROW(orderData[customer]),ROW(orderData[customer])),""),ROWS($A$15:A86)+$B$3))),IF($D$15="",INDEX(orderData[shipping_method],SMALL(IF(ISNUMBER(MATCH(orderData[customer],$D$9,0)*MATCH(orderData[status],$D$11,0)*MATCH(orderData[order_type],$D$13,0)),MATCH(ROW(orderData[customer]),ROW(orderData[customer])),""),ROWS($A$15:A86)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V79" s="292" t="str">
        <f t="array" ref="V79">IFERROR(IF($D$9="",IF($D$11="",IF($D$13="",IF($D$15="",INDEX(orderData[status],SMALL(MATCH(ROW(orderData[customer]),ROW(orderData[customer])),ROWS($A$15:A86)+$B$3)),INDEX(orderData[status],SMALL(IF(ISNUMBER(MATCH(YEAR(orderData[invoice_date]),$D$15,0)),MATCH(ROW(orderData[customer]),ROW(orderData[customer])),""),ROWS($A$15:A86)+$B$3))),IF($D$15="",INDEX(orderData[status],SMALL(IF(ISNUMBER(MATCH(orderData[order_type],$D$13,0)),MATCH(ROW(orderData[customer]),ROW(orderData[customer])),""),ROWS($A$15:A86)+$B$3)),INDEX(orderData[status],SMALL(IF(ISNUMBER(MATCH(orderData[order_type],$D$13,0)*MATCH(YEAR(orderData[invoice_date]),$D$15,0)),MATCH(ROW(orderData[customer]),ROW(orderData[customer])),""),ROWS($A$15:A86)+$B$3)))),IF($D$13="",IF($D$15="",INDEX(orderData[status],SMALL(IF(ISNUMBER(MATCH(orderData[status],$D$11,0)),MATCH(ROW(orderData[customer]),ROW(orderData[customer])),""),ROWS($A$15:A86)+$B$3)),INDEX(orderData[status],SMALL(IF(ISNUMBER(MATCH(orderData[status],$D$11,0)*MATCH(YEAR(orderData[invoice_date]),$D$15,0)),MATCH(ROW(orderData[customer]),ROW(orderData[customer])),""),ROWS($A$15:A86)+$B$3))),IF($D$15="",INDEX(orderData[status],SMALL(IF(ISNUMBER(MATCH(orderData[status],$D$11,0)*MATCH(orderData[order_type],$D$13,0)),MATCH(ROW(orderData[customer]),ROW(orderData[customer])),""),ROWS($A$15:A86)+$B$3)),INDEX(orderData[status],SMALL(IF(ISNUMBER(MATCH(orderData[status],$D$11,0)*MATCH(orderData[order_type],$D$13,0)*MATCH(YEAR(orderData[invoice_date]),$D$15,0)),MATCH(ROW(orderData[customer]),ROW(orderData[customer])),""),ROWS($A$15:A86)+$B$3))))),IF($D$11="",IF($D$13="",IF($D$15="",INDEX(orderData[status],SMALL(IF(ISNUMBER(MATCH(orderData[customer],$D$9,0)),MATCH(ROW(orderData[customer]),ROW(orderData[customer])),""),ROWS($A$15:A86)+$B$3)),INDEX(orderData[status],SMALL(IF(ISNUMBER(MATCH(orderData[customer],$D$9,0)*MATCH(YEAR(orderData[invoice_date]),$D$15,0)),MATCH(ROW(orderData[customer]),ROW(orderData[customer])),""),ROWS($A$15:A86)+$B$3))),IF($D$15="",INDEX(orderData[status],SMALL(IF(ISNUMBER(MATCH(orderData[customer],$D$9,0)*MATCH(orderData[order_type],$D$13,0)),MATCH(ROW(orderData[customer]),ROW(orderData[customer])),""),ROWS($A$15:A86)+$B$3)),INDEX(orderData[status],SMALL(IF(ISNUMBER(MATCH(orderData[customer],$D$9,0)*MATCH(orderData[order_type],$D$13,0)*MATCH(YEAR(orderData[invoice_date]),$D$15,0)),MATCH(ROW(orderData[customer]),ROW(orderData[customer])),""),ROWS($A$15:A86)+$B$3)))),IF($D$13="",IF($D$15="",INDEX(orderData[status],SMALL(IF(ISNUMBER(MATCH(orderData[customer],$D$9,0)*MATCH(orderData[status],$D$11,0)),MATCH(ROW(orderData[customer]),ROW(orderData[customer])),""),ROWS($A$15:A86)+$B$3)),INDEX(orderData[status],SMALL(IF(ISNUMBER(MATCH(orderData[customer],$D$9,0)*MATCH(orderData[status],$D$11,0)*MATCH(YEAR(orderData[status]),$D$15,0)),MATCH(ROW(orderData[customer]),ROW(orderData[customer])),""),ROWS($A$15:A86)+$B$3))),IF($D$15="",INDEX(orderData[status],SMALL(IF(ISNUMBER(MATCH(orderData[customer],$D$9,0)*MATCH(orderData[status],$D$11,0)*MATCH(orderData[order_type],$D$13,0)),MATCH(ROW(orderData[customer]),ROW(orderData[customer])),""),ROWS($A$15:A86)+$B$3)),INDEX(orderData[statu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W79" s="392" t="str">
        <f t="array" ref="W79">IFERROR(IF($D$9="",IF($D$11="",IF($D$13="",IF($D$15="",INDEX(orderData[custom_docs],SMALL(MATCH(ROW(orderData[customer]),ROW(orderData[customer])),ROWS($A$15:A86)+$B$3)),INDEX(orderData[custom_docs],SMALL(IF(ISNUMBER(MATCH(YEAR(orderData[invoice_date]),$D$15,0)),MATCH(ROW(orderData[customer]),ROW(orderData[customer])),""),ROWS($A$15:A86)+$B$3))),IF($D$15="",INDEX(orderData[custom_docs],SMALL(IF(ISNUMBER(MATCH(orderData[order_type],$D$13,0)),MATCH(ROW(orderData[customer]),ROW(orderData[customer])),""),ROWS($A$15:A86)+$B$3)),INDEX(orderData[custom_docs],SMALL(IF(ISNUMBER(MATCH(orderData[order_type],$D$13,0)*MATCH(YEAR(orderData[invoice_date]),$D$15,0)),MATCH(ROW(orderData[customer]),ROW(orderData[customer])),""),ROWS($A$15:A86)+$B$3)))),IF($D$13="",IF($D$15="",INDEX(orderData[custom_docs],SMALL(IF(ISNUMBER(MATCH(orderData[status],$D$11,0)),MATCH(ROW(orderData[customer]),ROW(orderData[customer])),""),ROWS($A$15:A86)+$B$3)),INDEX(orderData[custom_docs],SMALL(IF(ISNUMBER(MATCH(orderData[status],$D$11,0)*MATCH(YEAR(orderData[invoice_date]),$D$15,0)),MATCH(ROW(orderData[customer]),ROW(orderData[customer])),""),ROWS($A$15:A86)+$B$3))),IF($D$15="",INDEX(orderData[custom_docs],SMALL(IF(ISNUMBER(MATCH(orderData[status],$D$11,0)*MATCH(orderData[order_type],$D$13,0)),MATCH(ROW(orderData[customer]),ROW(orderData[customer])),""),ROWS($A$15:A86)+$B$3)),INDEX(orderData[custom_docs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_docs],SMALL(IF(ISNUMBER(MATCH(orderData[customer],$D$9,0)),MATCH(ROW(orderData[customer]),ROW(orderData[customer])),""),ROWS($A$15:A86)+$B$3)),INDEX(orderData[custom_docs],SMALL(IF(ISNUMBER(MATCH(orderData[customer],$D$9,0)*MATCH(YEAR(orderData[invoice_date]),$D$15,0)),MATCH(ROW(orderData[customer]),ROW(orderData[customer])),""),ROWS($A$15:A86)+$B$3))),IF($D$15="",INDEX(orderData[custom_docs],SMALL(IF(ISNUMBER(MATCH(orderData[customer],$D$9,0)*MATCH(orderData[order_type],$D$13,0)),MATCH(ROW(orderData[customer]),ROW(orderData[customer])),""),ROWS($A$15:A86)+$B$3)),INDEX(orderData[custom_docs],SMALL(IF(ISNUMBER(MATCH(orderData[customer],$D$9,0)*MATCH(orderData[order_type],$D$13,0)*MATCH(YEAR(orderData[invoice_date]),$D$15,0)),MATCH(ROW(orderData[customer]),ROW(orderData[customer])),""),ROWS($A$15:A86)+$B$3)))),IF($D$13="",IF($D$15="",INDEX(orderData[custom_docs],SMALL(IF(ISNUMBER(MATCH(orderData[customer],$D$9,0)*MATCH(orderData[status],$D$11,0)),MATCH(ROW(orderData[customer]),ROW(orderData[customer])),""),ROWS($A$15:A86)+$B$3)),INDEX(orderData[custom_docs],SMALL(IF(ISNUMBER(MATCH(orderData[customer],$D$9,0)*MATCH(orderData[status],$D$11,0)*MATCH(YEAR(orderData[status]),$D$15,0)),MATCH(ROW(orderData[customer]),ROW(orderData[customer])),""),ROWS($A$15:A86)+$B$3))),IF($D$15="",INDEX(orderData[custom_docs],SMALL(IF(ISNUMBER(MATCH(orderData[customer],$D$9,0)*MATCH(orderData[status],$D$11,0)*MATCH(orderData[order_type],$D$13,0)),MATCH(ROW(orderData[customer]),ROW(orderData[customer])),""),ROWS($A$15:A86)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BG79" s="195"/>
      <c r="BK79" s="266"/>
      <c r="BL79" s="267"/>
      <c r="BM79" s="268"/>
      <c r="BN79" s="267"/>
      <c r="BO79" s="268"/>
      <c r="BZ79" s="318"/>
      <c r="CA79" s="305" t="str">
        <f>IFERROR(IF(BZ79="","",INDEX(productData[description],MATCH(BZ79,productData[sku],0))),"")</f>
        <v/>
      </c>
      <c r="CB79" s="307"/>
      <c r="CC79" s="421"/>
      <c r="CD79" s="315"/>
      <c r="CE79" s="426"/>
      <c r="CF79" s="308"/>
      <c r="CG79" s="309" t="str">
        <f>IFERROR(ROUNDUP(CB79/INDEX(productData[units_per_carton],MATCH(BZ79,productData[sku],0)),0),"")</f>
        <v/>
      </c>
      <c r="CH79" s="310" t="str">
        <f>IFERROR(ROUNDUP(CD79/INDEX(productData[units_per_carton],MATCH(BZ79,productData[sku],0)),0),"")</f>
        <v/>
      </c>
      <c r="CI79" s="310" t="str">
        <f>IFERROR(ROUNDUP(CF79/INDEX(productData[units_per_carton],MATCH(BZ79,productData[sku])),0),"")</f>
        <v/>
      </c>
      <c r="CJ79" s="310" t="str">
        <f>IFERROR(((CB79+CD79+CF79)/INDEX(productData[units_per_carton],MATCH(BZ79,productData[sku],0)))*INDEX(productData[net_weight],MATCH(BZ79,productData[sku],0)),"")</f>
        <v/>
      </c>
      <c r="CK79" s="310" t="str">
        <f>IFERROR(((CB79+CD79+CF79)/INDEX(productData[units_per_carton],MATCH(BZ79,productData[sku],0)))*INDEX(productData[gross_weight],MATCH(BZ79,productData[sku],0)),"")</f>
        <v/>
      </c>
      <c r="CL79" s="414" t="str">
        <f>IFERROR((CB79+CD79+CF79)/INDEX(productData[units_per_carton],MATCH(BZ79,productData[sku],0))*INDEX(productData[length],MATCH(BZ79,productData[sku],0))*INDEX(productData[width],MATCH(BZ79,productData[sku],0))*INDEX(productData[height],MATCH(BZ79,productData[sku],0))/1000000000,"")</f>
        <v/>
      </c>
      <c r="CM79" s="311" t="str">
        <f>IFERROR(INDEX(productData[category],MATCH(BZ79,productData[sku],0)),"")</f>
        <v/>
      </c>
      <c r="CN79" s="311" t="str">
        <f>IFERROR(INDEX(productData[size1],MATCH(BZ79,productData[sku],0)),"")</f>
        <v/>
      </c>
      <c r="CO79" s="312" t="str">
        <f>IFERROR(INDEX(productData[hs_code],MATCH(BZ79,productData[sku],0)),"")</f>
        <v/>
      </c>
      <c r="CP79" s="365" t="str">
        <f>IFERROR(INDEX(productData[sku_geko],MATCH(BZ79,productData[sku],0)),"")</f>
        <v/>
      </c>
      <c r="CQ79" s="308"/>
      <c r="CR79" s="383" t="str">
        <f>IFERROR(IF(BZ79="","",IF($BX$15="SALE",INDEX(inventory[COSTO UNITARIO],MATCH(BZ79,inventory[SKU],0)),IF($BX$15="SAMPLING",INDEX(inventory[COSTO UNITARIO],MATCH(BZ79,inventory[SKU],0)),""))),"")</f>
        <v/>
      </c>
      <c r="CS79" s="383" t="str">
        <f t="shared" si="10"/>
        <v/>
      </c>
      <c r="CT79" s="430" t="str">
        <f t="shared" si="11"/>
        <v/>
      </c>
      <c r="CU79" s="357" t="str">
        <f t="shared" si="12"/>
        <v/>
      </c>
      <c r="DB79" s="251" t="str">
        <f>IFERROR(VLOOKUP(BZ79,productData[],22,FALSE),"")</f>
        <v/>
      </c>
      <c r="EE79" s="337" t="str">
        <f t="array" ref="EE79">IFERROR(IF($EC$9="",IF($EC$11="",IF($EC$13="",INDEX(productData[sku],SMALL(MATCH(ROW(productData[sku]),ROW(productData[sku])),ROWS($A$15:A86)+$B$3)),INDEX(productData[sku],SMALL(IF(ISNUMBER(MATCH(productData[size1],$EC$13,0)),MATCH(ROW(productData[sku]),ROW(productData[sku])),""),ROWS($A$15:A84)+$B$3))),IF($EC$13="",INDEX(productData[sku],SMALL(IF(ISNUMBER(MATCH(productData[sex],$EC$11,0)),MATCH(ROW(productData[sku]),ROW(productData[sku])),""),ROWS($A$15:A84)+$B$3)),INDEX(productData[sku],SMALL(IF(ISNUMBER(MATCH(productData[sex],$EC$11,0)*MATCH(productData[size1],$EC$13,0)),MATCH(ROW(productData[sku]),ROW(productData[sku])),""),ROWS($A$15:A84)+$B$3)))),IF($EC$11="",IF($EC$13="",INDEX(productData[sku],SMALL(IF(ISNUMBER(MATCH(productData[category],$EC$9,0)),MATCH(ROW(productData[sku]),ROW(productData[sku])),""),ROWS($A$15:A84)+$B$3)),INDEX(productData[sku],SMALL(IF(ISNUMBER(MATCH(productData[category],$EC$9,0)*MATCH(productData[size1],$EC$13,0)),MATCH(ROW(productData[sku]),ROW(productData[sku])),""),ROWS($A$15:A84)+$B$3))),IF($EC$13="",INDEX(productData[sku],SMALL(IF(ISNUMBER(MATCH(productData[category],$EC$9,0)*MATCH(productData[sex],$EC$11,0)),MATCH(ROW(productData[sku]),ROW(productData[sku])),""),ROWS($A$15:A84)+$B$3)),INDEX(productData[sku],SMALL(IF(ISNUMBER(MATCH(productData[category],$EC$9,0)*MATCH(productData[sex],$EC$11,0)*MATCH(productData[size1],$EC$13,0)),MATCH(ROW(productData[sku]),ROW(productData[sku])),""),ROWS($A$15:A84)+$B$3))))),"")</f>
        <v/>
      </c>
      <c r="EF79" s="501" t="str">
        <f t="array" ref="EF79">IFERROR(IF($EC$9="",IF($EC$11="",IF($EC$13="",INDEX(productData[description],SMALL(MATCH(ROW(productData[sku]),ROW(productData[sku])),ROWS($A$15:A86)+$B$3)),INDEX(productData[description],SMALL(IF(ISNUMBER(MATCH(productData[size1],$EC$13,0)),MATCH(ROW(productData[sku]),ROW(productData[sku])),""),ROWS($A$15:A84)+$B$3))),IF($EC$13="",INDEX(productData[description],SMALL(IF(ISNUMBER(MATCH(productData[sex],$EC$11,0)),MATCH(ROW(productData[sku]),ROW(productData[sku])),""),ROWS($A$15:A84)+$B$3)),INDEX(productData[description],SMALL(IF(ISNUMBER(MATCH(productData[sex],$EC$11,0)*MATCH(productData[size1],$EC$13,0)),MATCH(ROW(productData[sku]),ROW(productData[sku])),""),ROWS($A$15:A84)+$B$3)))),IF($EC$11="",IF($EC$13="",INDEX(productData[description],SMALL(IF(ISNUMBER(MATCH(productData[category],$EC$9,0)),MATCH(ROW(productData[sku]),ROW(productData[sku])),""),ROWS($A$15:A84)+$B$3)),INDEX(productData[description],SMALL(IF(ISNUMBER(MATCH(productData[category],$EC$9,0)*MATCH(productData[size1],$EC$13,0)),MATCH(ROW(productData[sku]),ROW(productData[sku])),""),ROWS($A$15:A84)+$B$3))),IF($EC$13="",INDEX(productData[description],SMALL(IF(ISNUMBER(MATCH(productData[category],$EC$9,0)*MATCH(productData[sex],$EC$11,0)),MATCH(ROW(productData[sku]),ROW(productData[sku])),""),ROWS($A$15:A84)+$B$3)),INDEX(productData[description],SMALL(IF(ISNUMBER(MATCH(productData[category],$EC$9,0)*MATCH(productData[sex],$EC$11,0)*MATCH(productData[size1],$EC$13,0)),MATCH(ROW(productData[sku]),ROW(productData[sku])),""),ROWS($A$15:A84)+$B$3))))),"")</f>
        <v/>
      </c>
      <c r="EG79" s="338" t="str">
        <f>IFERROR(IF('BHPC MANAGER'!$EE79="","",INDEX(inventory[ESISTENZA],MATCH('BHPC MANAGER'!$EE79,inventory[SKU],0))),0)</f>
        <v/>
      </c>
      <c r="EH79" s="339" t="s">
        <v>241</v>
      </c>
      <c r="EI79" s="339" t="str">
        <f t="shared" si="13"/>
        <v/>
      </c>
      <c r="EJ79" s="340" t="s">
        <v>241</v>
      </c>
      <c r="EK79" s="341" t="str">
        <f t="shared" si="14"/>
        <v/>
      </c>
    </row>
    <row r="80" spans="12:141" ht="15" customHeight="1" x14ac:dyDescent="0.35">
      <c r="L80" s="285" t="str">
        <f t="array" ref="L80">IFERROR(IF($D$9="",IF($D$11="",IF($D$13="",IF($D$15="",INDEX(orderData[customer],SMALL(MATCH(ROW(orderData[customer]),ROW(orderData[customer])),ROWS($A$15:A87)+$B$3)),INDEX(orderData[customer],SMALL(IF(ISNUMBER(MATCH(YEAR(orderData[invoice_date]),$D$15,0)),MATCH(ROW(orderData[customer]),ROW(orderData[customer])),""),ROWS($A$15:A87)+$B$3))),IF($D$15="",INDEX(orderData[customer],SMALL(IF(ISNUMBER(MATCH(orderData[order_type],$D$13,0)),MATCH(ROW(orderData[customer]),ROW(orderData[customer])),""),ROWS($A$15:A87)+$B$3)),INDEX(orderData[customer],SMALL(IF(ISNUMBER(MATCH(orderData[order_type],$D$13,0)*MATCH(YEAR(orderData[invoice_date]),$D$15,0)),MATCH(ROW(orderData[customer]),ROW(orderData[customer])),""),ROWS($A$15:A87)+$B$3)))),IF($D$13="",IF($D$15="",INDEX(orderData[customer],SMALL(IF(ISNUMBER(MATCH(orderData[status],$D$11,0)),MATCH(ROW(orderData[customer]),ROW(orderData[customer])),""),ROWS($A$15:A87)+$B$3)),INDEX(orderData[customer],SMALL(IF(ISNUMBER(MATCH(orderData[status],$D$11,0)*MATCH(YEAR(orderData[invoice_date]),$D$15,0)),MATCH(ROW(orderData[customer]),ROW(orderData[customer])),""),ROWS($A$15:A87)+$B$3))),IF($D$15="",INDEX(orderData[customer],SMALL(IF(ISNUMBER(MATCH(orderData[status],$D$11,0)*MATCH(orderData[order_type],$D$13,0)),MATCH(ROW(orderData[customer]),ROW(orderData[customer])),""),ROWS($A$15:A87)+$B$3)),INDEX(orderData[customer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er],SMALL(IF(ISNUMBER(MATCH(orderData[customer],$D$9,0)),MATCH(ROW(orderData[customer]),ROW(orderData[customer])),""),ROWS($A$15:A87)+$B$3)),INDEX(orderData[customer],SMALL(IF(ISNUMBER(MATCH(orderData[customer],$D$9,0)*MATCH(YEAR(orderData[invoice_date]),$D$15,0)),MATCH(ROW(orderData[customer]),ROW(orderData[customer])),""),ROWS($A$15:A87)+$B$3))),IF($D$15="",INDEX(orderData[customer],SMALL(IF(ISNUMBER(MATCH(orderData[customer],$D$9,0)*MATCH(orderData[order_type],$D$13,0)),MATCH(ROW(orderData[customer]),ROW(orderData[customer])),""),ROWS($A$15:A87)+$B$3)),INDEX(orderData[customer],SMALL(IF(ISNUMBER(MATCH(orderData[customer],$D$9,0)*MATCH(orderData[order_type],$D$13,0)*MATCH(YEAR(orderData[invoice_date]),$D$15,0)),MATCH(ROW(orderData[customer]),ROW(orderData[customer])),""),ROWS($A$15:A87)+$B$3)))),IF($D$13="",IF($D$15="",INDEX(orderData[customer],SMALL(IF(ISNUMBER(MATCH(orderData[customer],$D$9,0)*MATCH(orderData[status],$D$11,0)),MATCH(ROW(orderData[customer]),ROW(orderData[customer])),""),ROWS($A$15:A87)+$B$3)),INDEX(orderData[customer],SMALL(IF(ISNUMBER(MATCH(orderData[customer],$D$9,0)*MATCH(orderData[status],$D$11,0)*MATCH(YEAR(orderData[invoice_date]),$D$15,0)),MATCH(ROW(orderData[customer]),ROW(orderData[customer])),""),ROWS($A$15:A87)+$B$3))),IF($D$15="",INDEX(orderData[customer],SMALL(IF(ISNUMBER(MATCH(orderData[customer],$D$9,0)*MATCH(orderData[status],$D$11,0)*MATCH(orderData[order_type],$D$13,0)),MATCH(ROW(orderData[customer]),ROW(orderData[customer])),""),ROWS($A$15:A87)+$B$3)),INDEX(orderData[customer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M80" s="286" t="str">
        <f t="array" ref="M80">IFERROR(IF($D$9="",IF($D$11="",IF($D$13="",IF($D$15="",INDEX(orderData[order_no],SMALL(MATCH(ROW(orderData[customer]),ROW(orderData[customer])),ROWS($A$15:A87)+$B$3)),INDEX(orderData[order_no],SMALL(IF(ISNUMBER(MATCH(YEAR(orderData[invoice_date]),$D$15,0)),MATCH(ROW(orderData[customer]),ROW(orderData[customer])),""),ROWS($A$15:A87)+$B$3))),IF($D$15="",INDEX(orderData[order_no],SMALL(IF(ISNUMBER(MATCH(orderData[order_type],$D$13,0)),MATCH(ROW(orderData[customer]),ROW(orderData[customer])),""),ROWS($A$15:A87)+$B$3)),INDEX(orderData[order_no],SMALL(IF(ISNUMBER(MATCH(orderData[order_type],$D$13,0)*MATCH(YEAR(orderData[invoice_date]),$D$15,0)),MATCH(ROW(orderData[customer]),ROW(orderData[customer])),""),ROWS($A$15:A87)+$B$3)))),IF($D$13="",IF($D$15="",INDEX(orderData[order_no],SMALL(IF(ISNUMBER(MATCH(orderData[status],$D$11,0)),MATCH(ROW(orderData[customer]),ROW(orderData[customer])),""),ROWS($A$15:A87)+$B$3)),INDEX(orderData[order_no],SMALL(IF(ISNUMBER(MATCH(orderData[status],$D$11,0)*MATCH(YEAR(orderData[invoice_date]),$D$15,0)),MATCH(ROW(orderData[customer]),ROW(orderData[customer])),""),ROWS($A$15:A87)+$B$3))),IF($D$15="",INDEX(orderData[order_no],SMALL(IF(ISNUMBER(MATCH(orderData[status],$D$11,0)*MATCH(orderData[order_type],$D$13,0)),MATCH(ROW(orderData[customer]),ROW(orderData[customer])),""),ROWS($A$15:A87)+$B$3)),INDEX(orderData[order_no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no],SMALL(IF(ISNUMBER(MATCH(orderData[customer],$D$9,0)),MATCH(ROW(orderData[customer]),ROW(orderData[customer])),""),ROWS($A$15:A87)+$B$3)),INDEX(orderData[order_no],SMALL(IF(ISNUMBER(MATCH(orderData[customer],$D$9,0)*MATCH(YEAR(orderData[invoice_date]),$D$15,0)),MATCH(ROW(orderData[customer]),ROW(orderData[customer])),""),ROWS($A$15:A87)+$B$3))),IF($D$15="",INDEX(orderData[order_no],SMALL(IF(ISNUMBER(MATCH(orderData[customer],$D$9,0)*MATCH(orderData[order_type],$D$13,0)),MATCH(ROW(orderData[customer]),ROW(orderData[customer])),""),ROWS($A$15:A87)+$B$3)),INDEX(orderData[order_no],SMALL(IF(ISNUMBER(MATCH(orderData[customer],$D$9,0)*MATCH(orderData[order_type],$D$13,0)*MATCH(YEAR(orderData[invoice_date]),$D$15,0)),MATCH(ROW(orderData[customer]),ROW(orderData[customer])),""),ROWS($A$15:A87)+$B$3)))),IF($D$13="",IF($D$15="",INDEX(orderData[order_no],SMALL(IF(ISNUMBER(MATCH(orderData[customer],$D$9,0)*MATCH(orderData[status],$D$11,0)),MATCH(ROW(orderData[customer]),ROW(orderData[customer])),""),ROWS($A$15:A87)+$B$3)),INDEX(orderData[order_no],SMALL(IF(ISNUMBER(MATCH(orderData[customer],$D$9,0)*MATCH(orderData[status],$D$11,0)*MATCH(YEAR(orderData[invoice_date]),$D$15,0)),MATCH(ROW(orderData[customer]),ROW(orderData[customer])),""),ROWS($A$15:A87)+$B$3))),IF($D$15="",INDEX(orderData[order_no],SMALL(IF(ISNUMBER(MATCH(orderData[customer],$D$9,0)*MATCH(orderData[status],$D$11,0)*MATCH(orderData[order_type],$D$13,0)),MATCH(ROW(orderData[customer]),ROW(orderData[customer])),""),ROWS($A$15:A87)+$B$3)),INDEX(orderData[order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N80" s="287" t="str">
        <f t="array" ref="N80">IFERROR(IF($D$9="",IF($D$11="",IF($D$13="",IF($D$15="",INDEX(orderData[order_type],SMALL(MATCH(ROW(orderData[customer]),ROW(orderData[customer])),ROWS($A$15:A87)+$B$3)),INDEX(orderData[order_type],SMALL(IF(ISNUMBER(MATCH(YEAR(orderData[invoice_date]),$D$15,0)),MATCH(ROW(orderData[customer]),ROW(orderData[customer])),""),ROWS($A$15:A87)+$B$3))),IF($D$15="",INDEX(orderData[order_type],SMALL(IF(ISNUMBER(MATCH(orderData[order_type],$D$13,0)),MATCH(ROW(orderData[customer]),ROW(orderData[customer])),""),ROWS($A$15:A87)+$B$3)),INDEX(orderData[order_type],SMALL(IF(ISNUMBER(MATCH(orderData[order_type],$D$13,0)*MATCH(YEAR(orderData[invoice_date]),$D$15,0)),MATCH(ROW(orderData[customer]),ROW(orderData[customer])),""),ROWS($A$15:A87)+$B$3)))),IF($D$13="",IF($D$15="",INDEX(orderData[order_type],SMALL(IF(ISNUMBER(MATCH(orderData[status],$D$11,0)),MATCH(ROW(orderData[customer]),ROW(orderData[customer])),""),ROWS($A$15:A87)+$B$3)),INDEX(orderData[order_type],SMALL(IF(ISNUMBER(MATCH(orderData[status],$D$11,0)*MATCH(YEAR(orderData[invoice_date]),$D$15,0)),MATCH(ROW(orderData[customer]),ROW(orderData[customer])),""),ROWS($A$15:A87)+$B$3))),IF($D$15="",INDEX(orderData[order_type],SMALL(IF(ISNUMBER(MATCH(orderData[status],$D$11,0)*MATCH(orderData[order_type],$D$13,0)),MATCH(ROW(orderData[customer]),ROW(orderData[customer])),""),ROWS($A$15:A87)+$B$3)),INDEX(orderData[order_typ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type],SMALL(IF(ISNUMBER(MATCH(orderData[customer],$D$9,0)),MATCH(ROW(orderData[customer]),ROW(orderData[customer])),""),ROWS($A$15:A87)+$B$3)),INDEX(orderData[order_type],SMALL(IF(ISNUMBER(MATCH(orderData[customer],$D$9,0)*MATCH(YEAR(orderData[invoice_date]),$D$15,0)),MATCH(ROW(orderData[customer]),ROW(orderData[customer])),""),ROWS($A$15:A87)+$B$3))),IF($D$15="",INDEX(orderData[order_type],SMALL(IF(ISNUMBER(MATCH(orderData[customer],$D$9,0)*MATCH(orderData[order_type],$D$13,0)),MATCH(ROW(orderData[customer]),ROW(orderData[customer])),""),ROWS($A$15:A87)+$B$3)),INDEX(orderData[order_type],SMALL(IF(ISNUMBER(MATCH(orderData[customer],$D$9,0)*MATCH(orderData[order_type],$D$13,0)*MATCH(YEAR(orderData[invoice_date]),$D$15,0)),MATCH(ROW(orderData[customer]),ROW(orderData[customer])),""),ROWS($A$15:A87)+$B$3)))),IF($D$13="",IF($D$15="",INDEX(orderData[order_type],SMALL(IF(ISNUMBER(MATCH(orderData[customer],$D$9,0)*MATCH(orderData[status],$D$11,0)),MATCH(ROW(orderData[customer]),ROW(orderData[customer])),""),ROWS($A$15:A87)+$B$3)),INDEX(orderData[order_type],SMALL(IF(ISNUMBER(MATCH(orderData[customer],$D$9,0)*MATCH(orderData[status],$D$11,0)*MATCH(YEAR(orderData[invoice_date]),$D$15,0)),MATCH(ROW(orderData[customer]),ROW(orderData[customer])),""),ROWS($A$15:A87)+$B$3))),IF($D$15="",INDEX(orderData[order_type],SMALL(IF(ISNUMBER(MATCH(orderData[customer],$D$9,0)*MATCH(orderData[status],$D$11,0)*MATCH(orderData[order_type],$D$13,0)),MATCH(ROW(orderData[customer]),ROW(orderData[customer])),""),ROWS($A$15:A87)+$B$3)),INDEX(orderData[order_typ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O80" s="288" t="str">
        <f t="array" ref="O80">IFERROR(IF($D$9="",IF($D$11="",IF($D$13="",IF($D$15="",INDEX(orderData[order_date],SMALL(MATCH(ROW(orderData[customer]),ROW(orderData[customer])),ROWS($A$15:A87)+$B$3)),INDEX(orderData[order_date],SMALL(IF(ISNUMBER(MATCH(YEAR(orderData[invoice_date]),$D$15,0)),MATCH(ROW(orderData[customer]),ROW(orderData[customer])),""),ROWS($A$15:A87)+$B$3))),IF($D$15="",INDEX(orderData[order_date],SMALL(IF(ISNUMBER(MATCH(orderData[order_type],$D$13,0)),MATCH(ROW(orderData[customer]),ROW(orderData[customer])),""),ROWS($A$15:A87)+$B$3)),INDEX(orderData[order_date],SMALL(IF(ISNUMBER(MATCH(orderData[order_type],$D$13,0)*MATCH(YEAR(orderData[invoice_date]),$D$15,0)),MATCH(ROW(orderData[customer]),ROW(orderData[customer])),""),ROWS($A$15:A87)+$B$3)))),IF($D$13="",IF($D$15="",INDEX(orderData[order_date],SMALL(IF(ISNUMBER(MATCH(orderData[status],$D$11,0)),MATCH(ROW(orderData[customer]),ROW(orderData[customer])),""),ROWS($A$15:A87)+$B$3)),INDEX(orderData[order_date],SMALL(IF(ISNUMBER(MATCH(orderData[status],$D$11,0)*MATCH(YEAR(orderData[invoice_date]),$D$15,0)),MATCH(ROW(orderData[customer]),ROW(orderData[customer])),""),ROWS($A$15:A87)+$B$3))),IF($D$15="",INDEX(orderData[order_date],SMALL(IF(ISNUMBER(MATCH(orderData[status],$D$11,0)*MATCH(orderData[order_type],$D$13,0)),MATCH(ROW(orderData[customer]),ROW(orderData[customer])),""),ROWS($A$15:A87)+$B$3)),INDEX(orderData[order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date],SMALL(IF(ISNUMBER(MATCH(orderData[customer],$D$9,0)),MATCH(ROW(orderData[customer]),ROW(orderData[customer])),""),ROWS($A$15:A87)+$B$3)),INDEX(orderData[order_date],SMALL(IF(ISNUMBER(MATCH(orderData[customer],$D$9,0)*MATCH(YEAR(orderData[invoice_date]),$D$15,0)),MATCH(ROW(orderData[customer]),ROW(orderData[customer])),""),ROWS($A$15:A87)+$B$3))),IF($D$15="",INDEX(orderData[order_date],SMALL(IF(ISNUMBER(MATCH(orderData[customer],$D$9,0)*MATCH(orderData[order_type],$D$13,0)),MATCH(ROW(orderData[customer]),ROW(orderData[customer])),""),ROWS($A$15:A87)+$B$3)),INDEX(orderData[order_date],SMALL(IF(ISNUMBER(MATCH(orderData[customer],$D$9,0)*MATCH(orderData[order_type],$D$13,0)*MATCH(YEAR(orderData[invoice_date]),$D$15,0)),MATCH(ROW(orderData[customer]),ROW(orderData[customer])),""),ROWS($A$15:A87)+$B$3)))),IF($D$13="",IF($D$15="",INDEX(orderData[order_date],SMALL(IF(ISNUMBER(MATCH(orderData[customer],$D$9,0)*MATCH(orderData[status],$D$11,0)),MATCH(ROW(orderData[customer]),ROW(orderData[customer])),""),ROWS($A$15:A87)+$B$3)),INDEX(orderData[order_date],SMALL(IF(ISNUMBER(MATCH(orderData[customer],$D$9,0)*MATCH(orderData[status],$D$11,0)*MATCH(YEAR(orderData[invoice_date]),$D$15,0)),MATCH(ROW(orderData[customer]),ROW(orderData[customer])),""),ROWS($A$15:A87)+$B$3))),IF($D$15="",INDEX(orderData[order_date],SMALL(IF(ISNUMBER(MATCH(orderData[customer],$D$9,0)*MATCH(orderData[status],$D$11,0)*MATCH(orderData[order_type],$D$13,0)),MATCH(ROW(orderData[customer]),ROW(orderData[customer])),""),ROWS($A$15:A87)+$B$3)),INDEX(orderData[order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P80" s="289" t="str">
        <f t="array" ref="P80">IFERROR(IF($D$9="",IF($D$11="",IF($D$13="",IF($D$15="",INDEX(orderData[invoice_no],SMALL(MATCH(ROW(orderData[customer]),ROW(orderData[customer])),ROWS($A$15:A87)+$B$3)),INDEX(orderData[invoice_no],SMALL(IF(ISNUMBER(MATCH(YEAR(orderData[invoice_date]),$D$15,0)),MATCH(ROW(orderData[customer]),ROW(orderData[customer])),""),ROWS($A$15:A87)+$B$3))),IF($D$15="",INDEX(orderData[invoice_no],SMALL(IF(ISNUMBER(MATCH(orderData[order_type],$D$13,0)),MATCH(ROW(orderData[customer]),ROW(orderData[customer])),""),ROWS($A$15:A87)+$B$3)),INDEX(orderData[invoice_no],SMALL(IF(ISNUMBER(MATCH(orderData[order_type],$D$13,0)*MATCH(YEAR(orderData[invoice_date]),$D$15,0)),MATCH(ROW(orderData[customer]),ROW(orderData[customer])),""),ROWS($A$15:A87)+$B$3)))),IF($D$13="",IF($D$15="",INDEX(orderData[invoice_no],SMALL(IF(ISNUMBER(MATCH(orderData[status],$D$11,0)),MATCH(ROW(orderData[customer]),ROW(orderData[customer])),""),ROWS($A$15:A87)+$B$3)),INDEX(orderData[invoice_no],SMALL(IF(ISNUMBER(MATCH(orderData[status],$D$11,0)*MATCH(YEAR(orderData[invoice_date]),$D$15,0)),MATCH(ROW(orderData[customer]),ROW(orderData[customer])),""),ROWS($A$15:A87)+$B$3))),IF($D$15="",INDEX(orderData[invoice_no],SMALL(IF(ISNUMBER(MATCH(orderData[status],$D$11,0)*MATCH(orderData[order_type],$D$13,0)),MATCH(ROW(orderData[customer]),ROW(orderData[customer])),""),ROWS($A$15:A87)+$B$3)),INDEX(orderData[invoice_no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no],SMALL(IF(ISNUMBER(MATCH(orderData[customer],$D$9,0)),MATCH(ROW(orderData[customer]),ROW(orderData[customer])),""),ROWS($A$15:A87)+$B$3)),INDEX(orderData[invoice_no],SMALL(IF(ISNUMBER(MATCH(orderData[customer],$D$9,0)*MATCH(YEAR(orderData[invoice_date]),$D$15,0)),MATCH(ROW(orderData[customer]),ROW(orderData[customer])),""),ROWS($A$15:A87)+$B$3))),IF($D$15="",INDEX(orderData[invoice_no],SMALL(IF(ISNUMBER(MATCH(orderData[customer],$D$9,0)*MATCH(orderData[order_type],$D$13,0)),MATCH(ROW(orderData[customer]),ROW(orderData[customer])),""),ROWS($A$15:A87)+$B$3)),INDEX(orderData[invoice_no],SMALL(IF(ISNUMBER(MATCH(orderData[customer],$D$9,0)*MATCH(orderData[order_type],$D$13,0)*MATCH(YEAR(orderData[invoice_date]),$D$15,0)),MATCH(ROW(orderData[customer]),ROW(orderData[customer])),""),ROWS($A$15:A87)+$B$3)))),IF($D$13="",IF($D$15="",INDEX(orderData[invoice_no],SMALL(IF(ISNUMBER(MATCH(orderData[customer],$D$9,0)*MATCH(orderData[status],$D$11,0)),MATCH(ROW(orderData[customer]),ROW(orderData[customer])),""),ROWS($A$15:A87)+$B$3)),INDEX(orderData[invoice_no],SMALL(IF(ISNUMBER(MATCH(orderData[customer],$D$9,0)*MATCH(orderData[status],$D$11,0)*MATCH(YEAR(orderData[invoice_date]),$D$15,0)),MATCH(ROW(orderData[customer]),ROW(orderData[customer])),""),ROWS($A$15:A87)+$B$3))),IF($D$15="",INDEX(orderData[invoice_no],SMALL(IF(ISNUMBER(MATCH(orderData[customer],$D$9,0)*MATCH(orderData[status],$D$11,0)*MATCH(orderData[order_type],$D$13,0)),MATCH(ROW(orderData[customer]),ROW(orderData[customer])),""),ROWS($A$15:A87)+$B$3)),INDEX(orderData[invoice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Q80" s="290" t="str">
        <f t="array" ref="Q80">IFERROR(IF($D$9="",IF($D$11="",IF($D$13="",IF($D$15="",INDEX(orderData[invoice_date],SMALL(MATCH(ROW(orderData[customer]),ROW(orderData[customer])),ROWS($A$15:A87)+$B$3)),INDEX(orderData[invoice_date],SMALL(IF(ISNUMBER(MATCH(YEAR(orderData[invoice_date]),$D$15,0)),MATCH(ROW(orderData[customer]),ROW(orderData[customer])),""),ROWS($A$15:A87)+$B$3))),IF($D$15="",INDEX(orderData[invoice_date],SMALL(IF(ISNUMBER(MATCH(orderData[order_type],$D$13,0)),MATCH(ROW(orderData[customer]),ROW(orderData[customer])),""),ROWS($A$15:A87)+$B$3)),INDEX(orderData[invoice_date],SMALL(IF(ISNUMBER(MATCH(orderData[order_type],$D$13,0)*MATCH(YEAR(orderData[invoice_date]),$D$15,0)),MATCH(ROW(orderData[customer]),ROW(orderData[customer])),""),ROWS($A$15:A87)+$B$3)))),IF($D$13="",IF($D$15="",INDEX(orderData[invoice_date],SMALL(IF(ISNUMBER(MATCH(orderData[status],$D$11,0)),MATCH(ROW(orderData[customer]),ROW(orderData[customer])),""),ROWS($A$15:A87)+$B$3)),INDEX(orderData[invoice_date],SMALL(IF(ISNUMBER(MATCH(orderData[status],$D$11,0)*MATCH(YEAR(orderData[invoice_date]),$D$15,0)),MATCH(ROW(orderData[customer]),ROW(orderData[customer])),""),ROWS($A$15:A87)+$B$3))),IF($D$15="",INDEX(orderData[invoice_date],SMALL(IF(ISNUMBER(MATCH(orderData[status],$D$11,0)*MATCH(orderData[order_type],$D$13,0)),MATCH(ROW(orderData[customer]),ROW(orderData[customer])),""),ROWS($A$15:A87)+$B$3)),INDEX(orderData[invoice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date],SMALL(IF(ISNUMBER(MATCH(orderData[customer],$D$9,0)),MATCH(ROW(orderData[customer]),ROW(orderData[customer])),""),ROWS($A$15:A87)+$B$3)),INDEX(orderData[invoice_date],SMALL(IF(ISNUMBER(MATCH(orderData[customer],$D$9,0)*MATCH(YEAR(orderData[invoice_date]),$D$15,0)),MATCH(ROW(orderData[customer]),ROW(orderData[customer])),""),ROWS($A$15:A87)+$B$3))),IF($D$15="",INDEX(orderData[invoice_date],SMALL(IF(ISNUMBER(MATCH(orderData[customer],$D$9,0)*MATCH(orderData[order_type],$D$13,0)),MATCH(ROW(orderData[customer]),ROW(orderData[customer])),""),ROWS($A$15:A87)+$B$3)),INDEX(orderData[invoice_date],SMALL(IF(ISNUMBER(MATCH(orderData[customer],$D$9,0)*MATCH(orderData[order_type],$D$13,0)*MATCH(YEAR(orderData[invoice_date]),$D$15,0)),MATCH(ROW(orderData[customer]),ROW(orderData[customer])),""),ROWS($A$15:A87)+$B$3)))),IF($D$13="",IF($D$15="",INDEX(orderData[invoice_date],SMALL(IF(ISNUMBER(MATCH(orderData[customer],$D$9,0)*MATCH(orderData[status],$D$11,0)),MATCH(ROW(orderData[customer]),ROW(orderData[customer])),""),ROWS($A$15:A87)+$B$3)),INDEX(orderData[invoice_date],SMALL(IF(ISNUMBER(MATCH(orderData[customer],$D$9,0)*MATCH(orderData[status],$D$11,0)*MATCH(YEAR(orderData[invoice_date]),$D$15,0)),MATCH(ROW(orderData[customer]),ROW(orderData[customer])),""),ROWS($A$15:A87)+$B$3))),IF($D$15="",INDEX(orderData[invoice_date],SMALL(IF(ISNUMBER(MATCH(orderData[customer],$D$9,0)*MATCH(orderData[status],$D$11,0)*MATCH(orderData[order_type],$D$13,0)),MATCH(ROW(orderData[customer]),ROW(orderData[customer])),""),ROWS($A$15:A87)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R80" s="291" t="str">
        <f t="array" ref="R80">IFERROR(IF($D$9="",IF($D$11="",IF($D$13="",IF($D$15="",INDEX(orderData[inv_amount],SMALL(MATCH(ROW(orderData[customer]),ROW(orderData[customer])),ROWS($A$15:A87)+$B$3)),INDEX(orderData[inv_amount],SMALL(IF(ISNUMBER(MATCH(YEAR(orderData[invoice_date]),$D$15,0)),MATCH(ROW(orderData[customer]),ROW(orderData[customer])),""),ROWS($A$15:A87)+$B$3))),IF($D$15="",INDEX(orderData[inv_amount],SMALL(IF(ISNUMBER(MATCH(orderData[order_type],$D$13,0)),MATCH(ROW(orderData[customer]),ROW(orderData[customer])),""),ROWS($A$15:A87)+$B$3)),INDEX(orderData[inv_amount],SMALL(IF(ISNUMBER(MATCH(orderData[order_type],$D$13,0)*MATCH(YEAR(orderData[invoice_date]),$D$15,0)),MATCH(ROW(orderData[customer]),ROW(orderData[customer])),""),ROWS($A$15:A87)+$B$3)))),IF($D$13="",IF($D$15="",INDEX(orderData[inv_amount],SMALL(IF(ISNUMBER(MATCH(orderData[status],$D$11,0)),MATCH(ROW(orderData[customer]),ROW(orderData[customer])),""),ROWS($A$15:A87)+$B$3)),INDEX(orderData[inv_amount],SMALL(IF(ISNUMBER(MATCH(orderData[status],$D$11,0)*MATCH(YEAR(orderData[invoice_date]),$D$15,0)),MATCH(ROW(orderData[customer]),ROW(orderData[customer])),""),ROWS($A$15:A87)+$B$3))),IF($D$15="",INDEX(orderData[inv_amount],SMALL(IF(ISNUMBER(MATCH(orderData[status],$D$11,0)*MATCH(orderData[order_type],$D$13,0)),MATCH(ROW(orderData[customer]),ROW(orderData[customer])),""),ROWS($A$15:A87)+$B$3)),INDEX(orderData[inv_amount],SMALL(IF(ISNUMBER(MATCH(orderData[status],$D$11,0)*MATCH(orderData[order_type],$D$13,0)*MATCH(YEAR(orderData[invoice_date]),$D$15,0)),MATCH(ROW(orderData[customer]),ROW(orderData[customer])),""),ROWS($A$15:A87)+$B$3))))),IF($D$11="",IF($D$13="",IF($D$15="",INDEX(orderData[inv_amount],SMALL(IF(ISNUMBER(MATCH(orderData[customer],$D$9,0)),MATCH(ROW(orderData[customer]),ROW(orderData[customer])),""),ROWS($A$15:A87)+$B$3)),INDEX(orderData[inv_amount],SMALL(IF(ISNUMBER(MATCH(orderData[customer],$D$9,0)*MATCH(YEAR(orderData[invoice_date]),$D$15,0)),MATCH(ROW(orderData[customer]),ROW(orderData[customer])),""),ROWS($A$15:A87)+$B$3))),IF($D$15="",INDEX(orderData[inv_amount],SMALL(IF(ISNUMBER(MATCH(orderData[customer],$D$9,0)*MATCH(orderData[order_type],$D$13,0)),MATCH(ROW(orderData[customer]),ROW(orderData[customer])),""),ROWS($A$15:A87)+$B$3)),INDEX(orderData[inv_amount],SMALL(IF(ISNUMBER(MATCH(orderData[customer],$D$9,0)*MATCH(orderData[order_type],$D$13,0)*MATCH(YEAR(orderData[invoice_date]),$D$15,0)),MATCH(ROW(orderData[customer]),ROW(orderData[customer])),""),ROWS($A$15:A87)+$B$3)))),IF($D$13="",IF($D$15="",INDEX(orderData[inv_amount],SMALL(IF(ISNUMBER(MATCH(orderData[customer],$D$9,0)*MATCH(orderData[status],$D$11,0)),MATCH(ROW(orderData[customer]),ROW(orderData[customer])),""),ROWS($A$15:A87)+$B$3)),INDEX(orderData[inv_amount],SMALL(IF(ISNUMBER(MATCH(orderData[customer],$D$9,0)*MATCH(orderData[status],$D$11,0)*MATCH(YEAR(orderData[inv_amount]),$D$15,0)),MATCH(ROW(orderData[customer]),ROW(orderData[customer])),""),ROWS($A$15:A87)+$B$3))),IF($D$15="",INDEX(orderData[inv_amount],SMALL(IF(ISNUMBER(MATCH(orderData[customer],$D$9,0)*MATCH(orderData[status],$D$11,0)*MATCH(orderData[order_type],$D$13,0)),MATCH(ROW(orderData[customer]),ROW(orderData[customer])),""),ROWS($A$15:A87)+$B$3)),INDEX(orderData[inv_amount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S80" s="353" t="str">
        <f t="array" ref="S80">IFERROR(IF($D$9="",IF($D$11="",IF($D$13="",IF($D$15="",INDEX(orderData[lock_goods],SMALL(MATCH(ROW(orderData[customer]),ROW(orderData[customer])),ROWS($A$15:A87)+$B$3)),INDEX(orderData[lock_goods],SMALL(IF(ISNUMBER(MATCH(YEAR(orderData[invoice_date]),$D$15,0)),MATCH(ROW(orderData[customer]),ROW(orderData[customer])),""),ROWS($A$15:A87)+$B$3))),IF($D$15="",INDEX(orderData[lock_goods],SMALL(IF(ISNUMBER(MATCH(orderData[order_type],$D$13,0)),MATCH(ROW(orderData[customer]),ROW(orderData[customer])),""),ROWS($A$15:A87)+$B$3)),INDEX(orderData[lock_goods],SMALL(IF(ISNUMBER(MATCH(orderData[order_type],$D$13,0)*MATCH(YEAR(orderData[invoice_date]),$D$15,0)),MATCH(ROW(orderData[customer]),ROW(orderData[customer])),""),ROWS($A$15:A87)+$B$3)))),IF($D$13="",IF($D$15="",INDEX(orderData[lock_goods],SMALL(IF(ISNUMBER(MATCH(orderData[status],$D$11,0)),MATCH(ROW(orderData[customer]),ROW(orderData[customer])),""),ROWS($A$15:A87)+$B$3)),INDEX(orderData[lock_goods],SMALL(IF(ISNUMBER(MATCH(orderData[status],$D$11,0)*MATCH(YEAR(orderData[invoice_date]),$D$15,0)),MATCH(ROW(orderData[customer]),ROW(orderData[customer])),""),ROWS($A$15:A87)+$B$3))),IF($D$15="",INDEX(orderData[lock_goods],SMALL(IF(ISNUMBER(MATCH(orderData[status],$D$11,0)*MATCH(orderData[order_type],$D$13,0)),MATCH(ROW(orderData[customer]),ROW(orderData[customer])),""),ROWS($A$15:A87)+$B$3)),INDEX(orderData[lock_goods],SMALL(IF(ISNUMBER(MATCH(orderData[status],$D$11,0)*MATCH(orderData[order_type],$D$13,0)*MATCH(YEAR(orderData[invoice_date]),$D$15,0)),MATCH(ROW(orderData[customer]),ROW(orderData[customer])),""),ROWS($A$15:A87)+$B$3))))),IF($D$11="",IF($D$13="",IF($D$15="",INDEX(orderData[lock_goods],SMALL(IF(ISNUMBER(MATCH(orderData[customer],$D$9,0)),MATCH(ROW(orderData[customer]),ROW(orderData[customer])),""),ROWS($A$15:A87)+$B$3)),INDEX(orderData[lock_goods],SMALL(IF(ISNUMBER(MATCH(orderData[customer],$D$9,0)*MATCH(YEAR(orderData[invoice_date]),$D$15,0)),MATCH(ROW(orderData[customer]),ROW(orderData[customer])),""),ROWS($A$15:A87)+$B$3))),IF($D$15="",INDEX(orderData[lock_goods],SMALL(IF(ISNUMBER(MATCH(orderData[customer],$D$9,0)*MATCH(orderData[order_type],$D$13,0)),MATCH(ROW(orderData[customer]),ROW(orderData[customer])),""),ROWS($A$15:A87)+$B$3)),INDEX(orderData[lock_goods],SMALL(IF(ISNUMBER(MATCH(orderData[customer],$D$9,0)*MATCH(orderData[order_type],$D$13,0)*MATCH(YEAR(orderData[invoice_date]),$D$15,0)),MATCH(ROW(orderData[customer]),ROW(orderData[customer])),""),ROWS($A$15:A87)+$B$3)))),IF($D$13="",IF($D$15="",INDEX(orderData[lock_goods],SMALL(IF(ISNUMBER(MATCH(orderData[customer],$D$9,0)*MATCH(orderData[status],$D$11,0)),MATCH(ROW(orderData[customer]),ROW(orderData[customer])),""),ROWS($A$15:A87)+$B$3)),INDEX(orderData[lock_goods],SMALL(IF(ISNUMBER(MATCH(orderData[customer],$D$9,0)*MATCH(orderData[status],$D$11,0)*MATCH(YEAR(orderData[payed]),$D$15,0)),MATCH(ROW(orderData[customer]),ROW(orderData[customer])),""),ROWS($A$15:A87)+$B$3))),IF($D$15="",INDEX(orderData[lock_goods],SMALL(IF(ISNUMBER(MATCH(orderData[customer],$D$9,0)*MATCH(orderData[status],$D$11,0)*MATCH(orderData[order_type],$D$13,0)),MATCH(ROW(orderData[customer]),ROW(orderData[customer])),""),ROWS($A$15:A87)+$B$3)),INDEX(orderData[lock_good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T80" s="292" t="str">
        <f t="array" ref="T80">IFERROR(IF($D$9="",IF($D$11="",IF($D$13="",IF($D$15="",INDEX(orderData[payed],SMALL(MATCH(ROW(orderData[customer]),ROW(orderData[customer])),ROWS($A$15:A87)+$B$3)),INDEX(orderData[payed],SMALL(IF(ISNUMBER(MATCH(YEAR(orderData[invoice_date]),$D$15,0)),MATCH(ROW(orderData[customer]),ROW(orderData[customer])),""),ROWS($A$15:A87)+$B$3))),IF($D$15="",INDEX(orderData[payed],SMALL(IF(ISNUMBER(MATCH(orderData[order_type],$D$13,0)),MATCH(ROW(orderData[customer]),ROW(orderData[customer])),""),ROWS($A$15:A87)+$B$3)),INDEX(orderData[payed],SMALL(IF(ISNUMBER(MATCH(orderData[order_type],$D$13,0)*MATCH(YEAR(orderData[invoice_date]),$D$15,0)),MATCH(ROW(orderData[customer]),ROW(orderData[customer])),""),ROWS($A$15:A87)+$B$3)))),IF($D$13="",IF($D$15="",INDEX(orderData[payed],SMALL(IF(ISNUMBER(MATCH(orderData[status],$D$11,0)),MATCH(ROW(orderData[customer]),ROW(orderData[customer])),""),ROWS($A$15:A87)+$B$3)),INDEX(orderData[payed],SMALL(IF(ISNUMBER(MATCH(orderData[status],$D$11,0)*MATCH(YEAR(orderData[invoice_date]),$D$15,0)),MATCH(ROW(orderData[customer]),ROW(orderData[customer])),""),ROWS($A$15:A87)+$B$3))),IF($D$15="",INDEX(orderData[payed],SMALL(IF(ISNUMBER(MATCH(orderData[status],$D$11,0)*MATCH(orderData[order_type],$D$13,0)),MATCH(ROW(orderData[customer]),ROW(orderData[customer])),""),ROWS($A$15:A87)+$B$3)),INDEX(orderData[payed],SMALL(IF(ISNUMBER(MATCH(orderData[status],$D$11,0)*MATCH(orderData[order_type],$D$13,0)*MATCH(YEAR(orderData[invoice_date]),$D$15,0)),MATCH(ROW(orderData[customer]),ROW(orderData[customer])),""),ROWS($A$15:A87)+$B$3))))),IF($D$11="",IF($D$13="",IF($D$15="",INDEX(orderData[payed],SMALL(IF(ISNUMBER(MATCH(orderData[customer],$D$9,0)),MATCH(ROW(orderData[customer]),ROW(orderData[customer])),""),ROWS($A$15:A87)+$B$3)),INDEX(orderData[payed],SMALL(IF(ISNUMBER(MATCH(orderData[customer],$D$9,0)*MATCH(YEAR(orderData[invoice_date]),$D$15,0)),MATCH(ROW(orderData[customer]),ROW(orderData[customer])),""),ROWS($A$15:A87)+$B$3))),IF($D$15="",INDEX(orderData[payed],SMALL(IF(ISNUMBER(MATCH(orderData[customer],$D$9,0)*MATCH(orderData[order_type],$D$13,0)),MATCH(ROW(orderData[customer]),ROW(orderData[customer])),""),ROWS($A$15:A87)+$B$3)),INDEX(orderData[payed],SMALL(IF(ISNUMBER(MATCH(orderData[customer],$D$9,0)*MATCH(orderData[order_type],$D$13,0)*MATCH(YEAR(orderData[invoice_date]),$D$15,0)),MATCH(ROW(orderData[customer]),ROW(orderData[customer])),""),ROWS($A$15:A87)+$B$3)))),IF($D$13="",IF($D$15="",INDEX(orderData[payed],SMALL(IF(ISNUMBER(MATCH(orderData[customer],$D$9,0)*MATCH(orderData[status],$D$11,0)),MATCH(ROW(orderData[customer]),ROW(orderData[customer])),""),ROWS($A$15:A87)+$B$3)),INDEX(orderData[payed],SMALL(IF(ISNUMBER(MATCH(orderData[customer],$D$9,0)*MATCH(orderData[status],$D$11,0)*MATCH(YEAR(orderData[payed]),$D$15,0)),MATCH(ROW(orderData[customer]),ROW(orderData[customer])),""),ROWS($A$15:A87)+$B$3))),IF($D$15="",INDEX(orderData[payed],SMALL(IF(ISNUMBER(MATCH(orderData[customer],$D$9,0)*MATCH(orderData[status],$D$11,0)*MATCH(orderData[order_type],$D$13,0)),MATCH(ROW(orderData[customer]),ROW(orderData[customer])),""),ROWS($A$15:A87)+$B$3)),INDEX(orderData[paye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U80" s="287" t="str">
        <f t="array" ref="U80">IFERROR(IF($D$9="",IF($D$11="",IF($D$13="",IF($D$15="",INDEX(orderData[shipping_method],SMALL(MATCH(ROW(orderData[customer]),ROW(orderData[customer])),ROWS($A$15:A87)+$B$3)),INDEX(orderData[shipping_method],SMALL(IF(ISNUMBER(MATCH(YEAR(orderData[invoice_date]),$D$15,0)),MATCH(ROW(orderData[customer]),ROW(orderData[customer])),""),ROWS($A$15:A87)+$B$3))),IF($D$15="",INDEX(orderData[shipping_method],SMALL(IF(ISNUMBER(MATCH(orderData[order_type],$D$13,0)),MATCH(ROW(orderData[customer]),ROW(orderData[customer])),""),ROWS($A$15:A87)+$B$3)),INDEX(orderData[shipping_method],SMALL(IF(ISNUMBER(MATCH(orderData[order_type],$D$13,0)*MATCH(YEAR(orderData[invoice_date]),$D$15,0)),MATCH(ROW(orderData[customer]),ROW(orderData[customer])),""),ROWS($A$15:A87)+$B$3)))),IF($D$13="",IF($D$15="",INDEX(orderData[shipping_method],SMALL(IF(ISNUMBER(MATCH(orderData[status],$D$11,0)),MATCH(ROW(orderData[customer]),ROW(orderData[customer])),""),ROWS($A$15:A87)+$B$3)),INDEX(orderData[shipping_method],SMALL(IF(ISNUMBER(MATCH(orderData[status],$D$11,0)*MATCH(YEAR(orderData[invoice_date]),$D$15,0)),MATCH(ROW(orderData[customer]),ROW(orderData[customer])),""),ROWS($A$15:A87)+$B$3))),IF($D$15="",INDEX(orderData[shipping_method],SMALL(IF(ISNUMBER(MATCH(orderData[status],$D$11,0)*MATCH(orderData[order_type],$D$13,0)),MATCH(ROW(orderData[customer]),ROW(orderData[customer])),""),ROWS($A$15:A87)+$B$3)),INDEX(orderData[shipping_method],SMALL(IF(ISNUMBER(MATCH(orderData[status],$D$11,0)*MATCH(orderData[order_type],$D$13,0)*MATCH(YEAR(orderData[invoice_date]),$D$15,0)),MATCH(ROW(orderData[customer]),ROW(orderData[customer])),""),ROWS($A$15:A87)+$B$3))))),IF($D$11="",IF($D$13="",IF($D$15="",INDEX(orderData[shipping_method],SMALL(IF(ISNUMBER(MATCH(orderData[customer],$D$9,0)),MATCH(ROW(orderData[customer]),ROW(orderData[customer])),""),ROWS($A$15:A87)+$B$3)),INDEX(orderData[shipping_method],SMALL(IF(ISNUMBER(MATCH(orderData[customer],$D$9,0)*MATCH(YEAR(orderData[invoice_date]),$D$15,0)),MATCH(ROW(orderData[customer]),ROW(orderData[customer])),""),ROWS($A$15:A87)+$B$3))),IF($D$15="",INDEX(orderData[shipping_method],SMALL(IF(ISNUMBER(MATCH(orderData[customer],$D$9,0)*MATCH(orderData[order_type],$D$13,0)),MATCH(ROW(orderData[customer]),ROW(orderData[customer])),""),ROWS($A$15:A87)+$B$3)),INDEX(orderData[shipping_method],SMALL(IF(ISNUMBER(MATCH(orderData[customer],$D$9,0)*MATCH(orderData[order_type],$D$13,0)*MATCH(YEAR(orderData[invoice_date]),$D$15,0)),MATCH(ROW(orderData[customer]),ROW(orderData[customer])),""),ROWS($A$15:A87)+$B$3)))),IF($D$13="",IF($D$15="",INDEX(orderData[shipping_method],SMALL(IF(ISNUMBER(MATCH(orderData[customer],$D$9,0)*MATCH(orderData[status],$D$11,0)),MATCH(ROW(orderData[customer]),ROW(orderData[customer])),""),ROWS($A$15:A87)+$B$3)),INDEX(orderData[shipping_method],SMALL(IF(ISNUMBER(MATCH(orderData[customer],$D$9,0)*MATCH(orderData[status],$D$11,0)*MATCH(YEAR(orderData[shipping_method]),$D$15,0)),MATCH(ROW(orderData[customer]),ROW(orderData[customer])),""),ROWS($A$15:A87)+$B$3))),IF($D$15="",INDEX(orderData[shipping_method],SMALL(IF(ISNUMBER(MATCH(orderData[customer],$D$9,0)*MATCH(orderData[status],$D$11,0)*MATCH(orderData[order_type],$D$13,0)),MATCH(ROW(orderData[customer]),ROW(orderData[customer])),""),ROWS($A$15:A87)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V80" s="292" t="str">
        <f t="array" ref="V80">IFERROR(IF($D$9="",IF($D$11="",IF($D$13="",IF($D$15="",INDEX(orderData[status],SMALL(MATCH(ROW(orderData[customer]),ROW(orderData[customer])),ROWS($A$15:A87)+$B$3)),INDEX(orderData[status],SMALL(IF(ISNUMBER(MATCH(YEAR(orderData[invoice_date]),$D$15,0)),MATCH(ROW(orderData[customer]),ROW(orderData[customer])),""),ROWS($A$15:A87)+$B$3))),IF($D$15="",INDEX(orderData[status],SMALL(IF(ISNUMBER(MATCH(orderData[order_type],$D$13,0)),MATCH(ROW(orderData[customer]),ROW(orderData[customer])),""),ROWS($A$15:A87)+$B$3)),INDEX(orderData[status],SMALL(IF(ISNUMBER(MATCH(orderData[order_type],$D$13,0)*MATCH(YEAR(orderData[invoice_date]),$D$15,0)),MATCH(ROW(orderData[customer]),ROW(orderData[customer])),""),ROWS($A$15:A87)+$B$3)))),IF($D$13="",IF($D$15="",INDEX(orderData[status],SMALL(IF(ISNUMBER(MATCH(orderData[status],$D$11,0)),MATCH(ROW(orderData[customer]),ROW(orderData[customer])),""),ROWS($A$15:A87)+$B$3)),INDEX(orderData[status],SMALL(IF(ISNUMBER(MATCH(orderData[status],$D$11,0)*MATCH(YEAR(orderData[invoice_date]),$D$15,0)),MATCH(ROW(orderData[customer]),ROW(orderData[customer])),""),ROWS($A$15:A87)+$B$3))),IF($D$15="",INDEX(orderData[status],SMALL(IF(ISNUMBER(MATCH(orderData[status],$D$11,0)*MATCH(orderData[order_type],$D$13,0)),MATCH(ROW(orderData[customer]),ROW(orderData[customer])),""),ROWS($A$15:A87)+$B$3)),INDEX(orderData[status],SMALL(IF(ISNUMBER(MATCH(orderData[status],$D$11,0)*MATCH(orderData[order_type],$D$13,0)*MATCH(YEAR(orderData[invoice_date]),$D$15,0)),MATCH(ROW(orderData[customer]),ROW(orderData[customer])),""),ROWS($A$15:A87)+$B$3))))),IF($D$11="",IF($D$13="",IF($D$15="",INDEX(orderData[status],SMALL(IF(ISNUMBER(MATCH(orderData[customer],$D$9,0)),MATCH(ROW(orderData[customer]),ROW(orderData[customer])),""),ROWS($A$15:A87)+$B$3)),INDEX(orderData[status],SMALL(IF(ISNUMBER(MATCH(orderData[customer],$D$9,0)*MATCH(YEAR(orderData[invoice_date]),$D$15,0)),MATCH(ROW(orderData[customer]),ROW(orderData[customer])),""),ROWS($A$15:A87)+$B$3))),IF($D$15="",INDEX(orderData[status],SMALL(IF(ISNUMBER(MATCH(orderData[customer],$D$9,0)*MATCH(orderData[order_type],$D$13,0)),MATCH(ROW(orderData[customer]),ROW(orderData[customer])),""),ROWS($A$15:A87)+$B$3)),INDEX(orderData[status],SMALL(IF(ISNUMBER(MATCH(orderData[customer],$D$9,0)*MATCH(orderData[order_type],$D$13,0)*MATCH(YEAR(orderData[invoice_date]),$D$15,0)),MATCH(ROW(orderData[customer]),ROW(orderData[customer])),""),ROWS($A$15:A87)+$B$3)))),IF($D$13="",IF($D$15="",INDEX(orderData[status],SMALL(IF(ISNUMBER(MATCH(orderData[customer],$D$9,0)*MATCH(orderData[status],$D$11,0)),MATCH(ROW(orderData[customer]),ROW(orderData[customer])),""),ROWS($A$15:A87)+$B$3)),INDEX(orderData[status],SMALL(IF(ISNUMBER(MATCH(orderData[customer],$D$9,0)*MATCH(orderData[status],$D$11,0)*MATCH(YEAR(orderData[status]),$D$15,0)),MATCH(ROW(orderData[customer]),ROW(orderData[customer])),""),ROWS($A$15:A87)+$B$3))),IF($D$15="",INDEX(orderData[status],SMALL(IF(ISNUMBER(MATCH(orderData[customer],$D$9,0)*MATCH(orderData[status],$D$11,0)*MATCH(orderData[order_type],$D$13,0)),MATCH(ROW(orderData[customer]),ROW(orderData[customer])),""),ROWS($A$15:A87)+$B$3)),INDEX(orderData[statu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W80" s="392" t="str">
        <f t="array" ref="W80">IFERROR(IF($D$9="",IF($D$11="",IF($D$13="",IF($D$15="",INDEX(orderData[custom_docs],SMALL(MATCH(ROW(orderData[customer]),ROW(orderData[customer])),ROWS($A$15:A87)+$B$3)),INDEX(orderData[custom_docs],SMALL(IF(ISNUMBER(MATCH(YEAR(orderData[invoice_date]),$D$15,0)),MATCH(ROW(orderData[customer]),ROW(orderData[customer])),""),ROWS($A$15:A87)+$B$3))),IF($D$15="",INDEX(orderData[custom_docs],SMALL(IF(ISNUMBER(MATCH(orderData[order_type],$D$13,0)),MATCH(ROW(orderData[customer]),ROW(orderData[customer])),""),ROWS($A$15:A87)+$B$3)),INDEX(orderData[custom_docs],SMALL(IF(ISNUMBER(MATCH(orderData[order_type],$D$13,0)*MATCH(YEAR(orderData[invoice_date]),$D$15,0)),MATCH(ROW(orderData[customer]),ROW(orderData[customer])),""),ROWS($A$15:A87)+$B$3)))),IF($D$13="",IF($D$15="",INDEX(orderData[custom_docs],SMALL(IF(ISNUMBER(MATCH(orderData[status],$D$11,0)),MATCH(ROW(orderData[customer]),ROW(orderData[customer])),""),ROWS($A$15:A87)+$B$3)),INDEX(orderData[custom_docs],SMALL(IF(ISNUMBER(MATCH(orderData[status],$D$11,0)*MATCH(YEAR(orderData[invoice_date]),$D$15,0)),MATCH(ROW(orderData[customer]),ROW(orderData[customer])),""),ROWS($A$15:A87)+$B$3))),IF($D$15="",INDEX(orderData[custom_docs],SMALL(IF(ISNUMBER(MATCH(orderData[status],$D$11,0)*MATCH(orderData[order_type],$D$13,0)),MATCH(ROW(orderData[customer]),ROW(orderData[customer])),""),ROWS($A$15:A87)+$B$3)),INDEX(orderData[custom_docs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_docs],SMALL(IF(ISNUMBER(MATCH(orderData[customer],$D$9,0)),MATCH(ROW(orderData[customer]),ROW(orderData[customer])),""),ROWS($A$15:A87)+$B$3)),INDEX(orderData[custom_docs],SMALL(IF(ISNUMBER(MATCH(orderData[customer],$D$9,0)*MATCH(YEAR(orderData[invoice_date]),$D$15,0)),MATCH(ROW(orderData[customer]),ROW(orderData[customer])),""),ROWS($A$15:A87)+$B$3))),IF($D$15="",INDEX(orderData[custom_docs],SMALL(IF(ISNUMBER(MATCH(orderData[customer],$D$9,0)*MATCH(orderData[order_type],$D$13,0)),MATCH(ROW(orderData[customer]),ROW(orderData[customer])),""),ROWS($A$15:A87)+$B$3)),INDEX(orderData[custom_docs],SMALL(IF(ISNUMBER(MATCH(orderData[customer],$D$9,0)*MATCH(orderData[order_type],$D$13,0)*MATCH(YEAR(orderData[invoice_date]),$D$15,0)),MATCH(ROW(orderData[customer]),ROW(orderData[customer])),""),ROWS($A$15:A87)+$B$3)))),IF($D$13="",IF($D$15="",INDEX(orderData[custom_docs],SMALL(IF(ISNUMBER(MATCH(orderData[customer],$D$9,0)*MATCH(orderData[status],$D$11,0)),MATCH(ROW(orderData[customer]),ROW(orderData[customer])),""),ROWS($A$15:A87)+$B$3)),INDEX(orderData[custom_docs],SMALL(IF(ISNUMBER(MATCH(orderData[customer],$D$9,0)*MATCH(orderData[status],$D$11,0)*MATCH(YEAR(orderData[status]),$D$15,0)),MATCH(ROW(orderData[customer]),ROW(orderData[customer])),""),ROWS($A$15:A87)+$B$3))),IF($D$15="",INDEX(orderData[custom_docs],SMALL(IF(ISNUMBER(MATCH(orderData[customer],$D$9,0)*MATCH(orderData[status],$D$11,0)*MATCH(orderData[order_type],$D$13,0)),MATCH(ROW(orderData[customer]),ROW(orderData[customer])),""),ROWS($A$15:A87)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BG80" s="195"/>
      <c r="BK80" s="266"/>
      <c r="BL80" s="267"/>
      <c r="BM80" s="268"/>
      <c r="BN80" s="267"/>
      <c r="BO80" s="268"/>
      <c r="BZ80" s="318"/>
      <c r="CA80" s="305" t="str">
        <f>IFERROR(IF(BZ80="","",INDEX(productData[description],MATCH(BZ80,productData[sku],0))),"")</f>
        <v/>
      </c>
      <c r="CB80" s="307"/>
      <c r="CC80" s="421"/>
      <c r="CD80" s="315"/>
      <c r="CE80" s="426"/>
      <c r="CF80" s="308"/>
      <c r="CG80" s="309" t="str">
        <f>IFERROR(ROUNDUP(CB80/INDEX(productData[units_per_carton],MATCH(BZ80,productData[sku],0)),0),"")</f>
        <v/>
      </c>
      <c r="CH80" s="310" t="str">
        <f>IFERROR(ROUNDUP(CD80/INDEX(productData[units_per_carton],MATCH(BZ80,productData[sku],0)),0),"")</f>
        <v/>
      </c>
      <c r="CI80" s="310" t="str">
        <f>IFERROR(ROUNDUP(CF80/INDEX(productData[units_per_carton],MATCH(BZ80,productData[sku])),0),"")</f>
        <v/>
      </c>
      <c r="CJ80" s="310" t="str">
        <f>IFERROR(((CB80+CD80+CF80)/INDEX(productData[units_per_carton],MATCH(BZ80,productData[sku],0)))*INDEX(productData[net_weight],MATCH(BZ80,productData[sku],0)),"")</f>
        <v/>
      </c>
      <c r="CK80" s="310" t="str">
        <f>IFERROR(((CB80+CD80+CF80)/INDEX(productData[units_per_carton],MATCH(BZ80,productData[sku],0)))*INDEX(productData[gross_weight],MATCH(BZ80,productData[sku],0)),"")</f>
        <v/>
      </c>
      <c r="CL80" s="414" t="str">
        <f>IFERROR((CB80+CD80+CF80)/INDEX(productData[units_per_carton],MATCH(BZ80,productData[sku],0))*INDEX(productData[length],MATCH(BZ80,productData[sku],0))*INDEX(productData[width],MATCH(BZ80,productData[sku],0))*INDEX(productData[height],MATCH(BZ80,productData[sku],0))/1000000000,"")</f>
        <v/>
      </c>
      <c r="CM80" s="311" t="str">
        <f>IFERROR(INDEX(productData[category],MATCH(BZ80,productData[sku],0)),"")</f>
        <v/>
      </c>
      <c r="CN80" s="311" t="str">
        <f>IFERROR(INDEX(productData[size1],MATCH(BZ80,productData[sku],0)),"")</f>
        <v/>
      </c>
      <c r="CO80" s="312" t="str">
        <f>IFERROR(INDEX(productData[hs_code],MATCH(BZ80,productData[sku],0)),"")</f>
        <v/>
      </c>
      <c r="CP80" s="365" t="str">
        <f>IFERROR(INDEX(productData[sku_geko],MATCH(BZ80,productData[sku],0)),"")</f>
        <v/>
      </c>
      <c r="CQ80" s="308"/>
      <c r="CR80" s="383" t="str">
        <f>IFERROR(IF(BZ80="","",IF($BX$15="SALE",INDEX(inventory[COSTO UNITARIO],MATCH(BZ80,inventory[SKU],0)),IF($BX$15="SAMPLING",INDEX(inventory[COSTO UNITARIO],MATCH(BZ80,inventory[SKU],0)),""))),"")</f>
        <v/>
      </c>
      <c r="CS80" s="383" t="str">
        <f t="shared" si="10"/>
        <v/>
      </c>
      <c r="CT80" s="430" t="str">
        <f t="shared" si="11"/>
        <v/>
      </c>
      <c r="CU80" s="357" t="str">
        <f t="shared" si="12"/>
        <v/>
      </c>
      <c r="DB80" s="251" t="str">
        <f>IFERROR(VLOOKUP(BZ80,productData[],22,FALSE),"")</f>
        <v/>
      </c>
      <c r="EE80" s="342" t="str">
        <f t="array" ref="EE80">IFERROR(IF($EC$9="",IF($EC$11="",IF($EC$13="",INDEX(productData[sku],SMALL(MATCH(ROW(productData[sku]),ROW(productData[sku])),ROWS($A$15:A87)+$B$3)),INDEX(productData[sku],SMALL(IF(ISNUMBER(MATCH(productData[size1],$EC$13,0)),MATCH(ROW(productData[sku]),ROW(productData[sku])),""),ROWS($A$15:A85)+$B$3))),IF($EC$13="",INDEX(productData[sku],SMALL(IF(ISNUMBER(MATCH(productData[sex],$EC$11,0)),MATCH(ROW(productData[sku]),ROW(productData[sku])),""),ROWS($A$15:A85)+$B$3)),INDEX(productData[sku],SMALL(IF(ISNUMBER(MATCH(productData[sex],$EC$11,0)*MATCH(productData[size1],$EC$13,0)),MATCH(ROW(productData[sku]),ROW(productData[sku])),""),ROWS($A$15:A85)+$B$3)))),IF($EC$11="",IF($EC$13="",INDEX(productData[sku],SMALL(IF(ISNUMBER(MATCH(productData[category],$EC$9,0)),MATCH(ROW(productData[sku]),ROW(productData[sku])),""),ROWS($A$15:A85)+$B$3)),INDEX(productData[sku],SMALL(IF(ISNUMBER(MATCH(productData[category],$EC$9,0)*MATCH(productData[size1],$EC$13,0)),MATCH(ROW(productData[sku]),ROW(productData[sku])),""),ROWS($A$15:A85)+$B$3))),IF($EC$13="",INDEX(productData[sku],SMALL(IF(ISNUMBER(MATCH(productData[category],$EC$9,0)*MATCH(productData[sex],$EC$11,0)),MATCH(ROW(productData[sku]),ROW(productData[sku])),""),ROWS($A$15:A85)+$B$3)),INDEX(productData[sku],SMALL(IF(ISNUMBER(MATCH(productData[category],$EC$9,0)*MATCH(productData[sex],$EC$11,0)*MATCH(productData[size1],$EC$13,0)),MATCH(ROW(productData[sku]),ROW(productData[sku])),""),ROWS($A$15:A85)+$B$3))))),"")</f>
        <v/>
      </c>
      <c r="EF80" s="502" t="str">
        <f t="array" ref="EF80">IFERROR(IF($EC$9="",IF($EC$11="",IF($EC$13="",INDEX(productData[description],SMALL(MATCH(ROW(productData[sku]),ROW(productData[sku])),ROWS($A$15:A87)+$B$3)),INDEX(productData[description],SMALL(IF(ISNUMBER(MATCH(productData[size1],$EC$13,0)),MATCH(ROW(productData[sku]),ROW(productData[sku])),""),ROWS($A$15:A85)+$B$3))),IF($EC$13="",INDEX(productData[description],SMALL(IF(ISNUMBER(MATCH(productData[sex],$EC$11,0)),MATCH(ROW(productData[sku]),ROW(productData[sku])),""),ROWS($A$15:A85)+$B$3)),INDEX(productData[description],SMALL(IF(ISNUMBER(MATCH(productData[sex],$EC$11,0)*MATCH(productData[size1],$EC$13,0)),MATCH(ROW(productData[sku]),ROW(productData[sku])),""),ROWS($A$15:A85)+$B$3)))),IF($EC$11="",IF($EC$13="",INDEX(productData[description],SMALL(IF(ISNUMBER(MATCH(productData[category],$EC$9,0)),MATCH(ROW(productData[sku]),ROW(productData[sku])),""),ROWS($A$15:A85)+$B$3)),INDEX(productData[description],SMALL(IF(ISNUMBER(MATCH(productData[category],$EC$9,0)*MATCH(productData[size1],$EC$13,0)),MATCH(ROW(productData[sku]),ROW(productData[sku])),""),ROWS($A$15:A85)+$B$3))),IF($EC$13="",INDEX(productData[description],SMALL(IF(ISNUMBER(MATCH(productData[category],$EC$9,0)*MATCH(productData[sex],$EC$11,0)),MATCH(ROW(productData[sku]),ROW(productData[sku])),""),ROWS($A$15:A85)+$B$3)),INDEX(productData[description],SMALL(IF(ISNUMBER(MATCH(productData[category],$EC$9,0)*MATCH(productData[sex],$EC$11,0)*MATCH(productData[size1],$EC$13,0)),MATCH(ROW(productData[sku]),ROW(productData[sku])),""),ROWS($A$15:A85)+$B$3))))),"")</f>
        <v/>
      </c>
      <c r="EG80" s="343" t="str">
        <f>IFERROR(IF('BHPC MANAGER'!$EE80="","",INDEX(inventory[ESISTENZA],MATCH('BHPC MANAGER'!$EE80,inventory[SKU],0))),0)</f>
        <v/>
      </c>
      <c r="EH80" s="344" t="s">
        <v>241</v>
      </c>
      <c r="EI80" s="344" t="str">
        <f t="shared" si="13"/>
        <v/>
      </c>
      <c r="EJ80" s="345" t="s">
        <v>241</v>
      </c>
      <c r="EK80" s="346" t="str">
        <f t="shared" si="14"/>
        <v/>
      </c>
    </row>
    <row r="81" spans="12:141" ht="15" customHeight="1" x14ac:dyDescent="0.35">
      <c r="L81" s="285" t="str">
        <f t="array" ref="L81">IFERROR(IF($D$9="",IF($D$11="",IF($D$13="",IF($D$15="",INDEX(orderData[customer],SMALL(MATCH(ROW(orderData[customer]),ROW(orderData[customer])),ROWS($A$15:A88)+$B$3)),INDEX(orderData[customer],SMALL(IF(ISNUMBER(MATCH(YEAR(orderData[invoice_date]),$D$15,0)),MATCH(ROW(orderData[customer]),ROW(orderData[customer])),""),ROWS($A$15:A88)+$B$3))),IF($D$15="",INDEX(orderData[customer],SMALL(IF(ISNUMBER(MATCH(orderData[order_type],$D$13,0)),MATCH(ROW(orderData[customer]),ROW(orderData[customer])),""),ROWS($A$15:A88)+$B$3)),INDEX(orderData[customer],SMALL(IF(ISNUMBER(MATCH(orderData[order_type],$D$13,0)*MATCH(YEAR(orderData[invoice_date]),$D$15,0)),MATCH(ROW(orderData[customer]),ROW(orderData[customer])),""),ROWS($A$15:A88)+$B$3)))),IF($D$13="",IF($D$15="",INDEX(orderData[customer],SMALL(IF(ISNUMBER(MATCH(orderData[status],$D$11,0)),MATCH(ROW(orderData[customer]),ROW(orderData[customer])),""),ROWS($A$15:A88)+$B$3)),INDEX(orderData[customer],SMALL(IF(ISNUMBER(MATCH(orderData[status],$D$11,0)*MATCH(YEAR(orderData[invoice_date]),$D$15,0)),MATCH(ROW(orderData[customer]),ROW(orderData[customer])),""),ROWS($A$15:A88)+$B$3))),IF($D$15="",INDEX(orderData[customer],SMALL(IF(ISNUMBER(MATCH(orderData[status],$D$11,0)*MATCH(orderData[order_type],$D$13,0)),MATCH(ROW(orderData[customer]),ROW(orderData[customer])),""),ROWS($A$15:A88)+$B$3)),INDEX(orderData[customer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er],SMALL(IF(ISNUMBER(MATCH(orderData[customer],$D$9,0)),MATCH(ROW(orderData[customer]),ROW(orderData[customer])),""),ROWS($A$15:A88)+$B$3)),INDEX(orderData[customer],SMALL(IF(ISNUMBER(MATCH(orderData[customer],$D$9,0)*MATCH(YEAR(orderData[invoice_date]),$D$15,0)),MATCH(ROW(orderData[customer]),ROW(orderData[customer])),""),ROWS($A$15:A88)+$B$3))),IF($D$15="",INDEX(orderData[customer],SMALL(IF(ISNUMBER(MATCH(orderData[customer],$D$9,0)*MATCH(orderData[order_type],$D$13,0)),MATCH(ROW(orderData[customer]),ROW(orderData[customer])),""),ROWS($A$15:A88)+$B$3)),INDEX(orderData[customer],SMALL(IF(ISNUMBER(MATCH(orderData[customer],$D$9,0)*MATCH(orderData[order_type],$D$13,0)*MATCH(YEAR(orderData[invoice_date]),$D$15,0)),MATCH(ROW(orderData[customer]),ROW(orderData[customer])),""),ROWS($A$15:A88)+$B$3)))),IF($D$13="",IF($D$15="",INDEX(orderData[customer],SMALL(IF(ISNUMBER(MATCH(orderData[customer],$D$9,0)*MATCH(orderData[status],$D$11,0)),MATCH(ROW(orderData[customer]),ROW(orderData[customer])),""),ROWS($A$15:A88)+$B$3)),INDEX(orderData[customer],SMALL(IF(ISNUMBER(MATCH(orderData[customer],$D$9,0)*MATCH(orderData[status],$D$11,0)*MATCH(YEAR(orderData[invoice_date]),$D$15,0)),MATCH(ROW(orderData[customer]),ROW(orderData[customer])),""),ROWS($A$15:A88)+$B$3))),IF($D$15="",INDEX(orderData[customer],SMALL(IF(ISNUMBER(MATCH(orderData[customer],$D$9,0)*MATCH(orderData[status],$D$11,0)*MATCH(orderData[order_type],$D$13,0)),MATCH(ROW(orderData[customer]),ROW(orderData[customer])),""),ROWS($A$15:A88)+$B$3)),INDEX(orderData[customer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M81" s="286" t="str">
        <f t="array" ref="M81">IFERROR(IF($D$9="",IF($D$11="",IF($D$13="",IF($D$15="",INDEX(orderData[order_no],SMALL(MATCH(ROW(orderData[customer]),ROW(orderData[customer])),ROWS($A$15:A88)+$B$3)),INDEX(orderData[order_no],SMALL(IF(ISNUMBER(MATCH(YEAR(orderData[invoice_date]),$D$15,0)),MATCH(ROW(orderData[customer]),ROW(orderData[customer])),""),ROWS($A$15:A88)+$B$3))),IF($D$15="",INDEX(orderData[order_no],SMALL(IF(ISNUMBER(MATCH(orderData[order_type],$D$13,0)),MATCH(ROW(orderData[customer]),ROW(orderData[customer])),""),ROWS($A$15:A88)+$B$3)),INDEX(orderData[order_no],SMALL(IF(ISNUMBER(MATCH(orderData[order_type],$D$13,0)*MATCH(YEAR(orderData[invoice_date]),$D$15,0)),MATCH(ROW(orderData[customer]),ROW(orderData[customer])),""),ROWS($A$15:A88)+$B$3)))),IF($D$13="",IF($D$15="",INDEX(orderData[order_no],SMALL(IF(ISNUMBER(MATCH(orderData[status],$D$11,0)),MATCH(ROW(orderData[customer]),ROW(orderData[customer])),""),ROWS($A$15:A88)+$B$3)),INDEX(orderData[order_no],SMALL(IF(ISNUMBER(MATCH(orderData[status],$D$11,0)*MATCH(YEAR(orderData[invoice_date]),$D$15,0)),MATCH(ROW(orderData[customer]),ROW(orderData[customer])),""),ROWS($A$15:A88)+$B$3))),IF($D$15="",INDEX(orderData[order_no],SMALL(IF(ISNUMBER(MATCH(orderData[status],$D$11,0)*MATCH(orderData[order_type],$D$13,0)),MATCH(ROW(orderData[customer]),ROW(orderData[customer])),""),ROWS($A$15:A88)+$B$3)),INDEX(orderData[order_no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no],SMALL(IF(ISNUMBER(MATCH(orderData[customer],$D$9,0)),MATCH(ROW(orderData[customer]),ROW(orderData[customer])),""),ROWS($A$15:A88)+$B$3)),INDEX(orderData[order_no],SMALL(IF(ISNUMBER(MATCH(orderData[customer],$D$9,0)*MATCH(YEAR(orderData[invoice_date]),$D$15,0)),MATCH(ROW(orderData[customer]),ROW(orderData[customer])),""),ROWS($A$15:A88)+$B$3))),IF($D$15="",INDEX(orderData[order_no],SMALL(IF(ISNUMBER(MATCH(orderData[customer],$D$9,0)*MATCH(orderData[order_type],$D$13,0)),MATCH(ROW(orderData[customer]),ROW(orderData[customer])),""),ROWS($A$15:A88)+$B$3)),INDEX(orderData[order_no],SMALL(IF(ISNUMBER(MATCH(orderData[customer],$D$9,0)*MATCH(orderData[order_type],$D$13,0)*MATCH(YEAR(orderData[invoice_date]),$D$15,0)),MATCH(ROW(orderData[customer]),ROW(orderData[customer])),""),ROWS($A$15:A88)+$B$3)))),IF($D$13="",IF($D$15="",INDEX(orderData[order_no],SMALL(IF(ISNUMBER(MATCH(orderData[customer],$D$9,0)*MATCH(orderData[status],$D$11,0)),MATCH(ROW(orderData[customer]),ROW(orderData[customer])),""),ROWS($A$15:A88)+$B$3)),INDEX(orderData[order_no],SMALL(IF(ISNUMBER(MATCH(orderData[customer],$D$9,0)*MATCH(orderData[status],$D$11,0)*MATCH(YEAR(orderData[invoice_date]),$D$15,0)),MATCH(ROW(orderData[customer]),ROW(orderData[customer])),""),ROWS($A$15:A88)+$B$3))),IF($D$15="",INDEX(orderData[order_no],SMALL(IF(ISNUMBER(MATCH(orderData[customer],$D$9,0)*MATCH(orderData[status],$D$11,0)*MATCH(orderData[order_type],$D$13,0)),MATCH(ROW(orderData[customer]),ROW(orderData[customer])),""),ROWS($A$15:A88)+$B$3)),INDEX(orderData[order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N81" s="287" t="str">
        <f t="array" ref="N81">IFERROR(IF($D$9="",IF($D$11="",IF($D$13="",IF($D$15="",INDEX(orderData[order_type],SMALL(MATCH(ROW(orderData[customer]),ROW(orderData[customer])),ROWS($A$15:A88)+$B$3)),INDEX(orderData[order_type],SMALL(IF(ISNUMBER(MATCH(YEAR(orderData[invoice_date]),$D$15,0)),MATCH(ROW(orderData[customer]),ROW(orderData[customer])),""),ROWS($A$15:A88)+$B$3))),IF($D$15="",INDEX(orderData[order_type],SMALL(IF(ISNUMBER(MATCH(orderData[order_type],$D$13,0)),MATCH(ROW(orderData[customer]),ROW(orderData[customer])),""),ROWS($A$15:A88)+$B$3)),INDEX(orderData[order_type],SMALL(IF(ISNUMBER(MATCH(orderData[order_type],$D$13,0)*MATCH(YEAR(orderData[invoice_date]),$D$15,0)),MATCH(ROW(orderData[customer]),ROW(orderData[customer])),""),ROWS($A$15:A88)+$B$3)))),IF($D$13="",IF($D$15="",INDEX(orderData[order_type],SMALL(IF(ISNUMBER(MATCH(orderData[status],$D$11,0)),MATCH(ROW(orderData[customer]),ROW(orderData[customer])),""),ROWS($A$15:A88)+$B$3)),INDEX(orderData[order_type],SMALL(IF(ISNUMBER(MATCH(orderData[status],$D$11,0)*MATCH(YEAR(orderData[invoice_date]),$D$15,0)),MATCH(ROW(orderData[customer]),ROW(orderData[customer])),""),ROWS($A$15:A88)+$B$3))),IF($D$15="",INDEX(orderData[order_type],SMALL(IF(ISNUMBER(MATCH(orderData[status],$D$11,0)*MATCH(orderData[order_type],$D$13,0)),MATCH(ROW(orderData[customer]),ROW(orderData[customer])),""),ROWS($A$15:A88)+$B$3)),INDEX(orderData[order_typ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type],SMALL(IF(ISNUMBER(MATCH(orderData[customer],$D$9,0)),MATCH(ROW(orderData[customer]),ROW(orderData[customer])),""),ROWS($A$15:A88)+$B$3)),INDEX(orderData[order_type],SMALL(IF(ISNUMBER(MATCH(orderData[customer],$D$9,0)*MATCH(YEAR(orderData[invoice_date]),$D$15,0)),MATCH(ROW(orderData[customer]),ROW(orderData[customer])),""),ROWS($A$15:A88)+$B$3))),IF($D$15="",INDEX(orderData[order_type],SMALL(IF(ISNUMBER(MATCH(orderData[customer],$D$9,0)*MATCH(orderData[order_type],$D$13,0)),MATCH(ROW(orderData[customer]),ROW(orderData[customer])),""),ROWS($A$15:A88)+$B$3)),INDEX(orderData[order_type],SMALL(IF(ISNUMBER(MATCH(orderData[customer],$D$9,0)*MATCH(orderData[order_type],$D$13,0)*MATCH(YEAR(orderData[invoice_date]),$D$15,0)),MATCH(ROW(orderData[customer]),ROW(orderData[customer])),""),ROWS($A$15:A88)+$B$3)))),IF($D$13="",IF($D$15="",INDEX(orderData[order_type],SMALL(IF(ISNUMBER(MATCH(orderData[customer],$D$9,0)*MATCH(orderData[status],$D$11,0)),MATCH(ROW(orderData[customer]),ROW(orderData[customer])),""),ROWS($A$15:A88)+$B$3)),INDEX(orderData[order_type],SMALL(IF(ISNUMBER(MATCH(orderData[customer],$D$9,0)*MATCH(orderData[status],$D$11,0)*MATCH(YEAR(orderData[invoice_date]),$D$15,0)),MATCH(ROW(orderData[customer]),ROW(orderData[customer])),""),ROWS($A$15:A88)+$B$3))),IF($D$15="",INDEX(orderData[order_type],SMALL(IF(ISNUMBER(MATCH(orderData[customer],$D$9,0)*MATCH(orderData[status],$D$11,0)*MATCH(orderData[order_type],$D$13,0)),MATCH(ROW(orderData[customer]),ROW(orderData[customer])),""),ROWS($A$15:A88)+$B$3)),INDEX(orderData[order_typ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O81" s="288" t="str">
        <f t="array" ref="O81">IFERROR(IF($D$9="",IF($D$11="",IF($D$13="",IF($D$15="",INDEX(orderData[order_date],SMALL(MATCH(ROW(orderData[customer]),ROW(orderData[customer])),ROWS($A$15:A88)+$B$3)),INDEX(orderData[order_date],SMALL(IF(ISNUMBER(MATCH(YEAR(orderData[invoice_date]),$D$15,0)),MATCH(ROW(orderData[customer]),ROW(orderData[customer])),""),ROWS($A$15:A88)+$B$3))),IF($D$15="",INDEX(orderData[order_date],SMALL(IF(ISNUMBER(MATCH(orderData[order_type],$D$13,0)),MATCH(ROW(orderData[customer]),ROW(orderData[customer])),""),ROWS($A$15:A88)+$B$3)),INDEX(orderData[order_date],SMALL(IF(ISNUMBER(MATCH(orderData[order_type],$D$13,0)*MATCH(YEAR(orderData[invoice_date]),$D$15,0)),MATCH(ROW(orderData[customer]),ROW(orderData[customer])),""),ROWS($A$15:A88)+$B$3)))),IF($D$13="",IF($D$15="",INDEX(orderData[order_date],SMALL(IF(ISNUMBER(MATCH(orderData[status],$D$11,0)),MATCH(ROW(orderData[customer]),ROW(orderData[customer])),""),ROWS($A$15:A88)+$B$3)),INDEX(orderData[order_date],SMALL(IF(ISNUMBER(MATCH(orderData[status],$D$11,0)*MATCH(YEAR(orderData[invoice_date]),$D$15,0)),MATCH(ROW(orderData[customer]),ROW(orderData[customer])),""),ROWS($A$15:A88)+$B$3))),IF($D$15="",INDEX(orderData[order_date],SMALL(IF(ISNUMBER(MATCH(orderData[status],$D$11,0)*MATCH(orderData[order_type],$D$13,0)),MATCH(ROW(orderData[customer]),ROW(orderData[customer])),""),ROWS($A$15:A88)+$B$3)),INDEX(orderData[order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date],SMALL(IF(ISNUMBER(MATCH(orderData[customer],$D$9,0)),MATCH(ROW(orderData[customer]),ROW(orderData[customer])),""),ROWS($A$15:A88)+$B$3)),INDEX(orderData[order_date],SMALL(IF(ISNUMBER(MATCH(orderData[customer],$D$9,0)*MATCH(YEAR(orderData[invoice_date]),$D$15,0)),MATCH(ROW(orderData[customer]),ROW(orderData[customer])),""),ROWS($A$15:A88)+$B$3))),IF($D$15="",INDEX(orderData[order_date],SMALL(IF(ISNUMBER(MATCH(orderData[customer],$D$9,0)*MATCH(orderData[order_type],$D$13,0)),MATCH(ROW(orderData[customer]),ROW(orderData[customer])),""),ROWS($A$15:A88)+$B$3)),INDEX(orderData[order_date],SMALL(IF(ISNUMBER(MATCH(orderData[customer],$D$9,0)*MATCH(orderData[order_type],$D$13,0)*MATCH(YEAR(orderData[invoice_date]),$D$15,0)),MATCH(ROW(orderData[customer]),ROW(orderData[customer])),""),ROWS($A$15:A88)+$B$3)))),IF($D$13="",IF($D$15="",INDEX(orderData[order_date],SMALL(IF(ISNUMBER(MATCH(orderData[customer],$D$9,0)*MATCH(orderData[status],$D$11,0)),MATCH(ROW(orderData[customer]),ROW(orderData[customer])),""),ROWS($A$15:A88)+$B$3)),INDEX(orderData[order_date],SMALL(IF(ISNUMBER(MATCH(orderData[customer],$D$9,0)*MATCH(orderData[status],$D$11,0)*MATCH(YEAR(orderData[invoice_date]),$D$15,0)),MATCH(ROW(orderData[customer]),ROW(orderData[customer])),""),ROWS($A$15:A88)+$B$3))),IF($D$15="",INDEX(orderData[order_date],SMALL(IF(ISNUMBER(MATCH(orderData[customer],$D$9,0)*MATCH(orderData[status],$D$11,0)*MATCH(orderData[order_type],$D$13,0)),MATCH(ROW(orderData[customer]),ROW(orderData[customer])),""),ROWS($A$15:A88)+$B$3)),INDEX(orderData[order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P81" s="289" t="str">
        <f t="array" ref="P81">IFERROR(IF($D$9="",IF($D$11="",IF($D$13="",IF($D$15="",INDEX(orderData[invoice_no],SMALL(MATCH(ROW(orderData[customer]),ROW(orderData[customer])),ROWS($A$15:A88)+$B$3)),INDEX(orderData[invoice_no],SMALL(IF(ISNUMBER(MATCH(YEAR(orderData[invoice_date]),$D$15,0)),MATCH(ROW(orderData[customer]),ROW(orderData[customer])),""),ROWS($A$15:A88)+$B$3))),IF($D$15="",INDEX(orderData[invoice_no],SMALL(IF(ISNUMBER(MATCH(orderData[order_type],$D$13,0)),MATCH(ROW(orderData[customer]),ROW(orderData[customer])),""),ROWS($A$15:A88)+$B$3)),INDEX(orderData[invoice_no],SMALL(IF(ISNUMBER(MATCH(orderData[order_type],$D$13,0)*MATCH(YEAR(orderData[invoice_date]),$D$15,0)),MATCH(ROW(orderData[customer]),ROW(orderData[customer])),""),ROWS($A$15:A88)+$B$3)))),IF($D$13="",IF($D$15="",INDEX(orderData[invoice_no],SMALL(IF(ISNUMBER(MATCH(orderData[status],$D$11,0)),MATCH(ROW(orderData[customer]),ROW(orderData[customer])),""),ROWS($A$15:A88)+$B$3)),INDEX(orderData[invoice_no],SMALL(IF(ISNUMBER(MATCH(orderData[status],$D$11,0)*MATCH(YEAR(orderData[invoice_date]),$D$15,0)),MATCH(ROW(orderData[customer]),ROW(orderData[customer])),""),ROWS($A$15:A88)+$B$3))),IF($D$15="",INDEX(orderData[invoice_no],SMALL(IF(ISNUMBER(MATCH(orderData[status],$D$11,0)*MATCH(orderData[order_type],$D$13,0)),MATCH(ROW(orderData[customer]),ROW(orderData[customer])),""),ROWS($A$15:A88)+$B$3)),INDEX(orderData[invoice_no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no],SMALL(IF(ISNUMBER(MATCH(orderData[customer],$D$9,0)),MATCH(ROW(orderData[customer]),ROW(orderData[customer])),""),ROWS($A$15:A88)+$B$3)),INDEX(orderData[invoice_no],SMALL(IF(ISNUMBER(MATCH(orderData[customer],$D$9,0)*MATCH(YEAR(orderData[invoice_date]),$D$15,0)),MATCH(ROW(orderData[customer]),ROW(orderData[customer])),""),ROWS($A$15:A88)+$B$3))),IF($D$15="",INDEX(orderData[invoice_no],SMALL(IF(ISNUMBER(MATCH(orderData[customer],$D$9,0)*MATCH(orderData[order_type],$D$13,0)),MATCH(ROW(orderData[customer]),ROW(orderData[customer])),""),ROWS($A$15:A88)+$B$3)),INDEX(orderData[invoice_no],SMALL(IF(ISNUMBER(MATCH(orderData[customer],$D$9,0)*MATCH(orderData[order_type],$D$13,0)*MATCH(YEAR(orderData[invoice_date]),$D$15,0)),MATCH(ROW(orderData[customer]),ROW(orderData[customer])),""),ROWS($A$15:A88)+$B$3)))),IF($D$13="",IF($D$15="",INDEX(orderData[invoice_no],SMALL(IF(ISNUMBER(MATCH(orderData[customer],$D$9,0)*MATCH(orderData[status],$D$11,0)),MATCH(ROW(orderData[customer]),ROW(orderData[customer])),""),ROWS($A$15:A88)+$B$3)),INDEX(orderData[invoice_no],SMALL(IF(ISNUMBER(MATCH(orderData[customer],$D$9,0)*MATCH(orderData[status],$D$11,0)*MATCH(YEAR(orderData[invoice_date]),$D$15,0)),MATCH(ROW(orderData[customer]),ROW(orderData[customer])),""),ROWS($A$15:A88)+$B$3))),IF($D$15="",INDEX(orderData[invoice_no],SMALL(IF(ISNUMBER(MATCH(orderData[customer],$D$9,0)*MATCH(orderData[status],$D$11,0)*MATCH(orderData[order_type],$D$13,0)),MATCH(ROW(orderData[customer]),ROW(orderData[customer])),""),ROWS($A$15:A88)+$B$3)),INDEX(orderData[invoice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Q81" s="290" t="str">
        <f t="array" ref="Q81">IFERROR(IF($D$9="",IF($D$11="",IF($D$13="",IF($D$15="",INDEX(orderData[invoice_date],SMALL(MATCH(ROW(orderData[customer]),ROW(orderData[customer])),ROWS($A$15:A88)+$B$3)),INDEX(orderData[invoice_date],SMALL(IF(ISNUMBER(MATCH(YEAR(orderData[invoice_date]),$D$15,0)),MATCH(ROW(orderData[customer]),ROW(orderData[customer])),""),ROWS($A$15:A88)+$B$3))),IF($D$15="",INDEX(orderData[invoice_date],SMALL(IF(ISNUMBER(MATCH(orderData[order_type],$D$13,0)),MATCH(ROW(orderData[customer]),ROW(orderData[customer])),""),ROWS($A$15:A88)+$B$3)),INDEX(orderData[invoice_date],SMALL(IF(ISNUMBER(MATCH(orderData[order_type],$D$13,0)*MATCH(YEAR(orderData[invoice_date]),$D$15,0)),MATCH(ROW(orderData[customer]),ROW(orderData[customer])),""),ROWS($A$15:A88)+$B$3)))),IF($D$13="",IF($D$15="",INDEX(orderData[invoice_date],SMALL(IF(ISNUMBER(MATCH(orderData[status],$D$11,0)),MATCH(ROW(orderData[customer]),ROW(orderData[customer])),""),ROWS($A$15:A88)+$B$3)),INDEX(orderData[invoice_date],SMALL(IF(ISNUMBER(MATCH(orderData[status],$D$11,0)*MATCH(YEAR(orderData[invoice_date]),$D$15,0)),MATCH(ROW(orderData[customer]),ROW(orderData[customer])),""),ROWS($A$15:A88)+$B$3))),IF($D$15="",INDEX(orderData[invoice_date],SMALL(IF(ISNUMBER(MATCH(orderData[status],$D$11,0)*MATCH(orderData[order_type],$D$13,0)),MATCH(ROW(orderData[customer]),ROW(orderData[customer])),""),ROWS($A$15:A88)+$B$3)),INDEX(orderData[invoice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date],SMALL(IF(ISNUMBER(MATCH(orderData[customer],$D$9,0)),MATCH(ROW(orderData[customer]),ROW(orderData[customer])),""),ROWS($A$15:A88)+$B$3)),INDEX(orderData[invoice_date],SMALL(IF(ISNUMBER(MATCH(orderData[customer],$D$9,0)*MATCH(YEAR(orderData[invoice_date]),$D$15,0)),MATCH(ROW(orderData[customer]),ROW(orderData[customer])),""),ROWS($A$15:A88)+$B$3))),IF($D$15="",INDEX(orderData[invoice_date],SMALL(IF(ISNUMBER(MATCH(orderData[customer],$D$9,0)*MATCH(orderData[order_type],$D$13,0)),MATCH(ROW(orderData[customer]),ROW(orderData[customer])),""),ROWS($A$15:A88)+$B$3)),INDEX(orderData[invoice_date],SMALL(IF(ISNUMBER(MATCH(orderData[customer],$D$9,0)*MATCH(orderData[order_type],$D$13,0)*MATCH(YEAR(orderData[invoice_date]),$D$15,0)),MATCH(ROW(orderData[customer]),ROW(orderData[customer])),""),ROWS($A$15:A88)+$B$3)))),IF($D$13="",IF($D$15="",INDEX(orderData[invoice_date],SMALL(IF(ISNUMBER(MATCH(orderData[customer],$D$9,0)*MATCH(orderData[status],$D$11,0)),MATCH(ROW(orderData[customer]),ROW(orderData[customer])),""),ROWS($A$15:A88)+$B$3)),INDEX(orderData[invoice_date],SMALL(IF(ISNUMBER(MATCH(orderData[customer],$D$9,0)*MATCH(orderData[status],$D$11,0)*MATCH(YEAR(orderData[invoice_date]),$D$15,0)),MATCH(ROW(orderData[customer]),ROW(orderData[customer])),""),ROWS($A$15:A88)+$B$3))),IF($D$15="",INDEX(orderData[invoice_date],SMALL(IF(ISNUMBER(MATCH(orderData[customer],$D$9,0)*MATCH(orderData[status],$D$11,0)*MATCH(orderData[order_type],$D$13,0)),MATCH(ROW(orderData[customer]),ROW(orderData[customer])),""),ROWS($A$15:A88)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R81" s="291" t="str">
        <f t="array" ref="R81">IFERROR(IF($D$9="",IF($D$11="",IF($D$13="",IF($D$15="",INDEX(orderData[inv_amount],SMALL(MATCH(ROW(orderData[customer]),ROW(orderData[customer])),ROWS($A$15:A88)+$B$3)),INDEX(orderData[inv_amount],SMALL(IF(ISNUMBER(MATCH(YEAR(orderData[invoice_date]),$D$15,0)),MATCH(ROW(orderData[customer]),ROW(orderData[customer])),""),ROWS($A$15:A88)+$B$3))),IF($D$15="",INDEX(orderData[inv_amount],SMALL(IF(ISNUMBER(MATCH(orderData[order_type],$D$13,0)),MATCH(ROW(orderData[customer]),ROW(orderData[customer])),""),ROWS($A$15:A88)+$B$3)),INDEX(orderData[inv_amount],SMALL(IF(ISNUMBER(MATCH(orderData[order_type],$D$13,0)*MATCH(YEAR(orderData[invoice_date]),$D$15,0)),MATCH(ROW(orderData[customer]),ROW(orderData[customer])),""),ROWS($A$15:A88)+$B$3)))),IF($D$13="",IF($D$15="",INDEX(orderData[inv_amount],SMALL(IF(ISNUMBER(MATCH(orderData[status],$D$11,0)),MATCH(ROW(orderData[customer]),ROW(orderData[customer])),""),ROWS($A$15:A88)+$B$3)),INDEX(orderData[inv_amount],SMALL(IF(ISNUMBER(MATCH(orderData[status],$D$11,0)*MATCH(YEAR(orderData[invoice_date]),$D$15,0)),MATCH(ROW(orderData[customer]),ROW(orderData[customer])),""),ROWS($A$15:A88)+$B$3))),IF($D$15="",INDEX(orderData[inv_amount],SMALL(IF(ISNUMBER(MATCH(orderData[status],$D$11,0)*MATCH(orderData[order_type],$D$13,0)),MATCH(ROW(orderData[customer]),ROW(orderData[customer])),""),ROWS($A$15:A88)+$B$3)),INDEX(orderData[inv_amount],SMALL(IF(ISNUMBER(MATCH(orderData[status],$D$11,0)*MATCH(orderData[order_type],$D$13,0)*MATCH(YEAR(orderData[invoice_date]),$D$15,0)),MATCH(ROW(orderData[customer]),ROW(orderData[customer])),""),ROWS($A$15:A88)+$B$3))))),IF($D$11="",IF($D$13="",IF($D$15="",INDEX(orderData[inv_amount],SMALL(IF(ISNUMBER(MATCH(orderData[customer],$D$9,0)),MATCH(ROW(orderData[customer]),ROW(orderData[customer])),""),ROWS($A$15:A88)+$B$3)),INDEX(orderData[inv_amount],SMALL(IF(ISNUMBER(MATCH(orderData[customer],$D$9,0)*MATCH(YEAR(orderData[invoice_date]),$D$15,0)),MATCH(ROW(orderData[customer]),ROW(orderData[customer])),""),ROWS($A$15:A88)+$B$3))),IF($D$15="",INDEX(orderData[inv_amount],SMALL(IF(ISNUMBER(MATCH(orderData[customer],$D$9,0)*MATCH(orderData[order_type],$D$13,0)),MATCH(ROW(orderData[customer]),ROW(orderData[customer])),""),ROWS($A$15:A88)+$B$3)),INDEX(orderData[inv_amount],SMALL(IF(ISNUMBER(MATCH(orderData[customer],$D$9,0)*MATCH(orderData[order_type],$D$13,0)*MATCH(YEAR(orderData[invoice_date]),$D$15,0)),MATCH(ROW(orderData[customer]),ROW(orderData[customer])),""),ROWS($A$15:A88)+$B$3)))),IF($D$13="",IF($D$15="",INDEX(orderData[inv_amount],SMALL(IF(ISNUMBER(MATCH(orderData[customer],$D$9,0)*MATCH(orderData[status],$D$11,0)),MATCH(ROW(orderData[customer]),ROW(orderData[customer])),""),ROWS($A$15:A88)+$B$3)),INDEX(orderData[inv_amount],SMALL(IF(ISNUMBER(MATCH(orderData[customer],$D$9,0)*MATCH(orderData[status],$D$11,0)*MATCH(YEAR(orderData[inv_amount]),$D$15,0)),MATCH(ROW(orderData[customer]),ROW(orderData[customer])),""),ROWS($A$15:A88)+$B$3))),IF($D$15="",INDEX(orderData[inv_amount],SMALL(IF(ISNUMBER(MATCH(orderData[customer],$D$9,0)*MATCH(orderData[status],$D$11,0)*MATCH(orderData[order_type],$D$13,0)),MATCH(ROW(orderData[customer]),ROW(orderData[customer])),""),ROWS($A$15:A88)+$B$3)),INDEX(orderData[inv_amount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S81" s="353" t="str">
        <f t="array" ref="S81">IFERROR(IF($D$9="",IF($D$11="",IF($D$13="",IF($D$15="",INDEX(orderData[lock_goods],SMALL(MATCH(ROW(orderData[customer]),ROW(orderData[customer])),ROWS($A$15:A88)+$B$3)),INDEX(orderData[lock_goods],SMALL(IF(ISNUMBER(MATCH(YEAR(orderData[invoice_date]),$D$15,0)),MATCH(ROW(orderData[customer]),ROW(orderData[customer])),""),ROWS($A$15:A88)+$B$3))),IF($D$15="",INDEX(orderData[lock_goods],SMALL(IF(ISNUMBER(MATCH(orderData[order_type],$D$13,0)),MATCH(ROW(orderData[customer]),ROW(orderData[customer])),""),ROWS($A$15:A88)+$B$3)),INDEX(orderData[lock_goods],SMALL(IF(ISNUMBER(MATCH(orderData[order_type],$D$13,0)*MATCH(YEAR(orderData[invoice_date]),$D$15,0)),MATCH(ROW(orderData[customer]),ROW(orderData[customer])),""),ROWS($A$15:A88)+$B$3)))),IF($D$13="",IF($D$15="",INDEX(orderData[lock_goods],SMALL(IF(ISNUMBER(MATCH(orderData[status],$D$11,0)),MATCH(ROW(orderData[customer]),ROW(orderData[customer])),""),ROWS($A$15:A88)+$B$3)),INDEX(orderData[lock_goods],SMALL(IF(ISNUMBER(MATCH(orderData[status],$D$11,0)*MATCH(YEAR(orderData[invoice_date]),$D$15,0)),MATCH(ROW(orderData[customer]),ROW(orderData[customer])),""),ROWS($A$15:A88)+$B$3))),IF($D$15="",INDEX(orderData[lock_goods],SMALL(IF(ISNUMBER(MATCH(orderData[status],$D$11,0)*MATCH(orderData[order_type],$D$13,0)),MATCH(ROW(orderData[customer]),ROW(orderData[customer])),""),ROWS($A$15:A88)+$B$3)),INDEX(orderData[lock_goods],SMALL(IF(ISNUMBER(MATCH(orderData[status],$D$11,0)*MATCH(orderData[order_type],$D$13,0)*MATCH(YEAR(orderData[invoice_date]),$D$15,0)),MATCH(ROW(orderData[customer]),ROW(orderData[customer])),""),ROWS($A$15:A88)+$B$3))))),IF($D$11="",IF($D$13="",IF($D$15="",INDEX(orderData[lock_goods],SMALL(IF(ISNUMBER(MATCH(orderData[customer],$D$9,0)),MATCH(ROW(orderData[customer]),ROW(orderData[customer])),""),ROWS($A$15:A88)+$B$3)),INDEX(orderData[lock_goods],SMALL(IF(ISNUMBER(MATCH(orderData[customer],$D$9,0)*MATCH(YEAR(orderData[invoice_date]),$D$15,0)),MATCH(ROW(orderData[customer]),ROW(orderData[customer])),""),ROWS($A$15:A88)+$B$3))),IF($D$15="",INDEX(orderData[lock_goods],SMALL(IF(ISNUMBER(MATCH(orderData[customer],$D$9,0)*MATCH(orderData[order_type],$D$13,0)),MATCH(ROW(orderData[customer]),ROW(orderData[customer])),""),ROWS($A$15:A88)+$B$3)),INDEX(orderData[lock_goods],SMALL(IF(ISNUMBER(MATCH(orderData[customer],$D$9,0)*MATCH(orderData[order_type],$D$13,0)*MATCH(YEAR(orderData[invoice_date]),$D$15,0)),MATCH(ROW(orderData[customer]),ROW(orderData[customer])),""),ROWS($A$15:A88)+$B$3)))),IF($D$13="",IF($D$15="",INDEX(orderData[lock_goods],SMALL(IF(ISNUMBER(MATCH(orderData[customer],$D$9,0)*MATCH(orderData[status],$D$11,0)),MATCH(ROW(orderData[customer]),ROW(orderData[customer])),""),ROWS($A$15:A88)+$B$3)),INDEX(orderData[lock_goods],SMALL(IF(ISNUMBER(MATCH(orderData[customer],$D$9,0)*MATCH(orderData[status],$D$11,0)*MATCH(YEAR(orderData[payed]),$D$15,0)),MATCH(ROW(orderData[customer]),ROW(orderData[customer])),""),ROWS($A$15:A88)+$B$3))),IF($D$15="",INDEX(orderData[lock_goods],SMALL(IF(ISNUMBER(MATCH(orderData[customer],$D$9,0)*MATCH(orderData[status],$D$11,0)*MATCH(orderData[order_type],$D$13,0)),MATCH(ROW(orderData[customer]),ROW(orderData[customer])),""),ROWS($A$15:A88)+$B$3)),INDEX(orderData[lock_good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T81" s="292" t="str">
        <f t="array" ref="T81">IFERROR(IF($D$9="",IF($D$11="",IF($D$13="",IF($D$15="",INDEX(orderData[payed],SMALL(MATCH(ROW(orderData[customer]),ROW(orderData[customer])),ROWS($A$15:A88)+$B$3)),INDEX(orderData[payed],SMALL(IF(ISNUMBER(MATCH(YEAR(orderData[invoice_date]),$D$15,0)),MATCH(ROW(orderData[customer]),ROW(orderData[customer])),""),ROWS($A$15:A88)+$B$3))),IF($D$15="",INDEX(orderData[payed],SMALL(IF(ISNUMBER(MATCH(orderData[order_type],$D$13,0)),MATCH(ROW(orderData[customer]),ROW(orderData[customer])),""),ROWS($A$15:A88)+$B$3)),INDEX(orderData[payed],SMALL(IF(ISNUMBER(MATCH(orderData[order_type],$D$13,0)*MATCH(YEAR(orderData[invoice_date]),$D$15,0)),MATCH(ROW(orderData[customer]),ROW(orderData[customer])),""),ROWS($A$15:A88)+$B$3)))),IF($D$13="",IF($D$15="",INDEX(orderData[payed],SMALL(IF(ISNUMBER(MATCH(orderData[status],$D$11,0)),MATCH(ROW(orderData[customer]),ROW(orderData[customer])),""),ROWS($A$15:A88)+$B$3)),INDEX(orderData[payed],SMALL(IF(ISNUMBER(MATCH(orderData[status],$D$11,0)*MATCH(YEAR(orderData[invoice_date]),$D$15,0)),MATCH(ROW(orderData[customer]),ROW(orderData[customer])),""),ROWS($A$15:A88)+$B$3))),IF($D$15="",INDEX(orderData[payed],SMALL(IF(ISNUMBER(MATCH(orderData[status],$D$11,0)*MATCH(orderData[order_type],$D$13,0)),MATCH(ROW(orderData[customer]),ROW(orderData[customer])),""),ROWS($A$15:A88)+$B$3)),INDEX(orderData[payed],SMALL(IF(ISNUMBER(MATCH(orderData[status],$D$11,0)*MATCH(orderData[order_type],$D$13,0)*MATCH(YEAR(orderData[invoice_date]),$D$15,0)),MATCH(ROW(orderData[customer]),ROW(orderData[customer])),""),ROWS($A$15:A88)+$B$3))))),IF($D$11="",IF($D$13="",IF($D$15="",INDEX(orderData[payed],SMALL(IF(ISNUMBER(MATCH(orderData[customer],$D$9,0)),MATCH(ROW(orderData[customer]),ROW(orderData[customer])),""),ROWS($A$15:A88)+$B$3)),INDEX(orderData[payed],SMALL(IF(ISNUMBER(MATCH(orderData[customer],$D$9,0)*MATCH(YEAR(orderData[invoice_date]),$D$15,0)),MATCH(ROW(orderData[customer]),ROW(orderData[customer])),""),ROWS($A$15:A88)+$B$3))),IF($D$15="",INDEX(orderData[payed],SMALL(IF(ISNUMBER(MATCH(orderData[customer],$D$9,0)*MATCH(orderData[order_type],$D$13,0)),MATCH(ROW(orderData[customer]),ROW(orderData[customer])),""),ROWS($A$15:A88)+$B$3)),INDEX(orderData[payed],SMALL(IF(ISNUMBER(MATCH(orderData[customer],$D$9,0)*MATCH(orderData[order_type],$D$13,0)*MATCH(YEAR(orderData[invoice_date]),$D$15,0)),MATCH(ROW(orderData[customer]),ROW(orderData[customer])),""),ROWS($A$15:A88)+$B$3)))),IF($D$13="",IF($D$15="",INDEX(orderData[payed],SMALL(IF(ISNUMBER(MATCH(orderData[customer],$D$9,0)*MATCH(orderData[status],$D$11,0)),MATCH(ROW(orderData[customer]),ROW(orderData[customer])),""),ROWS($A$15:A88)+$B$3)),INDEX(orderData[payed],SMALL(IF(ISNUMBER(MATCH(orderData[customer],$D$9,0)*MATCH(orderData[status],$D$11,0)*MATCH(YEAR(orderData[payed]),$D$15,0)),MATCH(ROW(orderData[customer]),ROW(orderData[customer])),""),ROWS($A$15:A88)+$B$3))),IF($D$15="",INDEX(orderData[payed],SMALL(IF(ISNUMBER(MATCH(orderData[customer],$D$9,0)*MATCH(orderData[status],$D$11,0)*MATCH(orderData[order_type],$D$13,0)),MATCH(ROW(orderData[customer]),ROW(orderData[customer])),""),ROWS($A$15:A88)+$B$3)),INDEX(orderData[paye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U81" s="287" t="str">
        <f t="array" ref="U81">IFERROR(IF($D$9="",IF($D$11="",IF($D$13="",IF($D$15="",INDEX(orderData[shipping_method],SMALL(MATCH(ROW(orderData[customer]),ROW(orderData[customer])),ROWS($A$15:A88)+$B$3)),INDEX(orderData[shipping_method],SMALL(IF(ISNUMBER(MATCH(YEAR(orderData[invoice_date]),$D$15,0)),MATCH(ROW(orderData[customer]),ROW(orderData[customer])),""),ROWS($A$15:A88)+$B$3))),IF($D$15="",INDEX(orderData[shipping_method],SMALL(IF(ISNUMBER(MATCH(orderData[order_type],$D$13,0)),MATCH(ROW(orderData[customer]),ROW(orderData[customer])),""),ROWS($A$15:A88)+$B$3)),INDEX(orderData[shipping_method],SMALL(IF(ISNUMBER(MATCH(orderData[order_type],$D$13,0)*MATCH(YEAR(orderData[invoice_date]),$D$15,0)),MATCH(ROW(orderData[customer]),ROW(orderData[customer])),""),ROWS($A$15:A88)+$B$3)))),IF($D$13="",IF($D$15="",INDEX(orderData[shipping_method],SMALL(IF(ISNUMBER(MATCH(orderData[status],$D$11,0)),MATCH(ROW(orderData[customer]),ROW(orderData[customer])),""),ROWS($A$15:A88)+$B$3)),INDEX(orderData[shipping_method],SMALL(IF(ISNUMBER(MATCH(orderData[status],$D$11,0)*MATCH(YEAR(orderData[invoice_date]),$D$15,0)),MATCH(ROW(orderData[customer]),ROW(orderData[customer])),""),ROWS($A$15:A88)+$B$3))),IF($D$15="",INDEX(orderData[shipping_method],SMALL(IF(ISNUMBER(MATCH(orderData[status],$D$11,0)*MATCH(orderData[order_type],$D$13,0)),MATCH(ROW(orderData[customer]),ROW(orderData[customer])),""),ROWS($A$15:A88)+$B$3)),INDEX(orderData[shipping_method],SMALL(IF(ISNUMBER(MATCH(orderData[status],$D$11,0)*MATCH(orderData[order_type],$D$13,0)*MATCH(YEAR(orderData[invoice_date]),$D$15,0)),MATCH(ROW(orderData[customer]),ROW(orderData[customer])),""),ROWS($A$15:A88)+$B$3))))),IF($D$11="",IF($D$13="",IF($D$15="",INDEX(orderData[shipping_method],SMALL(IF(ISNUMBER(MATCH(orderData[customer],$D$9,0)),MATCH(ROW(orderData[customer]),ROW(orderData[customer])),""),ROWS($A$15:A88)+$B$3)),INDEX(orderData[shipping_method],SMALL(IF(ISNUMBER(MATCH(orderData[customer],$D$9,0)*MATCH(YEAR(orderData[invoice_date]),$D$15,0)),MATCH(ROW(orderData[customer]),ROW(orderData[customer])),""),ROWS($A$15:A88)+$B$3))),IF($D$15="",INDEX(orderData[shipping_method],SMALL(IF(ISNUMBER(MATCH(orderData[customer],$D$9,0)*MATCH(orderData[order_type],$D$13,0)),MATCH(ROW(orderData[customer]),ROW(orderData[customer])),""),ROWS($A$15:A88)+$B$3)),INDEX(orderData[shipping_method],SMALL(IF(ISNUMBER(MATCH(orderData[customer],$D$9,0)*MATCH(orderData[order_type],$D$13,0)*MATCH(YEAR(orderData[invoice_date]),$D$15,0)),MATCH(ROW(orderData[customer]),ROW(orderData[customer])),""),ROWS($A$15:A88)+$B$3)))),IF($D$13="",IF($D$15="",INDEX(orderData[shipping_method],SMALL(IF(ISNUMBER(MATCH(orderData[customer],$D$9,0)*MATCH(orderData[status],$D$11,0)),MATCH(ROW(orderData[customer]),ROW(orderData[customer])),""),ROWS($A$15:A88)+$B$3)),INDEX(orderData[shipping_method],SMALL(IF(ISNUMBER(MATCH(orderData[customer],$D$9,0)*MATCH(orderData[status],$D$11,0)*MATCH(YEAR(orderData[shipping_method]),$D$15,0)),MATCH(ROW(orderData[customer]),ROW(orderData[customer])),""),ROWS($A$15:A88)+$B$3))),IF($D$15="",INDEX(orderData[shipping_method],SMALL(IF(ISNUMBER(MATCH(orderData[customer],$D$9,0)*MATCH(orderData[status],$D$11,0)*MATCH(orderData[order_type],$D$13,0)),MATCH(ROW(orderData[customer]),ROW(orderData[customer])),""),ROWS($A$15:A88)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V81" s="292" t="str">
        <f t="array" ref="V81">IFERROR(IF($D$9="",IF($D$11="",IF($D$13="",IF($D$15="",INDEX(orderData[status],SMALL(MATCH(ROW(orderData[customer]),ROW(orderData[customer])),ROWS($A$15:A88)+$B$3)),INDEX(orderData[status],SMALL(IF(ISNUMBER(MATCH(YEAR(orderData[invoice_date]),$D$15,0)),MATCH(ROW(orderData[customer]),ROW(orderData[customer])),""),ROWS($A$15:A88)+$B$3))),IF($D$15="",INDEX(orderData[status],SMALL(IF(ISNUMBER(MATCH(orderData[order_type],$D$13,0)),MATCH(ROW(orderData[customer]),ROW(orderData[customer])),""),ROWS($A$15:A88)+$B$3)),INDEX(orderData[status],SMALL(IF(ISNUMBER(MATCH(orderData[order_type],$D$13,0)*MATCH(YEAR(orderData[invoice_date]),$D$15,0)),MATCH(ROW(orderData[customer]),ROW(orderData[customer])),""),ROWS($A$15:A88)+$B$3)))),IF($D$13="",IF($D$15="",INDEX(orderData[status],SMALL(IF(ISNUMBER(MATCH(orderData[status],$D$11,0)),MATCH(ROW(orderData[customer]),ROW(orderData[customer])),""),ROWS($A$15:A88)+$B$3)),INDEX(orderData[status],SMALL(IF(ISNUMBER(MATCH(orderData[status],$D$11,0)*MATCH(YEAR(orderData[invoice_date]),$D$15,0)),MATCH(ROW(orderData[customer]),ROW(orderData[customer])),""),ROWS($A$15:A88)+$B$3))),IF($D$15="",INDEX(orderData[status],SMALL(IF(ISNUMBER(MATCH(orderData[status],$D$11,0)*MATCH(orderData[order_type],$D$13,0)),MATCH(ROW(orderData[customer]),ROW(orderData[customer])),""),ROWS($A$15:A88)+$B$3)),INDEX(orderData[status],SMALL(IF(ISNUMBER(MATCH(orderData[status],$D$11,0)*MATCH(orderData[order_type],$D$13,0)*MATCH(YEAR(orderData[invoice_date]),$D$15,0)),MATCH(ROW(orderData[customer]),ROW(orderData[customer])),""),ROWS($A$15:A88)+$B$3))))),IF($D$11="",IF($D$13="",IF($D$15="",INDEX(orderData[status],SMALL(IF(ISNUMBER(MATCH(orderData[customer],$D$9,0)),MATCH(ROW(orderData[customer]),ROW(orderData[customer])),""),ROWS($A$15:A88)+$B$3)),INDEX(orderData[status],SMALL(IF(ISNUMBER(MATCH(orderData[customer],$D$9,0)*MATCH(YEAR(orderData[invoice_date]),$D$15,0)),MATCH(ROW(orderData[customer]),ROW(orderData[customer])),""),ROWS($A$15:A88)+$B$3))),IF($D$15="",INDEX(orderData[status],SMALL(IF(ISNUMBER(MATCH(orderData[customer],$D$9,0)*MATCH(orderData[order_type],$D$13,0)),MATCH(ROW(orderData[customer]),ROW(orderData[customer])),""),ROWS($A$15:A88)+$B$3)),INDEX(orderData[status],SMALL(IF(ISNUMBER(MATCH(orderData[customer],$D$9,0)*MATCH(orderData[order_type],$D$13,0)*MATCH(YEAR(orderData[invoice_date]),$D$15,0)),MATCH(ROW(orderData[customer]),ROW(orderData[customer])),""),ROWS($A$15:A88)+$B$3)))),IF($D$13="",IF($D$15="",INDEX(orderData[status],SMALL(IF(ISNUMBER(MATCH(orderData[customer],$D$9,0)*MATCH(orderData[status],$D$11,0)),MATCH(ROW(orderData[customer]),ROW(orderData[customer])),""),ROWS($A$15:A88)+$B$3)),INDEX(orderData[status],SMALL(IF(ISNUMBER(MATCH(orderData[customer],$D$9,0)*MATCH(orderData[status],$D$11,0)*MATCH(YEAR(orderData[status]),$D$15,0)),MATCH(ROW(orderData[customer]),ROW(orderData[customer])),""),ROWS($A$15:A88)+$B$3))),IF($D$15="",INDEX(orderData[status],SMALL(IF(ISNUMBER(MATCH(orderData[customer],$D$9,0)*MATCH(orderData[status],$D$11,0)*MATCH(orderData[order_type],$D$13,0)),MATCH(ROW(orderData[customer]),ROW(orderData[customer])),""),ROWS($A$15:A88)+$B$3)),INDEX(orderData[statu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W81" s="392" t="str">
        <f t="array" ref="W81">IFERROR(IF($D$9="",IF($D$11="",IF($D$13="",IF($D$15="",INDEX(orderData[custom_docs],SMALL(MATCH(ROW(orderData[customer]),ROW(orderData[customer])),ROWS($A$15:A88)+$B$3)),INDEX(orderData[custom_docs],SMALL(IF(ISNUMBER(MATCH(YEAR(orderData[invoice_date]),$D$15,0)),MATCH(ROW(orderData[customer]),ROW(orderData[customer])),""),ROWS($A$15:A88)+$B$3))),IF($D$15="",INDEX(orderData[custom_docs],SMALL(IF(ISNUMBER(MATCH(orderData[order_type],$D$13,0)),MATCH(ROW(orderData[customer]),ROW(orderData[customer])),""),ROWS($A$15:A88)+$B$3)),INDEX(orderData[custom_docs],SMALL(IF(ISNUMBER(MATCH(orderData[order_type],$D$13,0)*MATCH(YEAR(orderData[invoice_date]),$D$15,0)),MATCH(ROW(orderData[customer]),ROW(orderData[customer])),""),ROWS($A$15:A88)+$B$3)))),IF($D$13="",IF($D$15="",INDEX(orderData[custom_docs],SMALL(IF(ISNUMBER(MATCH(orderData[status],$D$11,0)),MATCH(ROW(orderData[customer]),ROW(orderData[customer])),""),ROWS($A$15:A88)+$B$3)),INDEX(orderData[custom_docs],SMALL(IF(ISNUMBER(MATCH(orderData[status],$D$11,0)*MATCH(YEAR(orderData[invoice_date]),$D$15,0)),MATCH(ROW(orderData[customer]),ROW(orderData[customer])),""),ROWS($A$15:A88)+$B$3))),IF($D$15="",INDEX(orderData[custom_docs],SMALL(IF(ISNUMBER(MATCH(orderData[status],$D$11,0)*MATCH(orderData[order_type],$D$13,0)),MATCH(ROW(orderData[customer]),ROW(orderData[customer])),""),ROWS($A$15:A88)+$B$3)),INDEX(orderData[custom_docs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_docs],SMALL(IF(ISNUMBER(MATCH(orderData[customer],$D$9,0)),MATCH(ROW(orderData[customer]),ROW(orderData[customer])),""),ROWS($A$15:A88)+$B$3)),INDEX(orderData[custom_docs],SMALL(IF(ISNUMBER(MATCH(orderData[customer],$D$9,0)*MATCH(YEAR(orderData[invoice_date]),$D$15,0)),MATCH(ROW(orderData[customer]),ROW(orderData[customer])),""),ROWS($A$15:A88)+$B$3))),IF($D$15="",INDEX(orderData[custom_docs],SMALL(IF(ISNUMBER(MATCH(orderData[customer],$D$9,0)*MATCH(orderData[order_type],$D$13,0)),MATCH(ROW(orderData[customer]),ROW(orderData[customer])),""),ROWS($A$15:A88)+$B$3)),INDEX(orderData[custom_docs],SMALL(IF(ISNUMBER(MATCH(orderData[customer],$D$9,0)*MATCH(orderData[order_type],$D$13,0)*MATCH(YEAR(orderData[invoice_date]),$D$15,0)),MATCH(ROW(orderData[customer]),ROW(orderData[customer])),""),ROWS($A$15:A88)+$B$3)))),IF($D$13="",IF($D$15="",INDEX(orderData[custom_docs],SMALL(IF(ISNUMBER(MATCH(orderData[customer],$D$9,0)*MATCH(orderData[status],$D$11,0)),MATCH(ROW(orderData[customer]),ROW(orderData[customer])),""),ROWS($A$15:A88)+$B$3)),INDEX(orderData[custom_docs],SMALL(IF(ISNUMBER(MATCH(orderData[customer],$D$9,0)*MATCH(orderData[status],$D$11,0)*MATCH(YEAR(orderData[status]),$D$15,0)),MATCH(ROW(orderData[customer]),ROW(orderData[customer])),""),ROWS($A$15:A88)+$B$3))),IF($D$15="",INDEX(orderData[custom_docs],SMALL(IF(ISNUMBER(MATCH(orderData[customer],$D$9,0)*MATCH(orderData[status],$D$11,0)*MATCH(orderData[order_type],$D$13,0)),MATCH(ROW(orderData[customer]),ROW(orderData[customer])),""),ROWS($A$15:A88)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BG81" s="195"/>
      <c r="BK81" s="266"/>
      <c r="BL81" s="267"/>
      <c r="BM81" s="268"/>
      <c r="BN81" s="267"/>
      <c r="BO81" s="268"/>
      <c r="BZ81" s="318"/>
      <c r="CA81" s="305" t="str">
        <f>IFERROR(IF(BZ81="","",INDEX(productData[description],MATCH(BZ81,productData[sku],0))),"")</f>
        <v/>
      </c>
      <c r="CB81" s="307"/>
      <c r="CC81" s="421"/>
      <c r="CD81" s="315"/>
      <c r="CE81" s="426"/>
      <c r="CF81" s="308"/>
      <c r="CG81" s="309" t="str">
        <f>IFERROR(ROUNDUP(CB81/INDEX(productData[units_per_carton],MATCH(BZ81,productData[sku],0)),0),"")</f>
        <v/>
      </c>
      <c r="CH81" s="310" t="str">
        <f>IFERROR(ROUNDUP(CD81/INDEX(productData[units_per_carton],MATCH(BZ81,productData[sku],0)),0),"")</f>
        <v/>
      </c>
      <c r="CI81" s="310" t="str">
        <f>IFERROR(ROUNDUP(CF81/INDEX(productData[units_per_carton],MATCH(BZ81,productData[sku])),0),"")</f>
        <v/>
      </c>
      <c r="CJ81" s="310" t="str">
        <f>IFERROR(((CB81+CD81+CF81)/INDEX(productData[units_per_carton],MATCH(BZ81,productData[sku],0)))*INDEX(productData[net_weight],MATCH(BZ81,productData[sku],0)),"")</f>
        <v/>
      </c>
      <c r="CK81" s="310" t="str">
        <f>IFERROR(((CB81+CD81+CF81)/INDEX(productData[units_per_carton],MATCH(BZ81,productData[sku],0)))*INDEX(productData[gross_weight],MATCH(BZ81,productData[sku],0)),"")</f>
        <v/>
      </c>
      <c r="CL81" s="414" t="str">
        <f>IFERROR((CB81+CD81+CF81)/INDEX(productData[units_per_carton],MATCH(BZ81,productData[sku],0))*INDEX(productData[length],MATCH(BZ81,productData[sku],0))*INDEX(productData[width],MATCH(BZ81,productData[sku],0))*INDEX(productData[height],MATCH(BZ81,productData[sku],0))/1000000000,"")</f>
        <v/>
      </c>
      <c r="CM81" s="311" t="str">
        <f>IFERROR(INDEX(productData[category],MATCH(BZ81,productData[sku],0)),"")</f>
        <v/>
      </c>
      <c r="CN81" s="311" t="str">
        <f>IFERROR(INDEX(productData[size1],MATCH(BZ81,productData[sku],0)),"")</f>
        <v/>
      </c>
      <c r="CO81" s="312" t="str">
        <f>IFERROR(INDEX(productData[hs_code],MATCH(BZ81,productData[sku],0)),"")</f>
        <v/>
      </c>
      <c r="CP81" s="365" t="str">
        <f>IFERROR(INDEX(productData[sku_geko],MATCH(BZ81,productData[sku],0)),"")</f>
        <v/>
      </c>
      <c r="CQ81" s="308"/>
      <c r="CR81" s="383" t="str">
        <f>IFERROR(IF(BZ81="","",IF($BX$15="SALE",INDEX(inventory[COSTO UNITARIO],MATCH(BZ81,inventory[SKU],0)),IF($BX$15="SAMPLING",INDEX(inventory[COSTO UNITARIO],MATCH(BZ81,inventory[SKU],0)),""))),"")</f>
        <v/>
      </c>
      <c r="CS81" s="383" t="str">
        <f t="shared" si="10"/>
        <v/>
      </c>
      <c r="CT81" s="430" t="str">
        <f t="shared" si="11"/>
        <v/>
      </c>
      <c r="CU81" s="357" t="str">
        <f t="shared" si="12"/>
        <v/>
      </c>
      <c r="DB81" s="251" t="str">
        <f>IFERROR(VLOOKUP(BZ81,productData[],22,FALSE),"")</f>
        <v/>
      </c>
      <c r="EE81" s="337" t="str">
        <f t="array" ref="EE81">IFERROR(IF($EC$9="",IF($EC$11="",IF($EC$13="",INDEX(productData[sku],SMALL(MATCH(ROW(productData[sku]),ROW(productData[sku])),ROWS($A$15:A88)+$B$3)),INDEX(productData[sku],SMALL(IF(ISNUMBER(MATCH(productData[size1],$EC$13,0)),MATCH(ROW(productData[sku]),ROW(productData[sku])),""),ROWS($A$15:A86)+$B$3))),IF($EC$13="",INDEX(productData[sku],SMALL(IF(ISNUMBER(MATCH(productData[sex],$EC$11,0)),MATCH(ROW(productData[sku]),ROW(productData[sku])),""),ROWS($A$15:A86)+$B$3)),INDEX(productData[sku],SMALL(IF(ISNUMBER(MATCH(productData[sex],$EC$11,0)*MATCH(productData[size1],$EC$13,0)),MATCH(ROW(productData[sku]),ROW(productData[sku])),""),ROWS($A$15:A86)+$B$3)))),IF($EC$11="",IF($EC$13="",INDEX(productData[sku],SMALL(IF(ISNUMBER(MATCH(productData[category],$EC$9,0)),MATCH(ROW(productData[sku]),ROW(productData[sku])),""),ROWS($A$15:A86)+$B$3)),INDEX(productData[sku],SMALL(IF(ISNUMBER(MATCH(productData[category],$EC$9,0)*MATCH(productData[size1],$EC$13,0)),MATCH(ROW(productData[sku]),ROW(productData[sku])),""),ROWS($A$15:A86)+$B$3))),IF($EC$13="",INDEX(productData[sku],SMALL(IF(ISNUMBER(MATCH(productData[category],$EC$9,0)*MATCH(productData[sex],$EC$11,0)),MATCH(ROW(productData[sku]),ROW(productData[sku])),""),ROWS($A$15:A86)+$B$3)),INDEX(productData[sku],SMALL(IF(ISNUMBER(MATCH(productData[category],$EC$9,0)*MATCH(productData[sex],$EC$11,0)*MATCH(productData[size1],$EC$13,0)),MATCH(ROW(productData[sku]),ROW(productData[sku])),""),ROWS($A$15:A86)+$B$3))))),"")</f>
        <v/>
      </c>
      <c r="EF81" s="501" t="str">
        <f t="array" ref="EF81">IFERROR(IF($EC$9="",IF($EC$11="",IF($EC$13="",INDEX(productData[description],SMALL(MATCH(ROW(productData[sku]),ROW(productData[sku])),ROWS($A$15:A88)+$B$3)),INDEX(productData[description],SMALL(IF(ISNUMBER(MATCH(productData[size1],$EC$13,0)),MATCH(ROW(productData[sku]),ROW(productData[sku])),""),ROWS($A$15:A86)+$B$3))),IF($EC$13="",INDEX(productData[description],SMALL(IF(ISNUMBER(MATCH(productData[sex],$EC$11,0)),MATCH(ROW(productData[sku]),ROW(productData[sku])),""),ROWS($A$15:A86)+$B$3)),INDEX(productData[description],SMALL(IF(ISNUMBER(MATCH(productData[sex],$EC$11,0)*MATCH(productData[size1],$EC$13,0)),MATCH(ROW(productData[sku]),ROW(productData[sku])),""),ROWS($A$15:A86)+$B$3)))),IF($EC$11="",IF($EC$13="",INDEX(productData[description],SMALL(IF(ISNUMBER(MATCH(productData[category],$EC$9,0)),MATCH(ROW(productData[sku]),ROW(productData[sku])),""),ROWS($A$15:A86)+$B$3)),INDEX(productData[description],SMALL(IF(ISNUMBER(MATCH(productData[category],$EC$9,0)*MATCH(productData[size1],$EC$13,0)),MATCH(ROW(productData[sku]),ROW(productData[sku])),""),ROWS($A$15:A86)+$B$3))),IF($EC$13="",INDEX(productData[description],SMALL(IF(ISNUMBER(MATCH(productData[category],$EC$9,0)*MATCH(productData[sex],$EC$11,0)),MATCH(ROW(productData[sku]),ROW(productData[sku])),""),ROWS($A$15:A86)+$B$3)),INDEX(productData[description],SMALL(IF(ISNUMBER(MATCH(productData[category],$EC$9,0)*MATCH(productData[sex],$EC$11,0)*MATCH(productData[size1],$EC$13,0)),MATCH(ROW(productData[sku]),ROW(productData[sku])),""),ROWS($A$15:A86)+$B$3))))),"")</f>
        <v/>
      </c>
      <c r="EG81" s="338" t="str">
        <f>IFERROR(IF('BHPC MANAGER'!$EE81="","",INDEX(inventory[ESISTENZA],MATCH('BHPC MANAGER'!$EE81,inventory[SKU],0))),0)</f>
        <v/>
      </c>
      <c r="EH81" s="339" t="s">
        <v>241</v>
      </c>
      <c r="EI81" s="339" t="str">
        <f t="shared" si="13"/>
        <v/>
      </c>
      <c r="EJ81" s="340" t="s">
        <v>241</v>
      </c>
      <c r="EK81" s="341" t="str">
        <f t="shared" si="14"/>
        <v/>
      </c>
    </row>
    <row r="82" spans="12:141" ht="15" customHeight="1" x14ac:dyDescent="0.35">
      <c r="L82" s="285" t="str">
        <f t="array" ref="L82">IFERROR(IF($D$9="",IF($D$11="",IF($D$13="",IF($D$15="",INDEX(orderData[customer],SMALL(MATCH(ROW(orderData[customer]),ROW(orderData[customer])),ROWS($A$15:A89)+$B$3)),INDEX(orderData[customer],SMALL(IF(ISNUMBER(MATCH(YEAR(orderData[invoice_date]),$D$15,0)),MATCH(ROW(orderData[customer]),ROW(orderData[customer])),""),ROWS($A$15:A89)+$B$3))),IF($D$15="",INDEX(orderData[customer],SMALL(IF(ISNUMBER(MATCH(orderData[order_type],$D$13,0)),MATCH(ROW(orderData[customer]),ROW(orderData[customer])),""),ROWS($A$15:A89)+$B$3)),INDEX(orderData[customer],SMALL(IF(ISNUMBER(MATCH(orderData[order_type],$D$13,0)*MATCH(YEAR(orderData[invoice_date]),$D$15,0)),MATCH(ROW(orderData[customer]),ROW(orderData[customer])),""),ROWS($A$15:A89)+$B$3)))),IF($D$13="",IF($D$15="",INDEX(orderData[customer],SMALL(IF(ISNUMBER(MATCH(orderData[status],$D$11,0)),MATCH(ROW(orderData[customer]),ROW(orderData[customer])),""),ROWS($A$15:A89)+$B$3)),INDEX(orderData[customer],SMALL(IF(ISNUMBER(MATCH(orderData[status],$D$11,0)*MATCH(YEAR(orderData[invoice_date]),$D$15,0)),MATCH(ROW(orderData[customer]),ROW(orderData[customer])),""),ROWS($A$15:A89)+$B$3))),IF($D$15="",INDEX(orderData[customer],SMALL(IF(ISNUMBER(MATCH(orderData[status],$D$11,0)*MATCH(orderData[order_type],$D$13,0)),MATCH(ROW(orderData[customer]),ROW(orderData[customer])),""),ROWS($A$15:A89)+$B$3)),INDEX(orderData[customer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er],SMALL(IF(ISNUMBER(MATCH(orderData[customer],$D$9,0)),MATCH(ROW(orderData[customer]),ROW(orderData[customer])),""),ROWS($A$15:A89)+$B$3)),INDEX(orderData[customer],SMALL(IF(ISNUMBER(MATCH(orderData[customer],$D$9,0)*MATCH(YEAR(orderData[invoice_date]),$D$15,0)),MATCH(ROW(orderData[customer]),ROW(orderData[customer])),""),ROWS($A$15:A89)+$B$3))),IF($D$15="",INDEX(orderData[customer],SMALL(IF(ISNUMBER(MATCH(orderData[customer],$D$9,0)*MATCH(orderData[order_type],$D$13,0)),MATCH(ROW(orderData[customer]),ROW(orderData[customer])),""),ROWS($A$15:A89)+$B$3)),INDEX(orderData[customer],SMALL(IF(ISNUMBER(MATCH(orderData[customer],$D$9,0)*MATCH(orderData[order_type],$D$13,0)*MATCH(YEAR(orderData[invoice_date]),$D$15,0)),MATCH(ROW(orderData[customer]),ROW(orderData[customer])),""),ROWS($A$15:A89)+$B$3)))),IF($D$13="",IF($D$15="",INDEX(orderData[customer],SMALL(IF(ISNUMBER(MATCH(orderData[customer],$D$9,0)*MATCH(orderData[status],$D$11,0)),MATCH(ROW(orderData[customer]),ROW(orderData[customer])),""),ROWS($A$15:A89)+$B$3)),INDEX(orderData[customer],SMALL(IF(ISNUMBER(MATCH(orderData[customer],$D$9,0)*MATCH(orderData[status],$D$11,0)*MATCH(YEAR(orderData[invoice_date]),$D$15,0)),MATCH(ROW(orderData[customer]),ROW(orderData[customer])),""),ROWS($A$15:A89)+$B$3))),IF($D$15="",INDEX(orderData[customer],SMALL(IF(ISNUMBER(MATCH(orderData[customer],$D$9,0)*MATCH(orderData[status],$D$11,0)*MATCH(orderData[order_type],$D$13,0)),MATCH(ROW(orderData[customer]),ROW(orderData[customer])),""),ROWS($A$15:A89)+$B$3)),INDEX(orderData[customer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M82" s="286" t="str">
        <f t="array" ref="M82">IFERROR(IF($D$9="",IF($D$11="",IF($D$13="",IF($D$15="",INDEX(orderData[order_no],SMALL(MATCH(ROW(orderData[customer]),ROW(orderData[customer])),ROWS($A$15:A89)+$B$3)),INDEX(orderData[order_no],SMALL(IF(ISNUMBER(MATCH(YEAR(orderData[invoice_date]),$D$15,0)),MATCH(ROW(orderData[customer]),ROW(orderData[customer])),""),ROWS($A$15:A89)+$B$3))),IF($D$15="",INDEX(orderData[order_no],SMALL(IF(ISNUMBER(MATCH(orderData[order_type],$D$13,0)),MATCH(ROW(orderData[customer]),ROW(orderData[customer])),""),ROWS($A$15:A89)+$B$3)),INDEX(orderData[order_no],SMALL(IF(ISNUMBER(MATCH(orderData[order_type],$D$13,0)*MATCH(YEAR(orderData[invoice_date]),$D$15,0)),MATCH(ROW(orderData[customer]),ROW(orderData[customer])),""),ROWS($A$15:A89)+$B$3)))),IF($D$13="",IF($D$15="",INDEX(orderData[order_no],SMALL(IF(ISNUMBER(MATCH(orderData[status],$D$11,0)),MATCH(ROW(orderData[customer]),ROW(orderData[customer])),""),ROWS($A$15:A89)+$B$3)),INDEX(orderData[order_no],SMALL(IF(ISNUMBER(MATCH(orderData[status],$D$11,0)*MATCH(YEAR(orderData[invoice_date]),$D$15,0)),MATCH(ROW(orderData[customer]),ROW(orderData[customer])),""),ROWS($A$15:A89)+$B$3))),IF($D$15="",INDEX(orderData[order_no],SMALL(IF(ISNUMBER(MATCH(orderData[status],$D$11,0)*MATCH(orderData[order_type],$D$13,0)),MATCH(ROW(orderData[customer]),ROW(orderData[customer])),""),ROWS($A$15:A89)+$B$3)),INDEX(orderData[order_no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no],SMALL(IF(ISNUMBER(MATCH(orderData[customer],$D$9,0)),MATCH(ROW(orderData[customer]),ROW(orderData[customer])),""),ROWS($A$15:A89)+$B$3)),INDEX(orderData[order_no],SMALL(IF(ISNUMBER(MATCH(orderData[customer],$D$9,0)*MATCH(YEAR(orderData[invoice_date]),$D$15,0)),MATCH(ROW(orderData[customer]),ROW(orderData[customer])),""),ROWS($A$15:A89)+$B$3))),IF($D$15="",INDEX(orderData[order_no],SMALL(IF(ISNUMBER(MATCH(orderData[customer],$D$9,0)*MATCH(orderData[order_type],$D$13,0)),MATCH(ROW(orderData[customer]),ROW(orderData[customer])),""),ROWS($A$15:A89)+$B$3)),INDEX(orderData[order_no],SMALL(IF(ISNUMBER(MATCH(orderData[customer],$D$9,0)*MATCH(orderData[order_type],$D$13,0)*MATCH(YEAR(orderData[invoice_date]),$D$15,0)),MATCH(ROW(orderData[customer]),ROW(orderData[customer])),""),ROWS($A$15:A89)+$B$3)))),IF($D$13="",IF($D$15="",INDEX(orderData[order_no],SMALL(IF(ISNUMBER(MATCH(orderData[customer],$D$9,0)*MATCH(orderData[status],$D$11,0)),MATCH(ROW(orderData[customer]),ROW(orderData[customer])),""),ROWS($A$15:A89)+$B$3)),INDEX(orderData[order_no],SMALL(IF(ISNUMBER(MATCH(orderData[customer],$D$9,0)*MATCH(orderData[status],$D$11,0)*MATCH(YEAR(orderData[invoice_date]),$D$15,0)),MATCH(ROW(orderData[customer]),ROW(orderData[customer])),""),ROWS($A$15:A89)+$B$3))),IF($D$15="",INDEX(orderData[order_no],SMALL(IF(ISNUMBER(MATCH(orderData[customer],$D$9,0)*MATCH(orderData[status],$D$11,0)*MATCH(orderData[order_type],$D$13,0)),MATCH(ROW(orderData[customer]),ROW(orderData[customer])),""),ROWS($A$15:A89)+$B$3)),INDEX(orderData[order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N82" s="287" t="str">
        <f t="array" ref="N82">IFERROR(IF($D$9="",IF($D$11="",IF($D$13="",IF($D$15="",INDEX(orderData[order_type],SMALL(MATCH(ROW(orderData[customer]),ROW(orderData[customer])),ROWS($A$15:A89)+$B$3)),INDEX(orderData[order_type],SMALL(IF(ISNUMBER(MATCH(YEAR(orderData[invoice_date]),$D$15,0)),MATCH(ROW(orderData[customer]),ROW(orderData[customer])),""),ROWS($A$15:A89)+$B$3))),IF($D$15="",INDEX(orderData[order_type],SMALL(IF(ISNUMBER(MATCH(orderData[order_type],$D$13,0)),MATCH(ROW(orderData[customer]),ROW(orderData[customer])),""),ROWS($A$15:A89)+$B$3)),INDEX(orderData[order_type],SMALL(IF(ISNUMBER(MATCH(orderData[order_type],$D$13,0)*MATCH(YEAR(orderData[invoice_date]),$D$15,0)),MATCH(ROW(orderData[customer]),ROW(orderData[customer])),""),ROWS($A$15:A89)+$B$3)))),IF($D$13="",IF($D$15="",INDEX(orderData[order_type],SMALL(IF(ISNUMBER(MATCH(orderData[status],$D$11,0)),MATCH(ROW(orderData[customer]),ROW(orderData[customer])),""),ROWS($A$15:A89)+$B$3)),INDEX(orderData[order_type],SMALL(IF(ISNUMBER(MATCH(orderData[status],$D$11,0)*MATCH(YEAR(orderData[invoice_date]),$D$15,0)),MATCH(ROW(orderData[customer]),ROW(orderData[customer])),""),ROWS($A$15:A89)+$B$3))),IF($D$15="",INDEX(orderData[order_type],SMALL(IF(ISNUMBER(MATCH(orderData[status],$D$11,0)*MATCH(orderData[order_type],$D$13,0)),MATCH(ROW(orderData[customer]),ROW(orderData[customer])),""),ROWS($A$15:A89)+$B$3)),INDEX(orderData[order_typ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type],SMALL(IF(ISNUMBER(MATCH(orderData[customer],$D$9,0)),MATCH(ROW(orderData[customer]),ROW(orderData[customer])),""),ROWS($A$15:A89)+$B$3)),INDEX(orderData[order_type],SMALL(IF(ISNUMBER(MATCH(orderData[customer],$D$9,0)*MATCH(YEAR(orderData[invoice_date]),$D$15,0)),MATCH(ROW(orderData[customer]),ROW(orderData[customer])),""),ROWS($A$15:A89)+$B$3))),IF($D$15="",INDEX(orderData[order_type],SMALL(IF(ISNUMBER(MATCH(orderData[customer],$D$9,0)*MATCH(orderData[order_type],$D$13,0)),MATCH(ROW(orderData[customer]),ROW(orderData[customer])),""),ROWS($A$15:A89)+$B$3)),INDEX(orderData[order_type],SMALL(IF(ISNUMBER(MATCH(orderData[customer],$D$9,0)*MATCH(orderData[order_type],$D$13,0)*MATCH(YEAR(orderData[invoice_date]),$D$15,0)),MATCH(ROW(orderData[customer]),ROW(orderData[customer])),""),ROWS($A$15:A89)+$B$3)))),IF($D$13="",IF($D$15="",INDEX(orderData[order_type],SMALL(IF(ISNUMBER(MATCH(orderData[customer],$D$9,0)*MATCH(orderData[status],$D$11,0)),MATCH(ROW(orderData[customer]),ROW(orderData[customer])),""),ROWS($A$15:A89)+$B$3)),INDEX(orderData[order_type],SMALL(IF(ISNUMBER(MATCH(orderData[customer],$D$9,0)*MATCH(orderData[status],$D$11,0)*MATCH(YEAR(orderData[invoice_date]),$D$15,0)),MATCH(ROW(orderData[customer]),ROW(orderData[customer])),""),ROWS($A$15:A89)+$B$3))),IF($D$15="",INDEX(orderData[order_type],SMALL(IF(ISNUMBER(MATCH(orderData[customer],$D$9,0)*MATCH(orderData[status],$D$11,0)*MATCH(orderData[order_type],$D$13,0)),MATCH(ROW(orderData[customer]),ROW(orderData[customer])),""),ROWS($A$15:A89)+$B$3)),INDEX(orderData[order_typ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O82" s="288" t="str">
        <f t="array" ref="O82">IFERROR(IF($D$9="",IF($D$11="",IF($D$13="",IF($D$15="",INDEX(orderData[order_date],SMALL(MATCH(ROW(orderData[customer]),ROW(orderData[customer])),ROWS($A$15:A89)+$B$3)),INDEX(orderData[order_date],SMALL(IF(ISNUMBER(MATCH(YEAR(orderData[invoice_date]),$D$15,0)),MATCH(ROW(orderData[customer]),ROW(orderData[customer])),""),ROWS($A$15:A89)+$B$3))),IF($D$15="",INDEX(orderData[order_date],SMALL(IF(ISNUMBER(MATCH(orderData[order_type],$D$13,0)),MATCH(ROW(orderData[customer]),ROW(orderData[customer])),""),ROWS($A$15:A89)+$B$3)),INDEX(orderData[order_date],SMALL(IF(ISNUMBER(MATCH(orderData[order_type],$D$13,0)*MATCH(YEAR(orderData[invoice_date]),$D$15,0)),MATCH(ROW(orderData[customer]),ROW(orderData[customer])),""),ROWS($A$15:A89)+$B$3)))),IF($D$13="",IF($D$15="",INDEX(orderData[order_date],SMALL(IF(ISNUMBER(MATCH(orderData[status],$D$11,0)),MATCH(ROW(orderData[customer]),ROW(orderData[customer])),""),ROWS($A$15:A89)+$B$3)),INDEX(orderData[order_date],SMALL(IF(ISNUMBER(MATCH(orderData[status],$D$11,0)*MATCH(YEAR(orderData[invoice_date]),$D$15,0)),MATCH(ROW(orderData[customer]),ROW(orderData[customer])),""),ROWS($A$15:A89)+$B$3))),IF($D$15="",INDEX(orderData[order_date],SMALL(IF(ISNUMBER(MATCH(orderData[status],$D$11,0)*MATCH(orderData[order_type],$D$13,0)),MATCH(ROW(orderData[customer]),ROW(orderData[customer])),""),ROWS($A$15:A89)+$B$3)),INDEX(orderData[order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date],SMALL(IF(ISNUMBER(MATCH(orderData[customer],$D$9,0)),MATCH(ROW(orderData[customer]),ROW(orderData[customer])),""),ROWS($A$15:A89)+$B$3)),INDEX(orderData[order_date],SMALL(IF(ISNUMBER(MATCH(orderData[customer],$D$9,0)*MATCH(YEAR(orderData[invoice_date]),$D$15,0)),MATCH(ROW(orderData[customer]),ROW(orderData[customer])),""),ROWS($A$15:A89)+$B$3))),IF($D$15="",INDEX(orderData[order_date],SMALL(IF(ISNUMBER(MATCH(orderData[customer],$D$9,0)*MATCH(orderData[order_type],$D$13,0)),MATCH(ROW(orderData[customer]),ROW(orderData[customer])),""),ROWS($A$15:A89)+$B$3)),INDEX(orderData[order_date],SMALL(IF(ISNUMBER(MATCH(orderData[customer],$D$9,0)*MATCH(orderData[order_type],$D$13,0)*MATCH(YEAR(orderData[invoice_date]),$D$15,0)),MATCH(ROW(orderData[customer]),ROW(orderData[customer])),""),ROWS($A$15:A89)+$B$3)))),IF($D$13="",IF($D$15="",INDEX(orderData[order_date],SMALL(IF(ISNUMBER(MATCH(orderData[customer],$D$9,0)*MATCH(orderData[status],$D$11,0)),MATCH(ROW(orderData[customer]),ROW(orderData[customer])),""),ROWS($A$15:A89)+$B$3)),INDEX(orderData[order_date],SMALL(IF(ISNUMBER(MATCH(orderData[customer],$D$9,0)*MATCH(orderData[status],$D$11,0)*MATCH(YEAR(orderData[invoice_date]),$D$15,0)),MATCH(ROW(orderData[customer]),ROW(orderData[customer])),""),ROWS($A$15:A89)+$B$3))),IF($D$15="",INDEX(orderData[order_date],SMALL(IF(ISNUMBER(MATCH(orderData[customer],$D$9,0)*MATCH(orderData[status],$D$11,0)*MATCH(orderData[order_type],$D$13,0)),MATCH(ROW(orderData[customer]),ROW(orderData[customer])),""),ROWS($A$15:A89)+$B$3)),INDEX(orderData[order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P82" s="289" t="str">
        <f t="array" ref="P82">IFERROR(IF($D$9="",IF($D$11="",IF($D$13="",IF($D$15="",INDEX(orderData[invoice_no],SMALL(MATCH(ROW(orderData[customer]),ROW(orderData[customer])),ROWS($A$15:A89)+$B$3)),INDEX(orderData[invoice_no],SMALL(IF(ISNUMBER(MATCH(YEAR(orderData[invoice_date]),$D$15,0)),MATCH(ROW(orderData[customer]),ROW(orderData[customer])),""),ROWS($A$15:A89)+$B$3))),IF($D$15="",INDEX(orderData[invoice_no],SMALL(IF(ISNUMBER(MATCH(orderData[order_type],$D$13,0)),MATCH(ROW(orderData[customer]),ROW(orderData[customer])),""),ROWS($A$15:A89)+$B$3)),INDEX(orderData[invoice_no],SMALL(IF(ISNUMBER(MATCH(orderData[order_type],$D$13,0)*MATCH(YEAR(orderData[invoice_date]),$D$15,0)),MATCH(ROW(orderData[customer]),ROW(orderData[customer])),""),ROWS($A$15:A89)+$B$3)))),IF($D$13="",IF($D$15="",INDEX(orderData[invoice_no],SMALL(IF(ISNUMBER(MATCH(orderData[status],$D$11,0)),MATCH(ROW(orderData[customer]),ROW(orderData[customer])),""),ROWS($A$15:A89)+$B$3)),INDEX(orderData[invoice_no],SMALL(IF(ISNUMBER(MATCH(orderData[status],$D$11,0)*MATCH(YEAR(orderData[invoice_date]),$D$15,0)),MATCH(ROW(orderData[customer]),ROW(orderData[customer])),""),ROWS($A$15:A89)+$B$3))),IF($D$15="",INDEX(orderData[invoice_no],SMALL(IF(ISNUMBER(MATCH(orderData[status],$D$11,0)*MATCH(orderData[order_type],$D$13,0)),MATCH(ROW(orderData[customer]),ROW(orderData[customer])),""),ROWS($A$15:A89)+$B$3)),INDEX(orderData[invoice_no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no],SMALL(IF(ISNUMBER(MATCH(orderData[customer],$D$9,0)),MATCH(ROW(orderData[customer]),ROW(orderData[customer])),""),ROWS($A$15:A89)+$B$3)),INDEX(orderData[invoice_no],SMALL(IF(ISNUMBER(MATCH(orderData[customer],$D$9,0)*MATCH(YEAR(orderData[invoice_date]),$D$15,0)),MATCH(ROW(orderData[customer]),ROW(orderData[customer])),""),ROWS($A$15:A89)+$B$3))),IF($D$15="",INDEX(orderData[invoice_no],SMALL(IF(ISNUMBER(MATCH(orderData[customer],$D$9,0)*MATCH(orderData[order_type],$D$13,0)),MATCH(ROW(orderData[customer]),ROW(orderData[customer])),""),ROWS($A$15:A89)+$B$3)),INDEX(orderData[invoice_no],SMALL(IF(ISNUMBER(MATCH(orderData[customer],$D$9,0)*MATCH(orderData[order_type],$D$13,0)*MATCH(YEAR(orderData[invoice_date]),$D$15,0)),MATCH(ROW(orderData[customer]),ROW(orderData[customer])),""),ROWS($A$15:A89)+$B$3)))),IF($D$13="",IF($D$15="",INDEX(orderData[invoice_no],SMALL(IF(ISNUMBER(MATCH(orderData[customer],$D$9,0)*MATCH(orderData[status],$D$11,0)),MATCH(ROW(orderData[customer]),ROW(orderData[customer])),""),ROWS($A$15:A89)+$B$3)),INDEX(orderData[invoice_no],SMALL(IF(ISNUMBER(MATCH(orderData[customer],$D$9,0)*MATCH(orderData[status],$D$11,0)*MATCH(YEAR(orderData[invoice_date]),$D$15,0)),MATCH(ROW(orderData[customer]),ROW(orderData[customer])),""),ROWS($A$15:A89)+$B$3))),IF($D$15="",INDEX(orderData[invoice_no],SMALL(IF(ISNUMBER(MATCH(orderData[customer],$D$9,0)*MATCH(orderData[status],$D$11,0)*MATCH(orderData[order_type],$D$13,0)),MATCH(ROW(orderData[customer]),ROW(orderData[customer])),""),ROWS($A$15:A89)+$B$3)),INDEX(orderData[invoice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Q82" s="290" t="str">
        <f t="array" ref="Q82">IFERROR(IF($D$9="",IF($D$11="",IF($D$13="",IF($D$15="",INDEX(orderData[invoice_date],SMALL(MATCH(ROW(orderData[customer]),ROW(orderData[customer])),ROWS($A$15:A89)+$B$3)),INDEX(orderData[invoice_date],SMALL(IF(ISNUMBER(MATCH(YEAR(orderData[invoice_date]),$D$15,0)),MATCH(ROW(orderData[customer]),ROW(orderData[customer])),""),ROWS($A$15:A89)+$B$3))),IF($D$15="",INDEX(orderData[invoice_date],SMALL(IF(ISNUMBER(MATCH(orderData[order_type],$D$13,0)),MATCH(ROW(orderData[customer]),ROW(orderData[customer])),""),ROWS($A$15:A89)+$B$3)),INDEX(orderData[invoice_date],SMALL(IF(ISNUMBER(MATCH(orderData[order_type],$D$13,0)*MATCH(YEAR(orderData[invoice_date]),$D$15,0)),MATCH(ROW(orderData[customer]),ROW(orderData[customer])),""),ROWS($A$15:A89)+$B$3)))),IF($D$13="",IF($D$15="",INDEX(orderData[invoice_date],SMALL(IF(ISNUMBER(MATCH(orderData[status],$D$11,0)),MATCH(ROW(orderData[customer]),ROW(orderData[customer])),""),ROWS($A$15:A89)+$B$3)),INDEX(orderData[invoice_date],SMALL(IF(ISNUMBER(MATCH(orderData[status],$D$11,0)*MATCH(YEAR(orderData[invoice_date]),$D$15,0)),MATCH(ROW(orderData[customer]),ROW(orderData[customer])),""),ROWS($A$15:A89)+$B$3))),IF($D$15="",INDEX(orderData[invoice_date],SMALL(IF(ISNUMBER(MATCH(orderData[status],$D$11,0)*MATCH(orderData[order_type],$D$13,0)),MATCH(ROW(orderData[customer]),ROW(orderData[customer])),""),ROWS($A$15:A89)+$B$3)),INDEX(orderData[invoice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date],SMALL(IF(ISNUMBER(MATCH(orderData[customer],$D$9,0)),MATCH(ROW(orderData[customer]),ROW(orderData[customer])),""),ROWS($A$15:A89)+$B$3)),INDEX(orderData[invoice_date],SMALL(IF(ISNUMBER(MATCH(orderData[customer],$D$9,0)*MATCH(YEAR(orderData[invoice_date]),$D$15,0)),MATCH(ROW(orderData[customer]),ROW(orderData[customer])),""),ROWS($A$15:A89)+$B$3))),IF($D$15="",INDEX(orderData[invoice_date],SMALL(IF(ISNUMBER(MATCH(orderData[customer],$D$9,0)*MATCH(orderData[order_type],$D$13,0)),MATCH(ROW(orderData[customer]),ROW(orderData[customer])),""),ROWS($A$15:A89)+$B$3)),INDEX(orderData[invoice_date],SMALL(IF(ISNUMBER(MATCH(orderData[customer],$D$9,0)*MATCH(orderData[order_type],$D$13,0)*MATCH(YEAR(orderData[invoice_date]),$D$15,0)),MATCH(ROW(orderData[customer]),ROW(orderData[customer])),""),ROWS($A$15:A89)+$B$3)))),IF($D$13="",IF($D$15="",INDEX(orderData[invoice_date],SMALL(IF(ISNUMBER(MATCH(orderData[customer],$D$9,0)*MATCH(orderData[status],$D$11,0)),MATCH(ROW(orderData[customer]),ROW(orderData[customer])),""),ROWS($A$15:A89)+$B$3)),INDEX(orderData[invoice_date],SMALL(IF(ISNUMBER(MATCH(orderData[customer],$D$9,0)*MATCH(orderData[status],$D$11,0)*MATCH(YEAR(orderData[invoice_date]),$D$15,0)),MATCH(ROW(orderData[customer]),ROW(orderData[customer])),""),ROWS($A$15:A89)+$B$3))),IF($D$15="",INDEX(orderData[invoice_date],SMALL(IF(ISNUMBER(MATCH(orderData[customer],$D$9,0)*MATCH(orderData[status],$D$11,0)*MATCH(orderData[order_type],$D$13,0)),MATCH(ROW(orderData[customer]),ROW(orderData[customer])),""),ROWS($A$15:A89)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R82" s="291" t="str">
        <f t="array" ref="R82">IFERROR(IF($D$9="",IF($D$11="",IF($D$13="",IF($D$15="",INDEX(orderData[inv_amount],SMALL(MATCH(ROW(orderData[customer]),ROW(orderData[customer])),ROWS($A$15:A89)+$B$3)),INDEX(orderData[inv_amount],SMALL(IF(ISNUMBER(MATCH(YEAR(orderData[invoice_date]),$D$15,0)),MATCH(ROW(orderData[customer]),ROW(orderData[customer])),""),ROWS($A$15:A89)+$B$3))),IF($D$15="",INDEX(orderData[inv_amount],SMALL(IF(ISNUMBER(MATCH(orderData[order_type],$D$13,0)),MATCH(ROW(orderData[customer]),ROW(orderData[customer])),""),ROWS($A$15:A89)+$B$3)),INDEX(orderData[inv_amount],SMALL(IF(ISNUMBER(MATCH(orderData[order_type],$D$13,0)*MATCH(YEAR(orderData[invoice_date]),$D$15,0)),MATCH(ROW(orderData[customer]),ROW(orderData[customer])),""),ROWS($A$15:A89)+$B$3)))),IF($D$13="",IF($D$15="",INDEX(orderData[inv_amount],SMALL(IF(ISNUMBER(MATCH(orderData[status],$D$11,0)),MATCH(ROW(orderData[customer]),ROW(orderData[customer])),""),ROWS($A$15:A89)+$B$3)),INDEX(orderData[inv_amount],SMALL(IF(ISNUMBER(MATCH(orderData[status],$D$11,0)*MATCH(YEAR(orderData[invoice_date]),$D$15,0)),MATCH(ROW(orderData[customer]),ROW(orderData[customer])),""),ROWS($A$15:A89)+$B$3))),IF($D$15="",INDEX(orderData[inv_amount],SMALL(IF(ISNUMBER(MATCH(orderData[status],$D$11,0)*MATCH(orderData[order_type],$D$13,0)),MATCH(ROW(orderData[customer]),ROW(orderData[customer])),""),ROWS($A$15:A89)+$B$3)),INDEX(orderData[inv_amount],SMALL(IF(ISNUMBER(MATCH(orderData[status],$D$11,0)*MATCH(orderData[order_type],$D$13,0)*MATCH(YEAR(orderData[invoice_date]),$D$15,0)),MATCH(ROW(orderData[customer]),ROW(orderData[customer])),""),ROWS($A$15:A89)+$B$3))))),IF($D$11="",IF($D$13="",IF($D$15="",INDEX(orderData[inv_amount],SMALL(IF(ISNUMBER(MATCH(orderData[customer],$D$9,0)),MATCH(ROW(orderData[customer]),ROW(orderData[customer])),""),ROWS($A$15:A89)+$B$3)),INDEX(orderData[inv_amount],SMALL(IF(ISNUMBER(MATCH(orderData[customer],$D$9,0)*MATCH(YEAR(orderData[invoice_date]),$D$15,0)),MATCH(ROW(orderData[customer]),ROW(orderData[customer])),""),ROWS($A$15:A89)+$B$3))),IF($D$15="",INDEX(orderData[inv_amount],SMALL(IF(ISNUMBER(MATCH(orderData[customer],$D$9,0)*MATCH(orderData[order_type],$D$13,0)),MATCH(ROW(orderData[customer]),ROW(orderData[customer])),""),ROWS($A$15:A89)+$B$3)),INDEX(orderData[inv_amount],SMALL(IF(ISNUMBER(MATCH(orderData[customer],$D$9,0)*MATCH(orderData[order_type],$D$13,0)*MATCH(YEAR(orderData[invoice_date]),$D$15,0)),MATCH(ROW(orderData[customer]),ROW(orderData[customer])),""),ROWS($A$15:A89)+$B$3)))),IF($D$13="",IF($D$15="",INDEX(orderData[inv_amount],SMALL(IF(ISNUMBER(MATCH(orderData[customer],$D$9,0)*MATCH(orderData[status],$D$11,0)),MATCH(ROW(orderData[customer]),ROW(orderData[customer])),""),ROWS($A$15:A89)+$B$3)),INDEX(orderData[inv_amount],SMALL(IF(ISNUMBER(MATCH(orderData[customer],$D$9,0)*MATCH(orderData[status],$D$11,0)*MATCH(YEAR(orderData[inv_amount]),$D$15,0)),MATCH(ROW(orderData[customer]),ROW(orderData[customer])),""),ROWS($A$15:A89)+$B$3))),IF($D$15="",INDEX(orderData[inv_amount],SMALL(IF(ISNUMBER(MATCH(orderData[customer],$D$9,0)*MATCH(orderData[status],$D$11,0)*MATCH(orderData[order_type],$D$13,0)),MATCH(ROW(orderData[customer]),ROW(orderData[customer])),""),ROWS($A$15:A89)+$B$3)),INDEX(orderData[inv_amount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S82" s="353" t="str">
        <f t="array" ref="S82">IFERROR(IF($D$9="",IF($D$11="",IF($D$13="",IF($D$15="",INDEX(orderData[lock_goods],SMALL(MATCH(ROW(orderData[customer]),ROW(orderData[customer])),ROWS($A$15:A89)+$B$3)),INDEX(orderData[lock_goods],SMALL(IF(ISNUMBER(MATCH(YEAR(orderData[invoice_date]),$D$15,0)),MATCH(ROW(orderData[customer]),ROW(orderData[customer])),""),ROWS($A$15:A89)+$B$3))),IF($D$15="",INDEX(orderData[lock_goods],SMALL(IF(ISNUMBER(MATCH(orderData[order_type],$D$13,0)),MATCH(ROW(orderData[customer]),ROW(orderData[customer])),""),ROWS($A$15:A89)+$B$3)),INDEX(orderData[lock_goods],SMALL(IF(ISNUMBER(MATCH(orderData[order_type],$D$13,0)*MATCH(YEAR(orderData[invoice_date]),$D$15,0)),MATCH(ROW(orderData[customer]),ROW(orderData[customer])),""),ROWS($A$15:A89)+$B$3)))),IF($D$13="",IF($D$15="",INDEX(orderData[lock_goods],SMALL(IF(ISNUMBER(MATCH(orderData[status],$D$11,0)),MATCH(ROW(orderData[customer]),ROW(orderData[customer])),""),ROWS($A$15:A89)+$B$3)),INDEX(orderData[lock_goods],SMALL(IF(ISNUMBER(MATCH(orderData[status],$D$11,0)*MATCH(YEAR(orderData[invoice_date]),$D$15,0)),MATCH(ROW(orderData[customer]),ROW(orderData[customer])),""),ROWS($A$15:A89)+$B$3))),IF($D$15="",INDEX(orderData[lock_goods],SMALL(IF(ISNUMBER(MATCH(orderData[status],$D$11,0)*MATCH(orderData[order_type],$D$13,0)),MATCH(ROW(orderData[customer]),ROW(orderData[customer])),""),ROWS($A$15:A89)+$B$3)),INDEX(orderData[lock_goods],SMALL(IF(ISNUMBER(MATCH(orderData[status],$D$11,0)*MATCH(orderData[order_type],$D$13,0)*MATCH(YEAR(orderData[invoice_date]),$D$15,0)),MATCH(ROW(orderData[customer]),ROW(orderData[customer])),""),ROWS($A$15:A89)+$B$3))))),IF($D$11="",IF($D$13="",IF($D$15="",INDEX(orderData[lock_goods],SMALL(IF(ISNUMBER(MATCH(orderData[customer],$D$9,0)),MATCH(ROW(orderData[customer]),ROW(orderData[customer])),""),ROWS($A$15:A89)+$B$3)),INDEX(orderData[lock_goods],SMALL(IF(ISNUMBER(MATCH(orderData[customer],$D$9,0)*MATCH(YEAR(orderData[invoice_date]),$D$15,0)),MATCH(ROW(orderData[customer]),ROW(orderData[customer])),""),ROWS($A$15:A89)+$B$3))),IF($D$15="",INDEX(orderData[lock_goods],SMALL(IF(ISNUMBER(MATCH(orderData[customer],$D$9,0)*MATCH(orderData[order_type],$D$13,0)),MATCH(ROW(orderData[customer]),ROW(orderData[customer])),""),ROWS($A$15:A89)+$B$3)),INDEX(orderData[lock_goods],SMALL(IF(ISNUMBER(MATCH(orderData[customer],$D$9,0)*MATCH(orderData[order_type],$D$13,0)*MATCH(YEAR(orderData[invoice_date]),$D$15,0)),MATCH(ROW(orderData[customer]),ROW(orderData[customer])),""),ROWS($A$15:A89)+$B$3)))),IF($D$13="",IF($D$15="",INDEX(orderData[lock_goods],SMALL(IF(ISNUMBER(MATCH(orderData[customer],$D$9,0)*MATCH(orderData[status],$D$11,0)),MATCH(ROW(orderData[customer]),ROW(orderData[customer])),""),ROWS($A$15:A89)+$B$3)),INDEX(orderData[lock_goods],SMALL(IF(ISNUMBER(MATCH(orderData[customer],$D$9,0)*MATCH(orderData[status],$D$11,0)*MATCH(YEAR(orderData[payed]),$D$15,0)),MATCH(ROW(orderData[customer]),ROW(orderData[customer])),""),ROWS($A$15:A89)+$B$3))),IF($D$15="",INDEX(orderData[lock_goods],SMALL(IF(ISNUMBER(MATCH(orderData[customer],$D$9,0)*MATCH(orderData[status],$D$11,0)*MATCH(orderData[order_type],$D$13,0)),MATCH(ROW(orderData[customer]),ROW(orderData[customer])),""),ROWS($A$15:A89)+$B$3)),INDEX(orderData[lock_good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T82" s="292" t="str">
        <f t="array" ref="T82">IFERROR(IF($D$9="",IF($D$11="",IF($D$13="",IF($D$15="",INDEX(orderData[payed],SMALL(MATCH(ROW(orderData[customer]),ROW(orderData[customer])),ROWS($A$15:A89)+$B$3)),INDEX(orderData[payed],SMALL(IF(ISNUMBER(MATCH(YEAR(orderData[invoice_date]),$D$15,0)),MATCH(ROW(orderData[customer]),ROW(orderData[customer])),""),ROWS($A$15:A89)+$B$3))),IF($D$15="",INDEX(orderData[payed],SMALL(IF(ISNUMBER(MATCH(orderData[order_type],$D$13,0)),MATCH(ROW(orderData[customer]),ROW(orderData[customer])),""),ROWS($A$15:A89)+$B$3)),INDEX(orderData[payed],SMALL(IF(ISNUMBER(MATCH(orderData[order_type],$D$13,0)*MATCH(YEAR(orderData[invoice_date]),$D$15,0)),MATCH(ROW(orderData[customer]),ROW(orderData[customer])),""),ROWS($A$15:A89)+$B$3)))),IF($D$13="",IF($D$15="",INDEX(orderData[payed],SMALL(IF(ISNUMBER(MATCH(orderData[status],$D$11,0)),MATCH(ROW(orderData[customer]),ROW(orderData[customer])),""),ROWS($A$15:A89)+$B$3)),INDEX(orderData[payed],SMALL(IF(ISNUMBER(MATCH(orderData[status],$D$11,0)*MATCH(YEAR(orderData[invoice_date]),$D$15,0)),MATCH(ROW(orderData[customer]),ROW(orderData[customer])),""),ROWS($A$15:A89)+$B$3))),IF($D$15="",INDEX(orderData[payed],SMALL(IF(ISNUMBER(MATCH(orderData[status],$D$11,0)*MATCH(orderData[order_type],$D$13,0)),MATCH(ROW(orderData[customer]),ROW(orderData[customer])),""),ROWS($A$15:A89)+$B$3)),INDEX(orderData[payed],SMALL(IF(ISNUMBER(MATCH(orderData[status],$D$11,0)*MATCH(orderData[order_type],$D$13,0)*MATCH(YEAR(orderData[invoice_date]),$D$15,0)),MATCH(ROW(orderData[customer]),ROW(orderData[customer])),""),ROWS($A$15:A89)+$B$3))))),IF($D$11="",IF($D$13="",IF($D$15="",INDEX(orderData[payed],SMALL(IF(ISNUMBER(MATCH(orderData[customer],$D$9,0)),MATCH(ROW(orderData[customer]),ROW(orderData[customer])),""),ROWS($A$15:A89)+$B$3)),INDEX(orderData[payed],SMALL(IF(ISNUMBER(MATCH(orderData[customer],$D$9,0)*MATCH(YEAR(orderData[invoice_date]),$D$15,0)),MATCH(ROW(orderData[customer]),ROW(orderData[customer])),""),ROWS($A$15:A89)+$B$3))),IF($D$15="",INDEX(orderData[payed],SMALL(IF(ISNUMBER(MATCH(orderData[customer],$D$9,0)*MATCH(orderData[order_type],$D$13,0)),MATCH(ROW(orderData[customer]),ROW(orderData[customer])),""),ROWS($A$15:A89)+$B$3)),INDEX(orderData[payed],SMALL(IF(ISNUMBER(MATCH(orderData[customer],$D$9,0)*MATCH(orderData[order_type],$D$13,0)*MATCH(YEAR(orderData[invoice_date]),$D$15,0)),MATCH(ROW(orderData[customer]),ROW(orderData[customer])),""),ROWS($A$15:A89)+$B$3)))),IF($D$13="",IF($D$15="",INDEX(orderData[payed],SMALL(IF(ISNUMBER(MATCH(orderData[customer],$D$9,0)*MATCH(orderData[status],$D$11,0)),MATCH(ROW(orderData[customer]),ROW(orderData[customer])),""),ROWS($A$15:A89)+$B$3)),INDEX(orderData[payed],SMALL(IF(ISNUMBER(MATCH(orderData[customer],$D$9,0)*MATCH(orderData[status],$D$11,0)*MATCH(YEAR(orderData[payed]),$D$15,0)),MATCH(ROW(orderData[customer]),ROW(orderData[customer])),""),ROWS($A$15:A89)+$B$3))),IF($D$15="",INDEX(orderData[payed],SMALL(IF(ISNUMBER(MATCH(orderData[customer],$D$9,0)*MATCH(orderData[status],$D$11,0)*MATCH(orderData[order_type],$D$13,0)),MATCH(ROW(orderData[customer]),ROW(orderData[customer])),""),ROWS($A$15:A89)+$B$3)),INDEX(orderData[paye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U82" s="287" t="str">
        <f t="array" ref="U82">IFERROR(IF($D$9="",IF($D$11="",IF($D$13="",IF($D$15="",INDEX(orderData[shipping_method],SMALL(MATCH(ROW(orderData[customer]),ROW(orderData[customer])),ROWS($A$15:A89)+$B$3)),INDEX(orderData[shipping_method],SMALL(IF(ISNUMBER(MATCH(YEAR(orderData[invoice_date]),$D$15,0)),MATCH(ROW(orderData[customer]),ROW(orderData[customer])),""),ROWS($A$15:A89)+$B$3))),IF($D$15="",INDEX(orderData[shipping_method],SMALL(IF(ISNUMBER(MATCH(orderData[order_type],$D$13,0)),MATCH(ROW(orderData[customer]),ROW(orderData[customer])),""),ROWS($A$15:A89)+$B$3)),INDEX(orderData[shipping_method],SMALL(IF(ISNUMBER(MATCH(orderData[order_type],$D$13,0)*MATCH(YEAR(orderData[invoice_date]),$D$15,0)),MATCH(ROW(orderData[customer]),ROW(orderData[customer])),""),ROWS($A$15:A89)+$B$3)))),IF($D$13="",IF($D$15="",INDEX(orderData[shipping_method],SMALL(IF(ISNUMBER(MATCH(orderData[status],$D$11,0)),MATCH(ROW(orderData[customer]),ROW(orderData[customer])),""),ROWS($A$15:A89)+$B$3)),INDEX(orderData[shipping_method],SMALL(IF(ISNUMBER(MATCH(orderData[status],$D$11,0)*MATCH(YEAR(orderData[invoice_date]),$D$15,0)),MATCH(ROW(orderData[customer]),ROW(orderData[customer])),""),ROWS($A$15:A89)+$B$3))),IF($D$15="",INDEX(orderData[shipping_method],SMALL(IF(ISNUMBER(MATCH(orderData[status],$D$11,0)*MATCH(orderData[order_type],$D$13,0)),MATCH(ROW(orderData[customer]),ROW(orderData[customer])),""),ROWS($A$15:A89)+$B$3)),INDEX(orderData[shipping_method],SMALL(IF(ISNUMBER(MATCH(orderData[status],$D$11,0)*MATCH(orderData[order_type],$D$13,0)*MATCH(YEAR(orderData[invoice_date]),$D$15,0)),MATCH(ROW(orderData[customer]),ROW(orderData[customer])),""),ROWS($A$15:A89)+$B$3))))),IF($D$11="",IF($D$13="",IF($D$15="",INDEX(orderData[shipping_method],SMALL(IF(ISNUMBER(MATCH(orderData[customer],$D$9,0)),MATCH(ROW(orderData[customer]),ROW(orderData[customer])),""),ROWS($A$15:A89)+$B$3)),INDEX(orderData[shipping_method],SMALL(IF(ISNUMBER(MATCH(orderData[customer],$D$9,0)*MATCH(YEAR(orderData[invoice_date]),$D$15,0)),MATCH(ROW(orderData[customer]),ROW(orderData[customer])),""),ROWS($A$15:A89)+$B$3))),IF($D$15="",INDEX(orderData[shipping_method],SMALL(IF(ISNUMBER(MATCH(orderData[customer],$D$9,0)*MATCH(orderData[order_type],$D$13,0)),MATCH(ROW(orderData[customer]),ROW(orderData[customer])),""),ROWS($A$15:A89)+$B$3)),INDEX(orderData[shipping_method],SMALL(IF(ISNUMBER(MATCH(orderData[customer],$D$9,0)*MATCH(orderData[order_type],$D$13,0)*MATCH(YEAR(orderData[invoice_date]),$D$15,0)),MATCH(ROW(orderData[customer]),ROW(orderData[customer])),""),ROWS($A$15:A89)+$B$3)))),IF($D$13="",IF($D$15="",INDEX(orderData[shipping_method],SMALL(IF(ISNUMBER(MATCH(orderData[customer],$D$9,0)*MATCH(orderData[status],$D$11,0)),MATCH(ROW(orderData[customer]),ROW(orderData[customer])),""),ROWS($A$15:A89)+$B$3)),INDEX(orderData[shipping_method],SMALL(IF(ISNUMBER(MATCH(orderData[customer],$D$9,0)*MATCH(orderData[status],$D$11,0)*MATCH(YEAR(orderData[shipping_method]),$D$15,0)),MATCH(ROW(orderData[customer]),ROW(orderData[customer])),""),ROWS($A$15:A89)+$B$3))),IF($D$15="",INDEX(orderData[shipping_method],SMALL(IF(ISNUMBER(MATCH(orderData[customer],$D$9,0)*MATCH(orderData[status],$D$11,0)*MATCH(orderData[order_type],$D$13,0)),MATCH(ROW(orderData[customer]),ROW(orderData[customer])),""),ROWS($A$15:A89)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V82" s="292" t="str">
        <f t="array" ref="V82">IFERROR(IF($D$9="",IF($D$11="",IF($D$13="",IF($D$15="",INDEX(orderData[status],SMALL(MATCH(ROW(orderData[customer]),ROW(orderData[customer])),ROWS($A$15:A89)+$B$3)),INDEX(orderData[status],SMALL(IF(ISNUMBER(MATCH(YEAR(orderData[invoice_date]),$D$15,0)),MATCH(ROW(orderData[customer]),ROW(orderData[customer])),""),ROWS($A$15:A89)+$B$3))),IF($D$15="",INDEX(orderData[status],SMALL(IF(ISNUMBER(MATCH(orderData[order_type],$D$13,0)),MATCH(ROW(orderData[customer]),ROW(orderData[customer])),""),ROWS($A$15:A89)+$B$3)),INDEX(orderData[status],SMALL(IF(ISNUMBER(MATCH(orderData[order_type],$D$13,0)*MATCH(YEAR(orderData[invoice_date]),$D$15,0)),MATCH(ROW(orderData[customer]),ROW(orderData[customer])),""),ROWS($A$15:A89)+$B$3)))),IF($D$13="",IF($D$15="",INDEX(orderData[status],SMALL(IF(ISNUMBER(MATCH(orderData[status],$D$11,0)),MATCH(ROW(orderData[customer]),ROW(orderData[customer])),""),ROWS($A$15:A89)+$B$3)),INDEX(orderData[status],SMALL(IF(ISNUMBER(MATCH(orderData[status],$D$11,0)*MATCH(YEAR(orderData[invoice_date]),$D$15,0)),MATCH(ROW(orderData[customer]),ROW(orderData[customer])),""),ROWS($A$15:A89)+$B$3))),IF($D$15="",INDEX(orderData[status],SMALL(IF(ISNUMBER(MATCH(orderData[status],$D$11,0)*MATCH(orderData[order_type],$D$13,0)),MATCH(ROW(orderData[customer]),ROW(orderData[customer])),""),ROWS($A$15:A89)+$B$3)),INDEX(orderData[status],SMALL(IF(ISNUMBER(MATCH(orderData[status],$D$11,0)*MATCH(orderData[order_type],$D$13,0)*MATCH(YEAR(orderData[invoice_date]),$D$15,0)),MATCH(ROW(orderData[customer]),ROW(orderData[customer])),""),ROWS($A$15:A89)+$B$3))))),IF($D$11="",IF($D$13="",IF($D$15="",INDEX(orderData[status],SMALL(IF(ISNUMBER(MATCH(orderData[customer],$D$9,0)),MATCH(ROW(orderData[customer]),ROW(orderData[customer])),""),ROWS($A$15:A89)+$B$3)),INDEX(orderData[status],SMALL(IF(ISNUMBER(MATCH(orderData[customer],$D$9,0)*MATCH(YEAR(orderData[invoice_date]),$D$15,0)),MATCH(ROW(orderData[customer]),ROW(orderData[customer])),""),ROWS($A$15:A89)+$B$3))),IF($D$15="",INDEX(orderData[status],SMALL(IF(ISNUMBER(MATCH(orderData[customer],$D$9,0)*MATCH(orderData[order_type],$D$13,0)),MATCH(ROW(orderData[customer]),ROW(orderData[customer])),""),ROWS($A$15:A89)+$B$3)),INDEX(orderData[status],SMALL(IF(ISNUMBER(MATCH(orderData[customer],$D$9,0)*MATCH(orderData[order_type],$D$13,0)*MATCH(YEAR(orderData[invoice_date]),$D$15,0)),MATCH(ROW(orderData[customer]),ROW(orderData[customer])),""),ROWS($A$15:A89)+$B$3)))),IF($D$13="",IF($D$15="",INDEX(orderData[status],SMALL(IF(ISNUMBER(MATCH(orderData[customer],$D$9,0)*MATCH(orderData[status],$D$11,0)),MATCH(ROW(orderData[customer]),ROW(orderData[customer])),""),ROWS($A$15:A89)+$B$3)),INDEX(orderData[status],SMALL(IF(ISNUMBER(MATCH(orderData[customer],$D$9,0)*MATCH(orderData[status],$D$11,0)*MATCH(YEAR(orderData[status]),$D$15,0)),MATCH(ROW(orderData[customer]),ROW(orderData[customer])),""),ROWS($A$15:A89)+$B$3))),IF($D$15="",INDEX(orderData[status],SMALL(IF(ISNUMBER(MATCH(orderData[customer],$D$9,0)*MATCH(orderData[status],$D$11,0)*MATCH(orderData[order_type],$D$13,0)),MATCH(ROW(orderData[customer]),ROW(orderData[customer])),""),ROWS($A$15:A89)+$B$3)),INDEX(orderData[statu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W82" s="392" t="str">
        <f t="array" ref="W82">IFERROR(IF($D$9="",IF($D$11="",IF($D$13="",IF($D$15="",INDEX(orderData[custom_docs],SMALL(MATCH(ROW(orderData[customer]),ROW(orderData[customer])),ROWS($A$15:A89)+$B$3)),INDEX(orderData[custom_docs],SMALL(IF(ISNUMBER(MATCH(YEAR(orderData[invoice_date]),$D$15,0)),MATCH(ROW(orderData[customer]),ROW(orderData[customer])),""),ROWS($A$15:A89)+$B$3))),IF($D$15="",INDEX(orderData[custom_docs],SMALL(IF(ISNUMBER(MATCH(orderData[order_type],$D$13,0)),MATCH(ROW(orderData[customer]),ROW(orderData[customer])),""),ROWS($A$15:A89)+$B$3)),INDEX(orderData[custom_docs],SMALL(IF(ISNUMBER(MATCH(orderData[order_type],$D$13,0)*MATCH(YEAR(orderData[invoice_date]),$D$15,0)),MATCH(ROW(orderData[customer]),ROW(orderData[customer])),""),ROWS($A$15:A89)+$B$3)))),IF($D$13="",IF($D$15="",INDEX(orderData[custom_docs],SMALL(IF(ISNUMBER(MATCH(orderData[status],$D$11,0)),MATCH(ROW(orderData[customer]),ROW(orderData[customer])),""),ROWS($A$15:A89)+$B$3)),INDEX(orderData[custom_docs],SMALL(IF(ISNUMBER(MATCH(orderData[status],$D$11,0)*MATCH(YEAR(orderData[invoice_date]),$D$15,0)),MATCH(ROW(orderData[customer]),ROW(orderData[customer])),""),ROWS($A$15:A89)+$B$3))),IF($D$15="",INDEX(orderData[custom_docs],SMALL(IF(ISNUMBER(MATCH(orderData[status],$D$11,0)*MATCH(orderData[order_type],$D$13,0)),MATCH(ROW(orderData[customer]),ROW(orderData[customer])),""),ROWS($A$15:A89)+$B$3)),INDEX(orderData[custom_docs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_docs],SMALL(IF(ISNUMBER(MATCH(orderData[customer],$D$9,0)),MATCH(ROW(orderData[customer]),ROW(orderData[customer])),""),ROWS($A$15:A89)+$B$3)),INDEX(orderData[custom_docs],SMALL(IF(ISNUMBER(MATCH(orderData[customer],$D$9,0)*MATCH(YEAR(orderData[invoice_date]),$D$15,0)),MATCH(ROW(orderData[customer]),ROW(orderData[customer])),""),ROWS($A$15:A89)+$B$3))),IF($D$15="",INDEX(orderData[custom_docs],SMALL(IF(ISNUMBER(MATCH(orderData[customer],$D$9,0)*MATCH(orderData[order_type],$D$13,0)),MATCH(ROW(orderData[customer]),ROW(orderData[customer])),""),ROWS($A$15:A89)+$B$3)),INDEX(orderData[custom_docs],SMALL(IF(ISNUMBER(MATCH(orderData[customer],$D$9,0)*MATCH(orderData[order_type],$D$13,0)*MATCH(YEAR(orderData[invoice_date]),$D$15,0)),MATCH(ROW(orderData[customer]),ROW(orderData[customer])),""),ROWS($A$15:A89)+$B$3)))),IF($D$13="",IF($D$15="",INDEX(orderData[custom_docs],SMALL(IF(ISNUMBER(MATCH(orderData[customer],$D$9,0)*MATCH(orderData[status],$D$11,0)),MATCH(ROW(orderData[customer]),ROW(orderData[customer])),""),ROWS($A$15:A89)+$B$3)),INDEX(orderData[custom_docs],SMALL(IF(ISNUMBER(MATCH(orderData[customer],$D$9,0)*MATCH(orderData[status],$D$11,0)*MATCH(YEAR(orderData[status]),$D$15,0)),MATCH(ROW(orderData[customer]),ROW(orderData[customer])),""),ROWS($A$15:A89)+$B$3))),IF($D$15="",INDEX(orderData[custom_docs],SMALL(IF(ISNUMBER(MATCH(orderData[customer],$D$9,0)*MATCH(orderData[status],$D$11,0)*MATCH(orderData[order_type],$D$13,0)),MATCH(ROW(orderData[customer]),ROW(orderData[customer])),""),ROWS($A$15:A89)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BG82" s="195"/>
      <c r="BK82" s="266"/>
      <c r="BL82" s="267"/>
      <c r="BM82" s="268"/>
      <c r="BN82" s="267"/>
      <c r="BO82" s="268"/>
      <c r="BZ82" s="318"/>
      <c r="CA82" s="305" t="str">
        <f>IFERROR(IF(BZ82="","",INDEX(productData[description],MATCH(BZ82,productData[sku],0))),"")</f>
        <v/>
      </c>
      <c r="CB82" s="307"/>
      <c r="CC82" s="421"/>
      <c r="CD82" s="315"/>
      <c r="CE82" s="426"/>
      <c r="CF82" s="308"/>
      <c r="CG82" s="309" t="str">
        <f>IFERROR(ROUNDUP(CB82/INDEX(productData[units_per_carton],MATCH(BZ82,productData[sku],0)),0),"")</f>
        <v/>
      </c>
      <c r="CH82" s="310" t="str">
        <f>IFERROR(ROUNDUP(CD82/INDEX(productData[units_per_carton],MATCH(BZ82,productData[sku],0)),0),"")</f>
        <v/>
      </c>
      <c r="CI82" s="310" t="str">
        <f>IFERROR(ROUNDUP(CF82/INDEX(productData[units_per_carton],MATCH(BZ82,productData[sku])),0),"")</f>
        <v/>
      </c>
      <c r="CJ82" s="310" t="str">
        <f>IFERROR(((CB82+CD82+CF82)/INDEX(productData[units_per_carton],MATCH(BZ82,productData[sku],0)))*INDEX(productData[net_weight],MATCH(BZ82,productData[sku],0)),"")</f>
        <v/>
      </c>
      <c r="CK82" s="310" t="str">
        <f>IFERROR(((CB82+CD82+CF82)/INDEX(productData[units_per_carton],MATCH(BZ82,productData[sku],0)))*INDEX(productData[gross_weight],MATCH(BZ82,productData[sku],0)),"")</f>
        <v/>
      </c>
      <c r="CL82" s="414" t="str">
        <f>IFERROR((CB82+CD82+CF82)/INDEX(productData[units_per_carton],MATCH(BZ82,productData[sku],0))*INDEX(productData[length],MATCH(BZ82,productData[sku],0))*INDEX(productData[width],MATCH(BZ82,productData[sku],0))*INDEX(productData[height],MATCH(BZ82,productData[sku],0))/1000000000,"")</f>
        <v/>
      </c>
      <c r="CM82" s="311" t="str">
        <f>IFERROR(INDEX(productData[category],MATCH(BZ82,productData[sku],0)),"")</f>
        <v/>
      </c>
      <c r="CN82" s="311" t="str">
        <f>IFERROR(INDEX(productData[size1],MATCH(BZ82,productData[sku],0)),"")</f>
        <v/>
      </c>
      <c r="CO82" s="312" t="str">
        <f>IFERROR(INDEX(productData[hs_code],MATCH(BZ82,productData[sku],0)),"")</f>
        <v/>
      </c>
      <c r="CP82" s="365" t="str">
        <f>IFERROR(INDEX(productData[sku_geko],MATCH(BZ82,productData[sku],0)),"")</f>
        <v/>
      </c>
      <c r="CQ82" s="308"/>
      <c r="CR82" s="383" t="str">
        <f>IFERROR(IF(BZ82="","",IF($BX$15="SALE",INDEX(inventory[COSTO UNITARIO],MATCH(BZ82,inventory[SKU],0)),IF($BX$15="SAMPLING",INDEX(inventory[COSTO UNITARIO],MATCH(BZ82,inventory[SKU],0)),""))),"")</f>
        <v/>
      </c>
      <c r="CS82" s="383" t="str">
        <f t="shared" si="10"/>
        <v/>
      </c>
      <c r="CT82" s="430" t="str">
        <f t="shared" si="11"/>
        <v/>
      </c>
      <c r="CU82" s="357" t="str">
        <f t="shared" si="12"/>
        <v/>
      </c>
      <c r="DB82" s="251" t="str">
        <f>IFERROR(VLOOKUP(BZ82,productData[],22,FALSE),"")</f>
        <v/>
      </c>
      <c r="EE82" s="342" t="str">
        <f t="array" ref="EE82">IFERROR(IF($EC$9="",IF($EC$11="",IF($EC$13="",INDEX(productData[sku],SMALL(MATCH(ROW(productData[sku]),ROW(productData[sku])),ROWS($A$15:A89)+$B$3)),INDEX(productData[sku],SMALL(IF(ISNUMBER(MATCH(productData[size1],$EC$13,0)),MATCH(ROW(productData[sku]),ROW(productData[sku])),""),ROWS($A$15:A87)+$B$3))),IF($EC$13="",INDEX(productData[sku],SMALL(IF(ISNUMBER(MATCH(productData[sex],$EC$11,0)),MATCH(ROW(productData[sku]),ROW(productData[sku])),""),ROWS($A$15:A87)+$B$3)),INDEX(productData[sku],SMALL(IF(ISNUMBER(MATCH(productData[sex],$EC$11,0)*MATCH(productData[size1],$EC$13,0)),MATCH(ROW(productData[sku]),ROW(productData[sku])),""),ROWS($A$15:A87)+$B$3)))),IF($EC$11="",IF($EC$13="",INDEX(productData[sku],SMALL(IF(ISNUMBER(MATCH(productData[category],$EC$9,0)),MATCH(ROW(productData[sku]),ROW(productData[sku])),""),ROWS($A$15:A87)+$B$3)),INDEX(productData[sku],SMALL(IF(ISNUMBER(MATCH(productData[category],$EC$9,0)*MATCH(productData[size1],$EC$13,0)),MATCH(ROW(productData[sku]),ROW(productData[sku])),""),ROWS($A$15:A87)+$B$3))),IF($EC$13="",INDEX(productData[sku],SMALL(IF(ISNUMBER(MATCH(productData[category],$EC$9,0)*MATCH(productData[sex],$EC$11,0)),MATCH(ROW(productData[sku]),ROW(productData[sku])),""),ROWS($A$15:A87)+$B$3)),INDEX(productData[sku],SMALL(IF(ISNUMBER(MATCH(productData[category],$EC$9,0)*MATCH(productData[sex],$EC$11,0)*MATCH(productData[size1],$EC$13,0)),MATCH(ROW(productData[sku]),ROW(productData[sku])),""),ROWS($A$15:A87)+$B$3))))),"")</f>
        <v/>
      </c>
      <c r="EF82" s="502" t="str">
        <f t="array" ref="EF82">IFERROR(IF($EC$9="",IF($EC$11="",IF($EC$13="",INDEX(productData[description],SMALL(MATCH(ROW(productData[sku]),ROW(productData[sku])),ROWS($A$15:A89)+$B$3)),INDEX(productData[description],SMALL(IF(ISNUMBER(MATCH(productData[size1],$EC$13,0)),MATCH(ROW(productData[sku]),ROW(productData[sku])),""),ROWS($A$15:A87)+$B$3))),IF($EC$13="",INDEX(productData[description],SMALL(IF(ISNUMBER(MATCH(productData[sex],$EC$11,0)),MATCH(ROW(productData[sku]),ROW(productData[sku])),""),ROWS($A$15:A87)+$B$3)),INDEX(productData[description],SMALL(IF(ISNUMBER(MATCH(productData[sex],$EC$11,0)*MATCH(productData[size1],$EC$13,0)),MATCH(ROW(productData[sku]),ROW(productData[sku])),""),ROWS($A$15:A87)+$B$3)))),IF($EC$11="",IF($EC$13="",INDEX(productData[description],SMALL(IF(ISNUMBER(MATCH(productData[category],$EC$9,0)),MATCH(ROW(productData[sku]),ROW(productData[sku])),""),ROWS($A$15:A87)+$B$3)),INDEX(productData[description],SMALL(IF(ISNUMBER(MATCH(productData[category],$EC$9,0)*MATCH(productData[size1],$EC$13,0)),MATCH(ROW(productData[sku]),ROW(productData[sku])),""),ROWS($A$15:A87)+$B$3))),IF($EC$13="",INDEX(productData[description],SMALL(IF(ISNUMBER(MATCH(productData[category],$EC$9,0)*MATCH(productData[sex],$EC$11,0)),MATCH(ROW(productData[sku]),ROW(productData[sku])),""),ROWS($A$15:A87)+$B$3)),INDEX(productData[description],SMALL(IF(ISNUMBER(MATCH(productData[category],$EC$9,0)*MATCH(productData[sex],$EC$11,0)*MATCH(productData[size1],$EC$13,0)),MATCH(ROW(productData[sku]),ROW(productData[sku])),""),ROWS($A$15:A87)+$B$3))))),"")</f>
        <v/>
      </c>
      <c r="EG82" s="343" t="str">
        <f>IFERROR(IF('BHPC MANAGER'!$EE82="","",INDEX(inventory[ESISTENZA],MATCH('BHPC MANAGER'!$EE82,inventory[SKU],0))),0)</f>
        <v/>
      </c>
      <c r="EH82" s="344" t="s">
        <v>241</v>
      </c>
      <c r="EI82" s="344" t="str">
        <f t="shared" si="13"/>
        <v/>
      </c>
      <c r="EJ82" s="345" t="s">
        <v>241</v>
      </c>
      <c r="EK82" s="346" t="str">
        <f t="shared" si="14"/>
        <v/>
      </c>
    </row>
    <row r="83" spans="12:141" ht="15" customHeight="1" x14ac:dyDescent="0.35">
      <c r="L83" s="285" t="str">
        <f t="array" ref="L83">IFERROR(IF($D$9="",IF($D$11="",IF($D$13="",IF($D$15="",INDEX(orderData[customer],SMALL(MATCH(ROW(orderData[customer]),ROW(orderData[customer])),ROWS($A$15:A90)+$B$3)),INDEX(orderData[customer],SMALL(IF(ISNUMBER(MATCH(YEAR(orderData[invoice_date]),$D$15,0)),MATCH(ROW(orderData[customer]),ROW(orderData[customer])),""),ROWS($A$15:A90)+$B$3))),IF($D$15="",INDEX(orderData[customer],SMALL(IF(ISNUMBER(MATCH(orderData[order_type],$D$13,0)),MATCH(ROW(orderData[customer]),ROW(orderData[customer])),""),ROWS($A$15:A90)+$B$3)),INDEX(orderData[customer],SMALL(IF(ISNUMBER(MATCH(orderData[order_type],$D$13,0)*MATCH(YEAR(orderData[invoice_date]),$D$15,0)),MATCH(ROW(orderData[customer]),ROW(orderData[customer])),""),ROWS($A$15:A90)+$B$3)))),IF($D$13="",IF($D$15="",INDEX(orderData[customer],SMALL(IF(ISNUMBER(MATCH(orderData[status],$D$11,0)),MATCH(ROW(orderData[customer]),ROW(orderData[customer])),""),ROWS($A$15:A90)+$B$3)),INDEX(orderData[customer],SMALL(IF(ISNUMBER(MATCH(orderData[status],$D$11,0)*MATCH(YEAR(orderData[invoice_date]),$D$15,0)),MATCH(ROW(orderData[customer]),ROW(orderData[customer])),""),ROWS($A$15:A90)+$B$3))),IF($D$15="",INDEX(orderData[customer],SMALL(IF(ISNUMBER(MATCH(orderData[status],$D$11,0)*MATCH(orderData[order_type],$D$13,0)),MATCH(ROW(orderData[customer]),ROW(orderData[customer])),""),ROWS($A$15:A90)+$B$3)),INDEX(orderData[customer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er],SMALL(IF(ISNUMBER(MATCH(orderData[customer],$D$9,0)),MATCH(ROW(orderData[customer]),ROW(orderData[customer])),""),ROWS($A$15:A90)+$B$3)),INDEX(orderData[customer],SMALL(IF(ISNUMBER(MATCH(orderData[customer],$D$9,0)*MATCH(YEAR(orderData[invoice_date]),$D$15,0)),MATCH(ROW(orderData[customer]),ROW(orderData[customer])),""),ROWS($A$15:A90)+$B$3))),IF($D$15="",INDEX(orderData[customer],SMALL(IF(ISNUMBER(MATCH(orderData[customer],$D$9,0)*MATCH(orderData[order_type],$D$13,0)),MATCH(ROW(orderData[customer]),ROW(orderData[customer])),""),ROWS($A$15:A90)+$B$3)),INDEX(orderData[customer],SMALL(IF(ISNUMBER(MATCH(orderData[customer],$D$9,0)*MATCH(orderData[order_type],$D$13,0)*MATCH(YEAR(orderData[invoice_date]),$D$15,0)),MATCH(ROW(orderData[customer]),ROW(orderData[customer])),""),ROWS($A$15:A90)+$B$3)))),IF($D$13="",IF($D$15="",INDEX(orderData[customer],SMALL(IF(ISNUMBER(MATCH(orderData[customer],$D$9,0)*MATCH(orderData[status],$D$11,0)),MATCH(ROW(orderData[customer]),ROW(orderData[customer])),""),ROWS($A$15:A90)+$B$3)),INDEX(orderData[customer],SMALL(IF(ISNUMBER(MATCH(orderData[customer],$D$9,0)*MATCH(orderData[status],$D$11,0)*MATCH(YEAR(orderData[invoice_date]),$D$15,0)),MATCH(ROW(orderData[customer]),ROW(orderData[customer])),""),ROWS($A$15:A90)+$B$3))),IF($D$15="",INDEX(orderData[customer],SMALL(IF(ISNUMBER(MATCH(orderData[customer],$D$9,0)*MATCH(orderData[status],$D$11,0)*MATCH(orderData[order_type],$D$13,0)),MATCH(ROW(orderData[customer]),ROW(orderData[customer])),""),ROWS($A$15:A90)+$B$3)),INDEX(orderData[customer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M83" s="286" t="str">
        <f t="array" ref="M83">IFERROR(IF($D$9="",IF($D$11="",IF($D$13="",IF($D$15="",INDEX(orderData[order_no],SMALL(MATCH(ROW(orderData[customer]),ROW(orderData[customer])),ROWS($A$15:A90)+$B$3)),INDEX(orderData[order_no],SMALL(IF(ISNUMBER(MATCH(YEAR(orderData[invoice_date]),$D$15,0)),MATCH(ROW(orderData[customer]),ROW(orderData[customer])),""),ROWS($A$15:A90)+$B$3))),IF($D$15="",INDEX(orderData[order_no],SMALL(IF(ISNUMBER(MATCH(orderData[order_type],$D$13,0)),MATCH(ROW(orderData[customer]),ROW(orderData[customer])),""),ROWS($A$15:A90)+$B$3)),INDEX(orderData[order_no],SMALL(IF(ISNUMBER(MATCH(orderData[order_type],$D$13,0)*MATCH(YEAR(orderData[invoice_date]),$D$15,0)),MATCH(ROW(orderData[customer]),ROW(orderData[customer])),""),ROWS($A$15:A90)+$B$3)))),IF($D$13="",IF($D$15="",INDEX(orderData[order_no],SMALL(IF(ISNUMBER(MATCH(orderData[status],$D$11,0)),MATCH(ROW(orderData[customer]),ROW(orderData[customer])),""),ROWS($A$15:A90)+$B$3)),INDEX(orderData[order_no],SMALL(IF(ISNUMBER(MATCH(orderData[status],$D$11,0)*MATCH(YEAR(orderData[invoice_date]),$D$15,0)),MATCH(ROW(orderData[customer]),ROW(orderData[customer])),""),ROWS($A$15:A90)+$B$3))),IF($D$15="",INDEX(orderData[order_no],SMALL(IF(ISNUMBER(MATCH(orderData[status],$D$11,0)*MATCH(orderData[order_type],$D$13,0)),MATCH(ROW(orderData[customer]),ROW(orderData[customer])),""),ROWS($A$15:A90)+$B$3)),INDEX(orderData[order_no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no],SMALL(IF(ISNUMBER(MATCH(orderData[customer],$D$9,0)),MATCH(ROW(orderData[customer]),ROW(orderData[customer])),""),ROWS($A$15:A90)+$B$3)),INDEX(orderData[order_no],SMALL(IF(ISNUMBER(MATCH(orderData[customer],$D$9,0)*MATCH(YEAR(orderData[invoice_date]),$D$15,0)),MATCH(ROW(orderData[customer]),ROW(orderData[customer])),""),ROWS($A$15:A90)+$B$3))),IF($D$15="",INDEX(orderData[order_no],SMALL(IF(ISNUMBER(MATCH(orderData[customer],$D$9,0)*MATCH(orderData[order_type],$D$13,0)),MATCH(ROW(orderData[customer]),ROW(orderData[customer])),""),ROWS($A$15:A90)+$B$3)),INDEX(orderData[order_no],SMALL(IF(ISNUMBER(MATCH(orderData[customer],$D$9,0)*MATCH(orderData[order_type],$D$13,0)*MATCH(YEAR(orderData[invoice_date]),$D$15,0)),MATCH(ROW(orderData[customer]),ROW(orderData[customer])),""),ROWS($A$15:A90)+$B$3)))),IF($D$13="",IF($D$15="",INDEX(orderData[order_no],SMALL(IF(ISNUMBER(MATCH(orderData[customer],$D$9,0)*MATCH(orderData[status],$D$11,0)),MATCH(ROW(orderData[customer]),ROW(orderData[customer])),""),ROWS($A$15:A90)+$B$3)),INDEX(orderData[order_no],SMALL(IF(ISNUMBER(MATCH(orderData[customer],$D$9,0)*MATCH(orderData[status],$D$11,0)*MATCH(YEAR(orderData[invoice_date]),$D$15,0)),MATCH(ROW(orderData[customer]),ROW(orderData[customer])),""),ROWS($A$15:A90)+$B$3))),IF($D$15="",INDEX(orderData[order_no],SMALL(IF(ISNUMBER(MATCH(orderData[customer],$D$9,0)*MATCH(orderData[status],$D$11,0)*MATCH(orderData[order_type],$D$13,0)),MATCH(ROW(orderData[customer]),ROW(orderData[customer])),""),ROWS($A$15:A90)+$B$3)),INDEX(orderData[order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N83" s="287" t="str">
        <f t="array" ref="N83">IFERROR(IF($D$9="",IF($D$11="",IF($D$13="",IF($D$15="",INDEX(orderData[order_type],SMALL(MATCH(ROW(orderData[customer]),ROW(orderData[customer])),ROWS($A$15:A90)+$B$3)),INDEX(orderData[order_type],SMALL(IF(ISNUMBER(MATCH(YEAR(orderData[invoice_date]),$D$15,0)),MATCH(ROW(orderData[customer]),ROW(orderData[customer])),""),ROWS($A$15:A90)+$B$3))),IF($D$15="",INDEX(orderData[order_type],SMALL(IF(ISNUMBER(MATCH(orderData[order_type],$D$13,0)),MATCH(ROW(orderData[customer]),ROW(orderData[customer])),""),ROWS($A$15:A90)+$B$3)),INDEX(orderData[order_type],SMALL(IF(ISNUMBER(MATCH(orderData[order_type],$D$13,0)*MATCH(YEAR(orderData[invoice_date]),$D$15,0)),MATCH(ROW(orderData[customer]),ROW(orderData[customer])),""),ROWS($A$15:A90)+$B$3)))),IF($D$13="",IF($D$15="",INDEX(orderData[order_type],SMALL(IF(ISNUMBER(MATCH(orderData[status],$D$11,0)),MATCH(ROW(orderData[customer]),ROW(orderData[customer])),""),ROWS($A$15:A90)+$B$3)),INDEX(orderData[order_type],SMALL(IF(ISNUMBER(MATCH(orderData[status],$D$11,0)*MATCH(YEAR(orderData[invoice_date]),$D$15,0)),MATCH(ROW(orderData[customer]),ROW(orderData[customer])),""),ROWS($A$15:A90)+$B$3))),IF($D$15="",INDEX(orderData[order_type],SMALL(IF(ISNUMBER(MATCH(orderData[status],$D$11,0)*MATCH(orderData[order_type],$D$13,0)),MATCH(ROW(orderData[customer]),ROW(orderData[customer])),""),ROWS($A$15:A90)+$B$3)),INDEX(orderData[order_typ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type],SMALL(IF(ISNUMBER(MATCH(orderData[customer],$D$9,0)),MATCH(ROW(orderData[customer]),ROW(orderData[customer])),""),ROWS($A$15:A90)+$B$3)),INDEX(orderData[order_type],SMALL(IF(ISNUMBER(MATCH(orderData[customer],$D$9,0)*MATCH(YEAR(orderData[invoice_date]),$D$15,0)),MATCH(ROW(orderData[customer]),ROW(orderData[customer])),""),ROWS($A$15:A90)+$B$3))),IF($D$15="",INDEX(orderData[order_type],SMALL(IF(ISNUMBER(MATCH(orderData[customer],$D$9,0)*MATCH(orderData[order_type],$D$13,0)),MATCH(ROW(orderData[customer]),ROW(orderData[customer])),""),ROWS($A$15:A90)+$B$3)),INDEX(orderData[order_type],SMALL(IF(ISNUMBER(MATCH(orderData[customer],$D$9,0)*MATCH(orderData[order_type],$D$13,0)*MATCH(YEAR(orderData[invoice_date]),$D$15,0)),MATCH(ROW(orderData[customer]),ROW(orderData[customer])),""),ROWS($A$15:A90)+$B$3)))),IF($D$13="",IF($D$15="",INDEX(orderData[order_type],SMALL(IF(ISNUMBER(MATCH(orderData[customer],$D$9,0)*MATCH(orderData[status],$D$11,0)),MATCH(ROW(orderData[customer]),ROW(orderData[customer])),""),ROWS($A$15:A90)+$B$3)),INDEX(orderData[order_type],SMALL(IF(ISNUMBER(MATCH(orderData[customer],$D$9,0)*MATCH(orderData[status],$D$11,0)*MATCH(YEAR(orderData[invoice_date]),$D$15,0)),MATCH(ROW(orderData[customer]),ROW(orderData[customer])),""),ROWS($A$15:A90)+$B$3))),IF($D$15="",INDEX(orderData[order_type],SMALL(IF(ISNUMBER(MATCH(orderData[customer],$D$9,0)*MATCH(orderData[status],$D$11,0)*MATCH(orderData[order_type],$D$13,0)),MATCH(ROW(orderData[customer]),ROW(orderData[customer])),""),ROWS($A$15:A90)+$B$3)),INDEX(orderData[order_typ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O83" s="288" t="str">
        <f t="array" ref="O83">IFERROR(IF($D$9="",IF($D$11="",IF($D$13="",IF($D$15="",INDEX(orderData[order_date],SMALL(MATCH(ROW(orderData[customer]),ROW(orderData[customer])),ROWS($A$15:A90)+$B$3)),INDEX(orderData[order_date],SMALL(IF(ISNUMBER(MATCH(YEAR(orderData[invoice_date]),$D$15,0)),MATCH(ROW(orderData[customer]),ROW(orderData[customer])),""),ROWS($A$15:A90)+$B$3))),IF($D$15="",INDEX(orderData[order_date],SMALL(IF(ISNUMBER(MATCH(orderData[order_type],$D$13,0)),MATCH(ROW(orderData[customer]),ROW(orderData[customer])),""),ROWS($A$15:A90)+$B$3)),INDEX(orderData[order_date],SMALL(IF(ISNUMBER(MATCH(orderData[order_type],$D$13,0)*MATCH(YEAR(orderData[invoice_date]),$D$15,0)),MATCH(ROW(orderData[customer]),ROW(orderData[customer])),""),ROWS($A$15:A90)+$B$3)))),IF($D$13="",IF($D$15="",INDEX(orderData[order_date],SMALL(IF(ISNUMBER(MATCH(orderData[status],$D$11,0)),MATCH(ROW(orderData[customer]),ROW(orderData[customer])),""),ROWS($A$15:A90)+$B$3)),INDEX(orderData[order_date],SMALL(IF(ISNUMBER(MATCH(orderData[status],$D$11,0)*MATCH(YEAR(orderData[invoice_date]),$D$15,0)),MATCH(ROW(orderData[customer]),ROW(orderData[customer])),""),ROWS($A$15:A90)+$B$3))),IF($D$15="",INDEX(orderData[order_date],SMALL(IF(ISNUMBER(MATCH(orderData[status],$D$11,0)*MATCH(orderData[order_type],$D$13,0)),MATCH(ROW(orderData[customer]),ROW(orderData[customer])),""),ROWS($A$15:A90)+$B$3)),INDEX(orderData[order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date],SMALL(IF(ISNUMBER(MATCH(orderData[customer],$D$9,0)),MATCH(ROW(orderData[customer]),ROW(orderData[customer])),""),ROWS($A$15:A90)+$B$3)),INDEX(orderData[order_date],SMALL(IF(ISNUMBER(MATCH(orderData[customer],$D$9,0)*MATCH(YEAR(orderData[invoice_date]),$D$15,0)),MATCH(ROW(orderData[customer]),ROW(orderData[customer])),""),ROWS($A$15:A90)+$B$3))),IF($D$15="",INDEX(orderData[order_date],SMALL(IF(ISNUMBER(MATCH(orderData[customer],$D$9,0)*MATCH(orderData[order_type],$D$13,0)),MATCH(ROW(orderData[customer]),ROW(orderData[customer])),""),ROWS($A$15:A90)+$B$3)),INDEX(orderData[order_date],SMALL(IF(ISNUMBER(MATCH(orderData[customer],$D$9,0)*MATCH(orderData[order_type],$D$13,0)*MATCH(YEAR(orderData[invoice_date]),$D$15,0)),MATCH(ROW(orderData[customer]),ROW(orderData[customer])),""),ROWS($A$15:A90)+$B$3)))),IF($D$13="",IF($D$15="",INDEX(orderData[order_date],SMALL(IF(ISNUMBER(MATCH(orderData[customer],$D$9,0)*MATCH(orderData[status],$D$11,0)),MATCH(ROW(orderData[customer]),ROW(orderData[customer])),""),ROWS($A$15:A90)+$B$3)),INDEX(orderData[order_date],SMALL(IF(ISNUMBER(MATCH(orderData[customer],$D$9,0)*MATCH(orderData[status],$D$11,0)*MATCH(YEAR(orderData[invoice_date]),$D$15,0)),MATCH(ROW(orderData[customer]),ROW(orderData[customer])),""),ROWS($A$15:A90)+$B$3))),IF($D$15="",INDEX(orderData[order_date],SMALL(IF(ISNUMBER(MATCH(orderData[customer],$D$9,0)*MATCH(orderData[status],$D$11,0)*MATCH(orderData[order_type],$D$13,0)),MATCH(ROW(orderData[customer]),ROW(orderData[customer])),""),ROWS($A$15:A90)+$B$3)),INDEX(orderData[order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P83" s="289" t="str">
        <f t="array" ref="P83">IFERROR(IF($D$9="",IF($D$11="",IF($D$13="",IF($D$15="",INDEX(orderData[invoice_no],SMALL(MATCH(ROW(orderData[customer]),ROW(orderData[customer])),ROWS($A$15:A90)+$B$3)),INDEX(orderData[invoice_no],SMALL(IF(ISNUMBER(MATCH(YEAR(orderData[invoice_date]),$D$15,0)),MATCH(ROW(orderData[customer]),ROW(orderData[customer])),""),ROWS($A$15:A90)+$B$3))),IF($D$15="",INDEX(orderData[invoice_no],SMALL(IF(ISNUMBER(MATCH(orderData[order_type],$D$13,0)),MATCH(ROW(orderData[customer]),ROW(orderData[customer])),""),ROWS($A$15:A90)+$B$3)),INDEX(orderData[invoice_no],SMALL(IF(ISNUMBER(MATCH(orderData[order_type],$D$13,0)*MATCH(YEAR(orderData[invoice_date]),$D$15,0)),MATCH(ROW(orderData[customer]),ROW(orderData[customer])),""),ROWS($A$15:A90)+$B$3)))),IF($D$13="",IF($D$15="",INDEX(orderData[invoice_no],SMALL(IF(ISNUMBER(MATCH(orderData[status],$D$11,0)),MATCH(ROW(orderData[customer]),ROW(orderData[customer])),""),ROWS($A$15:A90)+$B$3)),INDEX(orderData[invoice_no],SMALL(IF(ISNUMBER(MATCH(orderData[status],$D$11,0)*MATCH(YEAR(orderData[invoice_date]),$D$15,0)),MATCH(ROW(orderData[customer]),ROW(orderData[customer])),""),ROWS($A$15:A90)+$B$3))),IF($D$15="",INDEX(orderData[invoice_no],SMALL(IF(ISNUMBER(MATCH(orderData[status],$D$11,0)*MATCH(orderData[order_type],$D$13,0)),MATCH(ROW(orderData[customer]),ROW(orderData[customer])),""),ROWS($A$15:A90)+$B$3)),INDEX(orderData[invoice_no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no],SMALL(IF(ISNUMBER(MATCH(orderData[customer],$D$9,0)),MATCH(ROW(orderData[customer]),ROW(orderData[customer])),""),ROWS($A$15:A90)+$B$3)),INDEX(orderData[invoice_no],SMALL(IF(ISNUMBER(MATCH(orderData[customer],$D$9,0)*MATCH(YEAR(orderData[invoice_date]),$D$15,0)),MATCH(ROW(orderData[customer]),ROW(orderData[customer])),""),ROWS($A$15:A90)+$B$3))),IF($D$15="",INDEX(orderData[invoice_no],SMALL(IF(ISNUMBER(MATCH(orderData[customer],$D$9,0)*MATCH(orderData[order_type],$D$13,0)),MATCH(ROW(orderData[customer]),ROW(orderData[customer])),""),ROWS($A$15:A90)+$B$3)),INDEX(orderData[invoice_no],SMALL(IF(ISNUMBER(MATCH(orderData[customer],$D$9,0)*MATCH(orderData[order_type],$D$13,0)*MATCH(YEAR(orderData[invoice_date]),$D$15,0)),MATCH(ROW(orderData[customer]),ROW(orderData[customer])),""),ROWS($A$15:A90)+$B$3)))),IF($D$13="",IF($D$15="",INDEX(orderData[invoice_no],SMALL(IF(ISNUMBER(MATCH(orderData[customer],$D$9,0)*MATCH(orderData[status],$D$11,0)),MATCH(ROW(orderData[customer]),ROW(orderData[customer])),""),ROWS($A$15:A90)+$B$3)),INDEX(orderData[invoice_no],SMALL(IF(ISNUMBER(MATCH(orderData[customer],$D$9,0)*MATCH(orderData[status],$D$11,0)*MATCH(YEAR(orderData[invoice_date]),$D$15,0)),MATCH(ROW(orderData[customer]),ROW(orderData[customer])),""),ROWS($A$15:A90)+$B$3))),IF($D$15="",INDEX(orderData[invoice_no],SMALL(IF(ISNUMBER(MATCH(orderData[customer],$D$9,0)*MATCH(orderData[status],$D$11,0)*MATCH(orderData[order_type],$D$13,0)),MATCH(ROW(orderData[customer]),ROW(orderData[customer])),""),ROWS($A$15:A90)+$B$3)),INDEX(orderData[invoice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Q83" s="290" t="str">
        <f t="array" ref="Q83">IFERROR(IF($D$9="",IF($D$11="",IF($D$13="",IF($D$15="",INDEX(orderData[invoice_date],SMALL(MATCH(ROW(orderData[customer]),ROW(orderData[customer])),ROWS($A$15:A90)+$B$3)),INDEX(orderData[invoice_date],SMALL(IF(ISNUMBER(MATCH(YEAR(orderData[invoice_date]),$D$15,0)),MATCH(ROW(orderData[customer]),ROW(orderData[customer])),""),ROWS($A$15:A90)+$B$3))),IF($D$15="",INDEX(orderData[invoice_date],SMALL(IF(ISNUMBER(MATCH(orderData[order_type],$D$13,0)),MATCH(ROW(orderData[customer]),ROW(orderData[customer])),""),ROWS($A$15:A90)+$B$3)),INDEX(orderData[invoice_date],SMALL(IF(ISNUMBER(MATCH(orderData[order_type],$D$13,0)*MATCH(YEAR(orderData[invoice_date]),$D$15,0)),MATCH(ROW(orderData[customer]),ROW(orderData[customer])),""),ROWS($A$15:A90)+$B$3)))),IF($D$13="",IF($D$15="",INDEX(orderData[invoice_date],SMALL(IF(ISNUMBER(MATCH(orderData[status],$D$11,0)),MATCH(ROW(orderData[customer]),ROW(orderData[customer])),""),ROWS($A$15:A90)+$B$3)),INDEX(orderData[invoice_date],SMALL(IF(ISNUMBER(MATCH(orderData[status],$D$11,0)*MATCH(YEAR(orderData[invoice_date]),$D$15,0)),MATCH(ROW(orderData[customer]),ROW(orderData[customer])),""),ROWS($A$15:A90)+$B$3))),IF($D$15="",INDEX(orderData[invoice_date],SMALL(IF(ISNUMBER(MATCH(orderData[status],$D$11,0)*MATCH(orderData[order_type],$D$13,0)),MATCH(ROW(orderData[customer]),ROW(orderData[customer])),""),ROWS($A$15:A90)+$B$3)),INDEX(orderData[invoice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date],SMALL(IF(ISNUMBER(MATCH(orderData[customer],$D$9,0)),MATCH(ROW(orderData[customer]),ROW(orderData[customer])),""),ROWS($A$15:A90)+$B$3)),INDEX(orderData[invoice_date],SMALL(IF(ISNUMBER(MATCH(orderData[customer],$D$9,0)*MATCH(YEAR(orderData[invoice_date]),$D$15,0)),MATCH(ROW(orderData[customer]),ROW(orderData[customer])),""),ROWS($A$15:A90)+$B$3))),IF($D$15="",INDEX(orderData[invoice_date],SMALL(IF(ISNUMBER(MATCH(orderData[customer],$D$9,0)*MATCH(orderData[order_type],$D$13,0)),MATCH(ROW(orderData[customer]),ROW(orderData[customer])),""),ROWS($A$15:A90)+$B$3)),INDEX(orderData[invoice_date],SMALL(IF(ISNUMBER(MATCH(orderData[customer],$D$9,0)*MATCH(orderData[order_type],$D$13,0)*MATCH(YEAR(orderData[invoice_date]),$D$15,0)),MATCH(ROW(orderData[customer]),ROW(orderData[customer])),""),ROWS($A$15:A90)+$B$3)))),IF($D$13="",IF($D$15="",INDEX(orderData[invoice_date],SMALL(IF(ISNUMBER(MATCH(orderData[customer],$D$9,0)*MATCH(orderData[status],$D$11,0)),MATCH(ROW(orderData[customer]),ROW(orderData[customer])),""),ROWS($A$15:A90)+$B$3)),INDEX(orderData[invoice_date],SMALL(IF(ISNUMBER(MATCH(orderData[customer],$D$9,0)*MATCH(orderData[status],$D$11,0)*MATCH(YEAR(orderData[invoice_date]),$D$15,0)),MATCH(ROW(orderData[customer]),ROW(orderData[customer])),""),ROWS($A$15:A90)+$B$3))),IF($D$15="",INDEX(orderData[invoice_date],SMALL(IF(ISNUMBER(MATCH(orderData[customer],$D$9,0)*MATCH(orderData[status],$D$11,0)*MATCH(orderData[order_type],$D$13,0)),MATCH(ROW(orderData[customer]),ROW(orderData[customer])),""),ROWS($A$15:A90)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R83" s="291" t="str">
        <f t="array" ref="R83">IFERROR(IF($D$9="",IF($D$11="",IF($D$13="",IF($D$15="",INDEX(orderData[inv_amount],SMALL(MATCH(ROW(orderData[customer]),ROW(orderData[customer])),ROWS($A$15:A90)+$B$3)),INDEX(orderData[inv_amount],SMALL(IF(ISNUMBER(MATCH(YEAR(orderData[invoice_date]),$D$15,0)),MATCH(ROW(orderData[customer]),ROW(orderData[customer])),""),ROWS($A$15:A90)+$B$3))),IF($D$15="",INDEX(orderData[inv_amount],SMALL(IF(ISNUMBER(MATCH(orderData[order_type],$D$13,0)),MATCH(ROW(orderData[customer]),ROW(orderData[customer])),""),ROWS($A$15:A90)+$B$3)),INDEX(orderData[inv_amount],SMALL(IF(ISNUMBER(MATCH(orderData[order_type],$D$13,0)*MATCH(YEAR(orderData[invoice_date]),$D$15,0)),MATCH(ROW(orderData[customer]),ROW(orderData[customer])),""),ROWS($A$15:A90)+$B$3)))),IF($D$13="",IF($D$15="",INDEX(orderData[inv_amount],SMALL(IF(ISNUMBER(MATCH(orderData[status],$D$11,0)),MATCH(ROW(orderData[customer]),ROW(orderData[customer])),""),ROWS($A$15:A90)+$B$3)),INDEX(orderData[inv_amount],SMALL(IF(ISNUMBER(MATCH(orderData[status],$D$11,0)*MATCH(YEAR(orderData[invoice_date]),$D$15,0)),MATCH(ROW(orderData[customer]),ROW(orderData[customer])),""),ROWS($A$15:A90)+$B$3))),IF($D$15="",INDEX(orderData[inv_amount],SMALL(IF(ISNUMBER(MATCH(orderData[status],$D$11,0)*MATCH(orderData[order_type],$D$13,0)),MATCH(ROW(orderData[customer]),ROW(orderData[customer])),""),ROWS($A$15:A90)+$B$3)),INDEX(orderData[inv_amount],SMALL(IF(ISNUMBER(MATCH(orderData[status],$D$11,0)*MATCH(orderData[order_type],$D$13,0)*MATCH(YEAR(orderData[invoice_date]),$D$15,0)),MATCH(ROW(orderData[customer]),ROW(orderData[customer])),""),ROWS($A$15:A90)+$B$3))))),IF($D$11="",IF($D$13="",IF($D$15="",INDEX(orderData[inv_amount],SMALL(IF(ISNUMBER(MATCH(orderData[customer],$D$9,0)),MATCH(ROW(orderData[customer]),ROW(orderData[customer])),""),ROWS($A$15:A90)+$B$3)),INDEX(orderData[inv_amount],SMALL(IF(ISNUMBER(MATCH(orderData[customer],$D$9,0)*MATCH(YEAR(orderData[invoice_date]),$D$15,0)),MATCH(ROW(orderData[customer]),ROW(orderData[customer])),""),ROWS($A$15:A90)+$B$3))),IF($D$15="",INDEX(orderData[inv_amount],SMALL(IF(ISNUMBER(MATCH(orderData[customer],$D$9,0)*MATCH(orderData[order_type],$D$13,0)),MATCH(ROW(orderData[customer]),ROW(orderData[customer])),""),ROWS($A$15:A90)+$B$3)),INDEX(orderData[inv_amount],SMALL(IF(ISNUMBER(MATCH(orderData[customer],$D$9,0)*MATCH(orderData[order_type],$D$13,0)*MATCH(YEAR(orderData[invoice_date]),$D$15,0)),MATCH(ROW(orderData[customer]),ROW(orderData[customer])),""),ROWS($A$15:A90)+$B$3)))),IF($D$13="",IF($D$15="",INDEX(orderData[inv_amount],SMALL(IF(ISNUMBER(MATCH(orderData[customer],$D$9,0)*MATCH(orderData[status],$D$11,0)),MATCH(ROW(orderData[customer]),ROW(orderData[customer])),""),ROWS($A$15:A90)+$B$3)),INDEX(orderData[inv_amount],SMALL(IF(ISNUMBER(MATCH(orderData[customer],$D$9,0)*MATCH(orderData[status],$D$11,0)*MATCH(YEAR(orderData[inv_amount]),$D$15,0)),MATCH(ROW(orderData[customer]),ROW(orderData[customer])),""),ROWS($A$15:A90)+$B$3))),IF($D$15="",INDEX(orderData[inv_amount],SMALL(IF(ISNUMBER(MATCH(orderData[customer],$D$9,0)*MATCH(orderData[status],$D$11,0)*MATCH(orderData[order_type],$D$13,0)),MATCH(ROW(orderData[customer]),ROW(orderData[customer])),""),ROWS($A$15:A90)+$B$3)),INDEX(orderData[inv_amount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S83" s="353" t="str">
        <f t="array" ref="S83">IFERROR(IF($D$9="",IF($D$11="",IF($D$13="",IF($D$15="",INDEX(orderData[lock_goods],SMALL(MATCH(ROW(orderData[customer]),ROW(orderData[customer])),ROWS($A$15:A90)+$B$3)),INDEX(orderData[lock_goods],SMALL(IF(ISNUMBER(MATCH(YEAR(orderData[invoice_date]),$D$15,0)),MATCH(ROW(orderData[customer]),ROW(orderData[customer])),""),ROWS($A$15:A90)+$B$3))),IF($D$15="",INDEX(orderData[lock_goods],SMALL(IF(ISNUMBER(MATCH(orderData[order_type],$D$13,0)),MATCH(ROW(orderData[customer]),ROW(orderData[customer])),""),ROWS($A$15:A90)+$B$3)),INDEX(orderData[lock_goods],SMALL(IF(ISNUMBER(MATCH(orderData[order_type],$D$13,0)*MATCH(YEAR(orderData[invoice_date]),$D$15,0)),MATCH(ROW(orderData[customer]),ROW(orderData[customer])),""),ROWS($A$15:A90)+$B$3)))),IF($D$13="",IF($D$15="",INDEX(orderData[lock_goods],SMALL(IF(ISNUMBER(MATCH(orderData[status],$D$11,0)),MATCH(ROW(orderData[customer]),ROW(orderData[customer])),""),ROWS($A$15:A90)+$B$3)),INDEX(orderData[lock_goods],SMALL(IF(ISNUMBER(MATCH(orderData[status],$D$11,0)*MATCH(YEAR(orderData[invoice_date]),$D$15,0)),MATCH(ROW(orderData[customer]),ROW(orderData[customer])),""),ROWS($A$15:A90)+$B$3))),IF($D$15="",INDEX(orderData[lock_goods],SMALL(IF(ISNUMBER(MATCH(orderData[status],$D$11,0)*MATCH(orderData[order_type],$D$13,0)),MATCH(ROW(orderData[customer]),ROW(orderData[customer])),""),ROWS($A$15:A90)+$B$3)),INDEX(orderData[lock_goods],SMALL(IF(ISNUMBER(MATCH(orderData[status],$D$11,0)*MATCH(orderData[order_type],$D$13,0)*MATCH(YEAR(orderData[invoice_date]),$D$15,0)),MATCH(ROW(orderData[customer]),ROW(orderData[customer])),""),ROWS($A$15:A90)+$B$3))))),IF($D$11="",IF($D$13="",IF($D$15="",INDEX(orderData[lock_goods],SMALL(IF(ISNUMBER(MATCH(orderData[customer],$D$9,0)),MATCH(ROW(orderData[customer]),ROW(orderData[customer])),""),ROWS($A$15:A90)+$B$3)),INDEX(orderData[lock_goods],SMALL(IF(ISNUMBER(MATCH(orderData[customer],$D$9,0)*MATCH(YEAR(orderData[invoice_date]),$D$15,0)),MATCH(ROW(orderData[customer]),ROW(orderData[customer])),""),ROWS($A$15:A90)+$B$3))),IF($D$15="",INDEX(orderData[lock_goods],SMALL(IF(ISNUMBER(MATCH(orderData[customer],$D$9,0)*MATCH(orderData[order_type],$D$13,0)),MATCH(ROW(orderData[customer]),ROW(orderData[customer])),""),ROWS($A$15:A90)+$B$3)),INDEX(orderData[lock_goods],SMALL(IF(ISNUMBER(MATCH(orderData[customer],$D$9,0)*MATCH(orderData[order_type],$D$13,0)*MATCH(YEAR(orderData[invoice_date]),$D$15,0)),MATCH(ROW(orderData[customer]),ROW(orderData[customer])),""),ROWS($A$15:A90)+$B$3)))),IF($D$13="",IF($D$15="",INDEX(orderData[lock_goods],SMALL(IF(ISNUMBER(MATCH(orderData[customer],$D$9,0)*MATCH(orderData[status],$D$11,0)),MATCH(ROW(orderData[customer]),ROW(orderData[customer])),""),ROWS($A$15:A90)+$B$3)),INDEX(orderData[lock_goods],SMALL(IF(ISNUMBER(MATCH(orderData[customer],$D$9,0)*MATCH(orderData[status],$D$11,0)*MATCH(YEAR(orderData[payed]),$D$15,0)),MATCH(ROW(orderData[customer]),ROW(orderData[customer])),""),ROWS($A$15:A90)+$B$3))),IF($D$15="",INDEX(orderData[lock_goods],SMALL(IF(ISNUMBER(MATCH(orderData[customer],$D$9,0)*MATCH(orderData[status],$D$11,0)*MATCH(orderData[order_type],$D$13,0)),MATCH(ROW(orderData[customer]),ROW(orderData[customer])),""),ROWS($A$15:A90)+$B$3)),INDEX(orderData[lock_good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T83" s="292" t="str">
        <f t="array" ref="T83">IFERROR(IF($D$9="",IF($D$11="",IF($D$13="",IF($D$15="",INDEX(orderData[payed],SMALL(MATCH(ROW(orderData[customer]),ROW(orderData[customer])),ROWS($A$15:A90)+$B$3)),INDEX(orderData[payed],SMALL(IF(ISNUMBER(MATCH(YEAR(orderData[invoice_date]),$D$15,0)),MATCH(ROW(orderData[customer]),ROW(orderData[customer])),""),ROWS($A$15:A90)+$B$3))),IF($D$15="",INDEX(orderData[payed],SMALL(IF(ISNUMBER(MATCH(orderData[order_type],$D$13,0)),MATCH(ROW(orderData[customer]),ROW(orderData[customer])),""),ROWS($A$15:A90)+$B$3)),INDEX(orderData[payed],SMALL(IF(ISNUMBER(MATCH(orderData[order_type],$D$13,0)*MATCH(YEAR(orderData[invoice_date]),$D$15,0)),MATCH(ROW(orderData[customer]),ROW(orderData[customer])),""),ROWS($A$15:A90)+$B$3)))),IF($D$13="",IF($D$15="",INDEX(orderData[payed],SMALL(IF(ISNUMBER(MATCH(orderData[status],$D$11,0)),MATCH(ROW(orderData[customer]),ROW(orderData[customer])),""),ROWS($A$15:A90)+$B$3)),INDEX(orderData[payed],SMALL(IF(ISNUMBER(MATCH(orderData[status],$D$11,0)*MATCH(YEAR(orderData[invoice_date]),$D$15,0)),MATCH(ROW(orderData[customer]),ROW(orderData[customer])),""),ROWS($A$15:A90)+$B$3))),IF($D$15="",INDEX(orderData[payed],SMALL(IF(ISNUMBER(MATCH(orderData[status],$D$11,0)*MATCH(orderData[order_type],$D$13,0)),MATCH(ROW(orderData[customer]),ROW(orderData[customer])),""),ROWS($A$15:A90)+$B$3)),INDEX(orderData[payed],SMALL(IF(ISNUMBER(MATCH(orderData[status],$D$11,0)*MATCH(orderData[order_type],$D$13,0)*MATCH(YEAR(orderData[invoice_date]),$D$15,0)),MATCH(ROW(orderData[customer]),ROW(orderData[customer])),""),ROWS($A$15:A90)+$B$3))))),IF($D$11="",IF($D$13="",IF($D$15="",INDEX(orderData[payed],SMALL(IF(ISNUMBER(MATCH(orderData[customer],$D$9,0)),MATCH(ROW(orderData[customer]),ROW(orderData[customer])),""),ROWS($A$15:A90)+$B$3)),INDEX(orderData[payed],SMALL(IF(ISNUMBER(MATCH(orderData[customer],$D$9,0)*MATCH(YEAR(orderData[invoice_date]),$D$15,0)),MATCH(ROW(orderData[customer]),ROW(orderData[customer])),""),ROWS($A$15:A90)+$B$3))),IF($D$15="",INDEX(orderData[payed],SMALL(IF(ISNUMBER(MATCH(orderData[customer],$D$9,0)*MATCH(orderData[order_type],$D$13,0)),MATCH(ROW(orderData[customer]),ROW(orderData[customer])),""),ROWS($A$15:A90)+$B$3)),INDEX(orderData[payed],SMALL(IF(ISNUMBER(MATCH(orderData[customer],$D$9,0)*MATCH(orderData[order_type],$D$13,0)*MATCH(YEAR(orderData[invoice_date]),$D$15,0)),MATCH(ROW(orderData[customer]),ROW(orderData[customer])),""),ROWS($A$15:A90)+$B$3)))),IF($D$13="",IF($D$15="",INDEX(orderData[payed],SMALL(IF(ISNUMBER(MATCH(orderData[customer],$D$9,0)*MATCH(orderData[status],$D$11,0)),MATCH(ROW(orderData[customer]),ROW(orderData[customer])),""),ROWS($A$15:A90)+$B$3)),INDEX(orderData[payed],SMALL(IF(ISNUMBER(MATCH(orderData[customer],$D$9,0)*MATCH(orderData[status],$D$11,0)*MATCH(YEAR(orderData[payed]),$D$15,0)),MATCH(ROW(orderData[customer]),ROW(orderData[customer])),""),ROWS($A$15:A90)+$B$3))),IF($D$15="",INDEX(orderData[payed],SMALL(IF(ISNUMBER(MATCH(orderData[customer],$D$9,0)*MATCH(orderData[status],$D$11,0)*MATCH(orderData[order_type],$D$13,0)),MATCH(ROW(orderData[customer]),ROW(orderData[customer])),""),ROWS($A$15:A90)+$B$3)),INDEX(orderData[paye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U83" s="287" t="str">
        <f t="array" ref="U83">IFERROR(IF($D$9="",IF($D$11="",IF($D$13="",IF($D$15="",INDEX(orderData[shipping_method],SMALL(MATCH(ROW(orderData[customer]),ROW(orderData[customer])),ROWS($A$15:A90)+$B$3)),INDEX(orderData[shipping_method],SMALL(IF(ISNUMBER(MATCH(YEAR(orderData[invoice_date]),$D$15,0)),MATCH(ROW(orderData[customer]),ROW(orderData[customer])),""),ROWS($A$15:A90)+$B$3))),IF($D$15="",INDEX(orderData[shipping_method],SMALL(IF(ISNUMBER(MATCH(orderData[order_type],$D$13,0)),MATCH(ROW(orderData[customer]),ROW(orderData[customer])),""),ROWS($A$15:A90)+$B$3)),INDEX(orderData[shipping_method],SMALL(IF(ISNUMBER(MATCH(orderData[order_type],$D$13,0)*MATCH(YEAR(orderData[invoice_date]),$D$15,0)),MATCH(ROW(orderData[customer]),ROW(orderData[customer])),""),ROWS($A$15:A90)+$B$3)))),IF($D$13="",IF($D$15="",INDEX(orderData[shipping_method],SMALL(IF(ISNUMBER(MATCH(orderData[status],$D$11,0)),MATCH(ROW(orderData[customer]),ROW(orderData[customer])),""),ROWS($A$15:A90)+$B$3)),INDEX(orderData[shipping_method],SMALL(IF(ISNUMBER(MATCH(orderData[status],$D$11,0)*MATCH(YEAR(orderData[invoice_date]),$D$15,0)),MATCH(ROW(orderData[customer]),ROW(orderData[customer])),""),ROWS($A$15:A90)+$B$3))),IF($D$15="",INDEX(orderData[shipping_method],SMALL(IF(ISNUMBER(MATCH(orderData[status],$D$11,0)*MATCH(orderData[order_type],$D$13,0)),MATCH(ROW(orderData[customer]),ROW(orderData[customer])),""),ROWS($A$15:A90)+$B$3)),INDEX(orderData[shipping_method],SMALL(IF(ISNUMBER(MATCH(orderData[status],$D$11,0)*MATCH(orderData[order_type],$D$13,0)*MATCH(YEAR(orderData[invoice_date]),$D$15,0)),MATCH(ROW(orderData[customer]),ROW(orderData[customer])),""),ROWS($A$15:A90)+$B$3))))),IF($D$11="",IF($D$13="",IF($D$15="",INDEX(orderData[shipping_method],SMALL(IF(ISNUMBER(MATCH(orderData[customer],$D$9,0)),MATCH(ROW(orderData[customer]),ROW(orderData[customer])),""),ROWS($A$15:A90)+$B$3)),INDEX(orderData[shipping_method],SMALL(IF(ISNUMBER(MATCH(orderData[customer],$D$9,0)*MATCH(YEAR(orderData[invoice_date]),$D$15,0)),MATCH(ROW(orderData[customer]),ROW(orderData[customer])),""),ROWS($A$15:A90)+$B$3))),IF($D$15="",INDEX(orderData[shipping_method],SMALL(IF(ISNUMBER(MATCH(orderData[customer],$D$9,0)*MATCH(orderData[order_type],$D$13,0)),MATCH(ROW(orderData[customer]),ROW(orderData[customer])),""),ROWS($A$15:A90)+$B$3)),INDEX(orderData[shipping_method],SMALL(IF(ISNUMBER(MATCH(orderData[customer],$D$9,0)*MATCH(orderData[order_type],$D$13,0)*MATCH(YEAR(orderData[invoice_date]),$D$15,0)),MATCH(ROW(orderData[customer]),ROW(orderData[customer])),""),ROWS($A$15:A90)+$B$3)))),IF($D$13="",IF($D$15="",INDEX(orderData[shipping_method],SMALL(IF(ISNUMBER(MATCH(orderData[customer],$D$9,0)*MATCH(orderData[status],$D$11,0)),MATCH(ROW(orderData[customer]),ROW(orderData[customer])),""),ROWS($A$15:A90)+$B$3)),INDEX(orderData[shipping_method],SMALL(IF(ISNUMBER(MATCH(orderData[customer],$D$9,0)*MATCH(orderData[status],$D$11,0)*MATCH(YEAR(orderData[shipping_method]),$D$15,0)),MATCH(ROW(orderData[customer]),ROW(orderData[customer])),""),ROWS($A$15:A90)+$B$3))),IF($D$15="",INDEX(orderData[shipping_method],SMALL(IF(ISNUMBER(MATCH(orderData[customer],$D$9,0)*MATCH(orderData[status],$D$11,0)*MATCH(orderData[order_type],$D$13,0)),MATCH(ROW(orderData[customer]),ROW(orderData[customer])),""),ROWS($A$15:A90)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V83" s="292" t="str">
        <f t="array" ref="V83">IFERROR(IF($D$9="",IF($D$11="",IF($D$13="",IF($D$15="",INDEX(orderData[status],SMALL(MATCH(ROW(orderData[customer]),ROW(orderData[customer])),ROWS($A$15:A90)+$B$3)),INDEX(orderData[status],SMALL(IF(ISNUMBER(MATCH(YEAR(orderData[invoice_date]),$D$15,0)),MATCH(ROW(orderData[customer]),ROW(orderData[customer])),""),ROWS($A$15:A90)+$B$3))),IF($D$15="",INDEX(orderData[status],SMALL(IF(ISNUMBER(MATCH(orderData[order_type],$D$13,0)),MATCH(ROW(orderData[customer]),ROW(orderData[customer])),""),ROWS($A$15:A90)+$B$3)),INDEX(orderData[status],SMALL(IF(ISNUMBER(MATCH(orderData[order_type],$D$13,0)*MATCH(YEAR(orderData[invoice_date]),$D$15,0)),MATCH(ROW(orderData[customer]),ROW(orderData[customer])),""),ROWS($A$15:A90)+$B$3)))),IF($D$13="",IF($D$15="",INDEX(orderData[status],SMALL(IF(ISNUMBER(MATCH(orderData[status],$D$11,0)),MATCH(ROW(orderData[customer]),ROW(orderData[customer])),""),ROWS($A$15:A90)+$B$3)),INDEX(orderData[status],SMALL(IF(ISNUMBER(MATCH(orderData[status],$D$11,0)*MATCH(YEAR(orderData[invoice_date]),$D$15,0)),MATCH(ROW(orderData[customer]),ROW(orderData[customer])),""),ROWS($A$15:A90)+$B$3))),IF($D$15="",INDEX(orderData[status],SMALL(IF(ISNUMBER(MATCH(orderData[status],$D$11,0)*MATCH(orderData[order_type],$D$13,0)),MATCH(ROW(orderData[customer]),ROW(orderData[customer])),""),ROWS($A$15:A90)+$B$3)),INDEX(orderData[status],SMALL(IF(ISNUMBER(MATCH(orderData[status],$D$11,0)*MATCH(orderData[order_type],$D$13,0)*MATCH(YEAR(orderData[invoice_date]),$D$15,0)),MATCH(ROW(orderData[customer]),ROW(orderData[customer])),""),ROWS($A$15:A90)+$B$3))))),IF($D$11="",IF($D$13="",IF($D$15="",INDEX(orderData[status],SMALL(IF(ISNUMBER(MATCH(orderData[customer],$D$9,0)),MATCH(ROW(orderData[customer]),ROW(orderData[customer])),""),ROWS($A$15:A90)+$B$3)),INDEX(orderData[status],SMALL(IF(ISNUMBER(MATCH(orderData[customer],$D$9,0)*MATCH(YEAR(orderData[invoice_date]),$D$15,0)),MATCH(ROW(orderData[customer]),ROW(orderData[customer])),""),ROWS($A$15:A90)+$B$3))),IF($D$15="",INDEX(orderData[status],SMALL(IF(ISNUMBER(MATCH(orderData[customer],$D$9,0)*MATCH(orderData[order_type],$D$13,0)),MATCH(ROW(orderData[customer]),ROW(orderData[customer])),""),ROWS($A$15:A90)+$B$3)),INDEX(orderData[status],SMALL(IF(ISNUMBER(MATCH(orderData[customer],$D$9,0)*MATCH(orderData[order_type],$D$13,0)*MATCH(YEAR(orderData[invoice_date]),$D$15,0)),MATCH(ROW(orderData[customer]),ROW(orderData[customer])),""),ROWS($A$15:A90)+$B$3)))),IF($D$13="",IF($D$15="",INDEX(orderData[status],SMALL(IF(ISNUMBER(MATCH(orderData[customer],$D$9,0)*MATCH(orderData[status],$D$11,0)),MATCH(ROW(orderData[customer]),ROW(orderData[customer])),""),ROWS($A$15:A90)+$B$3)),INDEX(orderData[status],SMALL(IF(ISNUMBER(MATCH(orderData[customer],$D$9,0)*MATCH(orderData[status],$D$11,0)*MATCH(YEAR(orderData[status]),$D$15,0)),MATCH(ROW(orderData[customer]),ROW(orderData[customer])),""),ROWS($A$15:A90)+$B$3))),IF($D$15="",INDEX(orderData[status],SMALL(IF(ISNUMBER(MATCH(orderData[customer],$D$9,0)*MATCH(orderData[status],$D$11,0)*MATCH(orderData[order_type],$D$13,0)),MATCH(ROW(orderData[customer]),ROW(orderData[customer])),""),ROWS($A$15:A90)+$B$3)),INDEX(orderData[statu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W83" s="392" t="str">
        <f t="array" ref="W83">IFERROR(IF($D$9="",IF($D$11="",IF($D$13="",IF($D$15="",INDEX(orderData[custom_docs],SMALL(MATCH(ROW(orderData[customer]),ROW(orderData[customer])),ROWS($A$15:A90)+$B$3)),INDEX(orderData[custom_docs],SMALL(IF(ISNUMBER(MATCH(YEAR(orderData[invoice_date]),$D$15,0)),MATCH(ROW(orderData[customer]),ROW(orderData[customer])),""),ROWS($A$15:A90)+$B$3))),IF($D$15="",INDEX(orderData[custom_docs],SMALL(IF(ISNUMBER(MATCH(orderData[order_type],$D$13,0)),MATCH(ROW(orderData[customer]),ROW(orderData[customer])),""),ROWS($A$15:A90)+$B$3)),INDEX(orderData[custom_docs],SMALL(IF(ISNUMBER(MATCH(orderData[order_type],$D$13,0)*MATCH(YEAR(orderData[invoice_date]),$D$15,0)),MATCH(ROW(orderData[customer]),ROW(orderData[customer])),""),ROWS($A$15:A90)+$B$3)))),IF($D$13="",IF($D$15="",INDEX(orderData[custom_docs],SMALL(IF(ISNUMBER(MATCH(orderData[status],$D$11,0)),MATCH(ROW(orderData[customer]),ROW(orderData[customer])),""),ROWS($A$15:A90)+$B$3)),INDEX(orderData[custom_docs],SMALL(IF(ISNUMBER(MATCH(orderData[status],$D$11,0)*MATCH(YEAR(orderData[invoice_date]),$D$15,0)),MATCH(ROW(orderData[customer]),ROW(orderData[customer])),""),ROWS($A$15:A90)+$B$3))),IF($D$15="",INDEX(orderData[custom_docs],SMALL(IF(ISNUMBER(MATCH(orderData[status],$D$11,0)*MATCH(orderData[order_type],$D$13,0)),MATCH(ROW(orderData[customer]),ROW(orderData[customer])),""),ROWS($A$15:A90)+$B$3)),INDEX(orderData[custom_docs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_docs],SMALL(IF(ISNUMBER(MATCH(orderData[customer],$D$9,0)),MATCH(ROW(orderData[customer]),ROW(orderData[customer])),""),ROWS($A$15:A90)+$B$3)),INDEX(orderData[custom_docs],SMALL(IF(ISNUMBER(MATCH(orderData[customer],$D$9,0)*MATCH(YEAR(orderData[invoice_date]),$D$15,0)),MATCH(ROW(orderData[customer]),ROW(orderData[customer])),""),ROWS($A$15:A90)+$B$3))),IF($D$15="",INDEX(orderData[custom_docs],SMALL(IF(ISNUMBER(MATCH(orderData[customer],$D$9,0)*MATCH(orderData[order_type],$D$13,0)),MATCH(ROW(orderData[customer]),ROW(orderData[customer])),""),ROWS($A$15:A90)+$B$3)),INDEX(orderData[custom_docs],SMALL(IF(ISNUMBER(MATCH(orderData[customer],$D$9,0)*MATCH(orderData[order_type],$D$13,0)*MATCH(YEAR(orderData[invoice_date]),$D$15,0)),MATCH(ROW(orderData[customer]),ROW(orderData[customer])),""),ROWS($A$15:A90)+$B$3)))),IF($D$13="",IF($D$15="",INDEX(orderData[custom_docs],SMALL(IF(ISNUMBER(MATCH(orderData[customer],$D$9,0)*MATCH(orderData[status],$D$11,0)),MATCH(ROW(orderData[customer]),ROW(orderData[customer])),""),ROWS($A$15:A90)+$B$3)),INDEX(orderData[custom_docs],SMALL(IF(ISNUMBER(MATCH(orderData[customer],$D$9,0)*MATCH(orderData[status],$D$11,0)*MATCH(YEAR(orderData[status]),$D$15,0)),MATCH(ROW(orderData[customer]),ROW(orderData[customer])),""),ROWS($A$15:A90)+$B$3))),IF($D$15="",INDEX(orderData[custom_docs],SMALL(IF(ISNUMBER(MATCH(orderData[customer],$D$9,0)*MATCH(orderData[status],$D$11,0)*MATCH(orderData[order_type],$D$13,0)),MATCH(ROW(orderData[customer]),ROW(orderData[customer])),""),ROWS($A$15:A90)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BG83" s="195"/>
      <c r="BK83" s="266"/>
      <c r="BL83" s="267"/>
      <c r="BM83" s="268"/>
      <c r="BN83" s="267"/>
      <c r="BO83" s="268"/>
      <c r="BZ83" s="318"/>
      <c r="CA83" s="305" t="str">
        <f>IFERROR(IF(BZ83="","",INDEX(productData[description],MATCH(BZ83,productData[sku],0))),"")</f>
        <v/>
      </c>
      <c r="CB83" s="307"/>
      <c r="CC83" s="421"/>
      <c r="CD83" s="315"/>
      <c r="CE83" s="426"/>
      <c r="CF83" s="308"/>
      <c r="CG83" s="309" t="str">
        <f>IFERROR(ROUNDUP(CB83/INDEX(productData[units_per_carton],MATCH(BZ83,productData[sku],0)),0),"")</f>
        <v/>
      </c>
      <c r="CH83" s="310" t="str">
        <f>IFERROR(ROUNDUP(CD83/INDEX(productData[units_per_carton],MATCH(BZ83,productData[sku],0)),0),"")</f>
        <v/>
      </c>
      <c r="CI83" s="310" t="str">
        <f>IFERROR(ROUNDUP(CF83/INDEX(productData[units_per_carton],MATCH(BZ83,productData[sku])),0),"")</f>
        <v/>
      </c>
      <c r="CJ83" s="310" t="str">
        <f>IFERROR(((CB83+CD83+CF83)/INDEX(productData[units_per_carton],MATCH(BZ83,productData[sku],0)))*INDEX(productData[net_weight],MATCH(BZ83,productData[sku],0)),"")</f>
        <v/>
      </c>
      <c r="CK83" s="310" t="str">
        <f>IFERROR(((CB83+CD83+CF83)/INDEX(productData[units_per_carton],MATCH(BZ83,productData[sku],0)))*INDEX(productData[gross_weight],MATCH(BZ83,productData[sku],0)),"")</f>
        <v/>
      </c>
      <c r="CL83" s="414" t="str">
        <f>IFERROR((CB83+CD83+CF83)/INDEX(productData[units_per_carton],MATCH(BZ83,productData[sku],0))*INDEX(productData[length],MATCH(BZ83,productData[sku],0))*INDEX(productData[width],MATCH(BZ83,productData[sku],0))*INDEX(productData[height],MATCH(BZ83,productData[sku],0))/1000000000,"")</f>
        <v/>
      </c>
      <c r="CM83" s="311" t="str">
        <f>IFERROR(INDEX(productData[category],MATCH(BZ83,productData[sku],0)),"")</f>
        <v/>
      </c>
      <c r="CN83" s="311" t="str">
        <f>IFERROR(INDEX(productData[size1],MATCH(BZ83,productData[sku],0)),"")</f>
        <v/>
      </c>
      <c r="CO83" s="312" t="str">
        <f>IFERROR(INDEX(productData[hs_code],MATCH(BZ83,productData[sku],0)),"")</f>
        <v/>
      </c>
      <c r="CP83" s="365" t="str">
        <f>IFERROR(INDEX(productData[sku_geko],MATCH(BZ83,productData[sku],0)),"")</f>
        <v/>
      </c>
      <c r="CQ83" s="308"/>
      <c r="CR83" s="383" t="str">
        <f>IFERROR(IF(BZ83="","",IF($BX$15="SALE",INDEX(inventory[COSTO UNITARIO],MATCH(BZ83,inventory[SKU],0)),IF($BX$15="SAMPLING",INDEX(inventory[COSTO UNITARIO],MATCH(BZ83,inventory[SKU],0)),""))),"")</f>
        <v/>
      </c>
      <c r="CS83" s="383" t="str">
        <f t="shared" si="10"/>
        <v/>
      </c>
      <c r="CT83" s="430" t="str">
        <f t="shared" si="11"/>
        <v/>
      </c>
      <c r="CU83" s="357" t="str">
        <f t="shared" si="12"/>
        <v/>
      </c>
      <c r="DB83" s="251" t="str">
        <f>IFERROR(VLOOKUP(BZ83,productData[],22,FALSE),"")</f>
        <v/>
      </c>
      <c r="EE83" s="337" t="str">
        <f t="array" ref="EE83">IFERROR(IF($EC$9="",IF($EC$11="",IF($EC$13="",INDEX(productData[sku],SMALL(MATCH(ROW(productData[sku]),ROW(productData[sku])),ROWS($A$15:A90)+$B$3)),INDEX(productData[sku],SMALL(IF(ISNUMBER(MATCH(productData[size1],$EC$13,0)),MATCH(ROW(productData[sku]),ROW(productData[sku])),""),ROWS($A$15:A88)+$B$3))),IF($EC$13="",INDEX(productData[sku],SMALL(IF(ISNUMBER(MATCH(productData[sex],$EC$11,0)),MATCH(ROW(productData[sku]),ROW(productData[sku])),""),ROWS($A$15:A88)+$B$3)),INDEX(productData[sku],SMALL(IF(ISNUMBER(MATCH(productData[sex],$EC$11,0)*MATCH(productData[size1],$EC$13,0)),MATCH(ROW(productData[sku]),ROW(productData[sku])),""),ROWS($A$15:A88)+$B$3)))),IF($EC$11="",IF($EC$13="",INDEX(productData[sku],SMALL(IF(ISNUMBER(MATCH(productData[category],$EC$9,0)),MATCH(ROW(productData[sku]),ROW(productData[sku])),""),ROWS($A$15:A88)+$B$3)),INDEX(productData[sku],SMALL(IF(ISNUMBER(MATCH(productData[category],$EC$9,0)*MATCH(productData[size1],$EC$13,0)),MATCH(ROW(productData[sku]),ROW(productData[sku])),""),ROWS($A$15:A88)+$B$3))),IF($EC$13="",INDEX(productData[sku],SMALL(IF(ISNUMBER(MATCH(productData[category],$EC$9,0)*MATCH(productData[sex],$EC$11,0)),MATCH(ROW(productData[sku]),ROW(productData[sku])),""),ROWS($A$15:A88)+$B$3)),INDEX(productData[sku],SMALL(IF(ISNUMBER(MATCH(productData[category],$EC$9,0)*MATCH(productData[sex],$EC$11,0)*MATCH(productData[size1],$EC$13,0)),MATCH(ROW(productData[sku]),ROW(productData[sku])),""),ROWS($A$15:A88)+$B$3))))),"")</f>
        <v/>
      </c>
      <c r="EF83" s="501" t="str">
        <f t="array" ref="EF83">IFERROR(IF($EC$9="",IF($EC$11="",IF($EC$13="",INDEX(productData[description],SMALL(MATCH(ROW(productData[sku]),ROW(productData[sku])),ROWS($A$15:A90)+$B$3)),INDEX(productData[description],SMALL(IF(ISNUMBER(MATCH(productData[size1],$EC$13,0)),MATCH(ROW(productData[sku]),ROW(productData[sku])),""),ROWS($A$15:A88)+$B$3))),IF($EC$13="",INDEX(productData[description],SMALL(IF(ISNUMBER(MATCH(productData[sex],$EC$11,0)),MATCH(ROW(productData[sku]),ROW(productData[sku])),""),ROWS($A$15:A88)+$B$3)),INDEX(productData[description],SMALL(IF(ISNUMBER(MATCH(productData[sex],$EC$11,0)*MATCH(productData[size1],$EC$13,0)),MATCH(ROW(productData[sku]),ROW(productData[sku])),""),ROWS($A$15:A88)+$B$3)))),IF($EC$11="",IF($EC$13="",INDEX(productData[description],SMALL(IF(ISNUMBER(MATCH(productData[category],$EC$9,0)),MATCH(ROW(productData[sku]),ROW(productData[sku])),""),ROWS($A$15:A88)+$B$3)),INDEX(productData[description],SMALL(IF(ISNUMBER(MATCH(productData[category],$EC$9,0)*MATCH(productData[size1],$EC$13,0)),MATCH(ROW(productData[sku]),ROW(productData[sku])),""),ROWS($A$15:A88)+$B$3))),IF($EC$13="",INDEX(productData[description],SMALL(IF(ISNUMBER(MATCH(productData[category],$EC$9,0)*MATCH(productData[sex],$EC$11,0)),MATCH(ROW(productData[sku]),ROW(productData[sku])),""),ROWS($A$15:A88)+$B$3)),INDEX(productData[description],SMALL(IF(ISNUMBER(MATCH(productData[category],$EC$9,0)*MATCH(productData[sex],$EC$11,0)*MATCH(productData[size1],$EC$13,0)),MATCH(ROW(productData[sku]),ROW(productData[sku])),""),ROWS($A$15:A88)+$B$3))))),"")</f>
        <v/>
      </c>
      <c r="EG83" s="338" t="str">
        <f>IFERROR(IF('BHPC MANAGER'!$EE83="","",INDEX(inventory[ESISTENZA],MATCH('BHPC MANAGER'!$EE83,inventory[SKU],0))),0)</f>
        <v/>
      </c>
      <c r="EH83" s="339" t="s">
        <v>241</v>
      </c>
      <c r="EI83" s="339" t="str">
        <f t="shared" si="13"/>
        <v/>
      </c>
      <c r="EJ83" s="340" t="s">
        <v>241</v>
      </c>
      <c r="EK83" s="341" t="str">
        <f t="shared" si="14"/>
        <v/>
      </c>
    </row>
    <row r="84" spans="12:141" ht="15" customHeight="1" x14ac:dyDescent="0.35">
      <c r="L84" s="285" t="str">
        <f t="array" ref="L84">IFERROR(IF($D$9="",IF($D$11="",IF($D$13="",IF($D$15="",INDEX(orderData[customer],SMALL(MATCH(ROW(orderData[customer]),ROW(orderData[customer])),ROWS($A$15:A91)+$B$3)),INDEX(orderData[customer],SMALL(IF(ISNUMBER(MATCH(YEAR(orderData[invoice_date]),$D$15,0)),MATCH(ROW(orderData[customer]),ROW(orderData[customer])),""),ROWS($A$15:A91)+$B$3))),IF($D$15="",INDEX(orderData[customer],SMALL(IF(ISNUMBER(MATCH(orderData[order_type],$D$13,0)),MATCH(ROW(orderData[customer]),ROW(orderData[customer])),""),ROWS($A$15:A91)+$B$3)),INDEX(orderData[customer],SMALL(IF(ISNUMBER(MATCH(orderData[order_type],$D$13,0)*MATCH(YEAR(orderData[invoice_date]),$D$15,0)),MATCH(ROW(orderData[customer]),ROW(orderData[customer])),""),ROWS($A$15:A91)+$B$3)))),IF($D$13="",IF($D$15="",INDEX(orderData[customer],SMALL(IF(ISNUMBER(MATCH(orderData[status],$D$11,0)),MATCH(ROW(orderData[customer]),ROW(orderData[customer])),""),ROWS($A$15:A91)+$B$3)),INDEX(orderData[customer],SMALL(IF(ISNUMBER(MATCH(orderData[status],$D$11,0)*MATCH(YEAR(orderData[invoice_date]),$D$15,0)),MATCH(ROW(orderData[customer]),ROW(orderData[customer])),""),ROWS($A$15:A91)+$B$3))),IF($D$15="",INDEX(orderData[customer],SMALL(IF(ISNUMBER(MATCH(orderData[status],$D$11,0)*MATCH(orderData[order_type],$D$13,0)),MATCH(ROW(orderData[customer]),ROW(orderData[customer])),""),ROWS($A$15:A91)+$B$3)),INDEX(orderData[customer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er],SMALL(IF(ISNUMBER(MATCH(orderData[customer],$D$9,0)),MATCH(ROW(orderData[customer]),ROW(orderData[customer])),""),ROWS($A$15:A91)+$B$3)),INDEX(orderData[customer],SMALL(IF(ISNUMBER(MATCH(orderData[customer],$D$9,0)*MATCH(YEAR(orderData[invoice_date]),$D$15,0)),MATCH(ROW(orderData[customer]),ROW(orderData[customer])),""),ROWS($A$15:A91)+$B$3))),IF($D$15="",INDEX(orderData[customer],SMALL(IF(ISNUMBER(MATCH(orderData[customer],$D$9,0)*MATCH(orderData[order_type],$D$13,0)),MATCH(ROW(orderData[customer]),ROW(orderData[customer])),""),ROWS($A$15:A91)+$B$3)),INDEX(orderData[customer],SMALL(IF(ISNUMBER(MATCH(orderData[customer],$D$9,0)*MATCH(orderData[order_type],$D$13,0)*MATCH(YEAR(orderData[invoice_date]),$D$15,0)),MATCH(ROW(orderData[customer]),ROW(orderData[customer])),""),ROWS($A$15:A91)+$B$3)))),IF($D$13="",IF($D$15="",INDEX(orderData[customer],SMALL(IF(ISNUMBER(MATCH(orderData[customer],$D$9,0)*MATCH(orderData[status],$D$11,0)),MATCH(ROW(orderData[customer]),ROW(orderData[customer])),""),ROWS($A$15:A91)+$B$3)),INDEX(orderData[customer],SMALL(IF(ISNUMBER(MATCH(orderData[customer],$D$9,0)*MATCH(orderData[status],$D$11,0)*MATCH(YEAR(orderData[invoice_date]),$D$15,0)),MATCH(ROW(orderData[customer]),ROW(orderData[customer])),""),ROWS($A$15:A91)+$B$3))),IF($D$15="",INDEX(orderData[customer],SMALL(IF(ISNUMBER(MATCH(orderData[customer],$D$9,0)*MATCH(orderData[status],$D$11,0)*MATCH(orderData[order_type],$D$13,0)),MATCH(ROW(orderData[customer]),ROW(orderData[customer])),""),ROWS($A$15:A91)+$B$3)),INDEX(orderData[customer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M84" s="286" t="str">
        <f t="array" ref="M84">IFERROR(IF($D$9="",IF($D$11="",IF($D$13="",IF($D$15="",INDEX(orderData[order_no],SMALL(MATCH(ROW(orderData[customer]),ROW(orderData[customer])),ROWS($A$15:A91)+$B$3)),INDEX(orderData[order_no],SMALL(IF(ISNUMBER(MATCH(YEAR(orderData[invoice_date]),$D$15,0)),MATCH(ROW(orderData[customer]),ROW(orderData[customer])),""),ROWS($A$15:A91)+$B$3))),IF($D$15="",INDEX(orderData[order_no],SMALL(IF(ISNUMBER(MATCH(orderData[order_type],$D$13,0)),MATCH(ROW(orderData[customer]),ROW(orderData[customer])),""),ROWS($A$15:A91)+$B$3)),INDEX(orderData[order_no],SMALL(IF(ISNUMBER(MATCH(orderData[order_type],$D$13,0)*MATCH(YEAR(orderData[invoice_date]),$D$15,0)),MATCH(ROW(orderData[customer]),ROW(orderData[customer])),""),ROWS($A$15:A91)+$B$3)))),IF($D$13="",IF($D$15="",INDEX(orderData[order_no],SMALL(IF(ISNUMBER(MATCH(orderData[status],$D$11,0)),MATCH(ROW(orderData[customer]),ROW(orderData[customer])),""),ROWS($A$15:A91)+$B$3)),INDEX(orderData[order_no],SMALL(IF(ISNUMBER(MATCH(orderData[status],$D$11,0)*MATCH(YEAR(orderData[invoice_date]),$D$15,0)),MATCH(ROW(orderData[customer]),ROW(orderData[customer])),""),ROWS($A$15:A91)+$B$3))),IF($D$15="",INDEX(orderData[order_no],SMALL(IF(ISNUMBER(MATCH(orderData[status],$D$11,0)*MATCH(orderData[order_type],$D$13,0)),MATCH(ROW(orderData[customer]),ROW(orderData[customer])),""),ROWS($A$15:A91)+$B$3)),INDEX(orderData[order_no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no],SMALL(IF(ISNUMBER(MATCH(orderData[customer],$D$9,0)),MATCH(ROW(orderData[customer]),ROW(orderData[customer])),""),ROWS($A$15:A91)+$B$3)),INDEX(orderData[order_no],SMALL(IF(ISNUMBER(MATCH(orderData[customer],$D$9,0)*MATCH(YEAR(orderData[invoice_date]),$D$15,0)),MATCH(ROW(orderData[customer]),ROW(orderData[customer])),""),ROWS($A$15:A91)+$B$3))),IF($D$15="",INDEX(orderData[order_no],SMALL(IF(ISNUMBER(MATCH(orderData[customer],$D$9,0)*MATCH(orderData[order_type],$D$13,0)),MATCH(ROW(orderData[customer]),ROW(orderData[customer])),""),ROWS($A$15:A91)+$B$3)),INDEX(orderData[order_no],SMALL(IF(ISNUMBER(MATCH(orderData[customer],$D$9,0)*MATCH(orderData[order_type],$D$13,0)*MATCH(YEAR(orderData[invoice_date]),$D$15,0)),MATCH(ROW(orderData[customer]),ROW(orderData[customer])),""),ROWS($A$15:A91)+$B$3)))),IF($D$13="",IF($D$15="",INDEX(orderData[order_no],SMALL(IF(ISNUMBER(MATCH(orderData[customer],$D$9,0)*MATCH(orderData[status],$D$11,0)),MATCH(ROW(orderData[customer]),ROW(orderData[customer])),""),ROWS($A$15:A91)+$B$3)),INDEX(orderData[order_no],SMALL(IF(ISNUMBER(MATCH(orderData[customer],$D$9,0)*MATCH(orderData[status],$D$11,0)*MATCH(YEAR(orderData[invoice_date]),$D$15,0)),MATCH(ROW(orderData[customer]),ROW(orderData[customer])),""),ROWS($A$15:A91)+$B$3))),IF($D$15="",INDEX(orderData[order_no],SMALL(IF(ISNUMBER(MATCH(orderData[customer],$D$9,0)*MATCH(orderData[status],$D$11,0)*MATCH(orderData[order_type],$D$13,0)),MATCH(ROW(orderData[customer]),ROW(orderData[customer])),""),ROWS($A$15:A91)+$B$3)),INDEX(orderData[order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N84" s="287" t="str">
        <f t="array" ref="N84">IFERROR(IF($D$9="",IF($D$11="",IF($D$13="",IF($D$15="",INDEX(orderData[order_type],SMALL(MATCH(ROW(orderData[customer]),ROW(orderData[customer])),ROWS($A$15:A91)+$B$3)),INDEX(orderData[order_type],SMALL(IF(ISNUMBER(MATCH(YEAR(orderData[invoice_date]),$D$15,0)),MATCH(ROW(orderData[customer]),ROW(orderData[customer])),""),ROWS($A$15:A91)+$B$3))),IF($D$15="",INDEX(orderData[order_type],SMALL(IF(ISNUMBER(MATCH(orderData[order_type],$D$13,0)),MATCH(ROW(orderData[customer]),ROW(orderData[customer])),""),ROWS($A$15:A91)+$B$3)),INDEX(orderData[order_type],SMALL(IF(ISNUMBER(MATCH(orderData[order_type],$D$13,0)*MATCH(YEAR(orderData[invoice_date]),$D$15,0)),MATCH(ROW(orderData[customer]),ROW(orderData[customer])),""),ROWS($A$15:A91)+$B$3)))),IF($D$13="",IF($D$15="",INDEX(orderData[order_type],SMALL(IF(ISNUMBER(MATCH(orderData[status],$D$11,0)),MATCH(ROW(orderData[customer]),ROW(orderData[customer])),""),ROWS($A$15:A91)+$B$3)),INDEX(orderData[order_type],SMALL(IF(ISNUMBER(MATCH(orderData[status],$D$11,0)*MATCH(YEAR(orderData[invoice_date]),$D$15,0)),MATCH(ROW(orderData[customer]),ROW(orderData[customer])),""),ROWS($A$15:A91)+$B$3))),IF($D$15="",INDEX(orderData[order_type],SMALL(IF(ISNUMBER(MATCH(orderData[status],$D$11,0)*MATCH(orderData[order_type],$D$13,0)),MATCH(ROW(orderData[customer]),ROW(orderData[customer])),""),ROWS($A$15:A91)+$B$3)),INDEX(orderData[order_typ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type],SMALL(IF(ISNUMBER(MATCH(orderData[customer],$D$9,0)),MATCH(ROW(orderData[customer]),ROW(orderData[customer])),""),ROWS($A$15:A91)+$B$3)),INDEX(orderData[order_type],SMALL(IF(ISNUMBER(MATCH(orderData[customer],$D$9,0)*MATCH(YEAR(orderData[invoice_date]),$D$15,0)),MATCH(ROW(orderData[customer]),ROW(orderData[customer])),""),ROWS($A$15:A91)+$B$3))),IF($D$15="",INDEX(orderData[order_type],SMALL(IF(ISNUMBER(MATCH(orderData[customer],$D$9,0)*MATCH(orderData[order_type],$D$13,0)),MATCH(ROW(orderData[customer]),ROW(orderData[customer])),""),ROWS($A$15:A91)+$B$3)),INDEX(orderData[order_type],SMALL(IF(ISNUMBER(MATCH(orderData[customer],$D$9,0)*MATCH(orderData[order_type],$D$13,0)*MATCH(YEAR(orderData[invoice_date]),$D$15,0)),MATCH(ROW(orderData[customer]),ROW(orderData[customer])),""),ROWS($A$15:A91)+$B$3)))),IF($D$13="",IF($D$15="",INDEX(orderData[order_type],SMALL(IF(ISNUMBER(MATCH(orderData[customer],$D$9,0)*MATCH(orderData[status],$D$11,0)),MATCH(ROW(orderData[customer]),ROW(orderData[customer])),""),ROWS($A$15:A91)+$B$3)),INDEX(orderData[order_type],SMALL(IF(ISNUMBER(MATCH(orderData[customer],$D$9,0)*MATCH(orderData[status],$D$11,0)*MATCH(YEAR(orderData[invoice_date]),$D$15,0)),MATCH(ROW(orderData[customer]),ROW(orderData[customer])),""),ROWS($A$15:A91)+$B$3))),IF($D$15="",INDEX(orderData[order_type],SMALL(IF(ISNUMBER(MATCH(orderData[customer],$D$9,0)*MATCH(orderData[status],$D$11,0)*MATCH(orderData[order_type],$D$13,0)),MATCH(ROW(orderData[customer]),ROW(orderData[customer])),""),ROWS($A$15:A91)+$B$3)),INDEX(orderData[order_typ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O84" s="288" t="str">
        <f t="array" ref="O84">IFERROR(IF($D$9="",IF($D$11="",IF($D$13="",IF($D$15="",INDEX(orderData[order_date],SMALL(MATCH(ROW(orderData[customer]),ROW(orderData[customer])),ROWS($A$15:A91)+$B$3)),INDEX(orderData[order_date],SMALL(IF(ISNUMBER(MATCH(YEAR(orderData[invoice_date]),$D$15,0)),MATCH(ROW(orderData[customer]),ROW(orderData[customer])),""),ROWS($A$15:A91)+$B$3))),IF($D$15="",INDEX(orderData[order_date],SMALL(IF(ISNUMBER(MATCH(orderData[order_type],$D$13,0)),MATCH(ROW(orderData[customer]),ROW(orderData[customer])),""),ROWS($A$15:A91)+$B$3)),INDEX(orderData[order_date],SMALL(IF(ISNUMBER(MATCH(orderData[order_type],$D$13,0)*MATCH(YEAR(orderData[invoice_date]),$D$15,0)),MATCH(ROW(orderData[customer]),ROW(orderData[customer])),""),ROWS($A$15:A91)+$B$3)))),IF($D$13="",IF($D$15="",INDEX(orderData[order_date],SMALL(IF(ISNUMBER(MATCH(orderData[status],$D$11,0)),MATCH(ROW(orderData[customer]),ROW(orderData[customer])),""),ROWS($A$15:A91)+$B$3)),INDEX(orderData[order_date],SMALL(IF(ISNUMBER(MATCH(orderData[status],$D$11,0)*MATCH(YEAR(orderData[invoice_date]),$D$15,0)),MATCH(ROW(orderData[customer]),ROW(orderData[customer])),""),ROWS($A$15:A91)+$B$3))),IF($D$15="",INDEX(orderData[order_date],SMALL(IF(ISNUMBER(MATCH(orderData[status],$D$11,0)*MATCH(orderData[order_type],$D$13,0)),MATCH(ROW(orderData[customer]),ROW(orderData[customer])),""),ROWS($A$15:A91)+$B$3)),INDEX(orderData[order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date],SMALL(IF(ISNUMBER(MATCH(orderData[customer],$D$9,0)),MATCH(ROW(orderData[customer]),ROW(orderData[customer])),""),ROWS($A$15:A91)+$B$3)),INDEX(orderData[order_date],SMALL(IF(ISNUMBER(MATCH(orderData[customer],$D$9,0)*MATCH(YEAR(orderData[invoice_date]),$D$15,0)),MATCH(ROW(orderData[customer]),ROW(orderData[customer])),""),ROWS($A$15:A91)+$B$3))),IF($D$15="",INDEX(orderData[order_date],SMALL(IF(ISNUMBER(MATCH(orderData[customer],$D$9,0)*MATCH(orderData[order_type],$D$13,0)),MATCH(ROW(orderData[customer]),ROW(orderData[customer])),""),ROWS($A$15:A91)+$B$3)),INDEX(orderData[order_date],SMALL(IF(ISNUMBER(MATCH(orderData[customer],$D$9,0)*MATCH(orderData[order_type],$D$13,0)*MATCH(YEAR(orderData[invoice_date]),$D$15,0)),MATCH(ROW(orderData[customer]),ROW(orderData[customer])),""),ROWS($A$15:A91)+$B$3)))),IF($D$13="",IF($D$15="",INDEX(orderData[order_date],SMALL(IF(ISNUMBER(MATCH(orderData[customer],$D$9,0)*MATCH(orderData[status],$D$11,0)),MATCH(ROW(orderData[customer]),ROW(orderData[customer])),""),ROWS($A$15:A91)+$B$3)),INDEX(orderData[order_date],SMALL(IF(ISNUMBER(MATCH(orderData[customer],$D$9,0)*MATCH(orderData[status],$D$11,0)*MATCH(YEAR(orderData[invoice_date]),$D$15,0)),MATCH(ROW(orderData[customer]),ROW(orderData[customer])),""),ROWS($A$15:A91)+$B$3))),IF($D$15="",INDEX(orderData[order_date],SMALL(IF(ISNUMBER(MATCH(orderData[customer],$D$9,0)*MATCH(orderData[status],$D$11,0)*MATCH(orderData[order_type],$D$13,0)),MATCH(ROW(orderData[customer]),ROW(orderData[customer])),""),ROWS($A$15:A91)+$B$3)),INDEX(orderData[order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P84" s="289" t="str">
        <f t="array" ref="P84">IFERROR(IF($D$9="",IF($D$11="",IF($D$13="",IF($D$15="",INDEX(orderData[invoice_no],SMALL(MATCH(ROW(orderData[customer]),ROW(orderData[customer])),ROWS($A$15:A91)+$B$3)),INDEX(orderData[invoice_no],SMALL(IF(ISNUMBER(MATCH(YEAR(orderData[invoice_date]),$D$15,0)),MATCH(ROW(orderData[customer]),ROW(orderData[customer])),""),ROWS($A$15:A91)+$B$3))),IF($D$15="",INDEX(orderData[invoice_no],SMALL(IF(ISNUMBER(MATCH(orderData[order_type],$D$13,0)),MATCH(ROW(orderData[customer]),ROW(orderData[customer])),""),ROWS($A$15:A91)+$B$3)),INDEX(orderData[invoice_no],SMALL(IF(ISNUMBER(MATCH(orderData[order_type],$D$13,0)*MATCH(YEAR(orderData[invoice_date]),$D$15,0)),MATCH(ROW(orderData[customer]),ROW(orderData[customer])),""),ROWS($A$15:A91)+$B$3)))),IF($D$13="",IF($D$15="",INDEX(orderData[invoice_no],SMALL(IF(ISNUMBER(MATCH(orderData[status],$D$11,0)),MATCH(ROW(orderData[customer]),ROW(orderData[customer])),""),ROWS($A$15:A91)+$B$3)),INDEX(orderData[invoice_no],SMALL(IF(ISNUMBER(MATCH(orderData[status],$D$11,0)*MATCH(YEAR(orderData[invoice_date]),$D$15,0)),MATCH(ROW(orderData[customer]),ROW(orderData[customer])),""),ROWS($A$15:A91)+$B$3))),IF($D$15="",INDEX(orderData[invoice_no],SMALL(IF(ISNUMBER(MATCH(orderData[status],$D$11,0)*MATCH(orderData[order_type],$D$13,0)),MATCH(ROW(orderData[customer]),ROW(orderData[customer])),""),ROWS($A$15:A91)+$B$3)),INDEX(orderData[invoice_no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no],SMALL(IF(ISNUMBER(MATCH(orderData[customer],$D$9,0)),MATCH(ROW(orderData[customer]),ROW(orderData[customer])),""),ROWS($A$15:A91)+$B$3)),INDEX(orderData[invoice_no],SMALL(IF(ISNUMBER(MATCH(orderData[customer],$D$9,0)*MATCH(YEAR(orderData[invoice_date]),$D$15,0)),MATCH(ROW(orderData[customer]),ROW(orderData[customer])),""),ROWS($A$15:A91)+$B$3))),IF($D$15="",INDEX(orderData[invoice_no],SMALL(IF(ISNUMBER(MATCH(orderData[customer],$D$9,0)*MATCH(orderData[order_type],$D$13,0)),MATCH(ROW(orderData[customer]),ROW(orderData[customer])),""),ROWS($A$15:A91)+$B$3)),INDEX(orderData[invoice_no],SMALL(IF(ISNUMBER(MATCH(orderData[customer],$D$9,0)*MATCH(orderData[order_type],$D$13,0)*MATCH(YEAR(orderData[invoice_date]),$D$15,0)),MATCH(ROW(orderData[customer]),ROW(orderData[customer])),""),ROWS($A$15:A91)+$B$3)))),IF($D$13="",IF($D$15="",INDEX(orderData[invoice_no],SMALL(IF(ISNUMBER(MATCH(orderData[customer],$D$9,0)*MATCH(orderData[status],$D$11,0)),MATCH(ROW(orderData[customer]),ROW(orderData[customer])),""),ROWS($A$15:A91)+$B$3)),INDEX(orderData[invoice_no],SMALL(IF(ISNUMBER(MATCH(orderData[customer],$D$9,0)*MATCH(orderData[status],$D$11,0)*MATCH(YEAR(orderData[invoice_date]),$D$15,0)),MATCH(ROW(orderData[customer]),ROW(orderData[customer])),""),ROWS($A$15:A91)+$B$3))),IF($D$15="",INDEX(orderData[invoice_no],SMALL(IF(ISNUMBER(MATCH(orderData[customer],$D$9,0)*MATCH(orderData[status],$D$11,0)*MATCH(orderData[order_type],$D$13,0)),MATCH(ROW(orderData[customer]),ROW(orderData[customer])),""),ROWS($A$15:A91)+$B$3)),INDEX(orderData[invoice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Q84" s="290" t="str">
        <f t="array" ref="Q84">IFERROR(IF($D$9="",IF($D$11="",IF($D$13="",IF($D$15="",INDEX(orderData[invoice_date],SMALL(MATCH(ROW(orderData[customer]),ROW(orderData[customer])),ROWS($A$15:A91)+$B$3)),INDEX(orderData[invoice_date],SMALL(IF(ISNUMBER(MATCH(YEAR(orderData[invoice_date]),$D$15,0)),MATCH(ROW(orderData[customer]),ROW(orderData[customer])),""),ROWS($A$15:A91)+$B$3))),IF($D$15="",INDEX(orderData[invoice_date],SMALL(IF(ISNUMBER(MATCH(orderData[order_type],$D$13,0)),MATCH(ROW(orderData[customer]),ROW(orderData[customer])),""),ROWS($A$15:A91)+$B$3)),INDEX(orderData[invoice_date],SMALL(IF(ISNUMBER(MATCH(orderData[order_type],$D$13,0)*MATCH(YEAR(orderData[invoice_date]),$D$15,0)),MATCH(ROW(orderData[customer]),ROW(orderData[customer])),""),ROWS($A$15:A91)+$B$3)))),IF($D$13="",IF($D$15="",INDEX(orderData[invoice_date],SMALL(IF(ISNUMBER(MATCH(orderData[status],$D$11,0)),MATCH(ROW(orderData[customer]),ROW(orderData[customer])),""),ROWS($A$15:A91)+$B$3)),INDEX(orderData[invoice_date],SMALL(IF(ISNUMBER(MATCH(orderData[status],$D$11,0)*MATCH(YEAR(orderData[invoice_date]),$D$15,0)),MATCH(ROW(orderData[customer]),ROW(orderData[customer])),""),ROWS($A$15:A91)+$B$3))),IF($D$15="",INDEX(orderData[invoice_date],SMALL(IF(ISNUMBER(MATCH(orderData[status],$D$11,0)*MATCH(orderData[order_type],$D$13,0)),MATCH(ROW(orderData[customer]),ROW(orderData[customer])),""),ROWS($A$15:A91)+$B$3)),INDEX(orderData[invoice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date],SMALL(IF(ISNUMBER(MATCH(orderData[customer],$D$9,0)),MATCH(ROW(orderData[customer]),ROW(orderData[customer])),""),ROWS($A$15:A91)+$B$3)),INDEX(orderData[invoice_date],SMALL(IF(ISNUMBER(MATCH(orderData[customer],$D$9,0)*MATCH(YEAR(orderData[invoice_date]),$D$15,0)),MATCH(ROW(orderData[customer]),ROW(orderData[customer])),""),ROWS($A$15:A91)+$B$3))),IF($D$15="",INDEX(orderData[invoice_date],SMALL(IF(ISNUMBER(MATCH(orderData[customer],$D$9,0)*MATCH(orderData[order_type],$D$13,0)),MATCH(ROW(orderData[customer]),ROW(orderData[customer])),""),ROWS($A$15:A91)+$B$3)),INDEX(orderData[invoice_date],SMALL(IF(ISNUMBER(MATCH(orderData[customer],$D$9,0)*MATCH(orderData[order_type],$D$13,0)*MATCH(YEAR(orderData[invoice_date]),$D$15,0)),MATCH(ROW(orderData[customer]),ROW(orderData[customer])),""),ROWS($A$15:A91)+$B$3)))),IF($D$13="",IF($D$15="",INDEX(orderData[invoice_date],SMALL(IF(ISNUMBER(MATCH(orderData[customer],$D$9,0)*MATCH(orderData[status],$D$11,0)),MATCH(ROW(orderData[customer]),ROW(orderData[customer])),""),ROWS($A$15:A91)+$B$3)),INDEX(orderData[invoice_date],SMALL(IF(ISNUMBER(MATCH(orderData[customer],$D$9,0)*MATCH(orderData[status],$D$11,0)*MATCH(YEAR(orderData[invoice_date]),$D$15,0)),MATCH(ROW(orderData[customer]),ROW(orderData[customer])),""),ROWS($A$15:A91)+$B$3))),IF($D$15="",INDEX(orderData[invoice_date],SMALL(IF(ISNUMBER(MATCH(orderData[customer],$D$9,0)*MATCH(orderData[status],$D$11,0)*MATCH(orderData[order_type],$D$13,0)),MATCH(ROW(orderData[customer]),ROW(orderData[customer])),""),ROWS($A$15:A91)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R84" s="291" t="str">
        <f t="array" ref="R84">IFERROR(IF($D$9="",IF($D$11="",IF($D$13="",IF($D$15="",INDEX(orderData[inv_amount],SMALL(MATCH(ROW(orderData[customer]),ROW(orderData[customer])),ROWS($A$15:A91)+$B$3)),INDEX(orderData[inv_amount],SMALL(IF(ISNUMBER(MATCH(YEAR(orderData[invoice_date]),$D$15,0)),MATCH(ROW(orderData[customer]),ROW(orderData[customer])),""),ROWS($A$15:A91)+$B$3))),IF($D$15="",INDEX(orderData[inv_amount],SMALL(IF(ISNUMBER(MATCH(orderData[order_type],$D$13,0)),MATCH(ROW(orderData[customer]),ROW(orderData[customer])),""),ROWS($A$15:A91)+$B$3)),INDEX(orderData[inv_amount],SMALL(IF(ISNUMBER(MATCH(orderData[order_type],$D$13,0)*MATCH(YEAR(orderData[invoice_date]),$D$15,0)),MATCH(ROW(orderData[customer]),ROW(orderData[customer])),""),ROWS($A$15:A91)+$B$3)))),IF($D$13="",IF($D$15="",INDEX(orderData[inv_amount],SMALL(IF(ISNUMBER(MATCH(orderData[status],$D$11,0)),MATCH(ROW(orderData[customer]),ROW(orderData[customer])),""),ROWS($A$15:A91)+$B$3)),INDEX(orderData[inv_amount],SMALL(IF(ISNUMBER(MATCH(orderData[status],$D$11,0)*MATCH(YEAR(orderData[invoice_date]),$D$15,0)),MATCH(ROW(orderData[customer]),ROW(orderData[customer])),""),ROWS($A$15:A91)+$B$3))),IF($D$15="",INDEX(orderData[inv_amount],SMALL(IF(ISNUMBER(MATCH(orderData[status],$D$11,0)*MATCH(orderData[order_type],$D$13,0)),MATCH(ROW(orderData[customer]),ROW(orderData[customer])),""),ROWS($A$15:A91)+$B$3)),INDEX(orderData[inv_amount],SMALL(IF(ISNUMBER(MATCH(orderData[status],$D$11,0)*MATCH(orderData[order_type],$D$13,0)*MATCH(YEAR(orderData[invoice_date]),$D$15,0)),MATCH(ROW(orderData[customer]),ROW(orderData[customer])),""),ROWS($A$15:A91)+$B$3))))),IF($D$11="",IF($D$13="",IF($D$15="",INDEX(orderData[inv_amount],SMALL(IF(ISNUMBER(MATCH(orderData[customer],$D$9,0)),MATCH(ROW(orderData[customer]),ROW(orderData[customer])),""),ROWS($A$15:A91)+$B$3)),INDEX(orderData[inv_amount],SMALL(IF(ISNUMBER(MATCH(orderData[customer],$D$9,0)*MATCH(YEAR(orderData[invoice_date]),$D$15,0)),MATCH(ROW(orderData[customer]),ROW(orderData[customer])),""),ROWS($A$15:A91)+$B$3))),IF($D$15="",INDEX(orderData[inv_amount],SMALL(IF(ISNUMBER(MATCH(orderData[customer],$D$9,0)*MATCH(orderData[order_type],$D$13,0)),MATCH(ROW(orderData[customer]),ROW(orderData[customer])),""),ROWS($A$15:A91)+$B$3)),INDEX(orderData[inv_amount],SMALL(IF(ISNUMBER(MATCH(orderData[customer],$D$9,0)*MATCH(orderData[order_type],$D$13,0)*MATCH(YEAR(orderData[invoice_date]),$D$15,0)),MATCH(ROW(orderData[customer]),ROW(orderData[customer])),""),ROWS($A$15:A91)+$B$3)))),IF($D$13="",IF($D$15="",INDEX(orderData[inv_amount],SMALL(IF(ISNUMBER(MATCH(orderData[customer],$D$9,0)*MATCH(orderData[status],$D$11,0)),MATCH(ROW(orderData[customer]),ROW(orderData[customer])),""),ROWS($A$15:A91)+$B$3)),INDEX(orderData[inv_amount],SMALL(IF(ISNUMBER(MATCH(orderData[customer],$D$9,0)*MATCH(orderData[status],$D$11,0)*MATCH(YEAR(orderData[inv_amount]),$D$15,0)),MATCH(ROW(orderData[customer]),ROW(orderData[customer])),""),ROWS($A$15:A91)+$B$3))),IF($D$15="",INDEX(orderData[inv_amount],SMALL(IF(ISNUMBER(MATCH(orderData[customer],$D$9,0)*MATCH(orderData[status],$D$11,0)*MATCH(orderData[order_type],$D$13,0)),MATCH(ROW(orderData[customer]),ROW(orderData[customer])),""),ROWS($A$15:A91)+$B$3)),INDEX(orderData[inv_amount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S84" s="353" t="str">
        <f t="array" ref="S84">IFERROR(IF($D$9="",IF($D$11="",IF($D$13="",IF($D$15="",INDEX(orderData[lock_goods],SMALL(MATCH(ROW(orderData[customer]),ROW(orderData[customer])),ROWS($A$15:A91)+$B$3)),INDEX(orderData[lock_goods],SMALL(IF(ISNUMBER(MATCH(YEAR(orderData[invoice_date]),$D$15,0)),MATCH(ROW(orderData[customer]),ROW(orderData[customer])),""),ROWS($A$15:A91)+$B$3))),IF($D$15="",INDEX(orderData[lock_goods],SMALL(IF(ISNUMBER(MATCH(orderData[order_type],$D$13,0)),MATCH(ROW(orderData[customer]),ROW(orderData[customer])),""),ROWS($A$15:A91)+$B$3)),INDEX(orderData[lock_goods],SMALL(IF(ISNUMBER(MATCH(orderData[order_type],$D$13,0)*MATCH(YEAR(orderData[invoice_date]),$D$15,0)),MATCH(ROW(orderData[customer]),ROW(orderData[customer])),""),ROWS($A$15:A91)+$B$3)))),IF($D$13="",IF($D$15="",INDEX(orderData[lock_goods],SMALL(IF(ISNUMBER(MATCH(orderData[status],$D$11,0)),MATCH(ROW(orderData[customer]),ROW(orderData[customer])),""),ROWS($A$15:A91)+$B$3)),INDEX(orderData[lock_goods],SMALL(IF(ISNUMBER(MATCH(orderData[status],$D$11,0)*MATCH(YEAR(orderData[invoice_date]),$D$15,0)),MATCH(ROW(orderData[customer]),ROW(orderData[customer])),""),ROWS($A$15:A91)+$B$3))),IF($D$15="",INDEX(orderData[lock_goods],SMALL(IF(ISNUMBER(MATCH(orderData[status],$D$11,0)*MATCH(orderData[order_type],$D$13,0)),MATCH(ROW(orderData[customer]),ROW(orderData[customer])),""),ROWS($A$15:A91)+$B$3)),INDEX(orderData[lock_goods],SMALL(IF(ISNUMBER(MATCH(orderData[status],$D$11,0)*MATCH(orderData[order_type],$D$13,0)*MATCH(YEAR(orderData[invoice_date]),$D$15,0)),MATCH(ROW(orderData[customer]),ROW(orderData[customer])),""),ROWS($A$15:A91)+$B$3))))),IF($D$11="",IF($D$13="",IF($D$15="",INDEX(orderData[lock_goods],SMALL(IF(ISNUMBER(MATCH(orderData[customer],$D$9,0)),MATCH(ROW(orderData[customer]),ROW(orderData[customer])),""),ROWS($A$15:A91)+$B$3)),INDEX(orderData[lock_goods],SMALL(IF(ISNUMBER(MATCH(orderData[customer],$D$9,0)*MATCH(YEAR(orderData[invoice_date]),$D$15,0)),MATCH(ROW(orderData[customer]),ROW(orderData[customer])),""),ROWS($A$15:A91)+$B$3))),IF($D$15="",INDEX(orderData[lock_goods],SMALL(IF(ISNUMBER(MATCH(orderData[customer],$D$9,0)*MATCH(orderData[order_type],$D$13,0)),MATCH(ROW(orderData[customer]),ROW(orderData[customer])),""),ROWS($A$15:A91)+$B$3)),INDEX(orderData[lock_goods],SMALL(IF(ISNUMBER(MATCH(orderData[customer],$D$9,0)*MATCH(orderData[order_type],$D$13,0)*MATCH(YEAR(orderData[invoice_date]),$D$15,0)),MATCH(ROW(orderData[customer]),ROW(orderData[customer])),""),ROWS($A$15:A91)+$B$3)))),IF($D$13="",IF($D$15="",INDEX(orderData[lock_goods],SMALL(IF(ISNUMBER(MATCH(orderData[customer],$D$9,0)*MATCH(orderData[status],$D$11,0)),MATCH(ROW(orderData[customer]),ROW(orderData[customer])),""),ROWS($A$15:A91)+$B$3)),INDEX(orderData[lock_goods],SMALL(IF(ISNUMBER(MATCH(orderData[customer],$D$9,0)*MATCH(orderData[status],$D$11,0)*MATCH(YEAR(orderData[payed]),$D$15,0)),MATCH(ROW(orderData[customer]),ROW(orderData[customer])),""),ROWS($A$15:A91)+$B$3))),IF($D$15="",INDEX(orderData[lock_goods],SMALL(IF(ISNUMBER(MATCH(orderData[customer],$D$9,0)*MATCH(orderData[status],$D$11,0)*MATCH(orderData[order_type],$D$13,0)),MATCH(ROW(orderData[customer]),ROW(orderData[customer])),""),ROWS($A$15:A91)+$B$3)),INDEX(orderData[lock_good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T84" s="292" t="str">
        <f t="array" ref="T84">IFERROR(IF($D$9="",IF($D$11="",IF($D$13="",IF($D$15="",INDEX(orderData[payed],SMALL(MATCH(ROW(orderData[customer]),ROW(orderData[customer])),ROWS($A$15:A91)+$B$3)),INDEX(orderData[payed],SMALL(IF(ISNUMBER(MATCH(YEAR(orderData[invoice_date]),$D$15,0)),MATCH(ROW(orderData[customer]),ROW(orderData[customer])),""),ROWS($A$15:A91)+$B$3))),IF($D$15="",INDEX(orderData[payed],SMALL(IF(ISNUMBER(MATCH(orderData[order_type],$D$13,0)),MATCH(ROW(orderData[customer]),ROW(orderData[customer])),""),ROWS($A$15:A91)+$B$3)),INDEX(orderData[payed],SMALL(IF(ISNUMBER(MATCH(orderData[order_type],$D$13,0)*MATCH(YEAR(orderData[invoice_date]),$D$15,0)),MATCH(ROW(orderData[customer]),ROW(orderData[customer])),""),ROWS($A$15:A91)+$B$3)))),IF($D$13="",IF($D$15="",INDEX(orderData[payed],SMALL(IF(ISNUMBER(MATCH(orderData[status],$D$11,0)),MATCH(ROW(orderData[customer]),ROW(orderData[customer])),""),ROWS($A$15:A91)+$B$3)),INDEX(orderData[payed],SMALL(IF(ISNUMBER(MATCH(orderData[status],$D$11,0)*MATCH(YEAR(orderData[invoice_date]),$D$15,0)),MATCH(ROW(orderData[customer]),ROW(orderData[customer])),""),ROWS($A$15:A91)+$B$3))),IF($D$15="",INDEX(orderData[payed],SMALL(IF(ISNUMBER(MATCH(orderData[status],$D$11,0)*MATCH(orderData[order_type],$D$13,0)),MATCH(ROW(orderData[customer]),ROW(orderData[customer])),""),ROWS($A$15:A91)+$B$3)),INDEX(orderData[payed],SMALL(IF(ISNUMBER(MATCH(orderData[status],$D$11,0)*MATCH(orderData[order_type],$D$13,0)*MATCH(YEAR(orderData[invoice_date]),$D$15,0)),MATCH(ROW(orderData[customer]),ROW(orderData[customer])),""),ROWS($A$15:A91)+$B$3))))),IF($D$11="",IF($D$13="",IF($D$15="",INDEX(orderData[payed],SMALL(IF(ISNUMBER(MATCH(orderData[customer],$D$9,0)),MATCH(ROW(orderData[customer]),ROW(orderData[customer])),""),ROWS($A$15:A91)+$B$3)),INDEX(orderData[payed],SMALL(IF(ISNUMBER(MATCH(orderData[customer],$D$9,0)*MATCH(YEAR(orderData[invoice_date]),$D$15,0)),MATCH(ROW(orderData[customer]),ROW(orderData[customer])),""),ROWS($A$15:A91)+$B$3))),IF($D$15="",INDEX(orderData[payed],SMALL(IF(ISNUMBER(MATCH(orderData[customer],$D$9,0)*MATCH(orderData[order_type],$D$13,0)),MATCH(ROW(orderData[customer]),ROW(orderData[customer])),""),ROWS($A$15:A91)+$B$3)),INDEX(orderData[payed],SMALL(IF(ISNUMBER(MATCH(orderData[customer],$D$9,0)*MATCH(orderData[order_type],$D$13,0)*MATCH(YEAR(orderData[invoice_date]),$D$15,0)),MATCH(ROW(orderData[customer]),ROW(orderData[customer])),""),ROWS($A$15:A91)+$B$3)))),IF($D$13="",IF($D$15="",INDEX(orderData[payed],SMALL(IF(ISNUMBER(MATCH(orderData[customer],$D$9,0)*MATCH(orderData[status],$D$11,0)),MATCH(ROW(orderData[customer]),ROW(orderData[customer])),""),ROWS($A$15:A91)+$B$3)),INDEX(orderData[payed],SMALL(IF(ISNUMBER(MATCH(orderData[customer],$D$9,0)*MATCH(orderData[status],$D$11,0)*MATCH(YEAR(orderData[payed]),$D$15,0)),MATCH(ROW(orderData[customer]),ROW(orderData[customer])),""),ROWS($A$15:A91)+$B$3))),IF($D$15="",INDEX(orderData[payed],SMALL(IF(ISNUMBER(MATCH(orderData[customer],$D$9,0)*MATCH(orderData[status],$D$11,0)*MATCH(orderData[order_type],$D$13,0)),MATCH(ROW(orderData[customer]),ROW(orderData[customer])),""),ROWS($A$15:A91)+$B$3)),INDEX(orderData[paye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U84" s="287" t="str">
        <f t="array" ref="U84">IFERROR(IF($D$9="",IF($D$11="",IF($D$13="",IF($D$15="",INDEX(orderData[shipping_method],SMALL(MATCH(ROW(orderData[customer]),ROW(orderData[customer])),ROWS($A$15:A91)+$B$3)),INDEX(orderData[shipping_method],SMALL(IF(ISNUMBER(MATCH(YEAR(orderData[invoice_date]),$D$15,0)),MATCH(ROW(orderData[customer]),ROW(orderData[customer])),""),ROWS($A$15:A91)+$B$3))),IF($D$15="",INDEX(orderData[shipping_method],SMALL(IF(ISNUMBER(MATCH(orderData[order_type],$D$13,0)),MATCH(ROW(orderData[customer]),ROW(orderData[customer])),""),ROWS($A$15:A91)+$B$3)),INDEX(orderData[shipping_method],SMALL(IF(ISNUMBER(MATCH(orderData[order_type],$D$13,0)*MATCH(YEAR(orderData[invoice_date]),$D$15,0)),MATCH(ROW(orderData[customer]),ROW(orderData[customer])),""),ROWS($A$15:A91)+$B$3)))),IF($D$13="",IF($D$15="",INDEX(orderData[shipping_method],SMALL(IF(ISNUMBER(MATCH(orderData[status],$D$11,0)),MATCH(ROW(orderData[customer]),ROW(orderData[customer])),""),ROWS($A$15:A91)+$B$3)),INDEX(orderData[shipping_method],SMALL(IF(ISNUMBER(MATCH(orderData[status],$D$11,0)*MATCH(YEAR(orderData[invoice_date]),$D$15,0)),MATCH(ROW(orderData[customer]),ROW(orderData[customer])),""),ROWS($A$15:A91)+$B$3))),IF($D$15="",INDEX(orderData[shipping_method],SMALL(IF(ISNUMBER(MATCH(orderData[status],$D$11,0)*MATCH(orderData[order_type],$D$13,0)),MATCH(ROW(orderData[customer]),ROW(orderData[customer])),""),ROWS($A$15:A91)+$B$3)),INDEX(orderData[shipping_method],SMALL(IF(ISNUMBER(MATCH(orderData[status],$D$11,0)*MATCH(orderData[order_type],$D$13,0)*MATCH(YEAR(orderData[invoice_date]),$D$15,0)),MATCH(ROW(orderData[customer]),ROW(orderData[customer])),""),ROWS($A$15:A91)+$B$3))))),IF($D$11="",IF($D$13="",IF($D$15="",INDEX(orderData[shipping_method],SMALL(IF(ISNUMBER(MATCH(orderData[customer],$D$9,0)),MATCH(ROW(orderData[customer]),ROW(orderData[customer])),""),ROWS($A$15:A91)+$B$3)),INDEX(orderData[shipping_method],SMALL(IF(ISNUMBER(MATCH(orderData[customer],$D$9,0)*MATCH(YEAR(orderData[invoice_date]),$D$15,0)),MATCH(ROW(orderData[customer]),ROW(orderData[customer])),""),ROWS($A$15:A91)+$B$3))),IF($D$15="",INDEX(orderData[shipping_method],SMALL(IF(ISNUMBER(MATCH(orderData[customer],$D$9,0)*MATCH(orderData[order_type],$D$13,0)),MATCH(ROW(orderData[customer]),ROW(orderData[customer])),""),ROWS($A$15:A91)+$B$3)),INDEX(orderData[shipping_method],SMALL(IF(ISNUMBER(MATCH(orderData[customer],$D$9,0)*MATCH(orderData[order_type],$D$13,0)*MATCH(YEAR(orderData[invoice_date]),$D$15,0)),MATCH(ROW(orderData[customer]),ROW(orderData[customer])),""),ROWS($A$15:A91)+$B$3)))),IF($D$13="",IF($D$15="",INDEX(orderData[shipping_method],SMALL(IF(ISNUMBER(MATCH(orderData[customer],$D$9,0)*MATCH(orderData[status],$D$11,0)),MATCH(ROW(orderData[customer]),ROW(orderData[customer])),""),ROWS($A$15:A91)+$B$3)),INDEX(orderData[shipping_method],SMALL(IF(ISNUMBER(MATCH(orderData[customer],$D$9,0)*MATCH(orderData[status],$D$11,0)*MATCH(YEAR(orderData[shipping_method]),$D$15,0)),MATCH(ROW(orderData[customer]),ROW(orderData[customer])),""),ROWS($A$15:A91)+$B$3))),IF($D$15="",INDEX(orderData[shipping_method],SMALL(IF(ISNUMBER(MATCH(orderData[customer],$D$9,0)*MATCH(orderData[status],$D$11,0)*MATCH(orderData[order_type],$D$13,0)),MATCH(ROW(orderData[customer]),ROW(orderData[customer])),""),ROWS($A$15:A91)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V84" s="292" t="str">
        <f t="array" ref="V84">IFERROR(IF($D$9="",IF($D$11="",IF($D$13="",IF($D$15="",INDEX(orderData[status],SMALL(MATCH(ROW(orderData[customer]),ROW(orderData[customer])),ROWS($A$15:A91)+$B$3)),INDEX(orderData[status],SMALL(IF(ISNUMBER(MATCH(YEAR(orderData[invoice_date]),$D$15,0)),MATCH(ROW(orderData[customer]),ROW(orderData[customer])),""),ROWS($A$15:A91)+$B$3))),IF($D$15="",INDEX(orderData[status],SMALL(IF(ISNUMBER(MATCH(orderData[order_type],$D$13,0)),MATCH(ROW(orderData[customer]),ROW(orderData[customer])),""),ROWS($A$15:A91)+$B$3)),INDEX(orderData[status],SMALL(IF(ISNUMBER(MATCH(orderData[order_type],$D$13,0)*MATCH(YEAR(orderData[invoice_date]),$D$15,0)),MATCH(ROW(orderData[customer]),ROW(orderData[customer])),""),ROWS($A$15:A91)+$B$3)))),IF($D$13="",IF($D$15="",INDEX(orderData[status],SMALL(IF(ISNUMBER(MATCH(orderData[status],$D$11,0)),MATCH(ROW(orderData[customer]),ROW(orderData[customer])),""),ROWS($A$15:A91)+$B$3)),INDEX(orderData[status],SMALL(IF(ISNUMBER(MATCH(orderData[status],$D$11,0)*MATCH(YEAR(orderData[invoice_date]),$D$15,0)),MATCH(ROW(orderData[customer]),ROW(orderData[customer])),""),ROWS($A$15:A91)+$B$3))),IF($D$15="",INDEX(orderData[status],SMALL(IF(ISNUMBER(MATCH(orderData[status],$D$11,0)*MATCH(orderData[order_type],$D$13,0)),MATCH(ROW(orderData[customer]),ROW(orderData[customer])),""),ROWS($A$15:A91)+$B$3)),INDEX(orderData[status],SMALL(IF(ISNUMBER(MATCH(orderData[status],$D$11,0)*MATCH(orderData[order_type],$D$13,0)*MATCH(YEAR(orderData[invoice_date]),$D$15,0)),MATCH(ROW(orderData[customer]),ROW(orderData[customer])),""),ROWS($A$15:A91)+$B$3))))),IF($D$11="",IF($D$13="",IF($D$15="",INDEX(orderData[status],SMALL(IF(ISNUMBER(MATCH(orderData[customer],$D$9,0)),MATCH(ROW(orderData[customer]),ROW(orderData[customer])),""),ROWS($A$15:A91)+$B$3)),INDEX(orderData[status],SMALL(IF(ISNUMBER(MATCH(orderData[customer],$D$9,0)*MATCH(YEAR(orderData[invoice_date]),$D$15,0)),MATCH(ROW(orderData[customer]),ROW(orderData[customer])),""),ROWS($A$15:A91)+$B$3))),IF($D$15="",INDEX(orderData[status],SMALL(IF(ISNUMBER(MATCH(orderData[customer],$D$9,0)*MATCH(orderData[order_type],$D$13,0)),MATCH(ROW(orderData[customer]),ROW(orderData[customer])),""),ROWS($A$15:A91)+$B$3)),INDEX(orderData[status],SMALL(IF(ISNUMBER(MATCH(orderData[customer],$D$9,0)*MATCH(orderData[order_type],$D$13,0)*MATCH(YEAR(orderData[invoice_date]),$D$15,0)),MATCH(ROW(orderData[customer]),ROW(orderData[customer])),""),ROWS($A$15:A91)+$B$3)))),IF($D$13="",IF($D$15="",INDEX(orderData[status],SMALL(IF(ISNUMBER(MATCH(orderData[customer],$D$9,0)*MATCH(orderData[status],$D$11,0)),MATCH(ROW(orderData[customer]),ROW(orderData[customer])),""),ROWS($A$15:A91)+$B$3)),INDEX(orderData[status],SMALL(IF(ISNUMBER(MATCH(orderData[customer],$D$9,0)*MATCH(orderData[status],$D$11,0)*MATCH(YEAR(orderData[status]),$D$15,0)),MATCH(ROW(orderData[customer]),ROW(orderData[customer])),""),ROWS($A$15:A91)+$B$3))),IF($D$15="",INDEX(orderData[status],SMALL(IF(ISNUMBER(MATCH(orderData[customer],$D$9,0)*MATCH(orderData[status],$D$11,0)*MATCH(orderData[order_type],$D$13,0)),MATCH(ROW(orderData[customer]),ROW(orderData[customer])),""),ROWS($A$15:A91)+$B$3)),INDEX(orderData[statu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W84" s="392" t="str">
        <f t="array" ref="W84">IFERROR(IF($D$9="",IF($D$11="",IF($D$13="",IF($D$15="",INDEX(orderData[custom_docs],SMALL(MATCH(ROW(orderData[customer]),ROW(orderData[customer])),ROWS($A$15:A91)+$B$3)),INDEX(orderData[custom_docs],SMALL(IF(ISNUMBER(MATCH(YEAR(orderData[invoice_date]),$D$15,0)),MATCH(ROW(orderData[customer]),ROW(orderData[customer])),""),ROWS($A$15:A91)+$B$3))),IF($D$15="",INDEX(orderData[custom_docs],SMALL(IF(ISNUMBER(MATCH(orderData[order_type],$D$13,0)),MATCH(ROW(orderData[customer]),ROW(orderData[customer])),""),ROWS($A$15:A91)+$B$3)),INDEX(orderData[custom_docs],SMALL(IF(ISNUMBER(MATCH(orderData[order_type],$D$13,0)*MATCH(YEAR(orderData[invoice_date]),$D$15,0)),MATCH(ROW(orderData[customer]),ROW(orderData[customer])),""),ROWS($A$15:A91)+$B$3)))),IF($D$13="",IF($D$15="",INDEX(orderData[custom_docs],SMALL(IF(ISNUMBER(MATCH(orderData[status],$D$11,0)),MATCH(ROW(orderData[customer]),ROW(orderData[customer])),""),ROWS($A$15:A91)+$B$3)),INDEX(orderData[custom_docs],SMALL(IF(ISNUMBER(MATCH(orderData[status],$D$11,0)*MATCH(YEAR(orderData[invoice_date]),$D$15,0)),MATCH(ROW(orderData[customer]),ROW(orderData[customer])),""),ROWS($A$15:A91)+$B$3))),IF($D$15="",INDEX(orderData[custom_docs],SMALL(IF(ISNUMBER(MATCH(orderData[status],$D$11,0)*MATCH(orderData[order_type],$D$13,0)),MATCH(ROW(orderData[customer]),ROW(orderData[customer])),""),ROWS($A$15:A91)+$B$3)),INDEX(orderData[custom_docs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_docs],SMALL(IF(ISNUMBER(MATCH(orderData[customer],$D$9,0)),MATCH(ROW(orderData[customer]),ROW(orderData[customer])),""),ROWS($A$15:A91)+$B$3)),INDEX(orderData[custom_docs],SMALL(IF(ISNUMBER(MATCH(orderData[customer],$D$9,0)*MATCH(YEAR(orderData[invoice_date]),$D$15,0)),MATCH(ROW(orderData[customer]),ROW(orderData[customer])),""),ROWS($A$15:A91)+$B$3))),IF($D$15="",INDEX(orderData[custom_docs],SMALL(IF(ISNUMBER(MATCH(orderData[customer],$D$9,0)*MATCH(orderData[order_type],$D$13,0)),MATCH(ROW(orderData[customer]),ROW(orderData[customer])),""),ROWS($A$15:A91)+$B$3)),INDEX(orderData[custom_docs],SMALL(IF(ISNUMBER(MATCH(orderData[customer],$D$9,0)*MATCH(orderData[order_type],$D$13,0)*MATCH(YEAR(orderData[invoice_date]),$D$15,0)),MATCH(ROW(orderData[customer]),ROW(orderData[customer])),""),ROWS($A$15:A91)+$B$3)))),IF($D$13="",IF($D$15="",INDEX(orderData[custom_docs],SMALL(IF(ISNUMBER(MATCH(orderData[customer],$D$9,0)*MATCH(orderData[status],$D$11,0)),MATCH(ROW(orderData[customer]),ROW(orderData[customer])),""),ROWS($A$15:A91)+$B$3)),INDEX(orderData[custom_docs],SMALL(IF(ISNUMBER(MATCH(orderData[customer],$D$9,0)*MATCH(orderData[status],$D$11,0)*MATCH(YEAR(orderData[status]),$D$15,0)),MATCH(ROW(orderData[customer]),ROW(orderData[customer])),""),ROWS($A$15:A91)+$B$3))),IF($D$15="",INDEX(orderData[custom_docs],SMALL(IF(ISNUMBER(MATCH(orderData[customer],$D$9,0)*MATCH(orderData[status],$D$11,0)*MATCH(orderData[order_type],$D$13,0)),MATCH(ROW(orderData[customer]),ROW(orderData[customer])),""),ROWS($A$15:A91)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BK84" s="266"/>
      <c r="BL84" s="267"/>
      <c r="BM84" s="268"/>
      <c r="BN84" s="267"/>
      <c r="BO84" s="268"/>
      <c r="BZ84" s="318"/>
      <c r="CA84" s="305" t="str">
        <f>IFERROR(IF(BZ84="","",INDEX(productData[description],MATCH(BZ84,productData[sku],0))),"")</f>
        <v/>
      </c>
      <c r="CB84" s="307"/>
      <c r="CC84" s="421"/>
      <c r="CD84" s="315"/>
      <c r="CE84" s="426"/>
      <c r="CF84" s="308"/>
      <c r="CG84" s="309" t="str">
        <f>IFERROR(ROUNDUP(CB84/INDEX(productData[units_per_carton],MATCH(BZ84,productData[sku],0)),0),"")</f>
        <v/>
      </c>
      <c r="CH84" s="310" t="str">
        <f>IFERROR(ROUNDUP(CD84/INDEX(productData[units_per_carton],MATCH(BZ84,productData[sku],0)),0),"")</f>
        <v/>
      </c>
      <c r="CI84" s="310" t="str">
        <f>IFERROR(ROUNDUP(CF84/INDEX(productData[units_per_carton],MATCH(BZ84,productData[sku])),0),"")</f>
        <v/>
      </c>
      <c r="CJ84" s="310" t="str">
        <f>IFERROR(((CB84+CD84+CF84)/INDEX(productData[units_per_carton],MATCH(BZ84,productData[sku],0)))*INDEX(productData[net_weight],MATCH(BZ84,productData[sku],0)),"")</f>
        <v/>
      </c>
      <c r="CK84" s="310" t="str">
        <f>IFERROR(((CB84+CD84+CF84)/INDEX(productData[units_per_carton],MATCH(BZ84,productData[sku],0)))*INDEX(productData[gross_weight],MATCH(BZ84,productData[sku],0)),"")</f>
        <v/>
      </c>
      <c r="CL84" s="414" t="str">
        <f>IFERROR((CB84+CD84+CF84)/INDEX(productData[units_per_carton],MATCH(BZ84,productData[sku],0))*INDEX(productData[length],MATCH(BZ84,productData[sku],0))*INDEX(productData[width],MATCH(BZ84,productData[sku],0))*INDEX(productData[height],MATCH(BZ84,productData[sku],0))/1000000000,"")</f>
        <v/>
      </c>
      <c r="CM84" s="311" t="str">
        <f>IFERROR(INDEX(productData[category],MATCH(BZ84,productData[sku],0)),"")</f>
        <v/>
      </c>
      <c r="CN84" s="311" t="str">
        <f>IFERROR(INDEX(productData[size1],MATCH(BZ84,productData[sku],0)),"")</f>
        <v/>
      </c>
      <c r="CO84" s="312" t="str">
        <f>IFERROR(INDEX(productData[hs_code],MATCH(BZ84,productData[sku],0)),"")</f>
        <v/>
      </c>
      <c r="CP84" s="365" t="str">
        <f>IFERROR(INDEX(productData[sku_geko],MATCH(BZ84,productData[sku],0)),"")</f>
        <v/>
      </c>
      <c r="CQ84" s="308"/>
      <c r="CR84" s="383" t="str">
        <f>IFERROR(IF(BZ84="","",IF($BX$15="SALE",INDEX(inventory[COSTO UNITARIO],MATCH(BZ84,inventory[SKU],0)),IF($BX$15="SAMPLING",INDEX(inventory[COSTO UNITARIO],MATCH(BZ84,inventory[SKU],0)),""))),"")</f>
        <v/>
      </c>
      <c r="CS84" s="383" t="str">
        <f t="shared" si="10"/>
        <v/>
      </c>
      <c r="CT84" s="430" t="str">
        <f t="shared" si="11"/>
        <v/>
      </c>
      <c r="CU84" s="357" t="str">
        <f t="shared" si="12"/>
        <v/>
      </c>
      <c r="DB84" s="251" t="str">
        <f>IFERROR(VLOOKUP(BZ84,productData[],22,FALSE),"")</f>
        <v/>
      </c>
      <c r="EE84" s="342" t="str">
        <f t="array" ref="EE84">IFERROR(IF($EC$9="",IF($EC$11="",IF($EC$13="",INDEX(productData[sku],SMALL(MATCH(ROW(productData[sku]),ROW(productData[sku])),ROWS($A$15:A91)+$B$3)),INDEX(productData[sku],SMALL(IF(ISNUMBER(MATCH(productData[size1],$EC$13,0)),MATCH(ROW(productData[sku]),ROW(productData[sku])),""),ROWS($A$15:A89)+$B$3))),IF($EC$13="",INDEX(productData[sku],SMALL(IF(ISNUMBER(MATCH(productData[sex],$EC$11,0)),MATCH(ROW(productData[sku]),ROW(productData[sku])),""),ROWS($A$15:A89)+$B$3)),INDEX(productData[sku],SMALL(IF(ISNUMBER(MATCH(productData[sex],$EC$11,0)*MATCH(productData[size1],$EC$13,0)),MATCH(ROW(productData[sku]),ROW(productData[sku])),""),ROWS($A$15:A89)+$B$3)))),IF($EC$11="",IF($EC$13="",INDEX(productData[sku],SMALL(IF(ISNUMBER(MATCH(productData[category],$EC$9,0)),MATCH(ROW(productData[sku]),ROW(productData[sku])),""),ROWS($A$15:A89)+$B$3)),INDEX(productData[sku],SMALL(IF(ISNUMBER(MATCH(productData[category],$EC$9,0)*MATCH(productData[size1],$EC$13,0)),MATCH(ROW(productData[sku]),ROW(productData[sku])),""),ROWS($A$15:A89)+$B$3))),IF($EC$13="",INDEX(productData[sku],SMALL(IF(ISNUMBER(MATCH(productData[category],$EC$9,0)*MATCH(productData[sex],$EC$11,0)),MATCH(ROW(productData[sku]),ROW(productData[sku])),""),ROWS($A$15:A89)+$B$3)),INDEX(productData[sku],SMALL(IF(ISNUMBER(MATCH(productData[category],$EC$9,0)*MATCH(productData[sex],$EC$11,0)*MATCH(productData[size1],$EC$13,0)),MATCH(ROW(productData[sku]),ROW(productData[sku])),""),ROWS($A$15:A89)+$B$3))))),"")</f>
        <v/>
      </c>
      <c r="EF84" s="502" t="str">
        <f t="array" ref="EF84">IFERROR(IF($EC$9="",IF($EC$11="",IF($EC$13="",INDEX(productData[description],SMALL(MATCH(ROW(productData[sku]),ROW(productData[sku])),ROWS($A$15:A91)+$B$3)),INDEX(productData[description],SMALL(IF(ISNUMBER(MATCH(productData[size1],$EC$13,0)),MATCH(ROW(productData[sku]),ROW(productData[sku])),""),ROWS($A$15:A89)+$B$3))),IF($EC$13="",INDEX(productData[description],SMALL(IF(ISNUMBER(MATCH(productData[sex],$EC$11,0)),MATCH(ROW(productData[sku]),ROW(productData[sku])),""),ROWS($A$15:A89)+$B$3)),INDEX(productData[description],SMALL(IF(ISNUMBER(MATCH(productData[sex],$EC$11,0)*MATCH(productData[size1],$EC$13,0)),MATCH(ROW(productData[sku]),ROW(productData[sku])),""),ROWS($A$15:A89)+$B$3)))),IF($EC$11="",IF($EC$13="",INDEX(productData[description],SMALL(IF(ISNUMBER(MATCH(productData[category],$EC$9,0)),MATCH(ROW(productData[sku]),ROW(productData[sku])),""),ROWS($A$15:A89)+$B$3)),INDEX(productData[description],SMALL(IF(ISNUMBER(MATCH(productData[category],$EC$9,0)*MATCH(productData[size1],$EC$13,0)),MATCH(ROW(productData[sku]),ROW(productData[sku])),""),ROWS($A$15:A89)+$B$3))),IF($EC$13="",INDEX(productData[description],SMALL(IF(ISNUMBER(MATCH(productData[category],$EC$9,0)*MATCH(productData[sex],$EC$11,0)),MATCH(ROW(productData[sku]),ROW(productData[sku])),""),ROWS($A$15:A89)+$B$3)),INDEX(productData[description],SMALL(IF(ISNUMBER(MATCH(productData[category],$EC$9,0)*MATCH(productData[sex],$EC$11,0)*MATCH(productData[size1],$EC$13,0)),MATCH(ROW(productData[sku]),ROW(productData[sku])),""),ROWS($A$15:A89)+$B$3))))),"")</f>
        <v/>
      </c>
      <c r="EG84" s="343" t="str">
        <f>IFERROR(IF('BHPC MANAGER'!$EE84="","",INDEX(inventory[ESISTENZA],MATCH('BHPC MANAGER'!$EE84,inventory[SKU],0))),0)</f>
        <v/>
      </c>
      <c r="EH84" s="344" t="s">
        <v>241</v>
      </c>
      <c r="EI84" s="344" t="str">
        <f t="shared" si="13"/>
        <v/>
      </c>
      <c r="EJ84" s="345" t="s">
        <v>241</v>
      </c>
      <c r="EK84" s="346" t="str">
        <f t="shared" si="14"/>
        <v/>
      </c>
    </row>
    <row r="85" spans="12:141" ht="15" customHeight="1" x14ac:dyDescent="0.35">
      <c r="L85" s="285" t="str">
        <f t="array" ref="L85">IFERROR(IF($D$9="",IF($D$11="",IF($D$13="",IF($D$15="",INDEX(orderData[customer],SMALL(MATCH(ROW(orderData[customer]),ROW(orderData[customer])),ROWS($A$15:A92)+$B$3)),INDEX(orderData[customer],SMALL(IF(ISNUMBER(MATCH(YEAR(orderData[invoice_date]),$D$15,0)),MATCH(ROW(orderData[customer]),ROW(orderData[customer])),""),ROWS($A$15:A92)+$B$3))),IF($D$15="",INDEX(orderData[customer],SMALL(IF(ISNUMBER(MATCH(orderData[order_type],$D$13,0)),MATCH(ROW(orderData[customer]),ROW(orderData[customer])),""),ROWS($A$15:A92)+$B$3)),INDEX(orderData[customer],SMALL(IF(ISNUMBER(MATCH(orderData[order_type],$D$13,0)*MATCH(YEAR(orderData[invoice_date]),$D$15,0)),MATCH(ROW(orderData[customer]),ROW(orderData[customer])),""),ROWS($A$15:A92)+$B$3)))),IF($D$13="",IF($D$15="",INDEX(orderData[customer],SMALL(IF(ISNUMBER(MATCH(orderData[status],$D$11,0)),MATCH(ROW(orderData[customer]),ROW(orderData[customer])),""),ROWS($A$15:A92)+$B$3)),INDEX(orderData[customer],SMALL(IF(ISNUMBER(MATCH(orderData[status],$D$11,0)*MATCH(YEAR(orderData[invoice_date]),$D$15,0)),MATCH(ROW(orderData[customer]),ROW(orderData[customer])),""),ROWS($A$15:A92)+$B$3))),IF($D$15="",INDEX(orderData[customer],SMALL(IF(ISNUMBER(MATCH(orderData[status],$D$11,0)*MATCH(orderData[order_type],$D$13,0)),MATCH(ROW(orderData[customer]),ROW(orderData[customer])),""),ROWS($A$15:A92)+$B$3)),INDEX(orderData[customer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er],SMALL(IF(ISNUMBER(MATCH(orderData[customer],$D$9,0)),MATCH(ROW(orderData[customer]),ROW(orderData[customer])),""),ROWS($A$15:A92)+$B$3)),INDEX(orderData[customer],SMALL(IF(ISNUMBER(MATCH(orderData[customer],$D$9,0)*MATCH(YEAR(orderData[invoice_date]),$D$15,0)),MATCH(ROW(orderData[customer]),ROW(orderData[customer])),""),ROWS($A$15:A92)+$B$3))),IF($D$15="",INDEX(orderData[customer],SMALL(IF(ISNUMBER(MATCH(orderData[customer],$D$9,0)*MATCH(orderData[order_type],$D$13,0)),MATCH(ROW(orderData[customer]),ROW(orderData[customer])),""),ROWS($A$15:A92)+$B$3)),INDEX(orderData[customer],SMALL(IF(ISNUMBER(MATCH(orderData[customer],$D$9,0)*MATCH(orderData[order_type],$D$13,0)*MATCH(YEAR(orderData[invoice_date]),$D$15,0)),MATCH(ROW(orderData[customer]),ROW(orderData[customer])),""),ROWS($A$15:A92)+$B$3)))),IF($D$13="",IF($D$15="",INDEX(orderData[customer],SMALL(IF(ISNUMBER(MATCH(orderData[customer],$D$9,0)*MATCH(orderData[status],$D$11,0)),MATCH(ROW(orderData[customer]),ROW(orderData[customer])),""),ROWS($A$15:A92)+$B$3)),INDEX(orderData[customer],SMALL(IF(ISNUMBER(MATCH(orderData[customer],$D$9,0)*MATCH(orderData[status],$D$11,0)*MATCH(YEAR(orderData[invoice_date]),$D$15,0)),MATCH(ROW(orderData[customer]),ROW(orderData[customer])),""),ROWS($A$15:A92)+$B$3))),IF($D$15="",INDEX(orderData[customer],SMALL(IF(ISNUMBER(MATCH(orderData[customer],$D$9,0)*MATCH(orderData[status],$D$11,0)*MATCH(orderData[order_type],$D$13,0)),MATCH(ROW(orderData[customer]),ROW(orderData[customer])),""),ROWS($A$15:A92)+$B$3)),INDEX(orderData[customer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M85" s="286" t="str">
        <f t="array" ref="M85">IFERROR(IF($D$9="",IF($D$11="",IF($D$13="",IF($D$15="",INDEX(orderData[order_no],SMALL(MATCH(ROW(orderData[customer]),ROW(orderData[customer])),ROWS($A$15:A92)+$B$3)),INDEX(orderData[order_no],SMALL(IF(ISNUMBER(MATCH(YEAR(orderData[invoice_date]),$D$15,0)),MATCH(ROW(orderData[customer]),ROW(orderData[customer])),""),ROWS($A$15:A92)+$B$3))),IF($D$15="",INDEX(orderData[order_no],SMALL(IF(ISNUMBER(MATCH(orderData[order_type],$D$13,0)),MATCH(ROW(orderData[customer]),ROW(orderData[customer])),""),ROWS($A$15:A92)+$B$3)),INDEX(orderData[order_no],SMALL(IF(ISNUMBER(MATCH(orderData[order_type],$D$13,0)*MATCH(YEAR(orderData[invoice_date]),$D$15,0)),MATCH(ROW(orderData[customer]),ROW(orderData[customer])),""),ROWS($A$15:A92)+$B$3)))),IF($D$13="",IF($D$15="",INDEX(orderData[order_no],SMALL(IF(ISNUMBER(MATCH(orderData[status],$D$11,0)),MATCH(ROW(orderData[customer]),ROW(orderData[customer])),""),ROWS($A$15:A92)+$B$3)),INDEX(orderData[order_no],SMALL(IF(ISNUMBER(MATCH(orderData[status],$D$11,0)*MATCH(YEAR(orderData[invoice_date]),$D$15,0)),MATCH(ROW(orderData[customer]),ROW(orderData[customer])),""),ROWS($A$15:A92)+$B$3))),IF($D$15="",INDEX(orderData[order_no],SMALL(IF(ISNUMBER(MATCH(orderData[status],$D$11,0)*MATCH(orderData[order_type],$D$13,0)),MATCH(ROW(orderData[customer]),ROW(orderData[customer])),""),ROWS($A$15:A92)+$B$3)),INDEX(orderData[order_no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no],SMALL(IF(ISNUMBER(MATCH(orderData[customer],$D$9,0)),MATCH(ROW(orderData[customer]),ROW(orderData[customer])),""),ROWS($A$15:A92)+$B$3)),INDEX(orderData[order_no],SMALL(IF(ISNUMBER(MATCH(orderData[customer],$D$9,0)*MATCH(YEAR(orderData[invoice_date]),$D$15,0)),MATCH(ROW(orderData[customer]),ROW(orderData[customer])),""),ROWS($A$15:A92)+$B$3))),IF($D$15="",INDEX(orderData[order_no],SMALL(IF(ISNUMBER(MATCH(orderData[customer],$D$9,0)*MATCH(orderData[order_type],$D$13,0)),MATCH(ROW(orderData[customer]),ROW(orderData[customer])),""),ROWS($A$15:A92)+$B$3)),INDEX(orderData[order_no],SMALL(IF(ISNUMBER(MATCH(orderData[customer],$D$9,0)*MATCH(orderData[order_type],$D$13,0)*MATCH(YEAR(orderData[invoice_date]),$D$15,0)),MATCH(ROW(orderData[customer]),ROW(orderData[customer])),""),ROWS($A$15:A92)+$B$3)))),IF($D$13="",IF($D$15="",INDEX(orderData[order_no],SMALL(IF(ISNUMBER(MATCH(orderData[customer],$D$9,0)*MATCH(orderData[status],$D$11,0)),MATCH(ROW(orderData[customer]),ROW(orderData[customer])),""),ROWS($A$15:A92)+$B$3)),INDEX(orderData[order_no],SMALL(IF(ISNUMBER(MATCH(orderData[customer],$D$9,0)*MATCH(orderData[status],$D$11,0)*MATCH(YEAR(orderData[invoice_date]),$D$15,0)),MATCH(ROW(orderData[customer]),ROW(orderData[customer])),""),ROWS($A$15:A92)+$B$3))),IF($D$15="",INDEX(orderData[order_no],SMALL(IF(ISNUMBER(MATCH(orderData[customer],$D$9,0)*MATCH(orderData[status],$D$11,0)*MATCH(orderData[order_type],$D$13,0)),MATCH(ROW(orderData[customer]),ROW(orderData[customer])),""),ROWS($A$15:A92)+$B$3)),INDEX(orderData[order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N85" s="287" t="str">
        <f t="array" ref="N85">IFERROR(IF($D$9="",IF($D$11="",IF($D$13="",IF($D$15="",INDEX(orderData[order_type],SMALL(MATCH(ROW(orderData[customer]),ROW(orderData[customer])),ROWS($A$15:A92)+$B$3)),INDEX(orderData[order_type],SMALL(IF(ISNUMBER(MATCH(YEAR(orderData[invoice_date]),$D$15,0)),MATCH(ROW(orderData[customer]),ROW(orderData[customer])),""),ROWS($A$15:A92)+$B$3))),IF($D$15="",INDEX(orderData[order_type],SMALL(IF(ISNUMBER(MATCH(orderData[order_type],$D$13,0)),MATCH(ROW(orderData[customer]),ROW(orderData[customer])),""),ROWS($A$15:A92)+$B$3)),INDEX(orderData[order_type],SMALL(IF(ISNUMBER(MATCH(orderData[order_type],$D$13,0)*MATCH(YEAR(orderData[invoice_date]),$D$15,0)),MATCH(ROW(orderData[customer]),ROW(orderData[customer])),""),ROWS($A$15:A92)+$B$3)))),IF($D$13="",IF($D$15="",INDEX(orderData[order_type],SMALL(IF(ISNUMBER(MATCH(orderData[status],$D$11,0)),MATCH(ROW(orderData[customer]),ROW(orderData[customer])),""),ROWS($A$15:A92)+$B$3)),INDEX(orderData[order_type],SMALL(IF(ISNUMBER(MATCH(orderData[status],$D$11,0)*MATCH(YEAR(orderData[invoice_date]),$D$15,0)),MATCH(ROW(orderData[customer]),ROW(orderData[customer])),""),ROWS($A$15:A92)+$B$3))),IF($D$15="",INDEX(orderData[order_type],SMALL(IF(ISNUMBER(MATCH(orderData[status],$D$11,0)*MATCH(orderData[order_type],$D$13,0)),MATCH(ROW(orderData[customer]),ROW(orderData[customer])),""),ROWS($A$15:A92)+$B$3)),INDEX(orderData[order_typ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type],SMALL(IF(ISNUMBER(MATCH(orderData[customer],$D$9,0)),MATCH(ROW(orderData[customer]),ROW(orderData[customer])),""),ROWS($A$15:A92)+$B$3)),INDEX(orderData[order_type],SMALL(IF(ISNUMBER(MATCH(orderData[customer],$D$9,0)*MATCH(YEAR(orderData[invoice_date]),$D$15,0)),MATCH(ROW(orderData[customer]),ROW(orderData[customer])),""),ROWS($A$15:A92)+$B$3))),IF($D$15="",INDEX(orderData[order_type],SMALL(IF(ISNUMBER(MATCH(orderData[customer],$D$9,0)*MATCH(orderData[order_type],$D$13,0)),MATCH(ROW(orderData[customer]),ROW(orderData[customer])),""),ROWS($A$15:A92)+$B$3)),INDEX(orderData[order_type],SMALL(IF(ISNUMBER(MATCH(orderData[customer],$D$9,0)*MATCH(orderData[order_type],$D$13,0)*MATCH(YEAR(orderData[invoice_date]),$D$15,0)),MATCH(ROW(orderData[customer]),ROW(orderData[customer])),""),ROWS($A$15:A92)+$B$3)))),IF($D$13="",IF($D$15="",INDEX(orderData[order_type],SMALL(IF(ISNUMBER(MATCH(orderData[customer],$D$9,0)*MATCH(orderData[status],$D$11,0)),MATCH(ROW(orderData[customer]),ROW(orderData[customer])),""),ROWS($A$15:A92)+$B$3)),INDEX(orderData[order_type],SMALL(IF(ISNUMBER(MATCH(orderData[customer],$D$9,0)*MATCH(orderData[status],$D$11,0)*MATCH(YEAR(orderData[invoice_date]),$D$15,0)),MATCH(ROW(orderData[customer]),ROW(orderData[customer])),""),ROWS($A$15:A92)+$B$3))),IF($D$15="",INDEX(orderData[order_type],SMALL(IF(ISNUMBER(MATCH(orderData[customer],$D$9,0)*MATCH(orderData[status],$D$11,0)*MATCH(orderData[order_type],$D$13,0)),MATCH(ROW(orderData[customer]),ROW(orderData[customer])),""),ROWS($A$15:A92)+$B$3)),INDEX(orderData[order_typ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O85" s="288" t="str">
        <f t="array" ref="O85">IFERROR(IF($D$9="",IF($D$11="",IF($D$13="",IF($D$15="",INDEX(orderData[order_date],SMALL(MATCH(ROW(orderData[customer]),ROW(orderData[customer])),ROWS($A$15:A92)+$B$3)),INDEX(orderData[order_date],SMALL(IF(ISNUMBER(MATCH(YEAR(orderData[invoice_date]),$D$15,0)),MATCH(ROW(orderData[customer]),ROW(orderData[customer])),""),ROWS($A$15:A92)+$B$3))),IF($D$15="",INDEX(orderData[order_date],SMALL(IF(ISNUMBER(MATCH(orderData[order_type],$D$13,0)),MATCH(ROW(orderData[customer]),ROW(orderData[customer])),""),ROWS($A$15:A92)+$B$3)),INDEX(orderData[order_date],SMALL(IF(ISNUMBER(MATCH(orderData[order_type],$D$13,0)*MATCH(YEAR(orderData[invoice_date]),$D$15,0)),MATCH(ROW(orderData[customer]),ROW(orderData[customer])),""),ROWS($A$15:A92)+$B$3)))),IF($D$13="",IF($D$15="",INDEX(orderData[order_date],SMALL(IF(ISNUMBER(MATCH(orderData[status],$D$11,0)),MATCH(ROW(orderData[customer]),ROW(orderData[customer])),""),ROWS($A$15:A92)+$B$3)),INDEX(orderData[order_date],SMALL(IF(ISNUMBER(MATCH(orderData[status],$D$11,0)*MATCH(YEAR(orderData[invoice_date]),$D$15,0)),MATCH(ROW(orderData[customer]),ROW(orderData[customer])),""),ROWS($A$15:A92)+$B$3))),IF($D$15="",INDEX(orderData[order_date],SMALL(IF(ISNUMBER(MATCH(orderData[status],$D$11,0)*MATCH(orderData[order_type],$D$13,0)),MATCH(ROW(orderData[customer]),ROW(orderData[customer])),""),ROWS($A$15:A92)+$B$3)),INDEX(orderData[order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date],SMALL(IF(ISNUMBER(MATCH(orderData[customer],$D$9,0)),MATCH(ROW(orderData[customer]),ROW(orderData[customer])),""),ROWS($A$15:A92)+$B$3)),INDEX(orderData[order_date],SMALL(IF(ISNUMBER(MATCH(orderData[customer],$D$9,0)*MATCH(YEAR(orderData[invoice_date]),$D$15,0)),MATCH(ROW(orderData[customer]),ROW(orderData[customer])),""),ROWS($A$15:A92)+$B$3))),IF($D$15="",INDEX(orderData[order_date],SMALL(IF(ISNUMBER(MATCH(orderData[customer],$D$9,0)*MATCH(orderData[order_type],$D$13,0)),MATCH(ROW(orderData[customer]),ROW(orderData[customer])),""),ROWS($A$15:A92)+$B$3)),INDEX(orderData[order_date],SMALL(IF(ISNUMBER(MATCH(orderData[customer],$D$9,0)*MATCH(orderData[order_type],$D$13,0)*MATCH(YEAR(orderData[invoice_date]),$D$15,0)),MATCH(ROW(orderData[customer]),ROW(orderData[customer])),""),ROWS($A$15:A92)+$B$3)))),IF($D$13="",IF($D$15="",INDEX(orderData[order_date],SMALL(IF(ISNUMBER(MATCH(orderData[customer],$D$9,0)*MATCH(orderData[status],$D$11,0)),MATCH(ROW(orderData[customer]),ROW(orderData[customer])),""),ROWS($A$15:A92)+$B$3)),INDEX(orderData[order_date],SMALL(IF(ISNUMBER(MATCH(orderData[customer],$D$9,0)*MATCH(orderData[status],$D$11,0)*MATCH(YEAR(orderData[invoice_date]),$D$15,0)),MATCH(ROW(orderData[customer]),ROW(orderData[customer])),""),ROWS($A$15:A92)+$B$3))),IF($D$15="",INDEX(orderData[order_date],SMALL(IF(ISNUMBER(MATCH(orderData[customer],$D$9,0)*MATCH(orderData[status],$D$11,0)*MATCH(orderData[order_type],$D$13,0)),MATCH(ROW(orderData[customer]),ROW(orderData[customer])),""),ROWS($A$15:A92)+$B$3)),INDEX(orderData[order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P85" s="289" t="str">
        <f t="array" ref="P85">IFERROR(IF($D$9="",IF($D$11="",IF($D$13="",IF($D$15="",INDEX(orderData[invoice_no],SMALL(MATCH(ROW(orderData[customer]),ROW(orderData[customer])),ROWS($A$15:A92)+$B$3)),INDEX(orderData[invoice_no],SMALL(IF(ISNUMBER(MATCH(YEAR(orderData[invoice_date]),$D$15,0)),MATCH(ROW(orderData[customer]),ROW(orderData[customer])),""),ROWS($A$15:A92)+$B$3))),IF($D$15="",INDEX(orderData[invoice_no],SMALL(IF(ISNUMBER(MATCH(orderData[order_type],$D$13,0)),MATCH(ROW(orderData[customer]),ROW(orderData[customer])),""),ROWS($A$15:A92)+$B$3)),INDEX(orderData[invoice_no],SMALL(IF(ISNUMBER(MATCH(orderData[order_type],$D$13,0)*MATCH(YEAR(orderData[invoice_date]),$D$15,0)),MATCH(ROW(orderData[customer]),ROW(orderData[customer])),""),ROWS($A$15:A92)+$B$3)))),IF($D$13="",IF($D$15="",INDEX(orderData[invoice_no],SMALL(IF(ISNUMBER(MATCH(orderData[status],$D$11,0)),MATCH(ROW(orderData[customer]),ROW(orderData[customer])),""),ROWS($A$15:A92)+$B$3)),INDEX(orderData[invoice_no],SMALL(IF(ISNUMBER(MATCH(orderData[status],$D$11,0)*MATCH(YEAR(orderData[invoice_date]),$D$15,0)),MATCH(ROW(orderData[customer]),ROW(orderData[customer])),""),ROWS($A$15:A92)+$B$3))),IF($D$15="",INDEX(orderData[invoice_no],SMALL(IF(ISNUMBER(MATCH(orderData[status],$D$11,0)*MATCH(orderData[order_type],$D$13,0)),MATCH(ROW(orderData[customer]),ROW(orderData[customer])),""),ROWS($A$15:A92)+$B$3)),INDEX(orderData[invoice_no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no],SMALL(IF(ISNUMBER(MATCH(orderData[customer],$D$9,0)),MATCH(ROW(orderData[customer]),ROW(orderData[customer])),""),ROWS($A$15:A92)+$B$3)),INDEX(orderData[invoice_no],SMALL(IF(ISNUMBER(MATCH(orderData[customer],$D$9,0)*MATCH(YEAR(orderData[invoice_date]),$D$15,0)),MATCH(ROW(orderData[customer]),ROW(orderData[customer])),""),ROWS($A$15:A92)+$B$3))),IF($D$15="",INDEX(orderData[invoice_no],SMALL(IF(ISNUMBER(MATCH(orderData[customer],$D$9,0)*MATCH(orderData[order_type],$D$13,0)),MATCH(ROW(orderData[customer]),ROW(orderData[customer])),""),ROWS($A$15:A92)+$B$3)),INDEX(orderData[invoice_no],SMALL(IF(ISNUMBER(MATCH(orderData[customer],$D$9,0)*MATCH(orderData[order_type],$D$13,0)*MATCH(YEAR(orderData[invoice_date]),$D$15,0)),MATCH(ROW(orderData[customer]),ROW(orderData[customer])),""),ROWS($A$15:A92)+$B$3)))),IF($D$13="",IF($D$15="",INDEX(orderData[invoice_no],SMALL(IF(ISNUMBER(MATCH(orderData[customer],$D$9,0)*MATCH(orderData[status],$D$11,0)),MATCH(ROW(orderData[customer]),ROW(orderData[customer])),""),ROWS($A$15:A92)+$B$3)),INDEX(orderData[invoice_no],SMALL(IF(ISNUMBER(MATCH(orderData[customer],$D$9,0)*MATCH(orderData[status],$D$11,0)*MATCH(YEAR(orderData[invoice_date]),$D$15,0)),MATCH(ROW(orderData[customer]),ROW(orderData[customer])),""),ROWS($A$15:A92)+$B$3))),IF($D$15="",INDEX(orderData[invoice_no],SMALL(IF(ISNUMBER(MATCH(orderData[customer],$D$9,0)*MATCH(orderData[status],$D$11,0)*MATCH(orderData[order_type],$D$13,0)),MATCH(ROW(orderData[customer]),ROW(orderData[customer])),""),ROWS($A$15:A92)+$B$3)),INDEX(orderData[invoice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Q85" s="290" t="str">
        <f t="array" ref="Q85">IFERROR(IF($D$9="",IF($D$11="",IF($D$13="",IF($D$15="",INDEX(orderData[invoice_date],SMALL(MATCH(ROW(orderData[customer]),ROW(orderData[customer])),ROWS($A$15:A92)+$B$3)),INDEX(orderData[invoice_date],SMALL(IF(ISNUMBER(MATCH(YEAR(orderData[invoice_date]),$D$15,0)),MATCH(ROW(orderData[customer]),ROW(orderData[customer])),""),ROWS($A$15:A92)+$B$3))),IF($D$15="",INDEX(orderData[invoice_date],SMALL(IF(ISNUMBER(MATCH(orderData[order_type],$D$13,0)),MATCH(ROW(orderData[customer]),ROW(orderData[customer])),""),ROWS($A$15:A92)+$B$3)),INDEX(orderData[invoice_date],SMALL(IF(ISNUMBER(MATCH(orderData[order_type],$D$13,0)*MATCH(YEAR(orderData[invoice_date]),$D$15,0)),MATCH(ROW(orderData[customer]),ROW(orderData[customer])),""),ROWS($A$15:A92)+$B$3)))),IF($D$13="",IF($D$15="",INDEX(orderData[invoice_date],SMALL(IF(ISNUMBER(MATCH(orderData[status],$D$11,0)),MATCH(ROW(orderData[customer]),ROW(orderData[customer])),""),ROWS($A$15:A92)+$B$3)),INDEX(orderData[invoice_date],SMALL(IF(ISNUMBER(MATCH(orderData[status],$D$11,0)*MATCH(YEAR(orderData[invoice_date]),$D$15,0)),MATCH(ROW(orderData[customer]),ROW(orderData[customer])),""),ROWS($A$15:A92)+$B$3))),IF($D$15="",INDEX(orderData[invoice_date],SMALL(IF(ISNUMBER(MATCH(orderData[status],$D$11,0)*MATCH(orderData[order_type],$D$13,0)),MATCH(ROW(orderData[customer]),ROW(orderData[customer])),""),ROWS($A$15:A92)+$B$3)),INDEX(orderData[invoice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date],SMALL(IF(ISNUMBER(MATCH(orderData[customer],$D$9,0)),MATCH(ROW(orderData[customer]),ROW(orderData[customer])),""),ROWS($A$15:A92)+$B$3)),INDEX(orderData[invoice_date],SMALL(IF(ISNUMBER(MATCH(orderData[customer],$D$9,0)*MATCH(YEAR(orderData[invoice_date]),$D$15,0)),MATCH(ROW(orderData[customer]),ROW(orderData[customer])),""),ROWS($A$15:A92)+$B$3))),IF($D$15="",INDEX(orderData[invoice_date],SMALL(IF(ISNUMBER(MATCH(orderData[customer],$D$9,0)*MATCH(orderData[order_type],$D$13,0)),MATCH(ROW(orderData[customer]),ROW(orderData[customer])),""),ROWS($A$15:A92)+$B$3)),INDEX(orderData[invoice_date],SMALL(IF(ISNUMBER(MATCH(orderData[customer],$D$9,0)*MATCH(orderData[order_type],$D$13,0)*MATCH(YEAR(orderData[invoice_date]),$D$15,0)),MATCH(ROW(orderData[customer]),ROW(orderData[customer])),""),ROWS($A$15:A92)+$B$3)))),IF($D$13="",IF($D$15="",INDEX(orderData[invoice_date],SMALL(IF(ISNUMBER(MATCH(orderData[customer],$D$9,0)*MATCH(orderData[status],$D$11,0)),MATCH(ROW(orderData[customer]),ROW(orderData[customer])),""),ROWS($A$15:A92)+$B$3)),INDEX(orderData[invoice_date],SMALL(IF(ISNUMBER(MATCH(orderData[customer],$D$9,0)*MATCH(orderData[status],$D$11,0)*MATCH(YEAR(orderData[invoice_date]),$D$15,0)),MATCH(ROW(orderData[customer]),ROW(orderData[customer])),""),ROWS($A$15:A92)+$B$3))),IF($D$15="",INDEX(orderData[invoice_date],SMALL(IF(ISNUMBER(MATCH(orderData[customer],$D$9,0)*MATCH(orderData[status],$D$11,0)*MATCH(orderData[order_type],$D$13,0)),MATCH(ROW(orderData[customer]),ROW(orderData[customer])),""),ROWS($A$15:A92)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R85" s="291" t="str">
        <f t="array" ref="R85">IFERROR(IF($D$9="",IF($D$11="",IF($D$13="",IF($D$15="",INDEX(orderData[inv_amount],SMALL(MATCH(ROW(orderData[customer]),ROW(orderData[customer])),ROWS($A$15:A92)+$B$3)),INDEX(orderData[inv_amount],SMALL(IF(ISNUMBER(MATCH(YEAR(orderData[invoice_date]),$D$15,0)),MATCH(ROW(orderData[customer]),ROW(orderData[customer])),""),ROWS($A$15:A92)+$B$3))),IF($D$15="",INDEX(orderData[inv_amount],SMALL(IF(ISNUMBER(MATCH(orderData[order_type],$D$13,0)),MATCH(ROW(orderData[customer]),ROW(orderData[customer])),""),ROWS($A$15:A92)+$B$3)),INDEX(orderData[inv_amount],SMALL(IF(ISNUMBER(MATCH(orderData[order_type],$D$13,0)*MATCH(YEAR(orderData[invoice_date]),$D$15,0)),MATCH(ROW(orderData[customer]),ROW(orderData[customer])),""),ROWS($A$15:A92)+$B$3)))),IF($D$13="",IF($D$15="",INDEX(orderData[inv_amount],SMALL(IF(ISNUMBER(MATCH(orderData[status],$D$11,0)),MATCH(ROW(orderData[customer]),ROW(orderData[customer])),""),ROWS($A$15:A92)+$B$3)),INDEX(orderData[inv_amount],SMALL(IF(ISNUMBER(MATCH(orderData[status],$D$11,0)*MATCH(YEAR(orderData[invoice_date]),$D$15,0)),MATCH(ROW(orderData[customer]),ROW(orderData[customer])),""),ROWS($A$15:A92)+$B$3))),IF($D$15="",INDEX(orderData[inv_amount],SMALL(IF(ISNUMBER(MATCH(orderData[status],$D$11,0)*MATCH(orderData[order_type],$D$13,0)),MATCH(ROW(orderData[customer]),ROW(orderData[customer])),""),ROWS($A$15:A92)+$B$3)),INDEX(orderData[inv_amount],SMALL(IF(ISNUMBER(MATCH(orderData[status],$D$11,0)*MATCH(orderData[order_type],$D$13,0)*MATCH(YEAR(orderData[invoice_date]),$D$15,0)),MATCH(ROW(orderData[customer]),ROW(orderData[customer])),""),ROWS($A$15:A92)+$B$3))))),IF($D$11="",IF($D$13="",IF($D$15="",INDEX(orderData[inv_amount],SMALL(IF(ISNUMBER(MATCH(orderData[customer],$D$9,0)),MATCH(ROW(orderData[customer]),ROW(orderData[customer])),""),ROWS($A$15:A92)+$B$3)),INDEX(orderData[inv_amount],SMALL(IF(ISNUMBER(MATCH(orderData[customer],$D$9,0)*MATCH(YEAR(orderData[invoice_date]),$D$15,0)),MATCH(ROW(orderData[customer]),ROW(orderData[customer])),""),ROWS($A$15:A92)+$B$3))),IF($D$15="",INDEX(orderData[inv_amount],SMALL(IF(ISNUMBER(MATCH(orderData[customer],$D$9,0)*MATCH(orderData[order_type],$D$13,0)),MATCH(ROW(orderData[customer]),ROW(orderData[customer])),""),ROWS($A$15:A92)+$B$3)),INDEX(orderData[inv_amount],SMALL(IF(ISNUMBER(MATCH(orderData[customer],$D$9,0)*MATCH(orderData[order_type],$D$13,0)*MATCH(YEAR(orderData[invoice_date]),$D$15,0)),MATCH(ROW(orderData[customer]),ROW(orderData[customer])),""),ROWS($A$15:A92)+$B$3)))),IF($D$13="",IF($D$15="",INDEX(orderData[inv_amount],SMALL(IF(ISNUMBER(MATCH(orderData[customer],$D$9,0)*MATCH(orderData[status],$D$11,0)),MATCH(ROW(orderData[customer]),ROW(orderData[customer])),""),ROWS($A$15:A92)+$B$3)),INDEX(orderData[inv_amount],SMALL(IF(ISNUMBER(MATCH(orderData[customer],$D$9,0)*MATCH(orderData[status],$D$11,0)*MATCH(YEAR(orderData[inv_amount]),$D$15,0)),MATCH(ROW(orderData[customer]),ROW(orderData[customer])),""),ROWS($A$15:A92)+$B$3))),IF($D$15="",INDEX(orderData[inv_amount],SMALL(IF(ISNUMBER(MATCH(orderData[customer],$D$9,0)*MATCH(orderData[status],$D$11,0)*MATCH(orderData[order_type],$D$13,0)),MATCH(ROW(orderData[customer]),ROW(orderData[customer])),""),ROWS($A$15:A92)+$B$3)),INDEX(orderData[inv_amount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S85" s="353" t="str">
        <f t="array" ref="S85">IFERROR(IF($D$9="",IF($D$11="",IF($D$13="",IF($D$15="",INDEX(orderData[lock_goods],SMALL(MATCH(ROW(orderData[customer]),ROW(orderData[customer])),ROWS($A$15:A92)+$B$3)),INDEX(orderData[lock_goods],SMALL(IF(ISNUMBER(MATCH(YEAR(orderData[invoice_date]),$D$15,0)),MATCH(ROW(orderData[customer]),ROW(orderData[customer])),""),ROWS($A$15:A92)+$B$3))),IF($D$15="",INDEX(orderData[lock_goods],SMALL(IF(ISNUMBER(MATCH(orderData[order_type],$D$13,0)),MATCH(ROW(orderData[customer]),ROW(orderData[customer])),""),ROWS($A$15:A92)+$B$3)),INDEX(orderData[lock_goods],SMALL(IF(ISNUMBER(MATCH(orderData[order_type],$D$13,0)*MATCH(YEAR(orderData[invoice_date]),$D$15,0)),MATCH(ROW(orderData[customer]),ROW(orderData[customer])),""),ROWS($A$15:A92)+$B$3)))),IF($D$13="",IF($D$15="",INDEX(orderData[lock_goods],SMALL(IF(ISNUMBER(MATCH(orderData[status],$D$11,0)),MATCH(ROW(orderData[customer]),ROW(orderData[customer])),""),ROWS($A$15:A92)+$B$3)),INDEX(orderData[lock_goods],SMALL(IF(ISNUMBER(MATCH(orderData[status],$D$11,0)*MATCH(YEAR(orderData[invoice_date]),$D$15,0)),MATCH(ROW(orderData[customer]),ROW(orderData[customer])),""),ROWS($A$15:A92)+$B$3))),IF($D$15="",INDEX(orderData[lock_goods],SMALL(IF(ISNUMBER(MATCH(orderData[status],$D$11,0)*MATCH(orderData[order_type],$D$13,0)),MATCH(ROW(orderData[customer]),ROW(orderData[customer])),""),ROWS($A$15:A92)+$B$3)),INDEX(orderData[lock_goods],SMALL(IF(ISNUMBER(MATCH(orderData[status],$D$11,0)*MATCH(orderData[order_type],$D$13,0)*MATCH(YEAR(orderData[invoice_date]),$D$15,0)),MATCH(ROW(orderData[customer]),ROW(orderData[customer])),""),ROWS($A$15:A92)+$B$3))))),IF($D$11="",IF($D$13="",IF($D$15="",INDEX(orderData[lock_goods],SMALL(IF(ISNUMBER(MATCH(orderData[customer],$D$9,0)),MATCH(ROW(orderData[customer]),ROW(orderData[customer])),""),ROWS($A$15:A92)+$B$3)),INDEX(orderData[lock_goods],SMALL(IF(ISNUMBER(MATCH(orderData[customer],$D$9,0)*MATCH(YEAR(orderData[invoice_date]),$D$15,0)),MATCH(ROW(orderData[customer]),ROW(orderData[customer])),""),ROWS($A$15:A92)+$B$3))),IF($D$15="",INDEX(orderData[lock_goods],SMALL(IF(ISNUMBER(MATCH(orderData[customer],$D$9,0)*MATCH(orderData[order_type],$D$13,0)),MATCH(ROW(orderData[customer]),ROW(orderData[customer])),""),ROWS($A$15:A92)+$B$3)),INDEX(orderData[lock_goods],SMALL(IF(ISNUMBER(MATCH(orderData[customer],$D$9,0)*MATCH(orderData[order_type],$D$13,0)*MATCH(YEAR(orderData[invoice_date]),$D$15,0)),MATCH(ROW(orderData[customer]),ROW(orderData[customer])),""),ROWS($A$15:A92)+$B$3)))),IF($D$13="",IF($D$15="",INDEX(orderData[lock_goods],SMALL(IF(ISNUMBER(MATCH(orderData[customer],$D$9,0)*MATCH(orderData[status],$D$11,0)),MATCH(ROW(orderData[customer]),ROW(orderData[customer])),""),ROWS($A$15:A92)+$B$3)),INDEX(orderData[lock_goods],SMALL(IF(ISNUMBER(MATCH(orderData[customer],$D$9,0)*MATCH(orderData[status],$D$11,0)*MATCH(YEAR(orderData[payed]),$D$15,0)),MATCH(ROW(orderData[customer]),ROW(orderData[customer])),""),ROWS($A$15:A92)+$B$3))),IF($D$15="",INDEX(orderData[lock_goods],SMALL(IF(ISNUMBER(MATCH(orderData[customer],$D$9,0)*MATCH(orderData[status],$D$11,0)*MATCH(orderData[order_type],$D$13,0)),MATCH(ROW(orderData[customer]),ROW(orderData[customer])),""),ROWS($A$15:A92)+$B$3)),INDEX(orderData[lock_good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T85" s="292" t="str">
        <f t="array" ref="T85">IFERROR(IF($D$9="",IF($D$11="",IF($D$13="",IF($D$15="",INDEX(orderData[payed],SMALL(MATCH(ROW(orderData[customer]),ROW(orderData[customer])),ROWS($A$15:A92)+$B$3)),INDEX(orderData[payed],SMALL(IF(ISNUMBER(MATCH(YEAR(orderData[invoice_date]),$D$15,0)),MATCH(ROW(orderData[customer]),ROW(orderData[customer])),""),ROWS($A$15:A92)+$B$3))),IF($D$15="",INDEX(orderData[payed],SMALL(IF(ISNUMBER(MATCH(orderData[order_type],$D$13,0)),MATCH(ROW(orderData[customer]),ROW(orderData[customer])),""),ROWS($A$15:A92)+$B$3)),INDEX(orderData[payed],SMALL(IF(ISNUMBER(MATCH(orderData[order_type],$D$13,0)*MATCH(YEAR(orderData[invoice_date]),$D$15,0)),MATCH(ROW(orderData[customer]),ROW(orderData[customer])),""),ROWS($A$15:A92)+$B$3)))),IF($D$13="",IF($D$15="",INDEX(orderData[payed],SMALL(IF(ISNUMBER(MATCH(orderData[status],$D$11,0)),MATCH(ROW(orderData[customer]),ROW(orderData[customer])),""),ROWS($A$15:A92)+$B$3)),INDEX(orderData[payed],SMALL(IF(ISNUMBER(MATCH(orderData[status],$D$11,0)*MATCH(YEAR(orderData[invoice_date]),$D$15,0)),MATCH(ROW(orderData[customer]),ROW(orderData[customer])),""),ROWS($A$15:A92)+$B$3))),IF($D$15="",INDEX(orderData[payed],SMALL(IF(ISNUMBER(MATCH(orderData[status],$D$11,0)*MATCH(orderData[order_type],$D$13,0)),MATCH(ROW(orderData[customer]),ROW(orderData[customer])),""),ROWS($A$15:A92)+$B$3)),INDEX(orderData[payed],SMALL(IF(ISNUMBER(MATCH(orderData[status],$D$11,0)*MATCH(orderData[order_type],$D$13,0)*MATCH(YEAR(orderData[invoice_date]),$D$15,0)),MATCH(ROW(orderData[customer]),ROW(orderData[customer])),""),ROWS($A$15:A92)+$B$3))))),IF($D$11="",IF($D$13="",IF($D$15="",INDEX(orderData[payed],SMALL(IF(ISNUMBER(MATCH(orderData[customer],$D$9,0)),MATCH(ROW(orderData[customer]),ROW(orderData[customer])),""),ROWS($A$15:A92)+$B$3)),INDEX(orderData[payed],SMALL(IF(ISNUMBER(MATCH(orderData[customer],$D$9,0)*MATCH(YEAR(orderData[invoice_date]),$D$15,0)),MATCH(ROW(orderData[customer]),ROW(orderData[customer])),""),ROWS($A$15:A92)+$B$3))),IF($D$15="",INDEX(orderData[payed],SMALL(IF(ISNUMBER(MATCH(orderData[customer],$D$9,0)*MATCH(orderData[order_type],$D$13,0)),MATCH(ROW(orderData[customer]),ROW(orderData[customer])),""),ROWS($A$15:A92)+$B$3)),INDEX(orderData[payed],SMALL(IF(ISNUMBER(MATCH(orderData[customer],$D$9,0)*MATCH(orderData[order_type],$D$13,0)*MATCH(YEAR(orderData[invoice_date]),$D$15,0)),MATCH(ROW(orderData[customer]),ROW(orderData[customer])),""),ROWS($A$15:A92)+$B$3)))),IF($D$13="",IF($D$15="",INDEX(orderData[payed],SMALL(IF(ISNUMBER(MATCH(orderData[customer],$D$9,0)*MATCH(orderData[status],$D$11,0)),MATCH(ROW(orderData[customer]),ROW(orderData[customer])),""),ROWS($A$15:A92)+$B$3)),INDEX(orderData[payed],SMALL(IF(ISNUMBER(MATCH(orderData[customer],$D$9,0)*MATCH(orderData[status],$D$11,0)*MATCH(YEAR(orderData[payed]),$D$15,0)),MATCH(ROW(orderData[customer]),ROW(orderData[customer])),""),ROWS($A$15:A92)+$B$3))),IF($D$15="",INDEX(orderData[payed],SMALL(IF(ISNUMBER(MATCH(orderData[customer],$D$9,0)*MATCH(orderData[status],$D$11,0)*MATCH(orderData[order_type],$D$13,0)),MATCH(ROW(orderData[customer]),ROW(orderData[customer])),""),ROWS($A$15:A92)+$B$3)),INDEX(orderData[paye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U85" s="287" t="str">
        <f t="array" ref="U85">IFERROR(IF($D$9="",IF($D$11="",IF($D$13="",IF($D$15="",INDEX(orderData[shipping_method],SMALL(MATCH(ROW(orderData[customer]),ROW(orderData[customer])),ROWS($A$15:A92)+$B$3)),INDEX(orderData[shipping_method],SMALL(IF(ISNUMBER(MATCH(YEAR(orderData[invoice_date]),$D$15,0)),MATCH(ROW(orderData[customer]),ROW(orderData[customer])),""),ROWS($A$15:A92)+$B$3))),IF($D$15="",INDEX(orderData[shipping_method],SMALL(IF(ISNUMBER(MATCH(orderData[order_type],$D$13,0)),MATCH(ROW(orderData[customer]),ROW(orderData[customer])),""),ROWS($A$15:A92)+$B$3)),INDEX(orderData[shipping_method],SMALL(IF(ISNUMBER(MATCH(orderData[order_type],$D$13,0)*MATCH(YEAR(orderData[invoice_date]),$D$15,0)),MATCH(ROW(orderData[customer]),ROW(orderData[customer])),""),ROWS($A$15:A92)+$B$3)))),IF($D$13="",IF($D$15="",INDEX(orderData[shipping_method],SMALL(IF(ISNUMBER(MATCH(orderData[status],$D$11,0)),MATCH(ROW(orderData[customer]),ROW(orderData[customer])),""),ROWS($A$15:A92)+$B$3)),INDEX(orderData[shipping_method],SMALL(IF(ISNUMBER(MATCH(orderData[status],$D$11,0)*MATCH(YEAR(orderData[invoice_date]),$D$15,0)),MATCH(ROW(orderData[customer]),ROW(orderData[customer])),""),ROWS($A$15:A92)+$B$3))),IF($D$15="",INDEX(orderData[shipping_method],SMALL(IF(ISNUMBER(MATCH(orderData[status],$D$11,0)*MATCH(orderData[order_type],$D$13,0)),MATCH(ROW(orderData[customer]),ROW(orderData[customer])),""),ROWS($A$15:A92)+$B$3)),INDEX(orderData[shipping_method],SMALL(IF(ISNUMBER(MATCH(orderData[status],$D$11,0)*MATCH(orderData[order_type],$D$13,0)*MATCH(YEAR(orderData[invoice_date]),$D$15,0)),MATCH(ROW(orderData[customer]),ROW(orderData[customer])),""),ROWS($A$15:A92)+$B$3))))),IF($D$11="",IF($D$13="",IF($D$15="",INDEX(orderData[shipping_method],SMALL(IF(ISNUMBER(MATCH(orderData[customer],$D$9,0)),MATCH(ROW(orderData[customer]),ROW(orderData[customer])),""),ROWS($A$15:A92)+$B$3)),INDEX(orderData[shipping_method],SMALL(IF(ISNUMBER(MATCH(orderData[customer],$D$9,0)*MATCH(YEAR(orderData[invoice_date]),$D$15,0)),MATCH(ROW(orderData[customer]),ROW(orderData[customer])),""),ROWS($A$15:A92)+$B$3))),IF($D$15="",INDEX(orderData[shipping_method],SMALL(IF(ISNUMBER(MATCH(orderData[customer],$D$9,0)*MATCH(orderData[order_type],$D$13,0)),MATCH(ROW(orderData[customer]),ROW(orderData[customer])),""),ROWS($A$15:A92)+$B$3)),INDEX(orderData[shipping_method],SMALL(IF(ISNUMBER(MATCH(orderData[customer],$D$9,0)*MATCH(orderData[order_type],$D$13,0)*MATCH(YEAR(orderData[invoice_date]),$D$15,0)),MATCH(ROW(orderData[customer]),ROW(orderData[customer])),""),ROWS($A$15:A92)+$B$3)))),IF($D$13="",IF($D$15="",INDEX(orderData[shipping_method],SMALL(IF(ISNUMBER(MATCH(orderData[customer],$D$9,0)*MATCH(orderData[status],$D$11,0)),MATCH(ROW(orderData[customer]),ROW(orderData[customer])),""),ROWS($A$15:A92)+$B$3)),INDEX(orderData[shipping_method],SMALL(IF(ISNUMBER(MATCH(orderData[customer],$D$9,0)*MATCH(orderData[status],$D$11,0)*MATCH(YEAR(orderData[shipping_method]),$D$15,0)),MATCH(ROW(orderData[customer]),ROW(orderData[customer])),""),ROWS($A$15:A92)+$B$3))),IF($D$15="",INDEX(orderData[shipping_method],SMALL(IF(ISNUMBER(MATCH(orderData[customer],$D$9,0)*MATCH(orderData[status],$D$11,0)*MATCH(orderData[order_type],$D$13,0)),MATCH(ROW(orderData[customer]),ROW(orderData[customer])),""),ROWS($A$15:A92)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V85" s="292" t="str">
        <f t="array" ref="V85">IFERROR(IF($D$9="",IF($D$11="",IF($D$13="",IF($D$15="",INDEX(orderData[status],SMALL(MATCH(ROW(orderData[customer]),ROW(orderData[customer])),ROWS($A$15:A92)+$B$3)),INDEX(orderData[status],SMALL(IF(ISNUMBER(MATCH(YEAR(orderData[invoice_date]),$D$15,0)),MATCH(ROW(orderData[customer]),ROW(orderData[customer])),""),ROWS($A$15:A92)+$B$3))),IF($D$15="",INDEX(orderData[status],SMALL(IF(ISNUMBER(MATCH(orderData[order_type],$D$13,0)),MATCH(ROW(orderData[customer]),ROW(orderData[customer])),""),ROWS($A$15:A92)+$B$3)),INDEX(orderData[status],SMALL(IF(ISNUMBER(MATCH(orderData[order_type],$D$13,0)*MATCH(YEAR(orderData[invoice_date]),$D$15,0)),MATCH(ROW(orderData[customer]),ROW(orderData[customer])),""),ROWS($A$15:A92)+$B$3)))),IF($D$13="",IF($D$15="",INDEX(orderData[status],SMALL(IF(ISNUMBER(MATCH(orderData[status],$D$11,0)),MATCH(ROW(orderData[customer]),ROW(orderData[customer])),""),ROWS($A$15:A92)+$B$3)),INDEX(orderData[status],SMALL(IF(ISNUMBER(MATCH(orderData[status],$D$11,0)*MATCH(YEAR(orderData[invoice_date]),$D$15,0)),MATCH(ROW(orderData[customer]),ROW(orderData[customer])),""),ROWS($A$15:A92)+$B$3))),IF($D$15="",INDEX(orderData[status],SMALL(IF(ISNUMBER(MATCH(orderData[status],$D$11,0)*MATCH(orderData[order_type],$D$13,0)),MATCH(ROW(orderData[customer]),ROW(orderData[customer])),""),ROWS($A$15:A92)+$B$3)),INDEX(orderData[status],SMALL(IF(ISNUMBER(MATCH(orderData[status],$D$11,0)*MATCH(orderData[order_type],$D$13,0)*MATCH(YEAR(orderData[invoice_date]),$D$15,0)),MATCH(ROW(orderData[customer]),ROW(orderData[customer])),""),ROWS($A$15:A92)+$B$3))))),IF($D$11="",IF($D$13="",IF($D$15="",INDEX(orderData[status],SMALL(IF(ISNUMBER(MATCH(orderData[customer],$D$9,0)),MATCH(ROW(orderData[customer]),ROW(orderData[customer])),""),ROWS($A$15:A92)+$B$3)),INDEX(orderData[status],SMALL(IF(ISNUMBER(MATCH(orderData[customer],$D$9,0)*MATCH(YEAR(orderData[invoice_date]),$D$15,0)),MATCH(ROW(orderData[customer]),ROW(orderData[customer])),""),ROWS($A$15:A92)+$B$3))),IF($D$15="",INDEX(orderData[status],SMALL(IF(ISNUMBER(MATCH(orderData[customer],$D$9,0)*MATCH(orderData[order_type],$D$13,0)),MATCH(ROW(orderData[customer]),ROW(orderData[customer])),""),ROWS($A$15:A92)+$B$3)),INDEX(orderData[status],SMALL(IF(ISNUMBER(MATCH(orderData[customer],$D$9,0)*MATCH(orderData[order_type],$D$13,0)*MATCH(YEAR(orderData[invoice_date]),$D$15,0)),MATCH(ROW(orderData[customer]),ROW(orderData[customer])),""),ROWS($A$15:A92)+$B$3)))),IF($D$13="",IF($D$15="",INDEX(orderData[status],SMALL(IF(ISNUMBER(MATCH(orderData[customer],$D$9,0)*MATCH(orderData[status],$D$11,0)),MATCH(ROW(orderData[customer]),ROW(orderData[customer])),""),ROWS($A$15:A92)+$B$3)),INDEX(orderData[status],SMALL(IF(ISNUMBER(MATCH(orderData[customer],$D$9,0)*MATCH(orderData[status],$D$11,0)*MATCH(YEAR(orderData[status]),$D$15,0)),MATCH(ROW(orderData[customer]),ROW(orderData[customer])),""),ROWS($A$15:A92)+$B$3))),IF($D$15="",INDEX(orderData[status],SMALL(IF(ISNUMBER(MATCH(orderData[customer],$D$9,0)*MATCH(orderData[status],$D$11,0)*MATCH(orderData[order_type],$D$13,0)),MATCH(ROW(orderData[customer]),ROW(orderData[customer])),""),ROWS($A$15:A92)+$B$3)),INDEX(orderData[statu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W85" s="392" t="str">
        <f t="array" ref="W85">IFERROR(IF($D$9="",IF($D$11="",IF($D$13="",IF($D$15="",INDEX(orderData[custom_docs],SMALL(MATCH(ROW(orderData[customer]),ROW(orderData[customer])),ROWS($A$15:A92)+$B$3)),INDEX(orderData[custom_docs],SMALL(IF(ISNUMBER(MATCH(YEAR(orderData[invoice_date]),$D$15,0)),MATCH(ROW(orderData[customer]),ROW(orderData[customer])),""),ROWS($A$15:A92)+$B$3))),IF($D$15="",INDEX(orderData[custom_docs],SMALL(IF(ISNUMBER(MATCH(orderData[order_type],$D$13,0)),MATCH(ROW(orderData[customer]),ROW(orderData[customer])),""),ROWS($A$15:A92)+$B$3)),INDEX(orderData[custom_docs],SMALL(IF(ISNUMBER(MATCH(orderData[order_type],$D$13,0)*MATCH(YEAR(orderData[invoice_date]),$D$15,0)),MATCH(ROW(orderData[customer]),ROW(orderData[customer])),""),ROWS($A$15:A92)+$B$3)))),IF($D$13="",IF($D$15="",INDEX(orderData[custom_docs],SMALL(IF(ISNUMBER(MATCH(orderData[status],$D$11,0)),MATCH(ROW(orderData[customer]),ROW(orderData[customer])),""),ROWS($A$15:A92)+$B$3)),INDEX(orderData[custom_docs],SMALL(IF(ISNUMBER(MATCH(orderData[status],$D$11,0)*MATCH(YEAR(orderData[invoice_date]),$D$15,0)),MATCH(ROW(orderData[customer]),ROW(orderData[customer])),""),ROWS($A$15:A92)+$B$3))),IF($D$15="",INDEX(orderData[custom_docs],SMALL(IF(ISNUMBER(MATCH(orderData[status],$D$11,0)*MATCH(orderData[order_type],$D$13,0)),MATCH(ROW(orderData[customer]),ROW(orderData[customer])),""),ROWS($A$15:A92)+$B$3)),INDEX(orderData[custom_docs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_docs],SMALL(IF(ISNUMBER(MATCH(orderData[customer],$D$9,0)),MATCH(ROW(orderData[customer]),ROW(orderData[customer])),""),ROWS($A$15:A92)+$B$3)),INDEX(orderData[custom_docs],SMALL(IF(ISNUMBER(MATCH(orderData[customer],$D$9,0)*MATCH(YEAR(orderData[invoice_date]),$D$15,0)),MATCH(ROW(orderData[customer]),ROW(orderData[customer])),""),ROWS($A$15:A92)+$B$3))),IF($D$15="",INDEX(orderData[custom_docs],SMALL(IF(ISNUMBER(MATCH(orderData[customer],$D$9,0)*MATCH(orderData[order_type],$D$13,0)),MATCH(ROW(orderData[customer]),ROW(orderData[customer])),""),ROWS($A$15:A92)+$B$3)),INDEX(orderData[custom_docs],SMALL(IF(ISNUMBER(MATCH(orderData[customer],$D$9,0)*MATCH(orderData[order_type],$D$13,0)*MATCH(YEAR(orderData[invoice_date]),$D$15,0)),MATCH(ROW(orderData[customer]),ROW(orderData[customer])),""),ROWS($A$15:A92)+$B$3)))),IF($D$13="",IF($D$15="",INDEX(orderData[custom_docs],SMALL(IF(ISNUMBER(MATCH(orderData[customer],$D$9,0)*MATCH(orderData[status],$D$11,0)),MATCH(ROW(orderData[customer]),ROW(orderData[customer])),""),ROWS($A$15:A92)+$B$3)),INDEX(orderData[custom_docs],SMALL(IF(ISNUMBER(MATCH(orderData[customer],$D$9,0)*MATCH(orderData[status],$D$11,0)*MATCH(YEAR(orderData[status]),$D$15,0)),MATCH(ROW(orderData[customer]),ROW(orderData[customer])),""),ROWS($A$15:A92)+$B$3))),IF($D$15="",INDEX(orderData[custom_docs],SMALL(IF(ISNUMBER(MATCH(orderData[customer],$D$9,0)*MATCH(orderData[status],$D$11,0)*MATCH(orderData[order_type],$D$13,0)),MATCH(ROW(orderData[customer]),ROW(orderData[customer])),""),ROWS($A$15:A92)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BK85" s="266"/>
      <c r="BL85" s="267"/>
      <c r="BM85" s="268"/>
      <c r="BN85" s="267"/>
      <c r="BO85" s="268"/>
      <c r="BZ85" s="318"/>
      <c r="CA85" s="305" t="str">
        <f>IFERROR(IF(BZ85="","",INDEX(productData[description],MATCH(BZ85,productData[sku],0))),"")</f>
        <v/>
      </c>
      <c r="CB85" s="307"/>
      <c r="CC85" s="421"/>
      <c r="CD85" s="315"/>
      <c r="CE85" s="426"/>
      <c r="CF85" s="308"/>
      <c r="CG85" s="309" t="str">
        <f>IFERROR(ROUNDUP(CB85/INDEX(productData[units_per_carton],MATCH(BZ85,productData[sku],0)),0),"")</f>
        <v/>
      </c>
      <c r="CH85" s="310" t="str">
        <f>IFERROR(ROUNDUP(CD85/INDEX(productData[units_per_carton],MATCH(BZ85,productData[sku],0)),0),"")</f>
        <v/>
      </c>
      <c r="CI85" s="310" t="str">
        <f>IFERROR(ROUNDUP(CF85/INDEX(productData[units_per_carton],MATCH(BZ85,productData[sku])),0),"")</f>
        <v/>
      </c>
      <c r="CJ85" s="310" t="str">
        <f>IFERROR(((CB85+CD85+CF85)/INDEX(productData[units_per_carton],MATCH(BZ85,productData[sku],0)))*INDEX(productData[net_weight],MATCH(BZ85,productData[sku],0)),"")</f>
        <v/>
      </c>
      <c r="CK85" s="310" t="str">
        <f>IFERROR(((CB85+CD85+CF85)/INDEX(productData[units_per_carton],MATCH(BZ85,productData[sku],0)))*INDEX(productData[gross_weight],MATCH(BZ85,productData[sku],0)),"")</f>
        <v/>
      </c>
      <c r="CL85" s="414" t="str">
        <f>IFERROR((CB85+CD85+CF85)/INDEX(productData[units_per_carton],MATCH(BZ85,productData[sku],0))*INDEX(productData[length],MATCH(BZ85,productData[sku],0))*INDEX(productData[width],MATCH(BZ85,productData[sku],0))*INDEX(productData[height],MATCH(BZ85,productData[sku],0))/1000000000,"")</f>
        <v/>
      </c>
      <c r="CM85" s="311" t="str">
        <f>IFERROR(INDEX(productData[category],MATCH(BZ85,productData[sku],0)),"")</f>
        <v/>
      </c>
      <c r="CN85" s="311" t="str">
        <f>IFERROR(INDEX(productData[size1],MATCH(BZ85,productData[sku],0)),"")</f>
        <v/>
      </c>
      <c r="CO85" s="312" t="str">
        <f>IFERROR(INDEX(productData[hs_code],MATCH(BZ85,productData[sku],0)),"")</f>
        <v/>
      </c>
      <c r="CP85" s="365" t="str">
        <f>IFERROR(INDEX(productData[sku_geko],MATCH(BZ85,productData[sku],0)),"")</f>
        <v/>
      </c>
      <c r="CQ85" s="308"/>
      <c r="CR85" s="383" t="str">
        <f>IFERROR(IF(BZ85="","",IF($BX$15="SALE",INDEX(inventory[COSTO UNITARIO],MATCH(BZ85,inventory[SKU],0)),IF($BX$15="SAMPLING",INDEX(inventory[COSTO UNITARIO],MATCH(BZ85,inventory[SKU],0)),""))),"")</f>
        <v/>
      </c>
      <c r="CS85" s="383" t="str">
        <f t="shared" si="10"/>
        <v/>
      </c>
      <c r="CT85" s="430" t="str">
        <f t="shared" si="11"/>
        <v/>
      </c>
      <c r="CU85" s="357" t="str">
        <f t="shared" si="12"/>
        <v/>
      </c>
      <c r="DB85" s="251" t="str">
        <f>IFERROR(VLOOKUP(BZ85,productData[],22,FALSE),"")</f>
        <v/>
      </c>
      <c r="EE85" s="337" t="str">
        <f t="array" ref="EE85">IFERROR(IF($EC$9="",IF($EC$11="",IF($EC$13="",INDEX(productData[sku],SMALL(MATCH(ROW(productData[sku]),ROW(productData[sku])),ROWS($A$15:A92)+$B$3)),INDEX(productData[sku],SMALL(IF(ISNUMBER(MATCH(productData[size1],$EC$13,0)),MATCH(ROW(productData[sku]),ROW(productData[sku])),""),ROWS($A$15:A90)+$B$3))),IF($EC$13="",INDEX(productData[sku],SMALL(IF(ISNUMBER(MATCH(productData[sex],$EC$11,0)),MATCH(ROW(productData[sku]),ROW(productData[sku])),""),ROWS($A$15:A90)+$B$3)),INDEX(productData[sku],SMALL(IF(ISNUMBER(MATCH(productData[sex],$EC$11,0)*MATCH(productData[size1],$EC$13,0)),MATCH(ROW(productData[sku]),ROW(productData[sku])),""),ROWS($A$15:A90)+$B$3)))),IF($EC$11="",IF($EC$13="",INDEX(productData[sku],SMALL(IF(ISNUMBER(MATCH(productData[category],$EC$9,0)),MATCH(ROW(productData[sku]),ROW(productData[sku])),""),ROWS($A$15:A90)+$B$3)),INDEX(productData[sku],SMALL(IF(ISNUMBER(MATCH(productData[category],$EC$9,0)*MATCH(productData[size1],$EC$13,0)),MATCH(ROW(productData[sku]),ROW(productData[sku])),""),ROWS($A$15:A90)+$B$3))),IF($EC$13="",INDEX(productData[sku],SMALL(IF(ISNUMBER(MATCH(productData[category],$EC$9,0)*MATCH(productData[sex],$EC$11,0)),MATCH(ROW(productData[sku]),ROW(productData[sku])),""),ROWS($A$15:A90)+$B$3)),INDEX(productData[sku],SMALL(IF(ISNUMBER(MATCH(productData[category],$EC$9,0)*MATCH(productData[sex],$EC$11,0)*MATCH(productData[size1],$EC$13,0)),MATCH(ROW(productData[sku]),ROW(productData[sku])),""),ROWS($A$15:A90)+$B$3))))),"")</f>
        <v/>
      </c>
      <c r="EF85" s="501" t="str">
        <f t="array" ref="EF85">IFERROR(IF($EC$9="",IF($EC$11="",IF($EC$13="",INDEX(productData[description],SMALL(MATCH(ROW(productData[sku]),ROW(productData[sku])),ROWS($A$15:A92)+$B$3)),INDEX(productData[description],SMALL(IF(ISNUMBER(MATCH(productData[size1],$EC$13,0)),MATCH(ROW(productData[sku]),ROW(productData[sku])),""),ROWS($A$15:A90)+$B$3))),IF($EC$13="",INDEX(productData[description],SMALL(IF(ISNUMBER(MATCH(productData[sex],$EC$11,0)),MATCH(ROW(productData[sku]),ROW(productData[sku])),""),ROWS($A$15:A90)+$B$3)),INDEX(productData[description],SMALL(IF(ISNUMBER(MATCH(productData[sex],$EC$11,0)*MATCH(productData[size1],$EC$13,0)),MATCH(ROW(productData[sku]),ROW(productData[sku])),""),ROWS($A$15:A90)+$B$3)))),IF($EC$11="",IF($EC$13="",INDEX(productData[description],SMALL(IF(ISNUMBER(MATCH(productData[category],$EC$9,0)),MATCH(ROW(productData[sku]),ROW(productData[sku])),""),ROWS($A$15:A90)+$B$3)),INDEX(productData[description],SMALL(IF(ISNUMBER(MATCH(productData[category],$EC$9,0)*MATCH(productData[size1],$EC$13,0)),MATCH(ROW(productData[sku]),ROW(productData[sku])),""),ROWS($A$15:A90)+$B$3))),IF($EC$13="",INDEX(productData[description],SMALL(IF(ISNUMBER(MATCH(productData[category],$EC$9,0)*MATCH(productData[sex],$EC$11,0)),MATCH(ROW(productData[sku]),ROW(productData[sku])),""),ROWS($A$15:A90)+$B$3)),INDEX(productData[description],SMALL(IF(ISNUMBER(MATCH(productData[category],$EC$9,0)*MATCH(productData[sex],$EC$11,0)*MATCH(productData[size1],$EC$13,0)),MATCH(ROW(productData[sku]),ROW(productData[sku])),""),ROWS($A$15:A90)+$B$3))))),"")</f>
        <v/>
      </c>
      <c r="EG85" s="338" t="str">
        <f>IFERROR(IF('BHPC MANAGER'!$EE85="","",INDEX(inventory[ESISTENZA],MATCH('BHPC MANAGER'!$EE85,inventory[SKU],0))),0)</f>
        <v/>
      </c>
      <c r="EH85" s="339" t="s">
        <v>241</v>
      </c>
      <c r="EI85" s="339" t="str">
        <f t="shared" si="13"/>
        <v/>
      </c>
      <c r="EJ85" s="340" t="s">
        <v>241</v>
      </c>
      <c r="EK85" s="341" t="str">
        <f t="shared" si="14"/>
        <v/>
      </c>
    </row>
    <row r="86" spans="12:141" ht="15" customHeight="1" x14ac:dyDescent="0.35">
      <c r="L86" s="285" t="str">
        <f t="array" ref="L86">IFERROR(IF($D$9="",IF($D$11="",IF($D$13="",IF($D$15="",INDEX(orderData[customer],SMALL(MATCH(ROW(orderData[customer]),ROW(orderData[customer])),ROWS($A$15:A93)+$B$3)),INDEX(orderData[customer],SMALL(IF(ISNUMBER(MATCH(YEAR(orderData[invoice_date]),$D$15,0)),MATCH(ROW(orderData[customer]),ROW(orderData[customer])),""),ROWS($A$15:A93)+$B$3))),IF($D$15="",INDEX(orderData[customer],SMALL(IF(ISNUMBER(MATCH(orderData[order_type],$D$13,0)),MATCH(ROW(orderData[customer]),ROW(orderData[customer])),""),ROWS($A$15:A93)+$B$3)),INDEX(orderData[customer],SMALL(IF(ISNUMBER(MATCH(orderData[order_type],$D$13,0)*MATCH(YEAR(orderData[invoice_date]),$D$15,0)),MATCH(ROW(orderData[customer]),ROW(orderData[customer])),""),ROWS($A$15:A93)+$B$3)))),IF($D$13="",IF($D$15="",INDEX(orderData[customer],SMALL(IF(ISNUMBER(MATCH(orderData[status],$D$11,0)),MATCH(ROW(orderData[customer]),ROW(orderData[customer])),""),ROWS($A$15:A93)+$B$3)),INDEX(orderData[customer],SMALL(IF(ISNUMBER(MATCH(orderData[status],$D$11,0)*MATCH(YEAR(orderData[invoice_date]),$D$15,0)),MATCH(ROW(orderData[customer]),ROW(orderData[customer])),""),ROWS($A$15:A93)+$B$3))),IF($D$15="",INDEX(orderData[customer],SMALL(IF(ISNUMBER(MATCH(orderData[status],$D$11,0)*MATCH(orderData[order_type],$D$13,0)),MATCH(ROW(orderData[customer]),ROW(orderData[customer])),""),ROWS($A$15:A93)+$B$3)),INDEX(orderData[customer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er],SMALL(IF(ISNUMBER(MATCH(orderData[customer],$D$9,0)),MATCH(ROW(orderData[customer]),ROW(orderData[customer])),""),ROWS($A$15:A93)+$B$3)),INDEX(orderData[customer],SMALL(IF(ISNUMBER(MATCH(orderData[customer],$D$9,0)*MATCH(YEAR(orderData[invoice_date]),$D$15,0)),MATCH(ROW(orderData[customer]),ROW(orderData[customer])),""),ROWS($A$15:A93)+$B$3))),IF($D$15="",INDEX(orderData[customer],SMALL(IF(ISNUMBER(MATCH(orderData[customer],$D$9,0)*MATCH(orderData[order_type],$D$13,0)),MATCH(ROW(orderData[customer]),ROW(orderData[customer])),""),ROWS($A$15:A93)+$B$3)),INDEX(orderData[customer],SMALL(IF(ISNUMBER(MATCH(orderData[customer],$D$9,0)*MATCH(orderData[order_type],$D$13,0)*MATCH(YEAR(orderData[invoice_date]),$D$15,0)),MATCH(ROW(orderData[customer]),ROW(orderData[customer])),""),ROWS($A$15:A93)+$B$3)))),IF($D$13="",IF($D$15="",INDEX(orderData[customer],SMALL(IF(ISNUMBER(MATCH(orderData[customer],$D$9,0)*MATCH(orderData[status],$D$11,0)),MATCH(ROW(orderData[customer]),ROW(orderData[customer])),""),ROWS($A$15:A93)+$B$3)),INDEX(orderData[customer],SMALL(IF(ISNUMBER(MATCH(orderData[customer],$D$9,0)*MATCH(orderData[status],$D$11,0)*MATCH(YEAR(orderData[invoice_date]),$D$15,0)),MATCH(ROW(orderData[customer]),ROW(orderData[customer])),""),ROWS($A$15:A93)+$B$3))),IF($D$15="",INDEX(orderData[customer],SMALL(IF(ISNUMBER(MATCH(orderData[customer],$D$9,0)*MATCH(orderData[status],$D$11,0)*MATCH(orderData[order_type],$D$13,0)),MATCH(ROW(orderData[customer]),ROW(orderData[customer])),""),ROWS($A$15:A93)+$B$3)),INDEX(orderData[customer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M86" s="286" t="str">
        <f t="array" ref="M86">IFERROR(IF($D$9="",IF($D$11="",IF($D$13="",IF($D$15="",INDEX(orderData[order_no],SMALL(MATCH(ROW(orderData[customer]),ROW(orderData[customer])),ROWS($A$15:A93)+$B$3)),INDEX(orderData[order_no],SMALL(IF(ISNUMBER(MATCH(YEAR(orderData[invoice_date]),$D$15,0)),MATCH(ROW(orderData[customer]),ROW(orderData[customer])),""),ROWS($A$15:A93)+$B$3))),IF($D$15="",INDEX(orderData[order_no],SMALL(IF(ISNUMBER(MATCH(orderData[order_type],$D$13,0)),MATCH(ROW(orderData[customer]),ROW(orderData[customer])),""),ROWS($A$15:A93)+$B$3)),INDEX(orderData[order_no],SMALL(IF(ISNUMBER(MATCH(orderData[order_type],$D$13,0)*MATCH(YEAR(orderData[invoice_date]),$D$15,0)),MATCH(ROW(orderData[customer]),ROW(orderData[customer])),""),ROWS($A$15:A93)+$B$3)))),IF($D$13="",IF($D$15="",INDEX(orderData[order_no],SMALL(IF(ISNUMBER(MATCH(orderData[status],$D$11,0)),MATCH(ROW(orderData[customer]),ROW(orderData[customer])),""),ROWS($A$15:A93)+$B$3)),INDEX(orderData[order_no],SMALL(IF(ISNUMBER(MATCH(orderData[status],$D$11,0)*MATCH(YEAR(orderData[invoice_date]),$D$15,0)),MATCH(ROW(orderData[customer]),ROW(orderData[customer])),""),ROWS($A$15:A93)+$B$3))),IF($D$15="",INDEX(orderData[order_no],SMALL(IF(ISNUMBER(MATCH(orderData[status],$D$11,0)*MATCH(orderData[order_type],$D$13,0)),MATCH(ROW(orderData[customer]),ROW(orderData[customer])),""),ROWS($A$15:A93)+$B$3)),INDEX(orderData[order_no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no],SMALL(IF(ISNUMBER(MATCH(orderData[customer],$D$9,0)),MATCH(ROW(orderData[customer]),ROW(orderData[customer])),""),ROWS($A$15:A93)+$B$3)),INDEX(orderData[order_no],SMALL(IF(ISNUMBER(MATCH(orderData[customer],$D$9,0)*MATCH(YEAR(orderData[invoice_date]),$D$15,0)),MATCH(ROW(orderData[customer]),ROW(orderData[customer])),""),ROWS($A$15:A93)+$B$3))),IF($D$15="",INDEX(orderData[order_no],SMALL(IF(ISNUMBER(MATCH(orderData[customer],$D$9,0)*MATCH(orderData[order_type],$D$13,0)),MATCH(ROW(orderData[customer]),ROW(orderData[customer])),""),ROWS($A$15:A93)+$B$3)),INDEX(orderData[order_no],SMALL(IF(ISNUMBER(MATCH(orderData[customer],$D$9,0)*MATCH(orderData[order_type],$D$13,0)*MATCH(YEAR(orderData[invoice_date]),$D$15,0)),MATCH(ROW(orderData[customer]),ROW(orderData[customer])),""),ROWS($A$15:A93)+$B$3)))),IF($D$13="",IF($D$15="",INDEX(orderData[order_no],SMALL(IF(ISNUMBER(MATCH(orderData[customer],$D$9,0)*MATCH(orderData[status],$D$11,0)),MATCH(ROW(orderData[customer]),ROW(orderData[customer])),""),ROWS($A$15:A93)+$B$3)),INDEX(orderData[order_no],SMALL(IF(ISNUMBER(MATCH(orderData[customer],$D$9,0)*MATCH(orderData[status],$D$11,0)*MATCH(YEAR(orderData[invoice_date]),$D$15,0)),MATCH(ROW(orderData[customer]),ROW(orderData[customer])),""),ROWS($A$15:A93)+$B$3))),IF($D$15="",INDEX(orderData[order_no],SMALL(IF(ISNUMBER(MATCH(orderData[customer],$D$9,0)*MATCH(orderData[status],$D$11,0)*MATCH(orderData[order_type],$D$13,0)),MATCH(ROW(orderData[customer]),ROW(orderData[customer])),""),ROWS($A$15:A93)+$B$3)),INDEX(orderData[order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N86" s="287" t="str">
        <f t="array" ref="N86">IFERROR(IF($D$9="",IF($D$11="",IF($D$13="",IF($D$15="",INDEX(orderData[order_type],SMALL(MATCH(ROW(orderData[customer]),ROW(orderData[customer])),ROWS($A$15:A93)+$B$3)),INDEX(orderData[order_type],SMALL(IF(ISNUMBER(MATCH(YEAR(orderData[invoice_date]),$D$15,0)),MATCH(ROW(orderData[customer]),ROW(orderData[customer])),""),ROWS($A$15:A93)+$B$3))),IF($D$15="",INDEX(orderData[order_type],SMALL(IF(ISNUMBER(MATCH(orderData[order_type],$D$13,0)),MATCH(ROW(orderData[customer]),ROW(orderData[customer])),""),ROWS($A$15:A93)+$B$3)),INDEX(orderData[order_type],SMALL(IF(ISNUMBER(MATCH(orderData[order_type],$D$13,0)*MATCH(YEAR(orderData[invoice_date]),$D$15,0)),MATCH(ROW(orderData[customer]),ROW(orderData[customer])),""),ROWS($A$15:A93)+$B$3)))),IF($D$13="",IF($D$15="",INDEX(orderData[order_type],SMALL(IF(ISNUMBER(MATCH(orderData[status],$D$11,0)),MATCH(ROW(orderData[customer]),ROW(orderData[customer])),""),ROWS($A$15:A93)+$B$3)),INDEX(orderData[order_type],SMALL(IF(ISNUMBER(MATCH(orderData[status],$D$11,0)*MATCH(YEAR(orderData[invoice_date]),$D$15,0)),MATCH(ROW(orderData[customer]),ROW(orderData[customer])),""),ROWS($A$15:A93)+$B$3))),IF($D$15="",INDEX(orderData[order_type],SMALL(IF(ISNUMBER(MATCH(orderData[status],$D$11,0)*MATCH(orderData[order_type],$D$13,0)),MATCH(ROW(orderData[customer]),ROW(orderData[customer])),""),ROWS($A$15:A93)+$B$3)),INDEX(orderData[order_typ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type],SMALL(IF(ISNUMBER(MATCH(orderData[customer],$D$9,0)),MATCH(ROW(orderData[customer]),ROW(orderData[customer])),""),ROWS($A$15:A93)+$B$3)),INDEX(orderData[order_type],SMALL(IF(ISNUMBER(MATCH(orderData[customer],$D$9,0)*MATCH(YEAR(orderData[invoice_date]),$D$15,0)),MATCH(ROW(orderData[customer]),ROW(orderData[customer])),""),ROWS($A$15:A93)+$B$3))),IF($D$15="",INDEX(orderData[order_type],SMALL(IF(ISNUMBER(MATCH(orderData[customer],$D$9,0)*MATCH(orderData[order_type],$D$13,0)),MATCH(ROW(orderData[customer]),ROW(orderData[customer])),""),ROWS($A$15:A93)+$B$3)),INDEX(orderData[order_type],SMALL(IF(ISNUMBER(MATCH(orderData[customer],$D$9,0)*MATCH(orderData[order_type],$D$13,0)*MATCH(YEAR(orderData[invoice_date]),$D$15,0)),MATCH(ROW(orderData[customer]),ROW(orderData[customer])),""),ROWS($A$15:A93)+$B$3)))),IF($D$13="",IF($D$15="",INDEX(orderData[order_type],SMALL(IF(ISNUMBER(MATCH(orderData[customer],$D$9,0)*MATCH(orderData[status],$D$11,0)),MATCH(ROW(orderData[customer]),ROW(orderData[customer])),""),ROWS($A$15:A93)+$B$3)),INDEX(orderData[order_type],SMALL(IF(ISNUMBER(MATCH(orderData[customer],$D$9,0)*MATCH(orderData[status],$D$11,0)*MATCH(YEAR(orderData[invoice_date]),$D$15,0)),MATCH(ROW(orderData[customer]),ROW(orderData[customer])),""),ROWS($A$15:A93)+$B$3))),IF($D$15="",INDEX(orderData[order_type],SMALL(IF(ISNUMBER(MATCH(orderData[customer],$D$9,0)*MATCH(orderData[status],$D$11,0)*MATCH(orderData[order_type],$D$13,0)),MATCH(ROW(orderData[customer]),ROW(orderData[customer])),""),ROWS($A$15:A93)+$B$3)),INDEX(orderData[order_typ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O86" s="288" t="str">
        <f t="array" ref="O86">IFERROR(IF($D$9="",IF($D$11="",IF($D$13="",IF($D$15="",INDEX(orderData[order_date],SMALL(MATCH(ROW(orderData[customer]),ROW(orderData[customer])),ROWS($A$15:A93)+$B$3)),INDEX(orderData[order_date],SMALL(IF(ISNUMBER(MATCH(YEAR(orderData[invoice_date]),$D$15,0)),MATCH(ROW(orderData[customer]),ROW(orderData[customer])),""),ROWS($A$15:A93)+$B$3))),IF($D$15="",INDEX(orderData[order_date],SMALL(IF(ISNUMBER(MATCH(orderData[order_type],$D$13,0)),MATCH(ROW(orderData[customer]),ROW(orderData[customer])),""),ROWS($A$15:A93)+$B$3)),INDEX(orderData[order_date],SMALL(IF(ISNUMBER(MATCH(orderData[order_type],$D$13,0)*MATCH(YEAR(orderData[invoice_date]),$D$15,0)),MATCH(ROW(orderData[customer]),ROW(orderData[customer])),""),ROWS($A$15:A93)+$B$3)))),IF($D$13="",IF($D$15="",INDEX(orderData[order_date],SMALL(IF(ISNUMBER(MATCH(orderData[status],$D$11,0)),MATCH(ROW(orderData[customer]),ROW(orderData[customer])),""),ROWS($A$15:A93)+$B$3)),INDEX(orderData[order_date],SMALL(IF(ISNUMBER(MATCH(orderData[status],$D$11,0)*MATCH(YEAR(orderData[invoice_date]),$D$15,0)),MATCH(ROW(orderData[customer]),ROW(orderData[customer])),""),ROWS($A$15:A93)+$B$3))),IF($D$15="",INDEX(orderData[order_date],SMALL(IF(ISNUMBER(MATCH(orderData[status],$D$11,0)*MATCH(orderData[order_type],$D$13,0)),MATCH(ROW(orderData[customer]),ROW(orderData[customer])),""),ROWS($A$15:A93)+$B$3)),INDEX(orderData[order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date],SMALL(IF(ISNUMBER(MATCH(orderData[customer],$D$9,0)),MATCH(ROW(orderData[customer]),ROW(orderData[customer])),""),ROWS($A$15:A93)+$B$3)),INDEX(orderData[order_date],SMALL(IF(ISNUMBER(MATCH(orderData[customer],$D$9,0)*MATCH(YEAR(orderData[invoice_date]),$D$15,0)),MATCH(ROW(orderData[customer]),ROW(orderData[customer])),""),ROWS($A$15:A93)+$B$3))),IF($D$15="",INDEX(orderData[order_date],SMALL(IF(ISNUMBER(MATCH(orderData[customer],$D$9,0)*MATCH(orderData[order_type],$D$13,0)),MATCH(ROW(orderData[customer]),ROW(orderData[customer])),""),ROWS($A$15:A93)+$B$3)),INDEX(orderData[order_date],SMALL(IF(ISNUMBER(MATCH(orderData[customer],$D$9,0)*MATCH(orderData[order_type],$D$13,0)*MATCH(YEAR(orderData[invoice_date]),$D$15,0)),MATCH(ROW(orderData[customer]),ROW(orderData[customer])),""),ROWS($A$15:A93)+$B$3)))),IF($D$13="",IF($D$15="",INDEX(orderData[order_date],SMALL(IF(ISNUMBER(MATCH(orderData[customer],$D$9,0)*MATCH(orderData[status],$D$11,0)),MATCH(ROW(orderData[customer]),ROW(orderData[customer])),""),ROWS($A$15:A93)+$B$3)),INDEX(orderData[order_date],SMALL(IF(ISNUMBER(MATCH(orderData[customer],$D$9,0)*MATCH(orderData[status],$D$11,0)*MATCH(YEAR(orderData[invoice_date]),$D$15,0)),MATCH(ROW(orderData[customer]),ROW(orderData[customer])),""),ROWS($A$15:A93)+$B$3))),IF($D$15="",INDEX(orderData[order_date],SMALL(IF(ISNUMBER(MATCH(orderData[customer],$D$9,0)*MATCH(orderData[status],$D$11,0)*MATCH(orderData[order_type],$D$13,0)),MATCH(ROW(orderData[customer]),ROW(orderData[customer])),""),ROWS($A$15:A93)+$B$3)),INDEX(orderData[order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P86" s="289" t="str">
        <f t="array" ref="P86">IFERROR(IF($D$9="",IF($D$11="",IF($D$13="",IF($D$15="",INDEX(orderData[invoice_no],SMALL(MATCH(ROW(orderData[customer]),ROW(orderData[customer])),ROWS($A$15:A93)+$B$3)),INDEX(orderData[invoice_no],SMALL(IF(ISNUMBER(MATCH(YEAR(orderData[invoice_date]),$D$15,0)),MATCH(ROW(orderData[customer]),ROW(orderData[customer])),""),ROWS($A$15:A93)+$B$3))),IF($D$15="",INDEX(orderData[invoice_no],SMALL(IF(ISNUMBER(MATCH(orderData[order_type],$D$13,0)),MATCH(ROW(orderData[customer]),ROW(orderData[customer])),""),ROWS($A$15:A93)+$B$3)),INDEX(orderData[invoice_no],SMALL(IF(ISNUMBER(MATCH(orderData[order_type],$D$13,0)*MATCH(YEAR(orderData[invoice_date]),$D$15,0)),MATCH(ROW(orderData[customer]),ROW(orderData[customer])),""),ROWS($A$15:A93)+$B$3)))),IF($D$13="",IF($D$15="",INDEX(orderData[invoice_no],SMALL(IF(ISNUMBER(MATCH(orderData[status],$D$11,0)),MATCH(ROW(orderData[customer]),ROW(orderData[customer])),""),ROWS($A$15:A93)+$B$3)),INDEX(orderData[invoice_no],SMALL(IF(ISNUMBER(MATCH(orderData[status],$D$11,0)*MATCH(YEAR(orderData[invoice_date]),$D$15,0)),MATCH(ROW(orderData[customer]),ROW(orderData[customer])),""),ROWS($A$15:A93)+$B$3))),IF($D$15="",INDEX(orderData[invoice_no],SMALL(IF(ISNUMBER(MATCH(orderData[status],$D$11,0)*MATCH(orderData[order_type],$D$13,0)),MATCH(ROW(orderData[customer]),ROW(orderData[customer])),""),ROWS($A$15:A93)+$B$3)),INDEX(orderData[invoice_no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no],SMALL(IF(ISNUMBER(MATCH(orderData[customer],$D$9,0)),MATCH(ROW(orderData[customer]),ROW(orderData[customer])),""),ROWS($A$15:A93)+$B$3)),INDEX(orderData[invoice_no],SMALL(IF(ISNUMBER(MATCH(orderData[customer],$D$9,0)*MATCH(YEAR(orderData[invoice_date]),$D$15,0)),MATCH(ROW(orderData[customer]),ROW(orderData[customer])),""),ROWS($A$15:A93)+$B$3))),IF($D$15="",INDEX(orderData[invoice_no],SMALL(IF(ISNUMBER(MATCH(orderData[customer],$D$9,0)*MATCH(orderData[order_type],$D$13,0)),MATCH(ROW(orderData[customer]),ROW(orderData[customer])),""),ROWS($A$15:A93)+$B$3)),INDEX(orderData[invoice_no],SMALL(IF(ISNUMBER(MATCH(orderData[customer],$D$9,0)*MATCH(orderData[order_type],$D$13,0)*MATCH(YEAR(orderData[invoice_date]),$D$15,0)),MATCH(ROW(orderData[customer]),ROW(orderData[customer])),""),ROWS($A$15:A93)+$B$3)))),IF($D$13="",IF($D$15="",INDEX(orderData[invoice_no],SMALL(IF(ISNUMBER(MATCH(orderData[customer],$D$9,0)*MATCH(orderData[status],$D$11,0)),MATCH(ROW(orderData[customer]),ROW(orderData[customer])),""),ROWS($A$15:A93)+$B$3)),INDEX(orderData[invoice_no],SMALL(IF(ISNUMBER(MATCH(orderData[customer],$D$9,0)*MATCH(orderData[status],$D$11,0)*MATCH(YEAR(orderData[invoice_date]),$D$15,0)),MATCH(ROW(orderData[customer]),ROW(orderData[customer])),""),ROWS($A$15:A93)+$B$3))),IF($D$15="",INDEX(orderData[invoice_no],SMALL(IF(ISNUMBER(MATCH(orderData[customer],$D$9,0)*MATCH(orderData[status],$D$11,0)*MATCH(orderData[order_type],$D$13,0)),MATCH(ROW(orderData[customer]),ROW(orderData[customer])),""),ROWS($A$15:A93)+$B$3)),INDEX(orderData[invoice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Q86" s="290" t="str">
        <f t="array" ref="Q86">IFERROR(IF($D$9="",IF($D$11="",IF($D$13="",IF($D$15="",INDEX(orderData[invoice_date],SMALL(MATCH(ROW(orderData[customer]),ROW(orderData[customer])),ROWS($A$15:A93)+$B$3)),INDEX(orderData[invoice_date],SMALL(IF(ISNUMBER(MATCH(YEAR(orderData[invoice_date]),$D$15,0)),MATCH(ROW(orderData[customer]),ROW(orderData[customer])),""),ROWS($A$15:A93)+$B$3))),IF($D$15="",INDEX(orderData[invoice_date],SMALL(IF(ISNUMBER(MATCH(orderData[order_type],$D$13,0)),MATCH(ROW(orderData[customer]),ROW(orderData[customer])),""),ROWS($A$15:A93)+$B$3)),INDEX(orderData[invoice_date],SMALL(IF(ISNUMBER(MATCH(orderData[order_type],$D$13,0)*MATCH(YEAR(orderData[invoice_date]),$D$15,0)),MATCH(ROW(orderData[customer]),ROW(orderData[customer])),""),ROWS($A$15:A93)+$B$3)))),IF($D$13="",IF($D$15="",INDEX(orderData[invoice_date],SMALL(IF(ISNUMBER(MATCH(orderData[status],$D$11,0)),MATCH(ROW(orderData[customer]),ROW(orderData[customer])),""),ROWS($A$15:A93)+$B$3)),INDEX(orderData[invoice_date],SMALL(IF(ISNUMBER(MATCH(orderData[status],$D$11,0)*MATCH(YEAR(orderData[invoice_date]),$D$15,0)),MATCH(ROW(orderData[customer]),ROW(orderData[customer])),""),ROWS($A$15:A93)+$B$3))),IF($D$15="",INDEX(orderData[invoice_date],SMALL(IF(ISNUMBER(MATCH(orderData[status],$D$11,0)*MATCH(orderData[order_type],$D$13,0)),MATCH(ROW(orderData[customer]),ROW(orderData[customer])),""),ROWS($A$15:A93)+$B$3)),INDEX(orderData[invoice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date],SMALL(IF(ISNUMBER(MATCH(orderData[customer],$D$9,0)),MATCH(ROW(orderData[customer]),ROW(orderData[customer])),""),ROWS($A$15:A93)+$B$3)),INDEX(orderData[invoice_date],SMALL(IF(ISNUMBER(MATCH(orderData[customer],$D$9,0)*MATCH(YEAR(orderData[invoice_date]),$D$15,0)),MATCH(ROW(orderData[customer]),ROW(orderData[customer])),""),ROWS($A$15:A93)+$B$3))),IF($D$15="",INDEX(orderData[invoice_date],SMALL(IF(ISNUMBER(MATCH(orderData[customer],$D$9,0)*MATCH(orderData[order_type],$D$13,0)),MATCH(ROW(orderData[customer]),ROW(orderData[customer])),""),ROWS($A$15:A93)+$B$3)),INDEX(orderData[invoice_date],SMALL(IF(ISNUMBER(MATCH(orderData[customer],$D$9,0)*MATCH(orderData[order_type],$D$13,0)*MATCH(YEAR(orderData[invoice_date]),$D$15,0)),MATCH(ROW(orderData[customer]),ROW(orderData[customer])),""),ROWS($A$15:A93)+$B$3)))),IF($D$13="",IF($D$15="",INDEX(orderData[invoice_date],SMALL(IF(ISNUMBER(MATCH(orderData[customer],$D$9,0)*MATCH(orderData[status],$D$11,0)),MATCH(ROW(orderData[customer]),ROW(orderData[customer])),""),ROWS($A$15:A93)+$B$3)),INDEX(orderData[invoice_date],SMALL(IF(ISNUMBER(MATCH(orderData[customer],$D$9,0)*MATCH(orderData[status],$D$11,0)*MATCH(YEAR(orderData[invoice_date]),$D$15,0)),MATCH(ROW(orderData[customer]),ROW(orderData[customer])),""),ROWS($A$15:A93)+$B$3))),IF($D$15="",INDEX(orderData[invoice_date],SMALL(IF(ISNUMBER(MATCH(orderData[customer],$D$9,0)*MATCH(orderData[status],$D$11,0)*MATCH(orderData[order_type],$D$13,0)),MATCH(ROW(orderData[customer]),ROW(orderData[customer])),""),ROWS($A$15:A93)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R86" s="291" t="str">
        <f t="array" ref="R86">IFERROR(IF($D$9="",IF($D$11="",IF($D$13="",IF($D$15="",INDEX(orderData[inv_amount],SMALL(MATCH(ROW(orderData[customer]),ROW(orderData[customer])),ROWS($A$15:A93)+$B$3)),INDEX(orderData[inv_amount],SMALL(IF(ISNUMBER(MATCH(YEAR(orderData[invoice_date]),$D$15,0)),MATCH(ROW(orderData[customer]),ROW(orderData[customer])),""),ROWS($A$15:A93)+$B$3))),IF($D$15="",INDEX(orderData[inv_amount],SMALL(IF(ISNUMBER(MATCH(orderData[order_type],$D$13,0)),MATCH(ROW(orderData[customer]),ROW(orderData[customer])),""),ROWS($A$15:A93)+$B$3)),INDEX(orderData[inv_amount],SMALL(IF(ISNUMBER(MATCH(orderData[order_type],$D$13,0)*MATCH(YEAR(orderData[invoice_date]),$D$15,0)),MATCH(ROW(orderData[customer]),ROW(orderData[customer])),""),ROWS($A$15:A93)+$B$3)))),IF($D$13="",IF($D$15="",INDEX(orderData[inv_amount],SMALL(IF(ISNUMBER(MATCH(orderData[status],$D$11,0)),MATCH(ROW(orderData[customer]),ROW(orderData[customer])),""),ROWS($A$15:A93)+$B$3)),INDEX(orderData[inv_amount],SMALL(IF(ISNUMBER(MATCH(orderData[status],$D$11,0)*MATCH(YEAR(orderData[invoice_date]),$D$15,0)),MATCH(ROW(orderData[customer]),ROW(orderData[customer])),""),ROWS($A$15:A93)+$B$3))),IF($D$15="",INDEX(orderData[inv_amount],SMALL(IF(ISNUMBER(MATCH(orderData[status],$D$11,0)*MATCH(orderData[order_type],$D$13,0)),MATCH(ROW(orderData[customer]),ROW(orderData[customer])),""),ROWS($A$15:A93)+$B$3)),INDEX(orderData[inv_amount],SMALL(IF(ISNUMBER(MATCH(orderData[status],$D$11,0)*MATCH(orderData[order_type],$D$13,0)*MATCH(YEAR(orderData[invoice_date]),$D$15,0)),MATCH(ROW(orderData[customer]),ROW(orderData[customer])),""),ROWS($A$15:A93)+$B$3))))),IF($D$11="",IF($D$13="",IF($D$15="",INDEX(orderData[inv_amount],SMALL(IF(ISNUMBER(MATCH(orderData[customer],$D$9,0)),MATCH(ROW(orderData[customer]),ROW(orderData[customer])),""),ROWS($A$15:A93)+$B$3)),INDEX(orderData[inv_amount],SMALL(IF(ISNUMBER(MATCH(orderData[customer],$D$9,0)*MATCH(YEAR(orderData[invoice_date]),$D$15,0)),MATCH(ROW(orderData[customer]),ROW(orderData[customer])),""),ROWS($A$15:A93)+$B$3))),IF($D$15="",INDEX(orderData[inv_amount],SMALL(IF(ISNUMBER(MATCH(orderData[customer],$D$9,0)*MATCH(orderData[order_type],$D$13,0)),MATCH(ROW(orderData[customer]),ROW(orderData[customer])),""),ROWS($A$15:A93)+$B$3)),INDEX(orderData[inv_amount],SMALL(IF(ISNUMBER(MATCH(orderData[customer],$D$9,0)*MATCH(orderData[order_type],$D$13,0)*MATCH(YEAR(orderData[invoice_date]),$D$15,0)),MATCH(ROW(orderData[customer]),ROW(orderData[customer])),""),ROWS($A$15:A93)+$B$3)))),IF($D$13="",IF($D$15="",INDEX(orderData[inv_amount],SMALL(IF(ISNUMBER(MATCH(orderData[customer],$D$9,0)*MATCH(orderData[status],$D$11,0)),MATCH(ROW(orderData[customer]),ROW(orderData[customer])),""),ROWS($A$15:A93)+$B$3)),INDEX(orderData[inv_amount],SMALL(IF(ISNUMBER(MATCH(orderData[customer],$D$9,0)*MATCH(orderData[status],$D$11,0)*MATCH(YEAR(orderData[inv_amount]),$D$15,0)),MATCH(ROW(orderData[customer]),ROW(orderData[customer])),""),ROWS($A$15:A93)+$B$3))),IF($D$15="",INDEX(orderData[inv_amount],SMALL(IF(ISNUMBER(MATCH(orderData[customer],$D$9,0)*MATCH(orderData[status],$D$11,0)*MATCH(orderData[order_type],$D$13,0)),MATCH(ROW(orderData[customer]),ROW(orderData[customer])),""),ROWS($A$15:A93)+$B$3)),INDEX(orderData[inv_amount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S86" s="353" t="str">
        <f t="array" ref="S86">IFERROR(IF($D$9="",IF($D$11="",IF($D$13="",IF($D$15="",INDEX(orderData[lock_goods],SMALL(MATCH(ROW(orderData[customer]),ROW(orderData[customer])),ROWS($A$15:A93)+$B$3)),INDEX(orderData[lock_goods],SMALL(IF(ISNUMBER(MATCH(YEAR(orderData[invoice_date]),$D$15,0)),MATCH(ROW(orderData[customer]),ROW(orderData[customer])),""),ROWS($A$15:A93)+$B$3))),IF($D$15="",INDEX(orderData[lock_goods],SMALL(IF(ISNUMBER(MATCH(orderData[order_type],$D$13,0)),MATCH(ROW(orderData[customer]),ROW(orderData[customer])),""),ROWS($A$15:A93)+$B$3)),INDEX(orderData[lock_goods],SMALL(IF(ISNUMBER(MATCH(orderData[order_type],$D$13,0)*MATCH(YEAR(orderData[invoice_date]),$D$15,0)),MATCH(ROW(orderData[customer]),ROW(orderData[customer])),""),ROWS($A$15:A93)+$B$3)))),IF($D$13="",IF($D$15="",INDEX(orderData[lock_goods],SMALL(IF(ISNUMBER(MATCH(orderData[status],$D$11,0)),MATCH(ROW(orderData[customer]),ROW(orderData[customer])),""),ROWS($A$15:A93)+$B$3)),INDEX(orderData[lock_goods],SMALL(IF(ISNUMBER(MATCH(orderData[status],$D$11,0)*MATCH(YEAR(orderData[invoice_date]),$D$15,0)),MATCH(ROW(orderData[customer]),ROW(orderData[customer])),""),ROWS($A$15:A93)+$B$3))),IF($D$15="",INDEX(orderData[lock_goods],SMALL(IF(ISNUMBER(MATCH(orderData[status],$D$11,0)*MATCH(orderData[order_type],$D$13,0)),MATCH(ROW(orderData[customer]),ROW(orderData[customer])),""),ROWS($A$15:A93)+$B$3)),INDEX(orderData[lock_goods],SMALL(IF(ISNUMBER(MATCH(orderData[status],$D$11,0)*MATCH(orderData[order_type],$D$13,0)*MATCH(YEAR(orderData[invoice_date]),$D$15,0)),MATCH(ROW(orderData[customer]),ROW(orderData[customer])),""),ROWS($A$15:A93)+$B$3))))),IF($D$11="",IF($D$13="",IF($D$15="",INDEX(orderData[lock_goods],SMALL(IF(ISNUMBER(MATCH(orderData[customer],$D$9,0)),MATCH(ROW(orderData[customer]),ROW(orderData[customer])),""),ROWS($A$15:A93)+$B$3)),INDEX(orderData[lock_goods],SMALL(IF(ISNUMBER(MATCH(orderData[customer],$D$9,0)*MATCH(YEAR(orderData[invoice_date]),$D$15,0)),MATCH(ROW(orderData[customer]),ROW(orderData[customer])),""),ROWS($A$15:A93)+$B$3))),IF($D$15="",INDEX(orderData[lock_goods],SMALL(IF(ISNUMBER(MATCH(orderData[customer],$D$9,0)*MATCH(orderData[order_type],$D$13,0)),MATCH(ROW(orderData[customer]),ROW(orderData[customer])),""),ROWS($A$15:A93)+$B$3)),INDEX(orderData[lock_goods],SMALL(IF(ISNUMBER(MATCH(orderData[customer],$D$9,0)*MATCH(orderData[order_type],$D$13,0)*MATCH(YEAR(orderData[invoice_date]),$D$15,0)),MATCH(ROW(orderData[customer]),ROW(orderData[customer])),""),ROWS($A$15:A93)+$B$3)))),IF($D$13="",IF($D$15="",INDEX(orderData[lock_goods],SMALL(IF(ISNUMBER(MATCH(orderData[customer],$D$9,0)*MATCH(orderData[status],$D$11,0)),MATCH(ROW(orderData[customer]),ROW(orderData[customer])),""),ROWS($A$15:A93)+$B$3)),INDEX(orderData[lock_goods],SMALL(IF(ISNUMBER(MATCH(orderData[customer],$D$9,0)*MATCH(orderData[status],$D$11,0)*MATCH(YEAR(orderData[payed]),$D$15,0)),MATCH(ROW(orderData[customer]),ROW(orderData[customer])),""),ROWS($A$15:A93)+$B$3))),IF($D$15="",INDEX(orderData[lock_goods],SMALL(IF(ISNUMBER(MATCH(orderData[customer],$D$9,0)*MATCH(orderData[status],$D$11,0)*MATCH(orderData[order_type],$D$13,0)),MATCH(ROW(orderData[customer]),ROW(orderData[customer])),""),ROWS($A$15:A93)+$B$3)),INDEX(orderData[lock_good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T86" s="292" t="str">
        <f t="array" ref="T86">IFERROR(IF($D$9="",IF($D$11="",IF($D$13="",IF($D$15="",INDEX(orderData[payed],SMALL(MATCH(ROW(orderData[customer]),ROW(orderData[customer])),ROWS($A$15:A93)+$B$3)),INDEX(orderData[payed],SMALL(IF(ISNUMBER(MATCH(YEAR(orderData[invoice_date]),$D$15,0)),MATCH(ROW(orderData[customer]),ROW(orderData[customer])),""),ROWS($A$15:A93)+$B$3))),IF($D$15="",INDEX(orderData[payed],SMALL(IF(ISNUMBER(MATCH(orderData[order_type],$D$13,0)),MATCH(ROW(orderData[customer]),ROW(orderData[customer])),""),ROWS($A$15:A93)+$B$3)),INDEX(orderData[payed],SMALL(IF(ISNUMBER(MATCH(orderData[order_type],$D$13,0)*MATCH(YEAR(orderData[invoice_date]),$D$15,0)),MATCH(ROW(orderData[customer]),ROW(orderData[customer])),""),ROWS($A$15:A93)+$B$3)))),IF($D$13="",IF($D$15="",INDEX(orderData[payed],SMALL(IF(ISNUMBER(MATCH(orderData[status],$D$11,0)),MATCH(ROW(orderData[customer]),ROW(orderData[customer])),""),ROWS($A$15:A93)+$B$3)),INDEX(orderData[payed],SMALL(IF(ISNUMBER(MATCH(orderData[status],$D$11,0)*MATCH(YEAR(orderData[invoice_date]),$D$15,0)),MATCH(ROW(orderData[customer]),ROW(orderData[customer])),""),ROWS($A$15:A93)+$B$3))),IF($D$15="",INDEX(orderData[payed],SMALL(IF(ISNUMBER(MATCH(orderData[status],$D$11,0)*MATCH(orderData[order_type],$D$13,0)),MATCH(ROW(orderData[customer]),ROW(orderData[customer])),""),ROWS($A$15:A93)+$B$3)),INDEX(orderData[payed],SMALL(IF(ISNUMBER(MATCH(orderData[status],$D$11,0)*MATCH(orderData[order_type],$D$13,0)*MATCH(YEAR(orderData[invoice_date]),$D$15,0)),MATCH(ROW(orderData[customer]),ROW(orderData[customer])),""),ROWS($A$15:A93)+$B$3))))),IF($D$11="",IF($D$13="",IF($D$15="",INDEX(orderData[payed],SMALL(IF(ISNUMBER(MATCH(orderData[customer],$D$9,0)),MATCH(ROW(orderData[customer]),ROW(orderData[customer])),""),ROWS($A$15:A93)+$B$3)),INDEX(orderData[payed],SMALL(IF(ISNUMBER(MATCH(orderData[customer],$D$9,0)*MATCH(YEAR(orderData[invoice_date]),$D$15,0)),MATCH(ROW(orderData[customer]),ROW(orderData[customer])),""),ROWS($A$15:A93)+$B$3))),IF($D$15="",INDEX(orderData[payed],SMALL(IF(ISNUMBER(MATCH(orderData[customer],$D$9,0)*MATCH(orderData[order_type],$D$13,0)),MATCH(ROW(orderData[customer]),ROW(orderData[customer])),""),ROWS($A$15:A93)+$B$3)),INDEX(orderData[payed],SMALL(IF(ISNUMBER(MATCH(orderData[customer],$D$9,0)*MATCH(orderData[order_type],$D$13,0)*MATCH(YEAR(orderData[invoice_date]),$D$15,0)),MATCH(ROW(orderData[customer]),ROW(orderData[customer])),""),ROWS($A$15:A93)+$B$3)))),IF($D$13="",IF($D$15="",INDEX(orderData[payed],SMALL(IF(ISNUMBER(MATCH(orderData[customer],$D$9,0)*MATCH(orderData[status],$D$11,0)),MATCH(ROW(orderData[customer]),ROW(orderData[customer])),""),ROWS($A$15:A93)+$B$3)),INDEX(orderData[payed],SMALL(IF(ISNUMBER(MATCH(orderData[customer],$D$9,0)*MATCH(orderData[status],$D$11,0)*MATCH(YEAR(orderData[payed]),$D$15,0)),MATCH(ROW(orderData[customer]),ROW(orderData[customer])),""),ROWS($A$15:A93)+$B$3))),IF($D$15="",INDEX(orderData[payed],SMALL(IF(ISNUMBER(MATCH(orderData[customer],$D$9,0)*MATCH(orderData[status],$D$11,0)*MATCH(orderData[order_type],$D$13,0)),MATCH(ROW(orderData[customer]),ROW(orderData[customer])),""),ROWS($A$15:A93)+$B$3)),INDEX(orderData[paye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U86" s="287" t="str">
        <f t="array" ref="U86">IFERROR(IF($D$9="",IF($D$11="",IF($D$13="",IF($D$15="",INDEX(orderData[shipping_method],SMALL(MATCH(ROW(orderData[customer]),ROW(orderData[customer])),ROWS($A$15:A93)+$B$3)),INDEX(orderData[shipping_method],SMALL(IF(ISNUMBER(MATCH(YEAR(orderData[invoice_date]),$D$15,0)),MATCH(ROW(orderData[customer]),ROW(orderData[customer])),""),ROWS($A$15:A93)+$B$3))),IF($D$15="",INDEX(orderData[shipping_method],SMALL(IF(ISNUMBER(MATCH(orderData[order_type],$D$13,0)),MATCH(ROW(orderData[customer]),ROW(orderData[customer])),""),ROWS($A$15:A93)+$B$3)),INDEX(orderData[shipping_method],SMALL(IF(ISNUMBER(MATCH(orderData[order_type],$D$13,0)*MATCH(YEAR(orderData[invoice_date]),$D$15,0)),MATCH(ROW(orderData[customer]),ROW(orderData[customer])),""),ROWS($A$15:A93)+$B$3)))),IF($D$13="",IF($D$15="",INDEX(orderData[shipping_method],SMALL(IF(ISNUMBER(MATCH(orderData[status],$D$11,0)),MATCH(ROW(orderData[customer]),ROW(orderData[customer])),""),ROWS($A$15:A93)+$B$3)),INDEX(orderData[shipping_method],SMALL(IF(ISNUMBER(MATCH(orderData[status],$D$11,0)*MATCH(YEAR(orderData[invoice_date]),$D$15,0)),MATCH(ROW(orderData[customer]),ROW(orderData[customer])),""),ROWS($A$15:A93)+$B$3))),IF($D$15="",INDEX(orderData[shipping_method],SMALL(IF(ISNUMBER(MATCH(orderData[status],$D$11,0)*MATCH(orderData[order_type],$D$13,0)),MATCH(ROW(orderData[customer]),ROW(orderData[customer])),""),ROWS($A$15:A93)+$B$3)),INDEX(orderData[shipping_method],SMALL(IF(ISNUMBER(MATCH(orderData[status],$D$11,0)*MATCH(orderData[order_type],$D$13,0)*MATCH(YEAR(orderData[invoice_date]),$D$15,0)),MATCH(ROW(orderData[customer]),ROW(orderData[customer])),""),ROWS($A$15:A93)+$B$3))))),IF($D$11="",IF($D$13="",IF($D$15="",INDEX(orderData[shipping_method],SMALL(IF(ISNUMBER(MATCH(orderData[customer],$D$9,0)),MATCH(ROW(orderData[customer]),ROW(orderData[customer])),""),ROWS($A$15:A93)+$B$3)),INDEX(orderData[shipping_method],SMALL(IF(ISNUMBER(MATCH(orderData[customer],$D$9,0)*MATCH(YEAR(orderData[invoice_date]),$D$15,0)),MATCH(ROW(orderData[customer]),ROW(orderData[customer])),""),ROWS($A$15:A93)+$B$3))),IF($D$15="",INDEX(orderData[shipping_method],SMALL(IF(ISNUMBER(MATCH(orderData[customer],$D$9,0)*MATCH(orderData[order_type],$D$13,0)),MATCH(ROW(orderData[customer]),ROW(orderData[customer])),""),ROWS($A$15:A93)+$B$3)),INDEX(orderData[shipping_method],SMALL(IF(ISNUMBER(MATCH(orderData[customer],$D$9,0)*MATCH(orderData[order_type],$D$13,0)*MATCH(YEAR(orderData[invoice_date]),$D$15,0)),MATCH(ROW(orderData[customer]),ROW(orderData[customer])),""),ROWS($A$15:A93)+$B$3)))),IF($D$13="",IF($D$15="",INDEX(orderData[shipping_method],SMALL(IF(ISNUMBER(MATCH(orderData[customer],$D$9,0)*MATCH(orderData[status],$D$11,0)),MATCH(ROW(orderData[customer]),ROW(orderData[customer])),""),ROWS($A$15:A93)+$B$3)),INDEX(orderData[shipping_method],SMALL(IF(ISNUMBER(MATCH(orderData[customer],$D$9,0)*MATCH(orderData[status],$D$11,0)*MATCH(YEAR(orderData[shipping_method]),$D$15,0)),MATCH(ROW(orderData[customer]),ROW(orderData[customer])),""),ROWS($A$15:A93)+$B$3))),IF($D$15="",INDEX(orderData[shipping_method],SMALL(IF(ISNUMBER(MATCH(orderData[customer],$D$9,0)*MATCH(orderData[status],$D$11,0)*MATCH(orderData[order_type],$D$13,0)),MATCH(ROW(orderData[customer]),ROW(orderData[customer])),""),ROWS($A$15:A93)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V86" s="292" t="str">
        <f t="array" ref="V86">IFERROR(IF($D$9="",IF($D$11="",IF($D$13="",IF($D$15="",INDEX(orderData[status],SMALL(MATCH(ROW(orderData[customer]),ROW(orderData[customer])),ROWS($A$15:A93)+$B$3)),INDEX(orderData[status],SMALL(IF(ISNUMBER(MATCH(YEAR(orderData[invoice_date]),$D$15,0)),MATCH(ROW(orderData[customer]),ROW(orderData[customer])),""),ROWS($A$15:A93)+$B$3))),IF($D$15="",INDEX(orderData[status],SMALL(IF(ISNUMBER(MATCH(orderData[order_type],$D$13,0)),MATCH(ROW(orderData[customer]),ROW(orderData[customer])),""),ROWS($A$15:A93)+$B$3)),INDEX(orderData[status],SMALL(IF(ISNUMBER(MATCH(orderData[order_type],$D$13,0)*MATCH(YEAR(orderData[invoice_date]),$D$15,0)),MATCH(ROW(orderData[customer]),ROW(orderData[customer])),""),ROWS($A$15:A93)+$B$3)))),IF($D$13="",IF($D$15="",INDEX(orderData[status],SMALL(IF(ISNUMBER(MATCH(orderData[status],$D$11,0)),MATCH(ROW(orderData[customer]),ROW(orderData[customer])),""),ROWS($A$15:A93)+$B$3)),INDEX(orderData[status],SMALL(IF(ISNUMBER(MATCH(orderData[status],$D$11,0)*MATCH(YEAR(orderData[invoice_date]),$D$15,0)),MATCH(ROW(orderData[customer]),ROW(orderData[customer])),""),ROWS($A$15:A93)+$B$3))),IF($D$15="",INDEX(orderData[status],SMALL(IF(ISNUMBER(MATCH(orderData[status],$D$11,0)*MATCH(orderData[order_type],$D$13,0)),MATCH(ROW(orderData[customer]),ROW(orderData[customer])),""),ROWS($A$15:A93)+$B$3)),INDEX(orderData[status],SMALL(IF(ISNUMBER(MATCH(orderData[status],$D$11,0)*MATCH(orderData[order_type],$D$13,0)*MATCH(YEAR(orderData[invoice_date]),$D$15,0)),MATCH(ROW(orderData[customer]),ROW(orderData[customer])),""),ROWS($A$15:A93)+$B$3))))),IF($D$11="",IF($D$13="",IF($D$15="",INDEX(orderData[status],SMALL(IF(ISNUMBER(MATCH(orderData[customer],$D$9,0)),MATCH(ROW(orderData[customer]),ROW(orderData[customer])),""),ROWS($A$15:A93)+$B$3)),INDEX(orderData[status],SMALL(IF(ISNUMBER(MATCH(orderData[customer],$D$9,0)*MATCH(YEAR(orderData[invoice_date]),$D$15,0)),MATCH(ROW(orderData[customer]),ROW(orderData[customer])),""),ROWS($A$15:A93)+$B$3))),IF($D$15="",INDEX(orderData[status],SMALL(IF(ISNUMBER(MATCH(orderData[customer],$D$9,0)*MATCH(orderData[order_type],$D$13,0)),MATCH(ROW(orderData[customer]),ROW(orderData[customer])),""),ROWS($A$15:A93)+$B$3)),INDEX(orderData[status],SMALL(IF(ISNUMBER(MATCH(orderData[customer],$D$9,0)*MATCH(orderData[order_type],$D$13,0)*MATCH(YEAR(orderData[invoice_date]),$D$15,0)),MATCH(ROW(orderData[customer]),ROW(orderData[customer])),""),ROWS($A$15:A93)+$B$3)))),IF($D$13="",IF($D$15="",INDEX(orderData[status],SMALL(IF(ISNUMBER(MATCH(orderData[customer],$D$9,0)*MATCH(orderData[status],$D$11,0)),MATCH(ROW(orderData[customer]),ROW(orderData[customer])),""),ROWS($A$15:A93)+$B$3)),INDEX(orderData[status],SMALL(IF(ISNUMBER(MATCH(orderData[customer],$D$9,0)*MATCH(orderData[status],$D$11,0)*MATCH(YEAR(orderData[status]),$D$15,0)),MATCH(ROW(orderData[customer]),ROW(orderData[customer])),""),ROWS($A$15:A93)+$B$3))),IF($D$15="",INDEX(orderData[status],SMALL(IF(ISNUMBER(MATCH(orderData[customer],$D$9,0)*MATCH(orderData[status],$D$11,0)*MATCH(orderData[order_type],$D$13,0)),MATCH(ROW(orderData[customer]),ROW(orderData[customer])),""),ROWS($A$15:A93)+$B$3)),INDEX(orderData[statu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W86" s="392" t="str">
        <f t="array" ref="W86">IFERROR(IF($D$9="",IF($D$11="",IF($D$13="",IF($D$15="",INDEX(orderData[custom_docs],SMALL(MATCH(ROW(orderData[customer]),ROW(orderData[customer])),ROWS($A$15:A93)+$B$3)),INDEX(orderData[custom_docs],SMALL(IF(ISNUMBER(MATCH(YEAR(orderData[invoice_date]),$D$15,0)),MATCH(ROW(orderData[customer]),ROW(orderData[customer])),""),ROWS($A$15:A93)+$B$3))),IF($D$15="",INDEX(orderData[custom_docs],SMALL(IF(ISNUMBER(MATCH(orderData[order_type],$D$13,0)),MATCH(ROW(orderData[customer]),ROW(orderData[customer])),""),ROWS($A$15:A93)+$B$3)),INDEX(orderData[custom_docs],SMALL(IF(ISNUMBER(MATCH(orderData[order_type],$D$13,0)*MATCH(YEAR(orderData[invoice_date]),$D$15,0)),MATCH(ROW(orderData[customer]),ROW(orderData[customer])),""),ROWS($A$15:A93)+$B$3)))),IF($D$13="",IF($D$15="",INDEX(orderData[custom_docs],SMALL(IF(ISNUMBER(MATCH(orderData[status],$D$11,0)),MATCH(ROW(orderData[customer]),ROW(orderData[customer])),""),ROWS($A$15:A93)+$B$3)),INDEX(orderData[custom_docs],SMALL(IF(ISNUMBER(MATCH(orderData[status],$D$11,0)*MATCH(YEAR(orderData[invoice_date]),$D$15,0)),MATCH(ROW(orderData[customer]),ROW(orderData[customer])),""),ROWS($A$15:A93)+$B$3))),IF($D$15="",INDEX(orderData[custom_docs],SMALL(IF(ISNUMBER(MATCH(orderData[status],$D$11,0)*MATCH(orderData[order_type],$D$13,0)),MATCH(ROW(orderData[customer]),ROW(orderData[customer])),""),ROWS($A$15:A93)+$B$3)),INDEX(orderData[custom_docs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_docs],SMALL(IF(ISNUMBER(MATCH(orderData[customer],$D$9,0)),MATCH(ROW(orderData[customer]),ROW(orderData[customer])),""),ROWS($A$15:A93)+$B$3)),INDEX(orderData[custom_docs],SMALL(IF(ISNUMBER(MATCH(orderData[customer],$D$9,0)*MATCH(YEAR(orderData[invoice_date]),$D$15,0)),MATCH(ROW(orderData[customer]),ROW(orderData[customer])),""),ROWS($A$15:A93)+$B$3))),IF($D$15="",INDEX(orderData[custom_docs],SMALL(IF(ISNUMBER(MATCH(orderData[customer],$D$9,0)*MATCH(orderData[order_type],$D$13,0)),MATCH(ROW(orderData[customer]),ROW(orderData[customer])),""),ROWS($A$15:A93)+$B$3)),INDEX(orderData[custom_docs],SMALL(IF(ISNUMBER(MATCH(orderData[customer],$D$9,0)*MATCH(orderData[order_type],$D$13,0)*MATCH(YEAR(orderData[invoice_date]),$D$15,0)),MATCH(ROW(orderData[customer]),ROW(orderData[customer])),""),ROWS($A$15:A93)+$B$3)))),IF($D$13="",IF($D$15="",INDEX(orderData[custom_docs],SMALL(IF(ISNUMBER(MATCH(orderData[customer],$D$9,0)*MATCH(orderData[status],$D$11,0)),MATCH(ROW(orderData[customer]),ROW(orderData[customer])),""),ROWS($A$15:A93)+$B$3)),INDEX(orderData[custom_docs],SMALL(IF(ISNUMBER(MATCH(orderData[customer],$D$9,0)*MATCH(orderData[status],$D$11,0)*MATCH(YEAR(orderData[status]),$D$15,0)),MATCH(ROW(orderData[customer]),ROW(orderData[customer])),""),ROWS($A$15:A93)+$B$3))),IF($D$15="",INDEX(orderData[custom_docs],SMALL(IF(ISNUMBER(MATCH(orderData[customer],$D$9,0)*MATCH(orderData[status],$D$11,0)*MATCH(orderData[order_type],$D$13,0)),MATCH(ROW(orderData[customer]),ROW(orderData[customer])),""),ROWS($A$15:A93)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BK86" s="266"/>
      <c r="BL86" s="267"/>
      <c r="BM86" s="268"/>
      <c r="BN86" s="267"/>
      <c r="BO86" s="268"/>
      <c r="BZ86" s="318"/>
      <c r="CA86" s="305" t="str">
        <f>IFERROR(IF(BZ86="","",INDEX(productData[description],MATCH(BZ86,productData[sku],0))),"")</f>
        <v/>
      </c>
      <c r="CB86" s="307"/>
      <c r="CC86" s="421"/>
      <c r="CD86" s="315"/>
      <c r="CE86" s="426"/>
      <c r="CF86" s="308"/>
      <c r="CG86" s="309" t="str">
        <f>IFERROR(ROUNDUP(CB86/INDEX(productData[units_per_carton],MATCH(BZ86,productData[sku],0)),0),"")</f>
        <v/>
      </c>
      <c r="CH86" s="310" t="str">
        <f>IFERROR(ROUNDUP(CD86/INDEX(productData[units_per_carton],MATCH(BZ86,productData[sku],0)),0),"")</f>
        <v/>
      </c>
      <c r="CI86" s="310" t="str">
        <f>IFERROR(ROUNDUP(CF86/INDEX(productData[units_per_carton],MATCH(BZ86,productData[sku])),0),"")</f>
        <v/>
      </c>
      <c r="CJ86" s="310" t="str">
        <f>IFERROR(((CB86+CD86+CF86)/INDEX(productData[units_per_carton],MATCH(BZ86,productData[sku],0)))*INDEX(productData[net_weight],MATCH(BZ86,productData[sku],0)),"")</f>
        <v/>
      </c>
      <c r="CK86" s="310" t="str">
        <f>IFERROR(((CB86+CD86+CF86)/INDEX(productData[units_per_carton],MATCH(BZ86,productData[sku],0)))*INDEX(productData[gross_weight],MATCH(BZ86,productData[sku],0)),"")</f>
        <v/>
      </c>
      <c r="CL86" s="414" t="str">
        <f>IFERROR((CB86+CD86+CF86)/INDEX(productData[units_per_carton],MATCH(BZ86,productData[sku],0))*INDEX(productData[length],MATCH(BZ86,productData[sku],0))*INDEX(productData[width],MATCH(BZ86,productData[sku],0))*INDEX(productData[height],MATCH(BZ86,productData[sku],0))/1000000000,"")</f>
        <v/>
      </c>
      <c r="CM86" s="311" t="str">
        <f>IFERROR(INDEX(productData[category],MATCH(BZ86,productData[sku],0)),"")</f>
        <v/>
      </c>
      <c r="CN86" s="311" t="str">
        <f>IFERROR(INDEX(productData[size1],MATCH(BZ86,productData[sku],0)),"")</f>
        <v/>
      </c>
      <c r="CO86" s="312" t="str">
        <f>IFERROR(INDEX(productData[hs_code],MATCH(BZ86,productData[sku],0)),"")</f>
        <v/>
      </c>
      <c r="CP86" s="365" t="str">
        <f>IFERROR(INDEX(productData[sku_geko],MATCH(BZ86,productData[sku],0)),"")</f>
        <v/>
      </c>
      <c r="CQ86" s="308"/>
      <c r="CR86" s="383" t="str">
        <f>IFERROR(IF(BZ86="","",IF($BX$15="SALE",INDEX(inventory[COSTO UNITARIO],MATCH(BZ86,inventory[SKU],0)),IF($BX$15="SAMPLING",INDEX(inventory[COSTO UNITARIO],MATCH(BZ86,inventory[SKU],0)),""))),"")</f>
        <v/>
      </c>
      <c r="CS86" s="383" t="str">
        <f t="shared" si="10"/>
        <v/>
      </c>
      <c r="CT86" s="430" t="str">
        <f t="shared" si="11"/>
        <v/>
      </c>
      <c r="CU86" s="357" t="str">
        <f t="shared" si="12"/>
        <v/>
      </c>
      <c r="DB86" s="251" t="str">
        <f>IFERROR(VLOOKUP(BZ86,productData[],22,FALSE),"")</f>
        <v/>
      </c>
      <c r="EE86" s="342" t="str">
        <f t="array" ref="EE86">IFERROR(IF($EC$9="",IF($EC$11="",IF($EC$13="",INDEX(productData[sku],SMALL(MATCH(ROW(productData[sku]),ROW(productData[sku])),ROWS($A$15:A93)+$B$3)),INDEX(productData[sku],SMALL(IF(ISNUMBER(MATCH(productData[size1],$EC$13,0)),MATCH(ROW(productData[sku]),ROW(productData[sku])),""),ROWS($A$15:A91)+$B$3))),IF($EC$13="",INDEX(productData[sku],SMALL(IF(ISNUMBER(MATCH(productData[sex],$EC$11,0)),MATCH(ROW(productData[sku]),ROW(productData[sku])),""),ROWS($A$15:A91)+$B$3)),INDEX(productData[sku],SMALL(IF(ISNUMBER(MATCH(productData[sex],$EC$11,0)*MATCH(productData[size1],$EC$13,0)),MATCH(ROW(productData[sku]),ROW(productData[sku])),""),ROWS($A$15:A91)+$B$3)))),IF($EC$11="",IF($EC$13="",INDEX(productData[sku],SMALL(IF(ISNUMBER(MATCH(productData[category],$EC$9,0)),MATCH(ROW(productData[sku]),ROW(productData[sku])),""),ROWS($A$15:A91)+$B$3)),INDEX(productData[sku],SMALL(IF(ISNUMBER(MATCH(productData[category],$EC$9,0)*MATCH(productData[size1],$EC$13,0)),MATCH(ROW(productData[sku]),ROW(productData[sku])),""),ROWS($A$15:A91)+$B$3))),IF($EC$13="",INDEX(productData[sku],SMALL(IF(ISNUMBER(MATCH(productData[category],$EC$9,0)*MATCH(productData[sex],$EC$11,0)),MATCH(ROW(productData[sku]),ROW(productData[sku])),""),ROWS($A$15:A91)+$B$3)),INDEX(productData[sku],SMALL(IF(ISNUMBER(MATCH(productData[category],$EC$9,0)*MATCH(productData[sex],$EC$11,0)*MATCH(productData[size1],$EC$13,0)),MATCH(ROW(productData[sku]),ROW(productData[sku])),""),ROWS($A$15:A91)+$B$3))))),"")</f>
        <v/>
      </c>
      <c r="EF86" s="502" t="str">
        <f t="array" ref="EF86">IFERROR(IF($EC$9="",IF($EC$11="",IF($EC$13="",INDEX(productData[description],SMALL(MATCH(ROW(productData[sku]),ROW(productData[sku])),ROWS($A$15:A93)+$B$3)),INDEX(productData[description],SMALL(IF(ISNUMBER(MATCH(productData[size1],$EC$13,0)),MATCH(ROW(productData[sku]),ROW(productData[sku])),""),ROWS($A$15:A91)+$B$3))),IF($EC$13="",INDEX(productData[description],SMALL(IF(ISNUMBER(MATCH(productData[sex],$EC$11,0)),MATCH(ROW(productData[sku]),ROW(productData[sku])),""),ROWS($A$15:A91)+$B$3)),INDEX(productData[description],SMALL(IF(ISNUMBER(MATCH(productData[sex],$EC$11,0)*MATCH(productData[size1],$EC$13,0)),MATCH(ROW(productData[sku]),ROW(productData[sku])),""),ROWS($A$15:A91)+$B$3)))),IF($EC$11="",IF($EC$13="",INDEX(productData[description],SMALL(IF(ISNUMBER(MATCH(productData[category],$EC$9,0)),MATCH(ROW(productData[sku]),ROW(productData[sku])),""),ROWS($A$15:A91)+$B$3)),INDEX(productData[description],SMALL(IF(ISNUMBER(MATCH(productData[category],$EC$9,0)*MATCH(productData[size1],$EC$13,0)),MATCH(ROW(productData[sku]),ROW(productData[sku])),""),ROWS($A$15:A91)+$B$3))),IF($EC$13="",INDEX(productData[description],SMALL(IF(ISNUMBER(MATCH(productData[category],$EC$9,0)*MATCH(productData[sex],$EC$11,0)),MATCH(ROW(productData[sku]),ROW(productData[sku])),""),ROWS($A$15:A91)+$B$3)),INDEX(productData[description],SMALL(IF(ISNUMBER(MATCH(productData[category],$EC$9,0)*MATCH(productData[sex],$EC$11,0)*MATCH(productData[size1],$EC$13,0)),MATCH(ROW(productData[sku]),ROW(productData[sku])),""),ROWS($A$15:A91)+$B$3))))),"")</f>
        <v/>
      </c>
      <c r="EG86" s="343" t="str">
        <f>IFERROR(IF('BHPC MANAGER'!$EE86="","",INDEX(inventory[ESISTENZA],MATCH('BHPC MANAGER'!$EE86,inventory[SKU],0))),0)</f>
        <v/>
      </c>
      <c r="EH86" s="344" t="s">
        <v>241</v>
      </c>
      <c r="EI86" s="344" t="str">
        <f t="shared" si="13"/>
        <v/>
      </c>
      <c r="EJ86" s="345" t="s">
        <v>241</v>
      </c>
      <c r="EK86" s="346" t="str">
        <f t="shared" si="14"/>
        <v/>
      </c>
    </row>
    <row r="87" spans="12:141" ht="15" customHeight="1" x14ac:dyDescent="0.35">
      <c r="L87" s="285" t="str">
        <f t="array" ref="L87">IFERROR(IF($D$9="",IF($D$11="",IF($D$13="",IF($D$15="",INDEX(orderData[customer],SMALL(MATCH(ROW(orderData[customer]),ROW(orderData[customer])),ROWS($A$15:A94)+$B$3)),INDEX(orderData[customer],SMALL(IF(ISNUMBER(MATCH(YEAR(orderData[invoice_date]),$D$15,0)),MATCH(ROW(orderData[customer]),ROW(orderData[customer])),""),ROWS($A$15:A94)+$B$3))),IF($D$15="",INDEX(orderData[customer],SMALL(IF(ISNUMBER(MATCH(orderData[order_type],$D$13,0)),MATCH(ROW(orderData[customer]),ROW(orderData[customer])),""),ROWS($A$15:A94)+$B$3)),INDEX(orderData[customer],SMALL(IF(ISNUMBER(MATCH(orderData[order_type],$D$13,0)*MATCH(YEAR(orderData[invoice_date]),$D$15,0)),MATCH(ROW(orderData[customer]),ROW(orderData[customer])),""),ROWS($A$15:A94)+$B$3)))),IF($D$13="",IF($D$15="",INDEX(orderData[customer],SMALL(IF(ISNUMBER(MATCH(orderData[status],$D$11,0)),MATCH(ROW(orderData[customer]),ROW(orderData[customer])),""),ROWS($A$15:A94)+$B$3)),INDEX(orderData[customer],SMALL(IF(ISNUMBER(MATCH(orderData[status],$D$11,0)*MATCH(YEAR(orderData[invoice_date]),$D$15,0)),MATCH(ROW(orderData[customer]),ROW(orderData[customer])),""),ROWS($A$15:A94)+$B$3))),IF($D$15="",INDEX(orderData[customer],SMALL(IF(ISNUMBER(MATCH(orderData[status],$D$11,0)*MATCH(orderData[order_type],$D$13,0)),MATCH(ROW(orderData[customer]),ROW(orderData[customer])),""),ROWS($A$15:A94)+$B$3)),INDEX(orderData[customer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er],SMALL(IF(ISNUMBER(MATCH(orderData[customer],$D$9,0)),MATCH(ROW(orderData[customer]),ROW(orderData[customer])),""),ROWS($A$15:A94)+$B$3)),INDEX(orderData[customer],SMALL(IF(ISNUMBER(MATCH(orderData[customer],$D$9,0)*MATCH(YEAR(orderData[invoice_date]),$D$15,0)),MATCH(ROW(orderData[customer]),ROW(orderData[customer])),""),ROWS($A$15:A94)+$B$3))),IF($D$15="",INDEX(orderData[customer],SMALL(IF(ISNUMBER(MATCH(orderData[customer],$D$9,0)*MATCH(orderData[order_type],$D$13,0)),MATCH(ROW(orderData[customer]),ROW(orderData[customer])),""),ROWS($A$15:A94)+$B$3)),INDEX(orderData[customer],SMALL(IF(ISNUMBER(MATCH(orderData[customer],$D$9,0)*MATCH(orderData[order_type],$D$13,0)*MATCH(YEAR(orderData[invoice_date]),$D$15,0)),MATCH(ROW(orderData[customer]),ROW(orderData[customer])),""),ROWS($A$15:A94)+$B$3)))),IF($D$13="",IF($D$15="",INDEX(orderData[customer],SMALL(IF(ISNUMBER(MATCH(orderData[customer],$D$9,0)*MATCH(orderData[status],$D$11,0)),MATCH(ROW(orderData[customer]),ROW(orderData[customer])),""),ROWS($A$15:A94)+$B$3)),INDEX(orderData[customer],SMALL(IF(ISNUMBER(MATCH(orderData[customer],$D$9,0)*MATCH(orderData[status],$D$11,0)*MATCH(YEAR(orderData[invoice_date]),$D$15,0)),MATCH(ROW(orderData[customer]),ROW(orderData[customer])),""),ROWS($A$15:A94)+$B$3))),IF($D$15="",INDEX(orderData[customer],SMALL(IF(ISNUMBER(MATCH(orderData[customer],$D$9,0)*MATCH(orderData[status],$D$11,0)*MATCH(orderData[order_type],$D$13,0)),MATCH(ROW(orderData[customer]),ROW(orderData[customer])),""),ROWS($A$15:A94)+$B$3)),INDEX(orderData[customer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M87" s="286" t="str">
        <f t="array" ref="M87">IFERROR(IF($D$9="",IF($D$11="",IF($D$13="",IF($D$15="",INDEX(orderData[order_no],SMALL(MATCH(ROW(orderData[customer]),ROW(orderData[customer])),ROWS($A$15:A94)+$B$3)),INDEX(orderData[order_no],SMALL(IF(ISNUMBER(MATCH(YEAR(orderData[invoice_date]),$D$15,0)),MATCH(ROW(orderData[customer]),ROW(orderData[customer])),""),ROWS($A$15:A94)+$B$3))),IF($D$15="",INDEX(orderData[order_no],SMALL(IF(ISNUMBER(MATCH(orderData[order_type],$D$13,0)),MATCH(ROW(orderData[customer]),ROW(orderData[customer])),""),ROWS($A$15:A94)+$B$3)),INDEX(orderData[order_no],SMALL(IF(ISNUMBER(MATCH(orderData[order_type],$D$13,0)*MATCH(YEAR(orderData[invoice_date]),$D$15,0)),MATCH(ROW(orderData[customer]),ROW(orderData[customer])),""),ROWS($A$15:A94)+$B$3)))),IF($D$13="",IF($D$15="",INDEX(orderData[order_no],SMALL(IF(ISNUMBER(MATCH(orderData[status],$D$11,0)),MATCH(ROW(orderData[customer]),ROW(orderData[customer])),""),ROWS($A$15:A94)+$B$3)),INDEX(orderData[order_no],SMALL(IF(ISNUMBER(MATCH(orderData[status],$D$11,0)*MATCH(YEAR(orderData[invoice_date]),$D$15,0)),MATCH(ROW(orderData[customer]),ROW(orderData[customer])),""),ROWS($A$15:A94)+$B$3))),IF($D$15="",INDEX(orderData[order_no],SMALL(IF(ISNUMBER(MATCH(orderData[status],$D$11,0)*MATCH(orderData[order_type],$D$13,0)),MATCH(ROW(orderData[customer]),ROW(orderData[customer])),""),ROWS($A$15:A94)+$B$3)),INDEX(orderData[order_no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no],SMALL(IF(ISNUMBER(MATCH(orderData[customer],$D$9,0)),MATCH(ROW(orderData[customer]),ROW(orderData[customer])),""),ROWS($A$15:A94)+$B$3)),INDEX(orderData[order_no],SMALL(IF(ISNUMBER(MATCH(orderData[customer],$D$9,0)*MATCH(YEAR(orderData[invoice_date]),$D$15,0)),MATCH(ROW(orderData[customer]),ROW(orderData[customer])),""),ROWS($A$15:A94)+$B$3))),IF($D$15="",INDEX(orderData[order_no],SMALL(IF(ISNUMBER(MATCH(orderData[customer],$D$9,0)*MATCH(orderData[order_type],$D$13,0)),MATCH(ROW(orderData[customer]),ROW(orderData[customer])),""),ROWS($A$15:A94)+$B$3)),INDEX(orderData[order_no],SMALL(IF(ISNUMBER(MATCH(orderData[customer],$D$9,0)*MATCH(orderData[order_type],$D$13,0)*MATCH(YEAR(orderData[invoice_date]),$D$15,0)),MATCH(ROW(orderData[customer]),ROW(orderData[customer])),""),ROWS($A$15:A94)+$B$3)))),IF($D$13="",IF($D$15="",INDEX(orderData[order_no],SMALL(IF(ISNUMBER(MATCH(orderData[customer],$D$9,0)*MATCH(orderData[status],$D$11,0)),MATCH(ROW(orderData[customer]),ROW(orderData[customer])),""),ROWS($A$15:A94)+$B$3)),INDEX(orderData[order_no],SMALL(IF(ISNUMBER(MATCH(orderData[customer],$D$9,0)*MATCH(orderData[status],$D$11,0)*MATCH(YEAR(orderData[invoice_date]),$D$15,0)),MATCH(ROW(orderData[customer]),ROW(orderData[customer])),""),ROWS($A$15:A94)+$B$3))),IF($D$15="",INDEX(orderData[order_no],SMALL(IF(ISNUMBER(MATCH(orderData[customer],$D$9,0)*MATCH(orderData[status],$D$11,0)*MATCH(orderData[order_type],$D$13,0)),MATCH(ROW(orderData[customer]),ROW(orderData[customer])),""),ROWS($A$15:A94)+$B$3)),INDEX(orderData[order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N87" s="287" t="str">
        <f t="array" ref="N87">IFERROR(IF($D$9="",IF($D$11="",IF($D$13="",IF($D$15="",INDEX(orderData[order_type],SMALL(MATCH(ROW(orderData[customer]),ROW(orderData[customer])),ROWS($A$15:A94)+$B$3)),INDEX(orderData[order_type],SMALL(IF(ISNUMBER(MATCH(YEAR(orderData[invoice_date]),$D$15,0)),MATCH(ROW(orderData[customer]),ROW(orderData[customer])),""),ROWS($A$15:A94)+$B$3))),IF($D$15="",INDEX(orderData[order_type],SMALL(IF(ISNUMBER(MATCH(orderData[order_type],$D$13,0)),MATCH(ROW(orderData[customer]),ROW(orderData[customer])),""),ROWS($A$15:A94)+$B$3)),INDEX(orderData[order_type],SMALL(IF(ISNUMBER(MATCH(orderData[order_type],$D$13,0)*MATCH(YEAR(orderData[invoice_date]),$D$15,0)),MATCH(ROW(orderData[customer]),ROW(orderData[customer])),""),ROWS($A$15:A94)+$B$3)))),IF($D$13="",IF($D$15="",INDEX(orderData[order_type],SMALL(IF(ISNUMBER(MATCH(orderData[status],$D$11,0)),MATCH(ROW(orderData[customer]),ROW(orderData[customer])),""),ROWS($A$15:A94)+$B$3)),INDEX(orderData[order_type],SMALL(IF(ISNUMBER(MATCH(orderData[status],$D$11,0)*MATCH(YEAR(orderData[invoice_date]),$D$15,0)),MATCH(ROW(orderData[customer]),ROW(orderData[customer])),""),ROWS($A$15:A94)+$B$3))),IF($D$15="",INDEX(orderData[order_type],SMALL(IF(ISNUMBER(MATCH(orderData[status],$D$11,0)*MATCH(orderData[order_type],$D$13,0)),MATCH(ROW(orderData[customer]),ROW(orderData[customer])),""),ROWS($A$15:A94)+$B$3)),INDEX(orderData[order_typ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type],SMALL(IF(ISNUMBER(MATCH(orderData[customer],$D$9,0)),MATCH(ROW(orderData[customer]),ROW(orderData[customer])),""),ROWS($A$15:A94)+$B$3)),INDEX(orderData[order_type],SMALL(IF(ISNUMBER(MATCH(orderData[customer],$D$9,0)*MATCH(YEAR(orderData[invoice_date]),$D$15,0)),MATCH(ROW(orderData[customer]),ROW(orderData[customer])),""),ROWS($A$15:A94)+$B$3))),IF($D$15="",INDEX(orderData[order_type],SMALL(IF(ISNUMBER(MATCH(orderData[customer],$D$9,0)*MATCH(orderData[order_type],$D$13,0)),MATCH(ROW(orderData[customer]),ROW(orderData[customer])),""),ROWS($A$15:A94)+$B$3)),INDEX(orderData[order_type],SMALL(IF(ISNUMBER(MATCH(orderData[customer],$D$9,0)*MATCH(orderData[order_type],$D$13,0)*MATCH(YEAR(orderData[invoice_date]),$D$15,0)),MATCH(ROW(orderData[customer]),ROW(orderData[customer])),""),ROWS($A$15:A94)+$B$3)))),IF($D$13="",IF($D$15="",INDEX(orderData[order_type],SMALL(IF(ISNUMBER(MATCH(orderData[customer],$D$9,0)*MATCH(orderData[status],$D$11,0)),MATCH(ROW(orderData[customer]),ROW(orderData[customer])),""),ROWS($A$15:A94)+$B$3)),INDEX(orderData[order_type],SMALL(IF(ISNUMBER(MATCH(orderData[customer],$D$9,0)*MATCH(orderData[status],$D$11,0)*MATCH(YEAR(orderData[invoice_date]),$D$15,0)),MATCH(ROW(orderData[customer]),ROW(orderData[customer])),""),ROWS($A$15:A94)+$B$3))),IF($D$15="",INDEX(orderData[order_type],SMALL(IF(ISNUMBER(MATCH(orderData[customer],$D$9,0)*MATCH(orderData[status],$D$11,0)*MATCH(orderData[order_type],$D$13,0)),MATCH(ROW(orderData[customer]),ROW(orderData[customer])),""),ROWS($A$15:A94)+$B$3)),INDEX(orderData[order_typ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O87" s="288" t="str">
        <f t="array" ref="O87">IFERROR(IF($D$9="",IF($D$11="",IF($D$13="",IF($D$15="",INDEX(orderData[order_date],SMALL(MATCH(ROW(orderData[customer]),ROW(orderData[customer])),ROWS($A$15:A94)+$B$3)),INDEX(orderData[order_date],SMALL(IF(ISNUMBER(MATCH(YEAR(orderData[invoice_date]),$D$15,0)),MATCH(ROW(orderData[customer]),ROW(orderData[customer])),""),ROWS($A$15:A94)+$B$3))),IF($D$15="",INDEX(orderData[order_date],SMALL(IF(ISNUMBER(MATCH(orderData[order_type],$D$13,0)),MATCH(ROW(orderData[customer]),ROW(orderData[customer])),""),ROWS($A$15:A94)+$B$3)),INDEX(orderData[order_date],SMALL(IF(ISNUMBER(MATCH(orderData[order_type],$D$13,0)*MATCH(YEAR(orderData[invoice_date]),$D$15,0)),MATCH(ROW(orderData[customer]),ROW(orderData[customer])),""),ROWS($A$15:A94)+$B$3)))),IF($D$13="",IF($D$15="",INDEX(orderData[order_date],SMALL(IF(ISNUMBER(MATCH(orderData[status],$D$11,0)),MATCH(ROW(orderData[customer]),ROW(orderData[customer])),""),ROWS($A$15:A94)+$B$3)),INDEX(orderData[order_date],SMALL(IF(ISNUMBER(MATCH(orderData[status],$D$11,0)*MATCH(YEAR(orderData[invoice_date]),$D$15,0)),MATCH(ROW(orderData[customer]),ROW(orderData[customer])),""),ROWS($A$15:A94)+$B$3))),IF($D$15="",INDEX(orderData[order_date],SMALL(IF(ISNUMBER(MATCH(orderData[status],$D$11,0)*MATCH(orderData[order_type],$D$13,0)),MATCH(ROW(orderData[customer]),ROW(orderData[customer])),""),ROWS($A$15:A94)+$B$3)),INDEX(orderData[order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date],SMALL(IF(ISNUMBER(MATCH(orderData[customer],$D$9,0)),MATCH(ROW(orderData[customer]),ROW(orderData[customer])),""),ROWS($A$15:A94)+$B$3)),INDEX(orderData[order_date],SMALL(IF(ISNUMBER(MATCH(orderData[customer],$D$9,0)*MATCH(YEAR(orderData[invoice_date]),$D$15,0)),MATCH(ROW(orderData[customer]),ROW(orderData[customer])),""),ROWS($A$15:A94)+$B$3))),IF($D$15="",INDEX(orderData[order_date],SMALL(IF(ISNUMBER(MATCH(orderData[customer],$D$9,0)*MATCH(orderData[order_type],$D$13,0)),MATCH(ROW(orderData[customer]),ROW(orderData[customer])),""),ROWS($A$15:A94)+$B$3)),INDEX(orderData[order_date],SMALL(IF(ISNUMBER(MATCH(orderData[customer],$D$9,0)*MATCH(orderData[order_type],$D$13,0)*MATCH(YEAR(orderData[invoice_date]),$D$15,0)),MATCH(ROW(orderData[customer]),ROW(orderData[customer])),""),ROWS($A$15:A94)+$B$3)))),IF($D$13="",IF($D$15="",INDEX(orderData[order_date],SMALL(IF(ISNUMBER(MATCH(orderData[customer],$D$9,0)*MATCH(orderData[status],$D$11,0)),MATCH(ROW(orderData[customer]),ROW(orderData[customer])),""),ROWS($A$15:A94)+$B$3)),INDEX(orderData[order_date],SMALL(IF(ISNUMBER(MATCH(orderData[customer],$D$9,0)*MATCH(orderData[status],$D$11,0)*MATCH(YEAR(orderData[invoice_date]),$D$15,0)),MATCH(ROW(orderData[customer]),ROW(orderData[customer])),""),ROWS($A$15:A94)+$B$3))),IF($D$15="",INDEX(orderData[order_date],SMALL(IF(ISNUMBER(MATCH(orderData[customer],$D$9,0)*MATCH(orderData[status],$D$11,0)*MATCH(orderData[order_type],$D$13,0)),MATCH(ROW(orderData[customer]),ROW(orderData[customer])),""),ROWS($A$15:A94)+$B$3)),INDEX(orderData[order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P87" s="289" t="str">
        <f t="array" ref="P87">IFERROR(IF($D$9="",IF($D$11="",IF($D$13="",IF($D$15="",INDEX(orderData[invoice_no],SMALL(MATCH(ROW(orderData[customer]),ROW(orderData[customer])),ROWS($A$15:A94)+$B$3)),INDEX(orderData[invoice_no],SMALL(IF(ISNUMBER(MATCH(YEAR(orderData[invoice_date]),$D$15,0)),MATCH(ROW(orderData[customer]),ROW(orderData[customer])),""),ROWS($A$15:A94)+$B$3))),IF($D$15="",INDEX(orderData[invoice_no],SMALL(IF(ISNUMBER(MATCH(orderData[order_type],$D$13,0)),MATCH(ROW(orderData[customer]),ROW(orderData[customer])),""),ROWS($A$15:A94)+$B$3)),INDEX(orderData[invoice_no],SMALL(IF(ISNUMBER(MATCH(orderData[order_type],$D$13,0)*MATCH(YEAR(orderData[invoice_date]),$D$15,0)),MATCH(ROW(orderData[customer]),ROW(orderData[customer])),""),ROWS($A$15:A94)+$B$3)))),IF($D$13="",IF($D$15="",INDEX(orderData[invoice_no],SMALL(IF(ISNUMBER(MATCH(orderData[status],$D$11,0)),MATCH(ROW(orderData[customer]),ROW(orderData[customer])),""),ROWS($A$15:A94)+$B$3)),INDEX(orderData[invoice_no],SMALL(IF(ISNUMBER(MATCH(orderData[status],$D$11,0)*MATCH(YEAR(orderData[invoice_date]),$D$15,0)),MATCH(ROW(orderData[customer]),ROW(orderData[customer])),""),ROWS($A$15:A94)+$B$3))),IF($D$15="",INDEX(orderData[invoice_no],SMALL(IF(ISNUMBER(MATCH(orderData[status],$D$11,0)*MATCH(orderData[order_type],$D$13,0)),MATCH(ROW(orderData[customer]),ROW(orderData[customer])),""),ROWS($A$15:A94)+$B$3)),INDEX(orderData[invoice_no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no],SMALL(IF(ISNUMBER(MATCH(orderData[customer],$D$9,0)),MATCH(ROW(orderData[customer]),ROW(orderData[customer])),""),ROWS($A$15:A94)+$B$3)),INDEX(orderData[invoice_no],SMALL(IF(ISNUMBER(MATCH(orderData[customer],$D$9,0)*MATCH(YEAR(orderData[invoice_date]),$D$15,0)),MATCH(ROW(orderData[customer]),ROW(orderData[customer])),""),ROWS($A$15:A94)+$B$3))),IF($D$15="",INDEX(orderData[invoice_no],SMALL(IF(ISNUMBER(MATCH(orderData[customer],$D$9,0)*MATCH(orderData[order_type],$D$13,0)),MATCH(ROW(orderData[customer]),ROW(orderData[customer])),""),ROWS($A$15:A94)+$B$3)),INDEX(orderData[invoice_no],SMALL(IF(ISNUMBER(MATCH(orderData[customer],$D$9,0)*MATCH(orderData[order_type],$D$13,0)*MATCH(YEAR(orderData[invoice_date]),$D$15,0)),MATCH(ROW(orderData[customer]),ROW(orderData[customer])),""),ROWS($A$15:A94)+$B$3)))),IF($D$13="",IF($D$15="",INDEX(orderData[invoice_no],SMALL(IF(ISNUMBER(MATCH(orderData[customer],$D$9,0)*MATCH(orderData[status],$D$11,0)),MATCH(ROW(orderData[customer]),ROW(orderData[customer])),""),ROWS($A$15:A94)+$B$3)),INDEX(orderData[invoice_no],SMALL(IF(ISNUMBER(MATCH(orderData[customer],$D$9,0)*MATCH(orderData[status],$D$11,0)*MATCH(YEAR(orderData[invoice_date]),$D$15,0)),MATCH(ROW(orderData[customer]),ROW(orderData[customer])),""),ROWS($A$15:A94)+$B$3))),IF($D$15="",INDEX(orderData[invoice_no],SMALL(IF(ISNUMBER(MATCH(orderData[customer],$D$9,0)*MATCH(orderData[status],$D$11,0)*MATCH(orderData[order_type],$D$13,0)),MATCH(ROW(orderData[customer]),ROW(orderData[customer])),""),ROWS($A$15:A94)+$B$3)),INDEX(orderData[invoice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Q87" s="290" t="str">
        <f t="array" ref="Q87">IFERROR(IF($D$9="",IF($D$11="",IF($D$13="",IF($D$15="",INDEX(orderData[invoice_date],SMALL(MATCH(ROW(orderData[customer]),ROW(orderData[customer])),ROWS($A$15:A94)+$B$3)),INDEX(orderData[invoice_date],SMALL(IF(ISNUMBER(MATCH(YEAR(orderData[invoice_date]),$D$15,0)),MATCH(ROW(orderData[customer]),ROW(orderData[customer])),""),ROWS($A$15:A94)+$B$3))),IF($D$15="",INDEX(orderData[invoice_date],SMALL(IF(ISNUMBER(MATCH(orderData[order_type],$D$13,0)),MATCH(ROW(orderData[customer]),ROW(orderData[customer])),""),ROWS($A$15:A94)+$B$3)),INDEX(orderData[invoice_date],SMALL(IF(ISNUMBER(MATCH(orderData[order_type],$D$13,0)*MATCH(YEAR(orderData[invoice_date]),$D$15,0)),MATCH(ROW(orderData[customer]),ROW(orderData[customer])),""),ROWS($A$15:A94)+$B$3)))),IF($D$13="",IF($D$15="",INDEX(orderData[invoice_date],SMALL(IF(ISNUMBER(MATCH(orderData[status],$D$11,0)),MATCH(ROW(orderData[customer]),ROW(orderData[customer])),""),ROWS($A$15:A94)+$B$3)),INDEX(orderData[invoice_date],SMALL(IF(ISNUMBER(MATCH(orderData[status],$D$11,0)*MATCH(YEAR(orderData[invoice_date]),$D$15,0)),MATCH(ROW(orderData[customer]),ROW(orderData[customer])),""),ROWS($A$15:A94)+$B$3))),IF($D$15="",INDEX(orderData[invoice_date],SMALL(IF(ISNUMBER(MATCH(orderData[status],$D$11,0)*MATCH(orderData[order_type],$D$13,0)),MATCH(ROW(orderData[customer]),ROW(orderData[customer])),""),ROWS($A$15:A94)+$B$3)),INDEX(orderData[invoice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date],SMALL(IF(ISNUMBER(MATCH(orderData[customer],$D$9,0)),MATCH(ROW(orderData[customer]),ROW(orderData[customer])),""),ROWS($A$15:A94)+$B$3)),INDEX(orderData[invoice_date],SMALL(IF(ISNUMBER(MATCH(orderData[customer],$D$9,0)*MATCH(YEAR(orderData[invoice_date]),$D$15,0)),MATCH(ROW(orderData[customer]),ROW(orderData[customer])),""),ROWS($A$15:A94)+$B$3))),IF($D$15="",INDEX(orderData[invoice_date],SMALL(IF(ISNUMBER(MATCH(orderData[customer],$D$9,0)*MATCH(orderData[order_type],$D$13,0)),MATCH(ROW(orderData[customer]),ROW(orderData[customer])),""),ROWS($A$15:A94)+$B$3)),INDEX(orderData[invoice_date],SMALL(IF(ISNUMBER(MATCH(orderData[customer],$D$9,0)*MATCH(orderData[order_type],$D$13,0)*MATCH(YEAR(orderData[invoice_date]),$D$15,0)),MATCH(ROW(orderData[customer]),ROW(orderData[customer])),""),ROWS($A$15:A94)+$B$3)))),IF($D$13="",IF($D$15="",INDEX(orderData[invoice_date],SMALL(IF(ISNUMBER(MATCH(orderData[customer],$D$9,0)*MATCH(orderData[status],$D$11,0)),MATCH(ROW(orderData[customer]),ROW(orderData[customer])),""),ROWS($A$15:A94)+$B$3)),INDEX(orderData[invoice_date],SMALL(IF(ISNUMBER(MATCH(orderData[customer],$D$9,0)*MATCH(orderData[status],$D$11,0)*MATCH(YEAR(orderData[invoice_date]),$D$15,0)),MATCH(ROW(orderData[customer]),ROW(orderData[customer])),""),ROWS($A$15:A94)+$B$3))),IF($D$15="",INDEX(orderData[invoice_date],SMALL(IF(ISNUMBER(MATCH(orderData[customer],$D$9,0)*MATCH(orderData[status],$D$11,0)*MATCH(orderData[order_type],$D$13,0)),MATCH(ROW(orderData[customer]),ROW(orderData[customer])),""),ROWS($A$15:A94)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R87" s="291" t="str">
        <f t="array" ref="R87">IFERROR(IF($D$9="",IF($D$11="",IF($D$13="",IF($D$15="",INDEX(orderData[inv_amount],SMALL(MATCH(ROW(orderData[customer]),ROW(orderData[customer])),ROWS($A$15:A94)+$B$3)),INDEX(orderData[inv_amount],SMALL(IF(ISNUMBER(MATCH(YEAR(orderData[invoice_date]),$D$15,0)),MATCH(ROW(orderData[customer]),ROW(orderData[customer])),""),ROWS($A$15:A94)+$B$3))),IF($D$15="",INDEX(orderData[inv_amount],SMALL(IF(ISNUMBER(MATCH(orderData[order_type],$D$13,0)),MATCH(ROW(orderData[customer]),ROW(orderData[customer])),""),ROWS($A$15:A94)+$B$3)),INDEX(orderData[inv_amount],SMALL(IF(ISNUMBER(MATCH(orderData[order_type],$D$13,0)*MATCH(YEAR(orderData[invoice_date]),$D$15,0)),MATCH(ROW(orderData[customer]),ROW(orderData[customer])),""),ROWS($A$15:A94)+$B$3)))),IF($D$13="",IF($D$15="",INDEX(orderData[inv_amount],SMALL(IF(ISNUMBER(MATCH(orderData[status],$D$11,0)),MATCH(ROW(orderData[customer]),ROW(orderData[customer])),""),ROWS($A$15:A94)+$B$3)),INDEX(orderData[inv_amount],SMALL(IF(ISNUMBER(MATCH(orderData[status],$D$11,0)*MATCH(YEAR(orderData[invoice_date]),$D$15,0)),MATCH(ROW(orderData[customer]),ROW(orderData[customer])),""),ROWS($A$15:A94)+$B$3))),IF($D$15="",INDEX(orderData[inv_amount],SMALL(IF(ISNUMBER(MATCH(orderData[status],$D$11,0)*MATCH(orderData[order_type],$D$13,0)),MATCH(ROW(orderData[customer]),ROW(orderData[customer])),""),ROWS($A$15:A94)+$B$3)),INDEX(orderData[inv_amount],SMALL(IF(ISNUMBER(MATCH(orderData[status],$D$11,0)*MATCH(orderData[order_type],$D$13,0)*MATCH(YEAR(orderData[invoice_date]),$D$15,0)),MATCH(ROW(orderData[customer]),ROW(orderData[customer])),""),ROWS($A$15:A94)+$B$3))))),IF($D$11="",IF($D$13="",IF($D$15="",INDEX(orderData[inv_amount],SMALL(IF(ISNUMBER(MATCH(orderData[customer],$D$9,0)),MATCH(ROW(orderData[customer]),ROW(orderData[customer])),""),ROWS($A$15:A94)+$B$3)),INDEX(orderData[inv_amount],SMALL(IF(ISNUMBER(MATCH(orderData[customer],$D$9,0)*MATCH(YEAR(orderData[invoice_date]),$D$15,0)),MATCH(ROW(orderData[customer]),ROW(orderData[customer])),""),ROWS($A$15:A94)+$B$3))),IF($D$15="",INDEX(orderData[inv_amount],SMALL(IF(ISNUMBER(MATCH(orderData[customer],$D$9,0)*MATCH(orderData[order_type],$D$13,0)),MATCH(ROW(orderData[customer]),ROW(orderData[customer])),""),ROWS($A$15:A94)+$B$3)),INDEX(orderData[inv_amount],SMALL(IF(ISNUMBER(MATCH(orderData[customer],$D$9,0)*MATCH(orderData[order_type],$D$13,0)*MATCH(YEAR(orderData[invoice_date]),$D$15,0)),MATCH(ROW(orderData[customer]),ROW(orderData[customer])),""),ROWS($A$15:A94)+$B$3)))),IF($D$13="",IF($D$15="",INDEX(orderData[inv_amount],SMALL(IF(ISNUMBER(MATCH(orderData[customer],$D$9,0)*MATCH(orderData[status],$D$11,0)),MATCH(ROW(orderData[customer]),ROW(orderData[customer])),""),ROWS($A$15:A94)+$B$3)),INDEX(orderData[inv_amount],SMALL(IF(ISNUMBER(MATCH(orderData[customer],$D$9,0)*MATCH(orderData[status],$D$11,0)*MATCH(YEAR(orderData[inv_amount]),$D$15,0)),MATCH(ROW(orderData[customer]),ROW(orderData[customer])),""),ROWS($A$15:A94)+$B$3))),IF($D$15="",INDEX(orderData[inv_amount],SMALL(IF(ISNUMBER(MATCH(orderData[customer],$D$9,0)*MATCH(orderData[status],$D$11,0)*MATCH(orderData[order_type],$D$13,0)),MATCH(ROW(orderData[customer]),ROW(orderData[customer])),""),ROWS($A$15:A94)+$B$3)),INDEX(orderData[inv_amount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S87" s="353" t="str">
        <f t="array" ref="S87">IFERROR(IF($D$9="",IF($D$11="",IF($D$13="",IF($D$15="",INDEX(orderData[lock_goods],SMALL(MATCH(ROW(orderData[customer]),ROW(orderData[customer])),ROWS($A$15:A94)+$B$3)),INDEX(orderData[lock_goods],SMALL(IF(ISNUMBER(MATCH(YEAR(orderData[invoice_date]),$D$15,0)),MATCH(ROW(orderData[customer]),ROW(orderData[customer])),""),ROWS($A$15:A94)+$B$3))),IF($D$15="",INDEX(orderData[lock_goods],SMALL(IF(ISNUMBER(MATCH(orderData[order_type],$D$13,0)),MATCH(ROW(orderData[customer]),ROW(orderData[customer])),""),ROWS($A$15:A94)+$B$3)),INDEX(orderData[lock_goods],SMALL(IF(ISNUMBER(MATCH(orderData[order_type],$D$13,0)*MATCH(YEAR(orderData[invoice_date]),$D$15,0)),MATCH(ROW(orderData[customer]),ROW(orderData[customer])),""),ROWS($A$15:A94)+$B$3)))),IF($D$13="",IF($D$15="",INDEX(orderData[lock_goods],SMALL(IF(ISNUMBER(MATCH(orderData[status],$D$11,0)),MATCH(ROW(orderData[customer]),ROW(orderData[customer])),""),ROWS($A$15:A94)+$B$3)),INDEX(orderData[lock_goods],SMALL(IF(ISNUMBER(MATCH(orderData[status],$D$11,0)*MATCH(YEAR(orderData[invoice_date]),$D$15,0)),MATCH(ROW(orderData[customer]),ROW(orderData[customer])),""),ROWS($A$15:A94)+$B$3))),IF($D$15="",INDEX(orderData[lock_goods],SMALL(IF(ISNUMBER(MATCH(orderData[status],$D$11,0)*MATCH(orderData[order_type],$D$13,0)),MATCH(ROW(orderData[customer]),ROW(orderData[customer])),""),ROWS($A$15:A94)+$B$3)),INDEX(orderData[lock_goods],SMALL(IF(ISNUMBER(MATCH(orderData[status],$D$11,0)*MATCH(orderData[order_type],$D$13,0)*MATCH(YEAR(orderData[invoice_date]),$D$15,0)),MATCH(ROW(orderData[customer]),ROW(orderData[customer])),""),ROWS($A$15:A94)+$B$3))))),IF($D$11="",IF($D$13="",IF($D$15="",INDEX(orderData[lock_goods],SMALL(IF(ISNUMBER(MATCH(orderData[customer],$D$9,0)),MATCH(ROW(orderData[customer]),ROW(orderData[customer])),""),ROWS($A$15:A94)+$B$3)),INDEX(orderData[lock_goods],SMALL(IF(ISNUMBER(MATCH(orderData[customer],$D$9,0)*MATCH(YEAR(orderData[invoice_date]),$D$15,0)),MATCH(ROW(orderData[customer]),ROW(orderData[customer])),""),ROWS($A$15:A94)+$B$3))),IF($D$15="",INDEX(orderData[lock_goods],SMALL(IF(ISNUMBER(MATCH(orderData[customer],$D$9,0)*MATCH(orderData[order_type],$D$13,0)),MATCH(ROW(orderData[customer]),ROW(orderData[customer])),""),ROWS($A$15:A94)+$B$3)),INDEX(orderData[lock_goods],SMALL(IF(ISNUMBER(MATCH(orderData[customer],$D$9,0)*MATCH(orderData[order_type],$D$13,0)*MATCH(YEAR(orderData[invoice_date]),$D$15,0)),MATCH(ROW(orderData[customer]),ROW(orderData[customer])),""),ROWS($A$15:A94)+$B$3)))),IF($D$13="",IF($D$15="",INDEX(orderData[lock_goods],SMALL(IF(ISNUMBER(MATCH(orderData[customer],$D$9,0)*MATCH(orderData[status],$D$11,0)),MATCH(ROW(orderData[customer]),ROW(orderData[customer])),""),ROWS($A$15:A94)+$B$3)),INDEX(orderData[lock_goods],SMALL(IF(ISNUMBER(MATCH(orderData[customer],$D$9,0)*MATCH(orderData[status],$D$11,0)*MATCH(YEAR(orderData[payed]),$D$15,0)),MATCH(ROW(orderData[customer]),ROW(orderData[customer])),""),ROWS($A$15:A94)+$B$3))),IF($D$15="",INDEX(orderData[lock_goods],SMALL(IF(ISNUMBER(MATCH(orderData[customer],$D$9,0)*MATCH(orderData[status],$D$11,0)*MATCH(orderData[order_type],$D$13,0)),MATCH(ROW(orderData[customer]),ROW(orderData[customer])),""),ROWS($A$15:A94)+$B$3)),INDEX(orderData[lock_good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T87" s="292" t="str">
        <f t="array" ref="T87">IFERROR(IF($D$9="",IF($D$11="",IF($D$13="",IF($D$15="",INDEX(orderData[payed],SMALL(MATCH(ROW(orderData[customer]),ROW(orderData[customer])),ROWS($A$15:A94)+$B$3)),INDEX(orderData[payed],SMALL(IF(ISNUMBER(MATCH(YEAR(orderData[invoice_date]),$D$15,0)),MATCH(ROW(orderData[customer]),ROW(orderData[customer])),""),ROWS($A$15:A94)+$B$3))),IF($D$15="",INDEX(orderData[payed],SMALL(IF(ISNUMBER(MATCH(orderData[order_type],$D$13,0)),MATCH(ROW(orderData[customer]),ROW(orderData[customer])),""),ROWS($A$15:A94)+$B$3)),INDEX(orderData[payed],SMALL(IF(ISNUMBER(MATCH(orderData[order_type],$D$13,0)*MATCH(YEAR(orderData[invoice_date]),$D$15,0)),MATCH(ROW(orderData[customer]),ROW(orderData[customer])),""),ROWS($A$15:A94)+$B$3)))),IF($D$13="",IF($D$15="",INDEX(orderData[payed],SMALL(IF(ISNUMBER(MATCH(orderData[status],$D$11,0)),MATCH(ROW(orderData[customer]),ROW(orderData[customer])),""),ROWS($A$15:A94)+$B$3)),INDEX(orderData[payed],SMALL(IF(ISNUMBER(MATCH(orderData[status],$D$11,0)*MATCH(YEAR(orderData[invoice_date]),$D$15,0)),MATCH(ROW(orderData[customer]),ROW(orderData[customer])),""),ROWS($A$15:A94)+$B$3))),IF($D$15="",INDEX(orderData[payed],SMALL(IF(ISNUMBER(MATCH(orderData[status],$D$11,0)*MATCH(orderData[order_type],$D$13,0)),MATCH(ROW(orderData[customer]),ROW(orderData[customer])),""),ROWS($A$15:A94)+$B$3)),INDEX(orderData[payed],SMALL(IF(ISNUMBER(MATCH(orderData[status],$D$11,0)*MATCH(orderData[order_type],$D$13,0)*MATCH(YEAR(orderData[invoice_date]),$D$15,0)),MATCH(ROW(orderData[customer]),ROW(orderData[customer])),""),ROWS($A$15:A94)+$B$3))))),IF($D$11="",IF($D$13="",IF($D$15="",INDEX(orderData[payed],SMALL(IF(ISNUMBER(MATCH(orderData[customer],$D$9,0)),MATCH(ROW(orderData[customer]),ROW(orderData[customer])),""),ROWS($A$15:A94)+$B$3)),INDEX(orderData[payed],SMALL(IF(ISNUMBER(MATCH(orderData[customer],$D$9,0)*MATCH(YEAR(orderData[invoice_date]),$D$15,0)),MATCH(ROW(orderData[customer]),ROW(orderData[customer])),""),ROWS($A$15:A94)+$B$3))),IF($D$15="",INDEX(orderData[payed],SMALL(IF(ISNUMBER(MATCH(orderData[customer],$D$9,0)*MATCH(orderData[order_type],$D$13,0)),MATCH(ROW(orderData[customer]),ROW(orderData[customer])),""),ROWS($A$15:A94)+$B$3)),INDEX(orderData[payed],SMALL(IF(ISNUMBER(MATCH(orderData[customer],$D$9,0)*MATCH(orderData[order_type],$D$13,0)*MATCH(YEAR(orderData[invoice_date]),$D$15,0)),MATCH(ROW(orderData[customer]),ROW(orderData[customer])),""),ROWS($A$15:A94)+$B$3)))),IF($D$13="",IF($D$15="",INDEX(orderData[payed],SMALL(IF(ISNUMBER(MATCH(orderData[customer],$D$9,0)*MATCH(orderData[status],$D$11,0)),MATCH(ROW(orderData[customer]),ROW(orderData[customer])),""),ROWS($A$15:A94)+$B$3)),INDEX(orderData[payed],SMALL(IF(ISNUMBER(MATCH(orderData[customer],$D$9,0)*MATCH(orderData[status],$D$11,0)*MATCH(YEAR(orderData[payed]),$D$15,0)),MATCH(ROW(orderData[customer]),ROW(orderData[customer])),""),ROWS($A$15:A94)+$B$3))),IF($D$15="",INDEX(orderData[payed],SMALL(IF(ISNUMBER(MATCH(orderData[customer],$D$9,0)*MATCH(orderData[status],$D$11,0)*MATCH(orderData[order_type],$D$13,0)),MATCH(ROW(orderData[customer]),ROW(orderData[customer])),""),ROWS($A$15:A94)+$B$3)),INDEX(orderData[paye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U87" s="287" t="str">
        <f t="array" ref="U87">IFERROR(IF($D$9="",IF($D$11="",IF($D$13="",IF($D$15="",INDEX(orderData[shipping_method],SMALL(MATCH(ROW(orderData[customer]),ROW(orderData[customer])),ROWS($A$15:A94)+$B$3)),INDEX(orderData[shipping_method],SMALL(IF(ISNUMBER(MATCH(YEAR(orderData[invoice_date]),$D$15,0)),MATCH(ROW(orderData[customer]),ROW(orderData[customer])),""),ROWS($A$15:A94)+$B$3))),IF($D$15="",INDEX(orderData[shipping_method],SMALL(IF(ISNUMBER(MATCH(orderData[order_type],$D$13,0)),MATCH(ROW(orderData[customer]),ROW(orderData[customer])),""),ROWS($A$15:A94)+$B$3)),INDEX(orderData[shipping_method],SMALL(IF(ISNUMBER(MATCH(orderData[order_type],$D$13,0)*MATCH(YEAR(orderData[invoice_date]),$D$15,0)),MATCH(ROW(orderData[customer]),ROW(orderData[customer])),""),ROWS($A$15:A94)+$B$3)))),IF($D$13="",IF($D$15="",INDEX(orderData[shipping_method],SMALL(IF(ISNUMBER(MATCH(orderData[status],$D$11,0)),MATCH(ROW(orderData[customer]),ROW(orderData[customer])),""),ROWS($A$15:A94)+$B$3)),INDEX(orderData[shipping_method],SMALL(IF(ISNUMBER(MATCH(orderData[status],$D$11,0)*MATCH(YEAR(orderData[invoice_date]),$D$15,0)),MATCH(ROW(orderData[customer]),ROW(orderData[customer])),""),ROWS($A$15:A94)+$B$3))),IF($D$15="",INDEX(orderData[shipping_method],SMALL(IF(ISNUMBER(MATCH(orderData[status],$D$11,0)*MATCH(orderData[order_type],$D$13,0)),MATCH(ROW(orderData[customer]),ROW(orderData[customer])),""),ROWS($A$15:A94)+$B$3)),INDEX(orderData[shipping_method],SMALL(IF(ISNUMBER(MATCH(orderData[status],$D$11,0)*MATCH(orderData[order_type],$D$13,0)*MATCH(YEAR(orderData[invoice_date]),$D$15,0)),MATCH(ROW(orderData[customer]),ROW(orderData[customer])),""),ROWS($A$15:A94)+$B$3))))),IF($D$11="",IF($D$13="",IF($D$15="",INDEX(orderData[shipping_method],SMALL(IF(ISNUMBER(MATCH(orderData[customer],$D$9,0)),MATCH(ROW(orderData[customer]),ROW(orderData[customer])),""),ROWS($A$15:A94)+$B$3)),INDEX(orderData[shipping_method],SMALL(IF(ISNUMBER(MATCH(orderData[customer],$D$9,0)*MATCH(YEAR(orderData[invoice_date]),$D$15,0)),MATCH(ROW(orderData[customer]),ROW(orderData[customer])),""),ROWS($A$15:A94)+$B$3))),IF($D$15="",INDEX(orderData[shipping_method],SMALL(IF(ISNUMBER(MATCH(orderData[customer],$D$9,0)*MATCH(orderData[order_type],$D$13,0)),MATCH(ROW(orderData[customer]),ROW(orderData[customer])),""),ROWS($A$15:A94)+$B$3)),INDEX(orderData[shipping_method],SMALL(IF(ISNUMBER(MATCH(orderData[customer],$D$9,0)*MATCH(orderData[order_type],$D$13,0)*MATCH(YEAR(orderData[invoice_date]),$D$15,0)),MATCH(ROW(orderData[customer]),ROW(orderData[customer])),""),ROWS($A$15:A94)+$B$3)))),IF($D$13="",IF($D$15="",INDEX(orderData[shipping_method],SMALL(IF(ISNUMBER(MATCH(orderData[customer],$D$9,0)*MATCH(orderData[status],$D$11,0)),MATCH(ROW(orderData[customer]),ROW(orderData[customer])),""),ROWS($A$15:A94)+$B$3)),INDEX(orderData[shipping_method],SMALL(IF(ISNUMBER(MATCH(orderData[customer],$D$9,0)*MATCH(orderData[status],$D$11,0)*MATCH(YEAR(orderData[shipping_method]),$D$15,0)),MATCH(ROW(orderData[customer]),ROW(orderData[customer])),""),ROWS($A$15:A94)+$B$3))),IF($D$15="",INDEX(orderData[shipping_method],SMALL(IF(ISNUMBER(MATCH(orderData[customer],$D$9,0)*MATCH(orderData[status],$D$11,0)*MATCH(orderData[order_type],$D$13,0)),MATCH(ROW(orderData[customer]),ROW(orderData[customer])),""),ROWS($A$15:A94)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V87" s="292" t="str">
        <f t="array" ref="V87">IFERROR(IF($D$9="",IF($D$11="",IF($D$13="",IF($D$15="",INDEX(orderData[status],SMALL(MATCH(ROW(orderData[customer]),ROW(orderData[customer])),ROWS($A$15:A94)+$B$3)),INDEX(orderData[status],SMALL(IF(ISNUMBER(MATCH(YEAR(orderData[invoice_date]),$D$15,0)),MATCH(ROW(orderData[customer]),ROW(orderData[customer])),""),ROWS($A$15:A94)+$B$3))),IF($D$15="",INDEX(orderData[status],SMALL(IF(ISNUMBER(MATCH(orderData[order_type],$D$13,0)),MATCH(ROW(orderData[customer]),ROW(orderData[customer])),""),ROWS($A$15:A94)+$B$3)),INDEX(orderData[status],SMALL(IF(ISNUMBER(MATCH(orderData[order_type],$D$13,0)*MATCH(YEAR(orderData[invoice_date]),$D$15,0)),MATCH(ROW(orderData[customer]),ROW(orderData[customer])),""),ROWS($A$15:A94)+$B$3)))),IF($D$13="",IF($D$15="",INDEX(orderData[status],SMALL(IF(ISNUMBER(MATCH(orderData[status],$D$11,0)),MATCH(ROW(orderData[customer]),ROW(orderData[customer])),""),ROWS($A$15:A94)+$B$3)),INDEX(orderData[status],SMALL(IF(ISNUMBER(MATCH(orderData[status],$D$11,0)*MATCH(YEAR(orderData[invoice_date]),$D$15,0)),MATCH(ROW(orderData[customer]),ROW(orderData[customer])),""),ROWS($A$15:A94)+$B$3))),IF($D$15="",INDEX(orderData[status],SMALL(IF(ISNUMBER(MATCH(orderData[status],$D$11,0)*MATCH(orderData[order_type],$D$13,0)),MATCH(ROW(orderData[customer]),ROW(orderData[customer])),""),ROWS($A$15:A94)+$B$3)),INDEX(orderData[status],SMALL(IF(ISNUMBER(MATCH(orderData[status],$D$11,0)*MATCH(orderData[order_type],$D$13,0)*MATCH(YEAR(orderData[invoice_date]),$D$15,0)),MATCH(ROW(orderData[customer]),ROW(orderData[customer])),""),ROWS($A$15:A94)+$B$3))))),IF($D$11="",IF($D$13="",IF($D$15="",INDEX(orderData[status],SMALL(IF(ISNUMBER(MATCH(orderData[customer],$D$9,0)),MATCH(ROW(orderData[customer]),ROW(orderData[customer])),""),ROWS($A$15:A94)+$B$3)),INDEX(orderData[status],SMALL(IF(ISNUMBER(MATCH(orderData[customer],$D$9,0)*MATCH(YEAR(orderData[invoice_date]),$D$15,0)),MATCH(ROW(orderData[customer]),ROW(orderData[customer])),""),ROWS($A$15:A94)+$B$3))),IF($D$15="",INDEX(orderData[status],SMALL(IF(ISNUMBER(MATCH(orderData[customer],$D$9,0)*MATCH(orderData[order_type],$D$13,0)),MATCH(ROW(orderData[customer]),ROW(orderData[customer])),""),ROWS($A$15:A94)+$B$3)),INDEX(orderData[status],SMALL(IF(ISNUMBER(MATCH(orderData[customer],$D$9,0)*MATCH(orderData[order_type],$D$13,0)*MATCH(YEAR(orderData[invoice_date]),$D$15,0)),MATCH(ROW(orderData[customer]),ROW(orderData[customer])),""),ROWS($A$15:A94)+$B$3)))),IF($D$13="",IF($D$15="",INDEX(orderData[status],SMALL(IF(ISNUMBER(MATCH(orderData[customer],$D$9,0)*MATCH(orderData[status],$D$11,0)),MATCH(ROW(orderData[customer]),ROW(orderData[customer])),""),ROWS($A$15:A94)+$B$3)),INDEX(orderData[status],SMALL(IF(ISNUMBER(MATCH(orderData[customer],$D$9,0)*MATCH(orderData[status],$D$11,0)*MATCH(YEAR(orderData[status]),$D$15,0)),MATCH(ROW(orderData[customer]),ROW(orderData[customer])),""),ROWS($A$15:A94)+$B$3))),IF($D$15="",INDEX(orderData[status],SMALL(IF(ISNUMBER(MATCH(orderData[customer],$D$9,0)*MATCH(orderData[status],$D$11,0)*MATCH(orderData[order_type],$D$13,0)),MATCH(ROW(orderData[customer]),ROW(orderData[customer])),""),ROWS($A$15:A94)+$B$3)),INDEX(orderData[statu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W87" s="392" t="str">
        <f t="array" ref="W87">IFERROR(IF($D$9="",IF($D$11="",IF($D$13="",IF($D$15="",INDEX(orderData[custom_docs],SMALL(MATCH(ROW(orderData[customer]),ROW(orderData[customer])),ROWS($A$15:A94)+$B$3)),INDEX(orderData[custom_docs],SMALL(IF(ISNUMBER(MATCH(YEAR(orderData[invoice_date]),$D$15,0)),MATCH(ROW(orderData[customer]),ROW(orderData[customer])),""),ROWS($A$15:A94)+$B$3))),IF($D$15="",INDEX(orderData[custom_docs],SMALL(IF(ISNUMBER(MATCH(orderData[order_type],$D$13,0)),MATCH(ROW(orderData[customer]),ROW(orderData[customer])),""),ROWS($A$15:A94)+$B$3)),INDEX(orderData[custom_docs],SMALL(IF(ISNUMBER(MATCH(orderData[order_type],$D$13,0)*MATCH(YEAR(orderData[invoice_date]),$D$15,0)),MATCH(ROW(orderData[customer]),ROW(orderData[customer])),""),ROWS($A$15:A94)+$B$3)))),IF($D$13="",IF($D$15="",INDEX(orderData[custom_docs],SMALL(IF(ISNUMBER(MATCH(orderData[status],$D$11,0)),MATCH(ROW(orderData[customer]),ROW(orderData[customer])),""),ROWS($A$15:A94)+$B$3)),INDEX(orderData[custom_docs],SMALL(IF(ISNUMBER(MATCH(orderData[status],$D$11,0)*MATCH(YEAR(orderData[invoice_date]),$D$15,0)),MATCH(ROW(orderData[customer]),ROW(orderData[customer])),""),ROWS($A$15:A94)+$B$3))),IF($D$15="",INDEX(orderData[custom_docs],SMALL(IF(ISNUMBER(MATCH(orderData[status],$D$11,0)*MATCH(orderData[order_type],$D$13,0)),MATCH(ROW(orderData[customer]),ROW(orderData[customer])),""),ROWS($A$15:A94)+$B$3)),INDEX(orderData[custom_docs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_docs],SMALL(IF(ISNUMBER(MATCH(orderData[customer],$D$9,0)),MATCH(ROW(orderData[customer]),ROW(orderData[customer])),""),ROWS($A$15:A94)+$B$3)),INDEX(orderData[custom_docs],SMALL(IF(ISNUMBER(MATCH(orderData[customer],$D$9,0)*MATCH(YEAR(orderData[invoice_date]),$D$15,0)),MATCH(ROW(orderData[customer]),ROW(orderData[customer])),""),ROWS($A$15:A94)+$B$3))),IF($D$15="",INDEX(orderData[custom_docs],SMALL(IF(ISNUMBER(MATCH(orderData[customer],$D$9,0)*MATCH(orderData[order_type],$D$13,0)),MATCH(ROW(orderData[customer]),ROW(orderData[customer])),""),ROWS($A$15:A94)+$B$3)),INDEX(orderData[custom_docs],SMALL(IF(ISNUMBER(MATCH(orderData[customer],$D$9,0)*MATCH(orderData[order_type],$D$13,0)*MATCH(YEAR(orderData[invoice_date]),$D$15,0)),MATCH(ROW(orderData[customer]),ROW(orderData[customer])),""),ROWS($A$15:A94)+$B$3)))),IF($D$13="",IF($D$15="",INDEX(orderData[custom_docs],SMALL(IF(ISNUMBER(MATCH(orderData[customer],$D$9,0)*MATCH(orderData[status],$D$11,0)),MATCH(ROW(orderData[customer]),ROW(orderData[customer])),""),ROWS($A$15:A94)+$B$3)),INDEX(orderData[custom_docs],SMALL(IF(ISNUMBER(MATCH(orderData[customer],$D$9,0)*MATCH(orderData[status],$D$11,0)*MATCH(YEAR(orderData[status]),$D$15,0)),MATCH(ROW(orderData[customer]),ROW(orderData[customer])),""),ROWS($A$15:A94)+$B$3))),IF($D$15="",INDEX(orderData[custom_docs],SMALL(IF(ISNUMBER(MATCH(orderData[customer],$D$9,0)*MATCH(orderData[status],$D$11,0)*MATCH(orderData[order_type],$D$13,0)),MATCH(ROW(orderData[customer]),ROW(orderData[customer])),""),ROWS($A$15:A94)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BK87" s="266"/>
      <c r="BL87" s="267"/>
      <c r="BM87" s="268"/>
      <c r="BN87" s="267"/>
      <c r="BO87" s="268"/>
      <c r="BZ87" s="318"/>
      <c r="CA87" s="305" t="str">
        <f>IFERROR(IF(BZ87="","",INDEX(productData[description],MATCH(BZ87,productData[sku],0))),"")</f>
        <v/>
      </c>
      <c r="CB87" s="307"/>
      <c r="CC87" s="421"/>
      <c r="CD87" s="315"/>
      <c r="CE87" s="426"/>
      <c r="CF87" s="308"/>
      <c r="CG87" s="309" t="str">
        <f>IFERROR(ROUNDUP(CB87/INDEX(productData[units_per_carton],MATCH(BZ87,productData[sku],0)),0),"")</f>
        <v/>
      </c>
      <c r="CH87" s="310" t="str">
        <f>IFERROR(ROUNDUP(CD87/INDEX(productData[units_per_carton],MATCH(BZ87,productData[sku],0)),0),"")</f>
        <v/>
      </c>
      <c r="CI87" s="310" t="str">
        <f>IFERROR(ROUNDUP(CF87/INDEX(productData[units_per_carton],MATCH(BZ87,productData[sku])),0),"")</f>
        <v/>
      </c>
      <c r="CJ87" s="310" t="str">
        <f>IFERROR(((CB87+CD87+CF87)/INDEX(productData[units_per_carton],MATCH(BZ87,productData[sku],0)))*INDEX(productData[net_weight],MATCH(BZ87,productData[sku],0)),"")</f>
        <v/>
      </c>
      <c r="CK87" s="310" t="str">
        <f>IFERROR(((CB87+CD87+CF87)/INDEX(productData[units_per_carton],MATCH(BZ87,productData[sku],0)))*INDEX(productData[gross_weight],MATCH(BZ87,productData[sku],0)),"")</f>
        <v/>
      </c>
      <c r="CL87" s="414" t="str">
        <f>IFERROR((CB87+CD87+CF87)/INDEX(productData[units_per_carton],MATCH(BZ87,productData[sku],0))*INDEX(productData[length],MATCH(BZ87,productData[sku],0))*INDEX(productData[width],MATCH(BZ87,productData[sku],0))*INDEX(productData[height],MATCH(BZ87,productData[sku],0))/1000000000,"")</f>
        <v/>
      </c>
      <c r="CM87" s="311" t="str">
        <f>IFERROR(INDEX(productData[category],MATCH(BZ87,productData[sku],0)),"")</f>
        <v/>
      </c>
      <c r="CN87" s="311" t="str">
        <f>IFERROR(INDEX(productData[size1],MATCH(BZ87,productData[sku],0)),"")</f>
        <v/>
      </c>
      <c r="CO87" s="312" t="str">
        <f>IFERROR(INDEX(productData[hs_code],MATCH(BZ87,productData[sku],0)),"")</f>
        <v/>
      </c>
      <c r="CP87" s="365" t="str">
        <f>IFERROR(INDEX(productData[sku_geko],MATCH(BZ87,productData[sku],0)),"")</f>
        <v/>
      </c>
      <c r="CQ87" s="308"/>
      <c r="CR87" s="383" t="str">
        <f>IFERROR(IF(BZ87="","",IF($BX$15="SALE",INDEX(inventory[COSTO UNITARIO],MATCH(BZ87,inventory[SKU],0)),IF($BX$15="SAMPLING",INDEX(inventory[COSTO UNITARIO],MATCH(BZ87,inventory[SKU],0)),""))),"")</f>
        <v/>
      </c>
      <c r="CS87" s="383" t="str">
        <f t="shared" si="10"/>
        <v/>
      </c>
      <c r="CT87" s="430" t="str">
        <f t="shared" si="11"/>
        <v/>
      </c>
      <c r="CU87" s="357" t="str">
        <f t="shared" si="12"/>
        <v/>
      </c>
      <c r="DB87" s="251" t="str">
        <f>IFERROR(VLOOKUP(BZ87,productData[],22,FALSE),"")</f>
        <v/>
      </c>
      <c r="EE87" s="337" t="str">
        <f t="array" ref="EE87">IFERROR(IF($EC$9="",IF($EC$11="",IF($EC$13="",INDEX(productData[sku],SMALL(MATCH(ROW(productData[sku]),ROW(productData[sku])),ROWS($A$15:A94)+$B$3)),INDEX(productData[sku],SMALL(IF(ISNUMBER(MATCH(productData[size1],$EC$13,0)),MATCH(ROW(productData[sku]),ROW(productData[sku])),""),ROWS($A$15:A92)+$B$3))),IF($EC$13="",INDEX(productData[sku],SMALL(IF(ISNUMBER(MATCH(productData[sex],$EC$11,0)),MATCH(ROW(productData[sku]),ROW(productData[sku])),""),ROWS($A$15:A92)+$B$3)),INDEX(productData[sku],SMALL(IF(ISNUMBER(MATCH(productData[sex],$EC$11,0)*MATCH(productData[size1],$EC$13,0)),MATCH(ROW(productData[sku]),ROW(productData[sku])),""),ROWS($A$15:A92)+$B$3)))),IF($EC$11="",IF($EC$13="",INDEX(productData[sku],SMALL(IF(ISNUMBER(MATCH(productData[category],$EC$9,0)),MATCH(ROW(productData[sku]),ROW(productData[sku])),""),ROWS($A$15:A92)+$B$3)),INDEX(productData[sku],SMALL(IF(ISNUMBER(MATCH(productData[category],$EC$9,0)*MATCH(productData[size1],$EC$13,0)),MATCH(ROW(productData[sku]),ROW(productData[sku])),""),ROWS($A$15:A92)+$B$3))),IF($EC$13="",INDEX(productData[sku],SMALL(IF(ISNUMBER(MATCH(productData[category],$EC$9,0)*MATCH(productData[sex],$EC$11,0)),MATCH(ROW(productData[sku]),ROW(productData[sku])),""),ROWS($A$15:A92)+$B$3)),INDEX(productData[sku],SMALL(IF(ISNUMBER(MATCH(productData[category],$EC$9,0)*MATCH(productData[sex],$EC$11,0)*MATCH(productData[size1],$EC$13,0)),MATCH(ROW(productData[sku]),ROW(productData[sku])),""),ROWS($A$15:A92)+$B$3))))),"")</f>
        <v/>
      </c>
      <c r="EF87" s="501" t="str">
        <f t="array" ref="EF87">IFERROR(IF($EC$9="",IF($EC$11="",IF($EC$13="",INDEX(productData[description],SMALL(MATCH(ROW(productData[sku]),ROW(productData[sku])),ROWS($A$15:A94)+$B$3)),INDEX(productData[description],SMALL(IF(ISNUMBER(MATCH(productData[size1],$EC$13,0)),MATCH(ROW(productData[sku]),ROW(productData[sku])),""),ROWS($A$15:A92)+$B$3))),IF($EC$13="",INDEX(productData[description],SMALL(IF(ISNUMBER(MATCH(productData[sex],$EC$11,0)),MATCH(ROW(productData[sku]),ROW(productData[sku])),""),ROWS($A$15:A92)+$B$3)),INDEX(productData[description],SMALL(IF(ISNUMBER(MATCH(productData[sex],$EC$11,0)*MATCH(productData[size1],$EC$13,0)),MATCH(ROW(productData[sku]),ROW(productData[sku])),""),ROWS($A$15:A92)+$B$3)))),IF($EC$11="",IF($EC$13="",INDEX(productData[description],SMALL(IF(ISNUMBER(MATCH(productData[category],$EC$9,0)),MATCH(ROW(productData[sku]),ROW(productData[sku])),""),ROWS($A$15:A92)+$B$3)),INDEX(productData[description],SMALL(IF(ISNUMBER(MATCH(productData[category],$EC$9,0)*MATCH(productData[size1],$EC$13,0)),MATCH(ROW(productData[sku]),ROW(productData[sku])),""),ROWS($A$15:A92)+$B$3))),IF($EC$13="",INDEX(productData[description],SMALL(IF(ISNUMBER(MATCH(productData[category],$EC$9,0)*MATCH(productData[sex],$EC$11,0)),MATCH(ROW(productData[sku]),ROW(productData[sku])),""),ROWS($A$15:A92)+$B$3)),INDEX(productData[description],SMALL(IF(ISNUMBER(MATCH(productData[category],$EC$9,0)*MATCH(productData[sex],$EC$11,0)*MATCH(productData[size1],$EC$13,0)),MATCH(ROW(productData[sku]),ROW(productData[sku])),""),ROWS($A$15:A92)+$B$3))))),"")</f>
        <v/>
      </c>
      <c r="EG87" s="338" t="str">
        <f>IFERROR(IF('BHPC MANAGER'!$EE87="","",INDEX(inventory[ESISTENZA],MATCH('BHPC MANAGER'!$EE87,inventory[SKU],0))),0)</f>
        <v/>
      </c>
      <c r="EH87" s="339" t="s">
        <v>241</v>
      </c>
      <c r="EI87" s="339" t="str">
        <f t="shared" si="13"/>
        <v/>
      </c>
      <c r="EJ87" s="340" t="s">
        <v>241</v>
      </c>
      <c r="EK87" s="341" t="str">
        <f t="shared" si="14"/>
        <v/>
      </c>
    </row>
    <row r="88" spans="12:141" ht="15" customHeight="1" x14ac:dyDescent="0.35">
      <c r="L88" s="285" t="str">
        <f t="array" ref="L88">IFERROR(IF($D$9="",IF($D$11="",IF($D$13="",IF($D$15="",INDEX(orderData[customer],SMALL(MATCH(ROW(orderData[customer]),ROW(orderData[customer])),ROWS($A$15:A95)+$B$3)),INDEX(orderData[customer],SMALL(IF(ISNUMBER(MATCH(YEAR(orderData[invoice_date]),$D$15,0)),MATCH(ROW(orderData[customer]),ROW(orderData[customer])),""),ROWS($A$15:A95)+$B$3))),IF($D$15="",INDEX(orderData[customer],SMALL(IF(ISNUMBER(MATCH(orderData[order_type],$D$13,0)),MATCH(ROW(orderData[customer]),ROW(orderData[customer])),""),ROWS($A$15:A95)+$B$3)),INDEX(orderData[customer],SMALL(IF(ISNUMBER(MATCH(orderData[order_type],$D$13,0)*MATCH(YEAR(orderData[invoice_date]),$D$15,0)),MATCH(ROW(orderData[customer]),ROW(orderData[customer])),""),ROWS($A$15:A95)+$B$3)))),IF($D$13="",IF($D$15="",INDEX(orderData[customer],SMALL(IF(ISNUMBER(MATCH(orderData[status],$D$11,0)),MATCH(ROW(orderData[customer]),ROW(orderData[customer])),""),ROWS($A$15:A95)+$B$3)),INDEX(orderData[customer],SMALL(IF(ISNUMBER(MATCH(orderData[status],$D$11,0)*MATCH(YEAR(orderData[invoice_date]),$D$15,0)),MATCH(ROW(orderData[customer]),ROW(orderData[customer])),""),ROWS($A$15:A95)+$B$3))),IF($D$15="",INDEX(orderData[customer],SMALL(IF(ISNUMBER(MATCH(orderData[status],$D$11,0)*MATCH(orderData[order_type],$D$13,0)),MATCH(ROW(orderData[customer]),ROW(orderData[customer])),""),ROWS($A$15:A95)+$B$3)),INDEX(orderData[customer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er],SMALL(IF(ISNUMBER(MATCH(orderData[customer],$D$9,0)),MATCH(ROW(orderData[customer]),ROW(orderData[customer])),""),ROWS($A$15:A95)+$B$3)),INDEX(orderData[customer],SMALL(IF(ISNUMBER(MATCH(orderData[customer],$D$9,0)*MATCH(YEAR(orderData[invoice_date]),$D$15,0)),MATCH(ROW(orderData[customer]),ROW(orderData[customer])),""),ROWS($A$15:A95)+$B$3))),IF($D$15="",INDEX(orderData[customer],SMALL(IF(ISNUMBER(MATCH(orderData[customer],$D$9,0)*MATCH(orderData[order_type],$D$13,0)),MATCH(ROW(orderData[customer]),ROW(orderData[customer])),""),ROWS($A$15:A95)+$B$3)),INDEX(orderData[customer],SMALL(IF(ISNUMBER(MATCH(orderData[customer],$D$9,0)*MATCH(orderData[order_type],$D$13,0)*MATCH(YEAR(orderData[invoice_date]),$D$15,0)),MATCH(ROW(orderData[customer]),ROW(orderData[customer])),""),ROWS($A$15:A95)+$B$3)))),IF($D$13="",IF($D$15="",INDEX(orderData[customer],SMALL(IF(ISNUMBER(MATCH(orderData[customer],$D$9,0)*MATCH(orderData[status],$D$11,0)),MATCH(ROW(orderData[customer]),ROW(orderData[customer])),""),ROWS($A$15:A95)+$B$3)),INDEX(orderData[customer],SMALL(IF(ISNUMBER(MATCH(orderData[customer],$D$9,0)*MATCH(orderData[status],$D$11,0)*MATCH(YEAR(orderData[invoice_date]),$D$15,0)),MATCH(ROW(orderData[customer]),ROW(orderData[customer])),""),ROWS($A$15:A95)+$B$3))),IF($D$15="",INDEX(orderData[customer],SMALL(IF(ISNUMBER(MATCH(orderData[customer],$D$9,0)*MATCH(orderData[status],$D$11,0)*MATCH(orderData[order_type],$D$13,0)),MATCH(ROW(orderData[customer]),ROW(orderData[customer])),""),ROWS($A$15:A95)+$B$3)),INDEX(orderData[customer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M88" s="286" t="str">
        <f t="array" ref="M88">IFERROR(IF($D$9="",IF($D$11="",IF($D$13="",IF($D$15="",INDEX(orderData[order_no],SMALL(MATCH(ROW(orderData[customer]),ROW(orderData[customer])),ROWS($A$15:A95)+$B$3)),INDEX(orderData[order_no],SMALL(IF(ISNUMBER(MATCH(YEAR(orderData[invoice_date]),$D$15,0)),MATCH(ROW(orderData[customer]),ROW(orderData[customer])),""),ROWS($A$15:A95)+$B$3))),IF($D$15="",INDEX(orderData[order_no],SMALL(IF(ISNUMBER(MATCH(orderData[order_type],$D$13,0)),MATCH(ROW(orderData[customer]),ROW(orderData[customer])),""),ROWS($A$15:A95)+$B$3)),INDEX(orderData[order_no],SMALL(IF(ISNUMBER(MATCH(orderData[order_type],$D$13,0)*MATCH(YEAR(orderData[invoice_date]),$D$15,0)),MATCH(ROW(orderData[customer]),ROW(orderData[customer])),""),ROWS($A$15:A95)+$B$3)))),IF($D$13="",IF($D$15="",INDEX(orderData[order_no],SMALL(IF(ISNUMBER(MATCH(orderData[status],$D$11,0)),MATCH(ROW(orderData[customer]),ROW(orderData[customer])),""),ROWS($A$15:A95)+$B$3)),INDEX(orderData[order_no],SMALL(IF(ISNUMBER(MATCH(orderData[status],$D$11,0)*MATCH(YEAR(orderData[invoice_date]),$D$15,0)),MATCH(ROW(orderData[customer]),ROW(orderData[customer])),""),ROWS($A$15:A95)+$B$3))),IF($D$15="",INDEX(orderData[order_no],SMALL(IF(ISNUMBER(MATCH(orderData[status],$D$11,0)*MATCH(orderData[order_type],$D$13,0)),MATCH(ROW(orderData[customer]),ROW(orderData[customer])),""),ROWS($A$15:A95)+$B$3)),INDEX(orderData[order_no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no],SMALL(IF(ISNUMBER(MATCH(orderData[customer],$D$9,0)),MATCH(ROW(orderData[customer]),ROW(orderData[customer])),""),ROWS($A$15:A95)+$B$3)),INDEX(orderData[order_no],SMALL(IF(ISNUMBER(MATCH(orderData[customer],$D$9,0)*MATCH(YEAR(orderData[invoice_date]),$D$15,0)),MATCH(ROW(orderData[customer]),ROW(orderData[customer])),""),ROWS($A$15:A95)+$B$3))),IF($D$15="",INDEX(orderData[order_no],SMALL(IF(ISNUMBER(MATCH(orderData[customer],$D$9,0)*MATCH(orderData[order_type],$D$13,0)),MATCH(ROW(orderData[customer]),ROW(orderData[customer])),""),ROWS($A$15:A95)+$B$3)),INDEX(orderData[order_no],SMALL(IF(ISNUMBER(MATCH(orderData[customer],$D$9,0)*MATCH(orderData[order_type],$D$13,0)*MATCH(YEAR(orderData[invoice_date]),$D$15,0)),MATCH(ROW(orderData[customer]),ROW(orderData[customer])),""),ROWS($A$15:A95)+$B$3)))),IF($D$13="",IF($D$15="",INDEX(orderData[order_no],SMALL(IF(ISNUMBER(MATCH(orderData[customer],$D$9,0)*MATCH(orderData[status],$D$11,0)),MATCH(ROW(orderData[customer]),ROW(orderData[customer])),""),ROWS($A$15:A95)+$B$3)),INDEX(orderData[order_no],SMALL(IF(ISNUMBER(MATCH(orderData[customer],$D$9,0)*MATCH(orderData[status],$D$11,0)*MATCH(YEAR(orderData[invoice_date]),$D$15,0)),MATCH(ROW(orderData[customer]),ROW(orderData[customer])),""),ROWS($A$15:A95)+$B$3))),IF($D$15="",INDEX(orderData[order_no],SMALL(IF(ISNUMBER(MATCH(orderData[customer],$D$9,0)*MATCH(orderData[status],$D$11,0)*MATCH(orderData[order_type],$D$13,0)),MATCH(ROW(orderData[customer]),ROW(orderData[customer])),""),ROWS($A$15:A95)+$B$3)),INDEX(orderData[order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N88" s="287" t="str">
        <f t="array" ref="N88">IFERROR(IF($D$9="",IF($D$11="",IF($D$13="",IF($D$15="",INDEX(orderData[order_type],SMALL(MATCH(ROW(orderData[customer]),ROW(orderData[customer])),ROWS($A$15:A95)+$B$3)),INDEX(orderData[order_type],SMALL(IF(ISNUMBER(MATCH(YEAR(orderData[invoice_date]),$D$15,0)),MATCH(ROW(orderData[customer]),ROW(orderData[customer])),""),ROWS($A$15:A95)+$B$3))),IF($D$15="",INDEX(orderData[order_type],SMALL(IF(ISNUMBER(MATCH(orderData[order_type],$D$13,0)),MATCH(ROW(orderData[customer]),ROW(orderData[customer])),""),ROWS($A$15:A95)+$B$3)),INDEX(orderData[order_type],SMALL(IF(ISNUMBER(MATCH(orderData[order_type],$D$13,0)*MATCH(YEAR(orderData[invoice_date]),$D$15,0)),MATCH(ROW(orderData[customer]),ROW(orderData[customer])),""),ROWS($A$15:A95)+$B$3)))),IF($D$13="",IF($D$15="",INDEX(orderData[order_type],SMALL(IF(ISNUMBER(MATCH(orderData[status],$D$11,0)),MATCH(ROW(orderData[customer]),ROW(orderData[customer])),""),ROWS($A$15:A95)+$B$3)),INDEX(orderData[order_type],SMALL(IF(ISNUMBER(MATCH(orderData[status],$D$11,0)*MATCH(YEAR(orderData[invoice_date]),$D$15,0)),MATCH(ROW(orderData[customer]),ROW(orderData[customer])),""),ROWS($A$15:A95)+$B$3))),IF($D$15="",INDEX(orderData[order_type],SMALL(IF(ISNUMBER(MATCH(orderData[status],$D$11,0)*MATCH(orderData[order_type],$D$13,0)),MATCH(ROW(orderData[customer]),ROW(orderData[customer])),""),ROWS($A$15:A95)+$B$3)),INDEX(orderData[order_typ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type],SMALL(IF(ISNUMBER(MATCH(orderData[customer],$D$9,0)),MATCH(ROW(orderData[customer]),ROW(orderData[customer])),""),ROWS($A$15:A95)+$B$3)),INDEX(orderData[order_type],SMALL(IF(ISNUMBER(MATCH(orderData[customer],$D$9,0)*MATCH(YEAR(orderData[invoice_date]),$D$15,0)),MATCH(ROW(orderData[customer]),ROW(orderData[customer])),""),ROWS($A$15:A95)+$B$3))),IF($D$15="",INDEX(orderData[order_type],SMALL(IF(ISNUMBER(MATCH(orderData[customer],$D$9,0)*MATCH(orderData[order_type],$D$13,0)),MATCH(ROW(orderData[customer]),ROW(orderData[customer])),""),ROWS($A$15:A95)+$B$3)),INDEX(orderData[order_type],SMALL(IF(ISNUMBER(MATCH(orderData[customer],$D$9,0)*MATCH(orderData[order_type],$D$13,0)*MATCH(YEAR(orderData[invoice_date]),$D$15,0)),MATCH(ROW(orderData[customer]),ROW(orderData[customer])),""),ROWS($A$15:A95)+$B$3)))),IF($D$13="",IF($D$15="",INDEX(orderData[order_type],SMALL(IF(ISNUMBER(MATCH(orderData[customer],$D$9,0)*MATCH(orderData[status],$D$11,0)),MATCH(ROW(orderData[customer]),ROW(orderData[customer])),""),ROWS($A$15:A95)+$B$3)),INDEX(orderData[order_type],SMALL(IF(ISNUMBER(MATCH(orderData[customer],$D$9,0)*MATCH(orderData[status],$D$11,0)*MATCH(YEAR(orderData[invoice_date]),$D$15,0)),MATCH(ROW(orderData[customer]),ROW(orderData[customer])),""),ROWS($A$15:A95)+$B$3))),IF($D$15="",INDEX(orderData[order_type],SMALL(IF(ISNUMBER(MATCH(orderData[customer],$D$9,0)*MATCH(orderData[status],$D$11,0)*MATCH(orderData[order_type],$D$13,0)),MATCH(ROW(orderData[customer]),ROW(orderData[customer])),""),ROWS($A$15:A95)+$B$3)),INDEX(orderData[order_typ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O88" s="288" t="str">
        <f t="array" ref="O88">IFERROR(IF($D$9="",IF($D$11="",IF($D$13="",IF($D$15="",INDEX(orderData[order_date],SMALL(MATCH(ROW(orderData[customer]),ROW(orderData[customer])),ROWS($A$15:A95)+$B$3)),INDEX(orderData[order_date],SMALL(IF(ISNUMBER(MATCH(YEAR(orderData[invoice_date]),$D$15,0)),MATCH(ROW(orderData[customer]),ROW(orderData[customer])),""),ROWS($A$15:A95)+$B$3))),IF($D$15="",INDEX(orderData[order_date],SMALL(IF(ISNUMBER(MATCH(orderData[order_type],$D$13,0)),MATCH(ROW(orderData[customer]),ROW(orderData[customer])),""),ROWS($A$15:A95)+$B$3)),INDEX(orderData[order_date],SMALL(IF(ISNUMBER(MATCH(orderData[order_type],$D$13,0)*MATCH(YEAR(orderData[invoice_date]),$D$15,0)),MATCH(ROW(orderData[customer]),ROW(orderData[customer])),""),ROWS($A$15:A95)+$B$3)))),IF($D$13="",IF($D$15="",INDEX(orderData[order_date],SMALL(IF(ISNUMBER(MATCH(orderData[status],$D$11,0)),MATCH(ROW(orderData[customer]),ROW(orderData[customer])),""),ROWS($A$15:A95)+$B$3)),INDEX(orderData[order_date],SMALL(IF(ISNUMBER(MATCH(orderData[status],$D$11,0)*MATCH(YEAR(orderData[invoice_date]),$D$15,0)),MATCH(ROW(orderData[customer]),ROW(orderData[customer])),""),ROWS($A$15:A95)+$B$3))),IF($D$15="",INDEX(orderData[order_date],SMALL(IF(ISNUMBER(MATCH(orderData[status],$D$11,0)*MATCH(orderData[order_type],$D$13,0)),MATCH(ROW(orderData[customer]),ROW(orderData[customer])),""),ROWS($A$15:A95)+$B$3)),INDEX(orderData[order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date],SMALL(IF(ISNUMBER(MATCH(orderData[customer],$D$9,0)),MATCH(ROW(orderData[customer]),ROW(orderData[customer])),""),ROWS($A$15:A95)+$B$3)),INDEX(orderData[order_date],SMALL(IF(ISNUMBER(MATCH(orderData[customer],$D$9,0)*MATCH(YEAR(orderData[invoice_date]),$D$15,0)),MATCH(ROW(orderData[customer]),ROW(orderData[customer])),""),ROWS($A$15:A95)+$B$3))),IF($D$15="",INDEX(orderData[order_date],SMALL(IF(ISNUMBER(MATCH(orderData[customer],$D$9,0)*MATCH(orderData[order_type],$D$13,0)),MATCH(ROW(orderData[customer]),ROW(orderData[customer])),""),ROWS($A$15:A95)+$B$3)),INDEX(orderData[order_date],SMALL(IF(ISNUMBER(MATCH(orderData[customer],$D$9,0)*MATCH(orderData[order_type],$D$13,0)*MATCH(YEAR(orderData[invoice_date]),$D$15,0)),MATCH(ROW(orderData[customer]),ROW(orderData[customer])),""),ROWS($A$15:A95)+$B$3)))),IF($D$13="",IF($D$15="",INDEX(orderData[order_date],SMALL(IF(ISNUMBER(MATCH(orderData[customer],$D$9,0)*MATCH(orderData[status],$D$11,0)),MATCH(ROW(orderData[customer]),ROW(orderData[customer])),""),ROWS($A$15:A95)+$B$3)),INDEX(orderData[order_date],SMALL(IF(ISNUMBER(MATCH(orderData[customer],$D$9,0)*MATCH(orderData[status],$D$11,0)*MATCH(YEAR(orderData[invoice_date]),$D$15,0)),MATCH(ROW(orderData[customer]),ROW(orderData[customer])),""),ROWS($A$15:A95)+$B$3))),IF($D$15="",INDEX(orderData[order_date],SMALL(IF(ISNUMBER(MATCH(orderData[customer],$D$9,0)*MATCH(orderData[status],$D$11,0)*MATCH(orderData[order_type],$D$13,0)),MATCH(ROW(orderData[customer]),ROW(orderData[customer])),""),ROWS($A$15:A95)+$B$3)),INDEX(orderData[order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P88" s="289" t="str">
        <f t="array" ref="P88">IFERROR(IF($D$9="",IF($D$11="",IF($D$13="",IF($D$15="",INDEX(orderData[invoice_no],SMALL(MATCH(ROW(orderData[customer]),ROW(orderData[customer])),ROWS($A$15:A95)+$B$3)),INDEX(orderData[invoice_no],SMALL(IF(ISNUMBER(MATCH(YEAR(orderData[invoice_date]),$D$15,0)),MATCH(ROW(orderData[customer]),ROW(orderData[customer])),""),ROWS($A$15:A95)+$B$3))),IF($D$15="",INDEX(orderData[invoice_no],SMALL(IF(ISNUMBER(MATCH(orderData[order_type],$D$13,0)),MATCH(ROW(orderData[customer]),ROW(orderData[customer])),""),ROWS($A$15:A95)+$B$3)),INDEX(orderData[invoice_no],SMALL(IF(ISNUMBER(MATCH(orderData[order_type],$D$13,0)*MATCH(YEAR(orderData[invoice_date]),$D$15,0)),MATCH(ROW(orderData[customer]),ROW(orderData[customer])),""),ROWS($A$15:A95)+$B$3)))),IF($D$13="",IF($D$15="",INDEX(orderData[invoice_no],SMALL(IF(ISNUMBER(MATCH(orderData[status],$D$11,0)),MATCH(ROW(orderData[customer]),ROW(orderData[customer])),""),ROWS($A$15:A95)+$B$3)),INDEX(orderData[invoice_no],SMALL(IF(ISNUMBER(MATCH(orderData[status],$D$11,0)*MATCH(YEAR(orderData[invoice_date]),$D$15,0)),MATCH(ROW(orderData[customer]),ROW(orderData[customer])),""),ROWS($A$15:A95)+$B$3))),IF($D$15="",INDEX(orderData[invoice_no],SMALL(IF(ISNUMBER(MATCH(orderData[status],$D$11,0)*MATCH(orderData[order_type],$D$13,0)),MATCH(ROW(orderData[customer]),ROW(orderData[customer])),""),ROWS($A$15:A95)+$B$3)),INDEX(orderData[invoice_no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no],SMALL(IF(ISNUMBER(MATCH(orderData[customer],$D$9,0)),MATCH(ROW(orderData[customer]),ROW(orderData[customer])),""),ROWS($A$15:A95)+$B$3)),INDEX(orderData[invoice_no],SMALL(IF(ISNUMBER(MATCH(orderData[customer],$D$9,0)*MATCH(YEAR(orderData[invoice_date]),$D$15,0)),MATCH(ROW(orderData[customer]),ROW(orderData[customer])),""),ROWS($A$15:A95)+$B$3))),IF($D$15="",INDEX(orderData[invoice_no],SMALL(IF(ISNUMBER(MATCH(orderData[customer],$D$9,0)*MATCH(orderData[order_type],$D$13,0)),MATCH(ROW(orderData[customer]),ROW(orderData[customer])),""),ROWS($A$15:A95)+$B$3)),INDEX(orderData[invoice_no],SMALL(IF(ISNUMBER(MATCH(orderData[customer],$D$9,0)*MATCH(orderData[order_type],$D$13,0)*MATCH(YEAR(orderData[invoice_date]),$D$15,0)),MATCH(ROW(orderData[customer]),ROW(orderData[customer])),""),ROWS($A$15:A95)+$B$3)))),IF($D$13="",IF($D$15="",INDEX(orderData[invoice_no],SMALL(IF(ISNUMBER(MATCH(orderData[customer],$D$9,0)*MATCH(orderData[status],$D$11,0)),MATCH(ROW(orderData[customer]),ROW(orderData[customer])),""),ROWS($A$15:A95)+$B$3)),INDEX(orderData[invoice_no],SMALL(IF(ISNUMBER(MATCH(orderData[customer],$D$9,0)*MATCH(orderData[status],$D$11,0)*MATCH(YEAR(orderData[invoice_date]),$D$15,0)),MATCH(ROW(orderData[customer]),ROW(orderData[customer])),""),ROWS($A$15:A95)+$B$3))),IF($D$15="",INDEX(orderData[invoice_no],SMALL(IF(ISNUMBER(MATCH(orderData[customer],$D$9,0)*MATCH(orderData[status],$D$11,0)*MATCH(orderData[order_type],$D$13,0)),MATCH(ROW(orderData[customer]),ROW(orderData[customer])),""),ROWS($A$15:A95)+$B$3)),INDEX(orderData[invoice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Q88" s="290" t="str">
        <f t="array" ref="Q88">IFERROR(IF($D$9="",IF($D$11="",IF($D$13="",IF($D$15="",INDEX(orderData[invoice_date],SMALL(MATCH(ROW(orderData[customer]),ROW(orderData[customer])),ROWS($A$15:A95)+$B$3)),INDEX(orderData[invoice_date],SMALL(IF(ISNUMBER(MATCH(YEAR(orderData[invoice_date]),$D$15,0)),MATCH(ROW(orderData[customer]),ROW(orderData[customer])),""),ROWS($A$15:A95)+$B$3))),IF($D$15="",INDEX(orderData[invoice_date],SMALL(IF(ISNUMBER(MATCH(orderData[order_type],$D$13,0)),MATCH(ROW(orderData[customer]),ROW(orderData[customer])),""),ROWS($A$15:A95)+$B$3)),INDEX(orderData[invoice_date],SMALL(IF(ISNUMBER(MATCH(orderData[order_type],$D$13,0)*MATCH(YEAR(orderData[invoice_date]),$D$15,0)),MATCH(ROW(orderData[customer]),ROW(orderData[customer])),""),ROWS($A$15:A95)+$B$3)))),IF($D$13="",IF($D$15="",INDEX(orderData[invoice_date],SMALL(IF(ISNUMBER(MATCH(orderData[status],$D$11,0)),MATCH(ROW(orderData[customer]),ROW(orderData[customer])),""),ROWS($A$15:A95)+$B$3)),INDEX(orderData[invoice_date],SMALL(IF(ISNUMBER(MATCH(orderData[status],$D$11,0)*MATCH(YEAR(orderData[invoice_date]),$D$15,0)),MATCH(ROW(orderData[customer]),ROW(orderData[customer])),""),ROWS($A$15:A95)+$B$3))),IF($D$15="",INDEX(orderData[invoice_date],SMALL(IF(ISNUMBER(MATCH(orderData[status],$D$11,0)*MATCH(orderData[order_type],$D$13,0)),MATCH(ROW(orderData[customer]),ROW(orderData[customer])),""),ROWS($A$15:A95)+$B$3)),INDEX(orderData[invoice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date],SMALL(IF(ISNUMBER(MATCH(orderData[customer],$D$9,0)),MATCH(ROW(orderData[customer]),ROW(orderData[customer])),""),ROWS($A$15:A95)+$B$3)),INDEX(orderData[invoice_date],SMALL(IF(ISNUMBER(MATCH(orderData[customer],$D$9,0)*MATCH(YEAR(orderData[invoice_date]),$D$15,0)),MATCH(ROW(orderData[customer]),ROW(orderData[customer])),""),ROWS($A$15:A95)+$B$3))),IF($D$15="",INDEX(orderData[invoice_date],SMALL(IF(ISNUMBER(MATCH(orderData[customer],$D$9,0)*MATCH(orderData[order_type],$D$13,0)),MATCH(ROW(orderData[customer]),ROW(orderData[customer])),""),ROWS($A$15:A95)+$B$3)),INDEX(orderData[invoice_date],SMALL(IF(ISNUMBER(MATCH(orderData[customer],$D$9,0)*MATCH(orderData[order_type],$D$13,0)*MATCH(YEAR(orderData[invoice_date]),$D$15,0)),MATCH(ROW(orderData[customer]),ROW(orderData[customer])),""),ROWS($A$15:A95)+$B$3)))),IF($D$13="",IF($D$15="",INDEX(orderData[invoice_date],SMALL(IF(ISNUMBER(MATCH(orderData[customer],$D$9,0)*MATCH(orderData[status],$D$11,0)),MATCH(ROW(orderData[customer]),ROW(orderData[customer])),""),ROWS($A$15:A95)+$B$3)),INDEX(orderData[invoice_date],SMALL(IF(ISNUMBER(MATCH(orderData[customer],$D$9,0)*MATCH(orderData[status],$D$11,0)*MATCH(YEAR(orderData[invoice_date]),$D$15,0)),MATCH(ROW(orderData[customer]),ROW(orderData[customer])),""),ROWS($A$15:A95)+$B$3))),IF($D$15="",INDEX(orderData[invoice_date],SMALL(IF(ISNUMBER(MATCH(orderData[customer],$D$9,0)*MATCH(orderData[status],$D$11,0)*MATCH(orderData[order_type],$D$13,0)),MATCH(ROW(orderData[customer]),ROW(orderData[customer])),""),ROWS($A$15:A95)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R88" s="291" t="str">
        <f t="array" ref="R88">IFERROR(IF($D$9="",IF($D$11="",IF($D$13="",IF($D$15="",INDEX(orderData[inv_amount],SMALL(MATCH(ROW(orderData[customer]),ROW(orderData[customer])),ROWS($A$15:A95)+$B$3)),INDEX(orderData[inv_amount],SMALL(IF(ISNUMBER(MATCH(YEAR(orderData[invoice_date]),$D$15,0)),MATCH(ROW(orderData[customer]),ROW(orderData[customer])),""),ROWS($A$15:A95)+$B$3))),IF($D$15="",INDEX(orderData[inv_amount],SMALL(IF(ISNUMBER(MATCH(orderData[order_type],$D$13,0)),MATCH(ROW(orderData[customer]),ROW(orderData[customer])),""),ROWS($A$15:A95)+$B$3)),INDEX(orderData[inv_amount],SMALL(IF(ISNUMBER(MATCH(orderData[order_type],$D$13,0)*MATCH(YEAR(orderData[invoice_date]),$D$15,0)),MATCH(ROW(orderData[customer]),ROW(orderData[customer])),""),ROWS($A$15:A95)+$B$3)))),IF($D$13="",IF($D$15="",INDEX(orderData[inv_amount],SMALL(IF(ISNUMBER(MATCH(orderData[status],$D$11,0)),MATCH(ROW(orderData[customer]),ROW(orderData[customer])),""),ROWS($A$15:A95)+$B$3)),INDEX(orderData[inv_amount],SMALL(IF(ISNUMBER(MATCH(orderData[status],$D$11,0)*MATCH(YEAR(orderData[invoice_date]),$D$15,0)),MATCH(ROW(orderData[customer]),ROW(orderData[customer])),""),ROWS($A$15:A95)+$B$3))),IF($D$15="",INDEX(orderData[inv_amount],SMALL(IF(ISNUMBER(MATCH(orderData[status],$D$11,0)*MATCH(orderData[order_type],$D$13,0)),MATCH(ROW(orderData[customer]),ROW(orderData[customer])),""),ROWS($A$15:A95)+$B$3)),INDEX(orderData[inv_amount],SMALL(IF(ISNUMBER(MATCH(orderData[status],$D$11,0)*MATCH(orderData[order_type],$D$13,0)*MATCH(YEAR(orderData[invoice_date]),$D$15,0)),MATCH(ROW(orderData[customer]),ROW(orderData[customer])),""),ROWS($A$15:A95)+$B$3))))),IF($D$11="",IF($D$13="",IF($D$15="",INDEX(orderData[inv_amount],SMALL(IF(ISNUMBER(MATCH(orderData[customer],$D$9,0)),MATCH(ROW(orderData[customer]),ROW(orderData[customer])),""),ROWS($A$15:A95)+$B$3)),INDEX(orderData[inv_amount],SMALL(IF(ISNUMBER(MATCH(orderData[customer],$D$9,0)*MATCH(YEAR(orderData[invoice_date]),$D$15,0)),MATCH(ROW(orderData[customer]),ROW(orderData[customer])),""),ROWS($A$15:A95)+$B$3))),IF($D$15="",INDEX(orderData[inv_amount],SMALL(IF(ISNUMBER(MATCH(orderData[customer],$D$9,0)*MATCH(orderData[order_type],$D$13,0)),MATCH(ROW(orderData[customer]),ROW(orderData[customer])),""),ROWS($A$15:A95)+$B$3)),INDEX(orderData[inv_amount],SMALL(IF(ISNUMBER(MATCH(orderData[customer],$D$9,0)*MATCH(orderData[order_type],$D$13,0)*MATCH(YEAR(orderData[invoice_date]),$D$15,0)),MATCH(ROW(orderData[customer]),ROW(orderData[customer])),""),ROWS($A$15:A95)+$B$3)))),IF($D$13="",IF($D$15="",INDEX(orderData[inv_amount],SMALL(IF(ISNUMBER(MATCH(orderData[customer],$D$9,0)*MATCH(orderData[status],$D$11,0)),MATCH(ROW(orderData[customer]),ROW(orderData[customer])),""),ROWS($A$15:A95)+$B$3)),INDEX(orderData[inv_amount],SMALL(IF(ISNUMBER(MATCH(orderData[customer],$D$9,0)*MATCH(orderData[status],$D$11,0)*MATCH(YEAR(orderData[inv_amount]),$D$15,0)),MATCH(ROW(orderData[customer]),ROW(orderData[customer])),""),ROWS($A$15:A95)+$B$3))),IF($D$15="",INDEX(orderData[inv_amount],SMALL(IF(ISNUMBER(MATCH(orderData[customer],$D$9,0)*MATCH(orderData[status],$D$11,0)*MATCH(orderData[order_type],$D$13,0)),MATCH(ROW(orderData[customer]),ROW(orderData[customer])),""),ROWS($A$15:A95)+$B$3)),INDEX(orderData[inv_amount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S88" s="353" t="str">
        <f t="array" ref="S88">IFERROR(IF($D$9="",IF($D$11="",IF($D$13="",IF($D$15="",INDEX(orderData[lock_goods],SMALL(MATCH(ROW(orderData[customer]),ROW(orderData[customer])),ROWS($A$15:A95)+$B$3)),INDEX(orderData[lock_goods],SMALL(IF(ISNUMBER(MATCH(YEAR(orderData[invoice_date]),$D$15,0)),MATCH(ROW(orderData[customer]),ROW(orderData[customer])),""),ROWS($A$15:A95)+$B$3))),IF($D$15="",INDEX(orderData[lock_goods],SMALL(IF(ISNUMBER(MATCH(orderData[order_type],$D$13,0)),MATCH(ROW(orderData[customer]),ROW(orderData[customer])),""),ROWS($A$15:A95)+$B$3)),INDEX(orderData[lock_goods],SMALL(IF(ISNUMBER(MATCH(orderData[order_type],$D$13,0)*MATCH(YEAR(orderData[invoice_date]),$D$15,0)),MATCH(ROW(orderData[customer]),ROW(orderData[customer])),""),ROWS($A$15:A95)+$B$3)))),IF($D$13="",IF($D$15="",INDEX(orderData[lock_goods],SMALL(IF(ISNUMBER(MATCH(orderData[status],$D$11,0)),MATCH(ROW(orderData[customer]),ROW(orderData[customer])),""),ROWS($A$15:A95)+$B$3)),INDEX(orderData[lock_goods],SMALL(IF(ISNUMBER(MATCH(orderData[status],$D$11,0)*MATCH(YEAR(orderData[invoice_date]),$D$15,0)),MATCH(ROW(orderData[customer]),ROW(orderData[customer])),""),ROWS($A$15:A95)+$B$3))),IF($D$15="",INDEX(orderData[lock_goods],SMALL(IF(ISNUMBER(MATCH(orderData[status],$D$11,0)*MATCH(orderData[order_type],$D$13,0)),MATCH(ROW(orderData[customer]),ROW(orderData[customer])),""),ROWS($A$15:A95)+$B$3)),INDEX(orderData[lock_goods],SMALL(IF(ISNUMBER(MATCH(orderData[status],$D$11,0)*MATCH(orderData[order_type],$D$13,0)*MATCH(YEAR(orderData[invoice_date]),$D$15,0)),MATCH(ROW(orderData[customer]),ROW(orderData[customer])),""),ROWS($A$15:A95)+$B$3))))),IF($D$11="",IF($D$13="",IF($D$15="",INDEX(orderData[lock_goods],SMALL(IF(ISNUMBER(MATCH(orderData[customer],$D$9,0)),MATCH(ROW(orderData[customer]),ROW(orderData[customer])),""),ROWS($A$15:A95)+$B$3)),INDEX(orderData[lock_goods],SMALL(IF(ISNUMBER(MATCH(orderData[customer],$D$9,0)*MATCH(YEAR(orderData[invoice_date]),$D$15,0)),MATCH(ROW(orderData[customer]),ROW(orderData[customer])),""),ROWS($A$15:A95)+$B$3))),IF($D$15="",INDEX(orderData[lock_goods],SMALL(IF(ISNUMBER(MATCH(orderData[customer],$D$9,0)*MATCH(orderData[order_type],$D$13,0)),MATCH(ROW(orderData[customer]),ROW(orderData[customer])),""),ROWS($A$15:A95)+$B$3)),INDEX(orderData[lock_goods],SMALL(IF(ISNUMBER(MATCH(orderData[customer],$D$9,0)*MATCH(orderData[order_type],$D$13,0)*MATCH(YEAR(orderData[invoice_date]),$D$15,0)),MATCH(ROW(orderData[customer]),ROW(orderData[customer])),""),ROWS($A$15:A95)+$B$3)))),IF($D$13="",IF($D$15="",INDEX(orderData[lock_goods],SMALL(IF(ISNUMBER(MATCH(orderData[customer],$D$9,0)*MATCH(orderData[status],$D$11,0)),MATCH(ROW(orderData[customer]),ROW(orderData[customer])),""),ROWS($A$15:A95)+$B$3)),INDEX(orderData[lock_goods],SMALL(IF(ISNUMBER(MATCH(orderData[customer],$D$9,0)*MATCH(orderData[status],$D$11,0)*MATCH(YEAR(orderData[payed]),$D$15,0)),MATCH(ROW(orderData[customer]),ROW(orderData[customer])),""),ROWS($A$15:A95)+$B$3))),IF($D$15="",INDEX(orderData[lock_goods],SMALL(IF(ISNUMBER(MATCH(orderData[customer],$D$9,0)*MATCH(orderData[status],$D$11,0)*MATCH(orderData[order_type],$D$13,0)),MATCH(ROW(orderData[customer]),ROW(orderData[customer])),""),ROWS($A$15:A95)+$B$3)),INDEX(orderData[lock_good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T88" s="292" t="str">
        <f t="array" ref="T88">IFERROR(IF($D$9="",IF($D$11="",IF($D$13="",IF($D$15="",INDEX(orderData[payed],SMALL(MATCH(ROW(orderData[customer]),ROW(orderData[customer])),ROWS($A$15:A95)+$B$3)),INDEX(orderData[payed],SMALL(IF(ISNUMBER(MATCH(YEAR(orderData[invoice_date]),$D$15,0)),MATCH(ROW(orderData[customer]),ROW(orderData[customer])),""),ROWS($A$15:A95)+$B$3))),IF($D$15="",INDEX(orderData[payed],SMALL(IF(ISNUMBER(MATCH(orderData[order_type],$D$13,0)),MATCH(ROW(orderData[customer]),ROW(orderData[customer])),""),ROWS($A$15:A95)+$B$3)),INDEX(orderData[payed],SMALL(IF(ISNUMBER(MATCH(orderData[order_type],$D$13,0)*MATCH(YEAR(orderData[invoice_date]),$D$15,0)),MATCH(ROW(orderData[customer]),ROW(orderData[customer])),""),ROWS($A$15:A95)+$B$3)))),IF($D$13="",IF($D$15="",INDEX(orderData[payed],SMALL(IF(ISNUMBER(MATCH(orderData[status],$D$11,0)),MATCH(ROW(orderData[customer]),ROW(orderData[customer])),""),ROWS($A$15:A95)+$B$3)),INDEX(orderData[payed],SMALL(IF(ISNUMBER(MATCH(orderData[status],$D$11,0)*MATCH(YEAR(orderData[invoice_date]),$D$15,0)),MATCH(ROW(orderData[customer]),ROW(orderData[customer])),""),ROWS($A$15:A95)+$B$3))),IF($D$15="",INDEX(orderData[payed],SMALL(IF(ISNUMBER(MATCH(orderData[status],$D$11,0)*MATCH(orderData[order_type],$D$13,0)),MATCH(ROW(orderData[customer]),ROW(orderData[customer])),""),ROWS($A$15:A95)+$B$3)),INDEX(orderData[payed],SMALL(IF(ISNUMBER(MATCH(orderData[status],$D$11,0)*MATCH(orderData[order_type],$D$13,0)*MATCH(YEAR(orderData[invoice_date]),$D$15,0)),MATCH(ROW(orderData[customer]),ROW(orderData[customer])),""),ROWS($A$15:A95)+$B$3))))),IF($D$11="",IF($D$13="",IF($D$15="",INDEX(orderData[payed],SMALL(IF(ISNUMBER(MATCH(orderData[customer],$D$9,0)),MATCH(ROW(orderData[customer]),ROW(orderData[customer])),""),ROWS($A$15:A95)+$B$3)),INDEX(orderData[payed],SMALL(IF(ISNUMBER(MATCH(orderData[customer],$D$9,0)*MATCH(YEAR(orderData[invoice_date]),$D$15,0)),MATCH(ROW(orderData[customer]),ROW(orderData[customer])),""),ROWS($A$15:A95)+$B$3))),IF($D$15="",INDEX(orderData[payed],SMALL(IF(ISNUMBER(MATCH(orderData[customer],$D$9,0)*MATCH(orderData[order_type],$D$13,0)),MATCH(ROW(orderData[customer]),ROW(orderData[customer])),""),ROWS($A$15:A95)+$B$3)),INDEX(orderData[payed],SMALL(IF(ISNUMBER(MATCH(orderData[customer],$D$9,0)*MATCH(orderData[order_type],$D$13,0)*MATCH(YEAR(orderData[invoice_date]),$D$15,0)),MATCH(ROW(orderData[customer]),ROW(orderData[customer])),""),ROWS($A$15:A95)+$B$3)))),IF($D$13="",IF($D$15="",INDEX(orderData[payed],SMALL(IF(ISNUMBER(MATCH(orderData[customer],$D$9,0)*MATCH(orderData[status],$D$11,0)),MATCH(ROW(orderData[customer]),ROW(orderData[customer])),""),ROWS($A$15:A95)+$B$3)),INDEX(orderData[payed],SMALL(IF(ISNUMBER(MATCH(orderData[customer],$D$9,0)*MATCH(orderData[status],$D$11,0)*MATCH(YEAR(orderData[payed]),$D$15,0)),MATCH(ROW(orderData[customer]),ROW(orderData[customer])),""),ROWS($A$15:A95)+$B$3))),IF($D$15="",INDEX(orderData[payed],SMALL(IF(ISNUMBER(MATCH(orderData[customer],$D$9,0)*MATCH(orderData[status],$D$11,0)*MATCH(orderData[order_type],$D$13,0)),MATCH(ROW(orderData[customer]),ROW(orderData[customer])),""),ROWS($A$15:A95)+$B$3)),INDEX(orderData[paye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U88" s="287" t="str">
        <f t="array" ref="U88">IFERROR(IF($D$9="",IF($D$11="",IF($D$13="",IF($D$15="",INDEX(orderData[shipping_method],SMALL(MATCH(ROW(orderData[customer]),ROW(orderData[customer])),ROWS($A$15:A95)+$B$3)),INDEX(orderData[shipping_method],SMALL(IF(ISNUMBER(MATCH(YEAR(orderData[invoice_date]),$D$15,0)),MATCH(ROW(orderData[customer]),ROW(orderData[customer])),""),ROWS($A$15:A95)+$B$3))),IF($D$15="",INDEX(orderData[shipping_method],SMALL(IF(ISNUMBER(MATCH(orderData[order_type],$D$13,0)),MATCH(ROW(orderData[customer]),ROW(orderData[customer])),""),ROWS($A$15:A95)+$B$3)),INDEX(orderData[shipping_method],SMALL(IF(ISNUMBER(MATCH(orderData[order_type],$D$13,0)*MATCH(YEAR(orderData[invoice_date]),$D$15,0)),MATCH(ROW(orderData[customer]),ROW(orderData[customer])),""),ROWS($A$15:A95)+$B$3)))),IF($D$13="",IF($D$15="",INDEX(orderData[shipping_method],SMALL(IF(ISNUMBER(MATCH(orderData[status],$D$11,0)),MATCH(ROW(orderData[customer]),ROW(orderData[customer])),""),ROWS($A$15:A95)+$B$3)),INDEX(orderData[shipping_method],SMALL(IF(ISNUMBER(MATCH(orderData[status],$D$11,0)*MATCH(YEAR(orderData[invoice_date]),$D$15,0)),MATCH(ROW(orderData[customer]),ROW(orderData[customer])),""),ROWS($A$15:A95)+$B$3))),IF($D$15="",INDEX(orderData[shipping_method],SMALL(IF(ISNUMBER(MATCH(orderData[status],$D$11,0)*MATCH(orderData[order_type],$D$13,0)),MATCH(ROW(orderData[customer]),ROW(orderData[customer])),""),ROWS($A$15:A95)+$B$3)),INDEX(orderData[shipping_method],SMALL(IF(ISNUMBER(MATCH(orderData[status],$D$11,0)*MATCH(orderData[order_type],$D$13,0)*MATCH(YEAR(orderData[invoice_date]),$D$15,0)),MATCH(ROW(orderData[customer]),ROW(orderData[customer])),""),ROWS($A$15:A95)+$B$3))))),IF($D$11="",IF($D$13="",IF($D$15="",INDEX(orderData[shipping_method],SMALL(IF(ISNUMBER(MATCH(orderData[customer],$D$9,0)),MATCH(ROW(orderData[customer]),ROW(orderData[customer])),""),ROWS($A$15:A95)+$B$3)),INDEX(orderData[shipping_method],SMALL(IF(ISNUMBER(MATCH(orderData[customer],$D$9,0)*MATCH(YEAR(orderData[invoice_date]),$D$15,0)),MATCH(ROW(orderData[customer]),ROW(orderData[customer])),""),ROWS($A$15:A95)+$B$3))),IF($D$15="",INDEX(orderData[shipping_method],SMALL(IF(ISNUMBER(MATCH(orderData[customer],$D$9,0)*MATCH(orderData[order_type],$D$13,0)),MATCH(ROW(orderData[customer]),ROW(orderData[customer])),""),ROWS($A$15:A95)+$B$3)),INDEX(orderData[shipping_method],SMALL(IF(ISNUMBER(MATCH(orderData[customer],$D$9,0)*MATCH(orderData[order_type],$D$13,0)*MATCH(YEAR(orderData[invoice_date]),$D$15,0)),MATCH(ROW(orderData[customer]),ROW(orderData[customer])),""),ROWS($A$15:A95)+$B$3)))),IF($D$13="",IF($D$15="",INDEX(orderData[shipping_method],SMALL(IF(ISNUMBER(MATCH(orderData[customer],$D$9,0)*MATCH(orderData[status],$D$11,0)),MATCH(ROW(orderData[customer]),ROW(orderData[customer])),""),ROWS($A$15:A95)+$B$3)),INDEX(orderData[shipping_method],SMALL(IF(ISNUMBER(MATCH(orderData[customer],$D$9,0)*MATCH(orderData[status],$D$11,0)*MATCH(YEAR(orderData[shipping_method]),$D$15,0)),MATCH(ROW(orderData[customer]),ROW(orderData[customer])),""),ROWS($A$15:A95)+$B$3))),IF($D$15="",INDEX(orderData[shipping_method],SMALL(IF(ISNUMBER(MATCH(orderData[customer],$D$9,0)*MATCH(orderData[status],$D$11,0)*MATCH(orderData[order_type],$D$13,0)),MATCH(ROW(orderData[customer]),ROW(orderData[customer])),""),ROWS($A$15:A95)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V88" s="292" t="str">
        <f t="array" ref="V88">IFERROR(IF($D$9="",IF($D$11="",IF($D$13="",IF($D$15="",INDEX(orderData[status],SMALL(MATCH(ROW(orderData[customer]),ROW(orderData[customer])),ROWS($A$15:A95)+$B$3)),INDEX(orderData[status],SMALL(IF(ISNUMBER(MATCH(YEAR(orderData[invoice_date]),$D$15,0)),MATCH(ROW(orderData[customer]),ROW(orderData[customer])),""),ROWS($A$15:A95)+$B$3))),IF($D$15="",INDEX(orderData[status],SMALL(IF(ISNUMBER(MATCH(orderData[order_type],$D$13,0)),MATCH(ROW(orderData[customer]),ROW(orderData[customer])),""),ROWS($A$15:A95)+$B$3)),INDEX(orderData[status],SMALL(IF(ISNUMBER(MATCH(orderData[order_type],$D$13,0)*MATCH(YEAR(orderData[invoice_date]),$D$15,0)),MATCH(ROW(orderData[customer]),ROW(orderData[customer])),""),ROWS($A$15:A95)+$B$3)))),IF($D$13="",IF($D$15="",INDEX(orderData[status],SMALL(IF(ISNUMBER(MATCH(orderData[status],$D$11,0)),MATCH(ROW(orderData[customer]),ROW(orderData[customer])),""),ROWS($A$15:A95)+$B$3)),INDEX(orderData[status],SMALL(IF(ISNUMBER(MATCH(orderData[status],$D$11,0)*MATCH(YEAR(orderData[invoice_date]),$D$15,0)),MATCH(ROW(orderData[customer]),ROW(orderData[customer])),""),ROWS($A$15:A95)+$B$3))),IF($D$15="",INDEX(orderData[status],SMALL(IF(ISNUMBER(MATCH(orderData[status],$D$11,0)*MATCH(orderData[order_type],$D$13,0)),MATCH(ROW(orderData[customer]),ROW(orderData[customer])),""),ROWS($A$15:A95)+$B$3)),INDEX(orderData[status],SMALL(IF(ISNUMBER(MATCH(orderData[status],$D$11,0)*MATCH(orderData[order_type],$D$13,0)*MATCH(YEAR(orderData[invoice_date]),$D$15,0)),MATCH(ROW(orderData[customer]),ROW(orderData[customer])),""),ROWS($A$15:A95)+$B$3))))),IF($D$11="",IF($D$13="",IF($D$15="",INDEX(orderData[status],SMALL(IF(ISNUMBER(MATCH(orderData[customer],$D$9,0)),MATCH(ROW(orderData[customer]),ROW(orderData[customer])),""),ROWS($A$15:A95)+$B$3)),INDEX(orderData[status],SMALL(IF(ISNUMBER(MATCH(orderData[customer],$D$9,0)*MATCH(YEAR(orderData[invoice_date]),$D$15,0)),MATCH(ROW(orderData[customer]),ROW(orderData[customer])),""),ROWS($A$15:A95)+$B$3))),IF($D$15="",INDEX(orderData[status],SMALL(IF(ISNUMBER(MATCH(orderData[customer],$D$9,0)*MATCH(orderData[order_type],$D$13,0)),MATCH(ROW(orderData[customer]),ROW(orderData[customer])),""),ROWS($A$15:A95)+$B$3)),INDEX(orderData[status],SMALL(IF(ISNUMBER(MATCH(orderData[customer],$D$9,0)*MATCH(orderData[order_type],$D$13,0)*MATCH(YEAR(orderData[invoice_date]),$D$15,0)),MATCH(ROW(orderData[customer]),ROW(orderData[customer])),""),ROWS($A$15:A95)+$B$3)))),IF($D$13="",IF($D$15="",INDEX(orderData[status],SMALL(IF(ISNUMBER(MATCH(orderData[customer],$D$9,0)*MATCH(orderData[status],$D$11,0)),MATCH(ROW(orderData[customer]),ROW(orderData[customer])),""),ROWS($A$15:A95)+$B$3)),INDEX(orderData[status],SMALL(IF(ISNUMBER(MATCH(orderData[customer],$D$9,0)*MATCH(orderData[status],$D$11,0)*MATCH(YEAR(orderData[status]),$D$15,0)),MATCH(ROW(orderData[customer]),ROW(orderData[customer])),""),ROWS($A$15:A95)+$B$3))),IF($D$15="",INDEX(orderData[status],SMALL(IF(ISNUMBER(MATCH(orderData[customer],$D$9,0)*MATCH(orderData[status],$D$11,0)*MATCH(orderData[order_type],$D$13,0)),MATCH(ROW(orderData[customer]),ROW(orderData[customer])),""),ROWS($A$15:A95)+$B$3)),INDEX(orderData[statu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W88" s="392" t="str">
        <f t="array" ref="W88">IFERROR(IF($D$9="",IF($D$11="",IF($D$13="",IF($D$15="",INDEX(orderData[custom_docs],SMALL(MATCH(ROW(orderData[customer]),ROW(orderData[customer])),ROWS($A$15:A95)+$B$3)),INDEX(orderData[custom_docs],SMALL(IF(ISNUMBER(MATCH(YEAR(orderData[invoice_date]),$D$15,0)),MATCH(ROW(orderData[customer]),ROW(orderData[customer])),""),ROWS($A$15:A95)+$B$3))),IF($D$15="",INDEX(orderData[custom_docs],SMALL(IF(ISNUMBER(MATCH(orderData[order_type],$D$13,0)),MATCH(ROW(orderData[customer]),ROW(orderData[customer])),""),ROWS($A$15:A95)+$B$3)),INDEX(orderData[custom_docs],SMALL(IF(ISNUMBER(MATCH(orderData[order_type],$D$13,0)*MATCH(YEAR(orderData[invoice_date]),$D$15,0)),MATCH(ROW(orderData[customer]),ROW(orderData[customer])),""),ROWS($A$15:A95)+$B$3)))),IF($D$13="",IF($D$15="",INDEX(orderData[custom_docs],SMALL(IF(ISNUMBER(MATCH(orderData[status],$D$11,0)),MATCH(ROW(orderData[customer]),ROW(orderData[customer])),""),ROWS($A$15:A95)+$B$3)),INDEX(orderData[custom_docs],SMALL(IF(ISNUMBER(MATCH(orderData[status],$D$11,0)*MATCH(YEAR(orderData[invoice_date]),$D$15,0)),MATCH(ROW(orderData[customer]),ROW(orderData[customer])),""),ROWS($A$15:A95)+$B$3))),IF($D$15="",INDEX(orderData[custom_docs],SMALL(IF(ISNUMBER(MATCH(orderData[status],$D$11,0)*MATCH(orderData[order_type],$D$13,0)),MATCH(ROW(orderData[customer]),ROW(orderData[customer])),""),ROWS($A$15:A95)+$B$3)),INDEX(orderData[custom_docs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_docs],SMALL(IF(ISNUMBER(MATCH(orderData[customer],$D$9,0)),MATCH(ROW(orderData[customer]),ROW(orderData[customer])),""),ROWS($A$15:A95)+$B$3)),INDEX(orderData[custom_docs],SMALL(IF(ISNUMBER(MATCH(orderData[customer],$D$9,0)*MATCH(YEAR(orderData[invoice_date]),$D$15,0)),MATCH(ROW(orderData[customer]),ROW(orderData[customer])),""),ROWS($A$15:A95)+$B$3))),IF($D$15="",INDEX(orderData[custom_docs],SMALL(IF(ISNUMBER(MATCH(orderData[customer],$D$9,0)*MATCH(orderData[order_type],$D$13,0)),MATCH(ROW(orderData[customer]),ROW(orderData[customer])),""),ROWS($A$15:A95)+$B$3)),INDEX(orderData[custom_docs],SMALL(IF(ISNUMBER(MATCH(orderData[customer],$D$9,0)*MATCH(orderData[order_type],$D$13,0)*MATCH(YEAR(orderData[invoice_date]),$D$15,0)),MATCH(ROW(orderData[customer]),ROW(orderData[customer])),""),ROWS($A$15:A95)+$B$3)))),IF($D$13="",IF($D$15="",INDEX(orderData[custom_docs],SMALL(IF(ISNUMBER(MATCH(orderData[customer],$D$9,0)*MATCH(orderData[status],$D$11,0)),MATCH(ROW(orderData[customer]),ROW(orderData[customer])),""),ROWS($A$15:A95)+$B$3)),INDEX(orderData[custom_docs],SMALL(IF(ISNUMBER(MATCH(orderData[customer],$D$9,0)*MATCH(orderData[status],$D$11,0)*MATCH(YEAR(orderData[status]),$D$15,0)),MATCH(ROW(orderData[customer]),ROW(orderData[customer])),""),ROWS($A$15:A95)+$B$3))),IF($D$15="",INDEX(orderData[custom_docs],SMALL(IF(ISNUMBER(MATCH(orderData[customer],$D$9,0)*MATCH(orderData[status],$D$11,0)*MATCH(orderData[order_type],$D$13,0)),MATCH(ROW(orderData[customer]),ROW(orderData[customer])),""),ROWS($A$15:A95)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BK88" s="266"/>
      <c r="BL88" s="267"/>
      <c r="BM88" s="268"/>
      <c r="BN88" s="267"/>
      <c r="BO88" s="268"/>
      <c r="BZ88" s="318"/>
      <c r="CA88" s="305" t="str">
        <f>IFERROR(IF(BZ88="","",INDEX(productData[description],MATCH(BZ88,productData[sku],0))),"")</f>
        <v/>
      </c>
      <c r="CB88" s="307"/>
      <c r="CC88" s="421"/>
      <c r="CD88" s="315"/>
      <c r="CE88" s="426"/>
      <c r="CF88" s="308"/>
      <c r="CG88" s="309" t="str">
        <f>IFERROR(ROUNDUP(CB88/INDEX(productData[units_per_carton],MATCH(BZ88,productData[sku],0)),0),"")</f>
        <v/>
      </c>
      <c r="CH88" s="310" t="str">
        <f>IFERROR(ROUNDUP(CD88/INDEX(productData[units_per_carton],MATCH(BZ88,productData[sku],0)),0),"")</f>
        <v/>
      </c>
      <c r="CI88" s="310" t="str">
        <f>IFERROR(ROUNDUP(CF88/INDEX(productData[units_per_carton],MATCH(BZ88,productData[sku])),0),"")</f>
        <v/>
      </c>
      <c r="CJ88" s="310" t="str">
        <f>IFERROR(((CB88+CD88+CF88)/INDEX(productData[units_per_carton],MATCH(BZ88,productData[sku],0)))*INDEX(productData[net_weight],MATCH(BZ88,productData[sku],0)),"")</f>
        <v/>
      </c>
      <c r="CK88" s="310" t="str">
        <f>IFERROR(((CB88+CD88+CF88)/INDEX(productData[units_per_carton],MATCH(BZ88,productData[sku],0)))*INDEX(productData[gross_weight],MATCH(BZ88,productData[sku],0)),"")</f>
        <v/>
      </c>
      <c r="CL88" s="414" t="str">
        <f>IFERROR((CB88+CD88+CF88)/INDEX(productData[units_per_carton],MATCH(BZ88,productData[sku],0))*INDEX(productData[length],MATCH(BZ88,productData[sku],0))*INDEX(productData[width],MATCH(BZ88,productData[sku],0))*INDEX(productData[height],MATCH(BZ88,productData[sku],0))/1000000000,"")</f>
        <v/>
      </c>
      <c r="CM88" s="311" t="str">
        <f>IFERROR(INDEX(productData[category],MATCH(BZ88,productData[sku],0)),"")</f>
        <v/>
      </c>
      <c r="CN88" s="311" t="str">
        <f>IFERROR(INDEX(productData[size1],MATCH(BZ88,productData[sku],0)),"")</f>
        <v/>
      </c>
      <c r="CO88" s="312" t="str">
        <f>IFERROR(INDEX(productData[hs_code],MATCH(BZ88,productData[sku],0)),"")</f>
        <v/>
      </c>
      <c r="CP88" s="365" t="str">
        <f>IFERROR(INDEX(productData[sku_geko],MATCH(BZ88,productData[sku],0)),"")</f>
        <v/>
      </c>
      <c r="CQ88" s="308"/>
      <c r="CR88" s="383" t="str">
        <f>IFERROR(IF(BZ88="","",IF($BX$15="SALE",INDEX(inventory[COSTO UNITARIO],MATCH(BZ88,inventory[SKU],0)),IF($BX$15="SAMPLING",INDEX(inventory[COSTO UNITARIO],MATCH(BZ88,inventory[SKU],0)),""))),"")</f>
        <v/>
      </c>
      <c r="CS88" s="383" t="str">
        <f t="shared" si="10"/>
        <v/>
      </c>
      <c r="CT88" s="430" t="str">
        <f t="shared" si="11"/>
        <v/>
      </c>
      <c r="CU88" s="357" t="str">
        <f t="shared" si="12"/>
        <v/>
      </c>
      <c r="DB88" s="251" t="str">
        <f>IFERROR(VLOOKUP(BZ88,productData[],22,FALSE),"")</f>
        <v/>
      </c>
      <c r="EE88" s="342" t="str">
        <f t="array" ref="EE88">IFERROR(IF($EC$9="",IF($EC$11="",IF($EC$13="",INDEX(productData[sku],SMALL(MATCH(ROW(productData[sku]),ROW(productData[sku])),ROWS($A$15:A95)+$B$3)),INDEX(productData[sku],SMALL(IF(ISNUMBER(MATCH(productData[size1],$EC$13,0)),MATCH(ROW(productData[sku]),ROW(productData[sku])),""),ROWS($A$15:A93)+$B$3))),IF($EC$13="",INDEX(productData[sku],SMALL(IF(ISNUMBER(MATCH(productData[sex],$EC$11,0)),MATCH(ROW(productData[sku]),ROW(productData[sku])),""),ROWS($A$15:A93)+$B$3)),INDEX(productData[sku],SMALL(IF(ISNUMBER(MATCH(productData[sex],$EC$11,0)*MATCH(productData[size1],$EC$13,0)),MATCH(ROW(productData[sku]),ROW(productData[sku])),""),ROWS($A$15:A93)+$B$3)))),IF($EC$11="",IF($EC$13="",INDEX(productData[sku],SMALL(IF(ISNUMBER(MATCH(productData[category],$EC$9,0)),MATCH(ROW(productData[sku]),ROW(productData[sku])),""),ROWS($A$15:A93)+$B$3)),INDEX(productData[sku],SMALL(IF(ISNUMBER(MATCH(productData[category],$EC$9,0)*MATCH(productData[size1],$EC$13,0)),MATCH(ROW(productData[sku]),ROW(productData[sku])),""),ROWS($A$15:A93)+$B$3))),IF($EC$13="",INDEX(productData[sku],SMALL(IF(ISNUMBER(MATCH(productData[category],$EC$9,0)*MATCH(productData[sex],$EC$11,0)),MATCH(ROW(productData[sku]),ROW(productData[sku])),""),ROWS($A$15:A93)+$B$3)),INDEX(productData[sku],SMALL(IF(ISNUMBER(MATCH(productData[category],$EC$9,0)*MATCH(productData[sex],$EC$11,0)*MATCH(productData[size1],$EC$13,0)),MATCH(ROW(productData[sku]),ROW(productData[sku])),""),ROWS($A$15:A93)+$B$3))))),"")</f>
        <v/>
      </c>
      <c r="EF88" s="502" t="str">
        <f t="array" ref="EF88">IFERROR(IF($EC$9="",IF($EC$11="",IF($EC$13="",INDEX(productData[description],SMALL(MATCH(ROW(productData[sku]),ROW(productData[sku])),ROWS($A$15:A95)+$B$3)),INDEX(productData[description],SMALL(IF(ISNUMBER(MATCH(productData[size1],$EC$13,0)),MATCH(ROW(productData[sku]),ROW(productData[sku])),""),ROWS($A$15:A93)+$B$3))),IF($EC$13="",INDEX(productData[description],SMALL(IF(ISNUMBER(MATCH(productData[sex],$EC$11,0)),MATCH(ROW(productData[sku]),ROW(productData[sku])),""),ROWS($A$15:A93)+$B$3)),INDEX(productData[description],SMALL(IF(ISNUMBER(MATCH(productData[sex],$EC$11,0)*MATCH(productData[size1],$EC$13,0)),MATCH(ROW(productData[sku]),ROW(productData[sku])),""),ROWS($A$15:A93)+$B$3)))),IF($EC$11="",IF($EC$13="",INDEX(productData[description],SMALL(IF(ISNUMBER(MATCH(productData[category],$EC$9,0)),MATCH(ROW(productData[sku]),ROW(productData[sku])),""),ROWS($A$15:A93)+$B$3)),INDEX(productData[description],SMALL(IF(ISNUMBER(MATCH(productData[category],$EC$9,0)*MATCH(productData[size1],$EC$13,0)),MATCH(ROW(productData[sku]),ROW(productData[sku])),""),ROWS($A$15:A93)+$B$3))),IF($EC$13="",INDEX(productData[description],SMALL(IF(ISNUMBER(MATCH(productData[category],$EC$9,0)*MATCH(productData[sex],$EC$11,0)),MATCH(ROW(productData[sku]),ROW(productData[sku])),""),ROWS($A$15:A93)+$B$3)),INDEX(productData[description],SMALL(IF(ISNUMBER(MATCH(productData[category],$EC$9,0)*MATCH(productData[sex],$EC$11,0)*MATCH(productData[size1],$EC$13,0)),MATCH(ROW(productData[sku]),ROW(productData[sku])),""),ROWS($A$15:A93)+$B$3))))),"")</f>
        <v/>
      </c>
      <c r="EG88" s="343" t="str">
        <f>IFERROR(IF('BHPC MANAGER'!$EE88="","",INDEX(inventory[ESISTENZA],MATCH('BHPC MANAGER'!$EE88,inventory[SKU],0))),0)</f>
        <v/>
      </c>
      <c r="EH88" s="344" t="s">
        <v>241</v>
      </c>
      <c r="EI88" s="344" t="str">
        <f t="shared" si="13"/>
        <v/>
      </c>
      <c r="EJ88" s="345" t="s">
        <v>241</v>
      </c>
      <c r="EK88" s="346" t="str">
        <f t="shared" si="14"/>
        <v/>
      </c>
    </row>
    <row r="89" spans="12:141" ht="15" customHeight="1" x14ac:dyDescent="0.35">
      <c r="L89" s="285" t="str">
        <f t="array" ref="L89">IFERROR(IF($D$9="",IF($D$11="",IF($D$13="",IF($D$15="",INDEX(orderData[customer],SMALL(MATCH(ROW(orderData[customer]),ROW(orderData[customer])),ROWS($A$15:A96)+$B$3)),INDEX(orderData[customer],SMALL(IF(ISNUMBER(MATCH(YEAR(orderData[invoice_date]),$D$15,0)),MATCH(ROW(orderData[customer]),ROW(orderData[customer])),""),ROWS($A$15:A96)+$B$3))),IF($D$15="",INDEX(orderData[customer],SMALL(IF(ISNUMBER(MATCH(orderData[order_type],$D$13,0)),MATCH(ROW(orderData[customer]),ROW(orderData[customer])),""),ROWS($A$15:A96)+$B$3)),INDEX(orderData[customer],SMALL(IF(ISNUMBER(MATCH(orderData[order_type],$D$13,0)*MATCH(YEAR(orderData[invoice_date]),$D$15,0)),MATCH(ROW(orderData[customer]),ROW(orderData[customer])),""),ROWS($A$15:A96)+$B$3)))),IF($D$13="",IF($D$15="",INDEX(orderData[customer],SMALL(IF(ISNUMBER(MATCH(orderData[status],$D$11,0)),MATCH(ROW(orderData[customer]),ROW(orderData[customer])),""),ROWS($A$15:A96)+$B$3)),INDEX(orderData[customer],SMALL(IF(ISNUMBER(MATCH(orderData[status],$D$11,0)*MATCH(YEAR(orderData[invoice_date]),$D$15,0)),MATCH(ROW(orderData[customer]),ROW(orderData[customer])),""),ROWS($A$15:A96)+$B$3))),IF($D$15="",INDEX(orderData[customer],SMALL(IF(ISNUMBER(MATCH(orderData[status],$D$11,0)*MATCH(orderData[order_type],$D$13,0)),MATCH(ROW(orderData[customer]),ROW(orderData[customer])),""),ROWS($A$15:A96)+$B$3)),INDEX(orderData[customer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er],SMALL(IF(ISNUMBER(MATCH(orderData[customer],$D$9,0)),MATCH(ROW(orderData[customer]),ROW(orderData[customer])),""),ROWS($A$15:A96)+$B$3)),INDEX(orderData[customer],SMALL(IF(ISNUMBER(MATCH(orderData[customer],$D$9,0)*MATCH(YEAR(orderData[invoice_date]),$D$15,0)),MATCH(ROW(orderData[customer]),ROW(orderData[customer])),""),ROWS($A$15:A96)+$B$3))),IF($D$15="",INDEX(orderData[customer],SMALL(IF(ISNUMBER(MATCH(orderData[customer],$D$9,0)*MATCH(orderData[order_type],$D$13,0)),MATCH(ROW(orderData[customer]),ROW(orderData[customer])),""),ROWS($A$15:A96)+$B$3)),INDEX(orderData[customer],SMALL(IF(ISNUMBER(MATCH(orderData[customer],$D$9,0)*MATCH(orderData[order_type],$D$13,0)*MATCH(YEAR(orderData[invoice_date]),$D$15,0)),MATCH(ROW(orderData[customer]),ROW(orderData[customer])),""),ROWS($A$15:A96)+$B$3)))),IF($D$13="",IF($D$15="",INDEX(orderData[customer],SMALL(IF(ISNUMBER(MATCH(orderData[customer],$D$9,0)*MATCH(orderData[status],$D$11,0)),MATCH(ROW(orderData[customer]),ROW(orderData[customer])),""),ROWS($A$15:A96)+$B$3)),INDEX(orderData[customer],SMALL(IF(ISNUMBER(MATCH(orderData[customer],$D$9,0)*MATCH(orderData[status],$D$11,0)*MATCH(YEAR(orderData[invoice_date]),$D$15,0)),MATCH(ROW(orderData[customer]),ROW(orderData[customer])),""),ROWS($A$15:A96)+$B$3))),IF($D$15="",INDEX(orderData[customer],SMALL(IF(ISNUMBER(MATCH(orderData[customer],$D$9,0)*MATCH(orderData[status],$D$11,0)*MATCH(orderData[order_type],$D$13,0)),MATCH(ROW(orderData[customer]),ROW(orderData[customer])),""),ROWS($A$15:A96)+$B$3)),INDEX(orderData[customer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M89" s="286" t="str">
        <f t="array" ref="M89">IFERROR(IF($D$9="",IF($D$11="",IF($D$13="",IF($D$15="",INDEX(orderData[order_no],SMALL(MATCH(ROW(orderData[customer]),ROW(orderData[customer])),ROWS($A$15:A96)+$B$3)),INDEX(orderData[order_no],SMALL(IF(ISNUMBER(MATCH(YEAR(orderData[invoice_date]),$D$15,0)),MATCH(ROW(orderData[customer]),ROW(orderData[customer])),""),ROWS($A$15:A96)+$B$3))),IF($D$15="",INDEX(orderData[order_no],SMALL(IF(ISNUMBER(MATCH(orderData[order_type],$D$13,0)),MATCH(ROW(orderData[customer]),ROW(orderData[customer])),""),ROWS($A$15:A96)+$B$3)),INDEX(orderData[order_no],SMALL(IF(ISNUMBER(MATCH(orderData[order_type],$D$13,0)*MATCH(YEAR(orderData[invoice_date]),$D$15,0)),MATCH(ROW(orderData[customer]),ROW(orderData[customer])),""),ROWS($A$15:A96)+$B$3)))),IF($D$13="",IF($D$15="",INDEX(orderData[order_no],SMALL(IF(ISNUMBER(MATCH(orderData[status],$D$11,0)),MATCH(ROW(orderData[customer]),ROW(orderData[customer])),""),ROWS($A$15:A96)+$B$3)),INDEX(orderData[order_no],SMALL(IF(ISNUMBER(MATCH(orderData[status],$D$11,0)*MATCH(YEAR(orderData[invoice_date]),$D$15,0)),MATCH(ROW(orderData[customer]),ROW(orderData[customer])),""),ROWS($A$15:A96)+$B$3))),IF($D$15="",INDEX(orderData[order_no],SMALL(IF(ISNUMBER(MATCH(orderData[status],$D$11,0)*MATCH(orderData[order_type],$D$13,0)),MATCH(ROW(orderData[customer]),ROW(orderData[customer])),""),ROWS($A$15:A96)+$B$3)),INDEX(orderData[order_no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no],SMALL(IF(ISNUMBER(MATCH(orderData[customer],$D$9,0)),MATCH(ROW(orderData[customer]),ROW(orderData[customer])),""),ROWS($A$15:A96)+$B$3)),INDEX(orderData[order_no],SMALL(IF(ISNUMBER(MATCH(orderData[customer],$D$9,0)*MATCH(YEAR(orderData[invoice_date]),$D$15,0)),MATCH(ROW(orderData[customer]),ROW(orderData[customer])),""),ROWS($A$15:A96)+$B$3))),IF($D$15="",INDEX(orderData[order_no],SMALL(IF(ISNUMBER(MATCH(orderData[customer],$D$9,0)*MATCH(orderData[order_type],$D$13,0)),MATCH(ROW(orderData[customer]),ROW(orderData[customer])),""),ROWS($A$15:A96)+$B$3)),INDEX(orderData[order_no],SMALL(IF(ISNUMBER(MATCH(orderData[customer],$D$9,0)*MATCH(orderData[order_type],$D$13,0)*MATCH(YEAR(orderData[invoice_date]),$D$15,0)),MATCH(ROW(orderData[customer]),ROW(orderData[customer])),""),ROWS($A$15:A96)+$B$3)))),IF($D$13="",IF($D$15="",INDEX(orderData[order_no],SMALL(IF(ISNUMBER(MATCH(orderData[customer],$D$9,0)*MATCH(orderData[status],$D$11,0)),MATCH(ROW(orderData[customer]),ROW(orderData[customer])),""),ROWS($A$15:A96)+$B$3)),INDEX(orderData[order_no],SMALL(IF(ISNUMBER(MATCH(orderData[customer],$D$9,0)*MATCH(orderData[status],$D$11,0)*MATCH(YEAR(orderData[invoice_date]),$D$15,0)),MATCH(ROW(orderData[customer]),ROW(orderData[customer])),""),ROWS($A$15:A96)+$B$3))),IF($D$15="",INDEX(orderData[order_no],SMALL(IF(ISNUMBER(MATCH(orderData[customer],$D$9,0)*MATCH(orderData[status],$D$11,0)*MATCH(orderData[order_type],$D$13,0)),MATCH(ROW(orderData[customer]),ROW(orderData[customer])),""),ROWS($A$15:A96)+$B$3)),INDEX(orderData[order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N89" s="287" t="str">
        <f t="array" ref="N89">IFERROR(IF($D$9="",IF($D$11="",IF($D$13="",IF($D$15="",INDEX(orderData[order_type],SMALL(MATCH(ROW(orderData[customer]),ROW(orderData[customer])),ROWS($A$15:A96)+$B$3)),INDEX(orderData[order_type],SMALL(IF(ISNUMBER(MATCH(YEAR(orderData[invoice_date]),$D$15,0)),MATCH(ROW(orderData[customer]),ROW(orderData[customer])),""),ROWS($A$15:A96)+$B$3))),IF($D$15="",INDEX(orderData[order_type],SMALL(IF(ISNUMBER(MATCH(orderData[order_type],$D$13,0)),MATCH(ROW(orderData[customer]),ROW(orderData[customer])),""),ROWS($A$15:A96)+$B$3)),INDEX(orderData[order_type],SMALL(IF(ISNUMBER(MATCH(orderData[order_type],$D$13,0)*MATCH(YEAR(orderData[invoice_date]),$D$15,0)),MATCH(ROW(orderData[customer]),ROW(orderData[customer])),""),ROWS($A$15:A96)+$B$3)))),IF($D$13="",IF($D$15="",INDEX(orderData[order_type],SMALL(IF(ISNUMBER(MATCH(orderData[status],$D$11,0)),MATCH(ROW(orderData[customer]),ROW(orderData[customer])),""),ROWS($A$15:A96)+$B$3)),INDEX(orderData[order_type],SMALL(IF(ISNUMBER(MATCH(orderData[status],$D$11,0)*MATCH(YEAR(orderData[invoice_date]),$D$15,0)),MATCH(ROW(orderData[customer]),ROW(orderData[customer])),""),ROWS($A$15:A96)+$B$3))),IF($D$15="",INDEX(orderData[order_type],SMALL(IF(ISNUMBER(MATCH(orderData[status],$D$11,0)*MATCH(orderData[order_type],$D$13,0)),MATCH(ROW(orderData[customer]),ROW(orderData[customer])),""),ROWS($A$15:A96)+$B$3)),INDEX(orderData[order_typ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type],SMALL(IF(ISNUMBER(MATCH(orderData[customer],$D$9,0)),MATCH(ROW(orderData[customer]),ROW(orderData[customer])),""),ROWS($A$15:A96)+$B$3)),INDEX(orderData[order_type],SMALL(IF(ISNUMBER(MATCH(orderData[customer],$D$9,0)*MATCH(YEAR(orderData[invoice_date]),$D$15,0)),MATCH(ROW(orderData[customer]),ROW(orderData[customer])),""),ROWS($A$15:A96)+$B$3))),IF($D$15="",INDEX(orderData[order_type],SMALL(IF(ISNUMBER(MATCH(orderData[customer],$D$9,0)*MATCH(orderData[order_type],$D$13,0)),MATCH(ROW(orderData[customer]),ROW(orderData[customer])),""),ROWS($A$15:A96)+$B$3)),INDEX(orderData[order_type],SMALL(IF(ISNUMBER(MATCH(orderData[customer],$D$9,0)*MATCH(orderData[order_type],$D$13,0)*MATCH(YEAR(orderData[invoice_date]),$D$15,0)),MATCH(ROW(orderData[customer]),ROW(orderData[customer])),""),ROWS($A$15:A96)+$B$3)))),IF($D$13="",IF($D$15="",INDEX(orderData[order_type],SMALL(IF(ISNUMBER(MATCH(orderData[customer],$D$9,0)*MATCH(orderData[status],$D$11,0)),MATCH(ROW(orderData[customer]),ROW(orderData[customer])),""),ROWS($A$15:A96)+$B$3)),INDEX(orderData[order_type],SMALL(IF(ISNUMBER(MATCH(orderData[customer],$D$9,0)*MATCH(orderData[status],$D$11,0)*MATCH(YEAR(orderData[invoice_date]),$D$15,0)),MATCH(ROW(orderData[customer]),ROW(orderData[customer])),""),ROWS($A$15:A96)+$B$3))),IF($D$15="",INDEX(orderData[order_type],SMALL(IF(ISNUMBER(MATCH(orderData[customer],$D$9,0)*MATCH(orderData[status],$D$11,0)*MATCH(orderData[order_type],$D$13,0)),MATCH(ROW(orderData[customer]),ROW(orderData[customer])),""),ROWS($A$15:A96)+$B$3)),INDEX(orderData[order_typ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O89" s="288" t="str">
        <f t="array" ref="O89">IFERROR(IF($D$9="",IF($D$11="",IF($D$13="",IF($D$15="",INDEX(orderData[order_date],SMALL(MATCH(ROW(orderData[customer]),ROW(orderData[customer])),ROWS($A$15:A96)+$B$3)),INDEX(orderData[order_date],SMALL(IF(ISNUMBER(MATCH(YEAR(orderData[invoice_date]),$D$15,0)),MATCH(ROW(orderData[customer]),ROW(orderData[customer])),""),ROWS($A$15:A96)+$B$3))),IF($D$15="",INDEX(orderData[order_date],SMALL(IF(ISNUMBER(MATCH(orderData[order_type],$D$13,0)),MATCH(ROW(orderData[customer]),ROW(orderData[customer])),""),ROWS($A$15:A96)+$B$3)),INDEX(orderData[order_date],SMALL(IF(ISNUMBER(MATCH(orderData[order_type],$D$13,0)*MATCH(YEAR(orderData[invoice_date]),$D$15,0)),MATCH(ROW(orderData[customer]),ROW(orderData[customer])),""),ROWS($A$15:A96)+$B$3)))),IF($D$13="",IF($D$15="",INDEX(orderData[order_date],SMALL(IF(ISNUMBER(MATCH(orderData[status],$D$11,0)),MATCH(ROW(orderData[customer]),ROW(orderData[customer])),""),ROWS($A$15:A96)+$B$3)),INDEX(orderData[order_date],SMALL(IF(ISNUMBER(MATCH(orderData[status],$D$11,0)*MATCH(YEAR(orderData[invoice_date]),$D$15,0)),MATCH(ROW(orderData[customer]),ROW(orderData[customer])),""),ROWS($A$15:A96)+$B$3))),IF($D$15="",INDEX(orderData[order_date],SMALL(IF(ISNUMBER(MATCH(orderData[status],$D$11,0)*MATCH(orderData[order_type],$D$13,0)),MATCH(ROW(orderData[customer]),ROW(orderData[customer])),""),ROWS($A$15:A96)+$B$3)),INDEX(orderData[order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date],SMALL(IF(ISNUMBER(MATCH(orderData[customer],$D$9,0)),MATCH(ROW(orderData[customer]),ROW(orderData[customer])),""),ROWS($A$15:A96)+$B$3)),INDEX(orderData[order_date],SMALL(IF(ISNUMBER(MATCH(orderData[customer],$D$9,0)*MATCH(YEAR(orderData[invoice_date]),$D$15,0)),MATCH(ROW(orderData[customer]),ROW(orderData[customer])),""),ROWS($A$15:A96)+$B$3))),IF($D$15="",INDEX(orderData[order_date],SMALL(IF(ISNUMBER(MATCH(orderData[customer],$D$9,0)*MATCH(orderData[order_type],$D$13,0)),MATCH(ROW(orderData[customer]),ROW(orderData[customer])),""),ROWS($A$15:A96)+$B$3)),INDEX(orderData[order_date],SMALL(IF(ISNUMBER(MATCH(orderData[customer],$D$9,0)*MATCH(orderData[order_type],$D$13,0)*MATCH(YEAR(orderData[invoice_date]),$D$15,0)),MATCH(ROW(orderData[customer]),ROW(orderData[customer])),""),ROWS($A$15:A96)+$B$3)))),IF($D$13="",IF($D$15="",INDEX(orderData[order_date],SMALL(IF(ISNUMBER(MATCH(orderData[customer],$D$9,0)*MATCH(orderData[status],$D$11,0)),MATCH(ROW(orderData[customer]),ROW(orderData[customer])),""),ROWS($A$15:A96)+$B$3)),INDEX(orderData[order_date],SMALL(IF(ISNUMBER(MATCH(orderData[customer],$D$9,0)*MATCH(orderData[status],$D$11,0)*MATCH(YEAR(orderData[invoice_date]),$D$15,0)),MATCH(ROW(orderData[customer]),ROW(orderData[customer])),""),ROWS($A$15:A96)+$B$3))),IF($D$15="",INDEX(orderData[order_date],SMALL(IF(ISNUMBER(MATCH(orderData[customer],$D$9,0)*MATCH(orderData[status],$D$11,0)*MATCH(orderData[order_type],$D$13,0)),MATCH(ROW(orderData[customer]),ROW(orderData[customer])),""),ROWS($A$15:A96)+$B$3)),INDEX(orderData[order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P89" s="289" t="str">
        <f t="array" ref="P89">IFERROR(IF($D$9="",IF($D$11="",IF($D$13="",IF($D$15="",INDEX(orderData[invoice_no],SMALL(MATCH(ROW(orderData[customer]),ROW(orderData[customer])),ROWS($A$15:A96)+$B$3)),INDEX(orderData[invoice_no],SMALL(IF(ISNUMBER(MATCH(YEAR(orderData[invoice_date]),$D$15,0)),MATCH(ROW(orderData[customer]),ROW(orderData[customer])),""),ROWS($A$15:A96)+$B$3))),IF($D$15="",INDEX(orderData[invoice_no],SMALL(IF(ISNUMBER(MATCH(orderData[order_type],$D$13,0)),MATCH(ROW(orderData[customer]),ROW(orderData[customer])),""),ROWS($A$15:A96)+$B$3)),INDEX(orderData[invoice_no],SMALL(IF(ISNUMBER(MATCH(orderData[order_type],$D$13,0)*MATCH(YEAR(orderData[invoice_date]),$D$15,0)),MATCH(ROW(orderData[customer]),ROW(orderData[customer])),""),ROWS($A$15:A96)+$B$3)))),IF($D$13="",IF($D$15="",INDEX(orderData[invoice_no],SMALL(IF(ISNUMBER(MATCH(orderData[status],$D$11,0)),MATCH(ROW(orderData[customer]),ROW(orderData[customer])),""),ROWS($A$15:A96)+$B$3)),INDEX(orderData[invoice_no],SMALL(IF(ISNUMBER(MATCH(orderData[status],$D$11,0)*MATCH(YEAR(orderData[invoice_date]),$D$15,0)),MATCH(ROW(orderData[customer]),ROW(orderData[customer])),""),ROWS($A$15:A96)+$B$3))),IF($D$15="",INDEX(orderData[invoice_no],SMALL(IF(ISNUMBER(MATCH(orderData[status],$D$11,0)*MATCH(orderData[order_type],$D$13,0)),MATCH(ROW(orderData[customer]),ROW(orderData[customer])),""),ROWS($A$15:A96)+$B$3)),INDEX(orderData[invoice_no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no],SMALL(IF(ISNUMBER(MATCH(orderData[customer],$D$9,0)),MATCH(ROW(orderData[customer]),ROW(orderData[customer])),""),ROWS($A$15:A96)+$B$3)),INDEX(orderData[invoice_no],SMALL(IF(ISNUMBER(MATCH(orderData[customer],$D$9,0)*MATCH(YEAR(orderData[invoice_date]),$D$15,0)),MATCH(ROW(orderData[customer]),ROW(orderData[customer])),""),ROWS($A$15:A96)+$B$3))),IF($D$15="",INDEX(orderData[invoice_no],SMALL(IF(ISNUMBER(MATCH(orderData[customer],$D$9,0)*MATCH(orderData[order_type],$D$13,0)),MATCH(ROW(orderData[customer]),ROW(orderData[customer])),""),ROWS($A$15:A96)+$B$3)),INDEX(orderData[invoice_no],SMALL(IF(ISNUMBER(MATCH(orderData[customer],$D$9,0)*MATCH(orderData[order_type],$D$13,0)*MATCH(YEAR(orderData[invoice_date]),$D$15,0)),MATCH(ROW(orderData[customer]),ROW(orderData[customer])),""),ROWS($A$15:A96)+$B$3)))),IF($D$13="",IF($D$15="",INDEX(orderData[invoice_no],SMALL(IF(ISNUMBER(MATCH(orderData[customer],$D$9,0)*MATCH(orderData[status],$D$11,0)),MATCH(ROW(orderData[customer]),ROW(orderData[customer])),""),ROWS($A$15:A96)+$B$3)),INDEX(orderData[invoice_no],SMALL(IF(ISNUMBER(MATCH(orderData[customer],$D$9,0)*MATCH(orderData[status],$D$11,0)*MATCH(YEAR(orderData[invoice_date]),$D$15,0)),MATCH(ROW(orderData[customer]),ROW(orderData[customer])),""),ROWS($A$15:A96)+$B$3))),IF($D$15="",INDEX(orderData[invoice_no],SMALL(IF(ISNUMBER(MATCH(orderData[customer],$D$9,0)*MATCH(orderData[status],$D$11,0)*MATCH(orderData[order_type],$D$13,0)),MATCH(ROW(orderData[customer]),ROW(orderData[customer])),""),ROWS($A$15:A96)+$B$3)),INDEX(orderData[invoice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Q89" s="290" t="str">
        <f t="array" ref="Q89">IFERROR(IF($D$9="",IF($D$11="",IF($D$13="",IF($D$15="",INDEX(orderData[invoice_date],SMALL(MATCH(ROW(orderData[customer]),ROW(orderData[customer])),ROWS($A$15:A96)+$B$3)),INDEX(orderData[invoice_date],SMALL(IF(ISNUMBER(MATCH(YEAR(orderData[invoice_date]),$D$15,0)),MATCH(ROW(orderData[customer]),ROW(orderData[customer])),""),ROWS($A$15:A96)+$B$3))),IF($D$15="",INDEX(orderData[invoice_date],SMALL(IF(ISNUMBER(MATCH(orderData[order_type],$D$13,0)),MATCH(ROW(orderData[customer]),ROW(orderData[customer])),""),ROWS($A$15:A96)+$B$3)),INDEX(orderData[invoice_date],SMALL(IF(ISNUMBER(MATCH(orderData[order_type],$D$13,0)*MATCH(YEAR(orderData[invoice_date]),$D$15,0)),MATCH(ROW(orderData[customer]),ROW(orderData[customer])),""),ROWS($A$15:A96)+$B$3)))),IF($D$13="",IF($D$15="",INDEX(orderData[invoice_date],SMALL(IF(ISNUMBER(MATCH(orderData[status],$D$11,0)),MATCH(ROW(orderData[customer]),ROW(orderData[customer])),""),ROWS($A$15:A96)+$B$3)),INDEX(orderData[invoice_date],SMALL(IF(ISNUMBER(MATCH(orderData[status],$D$11,0)*MATCH(YEAR(orderData[invoice_date]),$D$15,0)),MATCH(ROW(orderData[customer]),ROW(orderData[customer])),""),ROWS($A$15:A96)+$B$3))),IF($D$15="",INDEX(orderData[invoice_date],SMALL(IF(ISNUMBER(MATCH(orderData[status],$D$11,0)*MATCH(orderData[order_type],$D$13,0)),MATCH(ROW(orderData[customer]),ROW(orderData[customer])),""),ROWS($A$15:A96)+$B$3)),INDEX(orderData[invoice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date],SMALL(IF(ISNUMBER(MATCH(orderData[customer],$D$9,0)),MATCH(ROW(orderData[customer]),ROW(orderData[customer])),""),ROWS($A$15:A96)+$B$3)),INDEX(orderData[invoice_date],SMALL(IF(ISNUMBER(MATCH(orderData[customer],$D$9,0)*MATCH(YEAR(orderData[invoice_date]),$D$15,0)),MATCH(ROW(orderData[customer]),ROW(orderData[customer])),""),ROWS($A$15:A96)+$B$3))),IF($D$15="",INDEX(orderData[invoice_date],SMALL(IF(ISNUMBER(MATCH(orderData[customer],$D$9,0)*MATCH(orderData[order_type],$D$13,0)),MATCH(ROW(orderData[customer]),ROW(orderData[customer])),""),ROWS($A$15:A96)+$B$3)),INDEX(orderData[invoice_date],SMALL(IF(ISNUMBER(MATCH(orderData[customer],$D$9,0)*MATCH(orderData[order_type],$D$13,0)*MATCH(YEAR(orderData[invoice_date]),$D$15,0)),MATCH(ROW(orderData[customer]),ROW(orderData[customer])),""),ROWS($A$15:A96)+$B$3)))),IF($D$13="",IF($D$15="",INDEX(orderData[invoice_date],SMALL(IF(ISNUMBER(MATCH(orderData[customer],$D$9,0)*MATCH(orderData[status],$D$11,0)),MATCH(ROW(orderData[customer]),ROW(orderData[customer])),""),ROWS($A$15:A96)+$B$3)),INDEX(orderData[invoice_date],SMALL(IF(ISNUMBER(MATCH(orderData[customer],$D$9,0)*MATCH(orderData[status],$D$11,0)*MATCH(YEAR(orderData[invoice_date]),$D$15,0)),MATCH(ROW(orderData[customer]),ROW(orderData[customer])),""),ROWS($A$15:A96)+$B$3))),IF($D$15="",INDEX(orderData[invoice_date],SMALL(IF(ISNUMBER(MATCH(orderData[customer],$D$9,0)*MATCH(orderData[status],$D$11,0)*MATCH(orderData[order_type],$D$13,0)),MATCH(ROW(orderData[customer]),ROW(orderData[customer])),""),ROWS($A$15:A96)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R89" s="291" t="str">
        <f t="array" ref="R89">IFERROR(IF($D$9="",IF($D$11="",IF($D$13="",IF($D$15="",INDEX(orderData[inv_amount],SMALL(MATCH(ROW(orderData[customer]),ROW(orderData[customer])),ROWS($A$15:A96)+$B$3)),INDEX(orderData[inv_amount],SMALL(IF(ISNUMBER(MATCH(YEAR(orderData[invoice_date]),$D$15,0)),MATCH(ROW(orderData[customer]),ROW(orderData[customer])),""),ROWS($A$15:A96)+$B$3))),IF($D$15="",INDEX(orderData[inv_amount],SMALL(IF(ISNUMBER(MATCH(orderData[order_type],$D$13,0)),MATCH(ROW(orderData[customer]),ROW(orderData[customer])),""),ROWS($A$15:A96)+$B$3)),INDEX(orderData[inv_amount],SMALL(IF(ISNUMBER(MATCH(orderData[order_type],$D$13,0)*MATCH(YEAR(orderData[invoice_date]),$D$15,0)),MATCH(ROW(orderData[customer]),ROW(orderData[customer])),""),ROWS($A$15:A96)+$B$3)))),IF($D$13="",IF($D$15="",INDEX(orderData[inv_amount],SMALL(IF(ISNUMBER(MATCH(orderData[status],$D$11,0)),MATCH(ROW(orderData[customer]),ROW(orderData[customer])),""),ROWS($A$15:A96)+$B$3)),INDEX(orderData[inv_amount],SMALL(IF(ISNUMBER(MATCH(orderData[status],$D$11,0)*MATCH(YEAR(orderData[invoice_date]),$D$15,0)),MATCH(ROW(orderData[customer]),ROW(orderData[customer])),""),ROWS($A$15:A96)+$B$3))),IF($D$15="",INDEX(orderData[inv_amount],SMALL(IF(ISNUMBER(MATCH(orderData[status],$D$11,0)*MATCH(orderData[order_type],$D$13,0)),MATCH(ROW(orderData[customer]),ROW(orderData[customer])),""),ROWS($A$15:A96)+$B$3)),INDEX(orderData[inv_amount],SMALL(IF(ISNUMBER(MATCH(orderData[status],$D$11,0)*MATCH(orderData[order_type],$D$13,0)*MATCH(YEAR(orderData[invoice_date]),$D$15,0)),MATCH(ROW(orderData[customer]),ROW(orderData[customer])),""),ROWS($A$15:A96)+$B$3))))),IF($D$11="",IF($D$13="",IF($D$15="",INDEX(orderData[inv_amount],SMALL(IF(ISNUMBER(MATCH(orderData[customer],$D$9,0)),MATCH(ROW(orderData[customer]),ROW(orderData[customer])),""),ROWS($A$15:A96)+$B$3)),INDEX(orderData[inv_amount],SMALL(IF(ISNUMBER(MATCH(orderData[customer],$D$9,0)*MATCH(YEAR(orderData[invoice_date]),$D$15,0)),MATCH(ROW(orderData[customer]),ROW(orderData[customer])),""),ROWS($A$15:A96)+$B$3))),IF($D$15="",INDEX(orderData[inv_amount],SMALL(IF(ISNUMBER(MATCH(orderData[customer],$D$9,0)*MATCH(orderData[order_type],$D$13,0)),MATCH(ROW(orderData[customer]),ROW(orderData[customer])),""),ROWS($A$15:A96)+$B$3)),INDEX(orderData[inv_amount],SMALL(IF(ISNUMBER(MATCH(orderData[customer],$D$9,0)*MATCH(orderData[order_type],$D$13,0)*MATCH(YEAR(orderData[invoice_date]),$D$15,0)),MATCH(ROW(orderData[customer]),ROW(orderData[customer])),""),ROWS($A$15:A96)+$B$3)))),IF($D$13="",IF($D$15="",INDEX(orderData[inv_amount],SMALL(IF(ISNUMBER(MATCH(orderData[customer],$D$9,0)*MATCH(orderData[status],$D$11,0)),MATCH(ROW(orderData[customer]),ROW(orderData[customer])),""),ROWS($A$15:A96)+$B$3)),INDEX(orderData[inv_amount],SMALL(IF(ISNUMBER(MATCH(orderData[customer],$D$9,0)*MATCH(orderData[status],$D$11,0)*MATCH(YEAR(orderData[inv_amount]),$D$15,0)),MATCH(ROW(orderData[customer]),ROW(orderData[customer])),""),ROWS($A$15:A96)+$B$3))),IF($D$15="",INDEX(orderData[inv_amount],SMALL(IF(ISNUMBER(MATCH(orderData[customer],$D$9,0)*MATCH(orderData[status],$D$11,0)*MATCH(orderData[order_type],$D$13,0)),MATCH(ROW(orderData[customer]),ROW(orderData[customer])),""),ROWS($A$15:A96)+$B$3)),INDEX(orderData[inv_amount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S89" s="353" t="str">
        <f t="array" ref="S89">IFERROR(IF($D$9="",IF($D$11="",IF($D$13="",IF($D$15="",INDEX(orderData[lock_goods],SMALL(MATCH(ROW(orderData[customer]),ROW(orderData[customer])),ROWS($A$15:A96)+$B$3)),INDEX(orderData[lock_goods],SMALL(IF(ISNUMBER(MATCH(YEAR(orderData[invoice_date]),$D$15,0)),MATCH(ROW(orderData[customer]),ROW(orderData[customer])),""),ROWS($A$15:A96)+$B$3))),IF($D$15="",INDEX(orderData[lock_goods],SMALL(IF(ISNUMBER(MATCH(orderData[order_type],$D$13,0)),MATCH(ROW(orderData[customer]),ROW(orderData[customer])),""),ROWS($A$15:A96)+$B$3)),INDEX(orderData[lock_goods],SMALL(IF(ISNUMBER(MATCH(orderData[order_type],$D$13,0)*MATCH(YEAR(orderData[invoice_date]),$D$15,0)),MATCH(ROW(orderData[customer]),ROW(orderData[customer])),""),ROWS($A$15:A96)+$B$3)))),IF($D$13="",IF($D$15="",INDEX(orderData[lock_goods],SMALL(IF(ISNUMBER(MATCH(orderData[status],$D$11,0)),MATCH(ROW(orderData[customer]),ROW(orderData[customer])),""),ROWS($A$15:A96)+$B$3)),INDEX(orderData[lock_goods],SMALL(IF(ISNUMBER(MATCH(orderData[status],$D$11,0)*MATCH(YEAR(orderData[invoice_date]),$D$15,0)),MATCH(ROW(orderData[customer]),ROW(orderData[customer])),""),ROWS($A$15:A96)+$B$3))),IF($D$15="",INDEX(orderData[lock_goods],SMALL(IF(ISNUMBER(MATCH(orderData[status],$D$11,0)*MATCH(orderData[order_type],$D$13,0)),MATCH(ROW(orderData[customer]),ROW(orderData[customer])),""),ROWS($A$15:A96)+$B$3)),INDEX(orderData[lock_goods],SMALL(IF(ISNUMBER(MATCH(orderData[status],$D$11,0)*MATCH(orderData[order_type],$D$13,0)*MATCH(YEAR(orderData[invoice_date]),$D$15,0)),MATCH(ROW(orderData[customer]),ROW(orderData[customer])),""),ROWS($A$15:A96)+$B$3))))),IF($D$11="",IF($D$13="",IF($D$15="",INDEX(orderData[lock_goods],SMALL(IF(ISNUMBER(MATCH(orderData[customer],$D$9,0)),MATCH(ROW(orderData[customer]),ROW(orderData[customer])),""),ROWS($A$15:A96)+$B$3)),INDEX(orderData[lock_goods],SMALL(IF(ISNUMBER(MATCH(orderData[customer],$D$9,0)*MATCH(YEAR(orderData[invoice_date]),$D$15,0)),MATCH(ROW(orderData[customer]),ROW(orderData[customer])),""),ROWS($A$15:A96)+$B$3))),IF($D$15="",INDEX(orderData[lock_goods],SMALL(IF(ISNUMBER(MATCH(orderData[customer],$D$9,0)*MATCH(orderData[order_type],$D$13,0)),MATCH(ROW(orderData[customer]),ROW(orderData[customer])),""),ROWS($A$15:A96)+$B$3)),INDEX(orderData[lock_goods],SMALL(IF(ISNUMBER(MATCH(orderData[customer],$D$9,0)*MATCH(orderData[order_type],$D$13,0)*MATCH(YEAR(orderData[invoice_date]),$D$15,0)),MATCH(ROW(orderData[customer]),ROW(orderData[customer])),""),ROWS($A$15:A96)+$B$3)))),IF($D$13="",IF($D$15="",INDEX(orderData[lock_goods],SMALL(IF(ISNUMBER(MATCH(orderData[customer],$D$9,0)*MATCH(orderData[status],$D$11,0)),MATCH(ROW(orderData[customer]),ROW(orderData[customer])),""),ROWS($A$15:A96)+$B$3)),INDEX(orderData[lock_goods],SMALL(IF(ISNUMBER(MATCH(orderData[customer],$D$9,0)*MATCH(orderData[status],$D$11,0)*MATCH(YEAR(orderData[payed]),$D$15,0)),MATCH(ROW(orderData[customer]),ROW(orderData[customer])),""),ROWS($A$15:A96)+$B$3))),IF($D$15="",INDEX(orderData[lock_goods],SMALL(IF(ISNUMBER(MATCH(orderData[customer],$D$9,0)*MATCH(orderData[status],$D$11,0)*MATCH(orderData[order_type],$D$13,0)),MATCH(ROW(orderData[customer]),ROW(orderData[customer])),""),ROWS($A$15:A96)+$B$3)),INDEX(orderData[lock_good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T89" s="292" t="str">
        <f t="array" ref="T89">IFERROR(IF($D$9="",IF($D$11="",IF($D$13="",IF($D$15="",INDEX(orderData[payed],SMALL(MATCH(ROW(orderData[customer]),ROW(orderData[customer])),ROWS($A$15:A96)+$B$3)),INDEX(orderData[payed],SMALL(IF(ISNUMBER(MATCH(YEAR(orderData[invoice_date]),$D$15,0)),MATCH(ROW(orderData[customer]),ROW(orderData[customer])),""),ROWS($A$15:A96)+$B$3))),IF($D$15="",INDEX(orderData[payed],SMALL(IF(ISNUMBER(MATCH(orderData[order_type],$D$13,0)),MATCH(ROW(orderData[customer]),ROW(orderData[customer])),""),ROWS($A$15:A96)+$B$3)),INDEX(orderData[payed],SMALL(IF(ISNUMBER(MATCH(orderData[order_type],$D$13,0)*MATCH(YEAR(orderData[invoice_date]),$D$15,0)),MATCH(ROW(orderData[customer]),ROW(orderData[customer])),""),ROWS($A$15:A96)+$B$3)))),IF($D$13="",IF($D$15="",INDEX(orderData[payed],SMALL(IF(ISNUMBER(MATCH(orderData[status],$D$11,0)),MATCH(ROW(orderData[customer]),ROW(orderData[customer])),""),ROWS($A$15:A96)+$B$3)),INDEX(orderData[payed],SMALL(IF(ISNUMBER(MATCH(orderData[status],$D$11,0)*MATCH(YEAR(orderData[invoice_date]),$D$15,0)),MATCH(ROW(orderData[customer]),ROW(orderData[customer])),""),ROWS($A$15:A96)+$B$3))),IF($D$15="",INDEX(orderData[payed],SMALL(IF(ISNUMBER(MATCH(orderData[status],$D$11,0)*MATCH(orderData[order_type],$D$13,0)),MATCH(ROW(orderData[customer]),ROW(orderData[customer])),""),ROWS($A$15:A96)+$B$3)),INDEX(orderData[payed],SMALL(IF(ISNUMBER(MATCH(orderData[status],$D$11,0)*MATCH(orderData[order_type],$D$13,0)*MATCH(YEAR(orderData[invoice_date]),$D$15,0)),MATCH(ROW(orderData[customer]),ROW(orderData[customer])),""),ROWS($A$15:A96)+$B$3))))),IF($D$11="",IF($D$13="",IF($D$15="",INDEX(orderData[payed],SMALL(IF(ISNUMBER(MATCH(orderData[customer],$D$9,0)),MATCH(ROW(orderData[customer]),ROW(orderData[customer])),""),ROWS($A$15:A96)+$B$3)),INDEX(orderData[payed],SMALL(IF(ISNUMBER(MATCH(orderData[customer],$D$9,0)*MATCH(YEAR(orderData[invoice_date]),$D$15,0)),MATCH(ROW(orderData[customer]),ROW(orderData[customer])),""),ROWS($A$15:A96)+$B$3))),IF($D$15="",INDEX(orderData[payed],SMALL(IF(ISNUMBER(MATCH(orderData[customer],$D$9,0)*MATCH(orderData[order_type],$D$13,0)),MATCH(ROW(orderData[customer]),ROW(orderData[customer])),""),ROWS($A$15:A96)+$B$3)),INDEX(orderData[payed],SMALL(IF(ISNUMBER(MATCH(orderData[customer],$D$9,0)*MATCH(orderData[order_type],$D$13,0)*MATCH(YEAR(orderData[invoice_date]),$D$15,0)),MATCH(ROW(orderData[customer]),ROW(orderData[customer])),""),ROWS($A$15:A96)+$B$3)))),IF($D$13="",IF($D$15="",INDEX(orderData[payed],SMALL(IF(ISNUMBER(MATCH(orderData[customer],$D$9,0)*MATCH(orderData[status],$D$11,0)),MATCH(ROW(orderData[customer]),ROW(orderData[customer])),""),ROWS($A$15:A96)+$B$3)),INDEX(orderData[payed],SMALL(IF(ISNUMBER(MATCH(orderData[customer],$D$9,0)*MATCH(orderData[status],$D$11,0)*MATCH(YEAR(orderData[payed]),$D$15,0)),MATCH(ROW(orderData[customer]),ROW(orderData[customer])),""),ROWS($A$15:A96)+$B$3))),IF($D$15="",INDEX(orderData[payed],SMALL(IF(ISNUMBER(MATCH(orderData[customer],$D$9,0)*MATCH(orderData[status],$D$11,0)*MATCH(orderData[order_type],$D$13,0)),MATCH(ROW(orderData[customer]),ROW(orderData[customer])),""),ROWS($A$15:A96)+$B$3)),INDEX(orderData[paye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U89" s="287" t="str">
        <f t="array" ref="U89">IFERROR(IF($D$9="",IF($D$11="",IF($D$13="",IF($D$15="",INDEX(orderData[shipping_method],SMALL(MATCH(ROW(orderData[customer]),ROW(orderData[customer])),ROWS($A$15:A96)+$B$3)),INDEX(orderData[shipping_method],SMALL(IF(ISNUMBER(MATCH(YEAR(orderData[invoice_date]),$D$15,0)),MATCH(ROW(orderData[customer]),ROW(orderData[customer])),""),ROWS($A$15:A96)+$B$3))),IF($D$15="",INDEX(orderData[shipping_method],SMALL(IF(ISNUMBER(MATCH(orderData[order_type],$D$13,0)),MATCH(ROW(orderData[customer]),ROW(orderData[customer])),""),ROWS($A$15:A96)+$B$3)),INDEX(orderData[shipping_method],SMALL(IF(ISNUMBER(MATCH(orderData[order_type],$D$13,0)*MATCH(YEAR(orderData[invoice_date]),$D$15,0)),MATCH(ROW(orderData[customer]),ROW(orderData[customer])),""),ROWS($A$15:A96)+$B$3)))),IF($D$13="",IF($D$15="",INDEX(orderData[shipping_method],SMALL(IF(ISNUMBER(MATCH(orderData[status],$D$11,0)),MATCH(ROW(orderData[customer]),ROW(orderData[customer])),""),ROWS($A$15:A96)+$B$3)),INDEX(orderData[shipping_method],SMALL(IF(ISNUMBER(MATCH(orderData[status],$D$11,0)*MATCH(YEAR(orderData[invoice_date]),$D$15,0)),MATCH(ROW(orderData[customer]),ROW(orderData[customer])),""),ROWS($A$15:A96)+$B$3))),IF($D$15="",INDEX(orderData[shipping_method],SMALL(IF(ISNUMBER(MATCH(orderData[status],$D$11,0)*MATCH(orderData[order_type],$D$13,0)),MATCH(ROW(orderData[customer]),ROW(orderData[customer])),""),ROWS($A$15:A96)+$B$3)),INDEX(orderData[shipping_method],SMALL(IF(ISNUMBER(MATCH(orderData[status],$D$11,0)*MATCH(orderData[order_type],$D$13,0)*MATCH(YEAR(orderData[invoice_date]),$D$15,0)),MATCH(ROW(orderData[customer]),ROW(orderData[customer])),""),ROWS($A$15:A96)+$B$3))))),IF($D$11="",IF($D$13="",IF($D$15="",INDEX(orderData[shipping_method],SMALL(IF(ISNUMBER(MATCH(orderData[customer],$D$9,0)),MATCH(ROW(orderData[customer]),ROW(orderData[customer])),""),ROWS($A$15:A96)+$B$3)),INDEX(orderData[shipping_method],SMALL(IF(ISNUMBER(MATCH(orderData[customer],$D$9,0)*MATCH(YEAR(orderData[invoice_date]),$D$15,0)),MATCH(ROW(orderData[customer]),ROW(orderData[customer])),""),ROWS($A$15:A96)+$B$3))),IF($D$15="",INDEX(orderData[shipping_method],SMALL(IF(ISNUMBER(MATCH(orderData[customer],$D$9,0)*MATCH(orderData[order_type],$D$13,0)),MATCH(ROW(orderData[customer]),ROW(orderData[customer])),""),ROWS($A$15:A96)+$B$3)),INDEX(orderData[shipping_method],SMALL(IF(ISNUMBER(MATCH(orderData[customer],$D$9,0)*MATCH(orderData[order_type],$D$13,0)*MATCH(YEAR(orderData[invoice_date]),$D$15,0)),MATCH(ROW(orderData[customer]),ROW(orderData[customer])),""),ROWS($A$15:A96)+$B$3)))),IF($D$13="",IF($D$15="",INDEX(orderData[shipping_method],SMALL(IF(ISNUMBER(MATCH(orderData[customer],$D$9,0)*MATCH(orderData[status],$D$11,0)),MATCH(ROW(orderData[customer]),ROW(orderData[customer])),""),ROWS($A$15:A96)+$B$3)),INDEX(orderData[shipping_method],SMALL(IF(ISNUMBER(MATCH(orderData[customer],$D$9,0)*MATCH(orderData[status],$D$11,0)*MATCH(YEAR(orderData[shipping_method]),$D$15,0)),MATCH(ROW(orderData[customer]),ROW(orderData[customer])),""),ROWS($A$15:A96)+$B$3))),IF($D$15="",INDEX(orderData[shipping_method],SMALL(IF(ISNUMBER(MATCH(orderData[customer],$D$9,0)*MATCH(orderData[status],$D$11,0)*MATCH(orderData[order_type],$D$13,0)),MATCH(ROW(orderData[customer]),ROW(orderData[customer])),""),ROWS($A$15:A96)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V89" s="292" t="str">
        <f t="array" ref="V89">IFERROR(IF($D$9="",IF($D$11="",IF($D$13="",IF($D$15="",INDEX(orderData[status],SMALL(MATCH(ROW(orderData[customer]),ROW(orderData[customer])),ROWS($A$15:A96)+$B$3)),INDEX(orderData[status],SMALL(IF(ISNUMBER(MATCH(YEAR(orderData[invoice_date]),$D$15,0)),MATCH(ROW(orderData[customer]),ROW(orderData[customer])),""),ROWS($A$15:A96)+$B$3))),IF($D$15="",INDEX(orderData[status],SMALL(IF(ISNUMBER(MATCH(orderData[order_type],$D$13,0)),MATCH(ROW(orderData[customer]),ROW(orderData[customer])),""),ROWS($A$15:A96)+$B$3)),INDEX(orderData[status],SMALL(IF(ISNUMBER(MATCH(orderData[order_type],$D$13,0)*MATCH(YEAR(orderData[invoice_date]),$D$15,0)),MATCH(ROW(orderData[customer]),ROW(orderData[customer])),""),ROWS($A$15:A96)+$B$3)))),IF($D$13="",IF($D$15="",INDEX(orderData[status],SMALL(IF(ISNUMBER(MATCH(orderData[status],$D$11,0)),MATCH(ROW(orderData[customer]),ROW(orderData[customer])),""),ROWS($A$15:A96)+$B$3)),INDEX(orderData[status],SMALL(IF(ISNUMBER(MATCH(orderData[status],$D$11,0)*MATCH(YEAR(orderData[invoice_date]),$D$15,0)),MATCH(ROW(orderData[customer]),ROW(orderData[customer])),""),ROWS($A$15:A96)+$B$3))),IF($D$15="",INDEX(orderData[status],SMALL(IF(ISNUMBER(MATCH(orderData[status],$D$11,0)*MATCH(orderData[order_type],$D$13,0)),MATCH(ROW(orderData[customer]),ROW(orderData[customer])),""),ROWS($A$15:A96)+$B$3)),INDEX(orderData[status],SMALL(IF(ISNUMBER(MATCH(orderData[status],$D$11,0)*MATCH(orderData[order_type],$D$13,0)*MATCH(YEAR(orderData[invoice_date]),$D$15,0)),MATCH(ROW(orderData[customer]),ROW(orderData[customer])),""),ROWS($A$15:A96)+$B$3))))),IF($D$11="",IF($D$13="",IF($D$15="",INDEX(orderData[status],SMALL(IF(ISNUMBER(MATCH(orderData[customer],$D$9,0)),MATCH(ROW(orderData[customer]),ROW(orderData[customer])),""),ROWS($A$15:A96)+$B$3)),INDEX(orderData[status],SMALL(IF(ISNUMBER(MATCH(orderData[customer],$D$9,0)*MATCH(YEAR(orderData[invoice_date]),$D$15,0)),MATCH(ROW(orderData[customer]),ROW(orderData[customer])),""),ROWS($A$15:A96)+$B$3))),IF($D$15="",INDEX(orderData[status],SMALL(IF(ISNUMBER(MATCH(orderData[customer],$D$9,0)*MATCH(orderData[order_type],$D$13,0)),MATCH(ROW(orderData[customer]),ROW(orderData[customer])),""),ROWS($A$15:A96)+$B$3)),INDEX(orderData[status],SMALL(IF(ISNUMBER(MATCH(orderData[customer],$D$9,0)*MATCH(orderData[order_type],$D$13,0)*MATCH(YEAR(orderData[invoice_date]),$D$15,0)),MATCH(ROW(orderData[customer]),ROW(orderData[customer])),""),ROWS($A$15:A96)+$B$3)))),IF($D$13="",IF($D$15="",INDEX(orderData[status],SMALL(IF(ISNUMBER(MATCH(orderData[customer],$D$9,0)*MATCH(orderData[status],$D$11,0)),MATCH(ROW(orderData[customer]),ROW(orderData[customer])),""),ROWS($A$15:A96)+$B$3)),INDEX(orderData[status],SMALL(IF(ISNUMBER(MATCH(orderData[customer],$D$9,0)*MATCH(orderData[status],$D$11,0)*MATCH(YEAR(orderData[status]),$D$15,0)),MATCH(ROW(orderData[customer]),ROW(orderData[customer])),""),ROWS($A$15:A96)+$B$3))),IF($D$15="",INDEX(orderData[status],SMALL(IF(ISNUMBER(MATCH(orderData[customer],$D$9,0)*MATCH(orderData[status],$D$11,0)*MATCH(orderData[order_type],$D$13,0)),MATCH(ROW(orderData[customer]),ROW(orderData[customer])),""),ROWS($A$15:A96)+$B$3)),INDEX(orderData[statu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W89" s="392" t="str">
        <f t="array" ref="W89">IFERROR(IF($D$9="",IF($D$11="",IF($D$13="",IF($D$15="",INDEX(orderData[custom_docs],SMALL(MATCH(ROW(orderData[customer]),ROW(orderData[customer])),ROWS($A$15:A96)+$B$3)),INDEX(orderData[custom_docs],SMALL(IF(ISNUMBER(MATCH(YEAR(orderData[invoice_date]),$D$15,0)),MATCH(ROW(orderData[customer]),ROW(orderData[customer])),""),ROWS($A$15:A96)+$B$3))),IF($D$15="",INDEX(orderData[custom_docs],SMALL(IF(ISNUMBER(MATCH(orderData[order_type],$D$13,0)),MATCH(ROW(orderData[customer]),ROW(orderData[customer])),""),ROWS($A$15:A96)+$B$3)),INDEX(orderData[custom_docs],SMALL(IF(ISNUMBER(MATCH(orderData[order_type],$D$13,0)*MATCH(YEAR(orderData[invoice_date]),$D$15,0)),MATCH(ROW(orderData[customer]),ROW(orderData[customer])),""),ROWS($A$15:A96)+$B$3)))),IF($D$13="",IF($D$15="",INDEX(orderData[custom_docs],SMALL(IF(ISNUMBER(MATCH(orderData[status],$D$11,0)),MATCH(ROW(orderData[customer]),ROW(orderData[customer])),""),ROWS($A$15:A96)+$B$3)),INDEX(orderData[custom_docs],SMALL(IF(ISNUMBER(MATCH(orderData[status],$D$11,0)*MATCH(YEAR(orderData[invoice_date]),$D$15,0)),MATCH(ROW(orderData[customer]),ROW(orderData[customer])),""),ROWS($A$15:A96)+$B$3))),IF($D$15="",INDEX(orderData[custom_docs],SMALL(IF(ISNUMBER(MATCH(orderData[status],$D$11,0)*MATCH(orderData[order_type],$D$13,0)),MATCH(ROW(orderData[customer]),ROW(orderData[customer])),""),ROWS($A$15:A96)+$B$3)),INDEX(orderData[custom_docs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_docs],SMALL(IF(ISNUMBER(MATCH(orderData[customer],$D$9,0)),MATCH(ROW(orderData[customer]),ROW(orderData[customer])),""),ROWS($A$15:A96)+$B$3)),INDEX(orderData[custom_docs],SMALL(IF(ISNUMBER(MATCH(orderData[customer],$D$9,0)*MATCH(YEAR(orderData[invoice_date]),$D$15,0)),MATCH(ROW(orderData[customer]),ROW(orderData[customer])),""),ROWS($A$15:A96)+$B$3))),IF($D$15="",INDEX(orderData[custom_docs],SMALL(IF(ISNUMBER(MATCH(orderData[customer],$D$9,0)*MATCH(orderData[order_type],$D$13,0)),MATCH(ROW(orderData[customer]),ROW(orderData[customer])),""),ROWS($A$15:A96)+$B$3)),INDEX(orderData[custom_docs],SMALL(IF(ISNUMBER(MATCH(orderData[customer],$D$9,0)*MATCH(orderData[order_type],$D$13,0)*MATCH(YEAR(orderData[invoice_date]),$D$15,0)),MATCH(ROW(orderData[customer]),ROW(orderData[customer])),""),ROWS($A$15:A96)+$B$3)))),IF($D$13="",IF($D$15="",INDEX(orderData[custom_docs],SMALL(IF(ISNUMBER(MATCH(orderData[customer],$D$9,0)*MATCH(orderData[status],$D$11,0)),MATCH(ROW(orderData[customer]),ROW(orderData[customer])),""),ROWS($A$15:A96)+$B$3)),INDEX(orderData[custom_docs],SMALL(IF(ISNUMBER(MATCH(orderData[customer],$D$9,0)*MATCH(orderData[status],$D$11,0)*MATCH(YEAR(orderData[status]),$D$15,0)),MATCH(ROW(orderData[customer]),ROW(orderData[customer])),""),ROWS($A$15:A96)+$B$3))),IF($D$15="",INDEX(orderData[custom_docs],SMALL(IF(ISNUMBER(MATCH(orderData[customer],$D$9,0)*MATCH(orderData[status],$D$11,0)*MATCH(orderData[order_type],$D$13,0)),MATCH(ROW(orderData[customer]),ROW(orderData[customer])),""),ROWS($A$15:A96)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BK89" s="266"/>
      <c r="BL89" s="267"/>
      <c r="BM89" s="268"/>
      <c r="BN89" s="267"/>
      <c r="BO89" s="268"/>
      <c r="BZ89" s="318"/>
      <c r="CA89" s="305" t="str">
        <f>IFERROR(IF(BZ89="","",INDEX(productData[description],MATCH(BZ89,productData[sku],0))),"")</f>
        <v/>
      </c>
      <c r="CB89" s="307"/>
      <c r="CC89" s="421"/>
      <c r="CD89" s="315"/>
      <c r="CE89" s="426"/>
      <c r="CF89" s="308"/>
      <c r="CG89" s="309" t="str">
        <f>IFERROR(ROUNDUP(CB89/INDEX(productData[units_per_carton],MATCH(BZ89,productData[sku],0)),0),"")</f>
        <v/>
      </c>
      <c r="CH89" s="310" t="str">
        <f>IFERROR(ROUNDUP(CD89/INDEX(productData[units_per_carton],MATCH(BZ89,productData[sku],0)),0),"")</f>
        <v/>
      </c>
      <c r="CI89" s="310" t="str">
        <f>IFERROR(ROUNDUP(CF89/INDEX(productData[units_per_carton],MATCH(BZ89,productData[sku])),0),"")</f>
        <v/>
      </c>
      <c r="CJ89" s="310" t="str">
        <f>IFERROR(((CB89+CD89+CF89)/INDEX(productData[units_per_carton],MATCH(BZ89,productData[sku],0)))*INDEX(productData[net_weight],MATCH(BZ89,productData[sku],0)),"")</f>
        <v/>
      </c>
      <c r="CK89" s="310" t="str">
        <f>IFERROR(((CB89+CD89+CF89)/INDEX(productData[units_per_carton],MATCH(BZ89,productData[sku],0)))*INDEX(productData[gross_weight],MATCH(BZ89,productData[sku],0)),"")</f>
        <v/>
      </c>
      <c r="CL89" s="414" t="str">
        <f>IFERROR((CB89+CD89+CF89)/INDEX(productData[units_per_carton],MATCH(BZ89,productData[sku],0))*INDEX(productData[length],MATCH(BZ89,productData[sku],0))*INDEX(productData[width],MATCH(BZ89,productData[sku],0))*INDEX(productData[height],MATCH(BZ89,productData[sku],0))/1000000000,"")</f>
        <v/>
      </c>
      <c r="CM89" s="311" t="str">
        <f>IFERROR(INDEX(productData[category],MATCH(BZ89,productData[sku],0)),"")</f>
        <v/>
      </c>
      <c r="CN89" s="311" t="str">
        <f>IFERROR(INDEX(productData[size1],MATCH(BZ89,productData[sku],0)),"")</f>
        <v/>
      </c>
      <c r="CO89" s="312" t="str">
        <f>IFERROR(INDEX(productData[hs_code],MATCH(BZ89,productData[sku],0)),"")</f>
        <v/>
      </c>
      <c r="CP89" s="365" t="str">
        <f>IFERROR(INDEX(productData[sku_geko],MATCH(BZ89,productData[sku],0)),"")</f>
        <v/>
      </c>
      <c r="CQ89" s="308"/>
      <c r="CR89" s="383" t="str">
        <f>IFERROR(IF(BZ89="","",IF($BX$15="SALE",INDEX(inventory[COSTO UNITARIO],MATCH(BZ89,inventory[SKU],0)),IF($BX$15="SAMPLING",INDEX(inventory[COSTO UNITARIO],MATCH(BZ89,inventory[SKU],0)),""))),"")</f>
        <v/>
      </c>
      <c r="CS89" s="383" t="str">
        <f t="shared" si="10"/>
        <v/>
      </c>
      <c r="CT89" s="430" t="str">
        <f t="shared" si="11"/>
        <v/>
      </c>
      <c r="CU89" s="357" t="str">
        <f t="shared" si="12"/>
        <v/>
      </c>
      <c r="DB89" s="251" t="str">
        <f>IFERROR(VLOOKUP(BZ89,productData[],22,FALSE),"")</f>
        <v/>
      </c>
      <c r="EE89" s="337" t="str">
        <f t="array" ref="EE89">IFERROR(IF($EC$9="",IF($EC$11="",IF($EC$13="",INDEX(productData[sku],SMALL(MATCH(ROW(productData[sku]),ROW(productData[sku])),ROWS($A$15:A96)+$B$3)),INDEX(productData[sku],SMALL(IF(ISNUMBER(MATCH(productData[size1],$EC$13,0)),MATCH(ROW(productData[sku]),ROW(productData[sku])),""),ROWS($A$15:A94)+$B$3))),IF($EC$13="",INDEX(productData[sku],SMALL(IF(ISNUMBER(MATCH(productData[sex],$EC$11,0)),MATCH(ROW(productData[sku]),ROW(productData[sku])),""),ROWS($A$15:A94)+$B$3)),INDEX(productData[sku],SMALL(IF(ISNUMBER(MATCH(productData[sex],$EC$11,0)*MATCH(productData[size1],$EC$13,0)),MATCH(ROW(productData[sku]),ROW(productData[sku])),""),ROWS($A$15:A94)+$B$3)))),IF($EC$11="",IF($EC$13="",INDEX(productData[sku],SMALL(IF(ISNUMBER(MATCH(productData[category],$EC$9,0)),MATCH(ROW(productData[sku]),ROW(productData[sku])),""),ROWS($A$15:A94)+$B$3)),INDEX(productData[sku],SMALL(IF(ISNUMBER(MATCH(productData[category],$EC$9,0)*MATCH(productData[size1],$EC$13,0)),MATCH(ROW(productData[sku]),ROW(productData[sku])),""),ROWS($A$15:A94)+$B$3))),IF($EC$13="",INDEX(productData[sku],SMALL(IF(ISNUMBER(MATCH(productData[category],$EC$9,0)*MATCH(productData[sex],$EC$11,0)),MATCH(ROW(productData[sku]),ROW(productData[sku])),""),ROWS($A$15:A94)+$B$3)),INDEX(productData[sku],SMALL(IF(ISNUMBER(MATCH(productData[category],$EC$9,0)*MATCH(productData[sex],$EC$11,0)*MATCH(productData[size1],$EC$13,0)),MATCH(ROW(productData[sku]),ROW(productData[sku])),""),ROWS($A$15:A94)+$B$3))))),"")</f>
        <v/>
      </c>
      <c r="EF89" s="501" t="str">
        <f t="array" ref="EF89">IFERROR(IF($EC$9="",IF($EC$11="",IF($EC$13="",INDEX(productData[description],SMALL(MATCH(ROW(productData[sku]),ROW(productData[sku])),ROWS($A$15:A96)+$B$3)),INDEX(productData[description],SMALL(IF(ISNUMBER(MATCH(productData[size1],$EC$13,0)),MATCH(ROW(productData[sku]),ROW(productData[sku])),""),ROWS($A$15:A94)+$B$3))),IF($EC$13="",INDEX(productData[description],SMALL(IF(ISNUMBER(MATCH(productData[sex],$EC$11,0)),MATCH(ROW(productData[sku]),ROW(productData[sku])),""),ROWS($A$15:A94)+$B$3)),INDEX(productData[description],SMALL(IF(ISNUMBER(MATCH(productData[sex],$EC$11,0)*MATCH(productData[size1],$EC$13,0)),MATCH(ROW(productData[sku]),ROW(productData[sku])),""),ROWS($A$15:A94)+$B$3)))),IF($EC$11="",IF($EC$13="",INDEX(productData[description],SMALL(IF(ISNUMBER(MATCH(productData[category],$EC$9,0)),MATCH(ROW(productData[sku]),ROW(productData[sku])),""),ROWS($A$15:A94)+$B$3)),INDEX(productData[description],SMALL(IF(ISNUMBER(MATCH(productData[category],$EC$9,0)*MATCH(productData[size1],$EC$13,0)),MATCH(ROW(productData[sku]),ROW(productData[sku])),""),ROWS($A$15:A94)+$B$3))),IF($EC$13="",INDEX(productData[description],SMALL(IF(ISNUMBER(MATCH(productData[category],$EC$9,0)*MATCH(productData[sex],$EC$11,0)),MATCH(ROW(productData[sku]),ROW(productData[sku])),""),ROWS($A$15:A94)+$B$3)),INDEX(productData[description],SMALL(IF(ISNUMBER(MATCH(productData[category],$EC$9,0)*MATCH(productData[sex],$EC$11,0)*MATCH(productData[size1],$EC$13,0)),MATCH(ROW(productData[sku]),ROW(productData[sku])),""),ROWS($A$15:A94)+$B$3))))),"")</f>
        <v/>
      </c>
      <c r="EG89" s="338" t="str">
        <f>IFERROR(IF('BHPC MANAGER'!$EE89="","",INDEX(inventory[ESISTENZA],MATCH('BHPC MANAGER'!$EE89,inventory[SKU],0))),0)</f>
        <v/>
      </c>
      <c r="EH89" s="339" t="s">
        <v>241</v>
      </c>
      <c r="EI89" s="339" t="str">
        <f t="shared" si="13"/>
        <v/>
      </c>
      <c r="EJ89" s="340" t="s">
        <v>241</v>
      </c>
      <c r="EK89" s="341" t="str">
        <f t="shared" si="14"/>
        <v/>
      </c>
    </row>
    <row r="90" spans="12:141" ht="15" customHeight="1" x14ac:dyDescent="0.35">
      <c r="L90" s="285" t="str">
        <f t="array" ref="L90">IFERROR(IF($D$9="",IF($D$11="",IF($D$13="",IF($D$15="",INDEX(orderData[customer],SMALL(MATCH(ROW(orderData[customer]),ROW(orderData[customer])),ROWS($A$15:A97)+$B$3)),INDEX(orderData[customer],SMALL(IF(ISNUMBER(MATCH(YEAR(orderData[invoice_date]),$D$15,0)),MATCH(ROW(orderData[customer]),ROW(orderData[customer])),""),ROWS($A$15:A97)+$B$3))),IF($D$15="",INDEX(orderData[customer],SMALL(IF(ISNUMBER(MATCH(orderData[order_type],$D$13,0)),MATCH(ROW(orderData[customer]),ROW(orderData[customer])),""),ROWS($A$15:A97)+$B$3)),INDEX(orderData[customer],SMALL(IF(ISNUMBER(MATCH(orderData[order_type],$D$13,0)*MATCH(YEAR(orderData[invoice_date]),$D$15,0)),MATCH(ROW(orderData[customer]),ROW(orderData[customer])),""),ROWS($A$15:A97)+$B$3)))),IF($D$13="",IF($D$15="",INDEX(orderData[customer],SMALL(IF(ISNUMBER(MATCH(orderData[status],$D$11,0)),MATCH(ROW(orderData[customer]),ROW(orderData[customer])),""),ROWS($A$15:A97)+$B$3)),INDEX(orderData[customer],SMALL(IF(ISNUMBER(MATCH(orderData[status],$D$11,0)*MATCH(YEAR(orderData[invoice_date]),$D$15,0)),MATCH(ROW(orderData[customer]),ROW(orderData[customer])),""),ROWS($A$15:A97)+$B$3))),IF($D$15="",INDEX(orderData[customer],SMALL(IF(ISNUMBER(MATCH(orderData[status],$D$11,0)*MATCH(orderData[order_type],$D$13,0)),MATCH(ROW(orderData[customer]),ROW(orderData[customer])),""),ROWS($A$15:A97)+$B$3)),INDEX(orderData[customer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er],SMALL(IF(ISNUMBER(MATCH(orderData[customer],$D$9,0)),MATCH(ROW(orderData[customer]),ROW(orderData[customer])),""),ROWS($A$15:A97)+$B$3)),INDEX(orderData[customer],SMALL(IF(ISNUMBER(MATCH(orderData[customer],$D$9,0)*MATCH(YEAR(orderData[invoice_date]),$D$15,0)),MATCH(ROW(orderData[customer]),ROW(orderData[customer])),""),ROWS($A$15:A97)+$B$3))),IF($D$15="",INDEX(orderData[customer],SMALL(IF(ISNUMBER(MATCH(orderData[customer],$D$9,0)*MATCH(orderData[order_type],$D$13,0)),MATCH(ROW(orderData[customer]),ROW(orderData[customer])),""),ROWS($A$15:A97)+$B$3)),INDEX(orderData[customer],SMALL(IF(ISNUMBER(MATCH(orderData[customer],$D$9,0)*MATCH(orderData[order_type],$D$13,0)*MATCH(YEAR(orderData[invoice_date]),$D$15,0)),MATCH(ROW(orderData[customer]),ROW(orderData[customer])),""),ROWS($A$15:A97)+$B$3)))),IF($D$13="",IF($D$15="",INDEX(orderData[customer],SMALL(IF(ISNUMBER(MATCH(orderData[customer],$D$9,0)*MATCH(orderData[status],$D$11,0)),MATCH(ROW(orderData[customer]),ROW(orderData[customer])),""),ROWS($A$15:A97)+$B$3)),INDEX(orderData[customer],SMALL(IF(ISNUMBER(MATCH(orderData[customer],$D$9,0)*MATCH(orderData[status],$D$11,0)*MATCH(YEAR(orderData[invoice_date]),$D$15,0)),MATCH(ROW(orderData[customer]),ROW(orderData[customer])),""),ROWS($A$15:A97)+$B$3))),IF($D$15="",INDEX(orderData[customer],SMALL(IF(ISNUMBER(MATCH(orderData[customer],$D$9,0)*MATCH(orderData[status],$D$11,0)*MATCH(orderData[order_type],$D$13,0)),MATCH(ROW(orderData[customer]),ROW(orderData[customer])),""),ROWS($A$15:A97)+$B$3)),INDEX(orderData[customer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M90" s="286" t="str">
        <f t="array" ref="M90">IFERROR(IF($D$9="",IF($D$11="",IF($D$13="",IF($D$15="",INDEX(orderData[order_no],SMALL(MATCH(ROW(orderData[customer]),ROW(orderData[customer])),ROWS($A$15:A97)+$B$3)),INDEX(orderData[order_no],SMALL(IF(ISNUMBER(MATCH(YEAR(orderData[invoice_date]),$D$15,0)),MATCH(ROW(orderData[customer]),ROW(orderData[customer])),""),ROWS($A$15:A97)+$B$3))),IF($D$15="",INDEX(orderData[order_no],SMALL(IF(ISNUMBER(MATCH(orderData[order_type],$D$13,0)),MATCH(ROW(orderData[customer]),ROW(orderData[customer])),""),ROWS($A$15:A97)+$B$3)),INDEX(orderData[order_no],SMALL(IF(ISNUMBER(MATCH(orderData[order_type],$D$13,0)*MATCH(YEAR(orderData[invoice_date]),$D$15,0)),MATCH(ROW(orderData[customer]),ROW(orderData[customer])),""),ROWS($A$15:A97)+$B$3)))),IF($D$13="",IF($D$15="",INDEX(orderData[order_no],SMALL(IF(ISNUMBER(MATCH(orderData[status],$D$11,0)),MATCH(ROW(orderData[customer]),ROW(orderData[customer])),""),ROWS($A$15:A97)+$B$3)),INDEX(orderData[order_no],SMALL(IF(ISNUMBER(MATCH(orderData[status],$D$11,0)*MATCH(YEAR(orderData[invoice_date]),$D$15,0)),MATCH(ROW(orderData[customer]),ROW(orderData[customer])),""),ROWS($A$15:A97)+$B$3))),IF($D$15="",INDEX(orderData[order_no],SMALL(IF(ISNUMBER(MATCH(orderData[status],$D$11,0)*MATCH(orderData[order_type],$D$13,0)),MATCH(ROW(orderData[customer]),ROW(orderData[customer])),""),ROWS($A$15:A97)+$B$3)),INDEX(orderData[order_no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no],SMALL(IF(ISNUMBER(MATCH(orderData[customer],$D$9,0)),MATCH(ROW(orderData[customer]),ROW(orderData[customer])),""),ROWS($A$15:A97)+$B$3)),INDEX(orderData[order_no],SMALL(IF(ISNUMBER(MATCH(orderData[customer],$D$9,0)*MATCH(YEAR(orderData[invoice_date]),$D$15,0)),MATCH(ROW(orderData[customer]),ROW(orderData[customer])),""),ROWS($A$15:A97)+$B$3))),IF($D$15="",INDEX(orderData[order_no],SMALL(IF(ISNUMBER(MATCH(orderData[customer],$D$9,0)*MATCH(orderData[order_type],$D$13,0)),MATCH(ROW(orderData[customer]),ROW(orderData[customer])),""),ROWS($A$15:A97)+$B$3)),INDEX(orderData[order_no],SMALL(IF(ISNUMBER(MATCH(orderData[customer],$D$9,0)*MATCH(orderData[order_type],$D$13,0)*MATCH(YEAR(orderData[invoice_date]),$D$15,0)),MATCH(ROW(orderData[customer]),ROW(orderData[customer])),""),ROWS($A$15:A97)+$B$3)))),IF($D$13="",IF($D$15="",INDEX(orderData[order_no],SMALL(IF(ISNUMBER(MATCH(orderData[customer],$D$9,0)*MATCH(orderData[status],$D$11,0)),MATCH(ROW(orderData[customer]),ROW(orderData[customer])),""),ROWS($A$15:A97)+$B$3)),INDEX(orderData[order_no],SMALL(IF(ISNUMBER(MATCH(orderData[customer],$D$9,0)*MATCH(orderData[status],$D$11,0)*MATCH(YEAR(orderData[invoice_date]),$D$15,0)),MATCH(ROW(orderData[customer]),ROW(orderData[customer])),""),ROWS($A$15:A97)+$B$3))),IF($D$15="",INDEX(orderData[order_no],SMALL(IF(ISNUMBER(MATCH(orderData[customer],$D$9,0)*MATCH(orderData[status],$D$11,0)*MATCH(orderData[order_type],$D$13,0)),MATCH(ROW(orderData[customer]),ROW(orderData[customer])),""),ROWS($A$15:A97)+$B$3)),INDEX(orderData[order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N90" s="287" t="str">
        <f t="array" ref="N90">IFERROR(IF($D$9="",IF($D$11="",IF($D$13="",IF($D$15="",INDEX(orderData[order_type],SMALL(MATCH(ROW(orderData[customer]),ROW(orderData[customer])),ROWS($A$15:A97)+$B$3)),INDEX(orderData[order_type],SMALL(IF(ISNUMBER(MATCH(YEAR(orderData[invoice_date]),$D$15,0)),MATCH(ROW(orderData[customer]),ROW(orderData[customer])),""),ROWS($A$15:A97)+$B$3))),IF($D$15="",INDEX(orderData[order_type],SMALL(IF(ISNUMBER(MATCH(orderData[order_type],$D$13,0)),MATCH(ROW(orderData[customer]),ROW(orderData[customer])),""),ROWS($A$15:A97)+$B$3)),INDEX(orderData[order_type],SMALL(IF(ISNUMBER(MATCH(orderData[order_type],$D$13,0)*MATCH(YEAR(orderData[invoice_date]),$D$15,0)),MATCH(ROW(orderData[customer]),ROW(orderData[customer])),""),ROWS($A$15:A97)+$B$3)))),IF($D$13="",IF($D$15="",INDEX(orderData[order_type],SMALL(IF(ISNUMBER(MATCH(orderData[status],$D$11,0)),MATCH(ROW(orderData[customer]),ROW(orderData[customer])),""),ROWS($A$15:A97)+$B$3)),INDEX(orderData[order_type],SMALL(IF(ISNUMBER(MATCH(orderData[status],$D$11,0)*MATCH(YEAR(orderData[invoice_date]),$D$15,0)),MATCH(ROW(orderData[customer]),ROW(orderData[customer])),""),ROWS($A$15:A97)+$B$3))),IF($D$15="",INDEX(orderData[order_type],SMALL(IF(ISNUMBER(MATCH(orderData[status],$D$11,0)*MATCH(orderData[order_type],$D$13,0)),MATCH(ROW(orderData[customer]),ROW(orderData[customer])),""),ROWS($A$15:A97)+$B$3)),INDEX(orderData[order_typ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type],SMALL(IF(ISNUMBER(MATCH(orderData[customer],$D$9,0)),MATCH(ROW(orderData[customer]),ROW(orderData[customer])),""),ROWS($A$15:A97)+$B$3)),INDEX(orderData[order_type],SMALL(IF(ISNUMBER(MATCH(orderData[customer],$D$9,0)*MATCH(YEAR(orderData[invoice_date]),$D$15,0)),MATCH(ROW(orderData[customer]),ROW(orderData[customer])),""),ROWS($A$15:A97)+$B$3))),IF($D$15="",INDEX(orderData[order_type],SMALL(IF(ISNUMBER(MATCH(orderData[customer],$D$9,0)*MATCH(orderData[order_type],$D$13,0)),MATCH(ROW(orderData[customer]),ROW(orderData[customer])),""),ROWS($A$15:A97)+$B$3)),INDEX(orderData[order_type],SMALL(IF(ISNUMBER(MATCH(orderData[customer],$D$9,0)*MATCH(orderData[order_type],$D$13,0)*MATCH(YEAR(orderData[invoice_date]),$D$15,0)),MATCH(ROW(orderData[customer]),ROW(orderData[customer])),""),ROWS($A$15:A97)+$B$3)))),IF($D$13="",IF($D$15="",INDEX(orderData[order_type],SMALL(IF(ISNUMBER(MATCH(orderData[customer],$D$9,0)*MATCH(orderData[status],$D$11,0)),MATCH(ROW(orderData[customer]),ROW(orderData[customer])),""),ROWS($A$15:A97)+$B$3)),INDEX(orderData[order_type],SMALL(IF(ISNUMBER(MATCH(orderData[customer],$D$9,0)*MATCH(orderData[status],$D$11,0)*MATCH(YEAR(orderData[invoice_date]),$D$15,0)),MATCH(ROW(orderData[customer]),ROW(orderData[customer])),""),ROWS($A$15:A97)+$B$3))),IF($D$15="",INDEX(orderData[order_type],SMALL(IF(ISNUMBER(MATCH(orderData[customer],$D$9,0)*MATCH(orderData[status],$D$11,0)*MATCH(orderData[order_type],$D$13,0)),MATCH(ROW(orderData[customer]),ROW(orderData[customer])),""),ROWS($A$15:A97)+$B$3)),INDEX(orderData[order_typ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O90" s="288" t="str">
        <f t="array" ref="O90">IFERROR(IF($D$9="",IF($D$11="",IF($D$13="",IF($D$15="",INDEX(orderData[order_date],SMALL(MATCH(ROW(orderData[customer]),ROW(orderData[customer])),ROWS($A$15:A97)+$B$3)),INDEX(orderData[order_date],SMALL(IF(ISNUMBER(MATCH(YEAR(orderData[invoice_date]),$D$15,0)),MATCH(ROW(orderData[customer]),ROW(orderData[customer])),""),ROWS($A$15:A97)+$B$3))),IF($D$15="",INDEX(orderData[order_date],SMALL(IF(ISNUMBER(MATCH(orderData[order_type],$D$13,0)),MATCH(ROW(orderData[customer]),ROW(orderData[customer])),""),ROWS($A$15:A97)+$B$3)),INDEX(orderData[order_date],SMALL(IF(ISNUMBER(MATCH(orderData[order_type],$D$13,0)*MATCH(YEAR(orderData[invoice_date]),$D$15,0)),MATCH(ROW(orderData[customer]),ROW(orderData[customer])),""),ROWS($A$15:A97)+$B$3)))),IF($D$13="",IF($D$15="",INDEX(orderData[order_date],SMALL(IF(ISNUMBER(MATCH(orderData[status],$D$11,0)),MATCH(ROW(orderData[customer]),ROW(orderData[customer])),""),ROWS($A$15:A97)+$B$3)),INDEX(orderData[order_date],SMALL(IF(ISNUMBER(MATCH(orderData[status],$D$11,0)*MATCH(YEAR(orderData[invoice_date]),$D$15,0)),MATCH(ROW(orderData[customer]),ROW(orderData[customer])),""),ROWS($A$15:A97)+$B$3))),IF($D$15="",INDEX(orderData[order_date],SMALL(IF(ISNUMBER(MATCH(orderData[status],$D$11,0)*MATCH(orderData[order_type],$D$13,0)),MATCH(ROW(orderData[customer]),ROW(orderData[customer])),""),ROWS($A$15:A97)+$B$3)),INDEX(orderData[order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date],SMALL(IF(ISNUMBER(MATCH(orderData[customer],$D$9,0)),MATCH(ROW(orderData[customer]),ROW(orderData[customer])),""),ROWS($A$15:A97)+$B$3)),INDEX(orderData[order_date],SMALL(IF(ISNUMBER(MATCH(orderData[customer],$D$9,0)*MATCH(YEAR(orderData[invoice_date]),$D$15,0)),MATCH(ROW(orderData[customer]),ROW(orderData[customer])),""),ROWS($A$15:A97)+$B$3))),IF($D$15="",INDEX(orderData[order_date],SMALL(IF(ISNUMBER(MATCH(orderData[customer],$D$9,0)*MATCH(orderData[order_type],$D$13,0)),MATCH(ROW(orderData[customer]),ROW(orderData[customer])),""),ROWS($A$15:A97)+$B$3)),INDEX(orderData[order_date],SMALL(IF(ISNUMBER(MATCH(orderData[customer],$D$9,0)*MATCH(orderData[order_type],$D$13,0)*MATCH(YEAR(orderData[invoice_date]),$D$15,0)),MATCH(ROW(orderData[customer]),ROW(orderData[customer])),""),ROWS($A$15:A97)+$B$3)))),IF($D$13="",IF($D$15="",INDEX(orderData[order_date],SMALL(IF(ISNUMBER(MATCH(orderData[customer],$D$9,0)*MATCH(orderData[status],$D$11,0)),MATCH(ROW(orderData[customer]),ROW(orderData[customer])),""),ROWS($A$15:A97)+$B$3)),INDEX(orderData[order_date],SMALL(IF(ISNUMBER(MATCH(orderData[customer],$D$9,0)*MATCH(orderData[status],$D$11,0)*MATCH(YEAR(orderData[invoice_date]),$D$15,0)),MATCH(ROW(orderData[customer]),ROW(orderData[customer])),""),ROWS($A$15:A97)+$B$3))),IF($D$15="",INDEX(orderData[order_date],SMALL(IF(ISNUMBER(MATCH(orderData[customer],$D$9,0)*MATCH(orderData[status],$D$11,0)*MATCH(orderData[order_type],$D$13,0)),MATCH(ROW(orderData[customer]),ROW(orderData[customer])),""),ROWS($A$15:A97)+$B$3)),INDEX(orderData[order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P90" s="289" t="str">
        <f t="array" ref="P90">IFERROR(IF($D$9="",IF($D$11="",IF($D$13="",IF($D$15="",INDEX(orderData[invoice_no],SMALL(MATCH(ROW(orderData[customer]),ROW(orderData[customer])),ROWS($A$15:A97)+$B$3)),INDEX(orderData[invoice_no],SMALL(IF(ISNUMBER(MATCH(YEAR(orderData[invoice_date]),$D$15,0)),MATCH(ROW(orderData[customer]),ROW(orderData[customer])),""),ROWS($A$15:A97)+$B$3))),IF($D$15="",INDEX(orderData[invoice_no],SMALL(IF(ISNUMBER(MATCH(orderData[order_type],$D$13,0)),MATCH(ROW(orderData[customer]),ROW(orderData[customer])),""),ROWS($A$15:A97)+$B$3)),INDEX(orderData[invoice_no],SMALL(IF(ISNUMBER(MATCH(orderData[order_type],$D$13,0)*MATCH(YEAR(orderData[invoice_date]),$D$15,0)),MATCH(ROW(orderData[customer]),ROW(orderData[customer])),""),ROWS($A$15:A97)+$B$3)))),IF($D$13="",IF($D$15="",INDEX(orderData[invoice_no],SMALL(IF(ISNUMBER(MATCH(orderData[status],$D$11,0)),MATCH(ROW(orderData[customer]),ROW(orderData[customer])),""),ROWS($A$15:A97)+$B$3)),INDEX(orderData[invoice_no],SMALL(IF(ISNUMBER(MATCH(orderData[status],$D$11,0)*MATCH(YEAR(orderData[invoice_date]),$D$15,0)),MATCH(ROW(orderData[customer]),ROW(orderData[customer])),""),ROWS($A$15:A97)+$B$3))),IF($D$15="",INDEX(orderData[invoice_no],SMALL(IF(ISNUMBER(MATCH(orderData[status],$D$11,0)*MATCH(orderData[order_type],$D$13,0)),MATCH(ROW(orderData[customer]),ROW(orderData[customer])),""),ROWS($A$15:A97)+$B$3)),INDEX(orderData[invoice_no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no],SMALL(IF(ISNUMBER(MATCH(orderData[customer],$D$9,0)),MATCH(ROW(orderData[customer]),ROW(orderData[customer])),""),ROWS($A$15:A97)+$B$3)),INDEX(orderData[invoice_no],SMALL(IF(ISNUMBER(MATCH(orderData[customer],$D$9,0)*MATCH(YEAR(orderData[invoice_date]),$D$15,0)),MATCH(ROW(orderData[customer]),ROW(orderData[customer])),""),ROWS($A$15:A97)+$B$3))),IF($D$15="",INDEX(orderData[invoice_no],SMALL(IF(ISNUMBER(MATCH(orderData[customer],$D$9,0)*MATCH(orderData[order_type],$D$13,0)),MATCH(ROW(orderData[customer]),ROW(orderData[customer])),""),ROWS($A$15:A97)+$B$3)),INDEX(orderData[invoice_no],SMALL(IF(ISNUMBER(MATCH(orderData[customer],$D$9,0)*MATCH(orderData[order_type],$D$13,0)*MATCH(YEAR(orderData[invoice_date]),$D$15,0)),MATCH(ROW(orderData[customer]),ROW(orderData[customer])),""),ROWS($A$15:A97)+$B$3)))),IF($D$13="",IF($D$15="",INDEX(orderData[invoice_no],SMALL(IF(ISNUMBER(MATCH(orderData[customer],$D$9,0)*MATCH(orderData[status],$D$11,0)),MATCH(ROW(orderData[customer]),ROW(orderData[customer])),""),ROWS($A$15:A97)+$B$3)),INDEX(orderData[invoice_no],SMALL(IF(ISNUMBER(MATCH(orderData[customer],$D$9,0)*MATCH(orderData[status],$D$11,0)*MATCH(YEAR(orderData[invoice_date]),$D$15,0)),MATCH(ROW(orderData[customer]),ROW(orderData[customer])),""),ROWS($A$15:A97)+$B$3))),IF($D$15="",INDEX(orderData[invoice_no],SMALL(IF(ISNUMBER(MATCH(orderData[customer],$D$9,0)*MATCH(orderData[status],$D$11,0)*MATCH(orderData[order_type],$D$13,0)),MATCH(ROW(orderData[customer]),ROW(orderData[customer])),""),ROWS($A$15:A97)+$B$3)),INDEX(orderData[invoice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Q90" s="290" t="str">
        <f t="array" ref="Q90">IFERROR(IF($D$9="",IF($D$11="",IF($D$13="",IF($D$15="",INDEX(orderData[invoice_date],SMALL(MATCH(ROW(orderData[customer]),ROW(orderData[customer])),ROWS($A$15:A97)+$B$3)),INDEX(orderData[invoice_date],SMALL(IF(ISNUMBER(MATCH(YEAR(orderData[invoice_date]),$D$15,0)),MATCH(ROW(orderData[customer]),ROW(orderData[customer])),""),ROWS($A$15:A97)+$B$3))),IF($D$15="",INDEX(orderData[invoice_date],SMALL(IF(ISNUMBER(MATCH(orderData[order_type],$D$13,0)),MATCH(ROW(orderData[customer]),ROW(orderData[customer])),""),ROWS($A$15:A97)+$B$3)),INDEX(orderData[invoice_date],SMALL(IF(ISNUMBER(MATCH(orderData[order_type],$D$13,0)*MATCH(YEAR(orderData[invoice_date]),$D$15,0)),MATCH(ROW(orderData[customer]),ROW(orderData[customer])),""),ROWS($A$15:A97)+$B$3)))),IF($D$13="",IF($D$15="",INDEX(orderData[invoice_date],SMALL(IF(ISNUMBER(MATCH(orderData[status],$D$11,0)),MATCH(ROW(orderData[customer]),ROW(orderData[customer])),""),ROWS($A$15:A97)+$B$3)),INDEX(orderData[invoice_date],SMALL(IF(ISNUMBER(MATCH(orderData[status],$D$11,0)*MATCH(YEAR(orderData[invoice_date]),$D$15,0)),MATCH(ROW(orderData[customer]),ROW(orderData[customer])),""),ROWS($A$15:A97)+$B$3))),IF($D$15="",INDEX(orderData[invoice_date],SMALL(IF(ISNUMBER(MATCH(orderData[status],$D$11,0)*MATCH(orderData[order_type],$D$13,0)),MATCH(ROW(orderData[customer]),ROW(orderData[customer])),""),ROWS($A$15:A97)+$B$3)),INDEX(orderData[invoice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date],SMALL(IF(ISNUMBER(MATCH(orderData[customer],$D$9,0)),MATCH(ROW(orderData[customer]),ROW(orderData[customer])),""),ROWS($A$15:A97)+$B$3)),INDEX(orderData[invoice_date],SMALL(IF(ISNUMBER(MATCH(orderData[customer],$D$9,0)*MATCH(YEAR(orderData[invoice_date]),$D$15,0)),MATCH(ROW(orderData[customer]),ROW(orderData[customer])),""),ROWS($A$15:A97)+$B$3))),IF($D$15="",INDEX(orderData[invoice_date],SMALL(IF(ISNUMBER(MATCH(orderData[customer],$D$9,0)*MATCH(orderData[order_type],$D$13,0)),MATCH(ROW(orderData[customer]),ROW(orderData[customer])),""),ROWS($A$15:A97)+$B$3)),INDEX(orderData[invoice_date],SMALL(IF(ISNUMBER(MATCH(orderData[customer],$D$9,0)*MATCH(orderData[order_type],$D$13,0)*MATCH(YEAR(orderData[invoice_date]),$D$15,0)),MATCH(ROW(orderData[customer]),ROW(orderData[customer])),""),ROWS($A$15:A97)+$B$3)))),IF($D$13="",IF($D$15="",INDEX(orderData[invoice_date],SMALL(IF(ISNUMBER(MATCH(orderData[customer],$D$9,0)*MATCH(orderData[status],$D$11,0)),MATCH(ROW(orderData[customer]),ROW(orderData[customer])),""),ROWS($A$15:A97)+$B$3)),INDEX(orderData[invoice_date],SMALL(IF(ISNUMBER(MATCH(orderData[customer],$D$9,0)*MATCH(orderData[status],$D$11,0)*MATCH(YEAR(orderData[invoice_date]),$D$15,0)),MATCH(ROW(orderData[customer]),ROW(orderData[customer])),""),ROWS($A$15:A97)+$B$3))),IF($D$15="",INDEX(orderData[invoice_date],SMALL(IF(ISNUMBER(MATCH(orderData[customer],$D$9,0)*MATCH(orderData[status],$D$11,0)*MATCH(orderData[order_type],$D$13,0)),MATCH(ROW(orderData[customer]),ROW(orderData[customer])),""),ROWS($A$15:A97)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R90" s="291" t="str">
        <f t="array" ref="R90">IFERROR(IF($D$9="",IF($D$11="",IF($D$13="",IF($D$15="",INDEX(orderData[inv_amount],SMALL(MATCH(ROW(orderData[customer]),ROW(orderData[customer])),ROWS($A$15:A97)+$B$3)),INDEX(orderData[inv_amount],SMALL(IF(ISNUMBER(MATCH(YEAR(orderData[invoice_date]),$D$15,0)),MATCH(ROW(orderData[customer]),ROW(orderData[customer])),""),ROWS($A$15:A97)+$B$3))),IF($D$15="",INDEX(orderData[inv_amount],SMALL(IF(ISNUMBER(MATCH(orderData[order_type],$D$13,0)),MATCH(ROW(orderData[customer]),ROW(orderData[customer])),""),ROWS($A$15:A97)+$B$3)),INDEX(orderData[inv_amount],SMALL(IF(ISNUMBER(MATCH(orderData[order_type],$D$13,0)*MATCH(YEAR(orderData[invoice_date]),$D$15,0)),MATCH(ROW(orderData[customer]),ROW(orderData[customer])),""),ROWS($A$15:A97)+$B$3)))),IF($D$13="",IF($D$15="",INDEX(orderData[inv_amount],SMALL(IF(ISNUMBER(MATCH(orderData[status],$D$11,0)),MATCH(ROW(orderData[customer]),ROW(orderData[customer])),""),ROWS($A$15:A97)+$B$3)),INDEX(orderData[inv_amount],SMALL(IF(ISNUMBER(MATCH(orderData[status],$D$11,0)*MATCH(YEAR(orderData[invoice_date]),$D$15,0)),MATCH(ROW(orderData[customer]),ROW(orderData[customer])),""),ROWS($A$15:A97)+$B$3))),IF($D$15="",INDEX(orderData[inv_amount],SMALL(IF(ISNUMBER(MATCH(orderData[status],$D$11,0)*MATCH(orderData[order_type],$D$13,0)),MATCH(ROW(orderData[customer]),ROW(orderData[customer])),""),ROWS($A$15:A97)+$B$3)),INDEX(orderData[inv_amount],SMALL(IF(ISNUMBER(MATCH(orderData[status],$D$11,0)*MATCH(orderData[order_type],$D$13,0)*MATCH(YEAR(orderData[invoice_date]),$D$15,0)),MATCH(ROW(orderData[customer]),ROW(orderData[customer])),""),ROWS($A$15:A97)+$B$3))))),IF($D$11="",IF($D$13="",IF($D$15="",INDEX(orderData[inv_amount],SMALL(IF(ISNUMBER(MATCH(orderData[customer],$D$9,0)),MATCH(ROW(orderData[customer]),ROW(orderData[customer])),""),ROWS($A$15:A97)+$B$3)),INDEX(orderData[inv_amount],SMALL(IF(ISNUMBER(MATCH(orderData[customer],$D$9,0)*MATCH(YEAR(orderData[invoice_date]),$D$15,0)),MATCH(ROW(orderData[customer]),ROW(orderData[customer])),""),ROWS($A$15:A97)+$B$3))),IF($D$15="",INDEX(orderData[inv_amount],SMALL(IF(ISNUMBER(MATCH(orderData[customer],$D$9,0)*MATCH(orderData[order_type],$D$13,0)),MATCH(ROW(orderData[customer]),ROW(orderData[customer])),""),ROWS($A$15:A97)+$B$3)),INDEX(orderData[inv_amount],SMALL(IF(ISNUMBER(MATCH(orderData[customer],$D$9,0)*MATCH(orderData[order_type],$D$13,0)*MATCH(YEAR(orderData[invoice_date]),$D$15,0)),MATCH(ROW(orderData[customer]),ROW(orderData[customer])),""),ROWS($A$15:A97)+$B$3)))),IF($D$13="",IF($D$15="",INDEX(orderData[inv_amount],SMALL(IF(ISNUMBER(MATCH(orderData[customer],$D$9,0)*MATCH(orderData[status],$D$11,0)),MATCH(ROW(orderData[customer]),ROW(orderData[customer])),""),ROWS($A$15:A97)+$B$3)),INDEX(orderData[inv_amount],SMALL(IF(ISNUMBER(MATCH(orderData[customer],$D$9,0)*MATCH(orderData[status],$D$11,0)*MATCH(YEAR(orderData[inv_amount]),$D$15,0)),MATCH(ROW(orderData[customer]),ROW(orderData[customer])),""),ROWS($A$15:A97)+$B$3))),IF($D$15="",INDEX(orderData[inv_amount],SMALL(IF(ISNUMBER(MATCH(orderData[customer],$D$9,0)*MATCH(orderData[status],$D$11,0)*MATCH(orderData[order_type],$D$13,0)),MATCH(ROW(orderData[customer]),ROW(orderData[customer])),""),ROWS($A$15:A97)+$B$3)),INDEX(orderData[inv_amount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S90" s="353" t="str">
        <f t="array" ref="S90">IFERROR(IF($D$9="",IF($D$11="",IF($D$13="",IF($D$15="",INDEX(orderData[lock_goods],SMALL(MATCH(ROW(orderData[customer]),ROW(orderData[customer])),ROWS($A$15:A97)+$B$3)),INDEX(orderData[lock_goods],SMALL(IF(ISNUMBER(MATCH(YEAR(orderData[invoice_date]),$D$15,0)),MATCH(ROW(orderData[customer]),ROW(orderData[customer])),""),ROWS($A$15:A97)+$B$3))),IF($D$15="",INDEX(orderData[lock_goods],SMALL(IF(ISNUMBER(MATCH(orderData[order_type],$D$13,0)),MATCH(ROW(orderData[customer]),ROW(orderData[customer])),""),ROWS($A$15:A97)+$B$3)),INDEX(orderData[lock_goods],SMALL(IF(ISNUMBER(MATCH(orderData[order_type],$D$13,0)*MATCH(YEAR(orderData[invoice_date]),$D$15,0)),MATCH(ROW(orderData[customer]),ROW(orderData[customer])),""),ROWS($A$15:A97)+$B$3)))),IF($D$13="",IF($D$15="",INDEX(orderData[lock_goods],SMALL(IF(ISNUMBER(MATCH(orderData[status],$D$11,0)),MATCH(ROW(orderData[customer]),ROW(orderData[customer])),""),ROWS($A$15:A97)+$B$3)),INDEX(orderData[lock_goods],SMALL(IF(ISNUMBER(MATCH(orderData[status],$D$11,0)*MATCH(YEAR(orderData[invoice_date]),$D$15,0)),MATCH(ROW(orderData[customer]),ROW(orderData[customer])),""),ROWS($A$15:A97)+$B$3))),IF($D$15="",INDEX(orderData[lock_goods],SMALL(IF(ISNUMBER(MATCH(orderData[status],$D$11,0)*MATCH(orderData[order_type],$D$13,0)),MATCH(ROW(orderData[customer]),ROW(orderData[customer])),""),ROWS($A$15:A97)+$B$3)),INDEX(orderData[lock_goods],SMALL(IF(ISNUMBER(MATCH(orderData[status],$D$11,0)*MATCH(orderData[order_type],$D$13,0)*MATCH(YEAR(orderData[invoice_date]),$D$15,0)),MATCH(ROW(orderData[customer]),ROW(orderData[customer])),""),ROWS($A$15:A97)+$B$3))))),IF($D$11="",IF($D$13="",IF($D$15="",INDEX(orderData[lock_goods],SMALL(IF(ISNUMBER(MATCH(orderData[customer],$D$9,0)),MATCH(ROW(orderData[customer]),ROW(orderData[customer])),""),ROWS($A$15:A97)+$B$3)),INDEX(orderData[lock_goods],SMALL(IF(ISNUMBER(MATCH(orderData[customer],$D$9,0)*MATCH(YEAR(orderData[invoice_date]),$D$15,0)),MATCH(ROW(orderData[customer]),ROW(orderData[customer])),""),ROWS($A$15:A97)+$B$3))),IF($D$15="",INDEX(orderData[lock_goods],SMALL(IF(ISNUMBER(MATCH(orderData[customer],$D$9,0)*MATCH(orderData[order_type],$D$13,0)),MATCH(ROW(orderData[customer]),ROW(orderData[customer])),""),ROWS($A$15:A97)+$B$3)),INDEX(orderData[lock_goods],SMALL(IF(ISNUMBER(MATCH(orderData[customer],$D$9,0)*MATCH(orderData[order_type],$D$13,0)*MATCH(YEAR(orderData[invoice_date]),$D$15,0)),MATCH(ROW(orderData[customer]),ROW(orderData[customer])),""),ROWS($A$15:A97)+$B$3)))),IF($D$13="",IF($D$15="",INDEX(orderData[lock_goods],SMALL(IF(ISNUMBER(MATCH(orderData[customer],$D$9,0)*MATCH(orderData[status],$D$11,0)),MATCH(ROW(orderData[customer]),ROW(orderData[customer])),""),ROWS($A$15:A97)+$B$3)),INDEX(orderData[lock_goods],SMALL(IF(ISNUMBER(MATCH(orderData[customer],$D$9,0)*MATCH(orderData[status],$D$11,0)*MATCH(YEAR(orderData[payed]),$D$15,0)),MATCH(ROW(orderData[customer]),ROW(orderData[customer])),""),ROWS($A$15:A97)+$B$3))),IF($D$15="",INDEX(orderData[lock_goods],SMALL(IF(ISNUMBER(MATCH(orderData[customer],$D$9,0)*MATCH(orderData[status],$D$11,0)*MATCH(orderData[order_type],$D$13,0)),MATCH(ROW(orderData[customer]),ROW(orderData[customer])),""),ROWS($A$15:A97)+$B$3)),INDEX(orderData[lock_good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T90" s="292" t="str">
        <f t="array" ref="T90">IFERROR(IF($D$9="",IF($D$11="",IF($D$13="",IF($D$15="",INDEX(orderData[payed],SMALL(MATCH(ROW(orderData[customer]),ROW(orderData[customer])),ROWS($A$15:A97)+$B$3)),INDEX(orderData[payed],SMALL(IF(ISNUMBER(MATCH(YEAR(orderData[invoice_date]),$D$15,0)),MATCH(ROW(orderData[customer]),ROW(orderData[customer])),""),ROWS($A$15:A97)+$B$3))),IF($D$15="",INDEX(orderData[payed],SMALL(IF(ISNUMBER(MATCH(orderData[order_type],$D$13,0)),MATCH(ROW(orderData[customer]),ROW(orderData[customer])),""),ROWS($A$15:A97)+$B$3)),INDEX(orderData[payed],SMALL(IF(ISNUMBER(MATCH(orderData[order_type],$D$13,0)*MATCH(YEAR(orderData[invoice_date]),$D$15,0)),MATCH(ROW(orderData[customer]),ROW(orderData[customer])),""),ROWS($A$15:A97)+$B$3)))),IF($D$13="",IF($D$15="",INDEX(orderData[payed],SMALL(IF(ISNUMBER(MATCH(orderData[status],$D$11,0)),MATCH(ROW(orderData[customer]),ROW(orderData[customer])),""),ROWS($A$15:A97)+$B$3)),INDEX(orderData[payed],SMALL(IF(ISNUMBER(MATCH(orderData[status],$D$11,0)*MATCH(YEAR(orderData[invoice_date]),$D$15,0)),MATCH(ROW(orderData[customer]),ROW(orderData[customer])),""),ROWS($A$15:A97)+$B$3))),IF($D$15="",INDEX(orderData[payed],SMALL(IF(ISNUMBER(MATCH(orderData[status],$D$11,0)*MATCH(orderData[order_type],$D$13,0)),MATCH(ROW(orderData[customer]),ROW(orderData[customer])),""),ROWS($A$15:A97)+$B$3)),INDEX(orderData[payed],SMALL(IF(ISNUMBER(MATCH(orderData[status],$D$11,0)*MATCH(orderData[order_type],$D$13,0)*MATCH(YEAR(orderData[invoice_date]),$D$15,0)),MATCH(ROW(orderData[customer]),ROW(orderData[customer])),""),ROWS($A$15:A97)+$B$3))))),IF($D$11="",IF($D$13="",IF($D$15="",INDEX(orderData[payed],SMALL(IF(ISNUMBER(MATCH(orderData[customer],$D$9,0)),MATCH(ROW(orderData[customer]),ROW(orderData[customer])),""),ROWS($A$15:A97)+$B$3)),INDEX(orderData[payed],SMALL(IF(ISNUMBER(MATCH(orderData[customer],$D$9,0)*MATCH(YEAR(orderData[invoice_date]),$D$15,0)),MATCH(ROW(orderData[customer]),ROW(orderData[customer])),""),ROWS($A$15:A97)+$B$3))),IF($D$15="",INDEX(orderData[payed],SMALL(IF(ISNUMBER(MATCH(orderData[customer],$D$9,0)*MATCH(orderData[order_type],$D$13,0)),MATCH(ROW(orderData[customer]),ROW(orderData[customer])),""),ROWS($A$15:A97)+$B$3)),INDEX(orderData[payed],SMALL(IF(ISNUMBER(MATCH(orderData[customer],$D$9,0)*MATCH(orderData[order_type],$D$13,0)*MATCH(YEAR(orderData[invoice_date]),$D$15,0)),MATCH(ROW(orderData[customer]),ROW(orderData[customer])),""),ROWS($A$15:A97)+$B$3)))),IF($D$13="",IF($D$15="",INDEX(orderData[payed],SMALL(IF(ISNUMBER(MATCH(orderData[customer],$D$9,0)*MATCH(orderData[status],$D$11,0)),MATCH(ROW(orderData[customer]),ROW(orderData[customer])),""),ROWS($A$15:A97)+$B$3)),INDEX(orderData[payed],SMALL(IF(ISNUMBER(MATCH(orderData[customer],$D$9,0)*MATCH(orderData[status],$D$11,0)*MATCH(YEAR(orderData[payed]),$D$15,0)),MATCH(ROW(orderData[customer]),ROW(orderData[customer])),""),ROWS($A$15:A97)+$B$3))),IF($D$15="",INDEX(orderData[payed],SMALL(IF(ISNUMBER(MATCH(orderData[customer],$D$9,0)*MATCH(orderData[status],$D$11,0)*MATCH(orderData[order_type],$D$13,0)),MATCH(ROW(orderData[customer]),ROW(orderData[customer])),""),ROWS($A$15:A97)+$B$3)),INDEX(orderData[paye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U90" s="287" t="str">
        <f t="array" ref="U90">IFERROR(IF($D$9="",IF($D$11="",IF($D$13="",IF($D$15="",INDEX(orderData[shipping_method],SMALL(MATCH(ROW(orderData[customer]),ROW(orderData[customer])),ROWS($A$15:A97)+$B$3)),INDEX(orderData[shipping_method],SMALL(IF(ISNUMBER(MATCH(YEAR(orderData[invoice_date]),$D$15,0)),MATCH(ROW(orderData[customer]),ROW(orderData[customer])),""),ROWS($A$15:A97)+$B$3))),IF($D$15="",INDEX(orderData[shipping_method],SMALL(IF(ISNUMBER(MATCH(orderData[order_type],$D$13,0)),MATCH(ROW(orderData[customer]),ROW(orderData[customer])),""),ROWS($A$15:A97)+$B$3)),INDEX(orderData[shipping_method],SMALL(IF(ISNUMBER(MATCH(orderData[order_type],$D$13,0)*MATCH(YEAR(orderData[invoice_date]),$D$15,0)),MATCH(ROW(orderData[customer]),ROW(orderData[customer])),""),ROWS($A$15:A97)+$B$3)))),IF($D$13="",IF($D$15="",INDEX(orderData[shipping_method],SMALL(IF(ISNUMBER(MATCH(orderData[status],$D$11,0)),MATCH(ROW(orderData[customer]),ROW(orderData[customer])),""),ROWS($A$15:A97)+$B$3)),INDEX(orderData[shipping_method],SMALL(IF(ISNUMBER(MATCH(orderData[status],$D$11,0)*MATCH(YEAR(orderData[invoice_date]),$D$15,0)),MATCH(ROW(orderData[customer]),ROW(orderData[customer])),""),ROWS($A$15:A97)+$B$3))),IF($D$15="",INDEX(orderData[shipping_method],SMALL(IF(ISNUMBER(MATCH(orderData[status],$D$11,0)*MATCH(orderData[order_type],$D$13,0)),MATCH(ROW(orderData[customer]),ROW(orderData[customer])),""),ROWS($A$15:A97)+$B$3)),INDEX(orderData[shipping_method],SMALL(IF(ISNUMBER(MATCH(orderData[status],$D$11,0)*MATCH(orderData[order_type],$D$13,0)*MATCH(YEAR(orderData[invoice_date]),$D$15,0)),MATCH(ROW(orderData[customer]),ROW(orderData[customer])),""),ROWS($A$15:A97)+$B$3))))),IF($D$11="",IF($D$13="",IF($D$15="",INDEX(orderData[shipping_method],SMALL(IF(ISNUMBER(MATCH(orderData[customer],$D$9,0)),MATCH(ROW(orderData[customer]),ROW(orderData[customer])),""),ROWS($A$15:A97)+$B$3)),INDEX(orderData[shipping_method],SMALL(IF(ISNUMBER(MATCH(orderData[customer],$D$9,0)*MATCH(YEAR(orderData[invoice_date]),$D$15,0)),MATCH(ROW(orderData[customer]),ROW(orderData[customer])),""),ROWS($A$15:A97)+$B$3))),IF($D$15="",INDEX(orderData[shipping_method],SMALL(IF(ISNUMBER(MATCH(orderData[customer],$D$9,0)*MATCH(orderData[order_type],$D$13,0)),MATCH(ROW(orderData[customer]),ROW(orderData[customer])),""),ROWS($A$15:A97)+$B$3)),INDEX(orderData[shipping_method],SMALL(IF(ISNUMBER(MATCH(orderData[customer],$D$9,0)*MATCH(orderData[order_type],$D$13,0)*MATCH(YEAR(orderData[invoice_date]),$D$15,0)),MATCH(ROW(orderData[customer]),ROW(orderData[customer])),""),ROWS($A$15:A97)+$B$3)))),IF($D$13="",IF($D$15="",INDEX(orderData[shipping_method],SMALL(IF(ISNUMBER(MATCH(orderData[customer],$D$9,0)*MATCH(orderData[status],$D$11,0)),MATCH(ROW(orderData[customer]),ROW(orderData[customer])),""),ROWS($A$15:A97)+$B$3)),INDEX(orderData[shipping_method],SMALL(IF(ISNUMBER(MATCH(orderData[customer],$D$9,0)*MATCH(orderData[status],$D$11,0)*MATCH(YEAR(orderData[shipping_method]),$D$15,0)),MATCH(ROW(orderData[customer]),ROW(orderData[customer])),""),ROWS($A$15:A97)+$B$3))),IF($D$15="",INDEX(orderData[shipping_method],SMALL(IF(ISNUMBER(MATCH(orderData[customer],$D$9,0)*MATCH(orderData[status],$D$11,0)*MATCH(orderData[order_type],$D$13,0)),MATCH(ROW(orderData[customer]),ROW(orderData[customer])),""),ROWS($A$15:A97)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V90" s="292" t="str">
        <f t="array" ref="V90">IFERROR(IF($D$9="",IF($D$11="",IF($D$13="",IF($D$15="",INDEX(orderData[status],SMALL(MATCH(ROW(orderData[customer]),ROW(orderData[customer])),ROWS($A$15:A97)+$B$3)),INDEX(orderData[status],SMALL(IF(ISNUMBER(MATCH(YEAR(orderData[invoice_date]),$D$15,0)),MATCH(ROW(orderData[customer]),ROW(orderData[customer])),""),ROWS($A$15:A97)+$B$3))),IF($D$15="",INDEX(orderData[status],SMALL(IF(ISNUMBER(MATCH(orderData[order_type],$D$13,0)),MATCH(ROW(orderData[customer]),ROW(orderData[customer])),""),ROWS($A$15:A97)+$B$3)),INDEX(orderData[status],SMALL(IF(ISNUMBER(MATCH(orderData[order_type],$D$13,0)*MATCH(YEAR(orderData[invoice_date]),$D$15,0)),MATCH(ROW(orderData[customer]),ROW(orderData[customer])),""),ROWS($A$15:A97)+$B$3)))),IF($D$13="",IF($D$15="",INDEX(orderData[status],SMALL(IF(ISNUMBER(MATCH(orderData[status],$D$11,0)),MATCH(ROW(orderData[customer]),ROW(orderData[customer])),""),ROWS($A$15:A97)+$B$3)),INDEX(orderData[status],SMALL(IF(ISNUMBER(MATCH(orderData[status],$D$11,0)*MATCH(YEAR(orderData[invoice_date]),$D$15,0)),MATCH(ROW(orderData[customer]),ROW(orderData[customer])),""),ROWS($A$15:A97)+$B$3))),IF($D$15="",INDEX(orderData[status],SMALL(IF(ISNUMBER(MATCH(orderData[status],$D$11,0)*MATCH(orderData[order_type],$D$13,0)),MATCH(ROW(orderData[customer]),ROW(orderData[customer])),""),ROWS($A$15:A97)+$B$3)),INDEX(orderData[status],SMALL(IF(ISNUMBER(MATCH(orderData[status],$D$11,0)*MATCH(orderData[order_type],$D$13,0)*MATCH(YEAR(orderData[invoice_date]),$D$15,0)),MATCH(ROW(orderData[customer]),ROW(orderData[customer])),""),ROWS($A$15:A97)+$B$3))))),IF($D$11="",IF($D$13="",IF($D$15="",INDEX(orderData[status],SMALL(IF(ISNUMBER(MATCH(orderData[customer],$D$9,0)),MATCH(ROW(orderData[customer]),ROW(orderData[customer])),""),ROWS($A$15:A97)+$B$3)),INDEX(orderData[status],SMALL(IF(ISNUMBER(MATCH(orderData[customer],$D$9,0)*MATCH(YEAR(orderData[invoice_date]),$D$15,0)),MATCH(ROW(orderData[customer]),ROW(orderData[customer])),""),ROWS($A$15:A97)+$B$3))),IF($D$15="",INDEX(orderData[status],SMALL(IF(ISNUMBER(MATCH(orderData[customer],$D$9,0)*MATCH(orderData[order_type],$D$13,0)),MATCH(ROW(orderData[customer]),ROW(orderData[customer])),""),ROWS($A$15:A97)+$B$3)),INDEX(orderData[status],SMALL(IF(ISNUMBER(MATCH(orderData[customer],$D$9,0)*MATCH(orderData[order_type],$D$13,0)*MATCH(YEAR(orderData[invoice_date]),$D$15,0)),MATCH(ROW(orderData[customer]),ROW(orderData[customer])),""),ROWS($A$15:A97)+$B$3)))),IF($D$13="",IF($D$15="",INDEX(orderData[status],SMALL(IF(ISNUMBER(MATCH(orderData[customer],$D$9,0)*MATCH(orderData[status],$D$11,0)),MATCH(ROW(orderData[customer]),ROW(orderData[customer])),""),ROWS($A$15:A97)+$B$3)),INDEX(orderData[status],SMALL(IF(ISNUMBER(MATCH(orderData[customer],$D$9,0)*MATCH(orderData[status],$D$11,0)*MATCH(YEAR(orderData[status]),$D$15,0)),MATCH(ROW(orderData[customer]),ROW(orderData[customer])),""),ROWS($A$15:A97)+$B$3))),IF($D$15="",INDEX(orderData[status],SMALL(IF(ISNUMBER(MATCH(orderData[customer],$D$9,0)*MATCH(orderData[status],$D$11,0)*MATCH(orderData[order_type],$D$13,0)),MATCH(ROW(orderData[customer]),ROW(orderData[customer])),""),ROWS($A$15:A97)+$B$3)),INDEX(orderData[statu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W90" s="392" t="str">
        <f t="array" ref="W90">IFERROR(IF($D$9="",IF($D$11="",IF($D$13="",IF($D$15="",INDEX(orderData[custom_docs],SMALL(MATCH(ROW(orderData[customer]),ROW(orderData[customer])),ROWS($A$15:A97)+$B$3)),INDEX(orderData[custom_docs],SMALL(IF(ISNUMBER(MATCH(YEAR(orderData[invoice_date]),$D$15,0)),MATCH(ROW(orderData[customer]),ROW(orderData[customer])),""),ROWS($A$15:A97)+$B$3))),IF($D$15="",INDEX(orderData[custom_docs],SMALL(IF(ISNUMBER(MATCH(orderData[order_type],$D$13,0)),MATCH(ROW(orderData[customer]),ROW(orderData[customer])),""),ROWS($A$15:A97)+$B$3)),INDEX(orderData[custom_docs],SMALL(IF(ISNUMBER(MATCH(orderData[order_type],$D$13,0)*MATCH(YEAR(orderData[invoice_date]),$D$15,0)),MATCH(ROW(orderData[customer]),ROW(orderData[customer])),""),ROWS($A$15:A97)+$B$3)))),IF($D$13="",IF($D$15="",INDEX(orderData[custom_docs],SMALL(IF(ISNUMBER(MATCH(orderData[status],$D$11,0)),MATCH(ROW(orderData[customer]),ROW(orderData[customer])),""),ROWS($A$15:A97)+$B$3)),INDEX(orderData[custom_docs],SMALL(IF(ISNUMBER(MATCH(orderData[status],$D$11,0)*MATCH(YEAR(orderData[invoice_date]),$D$15,0)),MATCH(ROW(orderData[customer]),ROW(orderData[customer])),""),ROWS($A$15:A97)+$B$3))),IF($D$15="",INDEX(orderData[custom_docs],SMALL(IF(ISNUMBER(MATCH(orderData[status],$D$11,0)*MATCH(orderData[order_type],$D$13,0)),MATCH(ROW(orderData[customer]),ROW(orderData[customer])),""),ROWS($A$15:A97)+$B$3)),INDEX(orderData[custom_docs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_docs],SMALL(IF(ISNUMBER(MATCH(orderData[customer],$D$9,0)),MATCH(ROW(orderData[customer]),ROW(orderData[customer])),""),ROWS($A$15:A97)+$B$3)),INDEX(orderData[custom_docs],SMALL(IF(ISNUMBER(MATCH(orderData[customer],$D$9,0)*MATCH(YEAR(orderData[invoice_date]),$D$15,0)),MATCH(ROW(orderData[customer]),ROW(orderData[customer])),""),ROWS($A$15:A97)+$B$3))),IF($D$15="",INDEX(orderData[custom_docs],SMALL(IF(ISNUMBER(MATCH(orderData[customer],$D$9,0)*MATCH(orderData[order_type],$D$13,0)),MATCH(ROW(orderData[customer]),ROW(orderData[customer])),""),ROWS($A$15:A97)+$B$3)),INDEX(orderData[custom_docs],SMALL(IF(ISNUMBER(MATCH(orderData[customer],$D$9,0)*MATCH(orderData[order_type],$D$13,0)*MATCH(YEAR(orderData[invoice_date]),$D$15,0)),MATCH(ROW(orderData[customer]),ROW(orderData[customer])),""),ROWS($A$15:A97)+$B$3)))),IF($D$13="",IF($D$15="",INDEX(orderData[custom_docs],SMALL(IF(ISNUMBER(MATCH(orderData[customer],$D$9,0)*MATCH(orderData[status],$D$11,0)),MATCH(ROW(orderData[customer]),ROW(orderData[customer])),""),ROWS($A$15:A97)+$B$3)),INDEX(orderData[custom_docs],SMALL(IF(ISNUMBER(MATCH(orderData[customer],$D$9,0)*MATCH(orderData[status],$D$11,0)*MATCH(YEAR(orderData[status]),$D$15,0)),MATCH(ROW(orderData[customer]),ROW(orderData[customer])),""),ROWS($A$15:A97)+$B$3))),IF($D$15="",INDEX(orderData[custom_docs],SMALL(IF(ISNUMBER(MATCH(orderData[customer],$D$9,0)*MATCH(orderData[status],$D$11,0)*MATCH(orderData[order_type],$D$13,0)),MATCH(ROW(orderData[customer]),ROW(orderData[customer])),""),ROWS($A$15:A97)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BK90" s="266"/>
      <c r="BL90" s="267"/>
      <c r="BM90" s="268"/>
      <c r="BN90" s="267"/>
      <c r="BO90" s="268"/>
      <c r="BZ90" s="318"/>
      <c r="CA90" s="305" t="str">
        <f>IFERROR(IF(BZ90="","",INDEX(productData[description],MATCH(BZ90,productData[sku],0))),"")</f>
        <v/>
      </c>
      <c r="CB90" s="307"/>
      <c r="CC90" s="421"/>
      <c r="CD90" s="315"/>
      <c r="CE90" s="426"/>
      <c r="CF90" s="308"/>
      <c r="CG90" s="309" t="str">
        <f>IFERROR(ROUNDUP(CB90/INDEX(productData[units_per_carton],MATCH(BZ90,productData[sku],0)),0),"")</f>
        <v/>
      </c>
      <c r="CH90" s="310" t="str">
        <f>IFERROR(ROUNDUP(CD90/INDEX(productData[units_per_carton],MATCH(BZ90,productData[sku],0)),0),"")</f>
        <v/>
      </c>
      <c r="CI90" s="310" t="str">
        <f>IFERROR(ROUNDUP(CF90/INDEX(productData[units_per_carton],MATCH(BZ90,productData[sku])),0),"")</f>
        <v/>
      </c>
      <c r="CJ90" s="310" t="str">
        <f>IFERROR(((CB90+CD90+CF90)/INDEX(productData[units_per_carton],MATCH(BZ90,productData[sku],0)))*INDEX(productData[net_weight],MATCH(BZ90,productData[sku],0)),"")</f>
        <v/>
      </c>
      <c r="CK90" s="310" t="str">
        <f>IFERROR(((CB90+CD90+CF90)/INDEX(productData[units_per_carton],MATCH(BZ90,productData[sku],0)))*INDEX(productData[gross_weight],MATCH(BZ90,productData[sku],0)),"")</f>
        <v/>
      </c>
      <c r="CL90" s="414" t="str">
        <f>IFERROR((CB90+CD90+CF90)/INDEX(productData[units_per_carton],MATCH(BZ90,productData[sku],0))*INDEX(productData[length],MATCH(BZ90,productData[sku],0))*INDEX(productData[width],MATCH(BZ90,productData[sku],0))*INDEX(productData[height],MATCH(BZ90,productData[sku],0))/1000000000,"")</f>
        <v/>
      </c>
      <c r="CM90" s="311" t="str">
        <f>IFERROR(INDEX(productData[category],MATCH(BZ90,productData[sku],0)),"")</f>
        <v/>
      </c>
      <c r="CN90" s="311" t="str">
        <f>IFERROR(INDEX(productData[size1],MATCH(BZ90,productData[sku],0)),"")</f>
        <v/>
      </c>
      <c r="CO90" s="312" t="str">
        <f>IFERROR(INDEX(productData[hs_code],MATCH(BZ90,productData[sku],0)),"")</f>
        <v/>
      </c>
      <c r="CP90" s="365" t="str">
        <f>IFERROR(INDEX(productData[sku_geko],MATCH(BZ90,productData[sku],0)),"")</f>
        <v/>
      </c>
      <c r="CQ90" s="308"/>
      <c r="CR90" s="383" t="str">
        <f>IFERROR(IF(BZ90="","",IF($BX$15="SALE",INDEX(inventory[COSTO UNITARIO],MATCH(BZ90,inventory[SKU],0)),IF($BX$15="SAMPLING",INDEX(inventory[COSTO UNITARIO],MATCH(BZ90,inventory[SKU],0)),""))),"")</f>
        <v/>
      </c>
      <c r="CS90" s="383" t="str">
        <f t="shared" si="10"/>
        <v/>
      </c>
      <c r="CT90" s="430" t="str">
        <f t="shared" si="11"/>
        <v/>
      </c>
      <c r="CU90" s="357" t="str">
        <f t="shared" si="12"/>
        <v/>
      </c>
      <c r="DB90" s="251" t="str">
        <f>IFERROR(VLOOKUP(BZ90,productData[],22,FALSE),"")</f>
        <v/>
      </c>
      <c r="EE90" s="342" t="str">
        <f t="array" ref="EE90">IFERROR(IF($EC$9="",IF($EC$11="",IF($EC$13="",INDEX(productData[sku],SMALL(MATCH(ROW(productData[sku]),ROW(productData[sku])),ROWS($A$15:A97)+$B$3)),INDEX(productData[sku],SMALL(IF(ISNUMBER(MATCH(productData[size1],$EC$13,0)),MATCH(ROW(productData[sku]),ROW(productData[sku])),""),ROWS($A$15:A95)+$B$3))),IF($EC$13="",INDEX(productData[sku],SMALL(IF(ISNUMBER(MATCH(productData[sex],$EC$11,0)),MATCH(ROW(productData[sku]),ROW(productData[sku])),""),ROWS($A$15:A95)+$B$3)),INDEX(productData[sku],SMALL(IF(ISNUMBER(MATCH(productData[sex],$EC$11,0)*MATCH(productData[size1],$EC$13,0)),MATCH(ROW(productData[sku]),ROW(productData[sku])),""),ROWS($A$15:A95)+$B$3)))),IF($EC$11="",IF($EC$13="",INDEX(productData[sku],SMALL(IF(ISNUMBER(MATCH(productData[category],$EC$9,0)),MATCH(ROW(productData[sku]),ROW(productData[sku])),""),ROWS($A$15:A95)+$B$3)),INDEX(productData[sku],SMALL(IF(ISNUMBER(MATCH(productData[category],$EC$9,0)*MATCH(productData[size1],$EC$13,0)),MATCH(ROW(productData[sku]),ROW(productData[sku])),""),ROWS($A$15:A95)+$B$3))),IF($EC$13="",INDEX(productData[sku],SMALL(IF(ISNUMBER(MATCH(productData[category],$EC$9,0)*MATCH(productData[sex],$EC$11,0)),MATCH(ROW(productData[sku]),ROW(productData[sku])),""),ROWS($A$15:A95)+$B$3)),INDEX(productData[sku],SMALL(IF(ISNUMBER(MATCH(productData[category],$EC$9,0)*MATCH(productData[sex],$EC$11,0)*MATCH(productData[size1],$EC$13,0)),MATCH(ROW(productData[sku]),ROW(productData[sku])),""),ROWS($A$15:A95)+$B$3))))),"")</f>
        <v/>
      </c>
      <c r="EF90" s="502" t="str">
        <f t="array" ref="EF90">IFERROR(IF($EC$9="",IF($EC$11="",IF($EC$13="",INDEX(productData[description],SMALL(MATCH(ROW(productData[sku]),ROW(productData[sku])),ROWS($A$15:A97)+$B$3)),INDEX(productData[description],SMALL(IF(ISNUMBER(MATCH(productData[size1],$EC$13,0)),MATCH(ROW(productData[sku]),ROW(productData[sku])),""),ROWS($A$15:A95)+$B$3))),IF($EC$13="",INDEX(productData[description],SMALL(IF(ISNUMBER(MATCH(productData[sex],$EC$11,0)),MATCH(ROW(productData[sku]),ROW(productData[sku])),""),ROWS($A$15:A95)+$B$3)),INDEX(productData[description],SMALL(IF(ISNUMBER(MATCH(productData[sex],$EC$11,0)*MATCH(productData[size1],$EC$13,0)),MATCH(ROW(productData[sku]),ROW(productData[sku])),""),ROWS($A$15:A95)+$B$3)))),IF($EC$11="",IF($EC$13="",INDEX(productData[description],SMALL(IF(ISNUMBER(MATCH(productData[category],$EC$9,0)),MATCH(ROW(productData[sku]),ROW(productData[sku])),""),ROWS($A$15:A95)+$B$3)),INDEX(productData[description],SMALL(IF(ISNUMBER(MATCH(productData[category],$EC$9,0)*MATCH(productData[size1],$EC$13,0)),MATCH(ROW(productData[sku]),ROW(productData[sku])),""),ROWS($A$15:A95)+$B$3))),IF($EC$13="",INDEX(productData[description],SMALL(IF(ISNUMBER(MATCH(productData[category],$EC$9,0)*MATCH(productData[sex],$EC$11,0)),MATCH(ROW(productData[sku]),ROW(productData[sku])),""),ROWS($A$15:A95)+$B$3)),INDEX(productData[description],SMALL(IF(ISNUMBER(MATCH(productData[category],$EC$9,0)*MATCH(productData[sex],$EC$11,0)*MATCH(productData[size1],$EC$13,0)),MATCH(ROW(productData[sku]),ROW(productData[sku])),""),ROWS($A$15:A95)+$B$3))))),"")</f>
        <v/>
      </c>
      <c r="EG90" s="343" t="str">
        <f>IFERROR(IF('BHPC MANAGER'!$EE90="","",INDEX(inventory[ESISTENZA],MATCH('BHPC MANAGER'!$EE90,inventory[SKU],0))),0)</f>
        <v/>
      </c>
      <c r="EH90" s="344" t="s">
        <v>241</v>
      </c>
      <c r="EI90" s="344" t="str">
        <f t="shared" si="13"/>
        <v/>
      </c>
      <c r="EJ90" s="345" t="s">
        <v>241</v>
      </c>
      <c r="EK90" s="346" t="str">
        <f t="shared" si="14"/>
        <v/>
      </c>
    </row>
    <row r="91" spans="12:141" ht="15" customHeight="1" x14ac:dyDescent="0.35">
      <c r="L91" s="285" t="str">
        <f t="array" ref="L91">IFERROR(IF($D$9="",IF($D$11="",IF($D$13="",IF($D$15="",INDEX(orderData[customer],SMALL(MATCH(ROW(orderData[customer]),ROW(orderData[customer])),ROWS($A$15:A98)+$B$3)),INDEX(orderData[customer],SMALL(IF(ISNUMBER(MATCH(YEAR(orderData[invoice_date]),$D$15,0)),MATCH(ROW(orderData[customer]),ROW(orderData[customer])),""),ROWS($A$15:A98)+$B$3))),IF($D$15="",INDEX(orderData[customer],SMALL(IF(ISNUMBER(MATCH(orderData[order_type],$D$13,0)),MATCH(ROW(orderData[customer]),ROW(orderData[customer])),""),ROWS($A$15:A98)+$B$3)),INDEX(orderData[customer],SMALL(IF(ISNUMBER(MATCH(orderData[order_type],$D$13,0)*MATCH(YEAR(orderData[invoice_date]),$D$15,0)),MATCH(ROW(orderData[customer]),ROW(orderData[customer])),""),ROWS($A$15:A98)+$B$3)))),IF($D$13="",IF($D$15="",INDEX(orderData[customer],SMALL(IF(ISNUMBER(MATCH(orderData[status],$D$11,0)),MATCH(ROW(orderData[customer]),ROW(orderData[customer])),""),ROWS($A$15:A98)+$B$3)),INDEX(orderData[customer],SMALL(IF(ISNUMBER(MATCH(orderData[status],$D$11,0)*MATCH(YEAR(orderData[invoice_date]),$D$15,0)),MATCH(ROW(orderData[customer]),ROW(orderData[customer])),""),ROWS($A$15:A98)+$B$3))),IF($D$15="",INDEX(orderData[customer],SMALL(IF(ISNUMBER(MATCH(orderData[status],$D$11,0)*MATCH(orderData[order_type],$D$13,0)),MATCH(ROW(orderData[customer]),ROW(orderData[customer])),""),ROWS($A$15:A98)+$B$3)),INDEX(orderData[customer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er],SMALL(IF(ISNUMBER(MATCH(orderData[customer],$D$9,0)),MATCH(ROW(orderData[customer]),ROW(orderData[customer])),""),ROWS($A$15:A98)+$B$3)),INDEX(orderData[customer],SMALL(IF(ISNUMBER(MATCH(orderData[customer],$D$9,0)*MATCH(YEAR(orderData[invoice_date]),$D$15,0)),MATCH(ROW(orderData[customer]),ROW(orderData[customer])),""),ROWS($A$15:A98)+$B$3))),IF($D$15="",INDEX(orderData[customer],SMALL(IF(ISNUMBER(MATCH(orderData[customer],$D$9,0)*MATCH(orderData[order_type],$D$13,0)),MATCH(ROW(orderData[customer]),ROW(orderData[customer])),""),ROWS($A$15:A98)+$B$3)),INDEX(orderData[customer],SMALL(IF(ISNUMBER(MATCH(orderData[customer],$D$9,0)*MATCH(orderData[order_type],$D$13,0)*MATCH(YEAR(orderData[invoice_date]),$D$15,0)),MATCH(ROW(orderData[customer]),ROW(orderData[customer])),""),ROWS($A$15:A98)+$B$3)))),IF($D$13="",IF($D$15="",INDEX(orderData[customer],SMALL(IF(ISNUMBER(MATCH(orderData[customer],$D$9,0)*MATCH(orderData[status],$D$11,0)),MATCH(ROW(orderData[customer]),ROW(orderData[customer])),""),ROWS($A$15:A98)+$B$3)),INDEX(orderData[customer],SMALL(IF(ISNUMBER(MATCH(orderData[customer],$D$9,0)*MATCH(orderData[status],$D$11,0)*MATCH(YEAR(orderData[invoice_date]),$D$15,0)),MATCH(ROW(orderData[customer]),ROW(orderData[customer])),""),ROWS($A$15:A98)+$B$3))),IF($D$15="",INDEX(orderData[customer],SMALL(IF(ISNUMBER(MATCH(orderData[customer],$D$9,0)*MATCH(orderData[status],$D$11,0)*MATCH(orderData[order_type],$D$13,0)),MATCH(ROW(orderData[customer]),ROW(orderData[customer])),""),ROWS($A$15:A98)+$B$3)),INDEX(orderData[customer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M91" s="286" t="str">
        <f t="array" ref="M91">IFERROR(IF($D$9="",IF($D$11="",IF($D$13="",IF($D$15="",INDEX(orderData[order_no],SMALL(MATCH(ROW(orderData[customer]),ROW(orderData[customer])),ROWS($A$15:A98)+$B$3)),INDEX(orderData[order_no],SMALL(IF(ISNUMBER(MATCH(YEAR(orderData[invoice_date]),$D$15,0)),MATCH(ROW(orderData[customer]),ROW(orderData[customer])),""),ROWS($A$15:A98)+$B$3))),IF($D$15="",INDEX(orderData[order_no],SMALL(IF(ISNUMBER(MATCH(orderData[order_type],$D$13,0)),MATCH(ROW(orderData[customer]),ROW(orderData[customer])),""),ROWS($A$15:A98)+$B$3)),INDEX(orderData[order_no],SMALL(IF(ISNUMBER(MATCH(orderData[order_type],$D$13,0)*MATCH(YEAR(orderData[invoice_date]),$D$15,0)),MATCH(ROW(orderData[customer]),ROW(orderData[customer])),""),ROWS($A$15:A98)+$B$3)))),IF($D$13="",IF($D$15="",INDEX(orderData[order_no],SMALL(IF(ISNUMBER(MATCH(orderData[status],$D$11,0)),MATCH(ROW(orderData[customer]),ROW(orderData[customer])),""),ROWS($A$15:A98)+$B$3)),INDEX(orderData[order_no],SMALL(IF(ISNUMBER(MATCH(orderData[status],$D$11,0)*MATCH(YEAR(orderData[invoice_date]),$D$15,0)),MATCH(ROW(orderData[customer]),ROW(orderData[customer])),""),ROWS($A$15:A98)+$B$3))),IF($D$15="",INDEX(orderData[order_no],SMALL(IF(ISNUMBER(MATCH(orderData[status],$D$11,0)*MATCH(orderData[order_type],$D$13,0)),MATCH(ROW(orderData[customer]),ROW(orderData[customer])),""),ROWS($A$15:A98)+$B$3)),INDEX(orderData[order_no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no],SMALL(IF(ISNUMBER(MATCH(orderData[customer],$D$9,0)),MATCH(ROW(orderData[customer]),ROW(orderData[customer])),""),ROWS($A$15:A98)+$B$3)),INDEX(orderData[order_no],SMALL(IF(ISNUMBER(MATCH(orderData[customer],$D$9,0)*MATCH(YEAR(orderData[invoice_date]),$D$15,0)),MATCH(ROW(orderData[customer]),ROW(orderData[customer])),""),ROWS($A$15:A98)+$B$3))),IF($D$15="",INDEX(orderData[order_no],SMALL(IF(ISNUMBER(MATCH(orderData[customer],$D$9,0)*MATCH(orderData[order_type],$D$13,0)),MATCH(ROW(orderData[customer]),ROW(orderData[customer])),""),ROWS($A$15:A98)+$B$3)),INDEX(orderData[order_no],SMALL(IF(ISNUMBER(MATCH(orderData[customer],$D$9,0)*MATCH(orderData[order_type],$D$13,0)*MATCH(YEAR(orderData[invoice_date]),$D$15,0)),MATCH(ROW(orderData[customer]),ROW(orderData[customer])),""),ROWS($A$15:A98)+$B$3)))),IF($D$13="",IF($D$15="",INDEX(orderData[order_no],SMALL(IF(ISNUMBER(MATCH(orderData[customer],$D$9,0)*MATCH(orderData[status],$D$11,0)),MATCH(ROW(orderData[customer]),ROW(orderData[customer])),""),ROWS($A$15:A98)+$B$3)),INDEX(orderData[order_no],SMALL(IF(ISNUMBER(MATCH(orderData[customer],$D$9,0)*MATCH(orderData[status],$D$11,0)*MATCH(YEAR(orderData[invoice_date]),$D$15,0)),MATCH(ROW(orderData[customer]),ROW(orderData[customer])),""),ROWS($A$15:A98)+$B$3))),IF($D$15="",INDEX(orderData[order_no],SMALL(IF(ISNUMBER(MATCH(orderData[customer],$D$9,0)*MATCH(orderData[status],$D$11,0)*MATCH(orderData[order_type],$D$13,0)),MATCH(ROW(orderData[customer]),ROW(orderData[customer])),""),ROWS($A$15:A98)+$B$3)),INDEX(orderData[order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N91" s="287" t="str">
        <f t="array" ref="N91">IFERROR(IF($D$9="",IF($D$11="",IF($D$13="",IF($D$15="",INDEX(orderData[order_type],SMALL(MATCH(ROW(orderData[customer]),ROW(orderData[customer])),ROWS($A$15:A98)+$B$3)),INDEX(orderData[order_type],SMALL(IF(ISNUMBER(MATCH(YEAR(orderData[invoice_date]),$D$15,0)),MATCH(ROW(orderData[customer]),ROW(orderData[customer])),""),ROWS($A$15:A98)+$B$3))),IF($D$15="",INDEX(orderData[order_type],SMALL(IF(ISNUMBER(MATCH(orderData[order_type],$D$13,0)),MATCH(ROW(orderData[customer]),ROW(orderData[customer])),""),ROWS($A$15:A98)+$B$3)),INDEX(orderData[order_type],SMALL(IF(ISNUMBER(MATCH(orderData[order_type],$D$13,0)*MATCH(YEAR(orderData[invoice_date]),$D$15,0)),MATCH(ROW(orderData[customer]),ROW(orderData[customer])),""),ROWS($A$15:A98)+$B$3)))),IF($D$13="",IF($D$15="",INDEX(orderData[order_type],SMALL(IF(ISNUMBER(MATCH(orderData[status],$D$11,0)),MATCH(ROW(orderData[customer]),ROW(orderData[customer])),""),ROWS($A$15:A98)+$B$3)),INDEX(orderData[order_type],SMALL(IF(ISNUMBER(MATCH(orderData[status],$D$11,0)*MATCH(YEAR(orderData[invoice_date]),$D$15,0)),MATCH(ROW(orderData[customer]),ROW(orderData[customer])),""),ROWS($A$15:A98)+$B$3))),IF($D$15="",INDEX(orderData[order_type],SMALL(IF(ISNUMBER(MATCH(orderData[status],$D$11,0)*MATCH(orderData[order_type],$D$13,0)),MATCH(ROW(orderData[customer]),ROW(orderData[customer])),""),ROWS($A$15:A98)+$B$3)),INDEX(orderData[order_typ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type],SMALL(IF(ISNUMBER(MATCH(orderData[customer],$D$9,0)),MATCH(ROW(orderData[customer]),ROW(orderData[customer])),""),ROWS($A$15:A98)+$B$3)),INDEX(orderData[order_type],SMALL(IF(ISNUMBER(MATCH(orderData[customer],$D$9,0)*MATCH(YEAR(orderData[invoice_date]),$D$15,0)),MATCH(ROW(orderData[customer]),ROW(orderData[customer])),""),ROWS($A$15:A98)+$B$3))),IF($D$15="",INDEX(orderData[order_type],SMALL(IF(ISNUMBER(MATCH(orderData[customer],$D$9,0)*MATCH(orderData[order_type],$D$13,0)),MATCH(ROW(orderData[customer]),ROW(orderData[customer])),""),ROWS($A$15:A98)+$B$3)),INDEX(orderData[order_type],SMALL(IF(ISNUMBER(MATCH(orderData[customer],$D$9,0)*MATCH(orderData[order_type],$D$13,0)*MATCH(YEAR(orderData[invoice_date]),$D$15,0)),MATCH(ROW(orderData[customer]),ROW(orderData[customer])),""),ROWS($A$15:A98)+$B$3)))),IF($D$13="",IF($D$15="",INDEX(orderData[order_type],SMALL(IF(ISNUMBER(MATCH(orderData[customer],$D$9,0)*MATCH(orderData[status],$D$11,0)),MATCH(ROW(orderData[customer]),ROW(orderData[customer])),""),ROWS($A$15:A98)+$B$3)),INDEX(orderData[order_type],SMALL(IF(ISNUMBER(MATCH(orderData[customer],$D$9,0)*MATCH(orderData[status],$D$11,0)*MATCH(YEAR(orderData[invoice_date]),$D$15,0)),MATCH(ROW(orderData[customer]),ROW(orderData[customer])),""),ROWS($A$15:A98)+$B$3))),IF($D$15="",INDEX(orderData[order_type],SMALL(IF(ISNUMBER(MATCH(orderData[customer],$D$9,0)*MATCH(orderData[status],$D$11,0)*MATCH(orderData[order_type],$D$13,0)),MATCH(ROW(orderData[customer]),ROW(orderData[customer])),""),ROWS($A$15:A98)+$B$3)),INDEX(orderData[order_typ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O91" s="288" t="str">
        <f t="array" ref="O91">IFERROR(IF($D$9="",IF($D$11="",IF($D$13="",IF($D$15="",INDEX(orderData[order_date],SMALL(MATCH(ROW(orderData[customer]),ROW(orderData[customer])),ROWS($A$15:A98)+$B$3)),INDEX(orderData[order_date],SMALL(IF(ISNUMBER(MATCH(YEAR(orderData[invoice_date]),$D$15,0)),MATCH(ROW(orderData[customer]),ROW(orderData[customer])),""),ROWS($A$15:A98)+$B$3))),IF($D$15="",INDEX(orderData[order_date],SMALL(IF(ISNUMBER(MATCH(orderData[order_type],$D$13,0)),MATCH(ROW(orderData[customer]),ROW(orderData[customer])),""),ROWS($A$15:A98)+$B$3)),INDEX(orderData[order_date],SMALL(IF(ISNUMBER(MATCH(orderData[order_type],$D$13,0)*MATCH(YEAR(orderData[invoice_date]),$D$15,0)),MATCH(ROW(orderData[customer]),ROW(orderData[customer])),""),ROWS($A$15:A98)+$B$3)))),IF($D$13="",IF($D$15="",INDEX(orderData[order_date],SMALL(IF(ISNUMBER(MATCH(orderData[status],$D$11,0)),MATCH(ROW(orderData[customer]),ROW(orderData[customer])),""),ROWS($A$15:A98)+$B$3)),INDEX(orderData[order_date],SMALL(IF(ISNUMBER(MATCH(orderData[status],$D$11,0)*MATCH(YEAR(orderData[invoice_date]),$D$15,0)),MATCH(ROW(orderData[customer]),ROW(orderData[customer])),""),ROWS($A$15:A98)+$B$3))),IF($D$15="",INDEX(orderData[order_date],SMALL(IF(ISNUMBER(MATCH(orderData[status],$D$11,0)*MATCH(orderData[order_type],$D$13,0)),MATCH(ROW(orderData[customer]),ROW(orderData[customer])),""),ROWS($A$15:A98)+$B$3)),INDEX(orderData[order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date],SMALL(IF(ISNUMBER(MATCH(orderData[customer],$D$9,0)),MATCH(ROW(orderData[customer]),ROW(orderData[customer])),""),ROWS($A$15:A98)+$B$3)),INDEX(orderData[order_date],SMALL(IF(ISNUMBER(MATCH(orderData[customer],$D$9,0)*MATCH(YEAR(orderData[invoice_date]),$D$15,0)),MATCH(ROW(orderData[customer]),ROW(orderData[customer])),""),ROWS($A$15:A98)+$B$3))),IF($D$15="",INDEX(orderData[order_date],SMALL(IF(ISNUMBER(MATCH(orderData[customer],$D$9,0)*MATCH(orderData[order_type],$D$13,0)),MATCH(ROW(orderData[customer]),ROW(orderData[customer])),""),ROWS($A$15:A98)+$B$3)),INDEX(orderData[order_date],SMALL(IF(ISNUMBER(MATCH(orderData[customer],$D$9,0)*MATCH(orderData[order_type],$D$13,0)*MATCH(YEAR(orderData[invoice_date]),$D$15,0)),MATCH(ROW(orderData[customer]),ROW(orderData[customer])),""),ROWS($A$15:A98)+$B$3)))),IF($D$13="",IF($D$15="",INDEX(orderData[order_date],SMALL(IF(ISNUMBER(MATCH(orderData[customer],$D$9,0)*MATCH(orderData[status],$D$11,0)),MATCH(ROW(orderData[customer]),ROW(orderData[customer])),""),ROWS($A$15:A98)+$B$3)),INDEX(orderData[order_date],SMALL(IF(ISNUMBER(MATCH(orderData[customer],$D$9,0)*MATCH(orderData[status],$D$11,0)*MATCH(YEAR(orderData[invoice_date]),$D$15,0)),MATCH(ROW(orderData[customer]),ROW(orderData[customer])),""),ROWS($A$15:A98)+$B$3))),IF($D$15="",INDEX(orderData[order_date],SMALL(IF(ISNUMBER(MATCH(orderData[customer],$D$9,0)*MATCH(orderData[status],$D$11,0)*MATCH(orderData[order_type],$D$13,0)),MATCH(ROW(orderData[customer]),ROW(orderData[customer])),""),ROWS($A$15:A98)+$B$3)),INDEX(orderData[order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P91" s="289" t="str">
        <f t="array" ref="P91">IFERROR(IF($D$9="",IF($D$11="",IF($D$13="",IF($D$15="",INDEX(orderData[invoice_no],SMALL(MATCH(ROW(orderData[customer]),ROW(orderData[customer])),ROWS($A$15:A98)+$B$3)),INDEX(orderData[invoice_no],SMALL(IF(ISNUMBER(MATCH(YEAR(orderData[invoice_date]),$D$15,0)),MATCH(ROW(orderData[customer]),ROW(orderData[customer])),""),ROWS($A$15:A98)+$B$3))),IF($D$15="",INDEX(orderData[invoice_no],SMALL(IF(ISNUMBER(MATCH(orderData[order_type],$D$13,0)),MATCH(ROW(orderData[customer]),ROW(orderData[customer])),""),ROWS($A$15:A98)+$B$3)),INDEX(orderData[invoice_no],SMALL(IF(ISNUMBER(MATCH(orderData[order_type],$D$13,0)*MATCH(YEAR(orderData[invoice_date]),$D$15,0)),MATCH(ROW(orderData[customer]),ROW(orderData[customer])),""),ROWS($A$15:A98)+$B$3)))),IF($D$13="",IF($D$15="",INDEX(orderData[invoice_no],SMALL(IF(ISNUMBER(MATCH(orderData[status],$D$11,0)),MATCH(ROW(orderData[customer]),ROW(orderData[customer])),""),ROWS($A$15:A98)+$B$3)),INDEX(orderData[invoice_no],SMALL(IF(ISNUMBER(MATCH(orderData[status],$D$11,0)*MATCH(YEAR(orderData[invoice_date]),$D$15,0)),MATCH(ROW(orderData[customer]),ROW(orderData[customer])),""),ROWS($A$15:A98)+$B$3))),IF($D$15="",INDEX(orderData[invoice_no],SMALL(IF(ISNUMBER(MATCH(orderData[status],$D$11,0)*MATCH(orderData[order_type],$D$13,0)),MATCH(ROW(orderData[customer]),ROW(orderData[customer])),""),ROWS($A$15:A98)+$B$3)),INDEX(orderData[invoice_no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no],SMALL(IF(ISNUMBER(MATCH(orderData[customer],$D$9,0)),MATCH(ROW(orderData[customer]),ROW(orderData[customer])),""),ROWS($A$15:A98)+$B$3)),INDEX(orderData[invoice_no],SMALL(IF(ISNUMBER(MATCH(orderData[customer],$D$9,0)*MATCH(YEAR(orderData[invoice_date]),$D$15,0)),MATCH(ROW(orderData[customer]),ROW(orderData[customer])),""),ROWS($A$15:A98)+$B$3))),IF($D$15="",INDEX(orderData[invoice_no],SMALL(IF(ISNUMBER(MATCH(orderData[customer],$D$9,0)*MATCH(orderData[order_type],$D$13,0)),MATCH(ROW(orderData[customer]),ROW(orderData[customer])),""),ROWS($A$15:A98)+$B$3)),INDEX(orderData[invoice_no],SMALL(IF(ISNUMBER(MATCH(orderData[customer],$D$9,0)*MATCH(orderData[order_type],$D$13,0)*MATCH(YEAR(orderData[invoice_date]),$D$15,0)),MATCH(ROW(orderData[customer]),ROW(orderData[customer])),""),ROWS($A$15:A98)+$B$3)))),IF($D$13="",IF($D$15="",INDEX(orderData[invoice_no],SMALL(IF(ISNUMBER(MATCH(orderData[customer],$D$9,0)*MATCH(orderData[status],$D$11,0)),MATCH(ROW(orderData[customer]),ROW(orderData[customer])),""),ROWS($A$15:A98)+$B$3)),INDEX(orderData[invoice_no],SMALL(IF(ISNUMBER(MATCH(orderData[customer],$D$9,0)*MATCH(orderData[status],$D$11,0)*MATCH(YEAR(orderData[invoice_date]),$D$15,0)),MATCH(ROW(orderData[customer]),ROW(orderData[customer])),""),ROWS($A$15:A98)+$B$3))),IF($D$15="",INDEX(orderData[invoice_no],SMALL(IF(ISNUMBER(MATCH(orderData[customer],$D$9,0)*MATCH(orderData[status],$D$11,0)*MATCH(orderData[order_type],$D$13,0)),MATCH(ROW(orderData[customer]),ROW(orderData[customer])),""),ROWS($A$15:A98)+$B$3)),INDEX(orderData[invoice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Q91" s="290" t="str">
        <f t="array" ref="Q91">IFERROR(IF($D$9="",IF($D$11="",IF($D$13="",IF($D$15="",INDEX(orderData[invoice_date],SMALL(MATCH(ROW(orderData[customer]),ROW(orderData[customer])),ROWS($A$15:A98)+$B$3)),INDEX(orderData[invoice_date],SMALL(IF(ISNUMBER(MATCH(YEAR(orderData[invoice_date]),$D$15,0)),MATCH(ROW(orderData[customer]),ROW(orderData[customer])),""),ROWS($A$15:A98)+$B$3))),IF($D$15="",INDEX(orderData[invoice_date],SMALL(IF(ISNUMBER(MATCH(orderData[order_type],$D$13,0)),MATCH(ROW(orderData[customer]),ROW(orderData[customer])),""),ROWS($A$15:A98)+$B$3)),INDEX(orderData[invoice_date],SMALL(IF(ISNUMBER(MATCH(orderData[order_type],$D$13,0)*MATCH(YEAR(orderData[invoice_date]),$D$15,0)),MATCH(ROW(orderData[customer]),ROW(orderData[customer])),""),ROWS($A$15:A98)+$B$3)))),IF($D$13="",IF($D$15="",INDEX(orderData[invoice_date],SMALL(IF(ISNUMBER(MATCH(orderData[status],$D$11,0)),MATCH(ROW(orderData[customer]),ROW(orderData[customer])),""),ROWS($A$15:A98)+$B$3)),INDEX(orderData[invoice_date],SMALL(IF(ISNUMBER(MATCH(orderData[status],$D$11,0)*MATCH(YEAR(orderData[invoice_date]),$D$15,0)),MATCH(ROW(orderData[customer]),ROW(orderData[customer])),""),ROWS($A$15:A98)+$B$3))),IF($D$15="",INDEX(orderData[invoice_date],SMALL(IF(ISNUMBER(MATCH(orderData[status],$D$11,0)*MATCH(orderData[order_type],$D$13,0)),MATCH(ROW(orderData[customer]),ROW(orderData[customer])),""),ROWS($A$15:A98)+$B$3)),INDEX(orderData[invoice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date],SMALL(IF(ISNUMBER(MATCH(orderData[customer],$D$9,0)),MATCH(ROW(orderData[customer]),ROW(orderData[customer])),""),ROWS($A$15:A98)+$B$3)),INDEX(orderData[invoice_date],SMALL(IF(ISNUMBER(MATCH(orderData[customer],$D$9,0)*MATCH(YEAR(orderData[invoice_date]),$D$15,0)),MATCH(ROW(orderData[customer]),ROW(orderData[customer])),""),ROWS($A$15:A98)+$B$3))),IF($D$15="",INDEX(orderData[invoice_date],SMALL(IF(ISNUMBER(MATCH(orderData[customer],$D$9,0)*MATCH(orderData[order_type],$D$13,0)),MATCH(ROW(orderData[customer]),ROW(orderData[customer])),""),ROWS($A$15:A98)+$B$3)),INDEX(orderData[invoice_date],SMALL(IF(ISNUMBER(MATCH(orderData[customer],$D$9,0)*MATCH(orderData[order_type],$D$13,0)*MATCH(YEAR(orderData[invoice_date]),$D$15,0)),MATCH(ROW(orderData[customer]),ROW(orderData[customer])),""),ROWS($A$15:A98)+$B$3)))),IF($D$13="",IF($D$15="",INDEX(orderData[invoice_date],SMALL(IF(ISNUMBER(MATCH(orderData[customer],$D$9,0)*MATCH(orderData[status],$D$11,0)),MATCH(ROW(orderData[customer]),ROW(orderData[customer])),""),ROWS($A$15:A98)+$B$3)),INDEX(orderData[invoice_date],SMALL(IF(ISNUMBER(MATCH(orderData[customer],$D$9,0)*MATCH(orderData[status],$D$11,0)*MATCH(YEAR(orderData[invoice_date]),$D$15,0)),MATCH(ROW(orderData[customer]),ROW(orderData[customer])),""),ROWS($A$15:A98)+$B$3))),IF($D$15="",INDEX(orderData[invoice_date],SMALL(IF(ISNUMBER(MATCH(orderData[customer],$D$9,0)*MATCH(orderData[status],$D$11,0)*MATCH(orderData[order_type],$D$13,0)),MATCH(ROW(orderData[customer]),ROW(orderData[customer])),""),ROWS($A$15:A98)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R91" s="291" t="str">
        <f t="array" ref="R91">IFERROR(IF($D$9="",IF($D$11="",IF($D$13="",IF($D$15="",INDEX(orderData[inv_amount],SMALL(MATCH(ROW(orderData[customer]),ROW(orderData[customer])),ROWS($A$15:A98)+$B$3)),INDEX(orderData[inv_amount],SMALL(IF(ISNUMBER(MATCH(YEAR(orderData[invoice_date]),$D$15,0)),MATCH(ROW(orderData[customer]),ROW(orderData[customer])),""),ROWS($A$15:A98)+$B$3))),IF($D$15="",INDEX(orderData[inv_amount],SMALL(IF(ISNUMBER(MATCH(orderData[order_type],$D$13,0)),MATCH(ROW(orderData[customer]),ROW(orderData[customer])),""),ROWS($A$15:A98)+$B$3)),INDEX(orderData[inv_amount],SMALL(IF(ISNUMBER(MATCH(orderData[order_type],$D$13,0)*MATCH(YEAR(orderData[invoice_date]),$D$15,0)),MATCH(ROW(orderData[customer]),ROW(orderData[customer])),""),ROWS($A$15:A98)+$B$3)))),IF($D$13="",IF($D$15="",INDEX(orderData[inv_amount],SMALL(IF(ISNUMBER(MATCH(orderData[status],$D$11,0)),MATCH(ROW(orderData[customer]),ROW(orderData[customer])),""),ROWS($A$15:A98)+$B$3)),INDEX(orderData[inv_amount],SMALL(IF(ISNUMBER(MATCH(orderData[status],$D$11,0)*MATCH(YEAR(orderData[invoice_date]),$D$15,0)),MATCH(ROW(orderData[customer]),ROW(orderData[customer])),""),ROWS($A$15:A98)+$B$3))),IF($D$15="",INDEX(orderData[inv_amount],SMALL(IF(ISNUMBER(MATCH(orderData[status],$D$11,0)*MATCH(orderData[order_type],$D$13,0)),MATCH(ROW(orderData[customer]),ROW(orderData[customer])),""),ROWS($A$15:A98)+$B$3)),INDEX(orderData[inv_amount],SMALL(IF(ISNUMBER(MATCH(orderData[status],$D$11,0)*MATCH(orderData[order_type],$D$13,0)*MATCH(YEAR(orderData[invoice_date]),$D$15,0)),MATCH(ROW(orderData[customer]),ROW(orderData[customer])),""),ROWS($A$15:A98)+$B$3))))),IF($D$11="",IF($D$13="",IF($D$15="",INDEX(orderData[inv_amount],SMALL(IF(ISNUMBER(MATCH(orderData[customer],$D$9,0)),MATCH(ROW(orderData[customer]),ROW(orderData[customer])),""),ROWS($A$15:A98)+$B$3)),INDEX(orderData[inv_amount],SMALL(IF(ISNUMBER(MATCH(orderData[customer],$D$9,0)*MATCH(YEAR(orderData[invoice_date]),$D$15,0)),MATCH(ROW(orderData[customer]),ROW(orderData[customer])),""),ROWS($A$15:A98)+$B$3))),IF($D$15="",INDEX(orderData[inv_amount],SMALL(IF(ISNUMBER(MATCH(orderData[customer],$D$9,0)*MATCH(orderData[order_type],$D$13,0)),MATCH(ROW(orderData[customer]),ROW(orderData[customer])),""),ROWS($A$15:A98)+$B$3)),INDEX(orderData[inv_amount],SMALL(IF(ISNUMBER(MATCH(orderData[customer],$D$9,0)*MATCH(orderData[order_type],$D$13,0)*MATCH(YEAR(orderData[invoice_date]),$D$15,0)),MATCH(ROW(orderData[customer]),ROW(orderData[customer])),""),ROWS($A$15:A98)+$B$3)))),IF($D$13="",IF($D$15="",INDEX(orderData[inv_amount],SMALL(IF(ISNUMBER(MATCH(orderData[customer],$D$9,0)*MATCH(orderData[status],$D$11,0)),MATCH(ROW(orderData[customer]),ROW(orderData[customer])),""),ROWS($A$15:A98)+$B$3)),INDEX(orderData[inv_amount],SMALL(IF(ISNUMBER(MATCH(orderData[customer],$D$9,0)*MATCH(orderData[status],$D$11,0)*MATCH(YEAR(orderData[inv_amount]),$D$15,0)),MATCH(ROW(orderData[customer]),ROW(orderData[customer])),""),ROWS($A$15:A98)+$B$3))),IF($D$15="",INDEX(orderData[inv_amount],SMALL(IF(ISNUMBER(MATCH(orderData[customer],$D$9,0)*MATCH(orderData[status],$D$11,0)*MATCH(orderData[order_type],$D$13,0)),MATCH(ROW(orderData[customer]),ROW(orderData[customer])),""),ROWS($A$15:A98)+$B$3)),INDEX(orderData[inv_amount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S91" s="353" t="str">
        <f t="array" ref="S91">IFERROR(IF($D$9="",IF($D$11="",IF($D$13="",IF($D$15="",INDEX(orderData[lock_goods],SMALL(MATCH(ROW(orderData[customer]),ROW(orderData[customer])),ROWS($A$15:A98)+$B$3)),INDEX(orderData[lock_goods],SMALL(IF(ISNUMBER(MATCH(YEAR(orderData[invoice_date]),$D$15,0)),MATCH(ROW(orderData[customer]),ROW(orderData[customer])),""),ROWS($A$15:A98)+$B$3))),IF($D$15="",INDEX(orderData[lock_goods],SMALL(IF(ISNUMBER(MATCH(orderData[order_type],$D$13,0)),MATCH(ROW(orderData[customer]),ROW(orderData[customer])),""),ROWS($A$15:A98)+$B$3)),INDEX(orderData[lock_goods],SMALL(IF(ISNUMBER(MATCH(orderData[order_type],$D$13,0)*MATCH(YEAR(orderData[invoice_date]),$D$15,0)),MATCH(ROW(orderData[customer]),ROW(orderData[customer])),""),ROWS($A$15:A98)+$B$3)))),IF($D$13="",IF($D$15="",INDEX(orderData[lock_goods],SMALL(IF(ISNUMBER(MATCH(orderData[status],$D$11,0)),MATCH(ROW(orderData[customer]),ROW(orderData[customer])),""),ROWS($A$15:A98)+$B$3)),INDEX(orderData[lock_goods],SMALL(IF(ISNUMBER(MATCH(orderData[status],$D$11,0)*MATCH(YEAR(orderData[invoice_date]),$D$15,0)),MATCH(ROW(orderData[customer]),ROW(orderData[customer])),""),ROWS($A$15:A98)+$B$3))),IF($D$15="",INDEX(orderData[lock_goods],SMALL(IF(ISNUMBER(MATCH(orderData[status],$D$11,0)*MATCH(orderData[order_type],$D$13,0)),MATCH(ROW(orderData[customer]),ROW(orderData[customer])),""),ROWS($A$15:A98)+$B$3)),INDEX(orderData[lock_goods],SMALL(IF(ISNUMBER(MATCH(orderData[status],$D$11,0)*MATCH(orderData[order_type],$D$13,0)*MATCH(YEAR(orderData[invoice_date]),$D$15,0)),MATCH(ROW(orderData[customer]),ROW(orderData[customer])),""),ROWS($A$15:A98)+$B$3))))),IF($D$11="",IF($D$13="",IF($D$15="",INDEX(orderData[lock_goods],SMALL(IF(ISNUMBER(MATCH(orderData[customer],$D$9,0)),MATCH(ROW(orderData[customer]),ROW(orderData[customer])),""),ROWS($A$15:A98)+$B$3)),INDEX(orderData[lock_goods],SMALL(IF(ISNUMBER(MATCH(orderData[customer],$D$9,0)*MATCH(YEAR(orderData[invoice_date]),$D$15,0)),MATCH(ROW(orderData[customer]),ROW(orderData[customer])),""),ROWS($A$15:A98)+$B$3))),IF($D$15="",INDEX(orderData[lock_goods],SMALL(IF(ISNUMBER(MATCH(orderData[customer],$D$9,0)*MATCH(orderData[order_type],$D$13,0)),MATCH(ROW(orderData[customer]),ROW(orderData[customer])),""),ROWS($A$15:A98)+$B$3)),INDEX(orderData[lock_goods],SMALL(IF(ISNUMBER(MATCH(orderData[customer],$D$9,0)*MATCH(orderData[order_type],$D$13,0)*MATCH(YEAR(orderData[invoice_date]),$D$15,0)),MATCH(ROW(orderData[customer]),ROW(orderData[customer])),""),ROWS($A$15:A98)+$B$3)))),IF($D$13="",IF($D$15="",INDEX(orderData[lock_goods],SMALL(IF(ISNUMBER(MATCH(orderData[customer],$D$9,0)*MATCH(orderData[status],$D$11,0)),MATCH(ROW(orderData[customer]),ROW(orderData[customer])),""),ROWS($A$15:A98)+$B$3)),INDEX(orderData[lock_goods],SMALL(IF(ISNUMBER(MATCH(orderData[customer],$D$9,0)*MATCH(orderData[status],$D$11,0)*MATCH(YEAR(orderData[payed]),$D$15,0)),MATCH(ROW(orderData[customer]),ROW(orderData[customer])),""),ROWS($A$15:A98)+$B$3))),IF($D$15="",INDEX(orderData[lock_goods],SMALL(IF(ISNUMBER(MATCH(orderData[customer],$D$9,0)*MATCH(orderData[status],$D$11,0)*MATCH(orderData[order_type],$D$13,0)),MATCH(ROW(orderData[customer]),ROW(orderData[customer])),""),ROWS($A$15:A98)+$B$3)),INDEX(orderData[lock_good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T91" s="292" t="str">
        <f t="array" ref="T91">IFERROR(IF($D$9="",IF($D$11="",IF($D$13="",IF($D$15="",INDEX(orderData[payed],SMALL(MATCH(ROW(orderData[customer]),ROW(orderData[customer])),ROWS($A$15:A98)+$B$3)),INDEX(orderData[payed],SMALL(IF(ISNUMBER(MATCH(YEAR(orderData[invoice_date]),$D$15,0)),MATCH(ROW(orderData[customer]),ROW(orderData[customer])),""),ROWS($A$15:A98)+$B$3))),IF($D$15="",INDEX(orderData[payed],SMALL(IF(ISNUMBER(MATCH(orderData[order_type],$D$13,0)),MATCH(ROW(orderData[customer]),ROW(orderData[customer])),""),ROWS($A$15:A98)+$B$3)),INDEX(orderData[payed],SMALL(IF(ISNUMBER(MATCH(orderData[order_type],$D$13,0)*MATCH(YEAR(orderData[invoice_date]),$D$15,0)),MATCH(ROW(orderData[customer]),ROW(orderData[customer])),""),ROWS($A$15:A98)+$B$3)))),IF($D$13="",IF($D$15="",INDEX(orderData[payed],SMALL(IF(ISNUMBER(MATCH(orderData[status],$D$11,0)),MATCH(ROW(orderData[customer]),ROW(orderData[customer])),""),ROWS($A$15:A98)+$B$3)),INDEX(orderData[payed],SMALL(IF(ISNUMBER(MATCH(orderData[status],$D$11,0)*MATCH(YEAR(orderData[invoice_date]),$D$15,0)),MATCH(ROW(orderData[customer]),ROW(orderData[customer])),""),ROWS($A$15:A98)+$B$3))),IF($D$15="",INDEX(orderData[payed],SMALL(IF(ISNUMBER(MATCH(orderData[status],$D$11,0)*MATCH(orderData[order_type],$D$13,0)),MATCH(ROW(orderData[customer]),ROW(orderData[customer])),""),ROWS($A$15:A98)+$B$3)),INDEX(orderData[payed],SMALL(IF(ISNUMBER(MATCH(orderData[status],$D$11,0)*MATCH(orderData[order_type],$D$13,0)*MATCH(YEAR(orderData[invoice_date]),$D$15,0)),MATCH(ROW(orderData[customer]),ROW(orderData[customer])),""),ROWS($A$15:A98)+$B$3))))),IF($D$11="",IF($D$13="",IF($D$15="",INDEX(orderData[payed],SMALL(IF(ISNUMBER(MATCH(orderData[customer],$D$9,0)),MATCH(ROW(orderData[customer]),ROW(orderData[customer])),""),ROWS($A$15:A98)+$B$3)),INDEX(orderData[payed],SMALL(IF(ISNUMBER(MATCH(orderData[customer],$D$9,0)*MATCH(YEAR(orderData[invoice_date]),$D$15,0)),MATCH(ROW(orderData[customer]),ROW(orderData[customer])),""),ROWS($A$15:A98)+$B$3))),IF($D$15="",INDEX(orderData[payed],SMALL(IF(ISNUMBER(MATCH(orderData[customer],$D$9,0)*MATCH(orderData[order_type],$D$13,0)),MATCH(ROW(orderData[customer]),ROW(orderData[customer])),""),ROWS($A$15:A98)+$B$3)),INDEX(orderData[payed],SMALL(IF(ISNUMBER(MATCH(orderData[customer],$D$9,0)*MATCH(orderData[order_type],$D$13,0)*MATCH(YEAR(orderData[invoice_date]),$D$15,0)),MATCH(ROW(orderData[customer]),ROW(orderData[customer])),""),ROWS($A$15:A98)+$B$3)))),IF($D$13="",IF($D$15="",INDEX(orderData[payed],SMALL(IF(ISNUMBER(MATCH(orderData[customer],$D$9,0)*MATCH(orderData[status],$D$11,0)),MATCH(ROW(orderData[customer]),ROW(orderData[customer])),""),ROWS($A$15:A98)+$B$3)),INDEX(orderData[payed],SMALL(IF(ISNUMBER(MATCH(orderData[customer],$D$9,0)*MATCH(orderData[status],$D$11,0)*MATCH(YEAR(orderData[payed]),$D$15,0)),MATCH(ROW(orderData[customer]),ROW(orderData[customer])),""),ROWS($A$15:A98)+$B$3))),IF($D$15="",INDEX(orderData[payed],SMALL(IF(ISNUMBER(MATCH(orderData[customer],$D$9,0)*MATCH(orderData[status],$D$11,0)*MATCH(orderData[order_type],$D$13,0)),MATCH(ROW(orderData[customer]),ROW(orderData[customer])),""),ROWS($A$15:A98)+$B$3)),INDEX(orderData[paye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U91" s="287" t="str">
        <f t="array" ref="U91">IFERROR(IF($D$9="",IF($D$11="",IF($D$13="",IF($D$15="",INDEX(orderData[shipping_method],SMALL(MATCH(ROW(orderData[customer]),ROW(orderData[customer])),ROWS($A$15:A98)+$B$3)),INDEX(orderData[shipping_method],SMALL(IF(ISNUMBER(MATCH(YEAR(orderData[invoice_date]),$D$15,0)),MATCH(ROW(orderData[customer]),ROW(orderData[customer])),""),ROWS($A$15:A98)+$B$3))),IF($D$15="",INDEX(orderData[shipping_method],SMALL(IF(ISNUMBER(MATCH(orderData[order_type],$D$13,0)),MATCH(ROW(orderData[customer]),ROW(orderData[customer])),""),ROWS($A$15:A98)+$B$3)),INDEX(orderData[shipping_method],SMALL(IF(ISNUMBER(MATCH(orderData[order_type],$D$13,0)*MATCH(YEAR(orderData[invoice_date]),$D$15,0)),MATCH(ROW(orderData[customer]),ROW(orderData[customer])),""),ROWS($A$15:A98)+$B$3)))),IF($D$13="",IF($D$15="",INDEX(orderData[shipping_method],SMALL(IF(ISNUMBER(MATCH(orderData[status],$D$11,0)),MATCH(ROW(orderData[customer]),ROW(orderData[customer])),""),ROWS($A$15:A98)+$B$3)),INDEX(orderData[shipping_method],SMALL(IF(ISNUMBER(MATCH(orderData[status],$D$11,0)*MATCH(YEAR(orderData[invoice_date]),$D$15,0)),MATCH(ROW(orderData[customer]),ROW(orderData[customer])),""),ROWS($A$15:A98)+$B$3))),IF($D$15="",INDEX(orderData[shipping_method],SMALL(IF(ISNUMBER(MATCH(orderData[status],$D$11,0)*MATCH(orderData[order_type],$D$13,0)),MATCH(ROW(orderData[customer]),ROW(orderData[customer])),""),ROWS($A$15:A98)+$B$3)),INDEX(orderData[shipping_method],SMALL(IF(ISNUMBER(MATCH(orderData[status],$D$11,0)*MATCH(orderData[order_type],$D$13,0)*MATCH(YEAR(orderData[invoice_date]),$D$15,0)),MATCH(ROW(orderData[customer]),ROW(orderData[customer])),""),ROWS($A$15:A98)+$B$3))))),IF($D$11="",IF($D$13="",IF($D$15="",INDEX(orderData[shipping_method],SMALL(IF(ISNUMBER(MATCH(orderData[customer],$D$9,0)),MATCH(ROW(orderData[customer]),ROW(orderData[customer])),""),ROWS($A$15:A98)+$B$3)),INDEX(orderData[shipping_method],SMALL(IF(ISNUMBER(MATCH(orderData[customer],$D$9,0)*MATCH(YEAR(orderData[invoice_date]),$D$15,0)),MATCH(ROW(orderData[customer]),ROW(orderData[customer])),""),ROWS($A$15:A98)+$B$3))),IF($D$15="",INDEX(orderData[shipping_method],SMALL(IF(ISNUMBER(MATCH(orderData[customer],$D$9,0)*MATCH(orderData[order_type],$D$13,0)),MATCH(ROW(orderData[customer]),ROW(orderData[customer])),""),ROWS($A$15:A98)+$B$3)),INDEX(orderData[shipping_method],SMALL(IF(ISNUMBER(MATCH(orderData[customer],$D$9,0)*MATCH(orderData[order_type],$D$13,0)*MATCH(YEAR(orderData[invoice_date]),$D$15,0)),MATCH(ROW(orderData[customer]),ROW(orderData[customer])),""),ROWS($A$15:A98)+$B$3)))),IF($D$13="",IF($D$15="",INDEX(orderData[shipping_method],SMALL(IF(ISNUMBER(MATCH(orderData[customer],$D$9,0)*MATCH(orderData[status],$D$11,0)),MATCH(ROW(orderData[customer]),ROW(orderData[customer])),""),ROWS($A$15:A98)+$B$3)),INDEX(orderData[shipping_method],SMALL(IF(ISNUMBER(MATCH(orderData[customer],$D$9,0)*MATCH(orderData[status],$D$11,0)*MATCH(YEAR(orderData[shipping_method]),$D$15,0)),MATCH(ROW(orderData[customer]),ROW(orderData[customer])),""),ROWS($A$15:A98)+$B$3))),IF($D$15="",INDEX(orderData[shipping_method],SMALL(IF(ISNUMBER(MATCH(orderData[customer],$D$9,0)*MATCH(orderData[status],$D$11,0)*MATCH(orderData[order_type],$D$13,0)),MATCH(ROW(orderData[customer]),ROW(orderData[customer])),""),ROWS($A$15:A98)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V91" s="292" t="str">
        <f t="array" ref="V91">IFERROR(IF($D$9="",IF($D$11="",IF($D$13="",IF($D$15="",INDEX(orderData[status],SMALL(MATCH(ROW(orderData[customer]),ROW(orderData[customer])),ROWS($A$15:A98)+$B$3)),INDEX(orderData[status],SMALL(IF(ISNUMBER(MATCH(YEAR(orderData[invoice_date]),$D$15,0)),MATCH(ROW(orderData[customer]),ROW(orderData[customer])),""),ROWS($A$15:A98)+$B$3))),IF($D$15="",INDEX(orderData[status],SMALL(IF(ISNUMBER(MATCH(orderData[order_type],$D$13,0)),MATCH(ROW(orderData[customer]),ROW(orderData[customer])),""),ROWS($A$15:A98)+$B$3)),INDEX(orderData[status],SMALL(IF(ISNUMBER(MATCH(orderData[order_type],$D$13,0)*MATCH(YEAR(orderData[invoice_date]),$D$15,0)),MATCH(ROW(orderData[customer]),ROW(orderData[customer])),""),ROWS($A$15:A98)+$B$3)))),IF($D$13="",IF($D$15="",INDEX(orderData[status],SMALL(IF(ISNUMBER(MATCH(orderData[status],$D$11,0)),MATCH(ROW(orderData[customer]),ROW(orderData[customer])),""),ROWS($A$15:A98)+$B$3)),INDEX(orderData[status],SMALL(IF(ISNUMBER(MATCH(orderData[status],$D$11,0)*MATCH(YEAR(orderData[invoice_date]),$D$15,0)),MATCH(ROW(orderData[customer]),ROW(orderData[customer])),""),ROWS($A$15:A98)+$B$3))),IF($D$15="",INDEX(orderData[status],SMALL(IF(ISNUMBER(MATCH(orderData[status],$D$11,0)*MATCH(orderData[order_type],$D$13,0)),MATCH(ROW(orderData[customer]),ROW(orderData[customer])),""),ROWS($A$15:A98)+$B$3)),INDEX(orderData[status],SMALL(IF(ISNUMBER(MATCH(orderData[status],$D$11,0)*MATCH(orderData[order_type],$D$13,0)*MATCH(YEAR(orderData[invoice_date]),$D$15,0)),MATCH(ROW(orderData[customer]),ROW(orderData[customer])),""),ROWS($A$15:A98)+$B$3))))),IF($D$11="",IF($D$13="",IF($D$15="",INDEX(orderData[status],SMALL(IF(ISNUMBER(MATCH(orderData[customer],$D$9,0)),MATCH(ROW(orderData[customer]),ROW(orderData[customer])),""),ROWS($A$15:A98)+$B$3)),INDEX(orderData[status],SMALL(IF(ISNUMBER(MATCH(orderData[customer],$D$9,0)*MATCH(YEAR(orderData[invoice_date]),$D$15,0)),MATCH(ROW(orderData[customer]),ROW(orderData[customer])),""),ROWS($A$15:A98)+$B$3))),IF($D$15="",INDEX(orderData[status],SMALL(IF(ISNUMBER(MATCH(orderData[customer],$D$9,0)*MATCH(orderData[order_type],$D$13,0)),MATCH(ROW(orderData[customer]),ROW(orderData[customer])),""),ROWS($A$15:A98)+$B$3)),INDEX(orderData[status],SMALL(IF(ISNUMBER(MATCH(orderData[customer],$D$9,0)*MATCH(orderData[order_type],$D$13,0)*MATCH(YEAR(orderData[invoice_date]),$D$15,0)),MATCH(ROW(orderData[customer]),ROW(orderData[customer])),""),ROWS($A$15:A98)+$B$3)))),IF($D$13="",IF($D$15="",INDEX(orderData[status],SMALL(IF(ISNUMBER(MATCH(orderData[customer],$D$9,0)*MATCH(orderData[status],$D$11,0)),MATCH(ROW(orderData[customer]),ROW(orderData[customer])),""),ROWS($A$15:A98)+$B$3)),INDEX(orderData[status],SMALL(IF(ISNUMBER(MATCH(orderData[customer],$D$9,0)*MATCH(orderData[status],$D$11,0)*MATCH(YEAR(orderData[status]),$D$15,0)),MATCH(ROW(orderData[customer]),ROW(orderData[customer])),""),ROWS($A$15:A98)+$B$3))),IF($D$15="",INDEX(orderData[status],SMALL(IF(ISNUMBER(MATCH(orderData[customer],$D$9,0)*MATCH(orderData[status],$D$11,0)*MATCH(orderData[order_type],$D$13,0)),MATCH(ROW(orderData[customer]),ROW(orderData[customer])),""),ROWS($A$15:A98)+$B$3)),INDEX(orderData[statu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W91" s="392" t="str">
        <f t="array" ref="W91">IFERROR(IF($D$9="",IF($D$11="",IF($D$13="",IF($D$15="",INDEX(orderData[custom_docs],SMALL(MATCH(ROW(orderData[customer]),ROW(orderData[customer])),ROWS($A$15:A98)+$B$3)),INDEX(orderData[custom_docs],SMALL(IF(ISNUMBER(MATCH(YEAR(orderData[invoice_date]),$D$15,0)),MATCH(ROW(orderData[customer]),ROW(orderData[customer])),""),ROWS($A$15:A98)+$B$3))),IF($D$15="",INDEX(orderData[custom_docs],SMALL(IF(ISNUMBER(MATCH(orderData[order_type],$D$13,0)),MATCH(ROW(orderData[customer]),ROW(orderData[customer])),""),ROWS($A$15:A98)+$B$3)),INDEX(orderData[custom_docs],SMALL(IF(ISNUMBER(MATCH(orderData[order_type],$D$13,0)*MATCH(YEAR(orderData[invoice_date]),$D$15,0)),MATCH(ROW(orderData[customer]),ROW(orderData[customer])),""),ROWS($A$15:A98)+$B$3)))),IF($D$13="",IF($D$15="",INDEX(orderData[custom_docs],SMALL(IF(ISNUMBER(MATCH(orderData[status],$D$11,0)),MATCH(ROW(orderData[customer]),ROW(orderData[customer])),""),ROWS($A$15:A98)+$B$3)),INDEX(orderData[custom_docs],SMALL(IF(ISNUMBER(MATCH(orderData[status],$D$11,0)*MATCH(YEAR(orderData[invoice_date]),$D$15,0)),MATCH(ROW(orderData[customer]),ROW(orderData[customer])),""),ROWS($A$15:A98)+$B$3))),IF($D$15="",INDEX(orderData[custom_docs],SMALL(IF(ISNUMBER(MATCH(orderData[status],$D$11,0)*MATCH(orderData[order_type],$D$13,0)),MATCH(ROW(orderData[customer]),ROW(orderData[customer])),""),ROWS($A$15:A98)+$B$3)),INDEX(orderData[custom_docs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_docs],SMALL(IF(ISNUMBER(MATCH(orderData[customer],$D$9,0)),MATCH(ROW(orderData[customer]),ROW(orderData[customer])),""),ROWS($A$15:A98)+$B$3)),INDEX(orderData[custom_docs],SMALL(IF(ISNUMBER(MATCH(orderData[customer],$D$9,0)*MATCH(YEAR(orderData[invoice_date]),$D$15,0)),MATCH(ROW(orderData[customer]),ROW(orderData[customer])),""),ROWS($A$15:A98)+$B$3))),IF($D$15="",INDEX(orderData[custom_docs],SMALL(IF(ISNUMBER(MATCH(orderData[customer],$D$9,0)*MATCH(orderData[order_type],$D$13,0)),MATCH(ROW(orderData[customer]),ROW(orderData[customer])),""),ROWS($A$15:A98)+$B$3)),INDEX(orderData[custom_docs],SMALL(IF(ISNUMBER(MATCH(orderData[customer],$D$9,0)*MATCH(orderData[order_type],$D$13,0)*MATCH(YEAR(orderData[invoice_date]),$D$15,0)),MATCH(ROW(orderData[customer]),ROW(orderData[customer])),""),ROWS($A$15:A98)+$B$3)))),IF($D$13="",IF($D$15="",INDEX(orderData[custom_docs],SMALL(IF(ISNUMBER(MATCH(orderData[customer],$D$9,0)*MATCH(orderData[status],$D$11,0)),MATCH(ROW(orderData[customer]),ROW(orderData[customer])),""),ROWS($A$15:A98)+$B$3)),INDEX(orderData[custom_docs],SMALL(IF(ISNUMBER(MATCH(orderData[customer],$D$9,0)*MATCH(orderData[status],$D$11,0)*MATCH(YEAR(orderData[status]),$D$15,0)),MATCH(ROW(orderData[customer]),ROW(orderData[customer])),""),ROWS($A$15:A98)+$B$3))),IF($D$15="",INDEX(orderData[custom_docs],SMALL(IF(ISNUMBER(MATCH(orderData[customer],$D$9,0)*MATCH(orderData[status],$D$11,0)*MATCH(orderData[order_type],$D$13,0)),MATCH(ROW(orderData[customer]),ROW(orderData[customer])),""),ROWS($A$15:A98)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BK91" s="266"/>
      <c r="BL91" s="267"/>
      <c r="BM91" s="268"/>
      <c r="BN91" s="267"/>
      <c r="BO91" s="268"/>
      <c r="BZ91" s="318"/>
      <c r="CA91" s="305" t="str">
        <f>IFERROR(IF(BZ91="","",INDEX(productData[description],MATCH(BZ91,productData[sku],0))),"")</f>
        <v/>
      </c>
      <c r="CB91" s="307"/>
      <c r="CC91" s="421"/>
      <c r="CD91" s="315"/>
      <c r="CE91" s="426"/>
      <c r="CF91" s="308"/>
      <c r="CG91" s="309" t="str">
        <f>IFERROR(ROUNDUP(CB91/INDEX(productData[units_per_carton],MATCH(BZ91,productData[sku],0)),0),"")</f>
        <v/>
      </c>
      <c r="CH91" s="310" t="str">
        <f>IFERROR(ROUNDUP(CD91/INDEX(productData[units_per_carton],MATCH(BZ91,productData[sku],0)),0),"")</f>
        <v/>
      </c>
      <c r="CI91" s="310" t="str">
        <f>IFERROR(ROUNDUP(CF91/INDEX(productData[units_per_carton],MATCH(BZ91,productData[sku])),0),"")</f>
        <v/>
      </c>
      <c r="CJ91" s="310" t="str">
        <f>IFERROR(((CB91+CD91+CF91)/INDEX(productData[units_per_carton],MATCH(BZ91,productData[sku],0)))*INDEX(productData[net_weight],MATCH(BZ91,productData[sku],0)),"")</f>
        <v/>
      </c>
      <c r="CK91" s="310" t="str">
        <f>IFERROR(((CB91+CD91+CF91)/INDEX(productData[units_per_carton],MATCH(BZ91,productData[sku],0)))*INDEX(productData[gross_weight],MATCH(BZ91,productData[sku],0)),"")</f>
        <v/>
      </c>
      <c r="CL91" s="414" t="str">
        <f>IFERROR((CB91+CD91+CF91)/INDEX(productData[units_per_carton],MATCH(BZ91,productData[sku],0))*INDEX(productData[length],MATCH(BZ91,productData[sku],0))*INDEX(productData[width],MATCH(BZ91,productData[sku],0))*INDEX(productData[height],MATCH(BZ91,productData[sku],0))/1000000000,"")</f>
        <v/>
      </c>
      <c r="CM91" s="311" t="str">
        <f>IFERROR(INDEX(productData[category],MATCH(BZ91,productData[sku],0)),"")</f>
        <v/>
      </c>
      <c r="CN91" s="311" t="str">
        <f>IFERROR(INDEX(productData[size1],MATCH(BZ91,productData[sku],0)),"")</f>
        <v/>
      </c>
      <c r="CO91" s="312" t="str">
        <f>IFERROR(INDEX(productData[hs_code],MATCH(BZ91,productData[sku],0)),"")</f>
        <v/>
      </c>
      <c r="CP91" s="365" t="str">
        <f>IFERROR(INDEX(productData[sku_geko],MATCH(BZ91,productData[sku],0)),"")</f>
        <v/>
      </c>
      <c r="CQ91" s="308"/>
      <c r="CR91" s="383" t="str">
        <f>IFERROR(IF(BZ91="","",IF($BX$15="SALE",INDEX(inventory[COSTO UNITARIO],MATCH(BZ91,inventory[SKU],0)),IF($BX$15="SAMPLING",INDEX(inventory[COSTO UNITARIO],MATCH(BZ91,inventory[SKU],0)),""))),"")</f>
        <v/>
      </c>
      <c r="CS91" s="383" t="str">
        <f t="shared" si="10"/>
        <v/>
      </c>
      <c r="CT91" s="430" t="str">
        <f t="shared" si="11"/>
        <v/>
      </c>
      <c r="CU91" s="357" t="str">
        <f t="shared" si="12"/>
        <v/>
      </c>
      <c r="DB91" s="251" t="str">
        <f>IFERROR(VLOOKUP(BZ91,productData[],22,FALSE),"")</f>
        <v/>
      </c>
      <c r="EE91" s="337" t="str">
        <f t="array" ref="EE91">IFERROR(IF($EC$9="",IF($EC$11="",IF($EC$13="",INDEX(productData[sku],SMALL(MATCH(ROW(productData[sku]),ROW(productData[sku])),ROWS($A$15:A98)+$B$3)),INDEX(productData[sku],SMALL(IF(ISNUMBER(MATCH(productData[size1],$EC$13,0)),MATCH(ROW(productData[sku]),ROW(productData[sku])),""),ROWS($A$15:A96)+$B$3))),IF($EC$13="",INDEX(productData[sku],SMALL(IF(ISNUMBER(MATCH(productData[sex],$EC$11,0)),MATCH(ROW(productData[sku]),ROW(productData[sku])),""),ROWS($A$15:A96)+$B$3)),INDEX(productData[sku],SMALL(IF(ISNUMBER(MATCH(productData[sex],$EC$11,0)*MATCH(productData[size1],$EC$13,0)),MATCH(ROW(productData[sku]),ROW(productData[sku])),""),ROWS($A$15:A96)+$B$3)))),IF($EC$11="",IF($EC$13="",INDEX(productData[sku],SMALL(IF(ISNUMBER(MATCH(productData[category],$EC$9,0)),MATCH(ROW(productData[sku]),ROW(productData[sku])),""),ROWS($A$15:A96)+$B$3)),INDEX(productData[sku],SMALL(IF(ISNUMBER(MATCH(productData[category],$EC$9,0)*MATCH(productData[size1],$EC$13,0)),MATCH(ROW(productData[sku]),ROW(productData[sku])),""),ROWS($A$15:A96)+$B$3))),IF($EC$13="",INDEX(productData[sku],SMALL(IF(ISNUMBER(MATCH(productData[category],$EC$9,0)*MATCH(productData[sex],$EC$11,0)),MATCH(ROW(productData[sku]),ROW(productData[sku])),""),ROWS($A$15:A96)+$B$3)),INDEX(productData[sku],SMALL(IF(ISNUMBER(MATCH(productData[category],$EC$9,0)*MATCH(productData[sex],$EC$11,0)*MATCH(productData[size1],$EC$13,0)),MATCH(ROW(productData[sku]),ROW(productData[sku])),""),ROWS($A$15:A96)+$B$3))))),"")</f>
        <v/>
      </c>
      <c r="EF91" s="501" t="str">
        <f t="array" ref="EF91">IFERROR(IF($EC$9="",IF($EC$11="",IF($EC$13="",INDEX(productData[description],SMALL(MATCH(ROW(productData[sku]),ROW(productData[sku])),ROWS($A$15:A98)+$B$3)),INDEX(productData[description],SMALL(IF(ISNUMBER(MATCH(productData[size1],$EC$13,0)),MATCH(ROW(productData[sku]),ROW(productData[sku])),""),ROWS($A$15:A96)+$B$3))),IF($EC$13="",INDEX(productData[description],SMALL(IF(ISNUMBER(MATCH(productData[sex],$EC$11,0)),MATCH(ROW(productData[sku]),ROW(productData[sku])),""),ROWS($A$15:A96)+$B$3)),INDEX(productData[description],SMALL(IF(ISNUMBER(MATCH(productData[sex],$EC$11,0)*MATCH(productData[size1],$EC$13,0)),MATCH(ROW(productData[sku]),ROW(productData[sku])),""),ROWS($A$15:A96)+$B$3)))),IF($EC$11="",IF($EC$13="",INDEX(productData[description],SMALL(IF(ISNUMBER(MATCH(productData[category],$EC$9,0)),MATCH(ROW(productData[sku]),ROW(productData[sku])),""),ROWS($A$15:A96)+$B$3)),INDEX(productData[description],SMALL(IF(ISNUMBER(MATCH(productData[category],$EC$9,0)*MATCH(productData[size1],$EC$13,0)),MATCH(ROW(productData[sku]),ROW(productData[sku])),""),ROWS($A$15:A96)+$B$3))),IF($EC$13="",INDEX(productData[description],SMALL(IF(ISNUMBER(MATCH(productData[category],$EC$9,0)*MATCH(productData[sex],$EC$11,0)),MATCH(ROW(productData[sku]),ROW(productData[sku])),""),ROWS($A$15:A96)+$B$3)),INDEX(productData[description],SMALL(IF(ISNUMBER(MATCH(productData[category],$EC$9,0)*MATCH(productData[sex],$EC$11,0)*MATCH(productData[size1],$EC$13,0)),MATCH(ROW(productData[sku]),ROW(productData[sku])),""),ROWS($A$15:A96)+$B$3))))),"")</f>
        <v/>
      </c>
      <c r="EG91" s="338" t="str">
        <f>IFERROR(IF('BHPC MANAGER'!$EE91="","",INDEX(inventory[ESISTENZA],MATCH('BHPC MANAGER'!$EE91,inventory[SKU],0))),0)</f>
        <v/>
      </c>
      <c r="EH91" s="339" t="s">
        <v>241</v>
      </c>
      <c r="EI91" s="339" t="str">
        <f t="shared" si="13"/>
        <v/>
      </c>
      <c r="EJ91" s="340" t="s">
        <v>241</v>
      </c>
      <c r="EK91" s="341" t="str">
        <f t="shared" si="14"/>
        <v/>
      </c>
    </row>
    <row r="92" spans="12:141" ht="15" customHeight="1" x14ac:dyDescent="0.35">
      <c r="L92" s="285" t="str">
        <f t="array" ref="L92">IFERROR(IF($D$9="",IF($D$11="",IF($D$13="",IF($D$15="",INDEX(orderData[customer],SMALL(MATCH(ROW(orderData[customer]),ROW(orderData[customer])),ROWS($A$15:A99)+$B$3)),INDEX(orderData[customer],SMALL(IF(ISNUMBER(MATCH(YEAR(orderData[invoice_date]),$D$15,0)),MATCH(ROW(orderData[customer]),ROW(orderData[customer])),""),ROWS($A$15:A99)+$B$3))),IF($D$15="",INDEX(orderData[customer],SMALL(IF(ISNUMBER(MATCH(orderData[order_type],$D$13,0)),MATCH(ROW(orderData[customer]),ROW(orderData[customer])),""),ROWS($A$15:A99)+$B$3)),INDEX(orderData[customer],SMALL(IF(ISNUMBER(MATCH(orderData[order_type],$D$13,0)*MATCH(YEAR(orderData[invoice_date]),$D$15,0)),MATCH(ROW(orderData[customer]),ROW(orderData[customer])),""),ROWS($A$15:A99)+$B$3)))),IF($D$13="",IF($D$15="",INDEX(orderData[customer],SMALL(IF(ISNUMBER(MATCH(orderData[status],$D$11,0)),MATCH(ROW(orderData[customer]),ROW(orderData[customer])),""),ROWS($A$15:A99)+$B$3)),INDEX(orderData[customer],SMALL(IF(ISNUMBER(MATCH(orderData[status],$D$11,0)*MATCH(YEAR(orderData[invoice_date]),$D$15,0)),MATCH(ROW(orderData[customer]),ROW(orderData[customer])),""),ROWS($A$15:A99)+$B$3))),IF($D$15="",INDEX(orderData[customer],SMALL(IF(ISNUMBER(MATCH(orderData[status],$D$11,0)*MATCH(orderData[order_type],$D$13,0)),MATCH(ROW(orderData[customer]),ROW(orderData[customer])),""),ROWS($A$15:A99)+$B$3)),INDEX(orderData[customer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er],SMALL(IF(ISNUMBER(MATCH(orderData[customer],$D$9,0)),MATCH(ROW(orderData[customer]),ROW(orderData[customer])),""),ROWS($A$15:A99)+$B$3)),INDEX(orderData[customer],SMALL(IF(ISNUMBER(MATCH(orderData[customer],$D$9,0)*MATCH(YEAR(orderData[invoice_date]),$D$15,0)),MATCH(ROW(orderData[customer]),ROW(orderData[customer])),""),ROWS($A$15:A99)+$B$3))),IF($D$15="",INDEX(orderData[customer],SMALL(IF(ISNUMBER(MATCH(orderData[customer],$D$9,0)*MATCH(orderData[order_type],$D$13,0)),MATCH(ROW(orderData[customer]),ROW(orderData[customer])),""),ROWS($A$15:A99)+$B$3)),INDEX(orderData[customer],SMALL(IF(ISNUMBER(MATCH(orderData[customer],$D$9,0)*MATCH(orderData[order_type],$D$13,0)*MATCH(YEAR(orderData[invoice_date]),$D$15,0)),MATCH(ROW(orderData[customer]),ROW(orderData[customer])),""),ROWS($A$15:A99)+$B$3)))),IF($D$13="",IF($D$15="",INDEX(orderData[customer],SMALL(IF(ISNUMBER(MATCH(orderData[customer],$D$9,0)*MATCH(orderData[status],$D$11,0)),MATCH(ROW(orderData[customer]),ROW(orderData[customer])),""),ROWS($A$15:A99)+$B$3)),INDEX(orderData[customer],SMALL(IF(ISNUMBER(MATCH(orderData[customer],$D$9,0)*MATCH(orderData[status],$D$11,0)*MATCH(YEAR(orderData[invoice_date]),$D$15,0)),MATCH(ROW(orderData[customer]),ROW(orderData[customer])),""),ROWS($A$15:A99)+$B$3))),IF($D$15="",INDEX(orderData[customer],SMALL(IF(ISNUMBER(MATCH(orderData[customer],$D$9,0)*MATCH(orderData[status],$D$11,0)*MATCH(orderData[order_type],$D$13,0)),MATCH(ROW(orderData[customer]),ROW(orderData[customer])),""),ROWS($A$15:A99)+$B$3)),INDEX(orderData[customer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M92" s="286" t="str">
        <f t="array" ref="M92">IFERROR(IF($D$9="",IF($D$11="",IF($D$13="",IF($D$15="",INDEX(orderData[order_no],SMALL(MATCH(ROW(orderData[customer]),ROW(orderData[customer])),ROWS($A$15:A99)+$B$3)),INDEX(orderData[order_no],SMALL(IF(ISNUMBER(MATCH(YEAR(orderData[invoice_date]),$D$15,0)),MATCH(ROW(orderData[customer]),ROW(orderData[customer])),""),ROWS($A$15:A99)+$B$3))),IF($D$15="",INDEX(orderData[order_no],SMALL(IF(ISNUMBER(MATCH(orderData[order_type],$D$13,0)),MATCH(ROW(orderData[customer]),ROW(orderData[customer])),""),ROWS($A$15:A99)+$B$3)),INDEX(orderData[order_no],SMALL(IF(ISNUMBER(MATCH(orderData[order_type],$D$13,0)*MATCH(YEAR(orderData[invoice_date]),$D$15,0)),MATCH(ROW(orderData[customer]),ROW(orderData[customer])),""),ROWS($A$15:A99)+$B$3)))),IF($D$13="",IF($D$15="",INDEX(orderData[order_no],SMALL(IF(ISNUMBER(MATCH(orderData[status],$D$11,0)),MATCH(ROW(orderData[customer]),ROW(orderData[customer])),""),ROWS($A$15:A99)+$B$3)),INDEX(orderData[order_no],SMALL(IF(ISNUMBER(MATCH(orderData[status],$D$11,0)*MATCH(YEAR(orderData[invoice_date]),$D$15,0)),MATCH(ROW(orderData[customer]),ROW(orderData[customer])),""),ROWS($A$15:A99)+$B$3))),IF($D$15="",INDEX(orderData[order_no],SMALL(IF(ISNUMBER(MATCH(orderData[status],$D$11,0)*MATCH(orderData[order_type],$D$13,0)),MATCH(ROW(orderData[customer]),ROW(orderData[customer])),""),ROWS($A$15:A99)+$B$3)),INDEX(orderData[order_no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no],SMALL(IF(ISNUMBER(MATCH(orderData[customer],$D$9,0)),MATCH(ROW(orderData[customer]),ROW(orderData[customer])),""),ROWS($A$15:A99)+$B$3)),INDEX(orderData[order_no],SMALL(IF(ISNUMBER(MATCH(orderData[customer],$D$9,0)*MATCH(YEAR(orderData[invoice_date]),$D$15,0)),MATCH(ROW(orderData[customer]),ROW(orderData[customer])),""),ROWS($A$15:A99)+$B$3))),IF($D$15="",INDEX(orderData[order_no],SMALL(IF(ISNUMBER(MATCH(orderData[customer],$D$9,0)*MATCH(orderData[order_type],$D$13,0)),MATCH(ROW(orderData[customer]),ROW(orderData[customer])),""),ROWS($A$15:A99)+$B$3)),INDEX(orderData[order_no],SMALL(IF(ISNUMBER(MATCH(orderData[customer],$D$9,0)*MATCH(orderData[order_type],$D$13,0)*MATCH(YEAR(orderData[invoice_date]),$D$15,0)),MATCH(ROW(orderData[customer]),ROW(orderData[customer])),""),ROWS($A$15:A99)+$B$3)))),IF($D$13="",IF($D$15="",INDEX(orderData[order_no],SMALL(IF(ISNUMBER(MATCH(orderData[customer],$D$9,0)*MATCH(orderData[status],$D$11,0)),MATCH(ROW(orderData[customer]),ROW(orderData[customer])),""),ROWS($A$15:A99)+$B$3)),INDEX(orderData[order_no],SMALL(IF(ISNUMBER(MATCH(orderData[customer],$D$9,0)*MATCH(orderData[status],$D$11,0)*MATCH(YEAR(orderData[invoice_date]),$D$15,0)),MATCH(ROW(orderData[customer]),ROW(orderData[customer])),""),ROWS($A$15:A99)+$B$3))),IF($D$15="",INDEX(orderData[order_no],SMALL(IF(ISNUMBER(MATCH(orderData[customer],$D$9,0)*MATCH(orderData[status],$D$11,0)*MATCH(orderData[order_type],$D$13,0)),MATCH(ROW(orderData[customer]),ROW(orderData[customer])),""),ROWS($A$15:A99)+$B$3)),INDEX(orderData[order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N92" s="287" t="str">
        <f t="array" ref="N92">IFERROR(IF($D$9="",IF($D$11="",IF($D$13="",IF($D$15="",INDEX(orderData[order_type],SMALL(MATCH(ROW(orderData[customer]),ROW(orderData[customer])),ROWS($A$15:A99)+$B$3)),INDEX(orderData[order_type],SMALL(IF(ISNUMBER(MATCH(YEAR(orderData[invoice_date]),$D$15,0)),MATCH(ROW(orderData[customer]),ROW(orderData[customer])),""),ROWS($A$15:A99)+$B$3))),IF($D$15="",INDEX(orderData[order_type],SMALL(IF(ISNUMBER(MATCH(orderData[order_type],$D$13,0)),MATCH(ROW(orderData[customer]),ROW(orderData[customer])),""),ROWS($A$15:A99)+$B$3)),INDEX(orderData[order_type],SMALL(IF(ISNUMBER(MATCH(orderData[order_type],$D$13,0)*MATCH(YEAR(orderData[invoice_date]),$D$15,0)),MATCH(ROW(orderData[customer]),ROW(orderData[customer])),""),ROWS($A$15:A99)+$B$3)))),IF($D$13="",IF($D$15="",INDEX(orderData[order_type],SMALL(IF(ISNUMBER(MATCH(orderData[status],$D$11,0)),MATCH(ROW(orderData[customer]),ROW(orderData[customer])),""),ROWS($A$15:A99)+$B$3)),INDEX(orderData[order_type],SMALL(IF(ISNUMBER(MATCH(orderData[status],$D$11,0)*MATCH(YEAR(orderData[invoice_date]),$D$15,0)),MATCH(ROW(orderData[customer]),ROW(orderData[customer])),""),ROWS($A$15:A99)+$B$3))),IF($D$15="",INDEX(orderData[order_type],SMALL(IF(ISNUMBER(MATCH(orderData[status],$D$11,0)*MATCH(orderData[order_type],$D$13,0)),MATCH(ROW(orderData[customer]),ROW(orderData[customer])),""),ROWS($A$15:A99)+$B$3)),INDEX(orderData[order_typ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type],SMALL(IF(ISNUMBER(MATCH(orderData[customer],$D$9,0)),MATCH(ROW(orderData[customer]),ROW(orderData[customer])),""),ROWS($A$15:A99)+$B$3)),INDEX(orderData[order_type],SMALL(IF(ISNUMBER(MATCH(orderData[customer],$D$9,0)*MATCH(YEAR(orderData[invoice_date]),$D$15,0)),MATCH(ROW(orderData[customer]),ROW(orderData[customer])),""),ROWS($A$15:A99)+$B$3))),IF($D$15="",INDEX(orderData[order_type],SMALL(IF(ISNUMBER(MATCH(orderData[customer],$D$9,0)*MATCH(orderData[order_type],$D$13,0)),MATCH(ROW(orderData[customer]),ROW(orderData[customer])),""),ROWS($A$15:A99)+$B$3)),INDEX(orderData[order_type],SMALL(IF(ISNUMBER(MATCH(orderData[customer],$D$9,0)*MATCH(orderData[order_type],$D$13,0)*MATCH(YEAR(orderData[invoice_date]),$D$15,0)),MATCH(ROW(orderData[customer]),ROW(orderData[customer])),""),ROWS($A$15:A99)+$B$3)))),IF($D$13="",IF($D$15="",INDEX(orderData[order_type],SMALL(IF(ISNUMBER(MATCH(orderData[customer],$D$9,0)*MATCH(orderData[status],$D$11,0)),MATCH(ROW(orderData[customer]),ROW(orderData[customer])),""),ROWS($A$15:A99)+$B$3)),INDEX(orderData[order_type],SMALL(IF(ISNUMBER(MATCH(orderData[customer],$D$9,0)*MATCH(orderData[status],$D$11,0)*MATCH(YEAR(orderData[invoice_date]),$D$15,0)),MATCH(ROW(orderData[customer]),ROW(orderData[customer])),""),ROWS($A$15:A99)+$B$3))),IF($D$15="",INDEX(orderData[order_type],SMALL(IF(ISNUMBER(MATCH(orderData[customer],$D$9,0)*MATCH(orderData[status],$D$11,0)*MATCH(orderData[order_type],$D$13,0)),MATCH(ROW(orderData[customer]),ROW(orderData[customer])),""),ROWS($A$15:A99)+$B$3)),INDEX(orderData[order_typ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O92" s="288" t="str">
        <f t="array" ref="O92">IFERROR(IF($D$9="",IF($D$11="",IF($D$13="",IF($D$15="",INDEX(orderData[order_date],SMALL(MATCH(ROW(orderData[customer]),ROW(orderData[customer])),ROWS($A$15:A99)+$B$3)),INDEX(orderData[order_date],SMALL(IF(ISNUMBER(MATCH(YEAR(orderData[invoice_date]),$D$15,0)),MATCH(ROW(orderData[customer]),ROW(orderData[customer])),""),ROWS($A$15:A99)+$B$3))),IF($D$15="",INDEX(orderData[order_date],SMALL(IF(ISNUMBER(MATCH(orderData[order_type],$D$13,0)),MATCH(ROW(orderData[customer]),ROW(orderData[customer])),""),ROWS($A$15:A99)+$B$3)),INDEX(orderData[order_date],SMALL(IF(ISNUMBER(MATCH(orderData[order_type],$D$13,0)*MATCH(YEAR(orderData[invoice_date]),$D$15,0)),MATCH(ROW(orderData[customer]),ROW(orderData[customer])),""),ROWS($A$15:A99)+$B$3)))),IF($D$13="",IF($D$15="",INDEX(orderData[order_date],SMALL(IF(ISNUMBER(MATCH(orderData[status],$D$11,0)),MATCH(ROW(orderData[customer]),ROW(orderData[customer])),""),ROWS($A$15:A99)+$B$3)),INDEX(orderData[order_date],SMALL(IF(ISNUMBER(MATCH(orderData[status],$D$11,0)*MATCH(YEAR(orderData[invoice_date]),$D$15,0)),MATCH(ROW(orderData[customer]),ROW(orderData[customer])),""),ROWS($A$15:A99)+$B$3))),IF($D$15="",INDEX(orderData[order_date],SMALL(IF(ISNUMBER(MATCH(orderData[status],$D$11,0)*MATCH(orderData[order_type],$D$13,0)),MATCH(ROW(orderData[customer]),ROW(orderData[customer])),""),ROWS($A$15:A99)+$B$3)),INDEX(orderData[order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date],SMALL(IF(ISNUMBER(MATCH(orderData[customer],$D$9,0)),MATCH(ROW(orderData[customer]),ROW(orderData[customer])),""),ROWS($A$15:A99)+$B$3)),INDEX(orderData[order_date],SMALL(IF(ISNUMBER(MATCH(orderData[customer],$D$9,0)*MATCH(YEAR(orderData[invoice_date]),$D$15,0)),MATCH(ROW(orderData[customer]),ROW(orderData[customer])),""),ROWS($A$15:A99)+$B$3))),IF($D$15="",INDEX(orderData[order_date],SMALL(IF(ISNUMBER(MATCH(orderData[customer],$D$9,0)*MATCH(orderData[order_type],$D$13,0)),MATCH(ROW(orderData[customer]),ROW(orderData[customer])),""),ROWS($A$15:A99)+$B$3)),INDEX(orderData[order_date],SMALL(IF(ISNUMBER(MATCH(orderData[customer],$D$9,0)*MATCH(orderData[order_type],$D$13,0)*MATCH(YEAR(orderData[invoice_date]),$D$15,0)),MATCH(ROW(orderData[customer]),ROW(orderData[customer])),""),ROWS($A$15:A99)+$B$3)))),IF($D$13="",IF($D$15="",INDEX(orderData[order_date],SMALL(IF(ISNUMBER(MATCH(orderData[customer],$D$9,0)*MATCH(orderData[status],$D$11,0)),MATCH(ROW(orderData[customer]),ROW(orderData[customer])),""),ROWS($A$15:A99)+$B$3)),INDEX(orderData[order_date],SMALL(IF(ISNUMBER(MATCH(orderData[customer],$D$9,0)*MATCH(orderData[status],$D$11,0)*MATCH(YEAR(orderData[invoice_date]),$D$15,0)),MATCH(ROW(orderData[customer]),ROW(orderData[customer])),""),ROWS($A$15:A99)+$B$3))),IF($D$15="",INDEX(orderData[order_date],SMALL(IF(ISNUMBER(MATCH(orderData[customer],$D$9,0)*MATCH(orderData[status],$D$11,0)*MATCH(orderData[order_type],$D$13,0)),MATCH(ROW(orderData[customer]),ROW(orderData[customer])),""),ROWS($A$15:A99)+$B$3)),INDEX(orderData[order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P92" s="289" t="str">
        <f t="array" ref="P92">IFERROR(IF($D$9="",IF($D$11="",IF($D$13="",IF($D$15="",INDEX(orderData[invoice_no],SMALL(MATCH(ROW(orderData[customer]),ROW(orderData[customer])),ROWS($A$15:A99)+$B$3)),INDEX(orderData[invoice_no],SMALL(IF(ISNUMBER(MATCH(YEAR(orderData[invoice_date]),$D$15,0)),MATCH(ROW(orderData[customer]),ROW(orderData[customer])),""),ROWS($A$15:A99)+$B$3))),IF($D$15="",INDEX(orderData[invoice_no],SMALL(IF(ISNUMBER(MATCH(orderData[order_type],$D$13,0)),MATCH(ROW(orderData[customer]),ROW(orderData[customer])),""),ROWS($A$15:A99)+$B$3)),INDEX(orderData[invoice_no],SMALL(IF(ISNUMBER(MATCH(orderData[order_type],$D$13,0)*MATCH(YEAR(orderData[invoice_date]),$D$15,0)),MATCH(ROW(orderData[customer]),ROW(orderData[customer])),""),ROWS($A$15:A99)+$B$3)))),IF($D$13="",IF($D$15="",INDEX(orderData[invoice_no],SMALL(IF(ISNUMBER(MATCH(orderData[status],$D$11,0)),MATCH(ROW(orderData[customer]),ROW(orderData[customer])),""),ROWS($A$15:A99)+$B$3)),INDEX(orderData[invoice_no],SMALL(IF(ISNUMBER(MATCH(orderData[status],$D$11,0)*MATCH(YEAR(orderData[invoice_date]),$D$15,0)),MATCH(ROW(orderData[customer]),ROW(orderData[customer])),""),ROWS($A$15:A99)+$B$3))),IF($D$15="",INDEX(orderData[invoice_no],SMALL(IF(ISNUMBER(MATCH(orderData[status],$D$11,0)*MATCH(orderData[order_type],$D$13,0)),MATCH(ROW(orderData[customer]),ROW(orderData[customer])),""),ROWS($A$15:A99)+$B$3)),INDEX(orderData[invoice_no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no],SMALL(IF(ISNUMBER(MATCH(orderData[customer],$D$9,0)),MATCH(ROW(orderData[customer]),ROW(orderData[customer])),""),ROWS($A$15:A99)+$B$3)),INDEX(orderData[invoice_no],SMALL(IF(ISNUMBER(MATCH(orderData[customer],$D$9,0)*MATCH(YEAR(orderData[invoice_date]),$D$15,0)),MATCH(ROW(orderData[customer]),ROW(orderData[customer])),""),ROWS($A$15:A99)+$B$3))),IF($D$15="",INDEX(orderData[invoice_no],SMALL(IF(ISNUMBER(MATCH(orderData[customer],$D$9,0)*MATCH(orderData[order_type],$D$13,0)),MATCH(ROW(orderData[customer]),ROW(orderData[customer])),""),ROWS($A$15:A99)+$B$3)),INDEX(orderData[invoice_no],SMALL(IF(ISNUMBER(MATCH(orderData[customer],$D$9,0)*MATCH(orderData[order_type],$D$13,0)*MATCH(YEAR(orderData[invoice_date]),$D$15,0)),MATCH(ROW(orderData[customer]),ROW(orderData[customer])),""),ROWS($A$15:A99)+$B$3)))),IF($D$13="",IF($D$15="",INDEX(orderData[invoice_no],SMALL(IF(ISNUMBER(MATCH(orderData[customer],$D$9,0)*MATCH(orderData[status],$D$11,0)),MATCH(ROW(orderData[customer]),ROW(orderData[customer])),""),ROWS($A$15:A99)+$B$3)),INDEX(orderData[invoice_no],SMALL(IF(ISNUMBER(MATCH(orderData[customer],$D$9,0)*MATCH(orderData[status],$D$11,0)*MATCH(YEAR(orderData[invoice_date]),$D$15,0)),MATCH(ROW(orderData[customer]),ROW(orderData[customer])),""),ROWS($A$15:A99)+$B$3))),IF($D$15="",INDEX(orderData[invoice_no],SMALL(IF(ISNUMBER(MATCH(orderData[customer],$D$9,0)*MATCH(orderData[status],$D$11,0)*MATCH(orderData[order_type],$D$13,0)),MATCH(ROW(orderData[customer]),ROW(orderData[customer])),""),ROWS($A$15:A99)+$B$3)),INDEX(orderData[invoice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Q92" s="290" t="str">
        <f t="array" ref="Q92">IFERROR(IF($D$9="",IF($D$11="",IF($D$13="",IF($D$15="",INDEX(orderData[invoice_date],SMALL(MATCH(ROW(orderData[customer]),ROW(orderData[customer])),ROWS($A$15:A99)+$B$3)),INDEX(orderData[invoice_date],SMALL(IF(ISNUMBER(MATCH(YEAR(orderData[invoice_date]),$D$15,0)),MATCH(ROW(orderData[customer]),ROW(orderData[customer])),""),ROWS($A$15:A99)+$B$3))),IF($D$15="",INDEX(orderData[invoice_date],SMALL(IF(ISNUMBER(MATCH(orderData[order_type],$D$13,0)),MATCH(ROW(orderData[customer]),ROW(orderData[customer])),""),ROWS($A$15:A99)+$B$3)),INDEX(orderData[invoice_date],SMALL(IF(ISNUMBER(MATCH(orderData[order_type],$D$13,0)*MATCH(YEAR(orderData[invoice_date]),$D$15,0)),MATCH(ROW(orderData[customer]),ROW(orderData[customer])),""),ROWS($A$15:A99)+$B$3)))),IF($D$13="",IF($D$15="",INDEX(orderData[invoice_date],SMALL(IF(ISNUMBER(MATCH(orderData[status],$D$11,0)),MATCH(ROW(orderData[customer]),ROW(orderData[customer])),""),ROWS($A$15:A99)+$B$3)),INDEX(orderData[invoice_date],SMALL(IF(ISNUMBER(MATCH(orderData[status],$D$11,0)*MATCH(YEAR(orderData[invoice_date]),$D$15,0)),MATCH(ROW(orderData[customer]),ROW(orderData[customer])),""),ROWS($A$15:A99)+$B$3))),IF($D$15="",INDEX(orderData[invoice_date],SMALL(IF(ISNUMBER(MATCH(orderData[status],$D$11,0)*MATCH(orderData[order_type],$D$13,0)),MATCH(ROW(orderData[customer]),ROW(orderData[customer])),""),ROWS($A$15:A99)+$B$3)),INDEX(orderData[invoice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date],SMALL(IF(ISNUMBER(MATCH(orderData[customer],$D$9,0)),MATCH(ROW(orderData[customer]),ROW(orderData[customer])),""),ROWS($A$15:A99)+$B$3)),INDEX(orderData[invoice_date],SMALL(IF(ISNUMBER(MATCH(orderData[customer],$D$9,0)*MATCH(YEAR(orderData[invoice_date]),$D$15,0)),MATCH(ROW(orderData[customer]),ROW(orderData[customer])),""),ROWS($A$15:A99)+$B$3))),IF($D$15="",INDEX(orderData[invoice_date],SMALL(IF(ISNUMBER(MATCH(orderData[customer],$D$9,0)*MATCH(orderData[order_type],$D$13,0)),MATCH(ROW(orderData[customer]),ROW(orderData[customer])),""),ROWS($A$15:A99)+$B$3)),INDEX(orderData[invoice_date],SMALL(IF(ISNUMBER(MATCH(orderData[customer],$D$9,0)*MATCH(orderData[order_type],$D$13,0)*MATCH(YEAR(orderData[invoice_date]),$D$15,0)),MATCH(ROW(orderData[customer]),ROW(orderData[customer])),""),ROWS($A$15:A99)+$B$3)))),IF($D$13="",IF($D$15="",INDEX(orderData[invoice_date],SMALL(IF(ISNUMBER(MATCH(orderData[customer],$D$9,0)*MATCH(orderData[status],$D$11,0)),MATCH(ROW(orderData[customer]),ROW(orderData[customer])),""),ROWS($A$15:A99)+$B$3)),INDEX(orderData[invoice_date],SMALL(IF(ISNUMBER(MATCH(orderData[customer],$D$9,0)*MATCH(orderData[status],$D$11,0)*MATCH(YEAR(orderData[invoice_date]),$D$15,0)),MATCH(ROW(orderData[customer]),ROW(orderData[customer])),""),ROWS($A$15:A99)+$B$3))),IF($D$15="",INDEX(orderData[invoice_date],SMALL(IF(ISNUMBER(MATCH(orderData[customer],$D$9,0)*MATCH(orderData[status],$D$11,0)*MATCH(orderData[order_type],$D$13,0)),MATCH(ROW(orderData[customer]),ROW(orderData[customer])),""),ROWS($A$15:A99)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R92" s="291" t="str">
        <f t="array" ref="R92">IFERROR(IF($D$9="",IF($D$11="",IF($D$13="",IF($D$15="",INDEX(orderData[inv_amount],SMALL(MATCH(ROW(orderData[customer]),ROW(orderData[customer])),ROWS($A$15:A99)+$B$3)),INDEX(orderData[inv_amount],SMALL(IF(ISNUMBER(MATCH(YEAR(orderData[invoice_date]),$D$15,0)),MATCH(ROW(orderData[customer]),ROW(orderData[customer])),""),ROWS($A$15:A99)+$B$3))),IF($D$15="",INDEX(orderData[inv_amount],SMALL(IF(ISNUMBER(MATCH(orderData[order_type],$D$13,0)),MATCH(ROW(orderData[customer]),ROW(orderData[customer])),""),ROWS($A$15:A99)+$B$3)),INDEX(orderData[inv_amount],SMALL(IF(ISNUMBER(MATCH(orderData[order_type],$D$13,0)*MATCH(YEAR(orderData[invoice_date]),$D$15,0)),MATCH(ROW(orderData[customer]),ROW(orderData[customer])),""),ROWS($A$15:A99)+$B$3)))),IF($D$13="",IF($D$15="",INDEX(orderData[inv_amount],SMALL(IF(ISNUMBER(MATCH(orderData[status],$D$11,0)),MATCH(ROW(orderData[customer]),ROW(orderData[customer])),""),ROWS($A$15:A99)+$B$3)),INDEX(orderData[inv_amount],SMALL(IF(ISNUMBER(MATCH(orderData[status],$D$11,0)*MATCH(YEAR(orderData[invoice_date]),$D$15,0)),MATCH(ROW(orderData[customer]),ROW(orderData[customer])),""),ROWS($A$15:A99)+$B$3))),IF($D$15="",INDEX(orderData[inv_amount],SMALL(IF(ISNUMBER(MATCH(orderData[status],$D$11,0)*MATCH(orderData[order_type],$D$13,0)),MATCH(ROW(orderData[customer]),ROW(orderData[customer])),""),ROWS($A$15:A99)+$B$3)),INDEX(orderData[inv_amount],SMALL(IF(ISNUMBER(MATCH(orderData[status],$D$11,0)*MATCH(orderData[order_type],$D$13,0)*MATCH(YEAR(orderData[invoice_date]),$D$15,0)),MATCH(ROW(orderData[customer]),ROW(orderData[customer])),""),ROWS($A$15:A99)+$B$3))))),IF($D$11="",IF($D$13="",IF($D$15="",INDEX(orderData[inv_amount],SMALL(IF(ISNUMBER(MATCH(orderData[customer],$D$9,0)),MATCH(ROW(orderData[customer]),ROW(orderData[customer])),""),ROWS($A$15:A99)+$B$3)),INDEX(orderData[inv_amount],SMALL(IF(ISNUMBER(MATCH(orderData[customer],$D$9,0)*MATCH(YEAR(orderData[invoice_date]),$D$15,0)),MATCH(ROW(orderData[customer]),ROW(orderData[customer])),""),ROWS($A$15:A99)+$B$3))),IF($D$15="",INDEX(orderData[inv_amount],SMALL(IF(ISNUMBER(MATCH(orderData[customer],$D$9,0)*MATCH(orderData[order_type],$D$13,0)),MATCH(ROW(orderData[customer]),ROW(orderData[customer])),""),ROWS($A$15:A99)+$B$3)),INDEX(orderData[inv_amount],SMALL(IF(ISNUMBER(MATCH(orderData[customer],$D$9,0)*MATCH(orderData[order_type],$D$13,0)*MATCH(YEAR(orderData[invoice_date]),$D$15,0)),MATCH(ROW(orderData[customer]),ROW(orderData[customer])),""),ROWS($A$15:A99)+$B$3)))),IF($D$13="",IF($D$15="",INDEX(orderData[inv_amount],SMALL(IF(ISNUMBER(MATCH(orderData[customer],$D$9,0)*MATCH(orderData[status],$D$11,0)),MATCH(ROW(orderData[customer]),ROW(orderData[customer])),""),ROWS($A$15:A99)+$B$3)),INDEX(orderData[inv_amount],SMALL(IF(ISNUMBER(MATCH(orderData[customer],$D$9,0)*MATCH(orderData[status],$D$11,0)*MATCH(YEAR(orderData[inv_amount]),$D$15,0)),MATCH(ROW(orderData[customer]),ROW(orderData[customer])),""),ROWS($A$15:A99)+$B$3))),IF($D$15="",INDEX(orderData[inv_amount],SMALL(IF(ISNUMBER(MATCH(orderData[customer],$D$9,0)*MATCH(orderData[status],$D$11,0)*MATCH(orderData[order_type],$D$13,0)),MATCH(ROW(orderData[customer]),ROW(orderData[customer])),""),ROWS($A$15:A99)+$B$3)),INDEX(orderData[inv_amount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S92" s="353" t="str">
        <f t="array" ref="S92">IFERROR(IF($D$9="",IF($D$11="",IF($D$13="",IF($D$15="",INDEX(orderData[lock_goods],SMALL(MATCH(ROW(orderData[customer]),ROW(orderData[customer])),ROWS($A$15:A99)+$B$3)),INDEX(orderData[lock_goods],SMALL(IF(ISNUMBER(MATCH(YEAR(orderData[invoice_date]),$D$15,0)),MATCH(ROW(orderData[customer]),ROW(orderData[customer])),""),ROWS($A$15:A99)+$B$3))),IF($D$15="",INDEX(orderData[lock_goods],SMALL(IF(ISNUMBER(MATCH(orderData[order_type],$D$13,0)),MATCH(ROW(orderData[customer]),ROW(orderData[customer])),""),ROWS($A$15:A99)+$B$3)),INDEX(orderData[lock_goods],SMALL(IF(ISNUMBER(MATCH(orderData[order_type],$D$13,0)*MATCH(YEAR(orderData[invoice_date]),$D$15,0)),MATCH(ROW(orderData[customer]),ROW(orderData[customer])),""),ROWS($A$15:A99)+$B$3)))),IF($D$13="",IF($D$15="",INDEX(orderData[lock_goods],SMALL(IF(ISNUMBER(MATCH(orderData[status],$D$11,0)),MATCH(ROW(orderData[customer]),ROW(orderData[customer])),""),ROWS($A$15:A99)+$B$3)),INDEX(orderData[lock_goods],SMALL(IF(ISNUMBER(MATCH(orderData[status],$D$11,0)*MATCH(YEAR(orderData[invoice_date]),$D$15,0)),MATCH(ROW(orderData[customer]),ROW(orderData[customer])),""),ROWS($A$15:A99)+$B$3))),IF($D$15="",INDEX(orderData[lock_goods],SMALL(IF(ISNUMBER(MATCH(orderData[status],$D$11,0)*MATCH(orderData[order_type],$D$13,0)),MATCH(ROW(orderData[customer]),ROW(orderData[customer])),""),ROWS($A$15:A99)+$B$3)),INDEX(orderData[lock_goods],SMALL(IF(ISNUMBER(MATCH(orderData[status],$D$11,0)*MATCH(orderData[order_type],$D$13,0)*MATCH(YEAR(orderData[invoice_date]),$D$15,0)),MATCH(ROW(orderData[customer]),ROW(orderData[customer])),""),ROWS($A$15:A99)+$B$3))))),IF($D$11="",IF($D$13="",IF($D$15="",INDEX(orderData[lock_goods],SMALL(IF(ISNUMBER(MATCH(orderData[customer],$D$9,0)),MATCH(ROW(orderData[customer]),ROW(orderData[customer])),""),ROWS($A$15:A99)+$B$3)),INDEX(orderData[lock_goods],SMALL(IF(ISNUMBER(MATCH(orderData[customer],$D$9,0)*MATCH(YEAR(orderData[invoice_date]),$D$15,0)),MATCH(ROW(orderData[customer]),ROW(orderData[customer])),""),ROWS($A$15:A99)+$B$3))),IF($D$15="",INDEX(orderData[lock_goods],SMALL(IF(ISNUMBER(MATCH(orderData[customer],$D$9,0)*MATCH(orderData[order_type],$D$13,0)),MATCH(ROW(orderData[customer]),ROW(orderData[customer])),""),ROWS($A$15:A99)+$B$3)),INDEX(orderData[lock_goods],SMALL(IF(ISNUMBER(MATCH(orderData[customer],$D$9,0)*MATCH(orderData[order_type],$D$13,0)*MATCH(YEAR(orderData[invoice_date]),$D$15,0)),MATCH(ROW(orderData[customer]),ROW(orderData[customer])),""),ROWS($A$15:A99)+$B$3)))),IF($D$13="",IF($D$15="",INDEX(orderData[lock_goods],SMALL(IF(ISNUMBER(MATCH(orderData[customer],$D$9,0)*MATCH(orderData[status],$D$11,0)),MATCH(ROW(orderData[customer]),ROW(orderData[customer])),""),ROWS($A$15:A99)+$B$3)),INDEX(orderData[lock_goods],SMALL(IF(ISNUMBER(MATCH(orderData[customer],$D$9,0)*MATCH(orderData[status],$D$11,0)*MATCH(YEAR(orderData[payed]),$D$15,0)),MATCH(ROW(orderData[customer]),ROW(orderData[customer])),""),ROWS($A$15:A99)+$B$3))),IF($D$15="",INDEX(orderData[lock_goods],SMALL(IF(ISNUMBER(MATCH(orderData[customer],$D$9,0)*MATCH(orderData[status],$D$11,0)*MATCH(orderData[order_type],$D$13,0)),MATCH(ROW(orderData[customer]),ROW(orderData[customer])),""),ROWS($A$15:A99)+$B$3)),INDEX(orderData[lock_good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T92" s="292" t="str">
        <f t="array" ref="T92">IFERROR(IF($D$9="",IF($D$11="",IF($D$13="",IF($D$15="",INDEX(orderData[payed],SMALL(MATCH(ROW(orderData[customer]),ROW(orderData[customer])),ROWS($A$15:A99)+$B$3)),INDEX(orderData[payed],SMALL(IF(ISNUMBER(MATCH(YEAR(orderData[invoice_date]),$D$15,0)),MATCH(ROW(orderData[customer]),ROW(orderData[customer])),""),ROWS($A$15:A99)+$B$3))),IF($D$15="",INDEX(orderData[payed],SMALL(IF(ISNUMBER(MATCH(orderData[order_type],$D$13,0)),MATCH(ROW(orderData[customer]),ROW(orderData[customer])),""),ROWS($A$15:A99)+$B$3)),INDEX(orderData[payed],SMALL(IF(ISNUMBER(MATCH(orderData[order_type],$D$13,0)*MATCH(YEAR(orderData[invoice_date]),$D$15,0)),MATCH(ROW(orderData[customer]),ROW(orderData[customer])),""),ROWS($A$15:A99)+$B$3)))),IF($D$13="",IF($D$15="",INDEX(orderData[payed],SMALL(IF(ISNUMBER(MATCH(orderData[status],$D$11,0)),MATCH(ROW(orderData[customer]),ROW(orderData[customer])),""),ROWS($A$15:A99)+$B$3)),INDEX(orderData[payed],SMALL(IF(ISNUMBER(MATCH(orderData[status],$D$11,0)*MATCH(YEAR(orderData[invoice_date]),$D$15,0)),MATCH(ROW(orderData[customer]),ROW(orderData[customer])),""),ROWS($A$15:A99)+$B$3))),IF($D$15="",INDEX(orderData[payed],SMALL(IF(ISNUMBER(MATCH(orderData[status],$D$11,0)*MATCH(orderData[order_type],$D$13,0)),MATCH(ROW(orderData[customer]),ROW(orderData[customer])),""),ROWS($A$15:A99)+$B$3)),INDEX(orderData[payed],SMALL(IF(ISNUMBER(MATCH(orderData[status],$D$11,0)*MATCH(orderData[order_type],$D$13,0)*MATCH(YEAR(orderData[invoice_date]),$D$15,0)),MATCH(ROW(orderData[customer]),ROW(orderData[customer])),""),ROWS($A$15:A99)+$B$3))))),IF($D$11="",IF($D$13="",IF($D$15="",INDEX(orderData[payed],SMALL(IF(ISNUMBER(MATCH(orderData[customer],$D$9,0)),MATCH(ROW(orderData[customer]),ROW(orderData[customer])),""),ROWS($A$15:A99)+$B$3)),INDEX(orderData[payed],SMALL(IF(ISNUMBER(MATCH(orderData[customer],$D$9,0)*MATCH(YEAR(orderData[invoice_date]),$D$15,0)),MATCH(ROW(orderData[customer]),ROW(orderData[customer])),""),ROWS($A$15:A99)+$B$3))),IF($D$15="",INDEX(orderData[payed],SMALL(IF(ISNUMBER(MATCH(orderData[customer],$D$9,0)*MATCH(orderData[order_type],$D$13,0)),MATCH(ROW(orderData[customer]),ROW(orderData[customer])),""),ROWS($A$15:A99)+$B$3)),INDEX(orderData[payed],SMALL(IF(ISNUMBER(MATCH(orderData[customer],$D$9,0)*MATCH(orderData[order_type],$D$13,0)*MATCH(YEAR(orderData[invoice_date]),$D$15,0)),MATCH(ROW(orderData[customer]),ROW(orderData[customer])),""),ROWS($A$15:A99)+$B$3)))),IF($D$13="",IF($D$15="",INDEX(orderData[payed],SMALL(IF(ISNUMBER(MATCH(orderData[customer],$D$9,0)*MATCH(orderData[status],$D$11,0)),MATCH(ROW(orderData[customer]),ROW(orderData[customer])),""),ROWS($A$15:A99)+$B$3)),INDEX(orderData[payed],SMALL(IF(ISNUMBER(MATCH(orderData[customer],$D$9,0)*MATCH(orderData[status],$D$11,0)*MATCH(YEAR(orderData[payed]),$D$15,0)),MATCH(ROW(orderData[customer]),ROW(orderData[customer])),""),ROWS($A$15:A99)+$B$3))),IF($D$15="",INDEX(orderData[payed],SMALL(IF(ISNUMBER(MATCH(orderData[customer],$D$9,0)*MATCH(orderData[status],$D$11,0)*MATCH(orderData[order_type],$D$13,0)),MATCH(ROW(orderData[customer]),ROW(orderData[customer])),""),ROWS($A$15:A99)+$B$3)),INDEX(orderData[paye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U92" s="287" t="str">
        <f t="array" ref="U92">IFERROR(IF($D$9="",IF($D$11="",IF($D$13="",IF($D$15="",INDEX(orderData[shipping_method],SMALL(MATCH(ROW(orderData[customer]),ROW(orderData[customer])),ROWS($A$15:A99)+$B$3)),INDEX(orderData[shipping_method],SMALL(IF(ISNUMBER(MATCH(YEAR(orderData[invoice_date]),$D$15,0)),MATCH(ROW(orderData[customer]),ROW(orderData[customer])),""),ROWS($A$15:A99)+$B$3))),IF($D$15="",INDEX(orderData[shipping_method],SMALL(IF(ISNUMBER(MATCH(orderData[order_type],$D$13,0)),MATCH(ROW(orderData[customer]),ROW(orderData[customer])),""),ROWS($A$15:A99)+$B$3)),INDEX(orderData[shipping_method],SMALL(IF(ISNUMBER(MATCH(orderData[order_type],$D$13,0)*MATCH(YEAR(orderData[invoice_date]),$D$15,0)),MATCH(ROW(orderData[customer]),ROW(orderData[customer])),""),ROWS($A$15:A99)+$B$3)))),IF($D$13="",IF($D$15="",INDEX(orderData[shipping_method],SMALL(IF(ISNUMBER(MATCH(orderData[status],$D$11,0)),MATCH(ROW(orderData[customer]),ROW(orderData[customer])),""),ROWS($A$15:A99)+$B$3)),INDEX(orderData[shipping_method],SMALL(IF(ISNUMBER(MATCH(orderData[status],$D$11,0)*MATCH(YEAR(orderData[invoice_date]),$D$15,0)),MATCH(ROW(orderData[customer]),ROW(orderData[customer])),""),ROWS($A$15:A99)+$B$3))),IF($D$15="",INDEX(orderData[shipping_method],SMALL(IF(ISNUMBER(MATCH(orderData[status],$D$11,0)*MATCH(orderData[order_type],$D$13,0)),MATCH(ROW(orderData[customer]),ROW(orderData[customer])),""),ROWS($A$15:A99)+$B$3)),INDEX(orderData[shipping_method],SMALL(IF(ISNUMBER(MATCH(orderData[status],$D$11,0)*MATCH(orderData[order_type],$D$13,0)*MATCH(YEAR(orderData[invoice_date]),$D$15,0)),MATCH(ROW(orderData[customer]),ROW(orderData[customer])),""),ROWS($A$15:A99)+$B$3))))),IF($D$11="",IF($D$13="",IF($D$15="",INDEX(orderData[shipping_method],SMALL(IF(ISNUMBER(MATCH(orderData[customer],$D$9,0)),MATCH(ROW(orderData[customer]),ROW(orderData[customer])),""),ROWS($A$15:A99)+$B$3)),INDEX(orderData[shipping_method],SMALL(IF(ISNUMBER(MATCH(orderData[customer],$D$9,0)*MATCH(YEAR(orderData[invoice_date]),$D$15,0)),MATCH(ROW(orderData[customer]),ROW(orderData[customer])),""),ROWS($A$15:A99)+$B$3))),IF($D$15="",INDEX(orderData[shipping_method],SMALL(IF(ISNUMBER(MATCH(orderData[customer],$D$9,0)*MATCH(orderData[order_type],$D$13,0)),MATCH(ROW(orderData[customer]),ROW(orderData[customer])),""),ROWS($A$15:A99)+$B$3)),INDEX(orderData[shipping_method],SMALL(IF(ISNUMBER(MATCH(orderData[customer],$D$9,0)*MATCH(orderData[order_type],$D$13,0)*MATCH(YEAR(orderData[invoice_date]),$D$15,0)),MATCH(ROW(orderData[customer]),ROW(orderData[customer])),""),ROWS($A$15:A99)+$B$3)))),IF($D$13="",IF($D$15="",INDEX(orderData[shipping_method],SMALL(IF(ISNUMBER(MATCH(orderData[customer],$D$9,0)*MATCH(orderData[status],$D$11,0)),MATCH(ROW(orderData[customer]),ROW(orderData[customer])),""),ROWS($A$15:A99)+$B$3)),INDEX(orderData[shipping_method],SMALL(IF(ISNUMBER(MATCH(orderData[customer],$D$9,0)*MATCH(orderData[status],$D$11,0)*MATCH(YEAR(orderData[shipping_method]),$D$15,0)),MATCH(ROW(orderData[customer]),ROW(orderData[customer])),""),ROWS($A$15:A99)+$B$3))),IF($D$15="",INDEX(orderData[shipping_method],SMALL(IF(ISNUMBER(MATCH(orderData[customer],$D$9,0)*MATCH(orderData[status],$D$11,0)*MATCH(orderData[order_type],$D$13,0)),MATCH(ROW(orderData[customer]),ROW(orderData[customer])),""),ROWS($A$15:A99)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V92" s="292" t="str">
        <f t="array" ref="V92">IFERROR(IF($D$9="",IF($D$11="",IF($D$13="",IF($D$15="",INDEX(orderData[status],SMALL(MATCH(ROW(orderData[customer]),ROW(orderData[customer])),ROWS($A$15:A99)+$B$3)),INDEX(orderData[status],SMALL(IF(ISNUMBER(MATCH(YEAR(orderData[invoice_date]),$D$15,0)),MATCH(ROW(orderData[customer]),ROW(orderData[customer])),""),ROWS($A$15:A99)+$B$3))),IF($D$15="",INDEX(orderData[status],SMALL(IF(ISNUMBER(MATCH(orderData[order_type],$D$13,0)),MATCH(ROW(orderData[customer]),ROW(orderData[customer])),""),ROWS($A$15:A99)+$B$3)),INDEX(orderData[status],SMALL(IF(ISNUMBER(MATCH(orderData[order_type],$D$13,0)*MATCH(YEAR(orderData[invoice_date]),$D$15,0)),MATCH(ROW(orderData[customer]),ROW(orderData[customer])),""),ROWS($A$15:A99)+$B$3)))),IF($D$13="",IF($D$15="",INDEX(orderData[status],SMALL(IF(ISNUMBER(MATCH(orderData[status],$D$11,0)),MATCH(ROW(orderData[customer]),ROW(orderData[customer])),""),ROWS($A$15:A99)+$B$3)),INDEX(orderData[status],SMALL(IF(ISNUMBER(MATCH(orderData[status],$D$11,0)*MATCH(YEAR(orderData[invoice_date]),$D$15,0)),MATCH(ROW(orderData[customer]),ROW(orderData[customer])),""),ROWS($A$15:A99)+$B$3))),IF($D$15="",INDEX(orderData[status],SMALL(IF(ISNUMBER(MATCH(orderData[status],$D$11,0)*MATCH(orderData[order_type],$D$13,0)),MATCH(ROW(orderData[customer]),ROW(orderData[customer])),""),ROWS($A$15:A99)+$B$3)),INDEX(orderData[status],SMALL(IF(ISNUMBER(MATCH(orderData[status],$D$11,0)*MATCH(orderData[order_type],$D$13,0)*MATCH(YEAR(orderData[invoice_date]),$D$15,0)),MATCH(ROW(orderData[customer]),ROW(orderData[customer])),""),ROWS($A$15:A99)+$B$3))))),IF($D$11="",IF($D$13="",IF($D$15="",INDEX(orderData[status],SMALL(IF(ISNUMBER(MATCH(orderData[customer],$D$9,0)),MATCH(ROW(orderData[customer]),ROW(orderData[customer])),""),ROWS($A$15:A99)+$B$3)),INDEX(orderData[status],SMALL(IF(ISNUMBER(MATCH(orderData[customer],$D$9,0)*MATCH(YEAR(orderData[invoice_date]),$D$15,0)),MATCH(ROW(orderData[customer]),ROW(orderData[customer])),""),ROWS($A$15:A99)+$B$3))),IF($D$15="",INDEX(orderData[status],SMALL(IF(ISNUMBER(MATCH(orderData[customer],$D$9,0)*MATCH(orderData[order_type],$D$13,0)),MATCH(ROW(orderData[customer]),ROW(orderData[customer])),""),ROWS($A$15:A99)+$B$3)),INDEX(orderData[status],SMALL(IF(ISNUMBER(MATCH(orderData[customer],$D$9,0)*MATCH(orderData[order_type],$D$13,0)*MATCH(YEAR(orderData[invoice_date]),$D$15,0)),MATCH(ROW(orderData[customer]),ROW(orderData[customer])),""),ROWS($A$15:A99)+$B$3)))),IF($D$13="",IF($D$15="",INDEX(orderData[status],SMALL(IF(ISNUMBER(MATCH(orderData[customer],$D$9,0)*MATCH(orderData[status],$D$11,0)),MATCH(ROW(orderData[customer]),ROW(orderData[customer])),""),ROWS($A$15:A99)+$B$3)),INDEX(orderData[status],SMALL(IF(ISNUMBER(MATCH(orderData[customer],$D$9,0)*MATCH(orderData[status],$D$11,0)*MATCH(YEAR(orderData[status]),$D$15,0)),MATCH(ROW(orderData[customer]),ROW(orderData[customer])),""),ROWS($A$15:A99)+$B$3))),IF($D$15="",INDEX(orderData[status],SMALL(IF(ISNUMBER(MATCH(orderData[customer],$D$9,0)*MATCH(orderData[status],$D$11,0)*MATCH(orderData[order_type],$D$13,0)),MATCH(ROW(orderData[customer]),ROW(orderData[customer])),""),ROWS($A$15:A99)+$B$3)),INDEX(orderData[statu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W92" s="392" t="str">
        <f t="array" ref="W92">IFERROR(IF($D$9="",IF($D$11="",IF($D$13="",IF($D$15="",INDEX(orderData[custom_docs],SMALL(MATCH(ROW(orderData[customer]),ROW(orderData[customer])),ROWS($A$15:A99)+$B$3)),INDEX(orderData[custom_docs],SMALL(IF(ISNUMBER(MATCH(YEAR(orderData[invoice_date]),$D$15,0)),MATCH(ROW(orderData[customer]),ROW(orderData[customer])),""),ROWS($A$15:A99)+$B$3))),IF($D$15="",INDEX(orderData[custom_docs],SMALL(IF(ISNUMBER(MATCH(orderData[order_type],$D$13,0)),MATCH(ROW(orderData[customer]),ROW(orderData[customer])),""),ROWS($A$15:A99)+$B$3)),INDEX(orderData[custom_docs],SMALL(IF(ISNUMBER(MATCH(orderData[order_type],$D$13,0)*MATCH(YEAR(orderData[invoice_date]),$D$15,0)),MATCH(ROW(orderData[customer]),ROW(orderData[customer])),""),ROWS($A$15:A99)+$B$3)))),IF($D$13="",IF($D$15="",INDEX(orderData[custom_docs],SMALL(IF(ISNUMBER(MATCH(orderData[status],$D$11,0)),MATCH(ROW(orderData[customer]),ROW(orderData[customer])),""),ROWS($A$15:A99)+$B$3)),INDEX(orderData[custom_docs],SMALL(IF(ISNUMBER(MATCH(orderData[status],$D$11,0)*MATCH(YEAR(orderData[invoice_date]),$D$15,0)),MATCH(ROW(orderData[customer]),ROW(orderData[customer])),""),ROWS($A$15:A99)+$B$3))),IF($D$15="",INDEX(orderData[custom_docs],SMALL(IF(ISNUMBER(MATCH(orderData[status],$D$11,0)*MATCH(orderData[order_type],$D$13,0)),MATCH(ROW(orderData[customer]),ROW(orderData[customer])),""),ROWS($A$15:A99)+$B$3)),INDEX(orderData[custom_docs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_docs],SMALL(IF(ISNUMBER(MATCH(orderData[customer],$D$9,0)),MATCH(ROW(orderData[customer]),ROW(orderData[customer])),""),ROWS($A$15:A99)+$B$3)),INDEX(orderData[custom_docs],SMALL(IF(ISNUMBER(MATCH(orderData[customer],$D$9,0)*MATCH(YEAR(orderData[invoice_date]),$D$15,0)),MATCH(ROW(orderData[customer]),ROW(orderData[customer])),""),ROWS($A$15:A99)+$B$3))),IF($D$15="",INDEX(orderData[custom_docs],SMALL(IF(ISNUMBER(MATCH(orderData[customer],$D$9,0)*MATCH(orderData[order_type],$D$13,0)),MATCH(ROW(orderData[customer]),ROW(orderData[customer])),""),ROWS($A$15:A99)+$B$3)),INDEX(orderData[custom_docs],SMALL(IF(ISNUMBER(MATCH(orderData[customer],$D$9,0)*MATCH(orderData[order_type],$D$13,0)*MATCH(YEAR(orderData[invoice_date]),$D$15,0)),MATCH(ROW(orderData[customer]),ROW(orderData[customer])),""),ROWS($A$15:A99)+$B$3)))),IF($D$13="",IF($D$15="",INDEX(orderData[custom_docs],SMALL(IF(ISNUMBER(MATCH(orderData[customer],$D$9,0)*MATCH(orderData[status],$D$11,0)),MATCH(ROW(orderData[customer]),ROW(orderData[customer])),""),ROWS($A$15:A99)+$B$3)),INDEX(orderData[custom_docs],SMALL(IF(ISNUMBER(MATCH(orderData[customer],$D$9,0)*MATCH(orderData[status],$D$11,0)*MATCH(YEAR(orderData[status]),$D$15,0)),MATCH(ROW(orderData[customer]),ROW(orderData[customer])),""),ROWS($A$15:A99)+$B$3))),IF($D$15="",INDEX(orderData[custom_docs],SMALL(IF(ISNUMBER(MATCH(orderData[customer],$D$9,0)*MATCH(orderData[status],$D$11,0)*MATCH(orderData[order_type],$D$13,0)),MATCH(ROW(orderData[customer]),ROW(orderData[customer])),""),ROWS($A$15:A99)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BK92" s="266"/>
      <c r="BL92" s="267"/>
      <c r="BM92" s="268"/>
      <c r="BN92" s="267"/>
      <c r="BO92" s="268"/>
      <c r="BZ92" s="318"/>
      <c r="CA92" s="305" t="str">
        <f>IFERROR(IF(BZ92="","",INDEX(productData[description],MATCH(BZ92,productData[sku],0))),"")</f>
        <v/>
      </c>
      <c r="CB92" s="307"/>
      <c r="CC92" s="421"/>
      <c r="CD92" s="315"/>
      <c r="CE92" s="426"/>
      <c r="CF92" s="308"/>
      <c r="CG92" s="309" t="str">
        <f>IFERROR(ROUNDUP(CB92/INDEX(productData[units_per_carton],MATCH(BZ92,productData[sku],0)),0),"")</f>
        <v/>
      </c>
      <c r="CH92" s="310" t="str">
        <f>IFERROR(ROUNDUP(CD92/INDEX(productData[units_per_carton],MATCH(BZ92,productData[sku],0)),0),"")</f>
        <v/>
      </c>
      <c r="CI92" s="310" t="str">
        <f>IFERROR(ROUNDUP(CF92/INDEX(productData[units_per_carton],MATCH(BZ92,productData[sku])),0),"")</f>
        <v/>
      </c>
      <c r="CJ92" s="310" t="str">
        <f>IFERROR(((CB92+CD92+CF92)/INDEX(productData[units_per_carton],MATCH(BZ92,productData[sku],0)))*INDEX(productData[net_weight],MATCH(BZ92,productData[sku],0)),"")</f>
        <v/>
      </c>
      <c r="CK92" s="310" t="str">
        <f>IFERROR(((CB92+CD92+CF92)/INDEX(productData[units_per_carton],MATCH(BZ92,productData[sku],0)))*INDEX(productData[gross_weight],MATCH(BZ92,productData[sku],0)),"")</f>
        <v/>
      </c>
      <c r="CL92" s="414" t="str">
        <f>IFERROR((CB92+CD92+CF92)/INDEX(productData[units_per_carton],MATCH(BZ92,productData[sku],0))*INDEX(productData[length],MATCH(BZ92,productData[sku],0))*INDEX(productData[width],MATCH(BZ92,productData[sku],0))*INDEX(productData[height],MATCH(BZ92,productData[sku],0))/1000000000,"")</f>
        <v/>
      </c>
      <c r="CM92" s="311" t="str">
        <f>IFERROR(INDEX(productData[category],MATCH(BZ92,productData[sku],0)),"")</f>
        <v/>
      </c>
      <c r="CN92" s="311" t="str">
        <f>IFERROR(INDEX(productData[size1],MATCH(BZ92,productData[sku],0)),"")</f>
        <v/>
      </c>
      <c r="CO92" s="312" t="str">
        <f>IFERROR(INDEX(productData[hs_code],MATCH(BZ92,productData[sku],0)),"")</f>
        <v/>
      </c>
      <c r="CP92" s="365" t="str">
        <f>IFERROR(INDEX(productData[sku_geko],MATCH(BZ92,productData[sku],0)),"")</f>
        <v/>
      </c>
      <c r="CQ92" s="308"/>
      <c r="CR92" s="383" t="str">
        <f>IFERROR(IF(BZ92="","",IF($BX$15="SALE",INDEX(inventory[COSTO UNITARIO],MATCH(BZ92,inventory[SKU],0)),IF($BX$15="SAMPLING",INDEX(inventory[COSTO UNITARIO],MATCH(BZ92,inventory[SKU],0)),""))),"")</f>
        <v/>
      </c>
      <c r="CS92" s="383" t="str">
        <f t="shared" si="10"/>
        <v/>
      </c>
      <c r="CT92" s="430" t="str">
        <f t="shared" si="11"/>
        <v/>
      </c>
      <c r="CU92" s="357" t="str">
        <f t="shared" si="12"/>
        <v/>
      </c>
      <c r="DB92" s="251" t="str">
        <f>IFERROR(VLOOKUP(BZ92,productData[],22,FALSE),"")</f>
        <v/>
      </c>
      <c r="EE92" s="342" t="str">
        <f t="array" ref="EE92">IFERROR(IF($EC$9="",IF($EC$11="",IF($EC$13="",INDEX(productData[sku],SMALL(MATCH(ROW(productData[sku]),ROW(productData[sku])),ROWS($A$15:A99)+$B$3)),INDEX(productData[sku],SMALL(IF(ISNUMBER(MATCH(productData[size1],$EC$13,0)),MATCH(ROW(productData[sku]),ROW(productData[sku])),""),ROWS($A$15:A97)+$B$3))),IF($EC$13="",INDEX(productData[sku],SMALL(IF(ISNUMBER(MATCH(productData[sex],$EC$11,0)),MATCH(ROW(productData[sku]),ROW(productData[sku])),""),ROWS($A$15:A97)+$B$3)),INDEX(productData[sku],SMALL(IF(ISNUMBER(MATCH(productData[sex],$EC$11,0)*MATCH(productData[size1],$EC$13,0)),MATCH(ROW(productData[sku]),ROW(productData[sku])),""),ROWS($A$15:A97)+$B$3)))),IF($EC$11="",IF($EC$13="",INDEX(productData[sku],SMALL(IF(ISNUMBER(MATCH(productData[category],$EC$9,0)),MATCH(ROW(productData[sku]),ROW(productData[sku])),""),ROWS($A$15:A97)+$B$3)),INDEX(productData[sku],SMALL(IF(ISNUMBER(MATCH(productData[category],$EC$9,0)*MATCH(productData[size1],$EC$13,0)),MATCH(ROW(productData[sku]),ROW(productData[sku])),""),ROWS($A$15:A97)+$B$3))),IF($EC$13="",INDEX(productData[sku],SMALL(IF(ISNUMBER(MATCH(productData[category],$EC$9,0)*MATCH(productData[sex],$EC$11,0)),MATCH(ROW(productData[sku]),ROW(productData[sku])),""),ROWS($A$15:A97)+$B$3)),INDEX(productData[sku],SMALL(IF(ISNUMBER(MATCH(productData[category],$EC$9,0)*MATCH(productData[sex],$EC$11,0)*MATCH(productData[size1],$EC$13,0)),MATCH(ROW(productData[sku]),ROW(productData[sku])),""),ROWS($A$15:A97)+$B$3))))),"")</f>
        <v/>
      </c>
      <c r="EF92" s="502" t="str">
        <f t="array" ref="EF92">IFERROR(IF($EC$9="",IF($EC$11="",IF($EC$13="",INDEX(productData[description],SMALL(MATCH(ROW(productData[sku]),ROW(productData[sku])),ROWS($A$15:A99)+$B$3)),INDEX(productData[description],SMALL(IF(ISNUMBER(MATCH(productData[size1],$EC$13,0)),MATCH(ROW(productData[sku]),ROW(productData[sku])),""),ROWS($A$15:A97)+$B$3))),IF($EC$13="",INDEX(productData[description],SMALL(IF(ISNUMBER(MATCH(productData[sex],$EC$11,0)),MATCH(ROW(productData[sku]),ROW(productData[sku])),""),ROWS($A$15:A97)+$B$3)),INDEX(productData[description],SMALL(IF(ISNUMBER(MATCH(productData[sex],$EC$11,0)*MATCH(productData[size1],$EC$13,0)),MATCH(ROW(productData[sku]),ROW(productData[sku])),""),ROWS($A$15:A97)+$B$3)))),IF($EC$11="",IF($EC$13="",INDEX(productData[description],SMALL(IF(ISNUMBER(MATCH(productData[category],$EC$9,0)),MATCH(ROW(productData[sku]),ROW(productData[sku])),""),ROWS($A$15:A97)+$B$3)),INDEX(productData[description],SMALL(IF(ISNUMBER(MATCH(productData[category],$EC$9,0)*MATCH(productData[size1],$EC$13,0)),MATCH(ROW(productData[sku]),ROW(productData[sku])),""),ROWS($A$15:A97)+$B$3))),IF($EC$13="",INDEX(productData[description],SMALL(IF(ISNUMBER(MATCH(productData[category],$EC$9,0)*MATCH(productData[sex],$EC$11,0)),MATCH(ROW(productData[sku]),ROW(productData[sku])),""),ROWS($A$15:A97)+$B$3)),INDEX(productData[description],SMALL(IF(ISNUMBER(MATCH(productData[category],$EC$9,0)*MATCH(productData[sex],$EC$11,0)*MATCH(productData[size1],$EC$13,0)),MATCH(ROW(productData[sku]),ROW(productData[sku])),""),ROWS($A$15:A97)+$B$3))))),"")</f>
        <v/>
      </c>
      <c r="EG92" s="343" t="str">
        <f>IFERROR(IF('BHPC MANAGER'!$EE92="","",INDEX(inventory[ESISTENZA],MATCH('BHPC MANAGER'!$EE92,inventory[SKU],0))),0)</f>
        <v/>
      </c>
      <c r="EH92" s="344" t="s">
        <v>241</v>
      </c>
      <c r="EI92" s="344" t="str">
        <f t="shared" si="13"/>
        <v/>
      </c>
      <c r="EJ92" s="345" t="s">
        <v>241</v>
      </c>
      <c r="EK92" s="346" t="str">
        <f t="shared" si="14"/>
        <v/>
      </c>
    </row>
    <row r="93" spans="12:141" ht="15" customHeight="1" x14ac:dyDescent="0.35">
      <c r="L93" s="285" t="str">
        <f t="array" ref="L93">IFERROR(IF($D$9="",IF($D$11="",IF($D$13="",IF($D$15="",INDEX(orderData[customer],SMALL(MATCH(ROW(orderData[customer]),ROW(orderData[customer])),ROWS($A$15:A100)+$B$3)),INDEX(orderData[customer],SMALL(IF(ISNUMBER(MATCH(YEAR(orderData[invoice_date]),$D$15,0)),MATCH(ROW(orderData[customer]),ROW(orderData[customer])),""),ROWS($A$15:A100)+$B$3))),IF($D$15="",INDEX(orderData[customer],SMALL(IF(ISNUMBER(MATCH(orderData[order_type],$D$13,0)),MATCH(ROW(orderData[customer]),ROW(orderData[customer])),""),ROWS($A$15:A100)+$B$3)),INDEX(orderData[customer],SMALL(IF(ISNUMBER(MATCH(orderData[order_type],$D$13,0)*MATCH(YEAR(orderData[invoice_date]),$D$15,0)),MATCH(ROW(orderData[customer]),ROW(orderData[customer])),""),ROWS($A$15:A100)+$B$3)))),IF($D$13="",IF($D$15="",INDEX(orderData[customer],SMALL(IF(ISNUMBER(MATCH(orderData[status],$D$11,0)),MATCH(ROW(orderData[customer]),ROW(orderData[customer])),""),ROWS($A$15:A100)+$B$3)),INDEX(orderData[customer],SMALL(IF(ISNUMBER(MATCH(orderData[status],$D$11,0)*MATCH(YEAR(orderData[invoice_date]),$D$15,0)),MATCH(ROW(orderData[customer]),ROW(orderData[customer])),""),ROWS($A$15:A100)+$B$3))),IF($D$15="",INDEX(orderData[customer],SMALL(IF(ISNUMBER(MATCH(orderData[status],$D$11,0)*MATCH(orderData[order_type],$D$13,0)),MATCH(ROW(orderData[customer]),ROW(orderData[customer])),""),ROWS($A$15:A100)+$B$3)),INDEX(orderData[customer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er],SMALL(IF(ISNUMBER(MATCH(orderData[customer],$D$9,0)),MATCH(ROW(orderData[customer]),ROW(orderData[customer])),""),ROWS($A$15:A100)+$B$3)),INDEX(orderData[customer],SMALL(IF(ISNUMBER(MATCH(orderData[customer],$D$9,0)*MATCH(YEAR(orderData[invoice_date]),$D$15,0)),MATCH(ROW(orderData[customer]),ROW(orderData[customer])),""),ROWS($A$15:A100)+$B$3))),IF($D$15="",INDEX(orderData[customer],SMALL(IF(ISNUMBER(MATCH(orderData[customer],$D$9,0)*MATCH(orderData[order_type],$D$13,0)),MATCH(ROW(orderData[customer]),ROW(orderData[customer])),""),ROWS($A$15:A100)+$B$3)),INDEX(orderData[customer],SMALL(IF(ISNUMBER(MATCH(orderData[customer],$D$9,0)*MATCH(orderData[order_type],$D$13,0)*MATCH(YEAR(orderData[invoice_date]),$D$15,0)),MATCH(ROW(orderData[customer]),ROW(orderData[customer])),""),ROWS($A$15:A100)+$B$3)))),IF($D$13="",IF($D$15="",INDEX(orderData[customer],SMALL(IF(ISNUMBER(MATCH(orderData[customer],$D$9,0)*MATCH(orderData[status],$D$11,0)),MATCH(ROW(orderData[customer]),ROW(orderData[customer])),""),ROWS($A$15:A100)+$B$3)),INDEX(orderData[customer],SMALL(IF(ISNUMBER(MATCH(orderData[customer],$D$9,0)*MATCH(orderData[status],$D$11,0)*MATCH(YEAR(orderData[invoice_date]),$D$15,0)),MATCH(ROW(orderData[customer]),ROW(orderData[customer])),""),ROWS($A$15:A100)+$B$3))),IF($D$15="",INDEX(orderData[customer],SMALL(IF(ISNUMBER(MATCH(orderData[customer],$D$9,0)*MATCH(orderData[status],$D$11,0)*MATCH(orderData[order_type],$D$13,0)),MATCH(ROW(orderData[customer]),ROW(orderData[customer])),""),ROWS($A$15:A100)+$B$3)),INDEX(orderData[customer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M93" s="286" t="str">
        <f t="array" ref="M93">IFERROR(IF($D$9="",IF($D$11="",IF($D$13="",IF($D$15="",INDEX(orderData[order_no],SMALL(MATCH(ROW(orderData[customer]),ROW(orderData[customer])),ROWS($A$15:A100)+$B$3)),INDEX(orderData[order_no],SMALL(IF(ISNUMBER(MATCH(YEAR(orderData[invoice_date]),$D$15,0)),MATCH(ROW(orderData[customer]),ROW(orderData[customer])),""),ROWS($A$15:A100)+$B$3))),IF($D$15="",INDEX(orderData[order_no],SMALL(IF(ISNUMBER(MATCH(orderData[order_type],$D$13,0)),MATCH(ROW(orderData[customer]),ROW(orderData[customer])),""),ROWS($A$15:A100)+$B$3)),INDEX(orderData[order_no],SMALL(IF(ISNUMBER(MATCH(orderData[order_type],$D$13,0)*MATCH(YEAR(orderData[invoice_date]),$D$15,0)),MATCH(ROW(orderData[customer]),ROW(orderData[customer])),""),ROWS($A$15:A100)+$B$3)))),IF($D$13="",IF($D$15="",INDEX(orderData[order_no],SMALL(IF(ISNUMBER(MATCH(orderData[status],$D$11,0)),MATCH(ROW(orderData[customer]),ROW(orderData[customer])),""),ROWS($A$15:A100)+$B$3)),INDEX(orderData[order_no],SMALL(IF(ISNUMBER(MATCH(orderData[status],$D$11,0)*MATCH(YEAR(orderData[invoice_date]),$D$15,0)),MATCH(ROW(orderData[customer]),ROW(orderData[customer])),""),ROWS($A$15:A100)+$B$3))),IF($D$15="",INDEX(orderData[order_no],SMALL(IF(ISNUMBER(MATCH(orderData[status],$D$11,0)*MATCH(orderData[order_type],$D$13,0)),MATCH(ROW(orderData[customer]),ROW(orderData[customer])),""),ROWS($A$15:A100)+$B$3)),INDEX(orderData[order_no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no],SMALL(IF(ISNUMBER(MATCH(orderData[customer],$D$9,0)),MATCH(ROW(orderData[customer]),ROW(orderData[customer])),""),ROWS($A$15:A100)+$B$3)),INDEX(orderData[order_no],SMALL(IF(ISNUMBER(MATCH(orderData[customer],$D$9,0)*MATCH(YEAR(orderData[invoice_date]),$D$15,0)),MATCH(ROW(orderData[customer]),ROW(orderData[customer])),""),ROWS($A$15:A100)+$B$3))),IF($D$15="",INDEX(orderData[order_no],SMALL(IF(ISNUMBER(MATCH(orderData[customer],$D$9,0)*MATCH(orderData[order_type],$D$13,0)),MATCH(ROW(orderData[customer]),ROW(orderData[customer])),""),ROWS($A$15:A100)+$B$3)),INDEX(orderData[order_no],SMALL(IF(ISNUMBER(MATCH(orderData[customer],$D$9,0)*MATCH(orderData[order_type],$D$13,0)*MATCH(YEAR(orderData[invoice_date]),$D$15,0)),MATCH(ROW(orderData[customer]),ROW(orderData[customer])),""),ROWS($A$15:A100)+$B$3)))),IF($D$13="",IF($D$15="",INDEX(orderData[order_no],SMALL(IF(ISNUMBER(MATCH(orderData[customer],$D$9,0)*MATCH(orderData[status],$D$11,0)),MATCH(ROW(orderData[customer]),ROW(orderData[customer])),""),ROWS($A$15:A100)+$B$3)),INDEX(orderData[order_no],SMALL(IF(ISNUMBER(MATCH(orderData[customer],$D$9,0)*MATCH(orderData[status],$D$11,0)*MATCH(YEAR(orderData[invoice_date]),$D$15,0)),MATCH(ROW(orderData[customer]),ROW(orderData[customer])),""),ROWS($A$15:A100)+$B$3))),IF($D$15="",INDEX(orderData[order_no],SMALL(IF(ISNUMBER(MATCH(orderData[customer],$D$9,0)*MATCH(orderData[status],$D$11,0)*MATCH(orderData[order_type],$D$13,0)),MATCH(ROW(orderData[customer]),ROW(orderData[customer])),""),ROWS($A$15:A100)+$B$3)),INDEX(orderData[order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N93" s="287" t="str">
        <f t="array" ref="N93">IFERROR(IF($D$9="",IF($D$11="",IF($D$13="",IF($D$15="",INDEX(orderData[order_type],SMALL(MATCH(ROW(orderData[customer]),ROW(orderData[customer])),ROWS($A$15:A100)+$B$3)),INDEX(orderData[order_type],SMALL(IF(ISNUMBER(MATCH(YEAR(orderData[invoice_date]),$D$15,0)),MATCH(ROW(orderData[customer]),ROW(orderData[customer])),""),ROWS($A$15:A100)+$B$3))),IF($D$15="",INDEX(orderData[order_type],SMALL(IF(ISNUMBER(MATCH(orderData[order_type],$D$13,0)),MATCH(ROW(orderData[customer]),ROW(orderData[customer])),""),ROWS($A$15:A100)+$B$3)),INDEX(orderData[order_type],SMALL(IF(ISNUMBER(MATCH(orderData[order_type],$D$13,0)*MATCH(YEAR(orderData[invoice_date]),$D$15,0)),MATCH(ROW(orderData[customer]),ROW(orderData[customer])),""),ROWS($A$15:A100)+$B$3)))),IF($D$13="",IF($D$15="",INDEX(orderData[order_type],SMALL(IF(ISNUMBER(MATCH(orderData[status],$D$11,0)),MATCH(ROW(orderData[customer]),ROW(orderData[customer])),""),ROWS($A$15:A100)+$B$3)),INDEX(orderData[order_type],SMALL(IF(ISNUMBER(MATCH(orderData[status],$D$11,0)*MATCH(YEAR(orderData[invoice_date]),$D$15,0)),MATCH(ROW(orderData[customer]),ROW(orderData[customer])),""),ROWS($A$15:A100)+$B$3))),IF($D$15="",INDEX(orderData[order_type],SMALL(IF(ISNUMBER(MATCH(orderData[status],$D$11,0)*MATCH(orderData[order_type],$D$13,0)),MATCH(ROW(orderData[customer]),ROW(orderData[customer])),""),ROWS($A$15:A100)+$B$3)),INDEX(orderData[order_typ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type],SMALL(IF(ISNUMBER(MATCH(orderData[customer],$D$9,0)),MATCH(ROW(orderData[customer]),ROW(orderData[customer])),""),ROWS($A$15:A100)+$B$3)),INDEX(orderData[order_type],SMALL(IF(ISNUMBER(MATCH(orderData[customer],$D$9,0)*MATCH(YEAR(orderData[invoice_date]),$D$15,0)),MATCH(ROW(orderData[customer]),ROW(orderData[customer])),""),ROWS($A$15:A100)+$B$3))),IF($D$15="",INDEX(orderData[order_type],SMALL(IF(ISNUMBER(MATCH(orderData[customer],$D$9,0)*MATCH(orderData[order_type],$D$13,0)),MATCH(ROW(orderData[customer]),ROW(orderData[customer])),""),ROWS($A$15:A100)+$B$3)),INDEX(orderData[order_type],SMALL(IF(ISNUMBER(MATCH(orderData[customer],$D$9,0)*MATCH(orderData[order_type],$D$13,0)*MATCH(YEAR(orderData[invoice_date]),$D$15,0)),MATCH(ROW(orderData[customer]),ROW(orderData[customer])),""),ROWS($A$15:A100)+$B$3)))),IF($D$13="",IF($D$15="",INDEX(orderData[order_type],SMALL(IF(ISNUMBER(MATCH(orderData[customer],$D$9,0)*MATCH(orderData[status],$D$11,0)),MATCH(ROW(orderData[customer]),ROW(orderData[customer])),""),ROWS($A$15:A100)+$B$3)),INDEX(orderData[order_type],SMALL(IF(ISNUMBER(MATCH(orderData[customer],$D$9,0)*MATCH(orderData[status],$D$11,0)*MATCH(YEAR(orderData[invoice_date]),$D$15,0)),MATCH(ROW(orderData[customer]),ROW(orderData[customer])),""),ROWS($A$15:A100)+$B$3))),IF($D$15="",INDEX(orderData[order_type],SMALL(IF(ISNUMBER(MATCH(orderData[customer],$D$9,0)*MATCH(orderData[status],$D$11,0)*MATCH(orderData[order_type],$D$13,0)),MATCH(ROW(orderData[customer]),ROW(orderData[customer])),""),ROWS($A$15:A100)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O93" s="288" t="str">
        <f t="array" ref="O93">IFERROR(IF($D$9="",IF($D$11="",IF($D$13="",IF($D$15="",INDEX(orderData[order_date],SMALL(MATCH(ROW(orderData[customer]),ROW(orderData[customer])),ROWS($A$15:A100)+$B$3)),INDEX(orderData[order_date],SMALL(IF(ISNUMBER(MATCH(YEAR(orderData[invoice_date]),$D$15,0)),MATCH(ROW(orderData[customer]),ROW(orderData[customer])),""),ROWS($A$15:A100)+$B$3))),IF($D$15="",INDEX(orderData[order_date],SMALL(IF(ISNUMBER(MATCH(orderData[order_type],$D$13,0)),MATCH(ROW(orderData[customer]),ROW(orderData[customer])),""),ROWS($A$15:A100)+$B$3)),INDEX(orderData[order_date],SMALL(IF(ISNUMBER(MATCH(orderData[order_type],$D$13,0)*MATCH(YEAR(orderData[invoice_date]),$D$15,0)),MATCH(ROW(orderData[customer]),ROW(orderData[customer])),""),ROWS($A$15:A100)+$B$3)))),IF($D$13="",IF($D$15="",INDEX(orderData[order_date],SMALL(IF(ISNUMBER(MATCH(orderData[status],$D$11,0)),MATCH(ROW(orderData[customer]),ROW(orderData[customer])),""),ROWS($A$15:A100)+$B$3)),INDEX(orderData[order_date],SMALL(IF(ISNUMBER(MATCH(orderData[status],$D$11,0)*MATCH(YEAR(orderData[invoice_date]),$D$15,0)),MATCH(ROW(orderData[customer]),ROW(orderData[customer])),""),ROWS($A$15:A100)+$B$3))),IF($D$15="",INDEX(orderData[order_date],SMALL(IF(ISNUMBER(MATCH(orderData[status],$D$11,0)*MATCH(orderData[order_type],$D$13,0)),MATCH(ROW(orderData[customer]),ROW(orderData[customer])),""),ROWS($A$15:A100)+$B$3)),INDEX(orderData[order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date],SMALL(IF(ISNUMBER(MATCH(orderData[customer],$D$9,0)),MATCH(ROW(orderData[customer]),ROW(orderData[customer])),""),ROWS($A$15:A100)+$B$3)),INDEX(orderData[order_date],SMALL(IF(ISNUMBER(MATCH(orderData[customer],$D$9,0)*MATCH(YEAR(orderData[invoice_date]),$D$15,0)),MATCH(ROW(orderData[customer]),ROW(orderData[customer])),""),ROWS($A$15:A100)+$B$3))),IF($D$15="",INDEX(orderData[order_date],SMALL(IF(ISNUMBER(MATCH(orderData[customer],$D$9,0)*MATCH(orderData[order_type],$D$13,0)),MATCH(ROW(orderData[customer]),ROW(orderData[customer])),""),ROWS($A$15:A100)+$B$3)),INDEX(orderData[order_date],SMALL(IF(ISNUMBER(MATCH(orderData[customer],$D$9,0)*MATCH(orderData[order_type],$D$13,0)*MATCH(YEAR(orderData[invoice_date]),$D$15,0)),MATCH(ROW(orderData[customer]),ROW(orderData[customer])),""),ROWS($A$15:A100)+$B$3)))),IF($D$13="",IF($D$15="",INDEX(orderData[order_date],SMALL(IF(ISNUMBER(MATCH(orderData[customer],$D$9,0)*MATCH(orderData[status],$D$11,0)),MATCH(ROW(orderData[customer]),ROW(orderData[customer])),""),ROWS($A$15:A100)+$B$3)),INDEX(orderData[order_date],SMALL(IF(ISNUMBER(MATCH(orderData[customer],$D$9,0)*MATCH(orderData[status],$D$11,0)*MATCH(YEAR(orderData[invoice_date]),$D$15,0)),MATCH(ROW(orderData[customer]),ROW(orderData[customer])),""),ROWS($A$15:A100)+$B$3))),IF($D$15="",INDEX(orderData[order_date],SMALL(IF(ISNUMBER(MATCH(orderData[customer],$D$9,0)*MATCH(orderData[status],$D$11,0)*MATCH(orderData[order_type],$D$13,0)),MATCH(ROW(orderData[customer]),ROW(orderData[customer])),""),ROWS($A$15:A100)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P93" s="289" t="str">
        <f t="array" ref="P93">IFERROR(IF($D$9="",IF($D$11="",IF($D$13="",IF($D$15="",INDEX(orderData[invoice_no],SMALL(MATCH(ROW(orderData[customer]),ROW(orderData[customer])),ROWS($A$15:A100)+$B$3)),INDEX(orderData[invoice_no],SMALL(IF(ISNUMBER(MATCH(YEAR(orderData[invoice_date]),$D$15,0)),MATCH(ROW(orderData[customer]),ROW(orderData[customer])),""),ROWS($A$15:A100)+$B$3))),IF($D$15="",INDEX(orderData[invoice_no],SMALL(IF(ISNUMBER(MATCH(orderData[order_type],$D$13,0)),MATCH(ROW(orderData[customer]),ROW(orderData[customer])),""),ROWS($A$15:A100)+$B$3)),INDEX(orderData[invoice_no],SMALL(IF(ISNUMBER(MATCH(orderData[order_type],$D$13,0)*MATCH(YEAR(orderData[invoice_date]),$D$15,0)),MATCH(ROW(orderData[customer]),ROW(orderData[customer])),""),ROWS($A$15:A100)+$B$3)))),IF($D$13="",IF($D$15="",INDEX(orderData[invoice_no],SMALL(IF(ISNUMBER(MATCH(orderData[status],$D$11,0)),MATCH(ROW(orderData[customer]),ROW(orderData[customer])),""),ROWS($A$15:A100)+$B$3)),INDEX(orderData[invoice_no],SMALL(IF(ISNUMBER(MATCH(orderData[status],$D$11,0)*MATCH(YEAR(orderData[invoice_date]),$D$15,0)),MATCH(ROW(orderData[customer]),ROW(orderData[customer])),""),ROWS($A$15:A100)+$B$3))),IF($D$15="",INDEX(orderData[invoice_no],SMALL(IF(ISNUMBER(MATCH(orderData[status],$D$11,0)*MATCH(orderData[order_type],$D$13,0)),MATCH(ROW(orderData[customer]),ROW(orderData[customer])),""),ROWS($A$15:A100)+$B$3)),INDEX(orderData[invoice_no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no],SMALL(IF(ISNUMBER(MATCH(orderData[customer],$D$9,0)),MATCH(ROW(orderData[customer]),ROW(orderData[customer])),""),ROWS($A$15:A100)+$B$3)),INDEX(orderData[invoice_no],SMALL(IF(ISNUMBER(MATCH(orderData[customer],$D$9,0)*MATCH(YEAR(orderData[invoice_date]),$D$15,0)),MATCH(ROW(orderData[customer]),ROW(orderData[customer])),""),ROWS($A$15:A100)+$B$3))),IF($D$15="",INDEX(orderData[invoice_no],SMALL(IF(ISNUMBER(MATCH(orderData[customer],$D$9,0)*MATCH(orderData[order_type],$D$13,0)),MATCH(ROW(orderData[customer]),ROW(orderData[customer])),""),ROWS($A$15:A100)+$B$3)),INDEX(orderData[invoice_no],SMALL(IF(ISNUMBER(MATCH(orderData[customer],$D$9,0)*MATCH(orderData[order_type],$D$13,0)*MATCH(YEAR(orderData[invoice_date]),$D$15,0)),MATCH(ROW(orderData[customer]),ROW(orderData[customer])),""),ROWS($A$15:A100)+$B$3)))),IF($D$13="",IF($D$15="",INDEX(orderData[invoice_no],SMALL(IF(ISNUMBER(MATCH(orderData[customer],$D$9,0)*MATCH(orderData[status],$D$11,0)),MATCH(ROW(orderData[customer]),ROW(orderData[customer])),""),ROWS($A$15:A100)+$B$3)),INDEX(orderData[invoice_no],SMALL(IF(ISNUMBER(MATCH(orderData[customer],$D$9,0)*MATCH(orderData[status],$D$11,0)*MATCH(YEAR(orderData[invoice_date]),$D$15,0)),MATCH(ROW(orderData[customer]),ROW(orderData[customer])),""),ROWS($A$15:A100)+$B$3))),IF($D$15="",INDEX(orderData[invoice_no],SMALL(IF(ISNUMBER(MATCH(orderData[customer],$D$9,0)*MATCH(orderData[status],$D$11,0)*MATCH(orderData[order_type],$D$13,0)),MATCH(ROW(orderData[customer]),ROW(orderData[customer])),""),ROWS($A$15:A100)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Q93" s="290" t="str">
        <f t="array" ref="Q93">IFERROR(IF($D$9="",IF($D$11="",IF($D$13="",IF($D$15="",INDEX(orderData[invoice_date],SMALL(MATCH(ROW(orderData[customer]),ROW(orderData[customer])),ROWS($A$15:A100)+$B$3)),INDEX(orderData[invoice_date],SMALL(IF(ISNUMBER(MATCH(YEAR(orderData[invoice_date]),$D$15,0)),MATCH(ROW(orderData[customer]),ROW(orderData[customer])),""),ROWS($A$15:A100)+$B$3))),IF($D$15="",INDEX(orderData[invoice_date],SMALL(IF(ISNUMBER(MATCH(orderData[order_type],$D$13,0)),MATCH(ROW(orderData[customer]),ROW(orderData[customer])),""),ROWS($A$15:A100)+$B$3)),INDEX(orderData[invoice_date],SMALL(IF(ISNUMBER(MATCH(orderData[order_type],$D$13,0)*MATCH(YEAR(orderData[invoice_date]),$D$15,0)),MATCH(ROW(orderData[customer]),ROW(orderData[customer])),""),ROWS($A$15:A100)+$B$3)))),IF($D$13="",IF($D$15="",INDEX(orderData[invoice_date],SMALL(IF(ISNUMBER(MATCH(orderData[status],$D$11,0)),MATCH(ROW(orderData[customer]),ROW(orderData[customer])),""),ROWS($A$15:A100)+$B$3)),INDEX(orderData[invoice_date],SMALL(IF(ISNUMBER(MATCH(orderData[status],$D$11,0)*MATCH(YEAR(orderData[invoice_date]),$D$15,0)),MATCH(ROW(orderData[customer]),ROW(orderData[customer])),""),ROWS($A$15:A100)+$B$3))),IF($D$15="",INDEX(orderData[invoice_date],SMALL(IF(ISNUMBER(MATCH(orderData[status],$D$11,0)*MATCH(orderData[order_type],$D$13,0)),MATCH(ROW(orderData[customer]),ROW(orderData[customer])),""),ROWS($A$15:A100)+$B$3)),INDEX(orderData[invoice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date],SMALL(IF(ISNUMBER(MATCH(orderData[customer],$D$9,0)),MATCH(ROW(orderData[customer]),ROW(orderData[customer])),""),ROWS($A$15:A100)+$B$3)),INDEX(orderData[invoice_date],SMALL(IF(ISNUMBER(MATCH(orderData[customer],$D$9,0)*MATCH(YEAR(orderData[invoice_date]),$D$15,0)),MATCH(ROW(orderData[customer]),ROW(orderData[customer])),""),ROWS($A$15:A100)+$B$3))),IF($D$15="",INDEX(orderData[invoice_date],SMALL(IF(ISNUMBER(MATCH(orderData[customer],$D$9,0)*MATCH(orderData[order_type],$D$13,0)),MATCH(ROW(orderData[customer]),ROW(orderData[customer])),""),ROWS($A$15:A100)+$B$3)),INDEX(orderData[invoice_date],SMALL(IF(ISNUMBER(MATCH(orderData[customer],$D$9,0)*MATCH(orderData[order_type],$D$13,0)*MATCH(YEAR(orderData[invoice_date]),$D$15,0)),MATCH(ROW(orderData[customer]),ROW(orderData[customer])),""),ROWS($A$15:A100)+$B$3)))),IF($D$13="",IF($D$15="",INDEX(orderData[invoice_date],SMALL(IF(ISNUMBER(MATCH(orderData[customer],$D$9,0)*MATCH(orderData[status],$D$11,0)),MATCH(ROW(orderData[customer]),ROW(orderData[customer])),""),ROWS($A$15:A100)+$B$3)),INDEX(orderData[invoice_date],SMALL(IF(ISNUMBER(MATCH(orderData[customer],$D$9,0)*MATCH(orderData[status],$D$11,0)*MATCH(YEAR(orderData[invoice_date]),$D$15,0)),MATCH(ROW(orderData[customer]),ROW(orderData[customer])),""),ROWS($A$15:A100)+$B$3))),IF($D$15="",INDEX(orderData[invoice_date],SMALL(IF(ISNUMBER(MATCH(orderData[customer],$D$9,0)*MATCH(orderData[status],$D$11,0)*MATCH(orderData[order_type],$D$13,0)),MATCH(ROW(orderData[customer]),ROW(orderData[customer])),""),ROWS($A$15:A100)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R93" s="291" t="str">
        <f t="array" ref="R93">IFERROR(IF($D$9="",IF($D$11="",IF($D$13="",IF($D$15="",INDEX(orderData[inv_amount],SMALL(MATCH(ROW(orderData[customer]),ROW(orderData[customer])),ROWS($A$15:A100)+$B$3)),INDEX(orderData[inv_amount],SMALL(IF(ISNUMBER(MATCH(YEAR(orderData[invoice_date]),$D$15,0)),MATCH(ROW(orderData[customer]),ROW(orderData[customer])),""),ROWS($A$15:A100)+$B$3))),IF($D$15="",INDEX(orderData[inv_amount],SMALL(IF(ISNUMBER(MATCH(orderData[order_type],$D$13,0)),MATCH(ROW(orderData[customer]),ROW(orderData[customer])),""),ROWS($A$15:A100)+$B$3)),INDEX(orderData[inv_amount],SMALL(IF(ISNUMBER(MATCH(orderData[order_type],$D$13,0)*MATCH(YEAR(orderData[invoice_date]),$D$15,0)),MATCH(ROW(orderData[customer]),ROW(orderData[customer])),""),ROWS($A$15:A100)+$B$3)))),IF($D$13="",IF($D$15="",INDEX(orderData[inv_amount],SMALL(IF(ISNUMBER(MATCH(orderData[status],$D$11,0)),MATCH(ROW(orderData[customer]),ROW(orderData[customer])),""),ROWS($A$15:A100)+$B$3)),INDEX(orderData[inv_amount],SMALL(IF(ISNUMBER(MATCH(orderData[status],$D$11,0)*MATCH(YEAR(orderData[invoice_date]),$D$15,0)),MATCH(ROW(orderData[customer]),ROW(orderData[customer])),""),ROWS($A$15:A100)+$B$3))),IF($D$15="",INDEX(orderData[inv_amount],SMALL(IF(ISNUMBER(MATCH(orderData[status],$D$11,0)*MATCH(orderData[order_type],$D$13,0)),MATCH(ROW(orderData[customer]),ROW(orderData[customer])),""),ROWS($A$15:A100)+$B$3)),INDEX(orderData[inv_amount],SMALL(IF(ISNUMBER(MATCH(orderData[status],$D$11,0)*MATCH(orderData[order_type],$D$13,0)*MATCH(YEAR(orderData[invoice_date]),$D$15,0)),MATCH(ROW(orderData[customer]),ROW(orderData[customer])),""),ROWS($A$15:A100)+$B$3))))),IF($D$11="",IF($D$13="",IF($D$15="",INDEX(orderData[inv_amount],SMALL(IF(ISNUMBER(MATCH(orderData[customer],$D$9,0)),MATCH(ROW(orderData[customer]),ROW(orderData[customer])),""),ROWS($A$15:A100)+$B$3)),INDEX(orderData[inv_amount],SMALL(IF(ISNUMBER(MATCH(orderData[customer],$D$9,0)*MATCH(YEAR(orderData[invoice_date]),$D$15,0)),MATCH(ROW(orderData[customer]),ROW(orderData[customer])),""),ROWS($A$15:A100)+$B$3))),IF($D$15="",INDEX(orderData[inv_amount],SMALL(IF(ISNUMBER(MATCH(orderData[customer],$D$9,0)*MATCH(orderData[order_type],$D$13,0)),MATCH(ROW(orderData[customer]),ROW(orderData[customer])),""),ROWS($A$15:A100)+$B$3)),INDEX(orderData[inv_amount],SMALL(IF(ISNUMBER(MATCH(orderData[customer],$D$9,0)*MATCH(orderData[order_type],$D$13,0)*MATCH(YEAR(orderData[invoice_date]),$D$15,0)),MATCH(ROW(orderData[customer]),ROW(orderData[customer])),""),ROWS($A$15:A100)+$B$3)))),IF($D$13="",IF($D$15="",INDEX(orderData[inv_amount],SMALL(IF(ISNUMBER(MATCH(orderData[customer],$D$9,0)*MATCH(orderData[status],$D$11,0)),MATCH(ROW(orderData[customer]),ROW(orderData[customer])),""),ROWS($A$15:A100)+$B$3)),INDEX(orderData[inv_amount],SMALL(IF(ISNUMBER(MATCH(orderData[customer],$D$9,0)*MATCH(orderData[status],$D$11,0)*MATCH(YEAR(orderData[inv_amount]),$D$15,0)),MATCH(ROW(orderData[customer]),ROW(orderData[customer])),""),ROWS($A$15:A100)+$B$3))),IF($D$15="",INDEX(orderData[inv_amount],SMALL(IF(ISNUMBER(MATCH(orderData[customer],$D$9,0)*MATCH(orderData[status],$D$11,0)*MATCH(orderData[order_type],$D$13,0)),MATCH(ROW(orderData[customer]),ROW(orderData[customer])),""),ROWS($A$15:A100)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S93" s="353" t="str">
        <f t="array" ref="S93">IFERROR(IF($D$9="",IF($D$11="",IF($D$13="",IF($D$15="",INDEX(orderData[lock_goods],SMALL(MATCH(ROW(orderData[customer]),ROW(orderData[customer])),ROWS($A$15:A100)+$B$3)),INDEX(orderData[lock_goods],SMALL(IF(ISNUMBER(MATCH(YEAR(orderData[invoice_date]),$D$15,0)),MATCH(ROW(orderData[customer]),ROW(orderData[customer])),""),ROWS($A$15:A100)+$B$3))),IF($D$15="",INDEX(orderData[lock_goods],SMALL(IF(ISNUMBER(MATCH(orderData[order_type],$D$13,0)),MATCH(ROW(orderData[customer]),ROW(orderData[customer])),""),ROWS($A$15:A100)+$B$3)),INDEX(orderData[lock_goods],SMALL(IF(ISNUMBER(MATCH(orderData[order_type],$D$13,0)*MATCH(YEAR(orderData[invoice_date]),$D$15,0)),MATCH(ROW(orderData[customer]),ROW(orderData[customer])),""),ROWS($A$15:A100)+$B$3)))),IF($D$13="",IF($D$15="",INDEX(orderData[lock_goods],SMALL(IF(ISNUMBER(MATCH(orderData[status],$D$11,0)),MATCH(ROW(orderData[customer]),ROW(orderData[customer])),""),ROWS($A$15:A100)+$B$3)),INDEX(orderData[lock_goods],SMALL(IF(ISNUMBER(MATCH(orderData[status],$D$11,0)*MATCH(YEAR(orderData[invoice_date]),$D$15,0)),MATCH(ROW(orderData[customer]),ROW(orderData[customer])),""),ROWS($A$15:A100)+$B$3))),IF($D$15="",INDEX(orderData[lock_goods],SMALL(IF(ISNUMBER(MATCH(orderData[status],$D$11,0)*MATCH(orderData[order_type],$D$13,0)),MATCH(ROW(orderData[customer]),ROW(orderData[customer])),""),ROWS($A$15:A100)+$B$3)),INDEX(orderData[lock_goods],SMALL(IF(ISNUMBER(MATCH(orderData[status],$D$11,0)*MATCH(orderData[order_type],$D$13,0)*MATCH(YEAR(orderData[invoice_date]),$D$15,0)),MATCH(ROW(orderData[customer]),ROW(orderData[customer])),""),ROWS($A$15:A100)+$B$3))))),IF($D$11="",IF($D$13="",IF($D$15="",INDEX(orderData[lock_goods],SMALL(IF(ISNUMBER(MATCH(orderData[customer],$D$9,0)),MATCH(ROW(orderData[customer]),ROW(orderData[customer])),""),ROWS($A$15:A100)+$B$3)),INDEX(orderData[lock_goods],SMALL(IF(ISNUMBER(MATCH(orderData[customer],$D$9,0)*MATCH(YEAR(orderData[invoice_date]),$D$15,0)),MATCH(ROW(orderData[customer]),ROW(orderData[customer])),""),ROWS($A$15:A100)+$B$3))),IF($D$15="",INDEX(orderData[lock_goods],SMALL(IF(ISNUMBER(MATCH(orderData[customer],$D$9,0)*MATCH(orderData[order_type],$D$13,0)),MATCH(ROW(orderData[customer]),ROW(orderData[customer])),""),ROWS($A$15:A100)+$B$3)),INDEX(orderData[lock_goods],SMALL(IF(ISNUMBER(MATCH(orderData[customer],$D$9,0)*MATCH(orderData[order_type],$D$13,0)*MATCH(YEAR(orderData[invoice_date]),$D$15,0)),MATCH(ROW(orderData[customer]),ROW(orderData[customer])),""),ROWS($A$15:A100)+$B$3)))),IF($D$13="",IF($D$15="",INDEX(orderData[lock_goods],SMALL(IF(ISNUMBER(MATCH(orderData[customer],$D$9,0)*MATCH(orderData[status],$D$11,0)),MATCH(ROW(orderData[customer]),ROW(orderData[customer])),""),ROWS($A$15:A100)+$B$3)),INDEX(orderData[lock_goods],SMALL(IF(ISNUMBER(MATCH(orderData[customer],$D$9,0)*MATCH(orderData[status],$D$11,0)*MATCH(YEAR(orderData[payed]),$D$15,0)),MATCH(ROW(orderData[customer]),ROW(orderData[customer])),""),ROWS($A$15:A100)+$B$3))),IF($D$15="",INDEX(orderData[lock_goods],SMALL(IF(ISNUMBER(MATCH(orderData[customer],$D$9,0)*MATCH(orderData[status],$D$11,0)*MATCH(orderData[order_type],$D$13,0)),MATCH(ROW(orderData[customer]),ROW(orderData[customer])),""),ROWS($A$15:A100)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T93" s="292" t="str">
        <f t="array" ref="T93">IFERROR(IF($D$9="",IF($D$11="",IF($D$13="",IF($D$15="",INDEX(orderData[payed],SMALL(MATCH(ROW(orderData[customer]),ROW(orderData[customer])),ROWS($A$15:A100)+$B$3)),INDEX(orderData[payed],SMALL(IF(ISNUMBER(MATCH(YEAR(orderData[invoice_date]),$D$15,0)),MATCH(ROW(orderData[customer]),ROW(orderData[customer])),""),ROWS($A$15:A100)+$B$3))),IF($D$15="",INDEX(orderData[payed],SMALL(IF(ISNUMBER(MATCH(orderData[order_type],$D$13,0)),MATCH(ROW(orderData[customer]),ROW(orderData[customer])),""),ROWS($A$15:A100)+$B$3)),INDEX(orderData[payed],SMALL(IF(ISNUMBER(MATCH(orderData[order_type],$D$13,0)*MATCH(YEAR(orderData[invoice_date]),$D$15,0)),MATCH(ROW(orderData[customer]),ROW(orderData[customer])),""),ROWS($A$15:A100)+$B$3)))),IF($D$13="",IF($D$15="",INDEX(orderData[payed],SMALL(IF(ISNUMBER(MATCH(orderData[status],$D$11,0)),MATCH(ROW(orderData[customer]),ROW(orderData[customer])),""),ROWS($A$15:A100)+$B$3)),INDEX(orderData[payed],SMALL(IF(ISNUMBER(MATCH(orderData[status],$D$11,0)*MATCH(YEAR(orderData[invoice_date]),$D$15,0)),MATCH(ROW(orderData[customer]),ROW(orderData[customer])),""),ROWS($A$15:A100)+$B$3))),IF($D$15="",INDEX(orderData[payed],SMALL(IF(ISNUMBER(MATCH(orderData[status],$D$11,0)*MATCH(orderData[order_type],$D$13,0)),MATCH(ROW(orderData[customer]),ROW(orderData[customer])),""),ROWS($A$15:A100)+$B$3)),INDEX(orderData[payed],SMALL(IF(ISNUMBER(MATCH(orderData[status],$D$11,0)*MATCH(orderData[order_type],$D$13,0)*MATCH(YEAR(orderData[invoice_date]),$D$15,0)),MATCH(ROW(orderData[customer]),ROW(orderData[customer])),""),ROWS($A$15:A100)+$B$3))))),IF($D$11="",IF($D$13="",IF($D$15="",INDEX(orderData[payed],SMALL(IF(ISNUMBER(MATCH(orderData[customer],$D$9,0)),MATCH(ROW(orderData[customer]),ROW(orderData[customer])),""),ROWS($A$15:A100)+$B$3)),INDEX(orderData[payed],SMALL(IF(ISNUMBER(MATCH(orderData[customer],$D$9,0)*MATCH(YEAR(orderData[invoice_date]),$D$15,0)),MATCH(ROW(orderData[customer]),ROW(orderData[customer])),""),ROWS($A$15:A100)+$B$3))),IF($D$15="",INDEX(orderData[payed],SMALL(IF(ISNUMBER(MATCH(orderData[customer],$D$9,0)*MATCH(orderData[order_type],$D$13,0)),MATCH(ROW(orderData[customer]),ROW(orderData[customer])),""),ROWS($A$15:A100)+$B$3)),INDEX(orderData[payed],SMALL(IF(ISNUMBER(MATCH(orderData[customer],$D$9,0)*MATCH(orderData[order_type],$D$13,0)*MATCH(YEAR(orderData[invoice_date]),$D$15,0)),MATCH(ROW(orderData[customer]),ROW(orderData[customer])),""),ROWS($A$15:A100)+$B$3)))),IF($D$13="",IF($D$15="",INDEX(orderData[payed],SMALL(IF(ISNUMBER(MATCH(orderData[customer],$D$9,0)*MATCH(orderData[status],$D$11,0)),MATCH(ROW(orderData[customer]),ROW(orderData[customer])),""),ROWS($A$15:A100)+$B$3)),INDEX(orderData[payed],SMALL(IF(ISNUMBER(MATCH(orderData[customer],$D$9,0)*MATCH(orderData[status],$D$11,0)*MATCH(YEAR(orderData[payed]),$D$15,0)),MATCH(ROW(orderData[customer]),ROW(orderData[customer])),""),ROWS($A$15:A100)+$B$3))),IF($D$15="",INDEX(orderData[payed],SMALL(IF(ISNUMBER(MATCH(orderData[customer],$D$9,0)*MATCH(orderData[status],$D$11,0)*MATCH(orderData[order_type],$D$13,0)),MATCH(ROW(orderData[customer]),ROW(orderData[customer])),""),ROWS($A$15:A100)+$B$3)),INDEX(orderData[paye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U93" s="287" t="str">
        <f t="array" ref="U93">IFERROR(IF($D$9="",IF($D$11="",IF($D$13="",IF($D$15="",INDEX(orderData[shipping_method],SMALL(MATCH(ROW(orderData[customer]),ROW(orderData[customer])),ROWS($A$15:A100)+$B$3)),INDEX(orderData[shipping_method],SMALL(IF(ISNUMBER(MATCH(YEAR(orderData[invoice_date]),$D$15,0)),MATCH(ROW(orderData[customer]),ROW(orderData[customer])),""),ROWS($A$15:A100)+$B$3))),IF($D$15="",INDEX(orderData[shipping_method],SMALL(IF(ISNUMBER(MATCH(orderData[order_type],$D$13,0)),MATCH(ROW(orderData[customer]),ROW(orderData[customer])),""),ROWS($A$15:A100)+$B$3)),INDEX(orderData[shipping_method],SMALL(IF(ISNUMBER(MATCH(orderData[order_type],$D$13,0)*MATCH(YEAR(orderData[invoice_date]),$D$15,0)),MATCH(ROW(orderData[customer]),ROW(orderData[customer])),""),ROWS($A$15:A100)+$B$3)))),IF($D$13="",IF($D$15="",INDEX(orderData[shipping_method],SMALL(IF(ISNUMBER(MATCH(orderData[status],$D$11,0)),MATCH(ROW(orderData[customer]),ROW(orderData[customer])),""),ROWS($A$15:A100)+$B$3)),INDEX(orderData[shipping_method],SMALL(IF(ISNUMBER(MATCH(orderData[status],$D$11,0)*MATCH(YEAR(orderData[invoice_date]),$D$15,0)),MATCH(ROW(orderData[customer]),ROW(orderData[customer])),""),ROWS($A$15:A100)+$B$3))),IF($D$15="",INDEX(orderData[shipping_method],SMALL(IF(ISNUMBER(MATCH(orderData[status],$D$11,0)*MATCH(orderData[order_type],$D$13,0)),MATCH(ROW(orderData[customer]),ROW(orderData[customer])),""),ROWS($A$15:A100)+$B$3)),INDEX(orderData[shipping_method],SMALL(IF(ISNUMBER(MATCH(orderData[status],$D$11,0)*MATCH(orderData[order_type],$D$13,0)*MATCH(YEAR(orderData[invoice_date]),$D$15,0)),MATCH(ROW(orderData[customer]),ROW(orderData[customer])),""),ROWS($A$15:A100)+$B$3))))),IF($D$11="",IF($D$13="",IF($D$15="",INDEX(orderData[shipping_method],SMALL(IF(ISNUMBER(MATCH(orderData[customer],$D$9,0)),MATCH(ROW(orderData[customer]),ROW(orderData[customer])),""),ROWS($A$15:A100)+$B$3)),INDEX(orderData[shipping_method],SMALL(IF(ISNUMBER(MATCH(orderData[customer],$D$9,0)*MATCH(YEAR(orderData[invoice_date]),$D$15,0)),MATCH(ROW(orderData[customer]),ROW(orderData[customer])),""),ROWS($A$15:A100)+$B$3))),IF($D$15="",INDEX(orderData[shipping_method],SMALL(IF(ISNUMBER(MATCH(orderData[customer],$D$9,0)*MATCH(orderData[order_type],$D$13,0)),MATCH(ROW(orderData[customer]),ROW(orderData[customer])),""),ROWS($A$15:A100)+$B$3)),INDEX(orderData[shipping_method],SMALL(IF(ISNUMBER(MATCH(orderData[customer],$D$9,0)*MATCH(orderData[order_type],$D$13,0)*MATCH(YEAR(orderData[invoice_date]),$D$15,0)),MATCH(ROW(orderData[customer]),ROW(orderData[customer])),""),ROWS($A$15:A100)+$B$3)))),IF($D$13="",IF($D$15="",INDEX(orderData[shipping_method],SMALL(IF(ISNUMBER(MATCH(orderData[customer],$D$9,0)*MATCH(orderData[status],$D$11,0)),MATCH(ROW(orderData[customer]),ROW(orderData[customer])),""),ROWS($A$15:A100)+$B$3)),INDEX(orderData[shipping_method],SMALL(IF(ISNUMBER(MATCH(orderData[customer],$D$9,0)*MATCH(orderData[status],$D$11,0)*MATCH(YEAR(orderData[shipping_method]),$D$15,0)),MATCH(ROW(orderData[customer]),ROW(orderData[customer])),""),ROWS($A$15:A100)+$B$3))),IF($D$15="",INDEX(orderData[shipping_method],SMALL(IF(ISNUMBER(MATCH(orderData[customer],$D$9,0)*MATCH(orderData[status],$D$11,0)*MATCH(orderData[order_type],$D$13,0)),MATCH(ROW(orderData[customer]),ROW(orderData[customer])),""),ROWS($A$15:A100)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V93" s="292" t="str">
        <f t="array" ref="V93">IFERROR(IF($D$9="",IF($D$11="",IF($D$13="",IF($D$15="",INDEX(orderData[status],SMALL(MATCH(ROW(orderData[customer]),ROW(orderData[customer])),ROWS($A$15:A100)+$B$3)),INDEX(orderData[status],SMALL(IF(ISNUMBER(MATCH(YEAR(orderData[invoice_date]),$D$15,0)),MATCH(ROW(orderData[customer]),ROW(orderData[customer])),""),ROWS($A$15:A100)+$B$3))),IF($D$15="",INDEX(orderData[status],SMALL(IF(ISNUMBER(MATCH(orderData[order_type],$D$13,0)),MATCH(ROW(orderData[customer]),ROW(orderData[customer])),""),ROWS($A$15:A100)+$B$3)),INDEX(orderData[status],SMALL(IF(ISNUMBER(MATCH(orderData[order_type],$D$13,0)*MATCH(YEAR(orderData[invoice_date]),$D$15,0)),MATCH(ROW(orderData[customer]),ROW(orderData[customer])),""),ROWS($A$15:A100)+$B$3)))),IF($D$13="",IF($D$15="",INDEX(orderData[status],SMALL(IF(ISNUMBER(MATCH(orderData[status],$D$11,0)),MATCH(ROW(orderData[customer]),ROW(orderData[customer])),""),ROWS($A$15:A100)+$B$3)),INDEX(orderData[status],SMALL(IF(ISNUMBER(MATCH(orderData[status],$D$11,0)*MATCH(YEAR(orderData[invoice_date]),$D$15,0)),MATCH(ROW(orderData[customer]),ROW(orderData[customer])),""),ROWS($A$15:A100)+$B$3))),IF($D$15="",INDEX(orderData[status],SMALL(IF(ISNUMBER(MATCH(orderData[status],$D$11,0)*MATCH(orderData[order_type],$D$13,0)),MATCH(ROW(orderData[customer]),ROW(orderData[customer])),""),ROWS($A$15:A100)+$B$3)),INDEX(orderData[status],SMALL(IF(ISNUMBER(MATCH(orderData[status],$D$11,0)*MATCH(orderData[order_type],$D$13,0)*MATCH(YEAR(orderData[invoice_date]),$D$15,0)),MATCH(ROW(orderData[customer]),ROW(orderData[customer])),""),ROWS($A$15:A100)+$B$3))))),IF($D$11="",IF($D$13="",IF($D$15="",INDEX(orderData[status],SMALL(IF(ISNUMBER(MATCH(orderData[customer],$D$9,0)),MATCH(ROW(orderData[customer]),ROW(orderData[customer])),""),ROWS($A$15:A100)+$B$3)),INDEX(orderData[status],SMALL(IF(ISNUMBER(MATCH(orderData[customer],$D$9,0)*MATCH(YEAR(orderData[invoice_date]),$D$15,0)),MATCH(ROW(orderData[customer]),ROW(orderData[customer])),""),ROWS($A$15:A100)+$B$3))),IF($D$15="",INDEX(orderData[status],SMALL(IF(ISNUMBER(MATCH(orderData[customer],$D$9,0)*MATCH(orderData[order_type],$D$13,0)),MATCH(ROW(orderData[customer]),ROW(orderData[customer])),""),ROWS($A$15:A100)+$B$3)),INDEX(orderData[status],SMALL(IF(ISNUMBER(MATCH(orderData[customer],$D$9,0)*MATCH(orderData[order_type],$D$13,0)*MATCH(YEAR(orderData[invoice_date]),$D$15,0)),MATCH(ROW(orderData[customer]),ROW(orderData[customer])),""),ROWS($A$15:A100)+$B$3)))),IF($D$13="",IF($D$15="",INDEX(orderData[status],SMALL(IF(ISNUMBER(MATCH(orderData[customer],$D$9,0)*MATCH(orderData[status],$D$11,0)),MATCH(ROW(orderData[customer]),ROW(orderData[customer])),""),ROWS($A$15:A100)+$B$3)),INDEX(orderData[status],SMALL(IF(ISNUMBER(MATCH(orderData[customer],$D$9,0)*MATCH(orderData[status],$D$11,0)*MATCH(YEAR(orderData[status]),$D$15,0)),MATCH(ROW(orderData[customer]),ROW(orderData[customer])),""),ROWS($A$15:A100)+$B$3))),IF($D$15="",INDEX(orderData[status],SMALL(IF(ISNUMBER(MATCH(orderData[customer],$D$9,0)*MATCH(orderData[status],$D$11,0)*MATCH(orderData[order_type],$D$13,0)),MATCH(ROW(orderData[customer]),ROW(orderData[customer])),""),ROWS($A$15:A100)+$B$3)),INDEX(orderData[statu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W93" s="392" t="str">
        <f t="array" ref="W93">IFERROR(IF($D$9="",IF($D$11="",IF($D$13="",IF($D$15="",INDEX(orderData[custom_docs],SMALL(MATCH(ROW(orderData[customer]),ROW(orderData[customer])),ROWS($A$15:A100)+$B$3)),INDEX(orderData[custom_docs],SMALL(IF(ISNUMBER(MATCH(YEAR(orderData[invoice_date]),$D$15,0)),MATCH(ROW(orderData[customer]),ROW(orderData[customer])),""),ROWS($A$15:A100)+$B$3))),IF($D$15="",INDEX(orderData[custom_docs],SMALL(IF(ISNUMBER(MATCH(orderData[order_type],$D$13,0)),MATCH(ROW(orderData[customer]),ROW(orderData[customer])),""),ROWS($A$15:A100)+$B$3)),INDEX(orderData[custom_docs],SMALL(IF(ISNUMBER(MATCH(orderData[order_type],$D$13,0)*MATCH(YEAR(orderData[invoice_date]),$D$15,0)),MATCH(ROW(orderData[customer]),ROW(orderData[customer])),""),ROWS($A$15:A100)+$B$3)))),IF($D$13="",IF($D$15="",INDEX(orderData[custom_docs],SMALL(IF(ISNUMBER(MATCH(orderData[status],$D$11,0)),MATCH(ROW(orderData[customer]),ROW(orderData[customer])),""),ROWS($A$15:A100)+$B$3)),INDEX(orderData[custom_docs],SMALL(IF(ISNUMBER(MATCH(orderData[status],$D$11,0)*MATCH(YEAR(orderData[invoice_date]),$D$15,0)),MATCH(ROW(orderData[customer]),ROW(orderData[customer])),""),ROWS($A$15:A100)+$B$3))),IF($D$15="",INDEX(orderData[custom_docs],SMALL(IF(ISNUMBER(MATCH(orderData[status],$D$11,0)*MATCH(orderData[order_type],$D$13,0)),MATCH(ROW(orderData[customer]),ROW(orderData[customer])),""),ROWS($A$15:A100)+$B$3)),INDEX(orderData[custom_docs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_docs],SMALL(IF(ISNUMBER(MATCH(orderData[customer],$D$9,0)),MATCH(ROW(orderData[customer]),ROW(orderData[customer])),""),ROWS($A$15:A100)+$B$3)),INDEX(orderData[custom_docs],SMALL(IF(ISNUMBER(MATCH(orderData[customer],$D$9,0)*MATCH(YEAR(orderData[invoice_date]),$D$15,0)),MATCH(ROW(orderData[customer]),ROW(orderData[customer])),""),ROWS($A$15:A100)+$B$3))),IF($D$15="",INDEX(orderData[custom_docs],SMALL(IF(ISNUMBER(MATCH(orderData[customer],$D$9,0)*MATCH(orderData[order_type],$D$13,0)),MATCH(ROW(orderData[customer]),ROW(orderData[customer])),""),ROWS($A$15:A100)+$B$3)),INDEX(orderData[custom_docs],SMALL(IF(ISNUMBER(MATCH(orderData[customer],$D$9,0)*MATCH(orderData[order_type],$D$13,0)*MATCH(YEAR(orderData[invoice_date]),$D$15,0)),MATCH(ROW(orderData[customer]),ROW(orderData[customer])),""),ROWS($A$15:A100)+$B$3)))),IF($D$13="",IF($D$15="",INDEX(orderData[custom_docs],SMALL(IF(ISNUMBER(MATCH(orderData[customer],$D$9,0)*MATCH(orderData[status],$D$11,0)),MATCH(ROW(orderData[customer]),ROW(orderData[customer])),""),ROWS($A$15:A100)+$B$3)),INDEX(orderData[custom_docs],SMALL(IF(ISNUMBER(MATCH(orderData[customer],$D$9,0)*MATCH(orderData[status],$D$11,0)*MATCH(YEAR(orderData[status]),$D$15,0)),MATCH(ROW(orderData[customer]),ROW(orderData[customer])),""),ROWS($A$15:A100)+$B$3))),IF($D$15="",INDEX(orderData[custom_docs],SMALL(IF(ISNUMBER(MATCH(orderData[customer],$D$9,0)*MATCH(orderData[status],$D$11,0)*MATCH(orderData[order_type],$D$13,0)),MATCH(ROW(orderData[customer]),ROW(orderData[customer])),""),ROWS($A$15:A100)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BK93" s="266"/>
      <c r="BL93" s="267"/>
      <c r="BM93" s="268"/>
      <c r="BN93" s="267"/>
      <c r="BO93" s="268"/>
      <c r="BZ93" s="318"/>
      <c r="CA93" s="305" t="str">
        <f>IFERROR(IF(BZ93="","",INDEX(productData[description],MATCH(BZ93,productData[sku],0))),"")</f>
        <v/>
      </c>
      <c r="CB93" s="307"/>
      <c r="CC93" s="421"/>
      <c r="CD93" s="315"/>
      <c r="CE93" s="426"/>
      <c r="CF93" s="308"/>
      <c r="CG93" s="309" t="str">
        <f>IFERROR(ROUNDUP(CB93/INDEX(productData[units_per_carton],MATCH(BZ93,productData[sku],0)),0),"")</f>
        <v/>
      </c>
      <c r="CH93" s="310" t="str">
        <f>IFERROR(ROUNDUP(CD93/INDEX(productData[units_per_carton],MATCH(BZ93,productData[sku],0)),0),"")</f>
        <v/>
      </c>
      <c r="CI93" s="310" t="str">
        <f>IFERROR(ROUNDUP(CF93/INDEX(productData[units_per_carton],MATCH(BZ93,productData[sku])),0),"")</f>
        <v/>
      </c>
      <c r="CJ93" s="310" t="str">
        <f>IFERROR(((CB93+CD93+CF93)/INDEX(productData[units_per_carton],MATCH(BZ93,productData[sku],0)))*INDEX(productData[net_weight],MATCH(BZ93,productData[sku],0)),"")</f>
        <v/>
      </c>
      <c r="CK93" s="310" t="str">
        <f>IFERROR(((CB93+CD93+CF93)/INDEX(productData[units_per_carton],MATCH(BZ93,productData[sku],0)))*INDEX(productData[gross_weight],MATCH(BZ93,productData[sku],0)),"")</f>
        <v/>
      </c>
      <c r="CL93" s="414" t="str">
        <f>IFERROR((CB93+CD93+CF93)/INDEX(productData[units_per_carton],MATCH(BZ93,productData[sku],0))*INDEX(productData[length],MATCH(BZ93,productData[sku],0))*INDEX(productData[width],MATCH(BZ93,productData[sku],0))*INDEX(productData[height],MATCH(BZ93,productData[sku],0))/1000000000,"")</f>
        <v/>
      </c>
      <c r="CM93" s="311" t="str">
        <f>IFERROR(INDEX(productData[category],MATCH(BZ93,productData[sku],0)),"")</f>
        <v/>
      </c>
      <c r="CN93" s="311" t="str">
        <f>IFERROR(INDEX(productData[size1],MATCH(BZ93,productData[sku],0)),"")</f>
        <v/>
      </c>
      <c r="CO93" s="312" t="str">
        <f>IFERROR(INDEX(productData[hs_code],MATCH(BZ93,productData[sku],0)),"")</f>
        <v/>
      </c>
      <c r="CP93" s="365" t="str">
        <f>IFERROR(INDEX(productData[sku_geko],MATCH(BZ93,productData[sku],0)),"")</f>
        <v/>
      </c>
      <c r="CQ93" s="308"/>
      <c r="CR93" s="383" t="str">
        <f>IFERROR(IF(BZ93="","",IF($BX$15="SALE",INDEX(inventory[COSTO UNITARIO],MATCH(BZ93,inventory[SKU],0)),IF($BX$15="SAMPLING",INDEX(inventory[COSTO UNITARIO],MATCH(BZ93,inventory[SKU],0)),""))),"")</f>
        <v/>
      </c>
      <c r="CS93" s="383" t="str">
        <f t="shared" si="10"/>
        <v/>
      </c>
      <c r="CT93" s="430" t="str">
        <f t="shared" si="11"/>
        <v/>
      </c>
      <c r="CU93" s="357" t="str">
        <f t="shared" si="12"/>
        <v/>
      </c>
      <c r="DB93" s="251" t="str">
        <f>IFERROR(VLOOKUP(BZ93,productData[],22,FALSE),"")</f>
        <v/>
      </c>
      <c r="EE93" s="337" t="str">
        <f t="array" ref="EE93">IFERROR(IF($EC$9="",IF($EC$11="",IF($EC$13="",INDEX(productData[sku],SMALL(MATCH(ROW(productData[sku]),ROW(productData[sku])),ROWS($A$15:A100)+$B$3)),INDEX(productData[sku],SMALL(IF(ISNUMBER(MATCH(productData[size1],$EC$13,0)),MATCH(ROW(productData[sku]),ROW(productData[sku])),""),ROWS($A$15:A98)+$B$3))),IF($EC$13="",INDEX(productData[sku],SMALL(IF(ISNUMBER(MATCH(productData[sex],$EC$11,0)),MATCH(ROW(productData[sku]),ROW(productData[sku])),""),ROWS($A$15:A98)+$B$3)),INDEX(productData[sku],SMALL(IF(ISNUMBER(MATCH(productData[sex],$EC$11,0)*MATCH(productData[size1],$EC$13,0)),MATCH(ROW(productData[sku]),ROW(productData[sku])),""),ROWS($A$15:A98)+$B$3)))),IF($EC$11="",IF($EC$13="",INDEX(productData[sku],SMALL(IF(ISNUMBER(MATCH(productData[category],$EC$9,0)),MATCH(ROW(productData[sku]),ROW(productData[sku])),""),ROWS($A$15:A98)+$B$3)),INDEX(productData[sku],SMALL(IF(ISNUMBER(MATCH(productData[category],$EC$9,0)*MATCH(productData[size1],$EC$13,0)),MATCH(ROW(productData[sku]),ROW(productData[sku])),""),ROWS($A$15:A98)+$B$3))),IF($EC$13="",INDEX(productData[sku],SMALL(IF(ISNUMBER(MATCH(productData[category],$EC$9,0)*MATCH(productData[sex],$EC$11,0)),MATCH(ROW(productData[sku]),ROW(productData[sku])),""),ROWS($A$15:A98)+$B$3)),INDEX(productData[sku],SMALL(IF(ISNUMBER(MATCH(productData[category],$EC$9,0)*MATCH(productData[sex],$EC$11,0)*MATCH(productData[size1],$EC$13,0)),MATCH(ROW(productData[sku]),ROW(productData[sku])),""),ROWS($A$15:A98)+$B$3))))),"")</f>
        <v/>
      </c>
      <c r="EF93" s="501" t="str">
        <f t="array" ref="EF93">IFERROR(IF($EC$9="",IF($EC$11="",IF($EC$13="",INDEX(productData[description],SMALL(MATCH(ROW(productData[sku]),ROW(productData[sku])),ROWS($A$15:A100)+$B$3)),INDEX(productData[description],SMALL(IF(ISNUMBER(MATCH(productData[size1],$EC$13,0)),MATCH(ROW(productData[sku]),ROW(productData[sku])),""),ROWS($A$15:A98)+$B$3))),IF($EC$13="",INDEX(productData[description],SMALL(IF(ISNUMBER(MATCH(productData[sex],$EC$11,0)),MATCH(ROW(productData[sku]),ROW(productData[sku])),""),ROWS($A$15:A98)+$B$3)),INDEX(productData[description],SMALL(IF(ISNUMBER(MATCH(productData[sex],$EC$11,0)*MATCH(productData[size1],$EC$13,0)),MATCH(ROW(productData[sku]),ROW(productData[sku])),""),ROWS($A$15:A98)+$B$3)))),IF($EC$11="",IF($EC$13="",INDEX(productData[description],SMALL(IF(ISNUMBER(MATCH(productData[category],$EC$9,0)),MATCH(ROW(productData[sku]),ROW(productData[sku])),""),ROWS($A$15:A98)+$B$3)),INDEX(productData[description],SMALL(IF(ISNUMBER(MATCH(productData[category],$EC$9,0)*MATCH(productData[size1],$EC$13,0)),MATCH(ROW(productData[sku]),ROW(productData[sku])),""),ROWS($A$15:A98)+$B$3))),IF($EC$13="",INDEX(productData[description],SMALL(IF(ISNUMBER(MATCH(productData[category],$EC$9,0)*MATCH(productData[sex],$EC$11,0)),MATCH(ROW(productData[sku]),ROW(productData[sku])),""),ROWS($A$15:A98)+$B$3)),INDEX(productData[description],SMALL(IF(ISNUMBER(MATCH(productData[category],$EC$9,0)*MATCH(productData[sex],$EC$11,0)*MATCH(productData[size1],$EC$13,0)),MATCH(ROW(productData[sku]),ROW(productData[sku])),""),ROWS($A$15:A98)+$B$3))))),"")</f>
        <v/>
      </c>
      <c r="EG93" s="338" t="str">
        <f>IFERROR(IF('BHPC MANAGER'!$EE93="","",INDEX(inventory[ESISTENZA],MATCH('BHPC MANAGER'!$EE93,inventory[SKU],0))),0)</f>
        <v/>
      </c>
      <c r="EH93" s="339" t="s">
        <v>241</v>
      </c>
      <c r="EI93" s="339" t="str">
        <f t="shared" si="13"/>
        <v/>
      </c>
      <c r="EJ93" s="340" t="s">
        <v>241</v>
      </c>
      <c r="EK93" s="341" t="str">
        <f t="shared" si="14"/>
        <v/>
      </c>
    </row>
    <row r="94" spans="12:141" ht="15" customHeight="1" x14ac:dyDescent="0.35">
      <c r="L94" s="285" t="str">
        <f t="array" ref="L94">IFERROR(IF($D$9="",IF($D$11="",IF($D$13="",IF($D$15="",INDEX(orderData[customer],SMALL(MATCH(ROW(orderData[customer]),ROW(orderData[customer])),ROWS($A$15:A101)+$B$3)),INDEX(orderData[customer],SMALL(IF(ISNUMBER(MATCH(YEAR(orderData[invoice_date]),$D$15,0)),MATCH(ROW(orderData[customer]),ROW(orderData[customer])),""),ROWS($A$15:A101)+$B$3))),IF($D$15="",INDEX(orderData[customer],SMALL(IF(ISNUMBER(MATCH(orderData[order_type],$D$13,0)),MATCH(ROW(orderData[customer]),ROW(orderData[customer])),""),ROWS($A$15:A101)+$B$3)),INDEX(orderData[customer],SMALL(IF(ISNUMBER(MATCH(orderData[order_type],$D$13,0)*MATCH(YEAR(orderData[invoice_date]),$D$15,0)),MATCH(ROW(orderData[customer]),ROW(orderData[customer])),""),ROWS($A$15:A101)+$B$3)))),IF($D$13="",IF($D$15="",INDEX(orderData[customer],SMALL(IF(ISNUMBER(MATCH(orderData[status],$D$11,0)),MATCH(ROW(orderData[customer]),ROW(orderData[customer])),""),ROWS($A$15:A101)+$B$3)),INDEX(orderData[customer],SMALL(IF(ISNUMBER(MATCH(orderData[status],$D$11,0)*MATCH(YEAR(orderData[invoice_date]),$D$15,0)),MATCH(ROW(orderData[customer]),ROW(orderData[customer])),""),ROWS($A$15:A101)+$B$3))),IF($D$15="",INDEX(orderData[customer],SMALL(IF(ISNUMBER(MATCH(orderData[status],$D$11,0)*MATCH(orderData[order_type],$D$13,0)),MATCH(ROW(orderData[customer]),ROW(orderData[customer])),""),ROWS($A$15:A101)+$B$3)),INDEX(orderData[customer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er],SMALL(IF(ISNUMBER(MATCH(orderData[customer],$D$9,0)),MATCH(ROW(orderData[customer]),ROW(orderData[customer])),""),ROWS($A$15:A101)+$B$3)),INDEX(orderData[customer],SMALL(IF(ISNUMBER(MATCH(orderData[customer],$D$9,0)*MATCH(YEAR(orderData[invoice_date]),$D$15,0)),MATCH(ROW(orderData[customer]),ROW(orderData[customer])),""),ROWS($A$15:A101)+$B$3))),IF($D$15="",INDEX(orderData[customer],SMALL(IF(ISNUMBER(MATCH(orderData[customer],$D$9,0)*MATCH(orderData[order_type],$D$13,0)),MATCH(ROW(orderData[customer]),ROW(orderData[customer])),""),ROWS($A$15:A101)+$B$3)),INDEX(orderData[customer],SMALL(IF(ISNUMBER(MATCH(orderData[customer],$D$9,0)*MATCH(orderData[order_type],$D$13,0)*MATCH(YEAR(orderData[invoice_date]),$D$15,0)),MATCH(ROW(orderData[customer]),ROW(orderData[customer])),""),ROWS($A$15:A101)+$B$3)))),IF($D$13="",IF($D$15="",INDEX(orderData[customer],SMALL(IF(ISNUMBER(MATCH(orderData[customer],$D$9,0)*MATCH(orderData[status],$D$11,0)),MATCH(ROW(orderData[customer]),ROW(orderData[customer])),""),ROWS($A$15:A101)+$B$3)),INDEX(orderData[customer],SMALL(IF(ISNUMBER(MATCH(orderData[customer],$D$9,0)*MATCH(orderData[status],$D$11,0)*MATCH(YEAR(orderData[invoice_date]),$D$15,0)),MATCH(ROW(orderData[customer]),ROW(orderData[customer])),""),ROWS($A$15:A101)+$B$3))),IF($D$15="",INDEX(orderData[customer],SMALL(IF(ISNUMBER(MATCH(orderData[customer],$D$9,0)*MATCH(orderData[status],$D$11,0)*MATCH(orderData[order_type],$D$13,0)),MATCH(ROW(orderData[customer]),ROW(orderData[customer])),""),ROWS($A$15:A101)+$B$3)),INDEX(orderData[customer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M94" s="286" t="str">
        <f t="array" ref="M94">IFERROR(IF($D$9="",IF($D$11="",IF($D$13="",IF($D$15="",INDEX(orderData[order_no],SMALL(MATCH(ROW(orderData[customer]),ROW(orderData[customer])),ROWS($A$15:A101)+$B$3)),INDEX(orderData[order_no],SMALL(IF(ISNUMBER(MATCH(YEAR(orderData[invoice_date]),$D$15,0)),MATCH(ROW(orderData[customer]),ROW(orderData[customer])),""),ROWS($A$15:A101)+$B$3))),IF($D$15="",INDEX(orderData[order_no],SMALL(IF(ISNUMBER(MATCH(orderData[order_type],$D$13,0)),MATCH(ROW(orderData[customer]),ROW(orderData[customer])),""),ROWS($A$15:A101)+$B$3)),INDEX(orderData[order_no],SMALL(IF(ISNUMBER(MATCH(orderData[order_type],$D$13,0)*MATCH(YEAR(orderData[invoice_date]),$D$15,0)),MATCH(ROW(orderData[customer]),ROW(orderData[customer])),""),ROWS($A$15:A101)+$B$3)))),IF($D$13="",IF($D$15="",INDEX(orderData[order_no],SMALL(IF(ISNUMBER(MATCH(orderData[status],$D$11,0)),MATCH(ROW(orderData[customer]),ROW(orderData[customer])),""),ROWS($A$15:A101)+$B$3)),INDEX(orderData[order_no],SMALL(IF(ISNUMBER(MATCH(orderData[status],$D$11,0)*MATCH(YEAR(orderData[invoice_date]),$D$15,0)),MATCH(ROW(orderData[customer]),ROW(orderData[customer])),""),ROWS($A$15:A101)+$B$3))),IF($D$15="",INDEX(orderData[order_no],SMALL(IF(ISNUMBER(MATCH(orderData[status],$D$11,0)*MATCH(orderData[order_type],$D$13,0)),MATCH(ROW(orderData[customer]),ROW(orderData[customer])),""),ROWS($A$15:A101)+$B$3)),INDEX(orderData[order_no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no],SMALL(IF(ISNUMBER(MATCH(orderData[customer],$D$9,0)),MATCH(ROW(orderData[customer]),ROW(orderData[customer])),""),ROWS($A$15:A101)+$B$3)),INDEX(orderData[order_no],SMALL(IF(ISNUMBER(MATCH(orderData[customer],$D$9,0)*MATCH(YEAR(orderData[invoice_date]),$D$15,0)),MATCH(ROW(orderData[customer]),ROW(orderData[customer])),""),ROWS($A$15:A101)+$B$3))),IF($D$15="",INDEX(orderData[order_no],SMALL(IF(ISNUMBER(MATCH(orderData[customer],$D$9,0)*MATCH(orderData[order_type],$D$13,0)),MATCH(ROW(orderData[customer]),ROW(orderData[customer])),""),ROWS($A$15:A101)+$B$3)),INDEX(orderData[order_no],SMALL(IF(ISNUMBER(MATCH(orderData[customer],$D$9,0)*MATCH(orderData[order_type],$D$13,0)*MATCH(YEAR(orderData[invoice_date]),$D$15,0)),MATCH(ROW(orderData[customer]),ROW(orderData[customer])),""),ROWS($A$15:A101)+$B$3)))),IF($D$13="",IF($D$15="",INDEX(orderData[order_no],SMALL(IF(ISNUMBER(MATCH(orderData[customer],$D$9,0)*MATCH(orderData[status],$D$11,0)),MATCH(ROW(orderData[customer]),ROW(orderData[customer])),""),ROWS($A$15:A101)+$B$3)),INDEX(orderData[order_no],SMALL(IF(ISNUMBER(MATCH(orderData[customer],$D$9,0)*MATCH(orderData[status],$D$11,0)*MATCH(YEAR(orderData[invoice_date]),$D$15,0)),MATCH(ROW(orderData[customer]),ROW(orderData[customer])),""),ROWS($A$15:A101)+$B$3))),IF($D$15="",INDEX(orderData[order_no],SMALL(IF(ISNUMBER(MATCH(orderData[customer],$D$9,0)*MATCH(orderData[status],$D$11,0)*MATCH(orderData[order_type],$D$13,0)),MATCH(ROW(orderData[customer]),ROW(orderData[customer])),""),ROWS($A$15:A101)+$B$3)),INDEX(orderData[order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N94" s="287" t="str">
        <f t="array" ref="N94">IFERROR(IF($D$9="",IF($D$11="",IF($D$13="",IF($D$15="",INDEX(orderData[order_type],SMALL(MATCH(ROW(orderData[customer]),ROW(orderData[customer])),ROWS($A$15:A101)+$B$3)),INDEX(orderData[order_type],SMALL(IF(ISNUMBER(MATCH(YEAR(orderData[invoice_date]),$D$15,0)),MATCH(ROW(orderData[customer]),ROW(orderData[customer])),""),ROWS($A$15:A101)+$B$3))),IF($D$15="",INDEX(orderData[order_type],SMALL(IF(ISNUMBER(MATCH(orderData[order_type],$D$13,0)),MATCH(ROW(orderData[customer]),ROW(orderData[customer])),""),ROWS($A$15:A101)+$B$3)),INDEX(orderData[order_type],SMALL(IF(ISNUMBER(MATCH(orderData[order_type],$D$13,0)*MATCH(YEAR(orderData[invoice_date]),$D$15,0)),MATCH(ROW(orderData[customer]),ROW(orderData[customer])),""),ROWS($A$15:A101)+$B$3)))),IF($D$13="",IF($D$15="",INDEX(orderData[order_type],SMALL(IF(ISNUMBER(MATCH(orderData[status],$D$11,0)),MATCH(ROW(orderData[customer]),ROW(orderData[customer])),""),ROWS($A$15:A101)+$B$3)),INDEX(orderData[order_type],SMALL(IF(ISNUMBER(MATCH(orderData[status],$D$11,0)*MATCH(YEAR(orderData[invoice_date]),$D$15,0)),MATCH(ROW(orderData[customer]),ROW(orderData[customer])),""),ROWS($A$15:A101)+$B$3))),IF($D$15="",INDEX(orderData[order_type],SMALL(IF(ISNUMBER(MATCH(orderData[status],$D$11,0)*MATCH(orderData[order_type],$D$13,0)),MATCH(ROW(orderData[customer]),ROW(orderData[customer])),""),ROWS($A$15:A101)+$B$3)),INDEX(orderData[order_typ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type],SMALL(IF(ISNUMBER(MATCH(orderData[customer],$D$9,0)),MATCH(ROW(orderData[customer]),ROW(orderData[customer])),""),ROWS($A$15:A101)+$B$3)),INDEX(orderData[order_type],SMALL(IF(ISNUMBER(MATCH(orderData[customer],$D$9,0)*MATCH(YEAR(orderData[invoice_date]),$D$15,0)),MATCH(ROW(orderData[customer]),ROW(orderData[customer])),""),ROWS($A$15:A101)+$B$3))),IF($D$15="",INDEX(orderData[order_type],SMALL(IF(ISNUMBER(MATCH(orderData[customer],$D$9,0)*MATCH(orderData[order_type],$D$13,0)),MATCH(ROW(orderData[customer]),ROW(orderData[customer])),""),ROWS($A$15:A101)+$B$3)),INDEX(orderData[order_type],SMALL(IF(ISNUMBER(MATCH(orderData[customer],$D$9,0)*MATCH(orderData[order_type],$D$13,0)*MATCH(YEAR(orderData[invoice_date]),$D$15,0)),MATCH(ROW(orderData[customer]),ROW(orderData[customer])),""),ROWS($A$15:A101)+$B$3)))),IF($D$13="",IF($D$15="",INDEX(orderData[order_type],SMALL(IF(ISNUMBER(MATCH(orderData[customer],$D$9,0)*MATCH(orderData[status],$D$11,0)),MATCH(ROW(orderData[customer]),ROW(orderData[customer])),""),ROWS($A$15:A101)+$B$3)),INDEX(orderData[order_type],SMALL(IF(ISNUMBER(MATCH(orderData[customer],$D$9,0)*MATCH(orderData[status],$D$11,0)*MATCH(YEAR(orderData[invoice_date]),$D$15,0)),MATCH(ROW(orderData[customer]),ROW(orderData[customer])),""),ROWS($A$15:A101)+$B$3))),IF($D$15="",INDEX(orderData[order_type],SMALL(IF(ISNUMBER(MATCH(orderData[customer],$D$9,0)*MATCH(orderData[status],$D$11,0)*MATCH(orderData[order_type],$D$13,0)),MATCH(ROW(orderData[customer]),ROW(orderData[customer])),""),ROWS($A$15:A101)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O94" s="288" t="str">
        <f t="array" ref="O94">IFERROR(IF($D$9="",IF($D$11="",IF($D$13="",IF($D$15="",INDEX(orderData[order_date],SMALL(MATCH(ROW(orderData[customer]),ROW(orderData[customer])),ROWS($A$15:A101)+$B$3)),INDEX(orderData[order_date],SMALL(IF(ISNUMBER(MATCH(YEAR(orderData[invoice_date]),$D$15,0)),MATCH(ROW(orderData[customer]),ROW(orderData[customer])),""),ROWS($A$15:A101)+$B$3))),IF($D$15="",INDEX(orderData[order_date],SMALL(IF(ISNUMBER(MATCH(orderData[order_type],$D$13,0)),MATCH(ROW(orderData[customer]),ROW(orderData[customer])),""),ROWS($A$15:A101)+$B$3)),INDEX(orderData[order_date],SMALL(IF(ISNUMBER(MATCH(orderData[order_type],$D$13,0)*MATCH(YEAR(orderData[invoice_date]),$D$15,0)),MATCH(ROW(orderData[customer]),ROW(orderData[customer])),""),ROWS($A$15:A101)+$B$3)))),IF($D$13="",IF($D$15="",INDEX(orderData[order_date],SMALL(IF(ISNUMBER(MATCH(orderData[status],$D$11,0)),MATCH(ROW(orderData[customer]),ROW(orderData[customer])),""),ROWS($A$15:A101)+$B$3)),INDEX(orderData[order_date],SMALL(IF(ISNUMBER(MATCH(orderData[status],$D$11,0)*MATCH(YEAR(orderData[invoice_date]),$D$15,0)),MATCH(ROW(orderData[customer]),ROW(orderData[customer])),""),ROWS($A$15:A101)+$B$3))),IF($D$15="",INDEX(orderData[order_date],SMALL(IF(ISNUMBER(MATCH(orderData[status],$D$11,0)*MATCH(orderData[order_type],$D$13,0)),MATCH(ROW(orderData[customer]),ROW(orderData[customer])),""),ROWS($A$15:A101)+$B$3)),INDEX(orderData[order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date],SMALL(IF(ISNUMBER(MATCH(orderData[customer],$D$9,0)),MATCH(ROW(orderData[customer]),ROW(orderData[customer])),""),ROWS($A$15:A101)+$B$3)),INDEX(orderData[order_date],SMALL(IF(ISNUMBER(MATCH(orderData[customer],$D$9,0)*MATCH(YEAR(orderData[invoice_date]),$D$15,0)),MATCH(ROW(orderData[customer]),ROW(orderData[customer])),""),ROWS($A$15:A101)+$B$3))),IF($D$15="",INDEX(orderData[order_date],SMALL(IF(ISNUMBER(MATCH(orderData[customer],$D$9,0)*MATCH(orderData[order_type],$D$13,0)),MATCH(ROW(orderData[customer]),ROW(orderData[customer])),""),ROWS($A$15:A101)+$B$3)),INDEX(orderData[order_date],SMALL(IF(ISNUMBER(MATCH(orderData[customer],$D$9,0)*MATCH(orderData[order_type],$D$13,0)*MATCH(YEAR(orderData[invoice_date]),$D$15,0)),MATCH(ROW(orderData[customer]),ROW(orderData[customer])),""),ROWS($A$15:A101)+$B$3)))),IF($D$13="",IF($D$15="",INDEX(orderData[order_date],SMALL(IF(ISNUMBER(MATCH(orderData[customer],$D$9,0)*MATCH(orderData[status],$D$11,0)),MATCH(ROW(orderData[customer]),ROW(orderData[customer])),""),ROWS($A$15:A101)+$B$3)),INDEX(orderData[order_date],SMALL(IF(ISNUMBER(MATCH(orderData[customer],$D$9,0)*MATCH(orderData[status],$D$11,0)*MATCH(YEAR(orderData[invoice_date]),$D$15,0)),MATCH(ROW(orderData[customer]),ROW(orderData[customer])),""),ROWS($A$15:A101)+$B$3))),IF($D$15="",INDEX(orderData[order_date],SMALL(IF(ISNUMBER(MATCH(orderData[customer],$D$9,0)*MATCH(orderData[status],$D$11,0)*MATCH(orderData[order_type],$D$13,0)),MATCH(ROW(orderData[customer]),ROW(orderData[customer])),""),ROWS($A$15:A101)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P94" s="289" t="str">
        <f t="array" ref="P94">IFERROR(IF($D$9="",IF($D$11="",IF($D$13="",IF($D$15="",INDEX(orderData[invoice_no],SMALL(MATCH(ROW(orderData[customer]),ROW(orderData[customer])),ROWS($A$15:A101)+$B$3)),INDEX(orderData[invoice_no],SMALL(IF(ISNUMBER(MATCH(YEAR(orderData[invoice_date]),$D$15,0)),MATCH(ROW(orderData[customer]),ROW(orderData[customer])),""),ROWS($A$15:A101)+$B$3))),IF($D$15="",INDEX(orderData[invoice_no],SMALL(IF(ISNUMBER(MATCH(orderData[order_type],$D$13,0)),MATCH(ROW(orderData[customer]),ROW(orderData[customer])),""),ROWS($A$15:A101)+$B$3)),INDEX(orderData[invoice_no],SMALL(IF(ISNUMBER(MATCH(orderData[order_type],$D$13,0)*MATCH(YEAR(orderData[invoice_date]),$D$15,0)),MATCH(ROW(orderData[customer]),ROW(orderData[customer])),""),ROWS($A$15:A101)+$B$3)))),IF($D$13="",IF($D$15="",INDEX(orderData[invoice_no],SMALL(IF(ISNUMBER(MATCH(orderData[status],$D$11,0)),MATCH(ROW(orderData[customer]),ROW(orderData[customer])),""),ROWS($A$15:A101)+$B$3)),INDEX(orderData[invoice_no],SMALL(IF(ISNUMBER(MATCH(orderData[status],$D$11,0)*MATCH(YEAR(orderData[invoice_date]),$D$15,0)),MATCH(ROW(orderData[customer]),ROW(orderData[customer])),""),ROWS($A$15:A101)+$B$3))),IF($D$15="",INDEX(orderData[invoice_no],SMALL(IF(ISNUMBER(MATCH(orderData[status],$D$11,0)*MATCH(orderData[order_type],$D$13,0)),MATCH(ROW(orderData[customer]),ROW(orderData[customer])),""),ROWS($A$15:A101)+$B$3)),INDEX(orderData[invoice_no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no],SMALL(IF(ISNUMBER(MATCH(orderData[customer],$D$9,0)),MATCH(ROW(orderData[customer]),ROW(orderData[customer])),""),ROWS($A$15:A101)+$B$3)),INDEX(orderData[invoice_no],SMALL(IF(ISNUMBER(MATCH(orderData[customer],$D$9,0)*MATCH(YEAR(orderData[invoice_date]),$D$15,0)),MATCH(ROW(orderData[customer]),ROW(orderData[customer])),""),ROWS($A$15:A101)+$B$3))),IF($D$15="",INDEX(orderData[invoice_no],SMALL(IF(ISNUMBER(MATCH(orderData[customer],$D$9,0)*MATCH(orderData[order_type],$D$13,0)),MATCH(ROW(orderData[customer]),ROW(orderData[customer])),""),ROWS($A$15:A101)+$B$3)),INDEX(orderData[invoice_no],SMALL(IF(ISNUMBER(MATCH(orderData[customer],$D$9,0)*MATCH(orderData[order_type],$D$13,0)*MATCH(YEAR(orderData[invoice_date]),$D$15,0)),MATCH(ROW(orderData[customer]),ROW(orderData[customer])),""),ROWS($A$15:A101)+$B$3)))),IF($D$13="",IF($D$15="",INDEX(orderData[invoice_no],SMALL(IF(ISNUMBER(MATCH(orderData[customer],$D$9,0)*MATCH(orderData[status],$D$11,0)),MATCH(ROW(orderData[customer]),ROW(orderData[customer])),""),ROWS($A$15:A101)+$B$3)),INDEX(orderData[invoice_no],SMALL(IF(ISNUMBER(MATCH(orderData[customer],$D$9,0)*MATCH(orderData[status],$D$11,0)*MATCH(YEAR(orderData[invoice_date]),$D$15,0)),MATCH(ROW(orderData[customer]),ROW(orderData[customer])),""),ROWS($A$15:A101)+$B$3))),IF($D$15="",INDEX(orderData[invoice_no],SMALL(IF(ISNUMBER(MATCH(orderData[customer],$D$9,0)*MATCH(orderData[status],$D$11,0)*MATCH(orderData[order_type],$D$13,0)),MATCH(ROW(orderData[customer]),ROW(orderData[customer])),""),ROWS($A$15:A101)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Q94" s="290" t="str">
        <f t="array" ref="Q94">IFERROR(IF($D$9="",IF($D$11="",IF($D$13="",IF($D$15="",INDEX(orderData[invoice_date],SMALL(MATCH(ROW(orderData[customer]),ROW(orderData[customer])),ROWS($A$15:A101)+$B$3)),INDEX(orderData[invoice_date],SMALL(IF(ISNUMBER(MATCH(YEAR(orderData[invoice_date]),$D$15,0)),MATCH(ROW(orderData[customer]),ROW(orderData[customer])),""),ROWS($A$15:A101)+$B$3))),IF($D$15="",INDEX(orderData[invoice_date],SMALL(IF(ISNUMBER(MATCH(orderData[order_type],$D$13,0)),MATCH(ROW(orderData[customer]),ROW(orderData[customer])),""),ROWS($A$15:A101)+$B$3)),INDEX(orderData[invoice_date],SMALL(IF(ISNUMBER(MATCH(orderData[order_type],$D$13,0)*MATCH(YEAR(orderData[invoice_date]),$D$15,0)),MATCH(ROW(orderData[customer]),ROW(orderData[customer])),""),ROWS($A$15:A101)+$B$3)))),IF($D$13="",IF($D$15="",INDEX(orderData[invoice_date],SMALL(IF(ISNUMBER(MATCH(orderData[status],$D$11,0)),MATCH(ROW(orderData[customer]),ROW(orderData[customer])),""),ROWS($A$15:A101)+$B$3)),INDEX(orderData[invoice_date],SMALL(IF(ISNUMBER(MATCH(orderData[status],$D$11,0)*MATCH(YEAR(orderData[invoice_date]),$D$15,0)),MATCH(ROW(orderData[customer]),ROW(orderData[customer])),""),ROWS($A$15:A101)+$B$3))),IF($D$15="",INDEX(orderData[invoice_date],SMALL(IF(ISNUMBER(MATCH(orderData[status],$D$11,0)*MATCH(orderData[order_type],$D$13,0)),MATCH(ROW(orderData[customer]),ROW(orderData[customer])),""),ROWS($A$15:A101)+$B$3)),INDEX(orderData[invoice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date],SMALL(IF(ISNUMBER(MATCH(orderData[customer],$D$9,0)),MATCH(ROW(orderData[customer]),ROW(orderData[customer])),""),ROWS($A$15:A101)+$B$3)),INDEX(orderData[invoice_date],SMALL(IF(ISNUMBER(MATCH(orderData[customer],$D$9,0)*MATCH(YEAR(orderData[invoice_date]),$D$15,0)),MATCH(ROW(orderData[customer]),ROW(orderData[customer])),""),ROWS($A$15:A101)+$B$3))),IF($D$15="",INDEX(orderData[invoice_date],SMALL(IF(ISNUMBER(MATCH(orderData[customer],$D$9,0)*MATCH(orderData[order_type],$D$13,0)),MATCH(ROW(orderData[customer]),ROW(orderData[customer])),""),ROWS($A$15:A101)+$B$3)),INDEX(orderData[invoice_date],SMALL(IF(ISNUMBER(MATCH(orderData[customer],$D$9,0)*MATCH(orderData[order_type],$D$13,0)*MATCH(YEAR(orderData[invoice_date]),$D$15,0)),MATCH(ROW(orderData[customer]),ROW(orderData[customer])),""),ROWS($A$15:A101)+$B$3)))),IF($D$13="",IF($D$15="",INDEX(orderData[invoice_date],SMALL(IF(ISNUMBER(MATCH(orderData[customer],$D$9,0)*MATCH(orderData[status],$D$11,0)),MATCH(ROW(orderData[customer]),ROW(orderData[customer])),""),ROWS($A$15:A101)+$B$3)),INDEX(orderData[invoice_date],SMALL(IF(ISNUMBER(MATCH(orderData[customer],$D$9,0)*MATCH(orderData[status],$D$11,0)*MATCH(YEAR(orderData[invoice_date]),$D$15,0)),MATCH(ROW(orderData[customer]),ROW(orderData[customer])),""),ROWS($A$15:A101)+$B$3))),IF($D$15="",INDEX(orderData[invoice_date],SMALL(IF(ISNUMBER(MATCH(orderData[customer],$D$9,0)*MATCH(orderData[status],$D$11,0)*MATCH(orderData[order_type],$D$13,0)),MATCH(ROW(orderData[customer]),ROW(orderData[customer])),""),ROWS($A$15:A101)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R94" s="291" t="str">
        <f t="array" ref="R94">IFERROR(IF($D$9="",IF($D$11="",IF($D$13="",IF($D$15="",INDEX(orderData[inv_amount],SMALL(MATCH(ROW(orderData[customer]),ROW(orderData[customer])),ROWS($A$15:A101)+$B$3)),INDEX(orderData[inv_amount],SMALL(IF(ISNUMBER(MATCH(YEAR(orderData[invoice_date]),$D$15,0)),MATCH(ROW(orderData[customer]),ROW(orderData[customer])),""),ROWS($A$15:A101)+$B$3))),IF($D$15="",INDEX(orderData[inv_amount],SMALL(IF(ISNUMBER(MATCH(orderData[order_type],$D$13,0)),MATCH(ROW(orderData[customer]),ROW(orderData[customer])),""),ROWS($A$15:A101)+$B$3)),INDEX(orderData[inv_amount],SMALL(IF(ISNUMBER(MATCH(orderData[order_type],$D$13,0)*MATCH(YEAR(orderData[invoice_date]),$D$15,0)),MATCH(ROW(orderData[customer]),ROW(orderData[customer])),""),ROWS($A$15:A101)+$B$3)))),IF($D$13="",IF($D$15="",INDEX(orderData[inv_amount],SMALL(IF(ISNUMBER(MATCH(orderData[status],$D$11,0)),MATCH(ROW(orderData[customer]),ROW(orderData[customer])),""),ROWS($A$15:A101)+$B$3)),INDEX(orderData[inv_amount],SMALL(IF(ISNUMBER(MATCH(orderData[status],$D$11,0)*MATCH(YEAR(orderData[invoice_date]),$D$15,0)),MATCH(ROW(orderData[customer]),ROW(orderData[customer])),""),ROWS($A$15:A101)+$B$3))),IF($D$15="",INDEX(orderData[inv_amount],SMALL(IF(ISNUMBER(MATCH(orderData[status],$D$11,0)*MATCH(orderData[order_type],$D$13,0)),MATCH(ROW(orderData[customer]),ROW(orderData[customer])),""),ROWS($A$15:A101)+$B$3)),INDEX(orderData[inv_amount],SMALL(IF(ISNUMBER(MATCH(orderData[status],$D$11,0)*MATCH(orderData[order_type],$D$13,0)*MATCH(YEAR(orderData[invoice_date]),$D$15,0)),MATCH(ROW(orderData[customer]),ROW(orderData[customer])),""),ROWS($A$15:A101)+$B$3))))),IF($D$11="",IF($D$13="",IF($D$15="",INDEX(orderData[inv_amount],SMALL(IF(ISNUMBER(MATCH(orderData[customer],$D$9,0)),MATCH(ROW(orderData[customer]),ROW(orderData[customer])),""),ROWS($A$15:A101)+$B$3)),INDEX(orderData[inv_amount],SMALL(IF(ISNUMBER(MATCH(orderData[customer],$D$9,0)*MATCH(YEAR(orderData[invoice_date]),$D$15,0)),MATCH(ROW(orderData[customer]),ROW(orderData[customer])),""),ROWS($A$15:A101)+$B$3))),IF($D$15="",INDEX(orderData[inv_amount],SMALL(IF(ISNUMBER(MATCH(orderData[customer],$D$9,0)*MATCH(orderData[order_type],$D$13,0)),MATCH(ROW(orderData[customer]),ROW(orderData[customer])),""),ROWS($A$15:A101)+$B$3)),INDEX(orderData[inv_amount],SMALL(IF(ISNUMBER(MATCH(orderData[customer],$D$9,0)*MATCH(orderData[order_type],$D$13,0)*MATCH(YEAR(orderData[invoice_date]),$D$15,0)),MATCH(ROW(orderData[customer]),ROW(orderData[customer])),""),ROWS($A$15:A101)+$B$3)))),IF($D$13="",IF($D$15="",INDEX(orderData[inv_amount],SMALL(IF(ISNUMBER(MATCH(orderData[customer],$D$9,0)*MATCH(orderData[status],$D$11,0)),MATCH(ROW(orderData[customer]),ROW(orderData[customer])),""),ROWS($A$15:A101)+$B$3)),INDEX(orderData[inv_amount],SMALL(IF(ISNUMBER(MATCH(orderData[customer],$D$9,0)*MATCH(orderData[status],$D$11,0)*MATCH(YEAR(orderData[inv_amount]),$D$15,0)),MATCH(ROW(orderData[customer]),ROW(orderData[customer])),""),ROWS($A$15:A101)+$B$3))),IF($D$15="",INDEX(orderData[inv_amount],SMALL(IF(ISNUMBER(MATCH(orderData[customer],$D$9,0)*MATCH(orderData[status],$D$11,0)*MATCH(orderData[order_type],$D$13,0)),MATCH(ROW(orderData[customer]),ROW(orderData[customer])),""),ROWS($A$15:A101)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S94" s="353" t="str">
        <f t="array" ref="S94">IFERROR(IF($D$9="",IF($D$11="",IF($D$13="",IF($D$15="",INDEX(orderData[lock_goods],SMALL(MATCH(ROW(orderData[customer]),ROW(orderData[customer])),ROWS($A$15:A101)+$B$3)),INDEX(orderData[lock_goods],SMALL(IF(ISNUMBER(MATCH(YEAR(orderData[invoice_date]),$D$15,0)),MATCH(ROW(orderData[customer]),ROW(orderData[customer])),""),ROWS($A$15:A101)+$B$3))),IF($D$15="",INDEX(orderData[lock_goods],SMALL(IF(ISNUMBER(MATCH(orderData[order_type],$D$13,0)),MATCH(ROW(orderData[customer]),ROW(orderData[customer])),""),ROWS($A$15:A101)+$B$3)),INDEX(orderData[lock_goods],SMALL(IF(ISNUMBER(MATCH(orderData[order_type],$D$13,0)*MATCH(YEAR(orderData[invoice_date]),$D$15,0)),MATCH(ROW(orderData[customer]),ROW(orderData[customer])),""),ROWS($A$15:A101)+$B$3)))),IF($D$13="",IF($D$15="",INDEX(orderData[lock_goods],SMALL(IF(ISNUMBER(MATCH(orderData[status],$D$11,0)),MATCH(ROW(orderData[customer]),ROW(orderData[customer])),""),ROWS($A$15:A101)+$B$3)),INDEX(orderData[lock_goods],SMALL(IF(ISNUMBER(MATCH(orderData[status],$D$11,0)*MATCH(YEAR(orderData[invoice_date]),$D$15,0)),MATCH(ROW(orderData[customer]),ROW(orderData[customer])),""),ROWS($A$15:A101)+$B$3))),IF($D$15="",INDEX(orderData[lock_goods],SMALL(IF(ISNUMBER(MATCH(orderData[status],$D$11,0)*MATCH(orderData[order_type],$D$13,0)),MATCH(ROW(orderData[customer]),ROW(orderData[customer])),""),ROWS($A$15:A101)+$B$3)),INDEX(orderData[lock_goods],SMALL(IF(ISNUMBER(MATCH(orderData[status],$D$11,0)*MATCH(orderData[order_type],$D$13,0)*MATCH(YEAR(orderData[invoice_date]),$D$15,0)),MATCH(ROW(orderData[customer]),ROW(orderData[customer])),""),ROWS($A$15:A101)+$B$3))))),IF($D$11="",IF($D$13="",IF($D$15="",INDEX(orderData[lock_goods],SMALL(IF(ISNUMBER(MATCH(orderData[customer],$D$9,0)),MATCH(ROW(orderData[customer]),ROW(orderData[customer])),""),ROWS($A$15:A101)+$B$3)),INDEX(orderData[lock_goods],SMALL(IF(ISNUMBER(MATCH(orderData[customer],$D$9,0)*MATCH(YEAR(orderData[invoice_date]),$D$15,0)),MATCH(ROW(orderData[customer]),ROW(orderData[customer])),""),ROWS($A$15:A101)+$B$3))),IF($D$15="",INDEX(orderData[lock_goods],SMALL(IF(ISNUMBER(MATCH(orderData[customer],$D$9,0)*MATCH(orderData[order_type],$D$13,0)),MATCH(ROW(orderData[customer]),ROW(orderData[customer])),""),ROWS($A$15:A101)+$B$3)),INDEX(orderData[lock_goods],SMALL(IF(ISNUMBER(MATCH(orderData[customer],$D$9,0)*MATCH(orderData[order_type],$D$13,0)*MATCH(YEAR(orderData[invoice_date]),$D$15,0)),MATCH(ROW(orderData[customer]),ROW(orderData[customer])),""),ROWS($A$15:A101)+$B$3)))),IF($D$13="",IF($D$15="",INDEX(orderData[lock_goods],SMALL(IF(ISNUMBER(MATCH(orderData[customer],$D$9,0)*MATCH(orderData[status],$D$11,0)),MATCH(ROW(orderData[customer]),ROW(orderData[customer])),""),ROWS($A$15:A101)+$B$3)),INDEX(orderData[lock_goods],SMALL(IF(ISNUMBER(MATCH(orderData[customer],$D$9,0)*MATCH(orderData[status],$D$11,0)*MATCH(YEAR(orderData[payed]),$D$15,0)),MATCH(ROW(orderData[customer]),ROW(orderData[customer])),""),ROWS($A$15:A101)+$B$3))),IF($D$15="",INDEX(orderData[lock_goods],SMALL(IF(ISNUMBER(MATCH(orderData[customer],$D$9,0)*MATCH(orderData[status],$D$11,0)*MATCH(orderData[order_type],$D$13,0)),MATCH(ROW(orderData[customer]),ROW(orderData[customer])),""),ROWS($A$15:A101)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T94" s="292" t="str">
        <f t="array" ref="T94">IFERROR(IF($D$9="",IF($D$11="",IF($D$13="",IF($D$15="",INDEX(orderData[payed],SMALL(MATCH(ROW(orderData[customer]),ROW(orderData[customer])),ROWS($A$15:A101)+$B$3)),INDEX(orderData[payed],SMALL(IF(ISNUMBER(MATCH(YEAR(orderData[invoice_date]),$D$15,0)),MATCH(ROW(orderData[customer]),ROW(orderData[customer])),""),ROWS($A$15:A101)+$B$3))),IF($D$15="",INDEX(orderData[payed],SMALL(IF(ISNUMBER(MATCH(orderData[order_type],$D$13,0)),MATCH(ROW(orderData[customer]),ROW(orderData[customer])),""),ROWS($A$15:A101)+$B$3)),INDEX(orderData[payed],SMALL(IF(ISNUMBER(MATCH(orderData[order_type],$D$13,0)*MATCH(YEAR(orderData[invoice_date]),$D$15,0)),MATCH(ROW(orderData[customer]),ROW(orderData[customer])),""),ROWS($A$15:A101)+$B$3)))),IF($D$13="",IF($D$15="",INDEX(orderData[payed],SMALL(IF(ISNUMBER(MATCH(orderData[status],$D$11,0)),MATCH(ROW(orderData[customer]),ROW(orderData[customer])),""),ROWS($A$15:A101)+$B$3)),INDEX(orderData[payed],SMALL(IF(ISNUMBER(MATCH(orderData[status],$D$11,0)*MATCH(YEAR(orderData[invoice_date]),$D$15,0)),MATCH(ROW(orderData[customer]),ROW(orderData[customer])),""),ROWS($A$15:A101)+$B$3))),IF($D$15="",INDEX(orderData[payed],SMALL(IF(ISNUMBER(MATCH(orderData[status],$D$11,0)*MATCH(orderData[order_type],$D$13,0)),MATCH(ROW(orderData[customer]),ROW(orderData[customer])),""),ROWS($A$15:A101)+$B$3)),INDEX(orderData[payed],SMALL(IF(ISNUMBER(MATCH(orderData[status],$D$11,0)*MATCH(orderData[order_type],$D$13,0)*MATCH(YEAR(orderData[invoice_date]),$D$15,0)),MATCH(ROW(orderData[customer]),ROW(orderData[customer])),""),ROWS($A$15:A101)+$B$3))))),IF($D$11="",IF($D$13="",IF($D$15="",INDEX(orderData[payed],SMALL(IF(ISNUMBER(MATCH(orderData[customer],$D$9,0)),MATCH(ROW(orderData[customer]),ROW(orderData[customer])),""),ROWS($A$15:A101)+$B$3)),INDEX(orderData[payed],SMALL(IF(ISNUMBER(MATCH(orderData[customer],$D$9,0)*MATCH(YEAR(orderData[invoice_date]),$D$15,0)),MATCH(ROW(orderData[customer]),ROW(orderData[customer])),""),ROWS($A$15:A101)+$B$3))),IF($D$15="",INDEX(orderData[payed],SMALL(IF(ISNUMBER(MATCH(orderData[customer],$D$9,0)*MATCH(orderData[order_type],$D$13,0)),MATCH(ROW(orderData[customer]),ROW(orderData[customer])),""),ROWS($A$15:A101)+$B$3)),INDEX(orderData[payed],SMALL(IF(ISNUMBER(MATCH(orderData[customer],$D$9,0)*MATCH(orderData[order_type],$D$13,0)*MATCH(YEAR(orderData[invoice_date]),$D$15,0)),MATCH(ROW(orderData[customer]),ROW(orderData[customer])),""),ROWS($A$15:A101)+$B$3)))),IF($D$13="",IF($D$15="",INDEX(orderData[payed],SMALL(IF(ISNUMBER(MATCH(orderData[customer],$D$9,0)*MATCH(orderData[status],$D$11,0)),MATCH(ROW(orderData[customer]),ROW(orderData[customer])),""),ROWS($A$15:A101)+$B$3)),INDEX(orderData[payed],SMALL(IF(ISNUMBER(MATCH(orderData[customer],$D$9,0)*MATCH(orderData[status],$D$11,0)*MATCH(YEAR(orderData[payed]),$D$15,0)),MATCH(ROW(orderData[customer]),ROW(orderData[customer])),""),ROWS($A$15:A101)+$B$3))),IF($D$15="",INDEX(orderData[payed],SMALL(IF(ISNUMBER(MATCH(orderData[customer],$D$9,0)*MATCH(orderData[status],$D$11,0)*MATCH(orderData[order_type],$D$13,0)),MATCH(ROW(orderData[customer]),ROW(orderData[customer])),""),ROWS($A$15:A101)+$B$3)),INDEX(orderData[paye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U94" s="287" t="str">
        <f t="array" ref="U94">IFERROR(IF($D$9="",IF($D$11="",IF($D$13="",IF($D$15="",INDEX(orderData[shipping_method],SMALL(MATCH(ROW(orderData[customer]),ROW(orderData[customer])),ROWS($A$15:A101)+$B$3)),INDEX(orderData[shipping_method],SMALL(IF(ISNUMBER(MATCH(YEAR(orderData[invoice_date]),$D$15,0)),MATCH(ROW(orderData[customer]),ROW(orderData[customer])),""),ROWS($A$15:A101)+$B$3))),IF($D$15="",INDEX(orderData[shipping_method],SMALL(IF(ISNUMBER(MATCH(orderData[order_type],$D$13,0)),MATCH(ROW(orderData[customer]),ROW(orderData[customer])),""),ROWS($A$15:A101)+$B$3)),INDEX(orderData[shipping_method],SMALL(IF(ISNUMBER(MATCH(orderData[order_type],$D$13,0)*MATCH(YEAR(orderData[invoice_date]),$D$15,0)),MATCH(ROW(orderData[customer]),ROW(orderData[customer])),""),ROWS($A$15:A101)+$B$3)))),IF($D$13="",IF($D$15="",INDEX(orderData[shipping_method],SMALL(IF(ISNUMBER(MATCH(orderData[status],$D$11,0)),MATCH(ROW(orderData[customer]),ROW(orderData[customer])),""),ROWS($A$15:A101)+$B$3)),INDEX(orderData[shipping_method],SMALL(IF(ISNUMBER(MATCH(orderData[status],$D$11,0)*MATCH(YEAR(orderData[invoice_date]),$D$15,0)),MATCH(ROW(orderData[customer]),ROW(orderData[customer])),""),ROWS($A$15:A101)+$B$3))),IF($D$15="",INDEX(orderData[shipping_method],SMALL(IF(ISNUMBER(MATCH(orderData[status],$D$11,0)*MATCH(orderData[order_type],$D$13,0)),MATCH(ROW(orderData[customer]),ROW(orderData[customer])),""),ROWS($A$15:A101)+$B$3)),INDEX(orderData[shipping_method],SMALL(IF(ISNUMBER(MATCH(orderData[status],$D$11,0)*MATCH(orderData[order_type],$D$13,0)*MATCH(YEAR(orderData[invoice_date]),$D$15,0)),MATCH(ROW(orderData[customer]),ROW(orderData[customer])),""),ROWS($A$15:A101)+$B$3))))),IF($D$11="",IF($D$13="",IF($D$15="",INDEX(orderData[shipping_method],SMALL(IF(ISNUMBER(MATCH(orderData[customer],$D$9,0)),MATCH(ROW(orderData[customer]),ROW(orderData[customer])),""),ROWS($A$15:A101)+$B$3)),INDEX(orderData[shipping_method],SMALL(IF(ISNUMBER(MATCH(orderData[customer],$D$9,0)*MATCH(YEAR(orderData[invoice_date]),$D$15,0)),MATCH(ROW(orderData[customer]),ROW(orderData[customer])),""),ROWS($A$15:A101)+$B$3))),IF($D$15="",INDEX(orderData[shipping_method],SMALL(IF(ISNUMBER(MATCH(orderData[customer],$D$9,0)*MATCH(orderData[order_type],$D$13,0)),MATCH(ROW(orderData[customer]),ROW(orderData[customer])),""),ROWS($A$15:A101)+$B$3)),INDEX(orderData[shipping_method],SMALL(IF(ISNUMBER(MATCH(orderData[customer],$D$9,0)*MATCH(orderData[order_type],$D$13,0)*MATCH(YEAR(orderData[invoice_date]),$D$15,0)),MATCH(ROW(orderData[customer]),ROW(orderData[customer])),""),ROWS($A$15:A101)+$B$3)))),IF($D$13="",IF($D$15="",INDEX(orderData[shipping_method],SMALL(IF(ISNUMBER(MATCH(orderData[customer],$D$9,0)*MATCH(orderData[status],$D$11,0)),MATCH(ROW(orderData[customer]),ROW(orderData[customer])),""),ROWS($A$15:A101)+$B$3)),INDEX(orderData[shipping_method],SMALL(IF(ISNUMBER(MATCH(orderData[customer],$D$9,0)*MATCH(orderData[status],$D$11,0)*MATCH(YEAR(orderData[shipping_method]),$D$15,0)),MATCH(ROW(orderData[customer]),ROW(orderData[customer])),""),ROWS($A$15:A101)+$B$3))),IF($D$15="",INDEX(orderData[shipping_method],SMALL(IF(ISNUMBER(MATCH(orderData[customer],$D$9,0)*MATCH(orderData[status],$D$11,0)*MATCH(orderData[order_type],$D$13,0)),MATCH(ROW(orderData[customer]),ROW(orderData[customer])),""),ROWS($A$15:A101)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V94" s="292" t="str">
        <f t="array" ref="V94">IFERROR(IF($D$9="",IF($D$11="",IF($D$13="",IF($D$15="",INDEX(orderData[status],SMALL(MATCH(ROW(orderData[customer]),ROW(orderData[customer])),ROWS($A$15:A101)+$B$3)),INDEX(orderData[status],SMALL(IF(ISNUMBER(MATCH(YEAR(orderData[invoice_date]),$D$15,0)),MATCH(ROW(orderData[customer]),ROW(orderData[customer])),""),ROWS($A$15:A101)+$B$3))),IF($D$15="",INDEX(orderData[status],SMALL(IF(ISNUMBER(MATCH(orderData[order_type],$D$13,0)),MATCH(ROW(orderData[customer]),ROW(orderData[customer])),""),ROWS($A$15:A101)+$B$3)),INDEX(orderData[status],SMALL(IF(ISNUMBER(MATCH(orderData[order_type],$D$13,0)*MATCH(YEAR(orderData[invoice_date]),$D$15,0)),MATCH(ROW(orderData[customer]),ROW(orderData[customer])),""),ROWS($A$15:A101)+$B$3)))),IF($D$13="",IF($D$15="",INDEX(orderData[status],SMALL(IF(ISNUMBER(MATCH(orderData[status],$D$11,0)),MATCH(ROW(orderData[customer]),ROW(orderData[customer])),""),ROWS($A$15:A101)+$B$3)),INDEX(orderData[status],SMALL(IF(ISNUMBER(MATCH(orderData[status],$D$11,0)*MATCH(YEAR(orderData[invoice_date]),$D$15,0)),MATCH(ROW(orderData[customer]),ROW(orderData[customer])),""),ROWS($A$15:A101)+$B$3))),IF($D$15="",INDEX(orderData[status],SMALL(IF(ISNUMBER(MATCH(orderData[status],$D$11,0)*MATCH(orderData[order_type],$D$13,0)),MATCH(ROW(orderData[customer]),ROW(orderData[customer])),""),ROWS($A$15:A101)+$B$3)),INDEX(orderData[status],SMALL(IF(ISNUMBER(MATCH(orderData[status],$D$11,0)*MATCH(orderData[order_type],$D$13,0)*MATCH(YEAR(orderData[invoice_date]),$D$15,0)),MATCH(ROW(orderData[customer]),ROW(orderData[customer])),""),ROWS($A$15:A101)+$B$3))))),IF($D$11="",IF($D$13="",IF($D$15="",INDEX(orderData[status],SMALL(IF(ISNUMBER(MATCH(orderData[customer],$D$9,0)),MATCH(ROW(orderData[customer]),ROW(orderData[customer])),""),ROWS($A$15:A101)+$B$3)),INDEX(orderData[status],SMALL(IF(ISNUMBER(MATCH(orderData[customer],$D$9,0)*MATCH(YEAR(orderData[invoice_date]),$D$15,0)),MATCH(ROW(orderData[customer]),ROW(orderData[customer])),""),ROWS($A$15:A101)+$B$3))),IF($D$15="",INDEX(orderData[status],SMALL(IF(ISNUMBER(MATCH(orderData[customer],$D$9,0)*MATCH(orderData[order_type],$D$13,0)),MATCH(ROW(orderData[customer]),ROW(orderData[customer])),""),ROWS($A$15:A101)+$B$3)),INDEX(orderData[status],SMALL(IF(ISNUMBER(MATCH(orderData[customer],$D$9,0)*MATCH(orderData[order_type],$D$13,0)*MATCH(YEAR(orderData[invoice_date]),$D$15,0)),MATCH(ROW(orderData[customer]),ROW(orderData[customer])),""),ROWS($A$15:A101)+$B$3)))),IF($D$13="",IF($D$15="",INDEX(orderData[status],SMALL(IF(ISNUMBER(MATCH(orderData[customer],$D$9,0)*MATCH(orderData[status],$D$11,0)),MATCH(ROW(orderData[customer]),ROW(orderData[customer])),""),ROWS($A$15:A101)+$B$3)),INDEX(orderData[status],SMALL(IF(ISNUMBER(MATCH(orderData[customer],$D$9,0)*MATCH(orderData[status],$D$11,0)*MATCH(YEAR(orderData[status]),$D$15,0)),MATCH(ROW(orderData[customer]),ROW(orderData[customer])),""),ROWS($A$15:A101)+$B$3))),IF($D$15="",INDEX(orderData[status],SMALL(IF(ISNUMBER(MATCH(orderData[customer],$D$9,0)*MATCH(orderData[status],$D$11,0)*MATCH(orderData[order_type],$D$13,0)),MATCH(ROW(orderData[customer]),ROW(orderData[customer])),""),ROWS($A$15:A101)+$B$3)),INDEX(orderData[statu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W94" s="392" t="str">
        <f t="array" ref="W94">IFERROR(IF($D$9="",IF($D$11="",IF($D$13="",IF($D$15="",INDEX(orderData[custom_docs],SMALL(MATCH(ROW(orderData[customer]),ROW(orderData[customer])),ROWS($A$15:A101)+$B$3)),INDEX(orderData[custom_docs],SMALL(IF(ISNUMBER(MATCH(YEAR(orderData[invoice_date]),$D$15,0)),MATCH(ROW(orderData[customer]),ROW(orderData[customer])),""),ROWS($A$15:A101)+$B$3))),IF($D$15="",INDEX(orderData[custom_docs],SMALL(IF(ISNUMBER(MATCH(orderData[order_type],$D$13,0)),MATCH(ROW(orderData[customer]),ROW(orderData[customer])),""),ROWS($A$15:A101)+$B$3)),INDEX(orderData[custom_docs],SMALL(IF(ISNUMBER(MATCH(orderData[order_type],$D$13,0)*MATCH(YEAR(orderData[invoice_date]),$D$15,0)),MATCH(ROW(orderData[customer]),ROW(orderData[customer])),""),ROWS($A$15:A101)+$B$3)))),IF($D$13="",IF($D$15="",INDEX(orderData[custom_docs],SMALL(IF(ISNUMBER(MATCH(orderData[status],$D$11,0)),MATCH(ROW(orderData[customer]),ROW(orderData[customer])),""),ROWS($A$15:A101)+$B$3)),INDEX(orderData[custom_docs],SMALL(IF(ISNUMBER(MATCH(orderData[status],$D$11,0)*MATCH(YEAR(orderData[invoice_date]),$D$15,0)),MATCH(ROW(orderData[customer]),ROW(orderData[customer])),""),ROWS($A$15:A101)+$B$3))),IF($D$15="",INDEX(orderData[custom_docs],SMALL(IF(ISNUMBER(MATCH(orderData[status],$D$11,0)*MATCH(orderData[order_type],$D$13,0)),MATCH(ROW(orderData[customer]),ROW(orderData[customer])),""),ROWS($A$15:A101)+$B$3)),INDEX(orderData[custom_docs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_docs],SMALL(IF(ISNUMBER(MATCH(orderData[customer],$D$9,0)),MATCH(ROW(orderData[customer]),ROW(orderData[customer])),""),ROWS($A$15:A101)+$B$3)),INDEX(orderData[custom_docs],SMALL(IF(ISNUMBER(MATCH(orderData[customer],$D$9,0)*MATCH(YEAR(orderData[invoice_date]),$D$15,0)),MATCH(ROW(orderData[customer]),ROW(orderData[customer])),""),ROWS($A$15:A101)+$B$3))),IF($D$15="",INDEX(orderData[custom_docs],SMALL(IF(ISNUMBER(MATCH(orderData[customer],$D$9,0)*MATCH(orderData[order_type],$D$13,0)),MATCH(ROW(orderData[customer]),ROW(orderData[customer])),""),ROWS($A$15:A101)+$B$3)),INDEX(orderData[custom_docs],SMALL(IF(ISNUMBER(MATCH(orderData[customer],$D$9,0)*MATCH(orderData[order_type],$D$13,0)*MATCH(YEAR(orderData[invoice_date]),$D$15,0)),MATCH(ROW(orderData[customer]),ROW(orderData[customer])),""),ROWS($A$15:A101)+$B$3)))),IF($D$13="",IF($D$15="",INDEX(orderData[custom_docs],SMALL(IF(ISNUMBER(MATCH(orderData[customer],$D$9,0)*MATCH(orderData[status],$D$11,0)),MATCH(ROW(orderData[customer]),ROW(orderData[customer])),""),ROWS($A$15:A101)+$B$3)),INDEX(orderData[custom_docs],SMALL(IF(ISNUMBER(MATCH(orderData[customer],$D$9,0)*MATCH(orderData[status],$D$11,0)*MATCH(YEAR(orderData[status]),$D$15,0)),MATCH(ROW(orderData[customer]),ROW(orderData[customer])),""),ROWS($A$15:A101)+$B$3))),IF($D$15="",INDEX(orderData[custom_docs],SMALL(IF(ISNUMBER(MATCH(orderData[customer],$D$9,0)*MATCH(orderData[status],$D$11,0)*MATCH(orderData[order_type],$D$13,0)),MATCH(ROW(orderData[customer]),ROW(orderData[customer])),""),ROWS($A$15:A101)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BK94" s="266"/>
      <c r="BL94" s="267"/>
      <c r="BM94" s="268"/>
      <c r="BN94" s="267"/>
      <c r="BO94" s="268"/>
      <c r="BZ94" s="318"/>
      <c r="CA94" s="305" t="str">
        <f>IFERROR(IF(BZ94="","",INDEX(productData[description],MATCH(BZ94,productData[sku],0))),"")</f>
        <v/>
      </c>
      <c r="CB94" s="307"/>
      <c r="CC94" s="421"/>
      <c r="CD94" s="315"/>
      <c r="CE94" s="426"/>
      <c r="CF94" s="308"/>
      <c r="CG94" s="309" t="str">
        <f>IFERROR(ROUNDUP(CB94/INDEX(productData[units_per_carton],MATCH(BZ94,productData[sku],0)),0),"")</f>
        <v/>
      </c>
      <c r="CH94" s="310" t="str">
        <f>IFERROR(ROUNDUP(CD94/INDEX(productData[units_per_carton],MATCH(BZ94,productData[sku],0)),0),"")</f>
        <v/>
      </c>
      <c r="CI94" s="310" t="str">
        <f>IFERROR(ROUNDUP(CF94/INDEX(productData[units_per_carton],MATCH(BZ94,productData[sku])),0),"")</f>
        <v/>
      </c>
      <c r="CJ94" s="310" t="str">
        <f>IFERROR(((CB94+CD94+CF94)/INDEX(productData[units_per_carton],MATCH(BZ94,productData[sku],0)))*INDEX(productData[net_weight],MATCH(BZ94,productData[sku],0)),"")</f>
        <v/>
      </c>
      <c r="CK94" s="310" t="str">
        <f>IFERROR(((CB94+CD94+CF94)/INDEX(productData[units_per_carton],MATCH(BZ94,productData[sku],0)))*INDEX(productData[gross_weight],MATCH(BZ94,productData[sku],0)),"")</f>
        <v/>
      </c>
      <c r="CL94" s="414" t="str">
        <f>IFERROR((CB94+CD94+CF94)/INDEX(productData[units_per_carton],MATCH(BZ94,productData[sku],0))*INDEX(productData[length],MATCH(BZ94,productData[sku],0))*INDEX(productData[width],MATCH(BZ94,productData[sku],0))*INDEX(productData[height],MATCH(BZ94,productData[sku],0))/1000000000,"")</f>
        <v/>
      </c>
      <c r="CM94" s="311" t="str">
        <f>IFERROR(INDEX(productData[category],MATCH(BZ94,productData[sku],0)),"")</f>
        <v/>
      </c>
      <c r="CN94" s="311" t="str">
        <f>IFERROR(INDEX(productData[size1],MATCH(BZ94,productData[sku],0)),"")</f>
        <v/>
      </c>
      <c r="CO94" s="312" t="str">
        <f>IFERROR(INDEX(productData[hs_code],MATCH(BZ94,productData[sku],0)),"")</f>
        <v/>
      </c>
      <c r="CP94" s="365" t="str">
        <f>IFERROR(INDEX(productData[sku_geko],MATCH(BZ94,productData[sku],0)),"")</f>
        <v/>
      </c>
      <c r="CQ94" s="308"/>
      <c r="CR94" s="383" t="str">
        <f>IFERROR(IF(BZ94="","",IF($BX$15="SALE",INDEX(inventory[COSTO UNITARIO],MATCH(BZ94,inventory[SKU],0)),IF($BX$15="SAMPLING",INDEX(inventory[COSTO UNITARIO],MATCH(BZ94,inventory[SKU],0)),""))),"")</f>
        <v/>
      </c>
      <c r="CS94" s="383" t="str">
        <f t="shared" si="10"/>
        <v/>
      </c>
      <c r="CT94" s="430" t="str">
        <f t="shared" si="11"/>
        <v/>
      </c>
      <c r="CU94" s="357" t="str">
        <f t="shared" si="12"/>
        <v/>
      </c>
      <c r="DB94" s="251" t="str">
        <f>IFERROR(VLOOKUP(BZ94,productData[],22,FALSE),"")</f>
        <v/>
      </c>
      <c r="EE94" s="342" t="str">
        <f t="array" ref="EE94">IFERROR(IF($EC$9="",IF($EC$11="",IF($EC$13="",INDEX(productData[sku],SMALL(MATCH(ROW(productData[sku]),ROW(productData[sku])),ROWS($A$15:A101)+$B$3)),INDEX(productData[sku],SMALL(IF(ISNUMBER(MATCH(productData[size1],$EC$13,0)),MATCH(ROW(productData[sku]),ROW(productData[sku])),""),ROWS($A$15:A99)+$B$3))),IF($EC$13="",INDEX(productData[sku],SMALL(IF(ISNUMBER(MATCH(productData[sex],$EC$11,0)),MATCH(ROW(productData[sku]),ROW(productData[sku])),""),ROWS($A$15:A99)+$B$3)),INDEX(productData[sku],SMALL(IF(ISNUMBER(MATCH(productData[sex],$EC$11,0)*MATCH(productData[size1],$EC$13,0)),MATCH(ROW(productData[sku]),ROW(productData[sku])),""),ROWS($A$15:A99)+$B$3)))),IF($EC$11="",IF($EC$13="",INDEX(productData[sku],SMALL(IF(ISNUMBER(MATCH(productData[category],$EC$9,0)),MATCH(ROW(productData[sku]),ROW(productData[sku])),""),ROWS($A$15:A99)+$B$3)),INDEX(productData[sku],SMALL(IF(ISNUMBER(MATCH(productData[category],$EC$9,0)*MATCH(productData[size1],$EC$13,0)),MATCH(ROW(productData[sku]),ROW(productData[sku])),""),ROWS($A$15:A99)+$B$3))),IF($EC$13="",INDEX(productData[sku],SMALL(IF(ISNUMBER(MATCH(productData[category],$EC$9,0)*MATCH(productData[sex],$EC$11,0)),MATCH(ROW(productData[sku]),ROW(productData[sku])),""),ROWS($A$15:A99)+$B$3)),INDEX(productData[sku],SMALL(IF(ISNUMBER(MATCH(productData[category],$EC$9,0)*MATCH(productData[sex],$EC$11,0)*MATCH(productData[size1],$EC$13,0)),MATCH(ROW(productData[sku]),ROW(productData[sku])),""),ROWS($A$15:A99)+$B$3))))),"")</f>
        <v/>
      </c>
      <c r="EF94" s="502" t="str">
        <f t="array" ref="EF94">IFERROR(IF($EC$9="",IF($EC$11="",IF($EC$13="",INDEX(productData[description],SMALL(MATCH(ROW(productData[sku]),ROW(productData[sku])),ROWS($A$15:A101)+$B$3)),INDEX(productData[description],SMALL(IF(ISNUMBER(MATCH(productData[size1],$EC$13,0)),MATCH(ROW(productData[sku]),ROW(productData[sku])),""),ROWS($A$15:A99)+$B$3))),IF($EC$13="",INDEX(productData[description],SMALL(IF(ISNUMBER(MATCH(productData[sex],$EC$11,0)),MATCH(ROW(productData[sku]),ROW(productData[sku])),""),ROWS($A$15:A99)+$B$3)),INDEX(productData[description],SMALL(IF(ISNUMBER(MATCH(productData[sex],$EC$11,0)*MATCH(productData[size1],$EC$13,0)),MATCH(ROW(productData[sku]),ROW(productData[sku])),""),ROWS($A$15:A99)+$B$3)))),IF($EC$11="",IF($EC$13="",INDEX(productData[description],SMALL(IF(ISNUMBER(MATCH(productData[category],$EC$9,0)),MATCH(ROW(productData[sku]),ROW(productData[sku])),""),ROWS($A$15:A99)+$B$3)),INDEX(productData[description],SMALL(IF(ISNUMBER(MATCH(productData[category],$EC$9,0)*MATCH(productData[size1],$EC$13,0)),MATCH(ROW(productData[sku]),ROW(productData[sku])),""),ROWS($A$15:A99)+$B$3))),IF($EC$13="",INDEX(productData[description],SMALL(IF(ISNUMBER(MATCH(productData[category],$EC$9,0)*MATCH(productData[sex],$EC$11,0)),MATCH(ROW(productData[sku]),ROW(productData[sku])),""),ROWS($A$15:A99)+$B$3)),INDEX(productData[description],SMALL(IF(ISNUMBER(MATCH(productData[category],$EC$9,0)*MATCH(productData[sex],$EC$11,0)*MATCH(productData[size1],$EC$13,0)),MATCH(ROW(productData[sku]),ROW(productData[sku])),""),ROWS($A$15:A99)+$B$3))))),"")</f>
        <v/>
      </c>
      <c r="EG94" s="343" t="str">
        <f>IFERROR(IF('BHPC MANAGER'!$EE94="","",INDEX(inventory[ESISTENZA],MATCH('BHPC MANAGER'!$EE94,inventory[SKU],0))),0)</f>
        <v/>
      </c>
      <c r="EH94" s="344" t="s">
        <v>241</v>
      </c>
      <c r="EI94" s="344" t="str">
        <f t="shared" si="13"/>
        <v/>
      </c>
      <c r="EJ94" s="345" t="s">
        <v>241</v>
      </c>
      <c r="EK94" s="346" t="str">
        <f t="shared" si="14"/>
        <v/>
      </c>
    </row>
    <row r="95" spans="12:141" ht="15" customHeight="1" x14ac:dyDescent="0.35">
      <c r="L95" s="285" t="str">
        <f t="array" ref="L95">IFERROR(IF($D$9="",IF($D$11="",IF($D$13="",IF($D$15="",INDEX(orderData[customer],SMALL(MATCH(ROW(orderData[customer]),ROW(orderData[customer])),ROWS($A$15:A102)+$B$3)),INDEX(orderData[customer],SMALL(IF(ISNUMBER(MATCH(YEAR(orderData[invoice_date]),$D$15,0)),MATCH(ROW(orderData[customer]),ROW(orderData[customer])),""),ROWS($A$15:A102)+$B$3))),IF($D$15="",INDEX(orderData[customer],SMALL(IF(ISNUMBER(MATCH(orderData[order_type],$D$13,0)),MATCH(ROW(orderData[customer]),ROW(orderData[customer])),""),ROWS($A$15:A102)+$B$3)),INDEX(orderData[customer],SMALL(IF(ISNUMBER(MATCH(orderData[order_type],$D$13,0)*MATCH(YEAR(orderData[invoice_date]),$D$15,0)),MATCH(ROW(orderData[customer]),ROW(orderData[customer])),""),ROWS($A$15:A102)+$B$3)))),IF($D$13="",IF($D$15="",INDEX(orderData[customer],SMALL(IF(ISNUMBER(MATCH(orderData[status],$D$11,0)),MATCH(ROW(orderData[customer]),ROW(orderData[customer])),""),ROWS($A$15:A102)+$B$3)),INDEX(orderData[customer],SMALL(IF(ISNUMBER(MATCH(orderData[status],$D$11,0)*MATCH(YEAR(orderData[invoice_date]),$D$15,0)),MATCH(ROW(orderData[customer]),ROW(orderData[customer])),""),ROWS($A$15:A102)+$B$3))),IF($D$15="",INDEX(orderData[customer],SMALL(IF(ISNUMBER(MATCH(orderData[status],$D$11,0)*MATCH(orderData[order_type],$D$13,0)),MATCH(ROW(orderData[customer]),ROW(orderData[customer])),""),ROWS($A$15:A102)+$B$3)),INDEX(orderData[customer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er],SMALL(IF(ISNUMBER(MATCH(orderData[customer],$D$9,0)),MATCH(ROW(orderData[customer]),ROW(orderData[customer])),""),ROWS($A$15:A102)+$B$3)),INDEX(orderData[customer],SMALL(IF(ISNUMBER(MATCH(orderData[customer],$D$9,0)*MATCH(YEAR(orderData[invoice_date]),$D$15,0)),MATCH(ROW(orderData[customer]),ROW(orderData[customer])),""),ROWS($A$15:A102)+$B$3))),IF($D$15="",INDEX(orderData[customer],SMALL(IF(ISNUMBER(MATCH(orderData[customer],$D$9,0)*MATCH(orderData[order_type],$D$13,0)),MATCH(ROW(orderData[customer]),ROW(orderData[customer])),""),ROWS($A$15:A102)+$B$3)),INDEX(orderData[customer],SMALL(IF(ISNUMBER(MATCH(orderData[customer],$D$9,0)*MATCH(orderData[order_type],$D$13,0)*MATCH(YEAR(orderData[invoice_date]),$D$15,0)),MATCH(ROW(orderData[customer]),ROW(orderData[customer])),""),ROWS($A$15:A102)+$B$3)))),IF($D$13="",IF($D$15="",INDEX(orderData[customer],SMALL(IF(ISNUMBER(MATCH(orderData[customer],$D$9,0)*MATCH(orderData[status],$D$11,0)),MATCH(ROW(orderData[customer]),ROW(orderData[customer])),""),ROWS($A$15:A102)+$B$3)),INDEX(orderData[customer],SMALL(IF(ISNUMBER(MATCH(orderData[customer],$D$9,0)*MATCH(orderData[status],$D$11,0)*MATCH(YEAR(orderData[invoice_date]),$D$15,0)),MATCH(ROW(orderData[customer]),ROW(orderData[customer])),""),ROWS($A$15:A102)+$B$3))),IF($D$15="",INDEX(orderData[customer],SMALL(IF(ISNUMBER(MATCH(orderData[customer],$D$9,0)*MATCH(orderData[status],$D$11,0)*MATCH(orderData[order_type],$D$13,0)),MATCH(ROW(orderData[customer]),ROW(orderData[customer])),""),ROWS($A$15:A102)+$B$3)),INDEX(orderData[customer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M95" s="286" t="str">
        <f t="array" ref="M95">IFERROR(IF($D$9="",IF($D$11="",IF($D$13="",IF($D$15="",INDEX(orderData[order_no],SMALL(MATCH(ROW(orderData[customer]),ROW(orderData[customer])),ROWS($A$15:A102)+$B$3)),INDEX(orderData[order_no],SMALL(IF(ISNUMBER(MATCH(YEAR(orderData[invoice_date]),$D$15,0)),MATCH(ROW(orderData[customer]),ROW(orderData[customer])),""),ROWS($A$15:A102)+$B$3))),IF($D$15="",INDEX(orderData[order_no],SMALL(IF(ISNUMBER(MATCH(orderData[order_type],$D$13,0)),MATCH(ROW(orderData[customer]),ROW(orderData[customer])),""),ROWS($A$15:A102)+$B$3)),INDEX(orderData[order_no],SMALL(IF(ISNUMBER(MATCH(orderData[order_type],$D$13,0)*MATCH(YEAR(orderData[invoice_date]),$D$15,0)),MATCH(ROW(orderData[customer]),ROW(orderData[customer])),""),ROWS($A$15:A102)+$B$3)))),IF($D$13="",IF($D$15="",INDEX(orderData[order_no],SMALL(IF(ISNUMBER(MATCH(orderData[status],$D$11,0)),MATCH(ROW(orderData[customer]),ROW(orderData[customer])),""),ROWS($A$15:A102)+$B$3)),INDEX(orderData[order_no],SMALL(IF(ISNUMBER(MATCH(orderData[status],$D$11,0)*MATCH(YEAR(orderData[invoice_date]),$D$15,0)),MATCH(ROW(orderData[customer]),ROW(orderData[customer])),""),ROWS($A$15:A102)+$B$3))),IF($D$15="",INDEX(orderData[order_no],SMALL(IF(ISNUMBER(MATCH(orderData[status],$D$11,0)*MATCH(orderData[order_type],$D$13,0)),MATCH(ROW(orderData[customer]),ROW(orderData[customer])),""),ROWS($A$15:A102)+$B$3)),INDEX(orderData[order_no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no],SMALL(IF(ISNUMBER(MATCH(orderData[customer],$D$9,0)),MATCH(ROW(orderData[customer]),ROW(orderData[customer])),""),ROWS($A$15:A102)+$B$3)),INDEX(orderData[order_no],SMALL(IF(ISNUMBER(MATCH(orderData[customer],$D$9,0)*MATCH(YEAR(orderData[invoice_date]),$D$15,0)),MATCH(ROW(orderData[customer]),ROW(orderData[customer])),""),ROWS($A$15:A102)+$B$3))),IF($D$15="",INDEX(orderData[order_no],SMALL(IF(ISNUMBER(MATCH(orderData[customer],$D$9,0)*MATCH(orderData[order_type],$D$13,0)),MATCH(ROW(orderData[customer]),ROW(orderData[customer])),""),ROWS($A$15:A102)+$B$3)),INDEX(orderData[order_no],SMALL(IF(ISNUMBER(MATCH(orderData[customer],$D$9,0)*MATCH(orderData[order_type],$D$13,0)*MATCH(YEAR(orderData[invoice_date]),$D$15,0)),MATCH(ROW(orderData[customer]),ROW(orderData[customer])),""),ROWS($A$15:A102)+$B$3)))),IF($D$13="",IF($D$15="",INDEX(orderData[order_no],SMALL(IF(ISNUMBER(MATCH(orderData[customer],$D$9,0)*MATCH(orderData[status],$D$11,0)),MATCH(ROW(orderData[customer]),ROW(orderData[customer])),""),ROWS($A$15:A102)+$B$3)),INDEX(orderData[order_no],SMALL(IF(ISNUMBER(MATCH(orderData[customer],$D$9,0)*MATCH(orderData[status],$D$11,0)*MATCH(YEAR(orderData[invoice_date]),$D$15,0)),MATCH(ROW(orderData[customer]),ROW(orderData[customer])),""),ROWS($A$15:A102)+$B$3))),IF($D$15="",INDEX(orderData[order_no],SMALL(IF(ISNUMBER(MATCH(orderData[customer],$D$9,0)*MATCH(orderData[status],$D$11,0)*MATCH(orderData[order_type],$D$13,0)),MATCH(ROW(orderData[customer]),ROW(orderData[customer])),""),ROWS($A$15:A102)+$B$3)),INDEX(orderData[order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N95" s="287" t="str">
        <f t="array" ref="N95">IFERROR(IF($D$9="",IF($D$11="",IF($D$13="",IF($D$15="",INDEX(orderData[order_type],SMALL(MATCH(ROW(orderData[customer]),ROW(orderData[customer])),ROWS($A$15:A102)+$B$3)),INDEX(orderData[order_type],SMALL(IF(ISNUMBER(MATCH(YEAR(orderData[invoice_date]),$D$15,0)),MATCH(ROW(orderData[customer]),ROW(orderData[customer])),""),ROWS($A$15:A102)+$B$3))),IF($D$15="",INDEX(orderData[order_type],SMALL(IF(ISNUMBER(MATCH(orderData[order_type],$D$13,0)),MATCH(ROW(orderData[customer]),ROW(orderData[customer])),""),ROWS($A$15:A102)+$B$3)),INDEX(orderData[order_type],SMALL(IF(ISNUMBER(MATCH(orderData[order_type],$D$13,0)*MATCH(YEAR(orderData[invoice_date]),$D$15,0)),MATCH(ROW(orderData[customer]),ROW(orderData[customer])),""),ROWS($A$15:A102)+$B$3)))),IF($D$13="",IF($D$15="",INDEX(orderData[order_type],SMALL(IF(ISNUMBER(MATCH(orderData[status],$D$11,0)),MATCH(ROW(orderData[customer]),ROW(orderData[customer])),""),ROWS($A$15:A102)+$B$3)),INDEX(orderData[order_type],SMALL(IF(ISNUMBER(MATCH(orderData[status],$D$11,0)*MATCH(YEAR(orderData[invoice_date]),$D$15,0)),MATCH(ROW(orderData[customer]),ROW(orderData[customer])),""),ROWS($A$15:A102)+$B$3))),IF($D$15="",INDEX(orderData[order_type],SMALL(IF(ISNUMBER(MATCH(orderData[status],$D$11,0)*MATCH(orderData[order_type],$D$13,0)),MATCH(ROW(orderData[customer]),ROW(orderData[customer])),""),ROWS($A$15:A102)+$B$3)),INDEX(orderData[order_typ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type],SMALL(IF(ISNUMBER(MATCH(orderData[customer],$D$9,0)),MATCH(ROW(orderData[customer]),ROW(orderData[customer])),""),ROWS($A$15:A102)+$B$3)),INDEX(orderData[order_type],SMALL(IF(ISNUMBER(MATCH(orderData[customer],$D$9,0)*MATCH(YEAR(orderData[invoice_date]),$D$15,0)),MATCH(ROW(orderData[customer]),ROW(orderData[customer])),""),ROWS($A$15:A102)+$B$3))),IF($D$15="",INDEX(orderData[order_type],SMALL(IF(ISNUMBER(MATCH(orderData[customer],$D$9,0)*MATCH(orderData[order_type],$D$13,0)),MATCH(ROW(orderData[customer]),ROW(orderData[customer])),""),ROWS($A$15:A102)+$B$3)),INDEX(orderData[order_type],SMALL(IF(ISNUMBER(MATCH(orderData[customer],$D$9,0)*MATCH(orderData[order_type],$D$13,0)*MATCH(YEAR(orderData[invoice_date]),$D$15,0)),MATCH(ROW(orderData[customer]),ROW(orderData[customer])),""),ROWS($A$15:A102)+$B$3)))),IF($D$13="",IF($D$15="",INDEX(orderData[order_type],SMALL(IF(ISNUMBER(MATCH(orderData[customer],$D$9,0)*MATCH(orderData[status],$D$11,0)),MATCH(ROW(orderData[customer]),ROW(orderData[customer])),""),ROWS($A$15:A102)+$B$3)),INDEX(orderData[order_type],SMALL(IF(ISNUMBER(MATCH(orderData[customer],$D$9,0)*MATCH(orderData[status],$D$11,0)*MATCH(YEAR(orderData[invoice_date]),$D$15,0)),MATCH(ROW(orderData[customer]),ROW(orderData[customer])),""),ROWS($A$15:A102)+$B$3))),IF($D$15="",INDEX(orderData[order_type],SMALL(IF(ISNUMBER(MATCH(orderData[customer],$D$9,0)*MATCH(orderData[status],$D$11,0)*MATCH(orderData[order_type],$D$13,0)),MATCH(ROW(orderData[customer]),ROW(orderData[customer])),""),ROWS($A$15:A102)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O95" s="288" t="str">
        <f t="array" ref="O95">IFERROR(IF($D$9="",IF($D$11="",IF($D$13="",IF($D$15="",INDEX(orderData[order_date],SMALL(MATCH(ROW(orderData[customer]),ROW(orderData[customer])),ROWS($A$15:A102)+$B$3)),INDEX(orderData[order_date],SMALL(IF(ISNUMBER(MATCH(YEAR(orderData[invoice_date]),$D$15,0)),MATCH(ROW(orderData[customer]),ROW(orderData[customer])),""),ROWS($A$15:A102)+$B$3))),IF($D$15="",INDEX(orderData[order_date],SMALL(IF(ISNUMBER(MATCH(orderData[order_type],$D$13,0)),MATCH(ROW(orderData[customer]),ROW(orderData[customer])),""),ROWS($A$15:A102)+$B$3)),INDEX(orderData[order_date],SMALL(IF(ISNUMBER(MATCH(orderData[order_type],$D$13,0)*MATCH(YEAR(orderData[invoice_date]),$D$15,0)),MATCH(ROW(orderData[customer]),ROW(orderData[customer])),""),ROWS($A$15:A102)+$B$3)))),IF($D$13="",IF($D$15="",INDEX(orderData[order_date],SMALL(IF(ISNUMBER(MATCH(orderData[status],$D$11,0)),MATCH(ROW(orderData[customer]),ROW(orderData[customer])),""),ROWS($A$15:A102)+$B$3)),INDEX(orderData[order_date],SMALL(IF(ISNUMBER(MATCH(orderData[status],$D$11,0)*MATCH(YEAR(orderData[invoice_date]),$D$15,0)),MATCH(ROW(orderData[customer]),ROW(orderData[customer])),""),ROWS($A$15:A102)+$B$3))),IF($D$15="",INDEX(orderData[order_date],SMALL(IF(ISNUMBER(MATCH(orderData[status],$D$11,0)*MATCH(orderData[order_type],$D$13,0)),MATCH(ROW(orderData[customer]),ROW(orderData[customer])),""),ROWS($A$15:A102)+$B$3)),INDEX(orderData[order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date],SMALL(IF(ISNUMBER(MATCH(orderData[customer],$D$9,0)),MATCH(ROW(orderData[customer]),ROW(orderData[customer])),""),ROWS($A$15:A102)+$B$3)),INDEX(orderData[order_date],SMALL(IF(ISNUMBER(MATCH(orderData[customer],$D$9,0)*MATCH(YEAR(orderData[invoice_date]),$D$15,0)),MATCH(ROW(orderData[customer]),ROW(orderData[customer])),""),ROWS($A$15:A102)+$B$3))),IF($D$15="",INDEX(orderData[order_date],SMALL(IF(ISNUMBER(MATCH(orderData[customer],$D$9,0)*MATCH(orderData[order_type],$D$13,0)),MATCH(ROW(orderData[customer]),ROW(orderData[customer])),""),ROWS($A$15:A102)+$B$3)),INDEX(orderData[order_date],SMALL(IF(ISNUMBER(MATCH(orderData[customer],$D$9,0)*MATCH(orderData[order_type],$D$13,0)*MATCH(YEAR(orderData[invoice_date]),$D$15,0)),MATCH(ROW(orderData[customer]),ROW(orderData[customer])),""),ROWS($A$15:A102)+$B$3)))),IF($D$13="",IF($D$15="",INDEX(orderData[order_date],SMALL(IF(ISNUMBER(MATCH(orderData[customer],$D$9,0)*MATCH(orderData[status],$D$11,0)),MATCH(ROW(orderData[customer]),ROW(orderData[customer])),""),ROWS($A$15:A102)+$B$3)),INDEX(orderData[order_date],SMALL(IF(ISNUMBER(MATCH(orderData[customer],$D$9,0)*MATCH(orderData[status],$D$11,0)*MATCH(YEAR(orderData[invoice_date]),$D$15,0)),MATCH(ROW(orderData[customer]),ROW(orderData[customer])),""),ROWS($A$15:A102)+$B$3))),IF($D$15="",INDEX(orderData[order_date],SMALL(IF(ISNUMBER(MATCH(orderData[customer],$D$9,0)*MATCH(orderData[status],$D$11,0)*MATCH(orderData[order_type],$D$13,0)),MATCH(ROW(orderData[customer]),ROW(orderData[customer])),""),ROWS($A$15:A102)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P95" s="289" t="str">
        <f t="array" ref="P95">IFERROR(IF($D$9="",IF($D$11="",IF($D$13="",IF($D$15="",INDEX(orderData[invoice_no],SMALL(MATCH(ROW(orderData[customer]),ROW(orderData[customer])),ROWS($A$15:A102)+$B$3)),INDEX(orderData[invoice_no],SMALL(IF(ISNUMBER(MATCH(YEAR(orderData[invoice_date]),$D$15,0)),MATCH(ROW(orderData[customer]),ROW(orderData[customer])),""),ROWS($A$15:A102)+$B$3))),IF($D$15="",INDEX(orderData[invoice_no],SMALL(IF(ISNUMBER(MATCH(orderData[order_type],$D$13,0)),MATCH(ROW(orderData[customer]),ROW(orderData[customer])),""),ROWS($A$15:A102)+$B$3)),INDEX(orderData[invoice_no],SMALL(IF(ISNUMBER(MATCH(orderData[order_type],$D$13,0)*MATCH(YEAR(orderData[invoice_date]),$D$15,0)),MATCH(ROW(orderData[customer]),ROW(orderData[customer])),""),ROWS($A$15:A102)+$B$3)))),IF($D$13="",IF($D$15="",INDEX(orderData[invoice_no],SMALL(IF(ISNUMBER(MATCH(orderData[status],$D$11,0)),MATCH(ROW(orderData[customer]),ROW(orderData[customer])),""),ROWS($A$15:A102)+$B$3)),INDEX(orderData[invoice_no],SMALL(IF(ISNUMBER(MATCH(orderData[status],$D$11,0)*MATCH(YEAR(orderData[invoice_date]),$D$15,0)),MATCH(ROW(orderData[customer]),ROW(orderData[customer])),""),ROWS($A$15:A102)+$B$3))),IF($D$15="",INDEX(orderData[invoice_no],SMALL(IF(ISNUMBER(MATCH(orderData[status],$D$11,0)*MATCH(orderData[order_type],$D$13,0)),MATCH(ROW(orderData[customer]),ROW(orderData[customer])),""),ROWS($A$15:A102)+$B$3)),INDEX(orderData[invoice_no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no],SMALL(IF(ISNUMBER(MATCH(orderData[customer],$D$9,0)),MATCH(ROW(orderData[customer]),ROW(orderData[customer])),""),ROWS($A$15:A102)+$B$3)),INDEX(orderData[invoice_no],SMALL(IF(ISNUMBER(MATCH(orderData[customer],$D$9,0)*MATCH(YEAR(orderData[invoice_date]),$D$15,0)),MATCH(ROW(orderData[customer]),ROW(orderData[customer])),""),ROWS($A$15:A102)+$B$3))),IF($D$15="",INDEX(orderData[invoice_no],SMALL(IF(ISNUMBER(MATCH(orderData[customer],$D$9,0)*MATCH(orderData[order_type],$D$13,0)),MATCH(ROW(orderData[customer]),ROW(orderData[customer])),""),ROWS($A$15:A102)+$B$3)),INDEX(orderData[invoice_no],SMALL(IF(ISNUMBER(MATCH(orderData[customer],$D$9,0)*MATCH(orderData[order_type],$D$13,0)*MATCH(YEAR(orderData[invoice_date]),$D$15,0)),MATCH(ROW(orderData[customer]),ROW(orderData[customer])),""),ROWS($A$15:A102)+$B$3)))),IF($D$13="",IF($D$15="",INDEX(orderData[invoice_no],SMALL(IF(ISNUMBER(MATCH(orderData[customer],$D$9,0)*MATCH(orderData[status],$D$11,0)),MATCH(ROW(orderData[customer]),ROW(orderData[customer])),""),ROWS($A$15:A102)+$B$3)),INDEX(orderData[invoice_no],SMALL(IF(ISNUMBER(MATCH(orderData[customer],$D$9,0)*MATCH(orderData[status],$D$11,0)*MATCH(YEAR(orderData[invoice_date]),$D$15,0)),MATCH(ROW(orderData[customer]),ROW(orderData[customer])),""),ROWS($A$15:A102)+$B$3))),IF($D$15="",INDEX(orderData[invoice_no],SMALL(IF(ISNUMBER(MATCH(orderData[customer],$D$9,0)*MATCH(orderData[status],$D$11,0)*MATCH(orderData[order_type],$D$13,0)),MATCH(ROW(orderData[customer]),ROW(orderData[customer])),""),ROWS($A$15:A102)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Q95" s="290" t="str">
        <f t="array" ref="Q95">IFERROR(IF($D$9="",IF($D$11="",IF($D$13="",IF($D$15="",INDEX(orderData[invoice_date],SMALL(MATCH(ROW(orderData[customer]),ROW(orderData[customer])),ROWS($A$15:A102)+$B$3)),INDEX(orderData[invoice_date],SMALL(IF(ISNUMBER(MATCH(YEAR(orderData[invoice_date]),$D$15,0)),MATCH(ROW(orderData[customer]),ROW(orderData[customer])),""),ROWS($A$15:A102)+$B$3))),IF($D$15="",INDEX(orderData[invoice_date],SMALL(IF(ISNUMBER(MATCH(orderData[order_type],$D$13,0)),MATCH(ROW(orderData[customer]),ROW(orderData[customer])),""),ROWS($A$15:A102)+$B$3)),INDEX(orderData[invoice_date],SMALL(IF(ISNUMBER(MATCH(orderData[order_type],$D$13,0)*MATCH(YEAR(orderData[invoice_date]),$D$15,0)),MATCH(ROW(orderData[customer]),ROW(orderData[customer])),""),ROWS($A$15:A102)+$B$3)))),IF($D$13="",IF($D$15="",INDEX(orderData[invoice_date],SMALL(IF(ISNUMBER(MATCH(orderData[status],$D$11,0)),MATCH(ROW(orderData[customer]),ROW(orderData[customer])),""),ROWS($A$15:A102)+$B$3)),INDEX(orderData[invoice_date],SMALL(IF(ISNUMBER(MATCH(orderData[status],$D$11,0)*MATCH(YEAR(orderData[invoice_date]),$D$15,0)),MATCH(ROW(orderData[customer]),ROW(orderData[customer])),""),ROWS($A$15:A102)+$B$3))),IF($D$15="",INDEX(orderData[invoice_date],SMALL(IF(ISNUMBER(MATCH(orderData[status],$D$11,0)*MATCH(orderData[order_type],$D$13,0)),MATCH(ROW(orderData[customer]),ROW(orderData[customer])),""),ROWS($A$15:A102)+$B$3)),INDEX(orderData[invoice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date],SMALL(IF(ISNUMBER(MATCH(orderData[customer],$D$9,0)),MATCH(ROW(orderData[customer]),ROW(orderData[customer])),""),ROWS($A$15:A102)+$B$3)),INDEX(orderData[invoice_date],SMALL(IF(ISNUMBER(MATCH(orderData[customer],$D$9,0)*MATCH(YEAR(orderData[invoice_date]),$D$15,0)),MATCH(ROW(orderData[customer]),ROW(orderData[customer])),""),ROWS($A$15:A102)+$B$3))),IF($D$15="",INDEX(orderData[invoice_date],SMALL(IF(ISNUMBER(MATCH(orderData[customer],$D$9,0)*MATCH(orderData[order_type],$D$13,0)),MATCH(ROW(orderData[customer]),ROW(orderData[customer])),""),ROWS($A$15:A102)+$B$3)),INDEX(orderData[invoice_date],SMALL(IF(ISNUMBER(MATCH(orderData[customer],$D$9,0)*MATCH(orderData[order_type],$D$13,0)*MATCH(YEAR(orderData[invoice_date]),$D$15,0)),MATCH(ROW(orderData[customer]),ROW(orderData[customer])),""),ROWS($A$15:A102)+$B$3)))),IF($D$13="",IF($D$15="",INDEX(orderData[invoice_date],SMALL(IF(ISNUMBER(MATCH(orderData[customer],$D$9,0)*MATCH(orderData[status],$D$11,0)),MATCH(ROW(orderData[customer]),ROW(orderData[customer])),""),ROWS($A$15:A102)+$B$3)),INDEX(orderData[invoice_date],SMALL(IF(ISNUMBER(MATCH(orderData[customer],$D$9,0)*MATCH(orderData[status],$D$11,0)*MATCH(YEAR(orderData[invoice_date]),$D$15,0)),MATCH(ROW(orderData[customer]),ROW(orderData[customer])),""),ROWS($A$15:A102)+$B$3))),IF($D$15="",INDEX(orderData[invoice_date],SMALL(IF(ISNUMBER(MATCH(orderData[customer],$D$9,0)*MATCH(orderData[status],$D$11,0)*MATCH(orderData[order_type],$D$13,0)),MATCH(ROW(orderData[customer]),ROW(orderData[customer])),""),ROWS($A$15:A102)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R95" s="291" t="str">
        <f t="array" ref="R95">IFERROR(IF($D$9="",IF($D$11="",IF($D$13="",IF($D$15="",INDEX(orderData[inv_amount],SMALL(MATCH(ROW(orderData[customer]),ROW(orderData[customer])),ROWS($A$15:A102)+$B$3)),INDEX(orderData[inv_amount],SMALL(IF(ISNUMBER(MATCH(YEAR(orderData[invoice_date]),$D$15,0)),MATCH(ROW(orderData[customer]),ROW(orderData[customer])),""),ROWS($A$15:A102)+$B$3))),IF($D$15="",INDEX(orderData[inv_amount],SMALL(IF(ISNUMBER(MATCH(orderData[order_type],$D$13,0)),MATCH(ROW(orderData[customer]),ROW(orderData[customer])),""),ROWS($A$15:A102)+$B$3)),INDEX(orderData[inv_amount],SMALL(IF(ISNUMBER(MATCH(orderData[order_type],$D$13,0)*MATCH(YEAR(orderData[invoice_date]),$D$15,0)),MATCH(ROW(orderData[customer]),ROW(orderData[customer])),""),ROWS($A$15:A102)+$B$3)))),IF($D$13="",IF($D$15="",INDEX(orderData[inv_amount],SMALL(IF(ISNUMBER(MATCH(orderData[status],$D$11,0)),MATCH(ROW(orderData[customer]),ROW(orderData[customer])),""),ROWS($A$15:A102)+$B$3)),INDEX(orderData[inv_amount],SMALL(IF(ISNUMBER(MATCH(orderData[status],$D$11,0)*MATCH(YEAR(orderData[invoice_date]),$D$15,0)),MATCH(ROW(orderData[customer]),ROW(orderData[customer])),""),ROWS($A$15:A102)+$B$3))),IF($D$15="",INDEX(orderData[inv_amount],SMALL(IF(ISNUMBER(MATCH(orderData[status],$D$11,0)*MATCH(orderData[order_type],$D$13,0)),MATCH(ROW(orderData[customer]),ROW(orderData[customer])),""),ROWS($A$15:A102)+$B$3)),INDEX(orderData[inv_amount],SMALL(IF(ISNUMBER(MATCH(orderData[status],$D$11,0)*MATCH(orderData[order_type],$D$13,0)*MATCH(YEAR(orderData[invoice_date]),$D$15,0)),MATCH(ROW(orderData[customer]),ROW(orderData[customer])),""),ROWS($A$15:A102)+$B$3))))),IF($D$11="",IF($D$13="",IF($D$15="",INDEX(orderData[inv_amount],SMALL(IF(ISNUMBER(MATCH(orderData[customer],$D$9,0)),MATCH(ROW(orderData[customer]),ROW(orderData[customer])),""),ROWS($A$15:A102)+$B$3)),INDEX(orderData[inv_amount],SMALL(IF(ISNUMBER(MATCH(orderData[customer],$D$9,0)*MATCH(YEAR(orderData[invoice_date]),$D$15,0)),MATCH(ROW(orderData[customer]),ROW(orderData[customer])),""),ROWS($A$15:A102)+$B$3))),IF($D$15="",INDEX(orderData[inv_amount],SMALL(IF(ISNUMBER(MATCH(orderData[customer],$D$9,0)*MATCH(orderData[order_type],$D$13,0)),MATCH(ROW(orderData[customer]),ROW(orderData[customer])),""),ROWS($A$15:A102)+$B$3)),INDEX(orderData[inv_amount],SMALL(IF(ISNUMBER(MATCH(orderData[customer],$D$9,0)*MATCH(orderData[order_type],$D$13,0)*MATCH(YEAR(orderData[invoice_date]),$D$15,0)),MATCH(ROW(orderData[customer]),ROW(orderData[customer])),""),ROWS($A$15:A102)+$B$3)))),IF($D$13="",IF($D$15="",INDEX(orderData[inv_amount],SMALL(IF(ISNUMBER(MATCH(orderData[customer],$D$9,0)*MATCH(orderData[status],$D$11,0)),MATCH(ROW(orderData[customer]),ROW(orderData[customer])),""),ROWS($A$15:A102)+$B$3)),INDEX(orderData[inv_amount],SMALL(IF(ISNUMBER(MATCH(orderData[customer],$D$9,0)*MATCH(orderData[status],$D$11,0)*MATCH(YEAR(orderData[inv_amount]),$D$15,0)),MATCH(ROW(orderData[customer]),ROW(orderData[customer])),""),ROWS($A$15:A102)+$B$3))),IF($D$15="",INDEX(orderData[inv_amount],SMALL(IF(ISNUMBER(MATCH(orderData[customer],$D$9,0)*MATCH(orderData[status],$D$11,0)*MATCH(orderData[order_type],$D$13,0)),MATCH(ROW(orderData[customer]),ROW(orderData[customer])),""),ROWS($A$15:A102)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S95" s="353" t="str">
        <f t="array" ref="S95">IFERROR(IF($D$9="",IF($D$11="",IF($D$13="",IF($D$15="",INDEX(orderData[lock_goods],SMALL(MATCH(ROW(orderData[customer]),ROW(orderData[customer])),ROWS($A$15:A102)+$B$3)),INDEX(orderData[lock_goods],SMALL(IF(ISNUMBER(MATCH(YEAR(orderData[invoice_date]),$D$15,0)),MATCH(ROW(orderData[customer]),ROW(orderData[customer])),""),ROWS($A$15:A102)+$B$3))),IF($D$15="",INDEX(orderData[lock_goods],SMALL(IF(ISNUMBER(MATCH(orderData[order_type],$D$13,0)),MATCH(ROW(orderData[customer]),ROW(orderData[customer])),""),ROWS($A$15:A102)+$B$3)),INDEX(orderData[lock_goods],SMALL(IF(ISNUMBER(MATCH(orderData[order_type],$D$13,0)*MATCH(YEAR(orderData[invoice_date]),$D$15,0)),MATCH(ROW(orderData[customer]),ROW(orderData[customer])),""),ROWS($A$15:A102)+$B$3)))),IF($D$13="",IF($D$15="",INDEX(orderData[lock_goods],SMALL(IF(ISNUMBER(MATCH(orderData[status],$D$11,0)),MATCH(ROW(orderData[customer]),ROW(orderData[customer])),""),ROWS($A$15:A102)+$B$3)),INDEX(orderData[lock_goods],SMALL(IF(ISNUMBER(MATCH(orderData[status],$D$11,0)*MATCH(YEAR(orderData[invoice_date]),$D$15,0)),MATCH(ROW(orderData[customer]),ROW(orderData[customer])),""),ROWS($A$15:A102)+$B$3))),IF($D$15="",INDEX(orderData[lock_goods],SMALL(IF(ISNUMBER(MATCH(orderData[status],$D$11,0)*MATCH(orderData[order_type],$D$13,0)),MATCH(ROW(orderData[customer]),ROW(orderData[customer])),""),ROWS($A$15:A102)+$B$3)),INDEX(orderData[lock_goods],SMALL(IF(ISNUMBER(MATCH(orderData[status],$D$11,0)*MATCH(orderData[order_type],$D$13,0)*MATCH(YEAR(orderData[invoice_date]),$D$15,0)),MATCH(ROW(orderData[customer]),ROW(orderData[customer])),""),ROWS($A$15:A102)+$B$3))))),IF($D$11="",IF($D$13="",IF($D$15="",INDEX(orderData[lock_goods],SMALL(IF(ISNUMBER(MATCH(orderData[customer],$D$9,0)),MATCH(ROW(orderData[customer]),ROW(orderData[customer])),""),ROWS($A$15:A102)+$B$3)),INDEX(orderData[lock_goods],SMALL(IF(ISNUMBER(MATCH(orderData[customer],$D$9,0)*MATCH(YEAR(orderData[invoice_date]),$D$15,0)),MATCH(ROW(orderData[customer]),ROW(orderData[customer])),""),ROWS($A$15:A102)+$B$3))),IF($D$15="",INDEX(orderData[lock_goods],SMALL(IF(ISNUMBER(MATCH(orderData[customer],$D$9,0)*MATCH(orderData[order_type],$D$13,0)),MATCH(ROW(orderData[customer]),ROW(orderData[customer])),""),ROWS($A$15:A102)+$B$3)),INDEX(orderData[lock_goods],SMALL(IF(ISNUMBER(MATCH(orderData[customer],$D$9,0)*MATCH(orderData[order_type],$D$13,0)*MATCH(YEAR(orderData[invoice_date]),$D$15,0)),MATCH(ROW(orderData[customer]),ROW(orderData[customer])),""),ROWS($A$15:A102)+$B$3)))),IF($D$13="",IF($D$15="",INDEX(orderData[lock_goods],SMALL(IF(ISNUMBER(MATCH(orderData[customer],$D$9,0)*MATCH(orderData[status],$D$11,0)),MATCH(ROW(orderData[customer]),ROW(orderData[customer])),""),ROWS($A$15:A102)+$B$3)),INDEX(orderData[lock_goods],SMALL(IF(ISNUMBER(MATCH(orderData[customer],$D$9,0)*MATCH(orderData[status],$D$11,0)*MATCH(YEAR(orderData[payed]),$D$15,0)),MATCH(ROW(orderData[customer]),ROW(orderData[customer])),""),ROWS($A$15:A102)+$B$3))),IF($D$15="",INDEX(orderData[lock_goods],SMALL(IF(ISNUMBER(MATCH(orderData[customer],$D$9,0)*MATCH(orderData[status],$D$11,0)*MATCH(orderData[order_type],$D$13,0)),MATCH(ROW(orderData[customer]),ROW(orderData[customer])),""),ROWS($A$15:A102)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T95" s="292" t="str">
        <f t="array" ref="T95">IFERROR(IF($D$9="",IF($D$11="",IF($D$13="",IF($D$15="",INDEX(orderData[payed],SMALL(MATCH(ROW(orderData[customer]),ROW(orderData[customer])),ROWS($A$15:A102)+$B$3)),INDEX(orderData[payed],SMALL(IF(ISNUMBER(MATCH(YEAR(orderData[invoice_date]),$D$15,0)),MATCH(ROW(orderData[customer]),ROW(orderData[customer])),""),ROWS($A$15:A102)+$B$3))),IF($D$15="",INDEX(orderData[payed],SMALL(IF(ISNUMBER(MATCH(orderData[order_type],$D$13,0)),MATCH(ROW(orderData[customer]),ROW(orderData[customer])),""),ROWS($A$15:A102)+$B$3)),INDEX(orderData[payed],SMALL(IF(ISNUMBER(MATCH(orderData[order_type],$D$13,0)*MATCH(YEAR(orderData[invoice_date]),$D$15,0)),MATCH(ROW(orderData[customer]),ROW(orderData[customer])),""),ROWS($A$15:A102)+$B$3)))),IF($D$13="",IF($D$15="",INDEX(orderData[payed],SMALL(IF(ISNUMBER(MATCH(orderData[status],$D$11,0)),MATCH(ROW(orderData[customer]),ROW(orderData[customer])),""),ROWS($A$15:A102)+$B$3)),INDEX(orderData[payed],SMALL(IF(ISNUMBER(MATCH(orderData[status],$D$11,0)*MATCH(YEAR(orderData[invoice_date]),$D$15,0)),MATCH(ROW(orderData[customer]),ROW(orderData[customer])),""),ROWS($A$15:A102)+$B$3))),IF($D$15="",INDEX(orderData[payed],SMALL(IF(ISNUMBER(MATCH(orderData[status],$D$11,0)*MATCH(orderData[order_type],$D$13,0)),MATCH(ROW(orderData[customer]),ROW(orderData[customer])),""),ROWS($A$15:A102)+$B$3)),INDEX(orderData[payed],SMALL(IF(ISNUMBER(MATCH(orderData[status],$D$11,0)*MATCH(orderData[order_type],$D$13,0)*MATCH(YEAR(orderData[invoice_date]),$D$15,0)),MATCH(ROW(orderData[customer]),ROW(orderData[customer])),""),ROWS($A$15:A102)+$B$3))))),IF($D$11="",IF($D$13="",IF($D$15="",INDEX(orderData[payed],SMALL(IF(ISNUMBER(MATCH(orderData[customer],$D$9,0)),MATCH(ROW(orderData[customer]),ROW(orderData[customer])),""),ROWS($A$15:A102)+$B$3)),INDEX(orderData[payed],SMALL(IF(ISNUMBER(MATCH(orderData[customer],$D$9,0)*MATCH(YEAR(orderData[invoice_date]),$D$15,0)),MATCH(ROW(orderData[customer]),ROW(orderData[customer])),""),ROWS($A$15:A102)+$B$3))),IF($D$15="",INDEX(orderData[payed],SMALL(IF(ISNUMBER(MATCH(orderData[customer],$D$9,0)*MATCH(orderData[order_type],$D$13,0)),MATCH(ROW(orderData[customer]),ROW(orderData[customer])),""),ROWS($A$15:A102)+$B$3)),INDEX(orderData[payed],SMALL(IF(ISNUMBER(MATCH(orderData[customer],$D$9,0)*MATCH(orderData[order_type],$D$13,0)*MATCH(YEAR(orderData[invoice_date]),$D$15,0)),MATCH(ROW(orderData[customer]),ROW(orderData[customer])),""),ROWS($A$15:A102)+$B$3)))),IF($D$13="",IF($D$15="",INDEX(orderData[payed],SMALL(IF(ISNUMBER(MATCH(orderData[customer],$D$9,0)*MATCH(orderData[status],$D$11,0)),MATCH(ROW(orderData[customer]),ROW(orderData[customer])),""),ROWS($A$15:A102)+$B$3)),INDEX(orderData[payed],SMALL(IF(ISNUMBER(MATCH(orderData[customer],$D$9,0)*MATCH(orderData[status],$D$11,0)*MATCH(YEAR(orderData[payed]),$D$15,0)),MATCH(ROW(orderData[customer]),ROW(orderData[customer])),""),ROWS($A$15:A102)+$B$3))),IF($D$15="",INDEX(orderData[payed],SMALL(IF(ISNUMBER(MATCH(orderData[customer],$D$9,0)*MATCH(orderData[status],$D$11,0)*MATCH(orderData[order_type],$D$13,0)),MATCH(ROW(orderData[customer]),ROW(orderData[customer])),""),ROWS($A$15:A102)+$B$3)),INDEX(orderData[paye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U95" s="287" t="str">
        <f t="array" ref="U95">IFERROR(IF($D$9="",IF($D$11="",IF($D$13="",IF($D$15="",INDEX(orderData[shipping_method],SMALL(MATCH(ROW(orderData[customer]),ROW(orderData[customer])),ROWS($A$15:A102)+$B$3)),INDEX(orderData[shipping_method],SMALL(IF(ISNUMBER(MATCH(YEAR(orderData[invoice_date]),$D$15,0)),MATCH(ROW(orderData[customer]),ROW(orderData[customer])),""),ROWS($A$15:A102)+$B$3))),IF($D$15="",INDEX(orderData[shipping_method],SMALL(IF(ISNUMBER(MATCH(orderData[order_type],$D$13,0)),MATCH(ROW(orderData[customer]),ROW(orderData[customer])),""),ROWS($A$15:A102)+$B$3)),INDEX(orderData[shipping_method],SMALL(IF(ISNUMBER(MATCH(orderData[order_type],$D$13,0)*MATCH(YEAR(orderData[invoice_date]),$D$15,0)),MATCH(ROW(orderData[customer]),ROW(orderData[customer])),""),ROWS($A$15:A102)+$B$3)))),IF($D$13="",IF($D$15="",INDEX(orderData[shipping_method],SMALL(IF(ISNUMBER(MATCH(orderData[status],$D$11,0)),MATCH(ROW(orderData[customer]),ROW(orderData[customer])),""),ROWS($A$15:A102)+$B$3)),INDEX(orderData[shipping_method],SMALL(IF(ISNUMBER(MATCH(orderData[status],$D$11,0)*MATCH(YEAR(orderData[invoice_date]),$D$15,0)),MATCH(ROW(orderData[customer]),ROW(orderData[customer])),""),ROWS($A$15:A102)+$B$3))),IF($D$15="",INDEX(orderData[shipping_method],SMALL(IF(ISNUMBER(MATCH(orderData[status],$D$11,0)*MATCH(orderData[order_type],$D$13,0)),MATCH(ROW(orderData[customer]),ROW(orderData[customer])),""),ROWS($A$15:A102)+$B$3)),INDEX(orderData[shipping_method],SMALL(IF(ISNUMBER(MATCH(orderData[status],$D$11,0)*MATCH(orderData[order_type],$D$13,0)*MATCH(YEAR(orderData[invoice_date]),$D$15,0)),MATCH(ROW(orderData[customer]),ROW(orderData[customer])),""),ROWS($A$15:A102)+$B$3))))),IF($D$11="",IF($D$13="",IF($D$15="",INDEX(orderData[shipping_method],SMALL(IF(ISNUMBER(MATCH(orderData[customer],$D$9,0)),MATCH(ROW(orderData[customer]),ROW(orderData[customer])),""),ROWS($A$15:A102)+$B$3)),INDEX(orderData[shipping_method],SMALL(IF(ISNUMBER(MATCH(orderData[customer],$D$9,0)*MATCH(YEAR(orderData[invoice_date]),$D$15,0)),MATCH(ROW(orderData[customer]),ROW(orderData[customer])),""),ROWS($A$15:A102)+$B$3))),IF($D$15="",INDEX(orderData[shipping_method],SMALL(IF(ISNUMBER(MATCH(orderData[customer],$D$9,0)*MATCH(orderData[order_type],$D$13,0)),MATCH(ROW(orderData[customer]),ROW(orderData[customer])),""),ROWS($A$15:A102)+$B$3)),INDEX(orderData[shipping_method],SMALL(IF(ISNUMBER(MATCH(orderData[customer],$D$9,0)*MATCH(orderData[order_type],$D$13,0)*MATCH(YEAR(orderData[invoice_date]),$D$15,0)),MATCH(ROW(orderData[customer]),ROW(orderData[customer])),""),ROWS($A$15:A102)+$B$3)))),IF($D$13="",IF($D$15="",INDEX(orderData[shipping_method],SMALL(IF(ISNUMBER(MATCH(orderData[customer],$D$9,0)*MATCH(orderData[status],$D$11,0)),MATCH(ROW(orderData[customer]),ROW(orderData[customer])),""),ROWS($A$15:A102)+$B$3)),INDEX(orderData[shipping_method],SMALL(IF(ISNUMBER(MATCH(orderData[customer],$D$9,0)*MATCH(orderData[status],$D$11,0)*MATCH(YEAR(orderData[shipping_method]),$D$15,0)),MATCH(ROW(orderData[customer]),ROW(orderData[customer])),""),ROWS($A$15:A102)+$B$3))),IF($D$15="",INDEX(orderData[shipping_method],SMALL(IF(ISNUMBER(MATCH(orderData[customer],$D$9,0)*MATCH(orderData[status],$D$11,0)*MATCH(orderData[order_type],$D$13,0)),MATCH(ROW(orderData[customer]),ROW(orderData[customer])),""),ROWS($A$15:A102)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V95" s="292" t="str">
        <f t="array" ref="V95">IFERROR(IF($D$9="",IF($D$11="",IF($D$13="",IF($D$15="",INDEX(orderData[status],SMALL(MATCH(ROW(orderData[customer]),ROW(orderData[customer])),ROWS($A$15:A102)+$B$3)),INDEX(orderData[status],SMALL(IF(ISNUMBER(MATCH(YEAR(orderData[invoice_date]),$D$15,0)),MATCH(ROW(orderData[customer]),ROW(orderData[customer])),""),ROWS($A$15:A102)+$B$3))),IF($D$15="",INDEX(orderData[status],SMALL(IF(ISNUMBER(MATCH(orderData[order_type],$D$13,0)),MATCH(ROW(orderData[customer]),ROW(orderData[customer])),""),ROWS($A$15:A102)+$B$3)),INDEX(orderData[status],SMALL(IF(ISNUMBER(MATCH(orderData[order_type],$D$13,0)*MATCH(YEAR(orderData[invoice_date]),$D$15,0)),MATCH(ROW(orderData[customer]),ROW(orderData[customer])),""),ROWS($A$15:A102)+$B$3)))),IF($D$13="",IF($D$15="",INDEX(orderData[status],SMALL(IF(ISNUMBER(MATCH(orderData[status],$D$11,0)),MATCH(ROW(orderData[customer]),ROW(orderData[customer])),""),ROWS($A$15:A102)+$B$3)),INDEX(orderData[status],SMALL(IF(ISNUMBER(MATCH(orderData[status],$D$11,0)*MATCH(YEAR(orderData[invoice_date]),$D$15,0)),MATCH(ROW(orderData[customer]),ROW(orderData[customer])),""),ROWS($A$15:A102)+$B$3))),IF($D$15="",INDEX(orderData[status],SMALL(IF(ISNUMBER(MATCH(orderData[status],$D$11,0)*MATCH(orderData[order_type],$D$13,0)),MATCH(ROW(orderData[customer]),ROW(orderData[customer])),""),ROWS($A$15:A102)+$B$3)),INDEX(orderData[status],SMALL(IF(ISNUMBER(MATCH(orderData[status],$D$11,0)*MATCH(orderData[order_type],$D$13,0)*MATCH(YEAR(orderData[invoice_date]),$D$15,0)),MATCH(ROW(orderData[customer]),ROW(orderData[customer])),""),ROWS($A$15:A102)+$B$3))))),IF($D$11="",IF($D$13="",IF($D$15="",INDEX(orderData[status],SMALL(IF(ISNUMBER(MATCH(orderData[customer],$D$9,0)),MATCH(ROW(orderData[customer]),ROW(orderData[customer])),""),ROWS($A$15:A102)+$B$3)),INDEX(orderData[status],SMALL(IF(ISNUMBER(MATCH(orderData[customer],$D$9,0)*MATCH(YEAR(orderData[invoice_date]),$D$15,0)),MATCH(ROW(orderData[customer]),ROW(orderData[customer])),""),ROWS($A$15:A102)+$B$3))),IF($D$15="",INDEX(orderData[status],SMALL(IF(ISNUMBER(MATCH(orderData[customer],$D$9,0)*MATCH(orderData[order_type],$D$13,0)),MATCH(ROW(orderData[customer]),ROW(orderData[customer])),""),ROWS($A$15:A102)+$B$3)),INDEX(orderData[status],SMALL(IF(ISNUMBER(MATCH(orderData[customer],$D$9,0)*MATCH(orderData[order_type],$D$13,0)*MATCH(YEAR(orderData[invoice_date]),$D$15,0)),MATCH(ROW(orderData[customer]),ROW(orderData[customer])),""),ROWS($A$15:A102)+$B$3)))),IF($D$13="",IF($D$15="",INDEX(orderData[status],SMALL(IF(ISNUMBER(MATCH(orderData[customer],$D$9,0)*MATCH(orderData[status],$D$11,0)),MATCH(ROW(orderData[customer]),ROW(orderData[customer])),""),ROWS($A$15:A102)+$B$3)),INDEX(orderData[status],SMALL(IF(ISNUMBER(MATCH(orderData[customer],$D$9,0)*MATCH(orderData[status],$D$11,0)*MATCH(YEAR(orderData[status]),$D$15,0)),MATCH(ROW(orderData[customer]),ROW(orderData[customer])),""),ROWS($A$15:A102)+$B$3))),IF($D$15="",INDEX(orderData[status],SMALL(IF(ISNUMBER(MATCH(orderData[customer],$D$9,0)*MATCH(orderData[status],$D$11,0)*MATCH(orderData[order_type],$D$13,0)),MATCH(ROW(orderData[customer]),ROW(orderData[customer])),""),ROWS($A$15:A102)+$B$3)),INDEX(orderData[statu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W95" s="392" t="str">
        <f t="array" ref="W95">IFERROR(IF($D$9="",IF($D$11="",IF($D$13="",IF($D$15="",INDEX(orderData[custom_docs],SMALL(MATCH(ROW(orderData[customer]),ROW(orderData[customer])),ROWS($A$15:A102)+$B$3)),INDEX(orderData[custom_docs],SMALL(IF(ISNUMBER(MATCH(YEAR(orderData[invoice_date]),$D$15,0)),MATCH(ROW(orderData[customer]),ROW(orderData[customer])),""),ROWS($A$15:A102)+$B$3))),IF($D$15="",INDEX(orderData[custom_docs],SMALL(IF(ISNUMBER(MATCH(orderData[order_type],$D$13,0)),MATCH(ROW(orderData[customer]),ROW(orderData[customer])),""),ROWS($A$15:A102)+$B$3)),INDEX(orderData[custom_docs],SMALL(IF(ISNUMBER(MATCH(orderData[order_type],$D$13,0)*MATCH(YEAR(orderData[invoice_date]),$D$15,0)),MATCH(ROW(orderData[customer]),ROW(orderData[customer])),""),ROWS($A$15:A102)+$B$3)))),IF($D$13="",IF($D$15="",INDEX(orderData[custom_docs],SMALL(IF(ISNUMBER(MATCH(orderData[status],$D$11,0)),MATCH(ROW(orderData[customer]),ROW(orderData[customer])),""),ROWS($A$15:A102)+$B$3)),INDEX(orderData[custom_docs],SMALL(IF(ISNUMBER(MATCH(orderData[status],$D$11,0)*MATCH(YEAR(orderData[invoice_date]),$D$15,0)),MATCH(ROW(orderData[customer]),ROW(orderData[customer])),""),ROWS($A$15:A102)+$B$3))),IF($D$15="",INDEX(orderData[custom_docs],SMALL(IF(ISNUMBER(MATCH(orderData[status],$D$11,0)*MATCH(orderData[order_type],$D$13,0)),MATCH(ROW(orderData[customer]),ROW(orderData[customer])),""),ROWS($A$15:A102)+$B$3)),INDEX(orderData[custom_docs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_docs],SMALL(IF(ISNUMBER(MATCH(orderData[customer],$D$9,0)),MATCH(ROW(orderData[customer]),ROW(orderData[customer])),""),ROWS($A$15:A102)+$B$3)),INDEX(orderData[custom_docs],SMALL(IF(ISNUMBER(MATCH(orderData[customer],$D$9,0)*MATCH(YEAR(orderData[invoice_date]),$D$15,0)),MATCH(ROW(orderData[customer]),ROW(orderData[customer])),""),ROWS($A$15:A102)+$B$3))),IF($D$15="",INDEX(orderData[custom_docs],SMALL(IF(ISNUMBER(MATCH(orderData[customer],$D$9,0)*MATCH(orderData[order_type],$D$13,0)),MATCH(ROW(orderData[customer]),ROW(orderData[customer])),""),ROWS($A$15:A102)+$B$3)),INDEX(orderData[custom_docs],SMALL(IF(ISNUMBER(MATCH(orderData[customer],$D$9,0)*MATCH(orderData[order_type],$D$13,0)*MATCH(YEAR(orderData[invoice_date]),$D$15,0)),MATCH(ROW(orderData[customer]),ROW(orderData[customer])),""),ROWS($A$15:A102)+$B$3)))),IF($D$13="",IF($D$15="",INDEX(orderData[custom_docs],SMALL(IF(ISNUMBER(MATCH(orderData[customer],$D$9,0)*MATCH(orderData[status],$D$11,0)),MATCH(ROW(orderData[customer]),ROW(orderData[customer])),""),ROWS($A$15:A102)+$B$3)),INDEX(orderData[custom_docs],SMALL(IF(ISNUMBER(MATCH(orderData[customer],$D$9,0)*MATCH(orderData[status],$D$11,0)*MATCH(YEAR(orderData[status]),$D$15,0)),MATCH(ROW(orderData[customer]),ROW(orderData[customer])),""),ROWS($A$15:A102)+$B$3))),IF($D$15="",INDEX(orderData[custom_docs],SMALL(IF(ISNUMBER(MATCH(orderData[customer],$D$9,0)*MATCH(orderData[status],$D$11,0)*MATCH(orderData[order_type],$D$13,0)),MATCH(ROW(orderData[customer]),ROW(orderData[customer])),""),ROWS($A$15:A102)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BK95" s="266"/>
      <c r="BL95" s="267"/>
      <c r="BM95" s="268"/>
      <c r="BN95" s="267"/>
      <c r="BO95" s="268"/>
      <c r="BZ95" s="318"/>
      <c r="CA95" s="305" t="str">
        <f>IFERROR(IF(BZ95="","",INDEX(productData[description],MATCH(BZ95,productData[sku],0))),"")</f>
        <v/>
      </c>
      <c r="CB95" s="307"/>
      <c r="CC95" s="421"/>
      <c r="CD95" s="315"/>
      <c r="CE95" s="426"/>
      <c r="CF95" s="308"/>
      <c r="CG95" s="309" t="str">
        <f>IFERROR(ROUNDUP(CB95/INDEX(productData[units_per_carton],MATCH(BZ95,productData[sku],0)),0),"")</f>
        <v/>
      </c>
      <c r="CH95" s="310" t="str">
        <f>IFERROR(ROUNDUP(CD95/INDEX(productData[units_per_carton],MATCH(BZ95,productData[sku],0)),0),"")</f>
        <v/>
      </c>
      <c r="CI95" s="310" t="str">
        <f>IFERROR(ROUNDUP(CF95/INDEX(productData[units_per_carton],MATCH(BZ95,productData[sku])),0),"")</f>
        <v/>
      </c>
      <c r="CJ95" s="310" t="str">
        <f>IFERROR(((CB95+CD95+CF95)/INDEX(productData[units_per_carton],MATCH(BZ95,productData[sku],0)))*INDEX(productData[net_weight],MATCH(BZ95,productData[sku],0)),"")</f>
        <v/>
      </c>
      <c r="CK95" s="310" t="str">
        <f>IFERROR(((CB95+CD95+CF95)/INDEX(productData[units_per_carton],MATCH(BZ95,productData[sku],0)))*INDEX(productData[gross_weight],MATCH(BZ95,productData[sku],0)),"")</f>
        <v/>
      </c>
      <c r="CL95" s="414" t="str">
        <f>IFERROR((CB95+CD95+CF95)/INDEX(productData[units_per_carton],MATCH(BZ95,productData[sku],0))*INDEX(productData[length],MATCH(BZ95,productData[sku],0))*INDEX(productData[width],MATCH(BZ95,productData[sku],0))*INDEX(productData[height],MATCH(BZ95,productData[sku],0))/1000000000,"")</f>
        <v/>
      </c>
      <c r="CM95" s="311" t="str">
        <f>IFERROR(INDEX(productData[category],MATCH(BZ95,productData[sku],0)),"")</f>
        <v/>
      </c>
      <c r="CN95" s="311" t="str">
        <f>IFERROR(INDEX(productData[size1],MATCH(BZ95,productData[sku],0)),"")</f>
        <v/>
      </c>
      <c r="CO95" s="312" t="str">
        <f>IFERROR(INDEX(productData[hs_code],MATCH(BZ95,productData[sku],0)),"")</f>
        <v/>
      </c>
      <c r="CP95" s="365" t="str">
        <f>IFERROR(INDEX(productData[sku_geko],MATCH(BZ95,productData[sku],0)),"")</f>
        <v/>
      </c>
      <c r="CQ95" s="308"/>
      <c r="CR95" s="383" t="str">
        <f>IFERROR(IF(BZ95="","",IF($BX$15="SALE",INDEX(inventory[COSTO UNITARIO],MATCH(BZ95,inventory[SKU],0)),IF($BX$15="SAMPLING",INDEX(inventory[COSTO UNITARIO],MATCH(BZ95,inventory[SKU],0)),""))),"")</f>
        <v/>
      </c>
      <c r="CS95" s="383" t="str">
        <f t="shared" si="10"/>
        <v/>
      </c>
      <c r="CT95" s="430" t="str">
        <f t="shared" si="11"/>
        <v/>
      </c>
      <c r="CU95" s="357" t="str">
        <f t="shared" si="12"/>
        <v/>
      </c>
      <c r="DB95" s="251" t="str">
        <f>IFERROR(VLOOKUP(BZ95,productData[],22,FALSE),"")</f>
        <v/>
      </c>
      <c r="EE95" s="337" t="str">
        <f t="array" ref="EE95">IFERROR(IF($EC$9="",IF($EC$11="",IF($EC$13="",INDEX(productData[sku],SMALL(MATCH(ROW(productData[sku]),ROW(productData[sku])),ROWS($A$15:A102)+$B$3)),INDEX(productData[sku],SMALL(IF(ISNUMBER(MATCH(productData[size1],$EC$13,0)),MATCH(ROW(productData[sku]),ROW(productData[sku])),""),ROWS($A$15:A100)+$B$3))),IF($EC$13="",INDEX(productData[sku],SMALL(IF(ISNUMBER(MATCH(productData[sex],$EC$11,0)),MATCH(ROW(productData[sku]),ROW(productData[sku])),""),ROWS($A$15:A100)+$B$3)),INDEX(productData[sku],SMALL(IF(ISNUMBER(MATCH(productData[sex],$EC$11,0)*MATCH(productData[size1],$EC$13,0)),MATCH(ROW(productData[sku]),ROW(productData[sku])),""),ROWS($A$15:A100)+$B$3)))),IF($EC$11="",IF($EC$13="",INDEX(productData[sku],SMALL(IF(ISNUMBER(MATCH(productData[category],$EC$9,0)),MATCH(ROW(productData[sku]),ROW(productData[sku])),""),ROWS($A$15:A100)+$B$3)),INDEX(productData[sku],SMALL(IF(ISNUMBER(MATCH(productData[category],$EC$9,0)*MATCH(productData[size1],$EC$13,0)),MATCH(ROW(productData[sku]),ROW(productData[sku])),""),ROWS($A$15:A100)+$B$3))),IF($EC$13="",INDEX(productData[sku],SMALL(IF(ISNUMBER(MATCH(productData[category],$EC$9,0)*MATCH(productData[sex],$EC$11,0)),MATCH(ROW(productData[sku]),ROW(productData[sku])),""),ROWS($A$15:A100)+$B$3)),INDEX(productData[sku],SMALL(IF(ISNUMBER(MATCH(productData[category],$EC$9,0)*MATCH(productData[sex],$EC$11,0)*MATCH(productData[size1],$EC$13,0)),MATCH(ROW(productData[sku]),ROW(productData[sku])),""),ROWS($A$15:A100)+$B$3))))),"")</f>
        <v/>
      </c>
      <c r="EF95" s="501" t="str">
        <f t="array" ref="EF95">IFERROR(IF($EC$9="",IF($EC$11="",IF($EC$13="",INDEX(productData[description],SMALL(MATCH(ROW(productData[sku]),ROW(productData[sku])),ROWS($A$15:A102)+$B$3)),INDEX(productData[description],SMALL(IF(ISNUMBER(MATCH(productData[size1],$EC$13,0)),MATCH(ROW(productData[sku]),ROW(productData[sku])),""),ROWS($A$15:A100)+$B$3))),IF($EC$13="",INDEX(productData[description],SMALL(IF(ISNUMBER(MATCH(productData[sex],$EC$11,0)),MATCH(ROW(productData[sku]),ROW(productData[sku])),""),ROWS($A$15:A100)+$B$3)),INDEX(productData[description],SMALL(IF(ISNUMBER(MATCH(productData[sex],$EC$11,0)*MATCH(productData[size1],$EC$13,0)),MATCH(ROW(productData[sku]),ROW(productData[sku])),""),ROWS($A$15:A100)+$B$3)))),IF($EC$11="",IF($EC$13="",INDEX(productData[description],SMALL(IF(ISNUMBER(MATCH(productData[category],$EC$9,0)),MATCH(ROW(productData[sku]),ROW(productData[sku])),""),ROWS($A$15:A100)+$B$3)),INDEX(productData[description],SMALL(IF(ISNUMBER(MATCH(productData[category],$EC$9,0)*MATCH(productData[size1],$EC$13,0)),MATCH(ROW(productData[sku]),ROW(productData[sku])),""),ROWS($A$15:A100)+$B$3))),IF($EC$13="",INDEX(productData[description],SMALL(IF(ISNUMBER(MATCH(productData[category],$EC$9,0)*MATCH(productData[sex],$EC$11,0)),MATCH(ROW(productData[sku]),ROW(productData[sku])),""),ROWS($A$15:A100)+$B$3)),INDEX(productData[description],SMALL(IF(ISNUMBER(MATCH(productData[category],$EC$9,0)*MATCH(productData[sex],$EC$11,0)*MATCH(productData[size1],$EC$13,0)),MATCH(ROW(productData[sku]),ROW(productData[sku])),""),ROWS($A$15:A100)+$B$3))))),"")</f>
        <v/>
      </c>
      <c r="EG95" s="338" t="str">
        <f>IFERROR(IF('BHPC MANAGER'!$EE95="","",INDEX(inventory[ESISTENZA],MATCH('BHPC MANAGER'!$EE95,inventory[SKU],0))),0)</f>
        <v/>
      </c>
      <c r="EH95" s="339" t="s">
        <v>241</v>
      </c>
      <c r="EI95" s="339" t="str">
        <f t="shared" si="13"/>
        <v/>
      </c>
      <c r="EJ95" s="340" t="s">
        <v>241</v>
      </c>
      <c r="EK95" s="341" t="str">
        <f t="shared" si="14"/>
        <v/>
      </c>
    </row>
    <row r="96" spans="12:141" ht="15" customHeight="1" x14ac:dyDescent="0.35">
      <c r="L96" s="285" t="str">
        <f t="array" ref="L96">IFERROR(IF($D$9="",IF($D$11="",IF($D$13="",IF($D$15="",INDEX(orderData[customer],SMALL(MATCH(ROW(orderData[customer]),ROW(orderData[customer])),ROWS($A$15:A103)+$B$3)),INDEX(orderData[customer],SMALL(IF(ISNUMBER(MATCH(YEAR(orderData[invoice_date]),$D$15,0)),MATCH(ROW(orderData[customer]),ROW(orderData[customer])),""),ROWS($A$15:A103)+$B$3))),IF($D$15="",INDEX(orderData[customer],SMALL(IF(ISNUMBER(MATCH(orderData[order_type],$D$13,0)),MATCH(ROW(orderData[customer]),ROW(orderData[customer])),""),ROWS($A$15:A103)+$B$3)),INDEX(orderData[customer],SMALL(IF(ISNUMBER(MATCH(orderData[order_type],$D$13,0)*MATCH(YEAR(orderData[invoice_date]),$D$15,0)),MATCH(ROW(orderData[customer]),ROW(orderData[customer])),""),ROWS($A$15:A103)+$B$3)))),IF($D$13="",IF($D$15="",INDEX(orderData[customer],SMALL(IF(ISNUMBER(MATCH(orderData[status],$D$11,0)),MATCH(ROW(orderData[customer]),ROW(orderData[customer])),""),ROWS($A$15:A103)+$B$3)),INDEX(orderData[customer],SMALL(IF(ISNUMBER(MATCH(orderData[status],$D$11,0)*MATCH(YEAR(orderData[invoice_date]),$D$15,0)),MATCH(ROW(orderData[customer]),ROW(orderData[customer])),""),ROWS($A$15:A103)+$B$3))),IF($D$15="",INDEX(orderData[customer],SMALL(IF(ISNUMBER(MATCH(orderData[status],$D$11,0)*MATCH(orderData[order_type],$D$13,0)),MATCH(ROW(orderData[customer]),ROW(orderData[customer])),""),ROWS($A$15:A103)+$B$3)),INDEX(orderData[customer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er],SMALL(IF(ISNUMBER(MATCH(orderData[customer],$D$9,0)),MATCH(ROW(orderData[customer]),ROW(orderData[customer])),""),ROWS($A$15:A103)+$B$3)),INDEX(orderData[customer],SMALL(IF(ISNUMBER(MATCH(orderData[customer],$D$9,0)*MATCH(YEAR(orderData[invoice_date]),$D$15,0)),MATCH(ROW(orderData[customer]),ROW(orderData[customer])),""),ROWS($A$15:A103)+$B$3))),IF($D$15="",INDEX(orderData[customer],SMALL(IF(ISNUMBER(MATCH(orderData[customer],$D$9,0)*MATCH(orderData[order_type],$D$13,0)),MATCH(ROW(orderData[customer]),ROW(orderData[customer])),""),ROWS($A$15:A103)+$B$3)),INDEX(orderData[customer],SMALL(IF(ISNUMBER(MATCH(orderData[customer],$D$9,0)*MATCH(orderData[order_type],$D$13,0)*MATCH(YEAR(orderData[invoice_date]),$D$15,0)),MATCH(ROW(orderData[customer]),ROW(orderData[customer])),""),ROWS($A$15:A103)+$B$3)))),IF($D$13="",IF($D$15="",INDEX(orderData[customer],SMALL(IF(ISNUMBER(MATCH(orderData[customer],$D$9,0)*MATCH(orderData[status],$D$11,0)),MATCH(ROW(orderData[customer]),ROW(orderData[customer])),""),ROWS($A$15:A103)+$B$3)),INDEX(orderData[customer],SMALL(IF(ISNUMBER(MATCH(orderData[customer],$D$9,0)*MATCH(orderData[status],$D$11,0)*MATCH(YEAR(orderData[invoice_date]),$D$15,0)),MATCH(ROW(orderData[customer]),ROW(orderData[customer])),""),ROWS($A$15:A103)+$B$3))),IF($D$15="",INDEX(orderData[customer],SMALL(IF(ISNUMBER(MATCH(orderData[customer],$D$9,0)*MATCH(orderData[status],$D$11,0)*MATCH(orderData[order_type],$D$13,0)),MATCH(ROW(orderData[customer]),ROW(orderData[customer])),""),ROWS($A$15:A103)+$B$3)),INDEX(orderData[customer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M96" s="286" t="str">
        <f t="array" ref="M96">IFERROR(IF($D$9="",IF($D$11="",IF($D$13="",IF($D$15="",INDEX(orderData[order_no],SMALL(MATCH(ROW(orderData[customer]),ROW(orderData[customer])),ROWS($A$15:A103)+$B$3)),INDEX(orderData[order_no],SMALL(IF(ISNUMBER(MATCH(YEAR(orderData[invoice_date]),$D$15,0)),MATCH(ROW(orderData[customer]),ROW(orderData[customer])),""),ROWS($A$15:A103)+$B$3))),IF($D$15="",INDEX(orderData[order_no],SMALL(IF(ISNUMBER(MATCH(orderData[order_type],$D$13,0)),MATCH(ROW(orderData[customer]),ROW(orderData[customer])),""),ROWS($A$15:A103)+$B$3)),INDEX(orderData[order_no],SMALL(IF(ISNUMBER(MATCH(orderData[order_type],$D$13,0)*MATCH(YEAR(orderData[invoice_date]),$D$15,0)),MATCH(ROW(orderData[customer]),ROW(orderData[customer])),""),ROWS($A$15:A103)+$B$3)))),IF($D$13="",IF($D$15="",INDEX(orderData[order_no],SMALL(IF(ISNUMBER(MATCH(orderData[status],$D$11,0)),MATCH(ROW(orderData[customer]),ROW(orderData[customer])),""),ROWS($A$15:A103)+$B$3)),INDEX(orderData[order_no],SMALL(IF(ISNUMBER(MATCH(orderData[status],$D$11,0)*MATCH(YEAR(orderData[invoice_date]),$D$15,0)),MATCH(ROW(orderData[customer]),ROW(orderData[customer])),""),ROWS($A$15:A103)+$B$3))),IF($D$15="",INDEX(orderData[order_no],SMALL(IF(ISNUMBER(MATCH(orderData[status],$D$11,0)*MATCH(orderData[order_type],$D$13,0)),MATCH(ROW(orderData[customer]),ROW(orderData[customer])),""),ROWS($A$15:A103)+$B$3)),INDEX(orderData[order_no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no],SMALL(IF(ISNUMBER(MATCH(orderData[customer],$D$9,0)),MATCH(ROW(orderData[customer]),ROW(orderData[customer])),""),ROWS($A$15:A103)+$B$3)),INDEX(orderData[order_no],SMALL(IF(ISNUMBER(MATCH(orderData[customer],$D$9,0)*MATCH(YEAR(orderData[invoice_date]),$D$15,0)),MATCH(ROW(orderData[customer]),ROW(orderData[customer])),""),ROWS($A$15:A103)+$B$3))),IF($D$15="",INDEX(orderData[order_no],SMALL(IF(ISNUMBER(MATCH(orderData[customer],$D$9,0)*MATCH(orderData[order_type],$D$13,0)),MATCH(ROW(orderData[customer]),ROW(orderData[customer])),""),ROWS($A$15:A103)+$B$3)),INDEX(orderData[order_no],SMALL(IF(ISNUMBER(MATCH(orderData[customer],$D$9,0)*MATCH(orderData[order_type],$D$13,0)*MATCH(YEAR(orderData[invoice_date]),$D$15,0)),MATCH(ROW(orderData[customer]),ROW(orderData[customer])),""),ROWS($A$15:A103)+$B$3)))),IF($D$13="",IF($D$15="",INDEX(orderData[order_no],SMALL(IF(ISNUMBER(MATCH(orderData[customer],$D$9,0)*MATCH(orderData[status],$D$11,0)),MATCH(ROW(orderData[customer]),ROW(orderData[customer])),""),ROWS($A$15:A103)+$B$3)),INDEX(orderData[order_no],SMALL(IF(ISNUMBER(MATCH(orderData[customer],$D$9,0)*MATCH(orderData[status],$D$11,0)*MATCH(YEAR(orderData[invoice_date]),$D$15,0)),MATCH(ROW(orderData[customer]),ROW(orderData[customer])),""),ROWS($A$15:A103)+$B$3))),IF($D$15="",INDEX(orderData[order_no],SMALL(IF(ISNUMBER(MATCH(orderData[customer],$D$9,0)*MATCH(orderData[status],$D$11,0)*MATCH(orderData[order_type],$D$13,0)),MATCH(ROW(orderData[customer]),ROW(orderData[customer])),""),ROWS($A$15:A103)+$B$3)),INDEX(orderData[order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N96" s="287" t="str">
        <f t="array" ref="N96">IFERROR(IF($D$9="",IF($D$11="",IF($D$13="",IF($D$15="",INDEX(orderData[order_type],SMALL(MATCH(ROW(orderData[customer]),ROW(orderData[customer])),ROWS($A$15:A103)+$B$3)),INDEX(orderData[order_type],SMALL(IF(ISNUMBER(MATCH(YEAR(orderData[invoice_date]),$D$15,0)),MATCH(ROW(orderData[customer]),ROW(orderData[customer])),""),ROWS($A$15:A103)+$B$3))),IF($D$15="",INDEX(orderData[order_type],SMALL(IF(ISNUMBER(MATCH(orderData[order_type],$D$13,0)),MATCH(ROW(orderData[customer]),ROW(orderData[customer])),""),ROWS($A$15:A103)+$B$3)),INDEX(orderData[order_type],SMALL(IF(ISNUMBER(MATCH(orderData[order_type],$D$13,0)*MATCH(YEAR(orderData[invoice_date]),$D$15,0)),MATCH(ROW(orderData[customer]),ROW(orderData[customer])),""),ROWS($A$15:A103)+$B$3)))),IF($D$13="",IF($D$15="",INDEX(orderData[order_type],SMALL(IF(ISNUMBER(MATCH(orderData[status],$D$11,0)),MATCH(ROW(orderData[customer]),ROW(orderData[customer])),""),ROWS($A$15:A103)+$B$3)),INDEX(orderData[order_type],SMALL(IF(ISNUMBER(MATCH(orderData[status],$D$11,0)*MATCH(YEAR(orderData[invoice_date]),$D$15,0)),MATCH(ROW(orderData[customer]),ROW(orderData[customer])),""),ROWS($A$15:A103)+$B$3))),IF($D$15="",INDEX(orderData[order_type],SMALL(IF(ISNUMBER(MATCH(orderData[status],$D$11,0)*MATCH(orderData[order_type],$D$13,0)),MATCH(ROW(orderData[customer]),ROW(orderData[customer])),""),ROWS($A$15:A103)+$B$3)),INDEX(orderData[order_typ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type],SMALL(IF(ISNUMBER(MATCH(orderData[customer],$D$9,0)),MATCH(ROW(orderData[customer]),ROW(orderData[customer])),""),ROWS($A$15:A103)+$B$3)),INDEX(orderData[order_type],SMALL(IF(ISNUMBER(MATCH(orderData[customer],$D$9,0)*MATCH(YEAR(orderData[invoice_date]),$D$15,0)),MATCH(ROW(orderData[customer]),ROW(orderData[customer])),""),ROWS($A$15:A103)+$B$3))),IF($D$15="",INDEX(orderData[order_type],SMALL(IF(ISNUMBER(MATCH(orderData[customer],$D$9,0)*MATCH(orderData[order_type],$D$13,0)),MATCH(ROW(orderData[customer]),ROW(orderData[customer])),""),ROWS($A$15:A103)+$B$3)),INDEX(orderData[order_type],SMALL(IF(ISNUMBER(MATCH(orderData[customer],$D$9,0)*MATCH(orderData[order_type],$D$13,0)*MATCH(YEAR(orderData[invoice_date]),$D$15,0)),MATCH(ROW(orderData[customer]),ROW(orderData[customer])),""),ROWS($A$15:A103)+$B$3)))),IF($D$13="",IF($D$15="",INDEX(orderData[order_type],SMALL(IF(ISNUMBER(MATCH(orderData[customer],$D$9,0)*MATCH(orderData[status],$D$11,0)),MATCH(ROW(orderData[customer]),ROW(orderData[customer])),""),ROWS($A$15:A103)+$B$3)),INDEX(orderData[order_type],SMALL(IF(ISNUMBER(MATCH(orderData[customer],$D$9,0)*MATCH(orderData[status],$D$11,0)*MATCH(YEAR(orderData[invoice_date]),$D$15,0)),MATCH(ROW(orderData[customer]),ROW(orderData[customer])),""),ROWS($A$15:A103)+$B$3))),IF($D$15="",INDEX(orderData[order_type],SMALL(IF(ISNUMBER(MATCH(orderData[customer],$D$9,0)*MATCH(orderData[status],$D$11,0)*MATCH(orderData[order_type],$D$13,0)),MATCH(ROW(orderData[customer]),ROW(orderData[customer])),""),ROWS($A$15:A103)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O96" s="288" t="str">
        <f t="array" ref="O96">IFERROR(IF($D$9="",IF($D$11="",IF($D$13="",IF($D$15="",INDEX(orderData[order_date],SMALL(MATCH(ROW(orderData[customer]),ROW(orderData[customer])),ROWS($A$15:A103)+$B$3)),INDEX(orderData[order_date],SMALL(IF(ISNUMBER(MATCH(YEAR(orderData[invoice_date]),$D$15,0)),MATCH(ROW(orderData[customer]),ROW(orderData[customer])),""),ROWS($A$15:A103)+$B$3))),IF($D$15="",INDEX(orderData[order_date],SMALL(IF(ISNUMBER(MATCH(orderData[order_type],$D$13,0)),MATCH(ROW(orderData[customer]),ROW(orderData[customer])),""),ROWS($A$15:A103)+$B$3)),INDEX(orderData[order_date],SMALL(IF(ISNUMBER(MATCH(orderData[order_type],$D$13,0)*MATCH(YEAR(orderData[invoice_date]),$D$15,0)),MATCH(ROW(orderData[customer]),ROW(orderData[customer])),""),ROWS($A$15:A103)+$B$3)))),IF($D$13="",IF($D$15="",INDEX(orderData[order_date],SMALL(IF(ISNUMBER(MATCH(orderData[status],$D$11,0)),MATCH(ROW(orderData[customer]),ROW(orderData[customer])),""),ROWS($A$15:A103)+$B$3)),INDEX(orderData[order_date],SMALL(IF(ISNUMBER(MATCH(orderData[status],$D$11,0)*MATCH(YEAR(orderData[invoice_date]),$D$15,0)),MATCH(ROW(orderData[customer]),ROW(orderData[customer])),""),ROWS($A$15:A103)+$B$3))),IF($D$15="",INDEX(orderData[order_date],SMALL(IF(ISNUMBER(MATCH(orderData[status],$D$11,0)*MATCH(orderData[order_type],$D$13,0)),MATCH(ROW(orderData[customer]),ROW(orderData[customer])),""),ROWS($A$15:A103)+$B$3)),INDEX(orderData[order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date],SMALL(IF(ISNUMBER(MATCH(orderData[customer],$D$9,0)),MATCH(ROW(orderData[customer]),ROW(orderData[customer])),""),ROWS($A$15:A103)+$B$3)),INDEX(orderData[order_date],SMALL(IF(ISNUMBER(MATCH(orderData[customer],$D$9,0)*MATCH(YEAR(orderData[invoice_date]),$D$15,0)),MATCH(ROW(orderData[customer]),ROW(orderData[customer])),""),ROWS($A$15:A103)+$B$3))),IF($D$15="",INDEX(orderData[order_date],SMALL(IF(ISNUMBER(MATCH(orderData[customer],$D$9,0)*MATCH(orderData[order_type],$D$13,0)),MATCH(ROW(orderData[customer]),ROW(orderData[customer])),""),ROWS($A$15:A103)+$B$3)),INDEX(orderData[order_date],SMALL(IF(ISNUMBER(MATCH(orderData[customer],$D$9,0)*MATCH(orderData[order_type],$D$13,0)*MATCH(YEAR(orderData[invoice_date]),$D$15,0)),MATCH(ROW(orderData[customer]),ROW(orderData[customer])),""),ROWS($A$15:A103)+$B$3)))),IF($D$13="",IF($D$15="",INDEX(orderData[order_date],SMALL(IF(ISNUMBER(MATCH(orderData[customer],$D$9,0)*MATCH(orderData[status],$D$11,0)),MATCH(ROW(orderData[customer]),ROW(orderData[customer])),""),ROWS($A$15:A103)+$B$3)),INDEX(orderData[order_date],SMALL(IF(ISNUMBER(MATCH(orderData[customer],$D$9,0)*MATCH(orderData[status],$D$11,0)*MATCH(YEAR(orderData[invoice_date]),$D$15,0)),MATCH(ROW(orderData[customer]),ROW(orderData[customer])),""),ROWS($A$15:A103)+$B$3))),IF($D$15="",INDEX(orderData[order_date],SMALL(IF(ISNUMBER(MATCH(orderData[customer],$D$9,0)*MATCH(orderData[status],$D$11,0)*MATCH(orderData[order_type],$D$13,0)),MATCH(ROW(orderData[customer]),ROW(orderData[customer])),""),ROWS($A$15:A103)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P96" s="289" t="str">
        <f t="array" ref="P96">IFERROR(IF($D$9="",IF($D$11="",IF($D$13="",IF($D$15="",INDEX(orderData[invoice_no],SMALL(MATCH(ROW(orderData[customer]),ROW(orderData[customer])),ROWS($A$15:A103)+$B$3)),INDEX(orderData[invoice_no],SMALL(IF(ISNUMBER(MATCH(YEAR(orderData[invoice_date]),$D$15,0)),MATCH(ROW(orderData[customer]),ROW(orderData[customer])),""),ROWS($A$15:A103)+$B$3))),IF($D$15="",INDEX(orderData[invoice_no],SMALL(IF(ISNUMBER(MATCH(orderData[order_type],$D$13,0)),MATCH(ROW(orderData[customer]),ROW(orderData[customer])),""),ROWS($A$15:A103)+$B$3)),INDEX(orderData[invoice_no],SMALL(IF(ISNUMBER(MATCH(orderData[order_type],$D$13,0)*MATCH(YEAR(orderData[invoice_date]),$D$15,0)),MATCH(ROW(orderData[customer]),ROW(orderData[customer])),""),ROWS($A$15:A103)+$B$3)))),IF($D$13="",IF($D$15="",INDEX(orderData[invoice_no],SMALL(IF(ISNUMBER(MATCH(orderData[status],$D$11,0)),MATCH(ROW(orderData[customer]),ROW(orderData[customer])),""),ROWS($A$15:A103)+$B$3)),INDEX(orderData[invoice_no],SMALL(IF(ISNUMBER(MATCH(orderData[status],$D$11,0)*MATCH(YEAR(orderData[invoice_date]),$D$15,0)),MATCH(ROW(orderData[customer]),ROW(orderData[customer])),""),ROWS($A$15:A103)+$B$3))),IF($D$15="",INDEX(orderData[invoice_no],SMALL(IF(ISNUMBER(MATCH(orderData[status],$D$11,0)*MATCH(orderData[order_type],$D$13,0)),MATCH(ROW(orderData[customer]),ROW(orderData[customer])),""),ROWS($A$15:A103)+$B$3)),INDEX(orderData[invoice_no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no],SMALL(IF(ISNUMBER(MATCH(orderData[customer],$D$9,0)),MATCH(ROW(orderData[customer]),ROW(orderData[customer])),""),ROWS($A$15:A103)+$B$3)),INDEX(orderData[invoice_no],SMALL(IF(ISNUMBER(MATCH(orderData[customer],$D$9,0)*MATCH(YEAR(orderData[invoice_date]),$D$15,0)),MATCH(ROW(orderData[customer]),ROW(orderData[customer])),""),ROWS($A$15:A103)+$B$3))),IF($D$15="",INDEX(orderData[invoice_no],SMALL(IF(ISNUMBER(MATCH(orderData[customer],$D$9,0)*MATCH(orderData[order_type],$D$13,0)),MATCH(ROW(orderData[customer]),ROW(orderData[customer])),""),ROWS($A$15:A103)+$B$3)),INDEX(orderData[invoice_no],SMALL(IF(ISNUMBER(MATCH(orderData[customer],$D$9,0)*MATCH(orderData[order_type],$D$13,0)*MATCH(YEAR(orderData[invoice_date]),$D$15,0)),MATCH(ROW(orderData[customer]),ROW(orderData[customer])),""),ROWS($A$15:A103)+$B$3)))),IF($D$13="",IF($D$15="",INDEX(orderData[invoice_no],SMALL(IF(ISNUMBER(MATCH(orderData[customer],$D$9,0)*MATCH(orderData[status],$D$11,0)),MATCH(ROW(orderData[customer]),ROW(orderData[customer])),""),ROWS($A$15:A103)+$B$3)),INDEX(orderData[invoice_no],SMALL(IF(ISNUMBER(MATCH(orderData[customer],$D$9,0)*MATCH(orderData[status],$D$11,0)*MATCH(YEAR(orderData[invoice_date]),$D$15,0)),MATCH(ROW(orderData[customer]),ROW(orderData[customer])),""),ROWS($A$15:A103)+$B$3))),IF($D$15="",INDEX(orderData[invoice_no],SMALL(IF(ISNUMBER(MATCH(orderData[customer],$D$9,0)*MATCH(orderData[status],$D$11,0)*MATCH(orderData[order_type],$D$13,0)),MATCH(ROW(orderData[customer]),ROW(orderData[customer])),""),ROWS($A$15:A103)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Q96" s="290" t="str">
        <f t="array" ref="Q96">IFERROR(IF($D$9="",IF($D$11="",IF($D$13="",IF($D$15="",INDEX(orderData[invoice_date],SMALL(MATCH(ROW(orderData[customer]),ROW(orderData[customer])),ROWS($A$15:A103)+$B$3)),INDEX(orderData[invoice_date],SMALL(IF(ISNUMBER(MATCH(YEAR(orderData[invoice_date]),$D$15,0)),MATCH(ROW(orderData[customer]),ROW(orderData[customer])),""),ROWS($A$15:A103)+$B$3))),IF($D$15="",INDEX(orderData[invoice_date],SMALL(IF(ISNUMBER(MATCH(orderData[order_type],$D$13,0)),MATCH(ROW(orderData[customer]),ROW(orderData[customer])),""),ROWS($A$15:A103)+$B$3)),INDEX(orderData[invoice_date],SMALL(IF(ISNUMBER(MATCH(orderData[order_type],$D$13,0)*MATCH(YEAR(orderData[invoice_date]),$D$15,0)),MATCH(ROW(orderData[customer]),ROW(orderData[customer])),""),ROWS($A$15:A103)+$B$3)))),IF($D$13="",IF($D$15="",INDEX(orderData[invoice_date],SMALL(IF(ISNUMBER(MATCH(orderData[status],$D$11,0)),MATCH(ROW(orderData[customer]),ROW(orderData[customer])),""),ROWS($A$15:A103)+$B$3)),INDEX(orderData[invoice_date],SMALL(IF(ISNUMBER(MATCH(orderData[status],$D$11,0)*MATCH(YEAR(orderData[invoice_date]),$D$15,0)),MATCH(ROW(orderData[customer]),ROW(orderData[customer])),""),ROWS($A$15:A103)+$B$3))),IF($D$15="",INDEX(orderData[invoice_date],SMALL(IF(ISNUMBER(MATCH(orderData[status],$D$11,0)*MATCH(orderData[order_type],$D$13,0)),MATCH(ROW(orderData[customer]),ROW(orderData[customer])),""),ROWS($A$15:A103)+$B$3)),INDEX(orderData[invoice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date],SMALL(IF(ISNUMBER(MATCH(orderData[customer],$D$9,0)),MATCH(ROW(orderData[customer]),ROW(orderData[customer])),""),ROWS($A$15:A103)+$B$3)),INDEX(orderData[invoice_date],SMALL(IF(ISNUMBER(MATCH(orderData[customer],$D$9,0)*MATCH(YEAR(orderData[invoice_date]),$D$15,0)),MATCH(ROW(orderData[customer]),ROW(orderData[customer])),""),ROWS($A$15:A103)+$B$3))),IF($D$15="",INDEX(orderData[invoice_date],SMALL(IF(ISNUMBER(MATCH(orderData[customer],$D$9,0)*MATCH(orderData[order_type],$D$13,0)),MATCH(ROW(orderData[customer]),ROW(orderData[customer])),""),ROWS($A$15:A103)+$B$3)),INDEX(orderData[invoice_date],SMALL(IF(ISNUMBER(MATCH(orderData[customer],$D$9,0)*MATCH(orderData[order_type],$D$13,0)*MATCH(YEAR(orderData[invoice_date]),$D$15,0)),MATCH(ROW(orderData[customer]),ROW(orderData[customer])),""),ROWS($A$15:A103)+$B$3)))),IF($D$13="",IF($D$15="",INDEX(orderData[invoice_date],SMALL(IF(ISNUMBER(MATCH(orderData[customer],$D$9,0)*MATCH(orderData[status],$D$11,0)),MATCH(ROW(orderData[customer]),ROW(orderData[customer])),""),ROWS($A$15:A103)+$B$3)),INDEX(orderData[invoice_date],SMALL(IF(ISNUMBER(MATCH(orderData[customer],$D$9,0)*MATCH(orderData[status],$D$11,0)*MATCH(YEAR(orderData[invoice_date]),$D$15,0)),MATCH(ROW(orderData[customer]),ROW(orderData[customer])),""),ROWS($A$15:A103)+$B$3))),IF($D$15="",INDEX(orderData[invoice_date],SMALL(IF(ISNUMBER(MATCH(orderData[customer],$D$9,0)*MATCH(orderData[status],$D$11,0)*MATCH(orderData[order_type],$D$13,0)),MATCH(ROW(orderData[customer]),ROW(orderData[customer])),""),ROWS($A$15:A103)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R96" s="291" t="str">
        <f t="array" ref="R96">IFERROR(IF($D$9="",IF($D$11="",IF($D$13="",IF($D$15="",INDEX(orderData[inv_amount],SMALL(MATCH(ROW(orderData[customer]),ROW(orderData[customer])),ROWS($A$15:A103)+$B$3)),INDEX(orderData[inv_amount],SMALL(IF(ISNUMBER(MATCH(YEAR(orderData[invoice_date]),$D$15,0)),MATCH(ROW(orderData[customer]),ROW(orderData[customer])),""),ROWS($A$15:A103)+$B$3))),IF($D$15="",INDEX(orderData[inv_amount],SMALL(IF(ISNUMBER(MATCH(orderData[order_type],$D$13,0)),MATCH(ROW(orderData[customer]),ROW(orderData[customer])),""),ROWS($A$15:A103)+$B$3)),INDEX(orderData[inv_amount],SMALL(IF(ISNUMBER(MATCH(orderData[order_type],$D$13,0)*MATCH(YEAR(orderData[invoice_date]),$D$15,0)),MATCH(ROW(orderData[customer]),ROW(orderData[customer])),""),ROWS($A$15:A103)+$B$3)))),IF($D$13="",IF($D$15="",INDEX(orderData[inv_amount],SMALL(IF(ISNUMBER(MATCH(orderData[status],$D$11,0)),MATCH(ROW(orderData[customer]),ROW(orderData[customer])),""),ROWS($A$15:A103)+$B$3)),INDEX(orderData[inv_amount],SMALL(IF(ISNUMBER(MATCH(orderData[status],$D$11,0)*MATCH(YEAR(orderData[invoice_date]),$D$15,0)),MATCH(ROW(orderData[customer]),ROW(orderData[customer])),""),ROWS($A$15:A103)+$B$3))),IF($D$15="",INDEX(orderData[inv_amount],SMALL(IF(ISNUMBER(MATCH(orderData[status],$D$11,0)*MATCH(orderData[order_type],$D$13,0)),MATCH(ROW(orderData[customer]),ROW(orderData[customer])),""),ROWS($A$15:A103)+$B$3)),INDEX(orderData[inv_amount],SMALL(IF(ISNUMBER(MATCH(orderData[status],$D$11,0)*MATCH(orderData[order_type],$D$13,0)*MATCH(YEAR(orderData[invoice_date]),$D$15,0)),MATCH(ROW(orderData[customer]),ROW(orderData[customer])),""),ROWS($A$15:A103)+$B$3))))),IF($D$11="",IF($D$13="",IF($D$15="",INDEX(orderData[inv_amount],SMALL(IF(ISNUMBER(MATCH(orderData[customer],$D$9,0)),MATCH(ROW(orderData[customer]),ROW(orderData[customer])),""),ROWS($A$15:A103)+$B$3)),INDEX(orderData[inv_amount],SMALL(IF(ISNUMBER(MATCH(orderData[customer],$D$9,0)*MATCH(YEAR(orderData[invoice_date]),$D$15,0)),MATCH(ROW(orderData[customer]),ROW(orderData[customer])),""),ROWS($A$15:A103)+$B$3))),IF($D$15="",INDEX(orderData[inv_amount],SMALL(IF(ISNUMBER(MATCH(orderData[customer],$D$9,0)*MATCH(orderData[order_type],$D$13,0)),MATCH(ROW(orderData[customer]),ROW(orderData[customer])),""),ROWS($A$15:A103)+$B$3)),INDEX(orderData[inv_amount],SMALL(IF(ISNUMBER(MATCH(orderData[customer],$D$9,0)*MATCH(orderData[order_type],$D$13,0)*MATCH(YEAR(orderData[invoice_date]),$D$15,0)),MATCH(ROW(orderData[customer]),ROW(orderData[customer])),""),ROWS($A$15:A103)+$B$3)))),IF($D$13="",IF($D$15="",INDEX(orderData[inv_amount],SMALL(IF(ISNUMBER(MATCH(orderData[customer],$D$9,0)*MATCH(orderData[status],$D$11,0)),MATCH(ROW(orderData[customer]),ROW(orderData[customer])),""),ROWS($A$15:A103)+$B$3)),INDEX(orderData[inv_amount],SMALL(IF(ISNUMBER(MATCH(orderData[customer],$D$9,0)*MATCH(orderData[status],$D$11,0)*MATCH(YEAR(orderData[inv_amount]),$D$15,0)),MATCH(ROW(orderData[customer]),ROW(orderData[customer])),""),ROWS($A$15:A103)+$B$3))),IF($D$15="",INDEX(orderData[inv_amount],SMALL(IF(ISNUMBER(MATCH(orderData[customer],$D$9,0)*MATCH(orderData[status],$D$11,0)*MATCH(orderData[order_type],$D$13,0)),MATCH(ROW(orderData[customer]),ROW(orderData[customer])),""),ROWS($A$15:A103)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S96" s="353" t="str">
        <f t="array" ref="S96">IFERROR(IF($D$9="",IF($D$11="",IF($D$13="",IF($D$15="",INDEX(orderData[lock_goods],SMALL(MATCH(ROW(orderData[customer]),ROW(orderData[customer])),ROWS($A$15:A103)+$B$3)),INDEX(orderData[lock_goods],SMALL(IF(ISNUMBER(MATCH(YEAR(orderData[invoice_date]),$D$15,0)),MATCH(ROW(orderData[customer]),ROW(orderData[customer])),""),ROWS($A$15:A103)+$B$3))),IF($D$15="",INDEX(orderData[lock_goods],SMALL(IF(ISNUMBER(MATCH(orderData[order_type],$D$13,0)),MATCH(ROW(orderData[customer]),ROW(orderData[customer])),""),ROWS($A$15:A103)+$B$3)),INDEX(orderData[lock_goods],SMALL(IF(ISNUMBER(MATCH(orderData[order_type],$D$13,0)*MATCH(YEAR(orderData[invoice_date]),$D$15,0)),MATCH(ROW(orderData[customer]),ROW(orderData[customer])),""),ROWS($A$15:A103)+$B$3)))),IF($D$13="",IF($D$15="",INDEX(orderData[lock_goods],SMALL(IF(ISNUMBER(MATCH(orderData[status],$D$11,0)),MATCH(ROW(orderData[customer]),ROW(orderData[customer])),""),ROWS($A$15:A103)+$B$3)),INDEX(orderData[lock_goods],SMALL(IF(ISNUMBER(MATCH(orderData[status],$D$11,0)*MATCH(YEAR(orderData[invoice_date]),$D$15,0)),MATCH(ROW(orderData[customer]),ROW(orderData[customer])),""),ROWS($A$15:A103)+$B$3))),IF($D$15="",INDEX(orderData[lock_goods],SMALL(IF(ISNUMBER(MATCH(orderData[status],$D$11,0)*MATCH(orderData[order_type],$D$13,0)),MATCH(ROW(orderData[customer]),ROW(orderData[customer])),""),ROWS($A$15:A103)+$B$3)),INDEX(orderData[lock_goods],SMALL(IF(ISNUMBER(MATCH(orderData[status],$D$11,0)*MATCH(orderData[order_type],$D$13,0)*MATCH(YEAR(orderData[invoice_date]),$D$15,0)),MATCH(ROW(orderData[customer]),ROW(orderData[customer])),""),ROWS($A$15:A103)+$B$3))))),IF($D$11="",IF($D$13="",IF($D$15="",INDEX(orderData[lock_goods],SMALL(IF(ISNUMBER(MATCH(orderData[customer],$D$9,0)),MATCH(ROW(orderData[customer]),ROW(orderData[customer])),""),ROWS($A$15:A103)+$B$3)),INDEX(orderData[lock_goods],SMALL(IF(ISNUMBER(MATCH(orderData[customer],$D$9,0)*MATCH(YEAR(orderData[invoice_date]),$D$15,0)),MATCH(ROW(orderData[customer]),ROW(orderData[customer])),""),ROWS($A$15:A103)+$B$3))),IF($D$15="",INDEX(orderData[lock_goods],SMALL(IF(ISNUMBER(MATCH(orderData[customer],$D$9,0)*MATCH(orderData[order_type],$D$13,0)),MATCH(ROW(orderData[customer]),ROW(orderData[customer])),""),ROWS($A$15:A103)+$B$3)),INDEX(orderData[lock_goods],SMALL(IF(ISNUMBER(MATCH(orderData[customer],$D$9,0)*MATCH(orderData[order_type],$D$13,0)*MATCH(YEAR(orderData[invoice_date]),$D$15,0)),MATCH(ROW(orderData[customer]),ROW(orderData[customer])),""),ROWS($A$15:A103)+$B$3)))),IF($D$13="",IF($D$15="",INDEX(orderData[lock_goods],SMALL(IF(ISNUMBER(MATCH(orderData[customer],$D$9,0)*MATCH(orderData[status],$D$11,0)),MATCH(ROW(orderData[customer]),ROW(orderData[customer])),""),ROWS($A$15:A103)+$B$3)),INDEX(orderData[lock_goods],SMALL(IF(ISNUMBER(MATCH(orderData[customer],$D$9,0)*MATCH(orderData[status],$D$11,0)*MATCH(YEAR(orderData[payed]),$D$15,0)),MATCH(ROW(orderData[customer]),ROW(orderData[customer])),""),ROWS($A$15:A103)+$B$3))),IF($D$15="",INDEX(orderData[lock_goods],SMALL(IF(ISNUMBER(MATCH(orderData[customer],$D$9,0)*MATCH(orderData[status],$D$11,0)*MATCH(orderData[order_type],$D$13,0)),MATCH(ROW(orderData[customer]),ROW(orderData[customer])),""),ROWS($A$15:A103)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T96" s="292" t="str">
        <f t="array" ref="T96">IFERROR(IF($D$9="",IF($D$11="",IF($D$13="",IF($D$15="",INDEX(orderData[payed],SMALL(MATCH(ROW(orderData[customer]),ROW(orderData[customer])),ROWS($A$15:A103)+$B$3)),INDEX(orderData[payed],SMALL(IF(ISNUMBER(MATCH(YEAR(orderData[invoice_date]),$D$15,0)),MATCH(ROW(orderData[customer]),ROW(orderData[customer])),""),ROWS($A$15:A103)+$B$3))),IF($D$15="",INDEX(orderData[payed],SMALL(IF(ISNUMBER(MATCH(orderData[order_type],$D$13,0)),MATCH(ROW(orderData[customer]),ROW(orderData[customer])),""),ROWS($A$15:A103)+$B$3)),INDEX(orderData[payed],SMALL(IF(ISNUMBER(MATCH(orderData[order_type],$D$13,0)*MATCH(YEAR(orderData[invoice_date]),$D$15,0)),MATCH(ROW(orderData[customer]),ROW(orderData[customer])),""),ROWS($A$15:A103)+$B$3)))),IF($D$13="",IF($D$15="",INDEX(orderData[payed],SMALL(IF(ISNUMBER(MATCH(orderData[status],$D$11,0)),MATCH(ROW(orderData[customer]),ROW(orderData[customer])),""),ROWS($A$15:A103)+$B$3)),INDEX(orderData[payed],SMALL(IF(ISNUMBER(MATCH(orderData[status],$D$11,0)*MATCH(YEAR(orderData[invoice_date]),$D$15,0)),MATCH(ROW(orderData[customer]),ROW(orderData[customer])),""),ROWS($A$15:A103)+$B$3))),IF($D$15="",INDEX(orderData[payed],SMALL(IF(ISNUMBER(MATCH(orderData[status],$D$11,0)*MATCH(orderData[order_type],$D$13,0)),MATCH(ROW(orderData[customer]),ROW(orderData[customer])),""),ROWS($A$15:A103)+$B$3)),INDEX(orderData[payed],SMALL(IF(ISNUMBER(MATCH(orderData[status],$D$11,0)*MATCH(orderData[order_type],$D$13,0)*MATCH(YEAR(orderData[invoice_date]),$D$15,0)),MATCH(ROW(orderData[customer]),ROW(orderData[customer])),""),ROWS($A$15:A103)+$B$3))))),IF($D$11="",IF($D$13="",IF($D$15="",INDEX(orderData[payed],SMALL(IF(ISNUMBER(MATCH(orderData[customer],$D$9,0)),MATCH(ROW(orderData[customer]),ROW(orderData[customer])),""),ROWS($A$15:A103)+$B$3)),INDEX(orderData[payed],SMALL(IF(ISNUMBER(MATCH(orderData[customer],$D$9,0)*MATCH(YEAR(orderData[invoice_date]),$D$15,0)),MATCH(ROW(orderData[customer]),ROW(orderData[customer])),""),ROWS($A$15:A103)+$B$3))),IF($D$15="",INDEX(orderData[payed],SMALL(IF(ISNUMBER(MATCH(orderData[customer],$D$9,0)*MATCH(orderData[order_type],$D$13,0)),MATCH(ROW(orderData[customer]),ROW(orderData[customer])),""),ROWS($A$15:A103)+$B$3)),INDEX(orderData[payed],SMALL(IF(ISNUMBER(MATCH(orderData[customer],$D$9,0)*MATCH(orderData[order_type],$D$13,0)*MATCH(YEAR(orderData[invoice_date]),$D$15,0)),MATCH(ROW(orderData[customer]),ROW(orderData[customer])),""),ROWS($A$15:A103)+$B$3)))),IF($D$13="",IF($D$15="",INDEX(orderData[payed],SMALL(IF(ISNUMBER(MATCH(orderData[customer],$D$9,0)*MATCH(orderData[status],$D$11,0)),MATCH(ROW(orderData[customer]),ROW(orderData[customer])),""),ROWS($A$15:A103)+$B$3)),INDEX(orderData[payed],SMALL(IF(ISNUMBER(MATCH(orderData[customer],$D$9,0)*MATCH(orderData[status],$D$11,0)*MATCH(YEAR(orderData[payed]),$D$15,0)),MATCH(ROW(orderData[customer]),ROW(orderData[customer])),""),ROWS($A$15:A103)+$B$3))),IF($D$15="",INDEX(orderData[payed],SMALL(IF(ISNUMBER(MATCH(orderData[customer],$D$9,0)*MATCH(orderData[status],$D$11,0)*MATCH(orderData[order_type],$D$13,0)),MATCH(ROW(orderData[customer]),ROW(orderData[customer])),""),ROWS($A$15:A103)+$B$3)),INDEX(orderData[paye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U96" s="287" t="str">
        <f t="array" ref="U96">IFERROR(IF($D$9="",IF($D$11="",IF($D$13="",IF($D$15="",INDEX(orderData[shipping_method],SMALL(MATCH(ROW(orderData[customer]),ROW(orderData[customer])),ROWS($A$15:A103)+$B$3)),INDEX(orderData[shipping_method],SMALL(IF(ISNUMBER(MATCH(YEAR(orderData[invoice_date]),$D$15,0)),MATCH(ROW(orderData[customer]),ROW(orderData[customer])),""),ROWS($A$15:A103)+$B$3))),IF($D$15="",INDEX(orderData[shipping_method],SMALL(IF(ISNUMBER(MATCH(orderData[order_type],$D$13,0)),MATCH(ROW(orderData[customer]),ROW(orderData[customer])),""),ROWS($A$15:A103)+$B$3)),INDEX(orderData[shipping_method],SMALL(IF(ISNUMBER(MATCH(orderData[order_type],$D$13,0)*MATCH(YEAR(orderData[invoice_date]),$D$15,0)),MATCH(ROW(orderData[customer]),ROW(orderData[customer])),""),ROWS($A$15:A103)+$B$3)))),IF($D$13="",IF($D$15="",INDEX(orderData[shipping_method],SMALL(IF(ISNUMBER(MATCH(orderData[status],$D$11,0)),MATCH(ROW(orderData[customer]),ROW(orderData[customer])),""),ROWS($A$15:A103)+$B$3)),INDEX(orderData[shipping_method],SMALL(IF(ISNUMBER(MATCH(orderData[status],$D$11,0)*MATCH(YEAR(orderData[invoice_date]),$D$15,0)),MATCH(ROW(orderData[customer]),ROW(orderData[customer])),""),ROWS($A$15:A103)+$B$3))),IF($D$15="",INDEX(orderData[shipping_method],SMALL(IF(ISNUMBER(MATCH(orderData[status],$D$11,0)*MATCH(orderData[order_type],$D$13,0)),MATCH(ROW(orderData[customer]),ROW(orderData[customer])),""),ROWS($A$15:A103)+$B$3)),INDEX(orderData[shipping_method],SMALL(IF(ISNUMBER(MATCH(orderData[status],$D$11,0)*MATCH(orderData[order_type],$D$13,0)*MATCH(YEAR(orderData[invoice_date]),$D$15,0)),MATCH(ROW(orderData[customer]),ROW(orderData[customer])),""),ROWS($A$15:A103)+$B$3))))),IF($D$11="",IF($D$13="",IF($D$15="",INDEX(orderData[shipping_method],SMALL(IF(ISNUMBER(MATCH(orderData[customer],$D$9,0)),MATCH(ROW(orderData[customer]),ROW(orderData[customer])),""),ROWS($A$15:A103)+$B$3)),INDEX(orderData[shipping_method],SMALL(IF(ISNUMBER(MATCH(orderData[customer],$D$9,0)*MATCH(YEAR(orderData[invoice_date]),$D$15,0)),MATCH(ROW(orderData[customer]),ROW(orderData[customer])),""),ROWS($A$15:A103)+$B$3))),IF($D$15="",INDEX(orderData[shipping_method],SMALL(IF(ISNUMBER(MATCH(orderData[customer],$D$9,0)*MATCH(orderData[order_type],$D$13,0)),MATCH(ROW(orderData[customer]),ROW(orderData[customer])),""),ROWS($A$15:A103)+$B$3)),INDEX(orderData[shipping_method],SMALL(IF(ISNUMBER(MATCH(orderData[customer],$D$9,0)*MATCH(orderData[order_type],$D$13,0)*MATCH(YEAR(orderData[invoice_date]),$D$15,0)),MATCH(ROW(orderData[customer]),ROW(orderData[customer])),""),ROWS($A$15:A103)+$B$3)))),IF($D$13="",IF($D$15="",INDEX(orderData[shipping_method],SMALL(IF(ISNUMBER(MATCH(orderData[customer],$D$9,0)*MATCH(orderData[status],$D$11,0)),MATCH(ROW(orderData[customer]),ROW(orderData[customer])),""),ROWS($A$15:A103)+$B$3)),INDEX(orderData[shipping_method],SMALL(IF(ISNUMBER(MATCH(orderData[customer],$D$9,0)*MATCH(orderData[status],$D$11,0)*MATCH(YEAR(orderData[shipping_method]),$D$15,0)),MATCH(ROW(orderData[customer]),ROW(orderData[customer])),""),ROWS($A$15:A103)+$B$3))),IF($D$15="",INDEX(orderData[shipping_method],SMALL(IF(ISNUMBER(MATCH(orderData[customer],$D$9,0)*MATCH(orderData[status],$D$11,0)*MATCH(orderData[order_type],$D$13,0)),MATCH(ROW(orderData[customer]),ROW(orderData[customer])),""),ROWS($A$15:A103)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V96" s="292" t="str">
        <f t="array" ref="V96">IFERROR(IF($D$9="",IF($D$11="",IF($D$13="",IF($D$15="",INDEX(orderData[status],SMALL(MATCH(ROW(orderData[customer]),ROW(orderData[customer])),ROWS($A$15:A103)+$B$3)),INDEX(orderData[status],SMALL(IF(ISNUMBER(MATCH(YEAR(orderData[invoice_date]),$D$15,0)),MATCH(ROW(orderData[customer]),ROW(orderData[customer])),""),ROWS($A$15:A103)+$B$3))),IF($D$15="",INDEX(orderData[status],SMALL(IF(ISNUMBER(MATCH(orderData[order_type],$D$13,0)),MATCH(ROW(orderData[customer]),ROW(orderData[customer])),""),ROWS($A$15:A103)+$B$3)),INDEX(orderData[status],SMALL(IF(ISNUMBER(MATCH(orderData[order_type],$D$13,0)*MATCH(YEAR(orderData[invoice_date]),$D$15,0)),MATCH(ROW(orderData[customer]),ROW(orderData[customer])),""),ROWS($A$15:A103)+$B$3)))),IF($D$13="",IF($D$15="",INDEX(orderData[status],SMALL(IF(ISNUMBER(MATCH(orderData[status],$D$11,0)),MATCH(ROW(orderData[customer]),ROW(orderData[customer])),""),ROWS($A$15:A103)+$B$3)),INDEX(orderData[status],SMALL(IF(ISNUMBER(MATCH(orderData[status],$D$11,0)*MATCH(YEAR(orderData[invoice_date]),$D$15,0)),MATCH(ROW(orderData[customer]),ROW(orderData[customer])),""),ROWS($A$15:A103)+$B$3))),IF($D$15="",INDEX(orderData[status],SMALL(IF(ISNUMBER(MATCH(orderData[status],$D$11,0)*MATCH(orderData[order_type],$D$13,0)),MATCH(ROW(orderData[customer]),ROW(orderData[customer])),""),ROWS($A$15:A103)+$B$3)),INDEX(orderData[status],SMALL(IF(ISNUMBER(MATCH(orderData[status],$D$11,0)*MATCH(orderData[order_type],$D$13,0)*MATCH(YEAR(orderData[invoice_date]),$D$15,0)),MATCH(ROW(orderData[customer]),ROW(orderData[customer])),""),ROWS($A$15:A103)+$B$3))))),IF($D$11="",IF($D$13="",IF($D$15="",INDEX(orderData[status],SMALL(IF(ISNUMBER(MATCH(orderData[customer],$D$9,0)),MATCH(ROW(orderData[customer]),ROW(orderData[customer])),""),ROWS($A$15:A103)+$B$3)),INDEX(orderData[status],SMALL(IF(ISNUMBER(MATCH(orderData[customer],$D$9,0)*MATCH(YEAR(orderData[invoice_date]),$D$15,0)),MATCH(ROW(orderData[customer]),ROW(orderData[customer])),""),ROWS($A$15:A103)+$B$3))),IF($D$15="",INDEX(orderData[status],SMALL(IF(ISNUMBER(MATCH(orderData[customer],$D$9,0)*MATCH(orderData[order_type],$D$13,0)),MATCH(ROW(orderData[customer]),ROW(orderData[customer])),""),ROWS($A$15:A103)+$B$3)),INDEX(orderData[status],SMALL(IF(ISNUMBER(MATCH(orderData[customer],$D$9,0)*MATCH(orderData[order_type],$D$13,0)*MATCH(YEAR(orderData[invoice_date]),$D$15,0)),MATCH(ROW(orderData[customer]),ROW(orderData[customer])),""),ROWS($A$15:A103)+$B$3)))),IF($D$13="",IF($D$15="",INDEX(orderData[status],SMALL(IF(ISNUMBER(MATCH(orderData[customer],$D$9,0)*MATCH(orderData[status],$D$11,0)),MATCH(ROW(orderData[customer]),ROW(orderData[customer])),""),ROWS($A$15:A103)+$B$3)),INDEX(orderData[status],SMALL(IF(ISNUMBER(MATCH(orderData[customer],$D$9,0)*MATCH(orderData[status],$D$11,0)*MATCH(YEAR(orderData[status]),$D$15,0)),MATCH(ROW(orderData[customer]),ROW(orderData[customer])),""),ROWS($A$15:A103)+$B$3))),IF($D$15="",INDEX(orderData[status],SMALL(IF(ISNUMBER(MATCH(orderData[customer],$D$9,0)*MATCH(orderData[status],$D$11,0)*MATCH(orderData[order_type],$D$13,0)),MATCH(ROW(orderData[customer]),ROW(orderData[customer])),""),ROWS($A$15:A103)+$B$3)),INDEX(orderData[statu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W96" s="392" t="str">
        <f t="array" ref="W96">IFERROR(IF($D$9="",IF($D$11="",IF($D$13="",IF($D$15="",INDEX(orderData[custom_docs],SMALL(MATCH(ROW(orderData[customer]),ROW(orderData[customer])),ROWS($A$15:A103)+$B$3)),INDEX(orderData[custom_docs],SMALL(IF(ISNUMBER(MATCH(YEAR(orderData[invoice_date]),$D$15,0)),MATCH(ROW(orderData[customer]),ROW(orderData[customer])),""),ROWS($A$15:A103)+$B$3))),IF($D$15="",INDEX(orderData[custom_docs],SMALL(IF(ISNUMBER(MATCH(orderData[order_type],$D$13,0)),MATCH(ROW(orderData[customer]),ROW(orderData[customer])),""),ROWS($A$15:A103)+$B$3)),INDEX(orderData[custom_docs],SMALL(IF(ISNUMBER(MATCH(orderData[order_type],$D$13,0)*MATCH(YEAR(orderData[invoice_date]),$D$15,0)),MATCH(ROW(orderData[customer]),ROW(orderData[customer])),""),ROWS($A$15:A103)+$B$3)))),IF($D$13="",IF($D$15="",INDEX(orderData[custom_docs],SMALL(IF(ISNUMBER(MATCH(orderData[status],$D$11,0)),MATCH(ROW(orderData[customer]),ROW(orderData[customer])),""),ROWS($A$15:A103)+$B$3)),INDEX(orderData[custom_docs],SMALL(IF(ISNUMBER(MATCH(orderData[status],$D$11,0)*MATCH(YEAR(orderData[invoice_date]),$D$15,0)),MATCH(ROW(orderData[customer]),ROW(orderData[customer])),""),ROWS($A$15:A103)+$B$3))),IF($D$15="",INDEX(orderData[custom_docs],SMALL(IF(ISNUMBER(MATCH(orderData[status],$D$11,0)*MATCH(orderData[order_type],$D$13,0)),MATCH(ROW(orderData[customer]),ROW(orderData[customer])),""),ROWS($A$15:A103)+$B$3)),INDEX(orderData[custom_docs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_docs],SMALL(IF(ISNUMBER(MATCH(orderData[customer],$D$9,0)),MATCH(ROW(orderData[customer]),ROW(orderData[customer])),""),ROWS($A$15:A103)+$B$3)),INDEX(orderData[custom_docs],SMALL(IF(ISNUMBER(MATCH(orderData[customer],$D$9,0)*MATCH(YEAR(orderData[invoice_date]),$D$15,0)),MATCH(ROW(orderData[customer]),ROW(orderData[customer])),""),ROWS($A$15:A103)+$B$3))),IF($D$15="",INDEX(orderData[custom_docs],SMALL(IF(ISNUMBER(MATCH(orderData[customer],$D$9,0)*MATCH(orderData[order_type],$D$13,0)),MATCH(ROW(orderData[customer]),ROW(orderData[customer])),""),ROWS($A$15:A103)+$B$3)),INDEX(orderData[custom_docs],SMALL(IF(ISNUMBER(MATCH(orderData[customer],$D$9,0)*MATCH(orderData[order_type],$D$13,0)*MATCH(YEAR(orderData[invoice_date]),$D$15,0)),MATCH(ROW(orderData[customer]),ROW(orderData[customer])),""),ROWS($A$15:A103)+$B$3)))),IF($D$13="",IF($D$15="",INDEX(orderData[custom_docs],SMALL(IF(ISNUMBER(MATCH(orderData[customer],$D$9,0)*MATCH(orderData[status],$D$11,0)),MATCH(ROW(orderData[customer]),ROW(orderData[customer])),""),ROWS($A$15:A103)+$B$3)),INDEX(orderData[custom_docs],SMALL(IF(ISNUMBER(MATCH(orderData[customer],$D$9,0)*MATCH(orderData[status],$D$11,0)*MATCH(YEAR(orderData[status]),$D$15,0)),MATCH(ROW(orderData[customer]),ROW(orderData[customer])),""),ROWS($A$15:A103)+$B$3))),IF($D$15="",INDEX(orderData[custom_docs],SMALL(IF(ISNUMBER(MATCH(orderData[customer],$D$9,0)*MATCH(orderData[status],$D$11,0)*MATCH(orderData[order_type],$D$13,0)),MATCH(ROW(orderData[customer]),ROW(orderData[customer])),""),ROWS($A$15:A103)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BK96" s="266"/>
      <c r="BL96" s="267"/>
      <c r="BM96" s="268"/>
      <c r="BN96" s="267"/>
      <c r="BO96" s="268"/>
      <c r="BZ96" s="318"/>
      <c r="CA96" s="305" t="str">
        <f>IFERROR(IF(BZ96="","",INDEX(productData[description],MATCH(BZ96,productData[sku],0))),"")</f>
        <v/>
      </c>
      <c r="CB96" s="307"/>
      <c r="CC96" s="421"/>
      <c r="CD96" s="315"/>
      <c r="CE96" s="426"/>
      <c r="CF96" s="308"/>
      <c r="CG96" s="309" t="str">
        <f>IFERROR(ROUNDUP(CB96/INDEX(productData[units_per_carton],MATCH(BZ96,productData[sku],0)),0),"")</f>
        <v/>
      </c>
      <c r="CH96" s="310" t="str">
        <f>IFERROR(ROUNDUP(CD96/INDEX(productData[units_per_carton],MATCH(BZ96,productData[sku],0)),0),"")</f>
        <v/>
      </c>
      <c r="CI96" s="310" t="str">
        <f>IFERROR(ROUNDUP(CF96/INDEX(productData[units_per_carton],MATCH(BZ96,productData[sku])),0),"")</f>
        <v/>
      </c>
      <c r="CJ96" s="310" t="str">
        <f>IFERROR(((CB96+CD96+CF96)/INDEX(productData[units_per_carton],MATCH(BZ96,productData[sku],0)))*INDEX(productData[net_weight],MATCH(BZ96,productData[sku],0)),"")</f>
        <v/>
      </c>
      <c r="CK96" s="310" t="str">
        <f>IFERROR(((CB96+CD96+CF96)/INDEX(productData[units_per_carton],MATCH(BZ96,productData[sku],0)))*INDEX(productData[gross_weight],MATCH(BZ96,productData[sku],0)),"")</f>
        <v/>
      </c>
      <c r="CL96" s="414" t="str">
        <f>IFERROR((CB96+CD96+CF96)/INDEX(productData[units_per_carton],MATCH(BZ96,productData[sku],0))*INDEX(productData[length],MATCH(BZ96,productData[sku],0))*INDEX(productData[width],MATCH(BZ96,productData[sku],0))*INDEX(productData[height],MATCH(BZ96,productData[sku],0))/1000000000,"")</f>
        <v/>
      </c>
      <c r="CM96" s="311" t="str">
        <f>IFERROR(INDEX(productData[category],MATCH(BZ96,productData[sku],0)),"")</f>
        <v/>
      </c>
      <c r="CN96" s="311" t="str">
        <f>IFERROR(INDEX(productData[size1],MATCH(BZ96,productData[sku],0)),"")</f>
        <v/>
      </c>
      <c r="CO96" s="312" t="str">
        <f>IFERROR(INDEX(productData[hs_code],MATCH(BZ96,productData[sku],0)),"")</f>
        <v/>
      </c>
      <c r="CP96" s="365" t="str">
        <f>IFERROR(INDEX(productData[sku_geko],MATCH(BZ96,productData[sku],0)),"")</f>
        <v/>
      </c>
      <c r="CQ96" s="308"/>
      <c r="CR96" s="383" t="str">
        <f>IFERROR(IF(BZ96="","",IF($BX$15="SALE",INDEX(inventory[COSTO UNITARIO],MATCH(BZ96,inventory[SKU],0)),IF($BX$15="SAMPLING",INDEX(inventory[COSTO UNITARIO],MATCH(BZ96,inventory[SKU],0)),""))),"")</f>
        <v/>
      </c>
      <c r="CS96" s="383" t="str">
        <f t="shared" si="10"/>
        <v/>
      </c>
      <c r="CT96" s="430" t="str">
        <f t="shared" si="11"/>
        <v/>
      </c>
      <c r="CU96" s="357" t="str">
        <f t="shared" si="12"/>
        <v/>
      </c>
      <c r="DB96" s="251" t="str">
        <f>IFERROR(VLOOKUP(BZ96,productData[],22,FALSE),"")</f>
        <v/>
      </c>
      <c r="EE96" s="342" t="str">
        <f t="array" ref="EE96">IFERROR(IF($EC$9="",IF($EC$11="",IF($EC$13="",INDEX(productData[sku],SMALL(MATCH(ROW(productData[sku]),ROW(productData[sku])),ROWS($A$15:A103)+$B$3)),INDEX(productData[sku],SMALL(IF(ISNUMBER(MATCH(productData[size1],$EC$13,0)),MATCH(ROW(productData[sku]),ROW(productData[sku])),""),ROWS($A$15:A101)+$B$3))),IF($EC$13="",INDEX(productData[sku],SMALL(IF(ISNUMBER(MATCH(productData[sex],$EC$11,0)),MATCH(ROW(productData[sku]),ROW(productData[sku])),""),ROWS($A$15:A101)+$B$3)),INDEX(productData[sku],SMALL(IF(ISNUMBER(MATCH(productData[sex],$EC$11,0)*MATCH(productData[size1],$EC$13,0)),MATCH(ROW(productData[sku]),ROW(productData[sku])),""),ROWS($A$15:A101)+$B$3)))),IF($EC$11="",IF($EC$13="",INDEX(productData[sku],SMALL(IF(ISNUMBER(MATCH(productData[category],$EC$9,0)),MATCH(ROW(productData[sku]),ROW(productData[sku])),""),ROWS($A$15:A101)+$B$3)),INDEX(productData[sku],SMALL(IF(ISNUMBER(MATCH(productData[category],$EC$9,0)*MATCH(productData[size1],$EC$13,0)),MATCH(ROW(productData[sku]),ROW(productData[sku])),""),ROWS($A$15:A101)+$B$3))),IF($EC$13="",INDEX(productData[sku],SMALL(IF(ISNUMBER(MATCH(productData[category],$EC$9,0)*MATCH(productData[sex],$EC$11,0)),MATCH(ROW(productData[sku]),ROW(productData[sku])),""),ROWS($A$15:A101)+$B$3)),INDEX(productData[sku],SMALL(IF(ISNUMBER(MATCH(productData[category],$EC$9,0)*MATCH(productData[sex],$EC$11,0)*MATCH(productData[size1],$EC$13,0)),MATCH(ROW(productData[sku]),ROW(productData[sku])),""),ROWS($A$15:A101)+$B$3))))),"")</f>
        <v/>
      </c>
      <c r="EF96" s="502" t="str">
        <f t="array" ref="EF96">IFERROR(IF($EC$9="",IF($EC$11="",IF($EC$13="",INDEX(productData[description],SMALL(MATCH(ROW(productData[sku]),ROW(productData[sku])),ROWS($A$15:A103)+$B$3)),INDEX(productData[description],SMALL(IF(ISNUMBER(MATCH(productData[size1],$EC$13,0)),MATCH(ROW(productData[sku]),ROW(productData[sku])),""),ROWS($A$15:A101)+$B$3))),IF($EC$13="",INDEX(productData[description],SMALL(IF(ISNUMBER(MATCH(productData[sex],$EC$11,0)),MATCH(ROW(productData[sku]),ROW(productData[sku])),""),ROWS($A$15:A101)+$B$3)),INDEX(productData[description],SMALL(IF(ISNUMBER(MATCH(productData[sex],$EC$11,0)*MATCH(productData[size1],$EC$13,0)),MATCH(ROW(productData[sku]),ROW(productData[sku])),""),ROWS($A$15:A101)+$B$3)))),IF($EC$11="",IF($EC$13="",INDEX(productData[description],SMALL(IF(ISNUMBER(MATCH(productData[category],$EC$9,0)),MATCH(ROW(productData[sku]),ROW(productData[sku])),""),ROWS($A$15:A101)+$B$3)),INDEX(productData[description],SMALL(IF(ISNUMBER(MATCH(productData[category],$EC$9,0)*MATCH(productData[size1],$EC$13,0)),MATCH(ROW(productData[sku]),ROW(productData[sku])),""),ROWS($A$15:A101)+$B$3))),IF($EC$13="",INDEX(productData[description],SMALL(IF(ISNUMBER(MATCH(productData[category],$EC$9,0)*MATCH(productData[sex],$EC$11,0)),MATCH(ROW(productData[sku]),ROW(productData[sku])),""),ROWS($A$15:A101)+$B$3)),INDEX(productData[description],SMALL(IF(ISNUMBER(MATCH(productData[category],$EC$9,0)*MATCH(productData[sex],$EC$11,0)*MATCH(productData[size1],$EC$13,0)),MATCH(ROW(productData[sku]),ROW(productData[sku])),""),ROWS($A$15:A101)+$B$3))))),"")</f>
        <v/>
      </c>
      <c r="EG96" s="343" t="str">
        <f>IFERROR(IF('BHPC MANAGER'!$EE96="","",INDEX(inventory[ESISTENZA],MATCH('BHPC MANAGER'!$EE96,inventory[SKU],0))),0)</f>
        <v/>
      </c>
      <c r="EH96" s="344" t="s">
        <v>241</v>
      </c>
      <c r="EI96" s="344" t="str">
        <f t="shared" si="13"/>
        <v/>
      </c>
      <c r="EJ96" s="345" t="s">
        <v>241</v>
      </c>
      <c r="EK96" s="346" t="str">
        <f t="shared" si="14"/>
        <v/>
      </c>
    </row>
    <row r="97" spans="12:141" ht="15" customHeight="1" x14ac:dyDescent="0.35">
      <c r="L97" s="285" t="str">
        <f t="array" ref="L97">IFERROR(IF($D$9="",IF($D$11="",IF($D$13="",IF($D$15="",INDEX(orderData[customer],SMALL(MATCH(ROW(orderData[customer]),ROW(orderData[customer])),ROWS($A$15:A104)+$B$3)),INDEX(orderData[customer],SMALL(IF(ISNUMBER(MATCH(YEAR(orderData[invoice_date]),$D$15,0)),MATCH(ROW(orderData[customer]),ROW(orderData[customer])),""),ROWS($A$15:A104)+$B$3))),IF($D$15="",INDEX(orderData[customer],SMALL(IF(ISNUMBER(MATCH(orderData[order_type],$D$13,0)),MATCH(ROW(orderData[customer]),ROW(orderData[customer])),""),ROWS($A$15:A104)+$B$3)),INDEX(orderData[customer],SMALL(IF(ISNUMBER(MATCH(orderData[order_type],$D$13,0)*MATCH(YEAR(orderData[invoice_date]),$D$15,0)),MATCH(ROW(orderData[customer]),ROW(orderData[customer])),""),ROWS($A$15:A104)+$B$3)))),IF($D$13="",IF($D$15="",INDEX(orderData[customer],SMALL(IF(ISNUMBER(MATCH(orderData[status],$D$11,0)),MATCH(ROW(orderData[customer]),ROW(orderData[customer])),""),ROWS($A$15:A104)+$B$3)),INDEX(orderData[customer],SMALL(IF(ISNUMBER(MATCH(orderData[status],$D$11,0)*MATCH(YEAR(orderData[invoice_date]),$D$15,0)),MATCH(ROW(orderData[customer]),ROW(orderData[customer])),""),ROWS($A$15:A104)+$B$3))),IF($D$15="",INDEX(orderData[customer],SMALL(IF(ISNUMBER(MATCH(orderData[status],$D$11,0)*MATCH(orderData[order_type],$D$13,0)),MATCH(ROW(orderData[customer]),ROW(orderData[customer])),""),ROWS($A$15:A104)+$B$3)),INDEX(orderData[customer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er],SMALL(IF(ISNUMBER(MATCH(orderData[customer],$D$9,0)),MATCH(ROW(orderData[customer]),ROW(orderData[customer])),""),ROWS($A$15:A104)+$B$3)),INDEX(orderData[customer],SMALL(IF(ISNUMBER(MATCH(orderData[customer],$D$9,0)*MATCH(YEAR(orderData[invoice_date]),$D$15,0)),MATCH(ROW(orderData[customer]),ROW(orderData[customer])),""),ROWS($A$15:A104)+$B$3))),IF($D$15="",INDEX(orderData[customer],SMALL(IF(ISNUMBER(MATCH(orderData[customer],$D$9,0)*MATCH(orderData[order_type],$D$13,0)),MATCH(ROW(orderData[customer]),ROW(orderData[customer])),""),ROWS($A$15:A104)+$B$3)),INDEX(orderData[customer],SMALL(IF(ISNUMBER(MATCH(orderData[customer],$D$9,0)*MATCH(orderData[order_type],$D$13,0)*MATCH(YEAR(orderData[invoice_date]),$D$15,0)),MATCH(ROW(orderData[customer]),ROW(orderData[customer])),""),ROWS($A$15:A104)+$B$3)))),IF($D$13="",IF($D$15="",INDEX(orderData[customer],SMALL(IF(ISNUMBER(MATCH(orderData[customer],$D$9,0)*MATCH(orderData[status],$D$11,0)),MATCH(ROW(orderData[customer]),ROW(orderData[customer])),""),ROWS($A$15:A104)+$B$3)),INDEX(orderData[customer],SMALL(IF(ISNUMBER(MATCH(orderData[customer],$D$9,0)*MATCH(orderData[status],$D$11,0)*MATCH(YEAR(orderData[invoice_date]),$D$15,0)),MATCH(ROW(orderData[customer]),ROW(orderData[customer])),""),ROWS($A$15:A104)+$B$3))),IF($D$15="",INDEX(orderData[customer],SMALL(IF(ISNUMBER(MATCH(orderData[customer],$D$9,0)*MATCH(orderData[status],$D$11,0)*MATCH(orderData[order_type],$D$13,0)),MATCH(ROW(orderData[customer]),ROW(orderData[customer])),""),ROWS($A$15:A104)+$B$3)),INDEX(orderData[customer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M97" s="286" t="str">
        <f t="array" ref="M97">IFERROR(IF($D$9="",IF($D$11="",IF($D$13="",IF($D$15="",INDEX(orderData[order_no],SMALL(MATCH(ROW(orderData[customer]),ROW(orderData[customer])),ROWS($A$15:A104)+$B$3)),INDEX(orderData[order_no],SMALL(IF(ISNUMBER(MATCH(YEAR(orderData[invoice_date]),$D$15,0)),MATCH(ROW(orderData[customer]),ROW(orderData[customer])),""),ROWS($A$15:A104)+$B$3))),IF($D$15="",INDEX(orderData[order_no],SMALL(IF(ISNUMBER(MATCH(orderData[order_type],$D$13,0)),MATCH(ROW(orderData[customer]),ROW(orderData[customer])),""),ROWS($A$15:A104)+$B$3)),INDEX(orderData[order_no],SMALL(IF(ISNUMBER(MATCH(orderData[order_type],$D$13,0)*MATCH(YEAR(orderData[invoice_date]),$D$15,0)),MATCH(ROW(orderData[customer]),ROW(orderData[customer])),""),ROWS($A$15:A104)+$B$3)))),IF($D$13="",IF($D$15="",INDEX(orderData[order_no],SMALL(IF(ISNUMBER(MATCH(orderData[status],$D$11,0)),MATCH(ROW(orderData[customer]),ROW(orderData[customer])),""),ROWS($A$15:A104)+$B$3)),INDEX(orderData[order_no],SMALL(IF(ISNUMBER(MATCH(orderData[status],$D$11,0)*MATCH(YEAR(orderData[invoice_date]),$D$15,0)),MATCH(ROW(orderData[customer]),ROW(orderData[customer])),""),ROWS($A$15:A104)+$B$3))),IF($D$15="",INDEX(orderData[order_no],SMALL(IF(ISNUMBER(MATCH(orderData[status],$D$11,0)*MATCH(orderData[order_type],$D$13,0)),MATCH(ROW(orderData[customer]),ROW(orderData[customer])),""),ROWS($A$15:A104)+$B$3)),INDEX(orderData[order_no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no],SMALL(IF(ISNUMBER(MATCH(orderData[customer],$D$9,0)),MATCH(ROW(orderData[customer]),ROW(orderData[customer])),""),ROWS($A$15:A104)+$B$3)),INDEX(orderData[order_no],SMALL(IF(ISNUMBER(MATCH(orderData[customer],$D$9,0)*MATCH(YEAR(orderData[invoice_date]),$D$15,0)),MATCH(ROW(orderData[customer]),ROW(orderData[customer])),""),ROWS($A$15:A104)+$B$3))),IF($D$15="",INDEX(orderData[order_no],SMALL(IF(ISNUMBER(MATCH(orderData[customer],$D$9,0)*MATCH(orderData[order_type],$D$13,0)),MATCH(ROW(orderData[customer]),ROW(orderData[customer])),""),ROWS($A$15:A104)+$B$3)),INDEX(orderData[order_no],SMALL(IF(ISNUMBER(MATCH(orderData[customer],$D$9,0)*MATCH(orderData[order_type],$D$13,0)*MATCH(YEAR(orderData[invoice_date]),$D$15,0)),MATCH(ROW(orderData[customer]),ROW(orderData[customer])),""),ROWS($A$15:A104)+$B$3)))),IF($D$13="",IF($D$15="",INDEX(orderData[order_no],SMALL(IF(ISNUMBER(MATCH(orderData[customer],$D$9,0)*MATCH(orderData[status],$D$11,0)),MATCH(ROW(orderData[customer]),ROW(orderData[customer])),""),ROWS($A$15:A104)+$B$3)),INDEX(orderData[order_no],SMALL(IF(ISNUMBER(MATCH(orderData[customer],$D$9,0)*MATCH(orderData[status],$D$11,0)*MATCH(YEAR(orderData[invoice_date]),$D$15,0)),MATCH(ROW(orderData[customer]),ROW(orderData[customer])),""),ROWS($A$15:A104)+$B$3))),IF($D$15="",INDEX(orderData[order_no],SMALL(IF(ISNUMBER(MATCH(orderData[customer],$D$9,0)*MATCH(orderData[status],$D$11,0)*MATCH(orderData[order_type],$D$13,0)),MATCH(ROW(orderData[customer]),ROW(orderData[customer])),""),ROWS($A$15:A104)+$B$3)),INDEX(orderData[order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N97" s="287" t="str">
        <f t="array" ref="N97">IFERROR(IF($D$9="",IF($D$11="",IF($D$13="",IF($D$15="",INDEX(orderData[order_type],SMALL(MATCH(ROW(orderData[customer]),ROW(orderData[customer])),ROWS($A$15:A104)+$B$3)),INDEX(orderData[order_type],SMALL(IF(ISNUMBER(MATCH(YEAR(orderData[invoice_date]),$D$15,0)),MATCH(ROW(orderData[customer]),ROW(orderData[customer])),""),ROWS($A$15:A104)+$B$3))),IF($D$15="",INDEX(orderData[order_type],SMALL(IF(ISNUMBER(MATCH(orderData[order_type],$D$13,0)),MATCH(ROW(orderData[customer]),ROW(orderData[customer])),""),ROWS($A$15:A104)+$B$3)),INDEX(orderData[order_type],SMALL(IF(ISNUMBER(MATCH(orderData[order_type],$D$13,0)*MATCH(YEAR(orderData[invoice_date]),$D$15,0)),MATCH(ROW(orderData[customer]),ROW(orderData[customer])),""),ROWS($A$15:A104)+$B$3)))),IF($D$13="",IF($D$15="",INDEX(orderData[order_type],SMALL(IF(ISNUMBER(MATCH(orderData[status],$D$11,0)),MATCH(ROW(orderData[customer]),ROW(orderData[customer])),""),ROWS($A$15:A104)+$B$3)),INDEX(orderData[order_type],SMALL(IF(ISNUMBER(MATCH(orderData[status],$D$11,0)*MATCH(YEAR(orderData[invoice_date]),$D$15,0)),MATCH(ROW(orderData[customer]),ROW(orderData[customer])),""),ROWS($A$15:A104)+$B$3))),IF($D$15="",INDEX(orderData[order_type],SMALL(IF(ISNUMBER(MATCH(orderData[status],$D$11,0)*MATCH(orderData[order_type],$D$13,0)),MATCH(ROW(orderData[customer]),ROW(orderData[customer])),""),ROWS($A$15:A104)+$B$3)),INDEX(orderData[order_typ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type],SMALL(IF(ISNUMBER(MATCH(orderData[customer],$D$9,0)),MATCH(ROW(orderData[customer]),ROW(orderData[customer])),""),ROWS($A$15:A104)+$B$3)),INDEX(orderData[order_type],SMALL(IF(ISNUMBER(MATCH(orderData[customer],$D$9,0)*MATCH(YEAR(orderData[invoice_date]),$D$15,0)),MATCH(ROW(orderData[customer]),ROW(orderData[customer])),""),ROWS($A$15:A104)+$B$3))),IF($D$15="",INDEX(orderData[order_type],SMALL(IF(ISNUMBER(MATCH(orderData[customer],$D$9,0)*MATCH(orderData[order_type],$D$13,0)),MATCH(ROW(orderData[customer]),ROW(orderData[customer])),""),ROWS($A$15:A104)+$B$3)),INDEX(orderData[order_type],SMALL(IF(ISNUMBER(MATCH(orderData[customer],$D$9,0)*MATCH(orderData[order_type],$D$13,0)*MATCH(YEAR(orderData[invoice_date]),$D$15,0)),MATCH(ROW(orderData[customer]),ROW(orderData[customer])),""),ROWS($A$15:A104)+$B$3)))),IF($D$13="",IF($D$15="",INDEX(orderData[order_type],SMALL(IF(ISNUMBER(MATCH(orderData[customer],$D$9,0)*MATCH(orderData[status],$D$11,0)),MATCH(ROW(orderData[customer]),ROW(orderData[customer])),""),ROWS($A$15:A104)+$B$3)),INDEX(orderData[order_type],SMALL(IF(ISNUMBER(MATCH(orderData[customer],$D$9,0)*MATCH(orderData[status],$D$11,0)*MATCH(YEAR(orderData[invoice_date]),$D$15,0)),MATCH(ROW(orderData[customer]),ROW(orderData[customer])),""),ROWS($A$15:A104)+$B$3))),IF($D$15="",INDEX(orderData[order_type],SMALL(IF(ISNUMBER(MATCH(orderData[customer],$D$9,0)*MATCH(orderData[status],$D$11,0)*MATCH(orderData[order_type],$D$13,0)),MATCH(ROW(orderData[customer]),ROW(orderData[customer])),""),ROWS($A$15:A104)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O97" s="288" t="str">
        <f t="array" ref="O97">IFERROR(IF($D$9="",IF($D$11="",IF($D$13="",IF($D$15="",INDEX(orderData[order_date],SMALL(MATCH(ROW(orderData[customer]),ROW(orderData[customer])),ROWS($A$15:A104)+$B$3)),INDEX(orderData[order_date],SMALL(IF(ISNUMBER(MATCH(YEAR(orderData[invoice_date]),$D$15,0)),MATCH(ROW(orderData[customer]),ROW(orderData[customer])),""),ROWS($A$15:A104)+$B$3))),IF($D$15="",INDEX(orderData[order_date],SMALL(IF(ISNUMBER(MATCH(orderData[order_type],$D$13,0)),MATCH(ROW(orderData[customer]),ROW(orderData[customer])),""),ROWS($A$15:A104)+$B$3)),INDEX(orderData[order_date],SMALL(IF(ISNUMBER(MATCH(orderData[order_type],$D$13,0)*MATCH(YEAR(orderData[invoice_date]),$D$15,0)),MATCH(ROW(orderData[customer]),ROW(orderData[customer])),""),ROWS($A$15:A104)+$B$3)))),IF($D$13="",IF($D$15="",INDEX(orderData[order_date],SMALL(IF(ISNUMBER(MATCH(orderData[status],$D$11,0)),MATCH(ROW(orderData[customer]),ROW(orderData[customer])),""),ROWS($A$15:A104)+$B$3)),INDEX(orderData[order_date],SMALL(IF(ISNUMBER(MATCH(orderData[status],$D$11,0)*MATCH(YEAR(orderData[invoice_date]),$D$15,0)),MATCH(ROW(orderData[customer]),ROW(orderData[customer])),""),ROWS($A$15:A104)+$B$3))),IF($D$15="",INDEX(orderData[order_date],SMALL(IF(ISNUMBER(MATCH(orderData[status],$D$11,0)*MATCH(orderData[order_type],$D$13,0)),MATCH(ROW(orderData[customer]),ROW(orderData[customer])),""),ROWS($A$15:A104)+$B$3)),INDEX(orderData[order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date],SMALL(IF(ISNUMBER(MATCH(orderData[customer],$D$9,0)),MATCH(ROW(orderData[customer]),ROW(orderData[customer])),""),ROWS($A$15:A104)+$B$3)),INDEX(orderData[order_date],SMALL(IF(ISNUMBER(MATCH(orderData[customer],$D$9,0)*MATCH(YEAR(orderData[invoice_date]),$D$15,0)),MATCH(ROW(orderData[customer]),ROW(orderData[customer])),""),ROWS($A$15:A104)+$B$3))),IF($D$15="",INDEX(orderData[order_date],SMALL(IF(ISNUMBER(MATCH(orderData[customer],$D$9,0)*MATCH(orderData[order_type],$D$13,0)),MATCH(ROW(orderData[customer]),ROW(orderData[customer])),""),ROWS($A$15:A104)+$B$3)),INDEX(orderData[order_date],SMALL(IF(ISNUMBER(MATCH(orderData[customer],$D$9,0)*MATCH(orderData[order_type],$D$13,0)*MATCH(YEAR(orderData[invoice_date]),$D$15,0)),MATCH(ROW(orderData[customer]),ROW(orderData[customer])),""),ROWS($A$15:A104)+$B$3)))),IF($D$13="",IF($D$15="",INDEX(orderData[order_date],SMALL(IF(ISNUMBER(MATCH(orderData[customer],$D$9,0)*MATCH(orderData[status],$D$11,0)),MATCH(ROW(orderData[customer]),ROW(orderData[customer])),""),ROWS($A$15:A104)+$B$3)),INDEX(orderData[order_date],SMALL(IF(ISNUMBER(MATCH(orderData[customer],$D$9,0)*MATCH(orderData[status],$D$11,0)*MATCH(YEAR(orderData[invoice_date]),$D$15,0)),MATCH(ROW(orderData[customer]),ROW(orderData[customer])),""),ROWS($A$15:A104)+$B$3))),IF($D$15="",INDEX(orderData[order_date],SMALL(IF(ISNUMBER(MATCH(orderData[customer],$D$9,0)*MATCH(orderData[status],$D$11,0)*MATCH(orderData[order_type],$D$13,0)),MATCH(ROW(orderData[customer]),ROW(orderData[customer])),""),ROWS($A$15:A104)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P97" s="289" t="str">
        <f t="array" ref="P97">IFERROR(IF($D$9="",IF($D$11="",IF($D$13="",IF($D$15="",INDEX(orderData[invoice_no],SMALL(MATCH(ROW(orderData[customer]),ROW(orderData[customer])),ROWS($A$15:A104)+$B$3)),INDEX(orderData[invoice_no],SMALL(IF(ISNUMBER(MATCH(YEAR(orderData[invoice_date]),$D$15,0)),MATCH(ROW(orderData[customer]),ROW(orderData[customer])),""),ROWS($A$15:A104)+$B$3))),IF($D$15="",INDEX(orderData[invoice_no],SMALL(IF(ISNUMBER(MATCH(orderData[order_type],$D$13,0)),MATCH(ROW(orderData[customer]),ROW(orderData[customer])),""),ROWS($A$15:A104)+$B$3)),INDEX(orderData[invoice_no],SMALL(IF(ISNUMBER(MATCH(orderData[order_type],$D$13,0)*MATCH(YEAR(orderData[invoice_date]),$D$15,0)),MATCH(ROW(orderData[customer]),ROW(orderData[customer])),""),ROWS($A$15:A104)+$B$3)))),IF($D$13="",IF($D$15="",INDEX(orderData[invoice_no],SMALL(IF(ISNUMBER(MATCH(orderData[status],$D$11,0)),MATCH(ROW(orderData[customer]),ROW(orderData[customer])),""),ROWS($A$15:A104)+$B$3)),INDEX(orderData[invoice_no],SMALL(IF(ISNUMBER(MATCH(orderData[status],$D$11,0)*MATCH(YEAR(orderData[invoice_date]),$D$15,0)),MATCH(ROW(orderData[customer]),ROW(orderData[customer])),""),ROWS($A$15:A104)+$B$3))),IF($D$15="",INDEX(orderData[invoice_no],SMALL(IF(ISNUMBER(MATCH(orderData[status],$D$11,0)*MATCH(orderData[order_type],$D$13,0)),MATCH(ROW(orderData[customer]),ROW(orderData[customer])),""),ROWS($A$15:A104)+$B$3)),INDEX(orderData[invoice_no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no],SMALL(IF(ISNUMBER(MATCH(orderData[customer],$D$9,0)),MATCH(ROW(orderData[customer]),ROW(orderData[customer])),""),ROWS($A$15:A104)+$B$3)),INDEX(orderData[invoice_no],SMALL(IF(ISNUMBER(MATCH(orderData[customer],$D$9,0)*MATCH(YEAR(orderData[invoice_date]),$D$15,0)),MATCH(ROW(orderData[customer]),ROW(orderData[customer])),""),ROWS($A$15:A104)+$B$3))),IF($D$15="",INDEX(orderData[invoice_no],SMALL(IF(ISNUMBER(MATCH(orderData[customer],$D$9,0)*MATCH(orderData[order_type],$D$13,0)),MATCH(ROW(orderData[customer]),ROW(orderData[customer])),""),ROWS($A$15:A104)+$B$3)),INDEX(orderData[invoice_no],SMALL(IF(ISNUMBER(MATCH(orderData[customer],$D$9,0)*MATCH(orderData[order_type],$D$13,0)*MATCH(YEAR(orderData[invoice_date]),$D$15,0)),MATCH(ROW(orderData[customer]),ROW(orderData[customer])),""),ROWS($A$15:A104)+$B$3)))),IF($D$13="",IF($D$15="",INDEX(orderData[invoice_no],SMALL(IF(ISNUMBER(MATCH(orderData[customer],$D$9,0)*MATCH(orderData[status],$D$11,0)),MATCH(ROW(orderData[customer]),ROW(orderData[customer])),""),ROWS($A$15:A104)+$B$3)),INDEX(orderData[invoice_no],SMALL(IF(ISNUMBER(MATCH(orderData[customer],$D$9,0)*MATCH(orderData[status],$D$11,0)*MATCH(YEAR(orderData[invoice_date]),$D$15,0)),MATCH(ROW(orderData[customer]),ROW(orderData[customer])),""),ROWS($A$15:A104)+$B$3))),IF($D$15="",INDEX(orderData[invoice_no],SMALL(IF(ISNUMBER(MATCH(orderData[customer],$D$9,0)*MATCH(orderData[status],$D$11,0)*MATCH(orderData[order_type],$D$13,0)),MATCH(ROW(orderData[customer]),ROW(orderData[customer])),""),ROWS($A$15:A104)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Q97" s="290" t="str">
        <f t="array" ref="Q97">IFERROR(IF($D$9="",IF($D$11="",IF($D$13="",IF($D$15="",INDEX(orderData[invoice_date],SMALL(MATCH(ROW(orderData[customer]),ROW(orderData[customer])),ROWS($A$15:A104)+$B$3)),INDEX(orderData[invoice_date],SMALL(IF(ISNUMBER(MATCH(YEAR(orderData[invoice_date]),$D$15,0)),MATCH(ROW(orderData[customer]),ROW(orderData[customer])),""),ROWS($A$15:A104)+$B$3))),IF($D$15="",INDEX(orderData[invoice_date],SMALL(IF(ISNUMBER(MATCH(orderData[order_type],$D$13,0)),MATCH(ROW(orderData[customer]),ROW(orderData[customer])),""),ROWS($A$15:A104)+$B$3)),INDEX(orderData[invoice_date],SMALL(IF(ISNUMBER(MATCH(orderData[order_type],$D$13,0)*MATCH(YEAR(orderData[invoice_date]),$D$15,0)),MATCH(ROW(orderData[customer]),ROW(orderData[customer])),""),ROWS($A$15:A104)+$B$3)))),IF($D$13="",IF($D$15="",INDEX(orderData[invoice_date],SMALL(IF(ISNUMBER(MATCH(orderData[status],$D$11,0)),MATCH(ROW(orderData[customer]),ROW(orderData[customer])),""),ROWS($A$15:A104)+$B$3)),INDEX(orderData[invoice_date],SMALL(IF(ISNUMBER(MATCH(orderData[status],$D$11,0)*MATCH(YEAR(orderData[invoice_date]),$D$15,0)),MATCH(ROW(orderData[customer]),ROW(orderData[customer])),""),ROWS($A$15:A104)+$B$3))),IF($D$15="",INDEX(orderData[invoice_date],SMALL(IF(ISNUMBER(MATCH(orderData[status],$D$11,0)*MATCH(orderData[order_type],$D$13,0)),MATCH(ROW(orderData[customer]),ROW(orderData[customer])),""),ROWS($A$15:A104)+$B$3)),INDEX(orderData[invoice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date],SMALL(IF(ISNUMBER(MATCH(orderData[customer],$D$9,0)),MATCH(ROW(orderData[customer]),ROW(orderData[customer])),""),ROWS($A$15:A104)+$B$3)),INDEX(orderData[invoice_date],SMALL(IF(ISNUMBER(MATCH(orderData[customer],$D$9,0)*MATCH(YEAR(orderData[invoice_date]),$D$15,0)),MATCH(ROW(orderData[customer]),ROW(orderData[customer])),""),ROWS($A$15:A104)+$B$3))),IF($D$15="",INDEX(orderData[invoice_date],SMALL(IF(ISNUMBER(MATCH(orderData[customer],$D$9,0)*MATCH(orderData[order_type],$D$13,0)),MATCH(ROW(orderData[customer]),ROW(orderData[customer])),""),ROWS($A$15:A104)+$B$3)),INDEX(orderData[invoice_date],SMALL(IF(ISNUMBER(MATCH(orderData[customer],$D$9,0)*MATCH(orderData[order_type],$D$13,0)*MATCH(YEAR(orderData[invoice_date]),$D$15,0)),MATCH(ROW(orderData[customer]),ROW(orderData[customer])),""),ROWS($A$15:A104)+$B$3)))),IF($D$13="",IF($D$15="",INDEX(orderData[invoice_date],SMALL(IF(ISNUMBER(MATCH(orderData[customer],$D$9,0)*MATCH(orderData[status],$D$11,0)),MATCH(ROW(orderData[customer]),ROW(orderData[customer])),""),ROWS($A$15:A104)+$B$3)),INDEX(orderData[invoice_date],SMALL(IF(ISNUMBER(MATCH(orderData[customer],$D$9,0)*MATCH(orderData[status],$D$11,0)*MATCH(YEAR(orderData[invoice_date]),$D$15,0)),MATCH(ROW(orderData[customer]),ROW(orderData[customer])),""),ROWS($A$15:A104)+$B$3))),IF($D$15="",INDEX(orderData[invoice_date],SMALL(IF(ISNUMBER(MATCH(orderData[customer],$D$9,0)*MATCH(orderData[status],$D$11,0)*MATCH(orderData[order_type],$D$13,0)),MATCH(ROW(orderData[customer]),ROW(orderData[customer])),""),ROWS($A$15:A104)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R97" s="291" t="str">
        <f t="array" ref="R97">IFERROR(IF($D$9="",IF($D$11="",IF($D$13="",IF($D$15="",INDEX(orderData[inv_amount],SMALL(MATCH(ROW(orderData[customer]),ROW(orderData[customer])),ROWS($A$15:A104)+$B$3)),INDEX(orderData[inv_amount],SMALL(IF(ISNUMBER(MATCH(YEAR(orderData[invoice_date]),$D$15,0)),MATCH(ROW(orderData[customer]),ROW(orderData[customer])),""),ROWS($A$15:A104)+$B$3))),IF($D$15="",INDEX(orderData[inv_amount],SMALL(IF(ISNUMBER(MATCH(orderData[order_type],$D$13,0)),MATCH(ROW(orderData[customer]),ROW(orderData[customer])),""),ROWS($A$15:A104)+$B$3)),INDEX(orderData[inv_amount],SMALL(IF(ISNUMBER(MATCH(orderData[order_type],$D$13,0)*MATCH(YEAR(orderData[invoice_date]),$D$15,0)),MATCH(ROW(orderData[customer]),ROW(orderData[customer])),""),ROWS($A$15:A104)+$B$3)))),IF($D$13="",IF($D$15="",INDEX(orderData[inv_amount],SMALL(IF(ISNUMBER(MATCH(orderData[status],$D$11,0)),MATCH(ROW(orderData[customer]),ROW(orderData[customer])),""),ROWS($A$15:A104)+$B$3)),INDEX(orderData[inv_amount],SMALL(IF(ISNUMBER(MATCH(orderData[status],$D$11,0)*MATCH(YEAR(orderData[invoice_date]),$D$15,0)),MATCH(ROW(orderData[customer]),ROW(orderData[customer])),""),ROWS($A$15:A104)+$B$3))),IF($D$15="",INDEX(orderData[inv_amount],SMALL(IF(ISNUMBER(MATCH(orderData[status],$D$11,0)*MATCH(orderData[order_type],$D$13,0)),MATCH(ROW(orderData[customer]),ROW(orderData[customer])),""),ROWS($A$15:A104)+$B$3)),INDEX(orderData[inv_amount],SMALL(IF(ISNUMBER(MATCH(orderData[status],$D$11,0)*MATCH(orderData[order_type],$D$13,0)*MATCH(YEAR(orderData[invoice_date]),$D$15,0)),MATCH(ROW(orderData[customer]),ROW(orderData[customer])),""),ROWS($A$15:A104)+$B$3))))),IF($D$11="",IF($D$13="",IF($D$15="",INDEX(orderData[inv_amount],SMALL(IF(ISNUMBER(MATCH(orderData[customer],$D$9,0)),MATCH(ROW(orderData[customer]),ROW(orderData[customer])),""),ROWS($A$15:A104)+$B$3)),INDEX(orderData[inv_amount],SMALL(IF(ISNUMBER(MATCH(orderData[customer],$D$9,0)*MATCH(YEAR(orderData[invoice_date]),$D$15,0)),MATCH(ROW(orderData[customer]),ROW(orderData[customer])),""),ROWS($A$15:A104)+$B$3))),IF($D$15="",INDEX(orderData[inv_amount],SMALL(IF(ISNUMBER(MATCH(orderData[customer],$D$9,0)*MATCH(orderData[order_type],$D$13,0)),MATCH(ROW(orderData[customer]),ROW(orderData[customer])),""),ROWS($A$15:A104)+$B$3)),INDEX(orderData[inv_amount],SMALL(IF(ISNUMBER(MATCH(orderData[customer],$D$9,0)*MATCH(orderData[order_type],$D$13,0)*MATCH(YEAR(orderData[invoice_date]),$D$15,0)),MATCH(ROW(orderData[customer]),ROW(orderData[customer])),""),ROWS($A$15:A104)+$B$3)))),IF($D$13="",IF($D$15="",INDEX(orderData[inv_amount],SMALL(IF(ISNUMBER(MATCH(orderData[customer],$D$9,0)*MATCH(orderData[status],$D$11,0)),MATCH(ROW(orderData[customer]),ROW(orderData[customer])),""),ROWS($A$15:A104)+$B$3)),INDEX(orderData[inv_amount],SMALL(IF(ISNUMBER(MATCH(orderData[customer],$D$9,0)*MATCH(orderData[status],$D$11,0)*MATCH(YEAR(orderData[inv_amount]),$D$15,0)),MATCH(ROW(orderData[customer]),ROW(orderData[customer])),""),ROWS($A$15:A104)+$B$3))),IF($D$15="",INDEX(orderData[inv_amount],SMALL(IF(ISNUMBER(MATCH(orderData[customer],$D$9,0)*MATCH(orderData[status],$D$11,0)*MATCH(orderData[order_type],$D$13,0)),MATCH(ROW(orderData[customer]),ROW(orderData[customer])),""),ROWS($A$15:A104)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S97" s="353" t="str">
        <f t="array" ref="S97">IFERROR(IF($D$9="",IF($D$11="",IF($D$13="",IF($D$15="",INDEX(orderData[lock_goods],SMALL(MATCH(ROW(orderData[customer]),ROW(orderData[customer])),ROWS($A$15:A104)+$B$3)),INDEX(orderData[lock_goods],SMALL(IF(ISNUMBER(MATCH(YEAR(orderData[invoice_date]),$D$15,0)),MATCH(ROW(orderData[customer]),ROW(orderData[customer])),""),ROWS($A$15:A104)+$B$3))),IF($D$15="",INDEX(orderData[lock_goods],SMALL(IF(ISNUMBER(MATCH(orderData[order_type],$D$13,0)),MATCH(ROW(orderData[customer]),ROW(orderData[customer])),""),ROWS($A$15:A104)+$B$3)),INDEX(orderData[lock_goods],SMALL(IF(ISNUMBER(MATCH(orderData[order_type],$D$13,0)*MATCH(YEAR(orderData[invoice_date]),$D$15,0)),MATCH(ROW(orderData[customer]),ROW(orderData[customer])),""),ROWS($A$15:A104)+$B$3)))),IF($D$13="",IF($D$15="",INDEX(orderData[lock_goods],SMALL(IF(ISNUMBER(MATCH(orderData[status],$D$11,0)),MATCH(ROW(orderData[customer]),ROW(orderData[customer])),""),ROWS($A$15:A104)+$B$3)),INDEX(orderData[lock_goods],SMALL(IF(ISNUMBER(MATCH(orderData[status],$D$11,0)*MATCH(YEAR(orderData[invoice_date]),$D$15,0)),MATCH(ROW(orderData[customer]),ROW(orderData[customer])),""),ROWS($A$15:A104)+$B$3))),IF($D$15="",INDEX(orderData[lock_goods],SMALL(IF(ISNUMBER(MATCH(orderData[status],$D$11,0)*MATCH(orderData[order_type],$D$13,0)),MATCH(ROW(orderData[customer]),ROW(orderData[customer])),""),ROWS($A$15:A104)+$B$3)),INDEX(orderData[lock_goods],SMALL(IF(ISNUMBER(MATCH(orderData[status],$D$11,0)*MATCH(orderData[order_type],$D$13,0)*MATCH(YEAR(orderData[invoice_date]),$D$15,0)),MATCH(ROW(orderData[customer]),ROW(orderData[customer])),""),ROWS($A$15:A104)+$B$3))))),IF($D$11="",IF($D$13="",IF($D$15="",INDEX(orderData[lock_goods],SMALL(IF(ISNUMBER(MATCH(orderData[customer],$D$9,0)),MATCH(ROW(orderData[customer]),ROW(orderData[customer])),""),ROWS($A$15:A104)+$B$3)),INDEX(orderData[lock_goods],SMALL(IF(ISNUMBER(MATCH(orderData[customer],$D$9,0)*MATCH(YEAR(orderData[invoice_date]),$D$15,0)),MATCH(ROW(orderData[customer]),ROW(orderData[customer])),""),ROWS($A$15:A104)+$B$3))),IF($D$15="",INDEX(orderData[lock_goods],SMALL(IF(ISNUMBER(MATCH(orderData[customer],$D$9,0)*MATCH(orderData[order_type],$D$13,0)),MATCH(ROW(orderData[customer]),ROW(orderData[customer])),""),ROWS($A$15:A104)+$B$3)),INDEX(orderData[lock_goods],SMALL(IF(ISNUMBER(MATCH(orderData[customer],$D$9,0)*MATCH(orderData[order_type],$D$13,0)*MATCH(YEAR(orderData[invoice_date]),$D$15,0)),MATCH(ROW(orderData[customer]),ROW(orderData[customer])),""),ROWS($A$15:A104)+$B$3)))),IF($D$13="",IF($D$15="",INDEX(orderData[lock_goods],SMALL(IF(ISNUMBER(MATCH(orderData[customer],$D$9,0)*MATCH(orderData[status],$D$11,0)),MATCH(ROW(orderData[customer]),ROW(orderData[customer])),""),ROWS($A$15:A104)+$B$3)),INDEX(orderData[lock_goods],SMALL(IF(ISNUMBER(MATCH(orderData[customer],$D$9,0)*MATCH(orderData[status],$D$11,0)*MATCH(YEAR(orderData[payed]),$D$15,0)),MATCH(ROW(orderData[customer]),ROW(orderData[customer])),""),ROWS($A$15:A104)+$B$3))),IF($D$15="",INDEX(orderData[lock_goods],SMALL(IF(ISNUMBER(MATCH(orderData[customer],$D$9,0)*MATCH(orderData[status],$D$11,0)*MATCH(orderData[order_type],$D$13,0)),MATCH(ROW(orderData[customer]),ROW(orderData[customer])),""),ROWS($A$15:A104)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T97" s="292" t="str">
        <f t="array" ref="T97">IFERROR(IF($D$9="",IF($D$11="",IF($D$13="",IF($D$15="",INDEX(orderData[payed],SMALL(MATCH(ROW(orderData[customer]),ROW(orderData[customer])),ROWS($A$15:A104)+$B$3)),INDEX(orderData[payed],SMALL(IF(ISNUMBER(MATCH(YEAR(orderData[invoice_date]),$D$15,0)),MATCH(ROW(orderData[customer]),ROW(orderData[customer])),""),ROWS($A$15:A104)+$B$3))),IF($D$15="",INDEX(orderData[payed],SMALL(IF(ISNUMBER(MATCH(orderData[order_type],$D$13,0)),MATCH(ROW(orderData[customer]),ROW(orderData[customer])),""),ROWS($A$15:A104)+$B$3)),INDEX(orderData[payed],SMALL(IF(ISNUMBER(MATCH(orderData[order_type],$D$13,0)*MATCH(YEAR(orderData[invoice_date]),$D$15,0)),MATCH(ROW(orderData[customer]),ROW(orderData[customer])),""),ROWS($A$15:A104)+$B$3)))),IF($D$13="",IF($D$15="",INDEX(orderData[payed],SMALL(IF(ISNUMBER(MATCH(orderData[status],$D$11,0)),MATCH(ROW(orderData[customer]),ROW(orderData[customer])),""),ROWS($A$15:A104)+$B$3)),INDEX(orderData[payed],SMALL(IF(ISNUMBER(MATCH(orderData[status],$D$11,0)*MATCH(YEAR(orderData[invoice_date]),$D$15,0)),MATCH(ROW(orderData[customer]),ROW(orderData[customer])),""),ROWS($A$15:A104)+$B$3))),IF($D$15="",INDEX(orderData[payed],SMALL(IF(ISNUMBER(MATCH(orderData[status],$D$11,0)*MATCH(orderData[order_type],$D$13,0)),MATCH(ROW(orderData[customer]),ROW(orderData[customer])),""),ROWS($A$15:A104)+$B$3)),INDEX(orderData[payed],SMALL(IF(ISNUMBER(MATCH(orderData[status],$D$11,0)*MATCH(orderData[order_type],$D$13,0)*MATCH(YEAR(orderData[invoice_date]),$D$15,0)),MATCH(ROW(orderData[customer]),ROW(orderData[customer])),""),ROWS($A$15:A104)+$B$3))))),IF($D$11="",IF($D$13="",IF($D$15="",INDEX(orderData[payed],SMALL(IF(ISNUMBER(MATCH(orderData[customer],$D$9,0)),MATCH(ROW(orderData[customer]),ROW(orderData[customer])),""),ROWS($A$15:A104)+$B$3)),INDEX(orderData[payed],SMALL(IF(ISNUMBER(MATCH(orderData[customer],$D$9,0)*MATCH(YEAR(orderData[invoice_date]),$D$15,0)),MATCH(ROW(orderData[customer]),ROW(orderData[customer])),""),ROWS($A$15:A104)+$B$3))),IF($D$15="",INDEX(orderData[payed],SMALL(IF(ISNUMBER(MATCH(orderData[customer],$D$9,0)*MATCH(orderData[order_type],$D$13,0)),MATCH(ROW(orderData[customer]),ROW(orderData[customer])),""),ROWS($A$15:A104)+$B$3)),INDEX(orderData[payed],SMALL(IF(ISNUMBER(MATCH(orderData[customer],$D$9,0)*MATCH(orderData[order_type],$D$13,0)*MATCH(YEAR(orderData[invoice_date]),$D$15,0)),MATCH(ROW(orderData[customer]),ROW(orderData[customer])),""),ROWS($A$15:A104)+$B$3)))),IF($D$13="",IF($D$15="",INDEX(orderData[payed],SMALL(IF(ISNUMBER(MATCH(orderData[customer],$D$9,0)*MATCH(orderData[status],$D$11,0)),MATCH(ROW(orderData[customer]),ROW(orderData[customer])),""),ROWS($A$15:A104)+$B$3)),INDEX(orderData[payed],SMALL(IF(ISNUMBER(MATCH(orderData[customer],$D$9,0)*MATCH(orderData[status],$D$11,0)*MATCH(YEAR(orderData[payed]),$D$15,0)),MATCH(ROW(orderData[customer]),ROW(orderData[customer])),""),ROWS($A$15:A104)+$B$3))),IF($D$15="",INDEX(orderData[payed],SMALL(IF(ISNUMBER(MATCH(orderData[customer],$D$9,0)*MATCH(orderData[status],$D$11,0)*MATCH(orderData[order_type],$D$13,0)),MATCH(ROW(orderData[customer]),ROW(orderData[customer])),""),ROWS($A$15:A104)+$B$3)),INDEX(orderData[paye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U97" s="287" t="str">
        <f t="array" ref="U97">IFERROR(IF($D$9="",IF($D$11="",IF($D$13="",IF($D$15="",INDEX(orderData[shipping_method],SMALL(MATCH(ROW(orderData[customer]),ROW(orderData[customer])),ROWS($A$15:A104)+$B$3)),INDEX(orderData[shipping_method],SMALL(IF(ISNUMBER(MATCH(YEAR(orderData[invoice_date]),$D$15,0)),MATCH(ROW(orderData[customer]),ROW(orderData[customer])),""),ROWS($A$15:A104)+$B$3))),IF($D$15="",INDEX(orderData[shipping_method],SMALL(IF(ISNUMBER(MATCH(orderData[order_type],$D$13,0)),MATCH(ROW(orderData[customer]),ROW(orderData[customer])),""),ROWS($A$15:A104)+$B$3)),INDEX(orderData[shipping_method],SMALL(IF(ISNUMBER(MATCH(orderData[order_type],$D$13,0)*MATCH(YEAR(orderData[invoice_date]),$D$15,0)),MATCH(ROW(orderData[customer]),ROW(orderData[customer])),""),ROWS($A$15:A104)+$B$3)))),IF($D$13="",IF($D$15="",INDEX(orderData[shipping_method],SMALL(IF(ISNUMBER(MATCH(orderData[status],$D$11,0)),MATCH(ROW(orderData[customer]),ROW(orderData[customer])),""),ROWS($A$15:A104)+$B$3)),INDEX(orderData[shipping_method],SMALL(IF(ISNUMBER(MATCH(orderData[status],$D$11,0)*MATCH(YEAR(orderData[invoice_date]),$D$15,0)),MATCH(ROW(orderData[customer]),ROW(orderData[customer])),""),ROWS($A$15:A104)+$B$3))),IF($D$15="",INDEX(orderData[shipping_method],SMALL(IF(ISNUMBER(MATCH(orderData[status],$D$11,0)*MATCH(orderData[order_type],$D$13,0)),MATCH(ROW(orderData[customer]),ROW(orderData[customer])),""),ROWS($A$15:A104)+$B$3)),INDEX(orderData[shipping_method],SMALL(IF(ISNUMBER(MATCH(orderData[status],$D$11,0)*MATCH(orderData[order_type],$D$13,0)*MATCH(YEAR(orderData[invoice_date]),$D$15,0)),MATCH(ROW(orderData[customer]),ROW(orderData[customer])),""),ROWS($A$15:A104)+$B$3))))),IF($D$11="",IF($D$13="",IF($D$15="",INDEX(orderData[shipping_method],SMALL(IF(ISNUMBER(MATCH(orderData[customer],$D$9,0)),MATCH(ROW(orderData[customer]),ROW(orderData[customer])),""),ROWS($A$15:A104)+$B$3)),INDEX(orderData[shipping_method],SMALL(IF(ISNUMBER(MATCH(orderData[customer],$D$9,0)*MATCH(YEAR(orderData[invoice_date]),$D$15,0)),MATCH(ROW(orderData[customer]),ROW(orderData[customer])),""),ROWS($A$15:A104)+$B$3))),IF($D$15="",INDEX(orderData[shipping_method],SMALL(IF(ISNUMBER(MATCH(orderData[customer],$D$9,0)*MATCH(orderData[order_type],$D$13,0)),MATCH(ROW(orderData[customer]),ROW(orderData[customer])),""),ROWS($A$15:A104)+$B$3)),INDEX(orderData[shipping_method],SMALL(IF(ISNUMBER(MATCH(orderData[customer],$D$9,0)*MATCH(orderData[order_type],$D$13,0)*MATCH(YEAR(orderData[invoice_date]),$D$15,0)),MATCH(ROW(orderData[customer]),ROW(orderData[customer])),""),ROWS($A$15:A104)+$B$3)))),IF($D$13="",IF($D$15="",INDEX(orderData[shipping_method],SMALL(IF(ISNUMBER(MATCH(orderData[customer],$D$9,0)*MATCH(orderData[status],$D$11,0)),MATCH(ROW(orderData[customer]),ROW(orderData[customer])),""),ROWS($A$15:A104)+$B$3)),INDEX(orderData[shipping_method],SMALL(IF(ISNUMBER(MATCH(orderData[customer],$D$9,0)*MATCH(orderData[status],$D$11,0)*MATCH(YEAR(orderData[shipping_method]),$D$15,0)),MATCH(ROW(orderData[customer]),ROW(orderData[customer])),""),ROWS($A$15:A104)+$B$3))),IF($D$15="",INDEX(orderData[shipping_method],SMALL(IF(ISNUMBER(MATCH(orderData[customer],$D$9,0)*MATCH(orderData[status],$D$11,0)*MATCH(orderData[order_type],$D$13,0)),MATCH(ROW(orderData[customer]),ROW(orderData[customer])),""),ROWS($A$15:A104)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V97" s="292" t="str">
        <f t="array" ref="V97">IFERROR(IF($D$9="",IF($D$11="",IF($D$13="",IF($D$15="",INDEX(orderData[status],SMALL(MATCH(ROW(orderData[customer]),ROW(orderData[customer])),ROWS($A$15:A104)+$B$3)),INDEX(orderData[status],SMALL(IF(ISNUMBER(MATCH(YEAR(orderData[invoice_date]),$D$15,0)),MATCH(ROW(orderData[customer]),ROW(orderData[customer])),""),ROWS($A$15:A104)+$B$3))),IF($D$15="",INDEX(orderData[status],SMALL(IF(ISNUMBER(MATCH(orderData[order_type],$D$13,0)),MATCH(ROW(orderData[customer]),ROW(orderData[customer])),""),ROWS($A$15:A104)+$B$3)),INDEX(orderData[status],SMALL(IF(ISNUMBER(MATCH(orderData[order_type],$D$13,0)*MATCH(YEAR(orderData[invoice_date]),$D$15,0)),MATCH(ROW(orderData[customer]),ROW(orderData[customer])),""),ROWS($A$15:A104)+$B$3)))),IF($D$13="",IF($D$15="",INDEX(orderData[status],SMALL(IF(ISNUMBER(MATCH(orderData[status],$D$11,0)),MATCH(ROW(orderData[customer]),ROW(orderData[customer])),""),ROWS($A$15:A104)+$B$3)),INDEX(orderData[status],SMALL(IF(ISNUMBER(MATCH(orderData[status],$D$11,0)*MATCH(YEAR(orderData[invoice_date]),$D$15,0)),MATCH(ROW(orderData[customer]),ROW(orderData[customer])),""),ROWS($A$15:A104)+$B$3))),IF($D$15="",INDEX(orderData[status],SMALL(IF(ISNUMBER(MATCH(orderData[status],$D$11,0)*MATCH(orderData[order_type],$D$13,0)),MATCH(ROW(orderData[customer]),ROW(orderData[customer])),""),ROWS($A$15:A104)+$B$3)),INDEX(orderData[status],SMALL(IF(ISNUMBER(MATCH(orderData[status],$D$11,0)*MATCH(orderData[order_type],$D$13,0)*MATCH(YEAR(orderData[invoice_date]),$D$15,0)),MATCH(ROW(orderData[customer]),ROW(orderData[customer])),""),ROWS($A$15:A104)+$B$3))))),IF($D$11="",IF($D$13="",IF($D$15="",INDEX(orderData[status],SMALL(IF(ISNUMBER(MATCH(orderData[customer],$D$9,0)),MATCH(ROW(orderData[customer]),ROW(orderData[customer])),""),ROWS($A$15:A104)+$B$3)),INDEX(orderData[status],SMALL(IF(ISNUMBER(MATCH(orderData[customer],$D$9,0)*MATCH(YEAR(orderData[invoice_date]),$D$15,0)),MATCH(ROW(orderData[customer]),ROW(orderData[customer])),""),ROWS($A$15:A104)+$B$3))),IF($D$15="",INDEX(orderData[status],SMALL(IF(ISNUMBER(MATCH(orderData[customer],$D$9,0)*MATCH(orderData[order_type],$D$13,0)),MATCH(ROW(orderData[customer]),ROW(orderData[customer])),""),ROWS($A$15:A104)+$B$3)),INDEX(orderData[status],SMALL(IF(ISNUMBER(MATCH(orderData[customer],$D$9,0)*MATCH(orderData[order_type],$D$13,0)*MATCH(YEAR(orderData[invoice_date]),$D$15,0)),MATCH(ROW(orderData[customer]),ROW(orderData[customer])),""),ROWS($A$15:A104)+$B$3)))),IF($D$13="",IF($D$15="",INDEX(orderData[status],SMALL(IF(ISNUMBER(MATCH(orderData[customer],$D$9,0)*MATCH(orderData[status],$D$11,0)),MATCH(ROW(orderData[customer]),ROW(orderData[customer])),""),ROWS($A$15:A104)+$B$3)),INDEX(orderData[status],SMALL(IF(ISNUMBER(MATCH(orderData[customer],$D$9,0)*MATCH(orderData[status],$D$11,0)*MATCH(YEAR(orderData[status]),$D$15,0)),MATCH(ROW(orderData[customer]),ROW(orderData[customer])),""),ROWS($A$15:A104)+$B$3))),IF($D$15="",INDEX(orderData[status],SMALL(IF(ISNUMBER(MATCH(orderData[customer],$D$9,0)*MATCH(orderData[status],$D$11,0)*MATCH(orderData[order_type],$D$13,0)),MATCH(ROW(orderData[customer]),ROW(orderData[customer])),""),ROWS($A$15:A104)+$B$3)),INDEX(orderData[statu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W97" s="392" t="str">
        <f t="array" ref="W97">IFERROR(IF($D$9="",IF($D$11="",IF($D$13="",IF($D$15="",INDEX(orderData[custom_docs],SMALL(MATCH(ROW(orderData[customer]),ROW(orderData[customer])),ROWS($A$15:A104)+$B$3)),INDEX(orderData[custom_docs],SMALL(IF(ISNUMBER(MATCH(YEAR(orderData[invoice_date]),$D$15,0)),MATCH(ROW(orderData[customer]),ROW(orderData[customer])),""),ROWS($A$15:A104)+$B$3))),IF($D$15="",INDEX(orderData[custom_docs],SMALL(IF(ISNUMBER(MATCH(orderData[order_type],$D$13,0)),MATCH(ROW(orderData[customer]),ROW(orderData[customer])),""),ROWS($A$15:A104)+$B$3)),INDEX(orderData[custom_docs],SMALL(IF(ISNUMBER(MATCH(orderData[order_type],$D$13,0)*MATCH(YEAR(orderData[invoice_date]),$D$15,0)),MATCH(ROW(orderData[customer]),ROW(orderData[customer])),""),ROWS($A$15:A104)+$B$3)))),IF($D$13="",IF($D$15="",INDEX(orderData[custom_docs],SMALL(IF(ISNUMBER(MATCH(orderData[status],$D$11,0)),MATCH(ROW(orderData[customer]),ROW(orderData[customer])),""),ROWS($A$15:A104)+$B$3)),INDEX(orderData[custom_docs],SMALL(IF(ISNUMBER(MATCH(orderData[status],$D$11,0)*MATCH(YEAR(orderData[invoice_date]),$D$15,0)),MATCH(ROW(orderData[customer]),ROW(orderData[customer])),""),ROWS($A$15:A104)+$B$3))),IF($D$15="",INDEX(orderData[custom_docs],SMALL(IF(ISNUMBER(MATCH(orderData[status],$D$11,0)*MATCH(orderData[order_type],$D$13,0)),MATCH(ROW(orderData[customer]),ROW(orderData[customer])),""),ROWS($A$15:A104)+$B$3)),INDEX(orderData[custom_docs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_docs],SMALL(IF(ISNUMBER(MATCH(orderData[customer],$D$9,0)),MATCH(ROW(orderData[customer]),ROW(orderData[customer])),""),ROWS($A$15:A104)+$B$3)),INDEX(orderData[custom_docs],SMALL(IF(ISNUMBER(MATCH(orderData[customer],$D$9,0)*MATCH(YEAR(orderData[invoice_date]),$D$15,0)),MATCH(ROW(orderData[customer]),ROW(orderData[customer])),""),ROWS($A$15:A104)+$B$3))),IF($D$15="",INDEX(orderData[custom_docs],SMALL(IF(ISNUMBER(MATCH(orderData[customer],$D$9,0)*MATCH(orderData[order_type],$D$13,0)),MATCH(ROW(orderData[customer]),ROW(orderData[customer])),""),ROWS($A$15:A104)+$B$3)),INDEX(orderData[custom_docs],SMALL(IF(ISNUMBER(MATCH(orderData[customer],$D$9,0)*MATCH(orderData[order_type],$D$13,0)*MATCH(YEAR(orderData[invoice_date]),$D$15,0)),MATCH(ROW(orderData[customer]),ROW(orderData[customer])),""),ROWS($A$15:A104)+$B$3)))),IF($D$13="",IF($D$15="",INDEX(orderData[custom_docs],SMALL(IF(ISNUMBER(MATCH(orderData[customer],$D$9,0)*MATCH(orderData[status],$D$11,0)),MATCH(ROW(orderData[customer]),ROW(orderData[customer])),""),ROWS($A$15:A104)+$B$3)),INDEX(orderData[custom_docs],SMALL(IF(ISNUMBER(MATCH(orderData[customer],$D$9,0)*MATCH(orderData[status],$D$11,0)*MATCH(YEAR(orderData[status]),$D$15,0)),MATCH(ROW(orderData[customer]),ROW(orderData[customer])),""),ROWS($A$15:A104)+$B$3))),IF($D$15="",INDEX(orderData[custom_docs],SMALL(IF(ISNUMBER(MATCH(orderData[customer],$D$9,0)*MATCH(orderData[status],$D$11,0)*MATCH(orderData[order_type],$D$13,0)),MATCH(ROW(orderData[customer]),ROW(orderData[customer])),""),ROWS($A$15:A104)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BK97" s="266"/>
      <c r="BL97" s="267"/>
      <c r="BM97" s="268"/>
      <c r="BN97" s="267"/>
      <c r="BO97" s="268"/>
      <c r="BZ97" s="318"/>
      <c r="CA97" s="305" t="str">
        <f>IFERROR(IF(BZ97="","",INDEX(productData[description],MATCH(BZ97,productData[sku],0))),"")</f>
        <v/>
      </c>
      <c r="CB97" s="307"/>
      <c r="CC97" s="421"/>
      <c r="CD97" s="315"/>
      <c r="CE97" s="426"/>
      <c r="CF97" s="308"/>
      <c r="CG97" s="309" t="str">
        <f>IFERROR(ROUNDUP(CB97/INDEX(productData[units_per_carton],MATCH(BZ97,productData[sku],0)),0),"")</f>
        <v/>
      </c>
      <c r="CH97" s="310" t="str">
        <f>IFERROR(ROUNDUP(CD97/INDEX(productData[units_per_carton],MATCH(BZ97,productData[sku],0)),0),"")</f>
        <v/>
      </c>
      <c r="CI97" s="310" t="str">
        <f>IFERROR(ROUNDUP(CF97/INDEX(productData[units_per_carton],MATCH(BZ97,productData[sku])),0),"")</f>
        <v/>
      </c>
      <c r="CJ97" s="310" t="str">
        <f>IFERROR(((CB97+CD97+CF97)/INDEX(productData[units_per_carton],MATCH(BZ97,productData[sku],0)))*INDEX(productData[net_weight],MATCH(BZ97,productData[sku],0)),"")</f>
        <v/>
      </c>
      <c r="CK97" s="310" t="str">
        <f>IFERROR(((CB97+CD97+CF97)/INDEX(productData[units_per_carton],MATCH(BZ97,productData[sku],0)))*INDEX(productData[gross_weight],MATCH(BZ97,productData[sku],0)),"")</f>
        <v/>
      </c>
      <c r="CL97" s="414" t="str">
        <f>IFERROR((CB97+CD97+CF97)/INDEX(productData[units_per_carton],MATCH(BZ97,productData[sku],0))*INDEX(productData[length],MATCH(BZ97,productData[sku],0))*INDEX(productData[width],MATCH(BZ97,productData[sku],0))*INDEX(productData[height],MATCH(BZ97,productData[sku],0))/1000000000,"")</f>
        <v/>
      </c>
      <c r="CM97" s="311" t="str">
        <f>IFERROR(INDEX(productData[category],MATCH(BZ97,productData[sku],0)),"")</f>
        <v/>
      </c>
      <c r="CN97" s="311" t="str">
        <f>IFERROR(INDEX(productData[size1],MATCH(BZ97,productData[sku],0)),"")</f>
        <v/>
      </c>
      <c r="CO97" s="312" t="str">
        <f>IFERROR(INDEX(productData[hs_code],MATCH(BZ97,productData[sku],0)),"")</f>
        <v/>
      </c>
      <c r="CP97" s="365" t="str">
        <f>IFERROR(INDEX(productData[sku_geko],MATCH(BZ97,productData[sku],0)),"")</f>
        <v/>
      </c>
      <c r="CQ97" s="308"/>
      <c r="CR97" s="383" t="str">
        <f>IFERROR(IF(BZ97="","",IF($BX$15="SALE",INDEX(inventory[COSTO UNITARIO],MATCH(BZ97,inventory[SKU],0)),IF($BX$15="SAMPLING",INDEX(inventory[COSTO UNITARIO],MATCH(BZ97,inventory[SKU],0)),""))),"")</f>
        <v/>
      </c>
      <c r="CS97" s="383" t="str">
        <f t="shared" si="10"/>
        <v/>
      </c>
      <c r="CT97" s="430" t="str">
        <f t="shared" si="11"/>
        <v/>
      </c>
      <c r="CU97" s="357" t="str">
        <f t="shared" si="12"/>
        <v/>
      </c>
      <c r="DB97" s="251" t="str">
        <f>IFERROR(VLOOKUP(BZ97,productData[],22,FALSE),"")</f>
        <v/>
      </c>
      <c r="EE97" s="337" t="str">
        <f t="array" ref="EE97">IFERROR(IF($EC$9="",IF($EC$11="",IF($EC$13="",INDEX(productData[sku],SMALL(MATCH(ROW(productData[sku]),ROW(productData[sku])),ROWS($A$15:A104)+$B$3)),INDEX(productData[sku],SMALL(IF(ISNUMBER(MATCH(productData[size1],$EC$13,0)),MATCH(ROW(productData[sku]),ROW(productData[sku])),""),ROWS($A$15:A102)+$B$3))),IF($EC$13="",INDEX(productData[sku],SMALL(IF(ISNUMBER(MATCH(productData[sex],$EC$11,0)),MATCH(ROW(productData[sku]),ROW(productData[sku])),""),ROWS($A$15:A102)+$B$3)),INDEX(productData[sku],SMALL(IF(ISNUMBER(MATCH(productData[sex],$EC$11,0)*MATCH(productData[size1],$EC$13,0)),MATCH(ROW(productData[sku]),ROW(productData[sku])),""),ROWS($A$15:A102)+$B$3)))),IF($EC$11="",IF($EC$13="",INDEX(productData[sku],SMALL(IF(ISNUMBER(MATCH(productData[category],$EC$9,0)),MATCH(ROW(productData[sku]),ROW(productData[sku])),""),ROWS($A$15:A102)+$B$3)),INDEX(productData[sku],SMALL(IF(ISNUMBER(MATCH(productData[category],$EC$9,0)*MATCH(productData[size1],$EC$13,0)),MATCH(ROW(productData[sku]),ROW(productData[sku])),""),ROWS($A$15:A102)+$B$3))),IF($EC$13="",INDEX(productData[sku],SMALL(IF(ISNUMBER(MATCH(productData[category],$EC$9,0)*MATCH(productData[sex],$EC$11,0)),MATCH(ROW(productData[sku]),ROW(productData[sku])),""),ROWS($A$15:A102)+$B$3)),INDEX(productData[sku],SMALL(IF(ISNUMBER(MATCH(productData[category],$EC$9,0)*MATCH(productData[sex],$EC$11,0)*MATCH(productData[size1],$EC$13,0)),MATCH(ROW(productData[sku]),ROW(productData[sku])),""),ROWS($A$15:A102)+$B$3))))),"")</f>
        <v/>
      </c>
      <c r="EF97" s="501" t="str">
        <f t="array" ref="EF97">IFERROR(IF($EC$9="",IF($EC$11="",IF($EC$13="",INDEX(productData[description],SMALL(MATCH(ROW(productData[sku]),ROW(productData[sku])),ROWS($A$15:A104)+$B$3)),INDEX(productData[description],SMALL(IF(ISNUMBER(MATCH(productData[size1],$EC$13,0)),MATCH(ROW(productData[sku]),ROW(productData[sku])),""),ROWS($A$15:A102)+$B$3))),IF($EC$13="",INDEX(productData[description],SMALL(IF(ISNUMBER(MATCH(productData[sex],$EC$11,0)),MATCH(ROW(productData[sku]),ROW(productData[sku])),""),ROWS($A$15:A102)+$B$3)),INDEX(productData[description],SMALL(IF(ISNUMBER(MATCH(productData[sex],$EC$11,0)*MATCH(productData[size1],$EC$13,0)),MATCH(ROW(productData[sku]),ROW(productData[sku])),""),ROWS($A$15:A102)+$B$3)))),IF($EC$11="",IF($EC$13="",INDEX(productData[description],SMALL(IF(ISNUMBER(MATCH(productData[category],$EC$9,0)),MATCH(ROW(productData[sku]),ROW(productData[sku])),""),ROWS($A$15:A102)+$B$3)),INDEX(productData[description],SMALL(IF(ISNUMBER(MATCH(productData[category],$EC$9,0)*MATCH(productData[size1],$EC$13,0)),MATCH(ROW(productData[sku]),ROW(productData[sku])),""),ROWS($A$15:A102)+$B$3))),IF($EC$13="",INDEX(productData[description],SMALL(IF(ISNUMBER(MATCH(productData[category],$EC$9,0)*MATCH(productData[sex],$EC$11,0)),MATCH(ROW(productData[sku]),ROW(productData[sku])),""),ROWS($A$15:A102)+$B$3)),INDEX(productData[description],SMALL(IF(ISNUMBER(MATCH(productData[category],$EC$9,0)*MATCH(productData[sex],$EC$11,0)*MATCH(productData[size1],$EC$13,0)),MATCH(ROW(productData[sku]),ROW(productData[sku])),""),ROWS($A$15:A102)+$B$3))))),"")</f>
        <v/>
      </c>
      <c r="EG97" s="338" t="str">
        <f>IFERROR(IF('BHPC MANAGER'!$EE97="","",INDEX(inventory[ESISTENZA],MATCH('BHPC MANAGER'!$EE97,inventory[SKU],0))),0)</f>
        <v/>
      </c>
      <c r="EH97" s="339" t="s">
        <v>241</v>
      </c>
      <c r="EI97" s="339" t="str">
        <f t="shared" si="13"/>
        <v/>
      </c>
      <c r="EJ97" s="340" t="s">
        <v>241</v>
      </c>
      <c r="EK97" s="341" t="str">
        <f t="shared" si="14"/>
        <v/>
      </c>
    </row>
    <row r="98" spans="12:141" ht="15" customHeight="1" x14ac:dyDescent="0.35">
      <c r="L98" s="285" t="str">
        <f t="array" ref="L98">IFERROR(IF($D$9="",IF($D$11="",IF($D$13="",IF($D$15="",INDEX(orderData[customer],SMALL(MATCH(ROW(orderData[customer]),ROW(orderData[customer])),ROWS($A$15:A105)+$B$3)),INDEX(orderData[customer],SMALL(IF(ISNUMBER(MATCH(YEAR(orderData[invoice_date]),$D$15,0)),MATCH(ROW(orderData[customer]),ROW(orderData[customer])),""),ROWS($A$15:A105)+$B$3))),IF($D$15="",INDEX(orderData[customer],SMALL(IF(ISNUMBER(MATCH(orderData[order_type],$D$13,0)),MATCH(ROW(orderData[customer]),ROW(orderData[customer])),""),ROWS($A$15:A105)+$B$3)),INDEX(orderData[customer],SMALL(IF(ISNUMBER(MATCH(orderData[order_type],$D$13,0)*MATCH(YEAR(orderData[invoice_date]),$D$15,0)),MATCH(ROW(orderData[customer]),ROW(orderData[customer])),""),ROWS($A$15:A105)+$B$3)))),IF($D$13="",IF($D$15="",INDEX(orderData[customer],SMALL(IF(ISNUMBER(MATCH(orderData[status],$D$11,0)),MATCH(ROW(orderData[customer]),ROW(orderData[customer])),""),ROWS($A$15:A105)+$B$3)),INDEX(orderData[customer],SMALL(IF(ISNUMBER(MATCH(orderData[status],$D$11,0)*MATCH(YEAR(orderData[invoice_date]),$D$15,0)),MATCH(ROW(orderData[customer]),ROW(orderData[customer])),""),ROWS($A$15:A105)+$B$3))),IF($D$15="",INDEX(orderData[customer],SMALL(IF(ISNUMBER(MATCH(orderData[status],$D$11,0)*MATCH(orderData[order_type],$D$13,0)),MATCH(ROW(orderData[customer]),ROW(orderData[customer])),""),ROWS($A$15:A105)+$B$3)),INDEX(orderData[customer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er],SMALL(IF(ISNUMBER(MATCH(orderData[customer],$D$9,0)),MATCH(ROW(orderData[customer]),ROW(orderData[customer])),""),ROWS($A$15:A105)+$B$3)),INDEX(orderData[customer],SMALL(IF(ISNUMBER(MATCH(orderData[customer],$D$9,0)*MATCH(YEAR(orderData[invoice_date]),$D$15,0)),MATCH(ROW(orderData[customer]),ROW(orderData[customer])),""),ROWS($A$15:A105)+$B$3))),IF($D$15="",INDEX(orderData[customer],SMALL(IF(ISNUMBER(MATCH(orderData[customer],$D$9,0)*MATCH(orderData[order_type],$D$13,0)),MATCH(ROW(orderData[customer]),ROW(orderData[customer])),""),ROWS($A$15:A105)+$B$3)),INDEX(orderData[customer],SMALL(IF(ISNUMBER(MATCH(orderData[customer],$D$9,0)*MATCH(orderData[order_type],$D$13,0)*MATCH(YEAR(orderData[invoice_date]),$D$15,0)),MATCH(ROW(orderData[customer]),ROW(orderData[customer])),""),ROWS($A$15:A105)+$B$3)))),IF($D$13="",IF($D$15="",INDEX(orderData[customer],SMALL(IF(ISNUMBER(MATCH(orderData[customer],$D$9,0)*MATCH(orderData[status],$D$11,0)),MATCH(ROW(orderData[customer]),ROW(orderData[customer])),""),ROWS($A$15:A105)+$B$3)),INDEX(orderData[customer],SMALL(IF(ISNUMBER(MATCH(orderData[customer],$D$9,0)*MATCH(orderData[status],$D$11,0)*MATCH(YEAR(orderData[invoice_date]),$D$15,0)),MATCH(ROW(orderData[customer]),ROW(orderData[customer])),""),ROWS($A$15:A105)+$B$3))),IF($D$15="",INDEX(orderData[customer],SMALL(IF(ISNUMBER(MATCH(orderData[customer],$D$9,0)*MATCH(orderData[status],$D$11,0)*MATCH(orderData[order_type],$D$13,0)),MATCH(ROW(orderData[customer]),ROW(orderData[customer])),""),ROWS($A$15:A105)+$B$3)),INDEX(orderData[customer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M98" s="286" t="str">
        <f t="array" ref="M98">IFERROR(IF($D$9="",IF($D$11="",IF($D$13="",IF($D$15="",INDEX(orderData[order_no],SMALL(MATCH(ROW(orderData[customer]),ROW(orderData[customer])),ROWS($A$15:A105)+$B$3)),INDEX(orderData[order_no],SMALL(IF(ISNUMBER(MATCH(YEAR(orderData[invoice_date]),$D$15,0)),MATCH(ROW(orderData[customer]),ROW(orderData[customer])),""),ROWS($A$15:A105)+$B$3))),IF($D$15="",INDEX(orderData[order_no],SMALL(IF(ISNUMBER(MATCH(orderData[order_type],$D$13,0)),MATCH(ROW(orderData[customer]),ROW(orderData[customer])),""),ROWS($A$15:A105)+$B$3)),INDEX(orderData[order_no],SMALL(IF(ISNUMBER(MATCH(orderData[order_type],$D$13,0)*MATCH(YEAR(orderData[invoice_date]),$D$15,0)),MATCH(ROW(orderData[customer]),ROW(orderData[customer])),""),ROWS($A$15:A105)+$B$3)))),IF($D$13="",IF($D$15="",INDEX(orderData[order_no],SMALL(IF(ISNUMBER(MATCH(orderData[status],$D$11,0)),MATCH(ROW(orderData[customer]),ROW(orderData[customer])),""),ROWS($A$15:A105)+$B$3)),INDEX(orderData[order_no],SMALL(IF(ISNUMBER(MATCH(orderData[status],$D$11,0)*MATCH(YEAR(orderData[invoice_date]),$D$15,0)),MATCH(ROW(orderData[customer]),ROW(orderData[customer])),""),ROWS($A$15:A105)+$B$3))),IF($D$15="",INDEX(orderData[order_no],SMALL(IF(ISNUMBER(MATCH(orderData[status],$D$11,0)*MATCH(orderData[order_type],$D$13,0)),MATCH(ROW(orderData[customer]),ROW(orderData[customer])),""),ROWS($A$15:A105)+$B$3)),INDEX(orderData[order_no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no],SMALL(IF(ISNUMBER(MATCH(orderData[customer],$D$9,0)),MATCH(ROW(orderData[customer]),ROW(orderData[customer])),""),ROWS($A$15:A105)+$B$3)),INDEX(orderData[order_no],SMALL(IF(ISNUMBER(MATCH(orderData[customer],$D$9,0)*MATCH(YEAR(orderData[invoice_date]),$D$15,0)),MATCH(ROW(orderData[customer]),ROW(orderData[customer])),""),ROWS($A$15:A105)+$B$3))),IF($D$15="",INDEX(orderData[order_no],SMALL(IF(ISNUMBER(MATCH(orderData[customer],$D$9,0)*MATCH(orderData[order_type],$D$13,0)),MATCH(ROW(orderData[customer]),ROW(orderData[customer])),""),ROWS($A$15:A105)+$B$3)),INDEX(orderData[order_no],SMALL(IF(ISNUMBER(MATCH(orderData[customer],$D$9,0)*MATCH(orderData[order_type],$D$13,0)*MATCH(YEAR(orderData[invoice_date]),$D$15,0)),MATCH(ROW(orderData[customer]),ROW(orderData[customer])),""),ROWS($A$15:A105)+$B$3)))),IF($D$13="",IF($D$15="",INDEX(orderData[order_no],SMALL(IF(ISNUMBER(MATCH(orderData[customer],$D$9,0)*MATCH(orderData[status],$D$11,0)),MATCH(ROW(orderData[customer]),ROW(orderData[customer])),""),ROWS($A$15:A105)+$B$3)),INDEX(orderData[order_no],SMALL(IF(ISNUMBER(MATCH(orderData[customer],$D$9,0)*MATCH(orderData[status],$D$11,0)*MATCH(YEAR(orderData[invoice_date]),$D$15,0)),MATCH(ROW(orderData[customer]),ROW(orderData[customer])),""),ROWS($A$15:A105)+$B$3))),IF($D$15="",INDEX(orderData[order_no],SMALL(IF(ISNUMBER(MATCH(orderData[customer],$D$9,0)*MATCH(orderData[status],$D$11,0)*MATCH(orderData[order_type],$D$13,0)),MATCH(ROW(orderData[customer]),ROW(orderData[customer])),""),ROWS($A$15:A105)+$B$3)),INDEX(orderData[order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N98" s="287" t="str">
        <f t="array" ref="N98">IFERROR(IF($D$9="",IF($D$11="",IF($D$13="",IF($D$15="",INDEX(orderData[order_type],SMALL(MATCH(ROW(orderData[customer]),ROW(orderData[customer])),ROWS($A$15:A105)+$B$3)),INDEX(orderData[order_type],SMALL(IF(ISNUMBER(MATCH(YEAR(orderData[invoice_date]),$D$15,0)),MATCH(ROW(orderData[customer]),ROW(orderData[customer])),""),ROWS($A$15:A105)+$B$3))),IF($D$15="",INDEX(orderData[order_type],SMALL(IF(ISNUMBER(MATCH(orderData[order_type],$D$13,0)),MATCH(ROW(orderData[customer]),ROW(orderData[customer])),""),ROWS($A$15:A105)+$B$3)),INDEX(orderData[order_type],SMALL(IF(ISNUMBER(MATCH(orderData[order_type],$D$13,0)*MATCH(YEAR(orderData[invoice_date]),$D$15,0)),MATCH(ROW(orderData[customer]),ROW(orderData[customer])),""),ROWS($A$15:A105)+$B$3)))),IF($D$13="",IF($D$15="",INDEX(orderData[order_type],SMALL(IF(ISNUMBER(MATCH(orderData[status],$D$11,0)),MATCH(ROW(orderData[customer]),ROW(orderData[customer])),""),ROWS($A$15:A105)+$B$3)),INDEX(orderData[order_type],SMALL(IF(ISNUMBER(MATCH(orderData[status],$D$11,0)*MATCH(YEAR(orderData[invoice_date]),$D$15,0)),MATCH(ROW(orderData[customer]),ROW(orderData[customer])),""),ROWS($A$15:A105)+$B$3))),IF($D$15="",INDEX(orderData[order_type],SMALL(IF(ISNUMBER(MATCH(orderData[status],$D$11,0)*MATCH(orderData[order_type],$D$13,0)),MATCH(ROW(orderData[customer]),ROW(orderData[customer])),""),ROWS($A$15:A105)+$B$3)),INDEX(orderData[order_typ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type],SMALL(IF(ISNUMBER(MATCH(orderData[customer],$D$9,0)),MATCH(ROW(orderData[customer]),ROW(orderData[customer])),""),ROWS($A$15:A105)+$B$3)),INDEX(orderData[order_type],SMALL(IF(ISNUMBER(MATCH(orderData[customer],$D$9,0)*MATCH(YEAR(orderData[invoice_date]),$D$15,0)),MATCH(ROW(orderData[customer]),ROW(orderData[customer])),""),ROWS($A$15:A105)+$B$3))),IF($D$15="",INDEX(orderData[order_type],SMALL(IF(ISNUMBER(MATCH(orderData[customer],$D$9,0)*MATCH(orderData[order_type],$D$13,0)),MATCH(ROW(orderData[customer]),ROW(orderData[customer])),""),ROWS($A$15:A105)+$B$3)),INDEX(orderData[order_type],SMALL(IF(ISNUMBER(MATCH(orderData[customer],$D$9,0)*MATCH(orderData[order_type],$D$13,0)*MATCH(YEAR(orderData[invoice_date]),$D$15,0)),MATCH(ROW(orderData[customer]),ROW(orderData[customer])),""),ROWS($A$15:A105)+$B$3)))),IF($D$13="",IF($D$15="",INDEX(orderData[order_type],SMALL(IF(ISNUMBER(MATCH(orderData[customer],$D$9,0)*MATCH(orderData[status],$D$11,0)),MATCH(ROW(orderData[customer]),ROW(orderData[customer])),""),ROWS($A$15:A105)+$B$3)),INDEX(orderData[order_type],SMALL(IF(ISNUMBER(MATCH(orderData[customer],$D$9,0)*MATCH(orderData[status],$D$11,0)*MATCH(YEAR(orderData[invoice_date]),$D$15,0)),MATCH(ROW(orderData[customer]),ROW(orderData[customer])),""),ROWS($A$15:A105)+$B$3))),IF($D$15="",INDEX(orderData[order_type],SMALL(IF(ISNUMBER(MATCH(orderData[customer],$D$9,0)*MATCH(orderData[status],$D$11,0)*MATCH(orderData[order_type],$D$13,0)),MATCH(ROW(orderData[customer]),ROW(orderData[customer])),""),ROWS($A$15:A105)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O98" s="288" t="str">
        <f t="array" ref="O98">IFERROR(IF($D$9="",IF($D$11="",IF($D$13="",IF($D$15="",INDEX(orderData[order_date],SMALL(MATCH(ROW(orderData[customer]),ROW(orderData[customer])),ROWS($A$15:A105)+$B$3)),INDEX(orderData[order_date],SMALL(IF(ISNUMBER(MATCH(YEAR(orderData[invoice_date]),$D$15,0)),MATCH(ROW(orderData[customer]),ROW(orderData[customer])),""),ROWS($A$15:A105)+$B$3))),IF($D$15="",INDEX(orderData[order_date],SMALL(IF(ISNUMBER(MATCH(orderData[order_type],$D$13,0)),MATCH(ROW(orderData[customer]),ROW(orderData[customer])),""),ROWS($A$15:A105)+$B$3)),INDEX(orderData[order_date],SMALL(IF(ISNUMBER(MATCH(orderData[order_type],$D$13,0)*MATCH(YEAR(orderData[invoice_date]),$D$15,0)),MATCH(ROW(orderData[customer]),ROW(orderData[customer])),""),ROWS($A$15:A105)+$B$3)))),IF($D$13="",IF($D$15="",INDEX(orderData[order_date],SMALL(IF(ISNUMBER(MATCH(orderData[status],$D$11,0)),MATCH(ROW(orderData[customer]),ROW(orderData[customer])),""),ROWS($A$15:A105)+$B$3)),INDEX(orderData[order_date],SMALL(IF(ISNUMBER(MATCH(orderData[status],$D$11,0)*MATCH(YEAR(orderData[invoice_date]),$D$15,0)),MATCH(ROW(orderData[customer]),ROW(orderData[customer])),""),ROWS($A$15:A105)+$B$3))),IF($D$15="",INDEX(orderData[order_date],SMALL(IF(ISNUMBER(MATCH(orderData[status],$D$11,0)*MATCH(orderData[order_type],$D$13,0)),MATCH(ROW(orderData[customer]),ROW(orderData[customer])),""),ROWS($A$15:A105)+$B$3)),INDEX(orderData[order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date],SMALL(IF(ISNUMBER(MATCH(orderData[customer],$D$9,0)),MATCH(ROW(orderData[customer]),ROW(orderData[customer])),""),ROWS($A$15:A105)+$B$3)),INDEX(orderData[order_date],SMALL(IF(ISNUMBER(MATCH(orderData[customer],$D$9,0)*MATCH(YEAR(orderData[invoice_date]),$D$15,0)),MATCH(ROW(orderData[customer]),ROW(orderData[customer])),""),ROWS($A$15:A105)+$B$3))),IF($D$15="",INDEX(orderData[order_date],SMALL(IF(ISNUMBER(MATCH(orderData[customer],$D$9,0)*MATCH(orderData[order_type],$D$13,0)),MATCH(ROW(orderData[customer]),ROW(orderData[customer])),""),ROWS($A$15:A105)+$B$3)),INDEX(orderData[order_date],SMALL(IF(ISNUMBER(MATCH(orderData[customer],$D$9,0)*MATCH(orderData[order_type],$D$13,0)*MATCH(YEAR(orderData[invoice_date]),$D$15,0)),MATCH(ROW(orderData[customer]),ROW(orderData[customer])),""),ROWS($A$15:A105)+$B$3)))),IF($D$13="",IF($D$15="",INDEX(orderData[order_date],SMALL(IF(ISNUMBER(MATCH(orderData[customer],$D$9,0)*MATCH(orderData[status],$D$11,0)),MATCH(ROW(orderData[customer]),ROW(orderData[customer])),""),ROWS($A$15:A105)+$B$3)),INDEX(orderData[order_date],SMALL(IF(ISNUMBER(MATCH(orderData[customer],$D$9,0)*MATCH(orderData[status],$D$11,0)*MATCH(YEAR(orderData[invoice_date]),$D$15,0)),MATCH(ROW(orderData[customer]),ROW(orderData[customer])),""),ROWS($A$15:A105)+$B$3))),IF($D$15="",INDEX(orderData[order_date],SMALL(IF(ISNUMBER(MATCH(orderData[customer],$D$9,0)*MATCH(orderData[status],$D$11,0)*MATCH(orderData[order_type],$D$13,0)),MATCH(ROW(orderData[customer]),ROW(orderData[customer])),""),ROWS($A$15:A105)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P98" s="289" t="str">
        <f t="array" ref="P98">IFERROR(IF($D$9="",IF($D$11="",IF($D$13="",IF($D$15="",INDEX(orderData[invoice_no],SMALL(MATCH(ROW(orderData[customer]),ROW(orderData[customer])),ROWS($A$15:A105)+$B$3)),INDEX(orderData[invoice_no],SMALL(IF(ISNUMBER(MATCH(YEAR(orderData[invoice_date]),$D$15,0)),MATCH(ROW(orderData[customer]),ROW(orderData[customer])),""),ROWS($A$15:A105)+$B$3))),IF($D$15="",INDEX(orderData[invoice_no],SMALL(IF(ISNUMBER(MATCH(orderData[order_type],$D$13,0)),MATCH(ROW(orderData[customer]),ROW(orderData[customer])),""),ROWS($A$15:A105)+$B$3)),INDEX(orderData[invoice_no],SMALL(IF(ISNUMBER(MATCH(orderData[order_type],$D$13,0)*MATCH(YEAR(orderData[invoice_date]),$D$15,0)),MATCH(ROW(orderData[customer]),ROW(orderData[customer])),""),ROWS($A$15:A105)+$B$3)))),IF($D$13="",IF($D$15="",INDEX(orderData[invoice_no],SMALL(IF(ISNUMBER(MATCH(orderData[status],$D$11,0)),MATCH(ROW(orderData[customer]),ROW(orderData[customer])),""),ROWS($A$15:A105)+$B$3)),INDEX(orderData[invoice_no],SMALL(IF(ISNUMBER(MATCH(orderData[status],$D$11,0)*MATCH(YEAR(orderData[invoice_date]),$D$15,0)),MATCH(ROW(orderData[customer]),ROW(orderData[customer])),""),ROWS($A$15:A105)+$B$3))),IF($D$15="",INDEX(orderData[invoice_no],SMALL(IF(ISNUMBER(MATCH(orderData[status],$D$11,0)*MATCH(orderData[order_type],$D$13,0)),MATCH(ROW(orderData[customer]),ROW(orderData[customer])),""),ROWS($A$15:A105)+$B$3)),INDEX(orderData[invoice_no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no],SMALL(IF(ISNUMBER(MATCH(orderData[customer],$D$9,0)),MATCH(ROW(orderData[customer]),ROW(orderData[customer])),""),ROWS($A$15:A105)+$B$3)),INDEX(orderData[invoice_no],SMALL(IF(ISNUMBER(MATCH(orderData[customer],$D$9,0)*MATCH(YEAR(orderData[invoice_date]),$D$15,0)),MATCH(ROW(orderData[customer]),ROW(orderData[customer])),""),ROWS($A$15:A105)+$B$3))),IF($D$15="",INDEX(orderData[invoice_no],SMALL(IF(ISNUMBER(MATCH(orderData[customer],$D$9,0)*MATCH(orderData[order_type],$D$13,0)),MATCH(ROW(orderData[customer]),ROW(orderData[customer])),""),ROWS($A$15:A105)+$B$3)),INDEX(orderData[invoice_no],SMALL(IF(ISNUMBER(MATCH(orderData[customer],$D$9,0)*MATCH(orderData[order_type],$D$13,0)*MATCH(YEAR(orderData[invoice_date]),$D$15,0)),MATCH(ROW(orderData[customer]),ROW(orderData[customer])),""),ROWS($A$15:A105)+$B$3)))),IF($D$13="",IF($D$15="",INDEX(orderData[invoice_no],SMALL(IF(ISNUMBER(MATCH(orderData[customer],$D$9,0)*MATCH(orderData[status],$D$11,0)),MATCH(ROW(orderData[customer]),ROW(orderData[customer])),""),ROWS($A$15:A105)+$B$3)),INDEX(orderData[invoice_no],SMALL(IF(ISNUMBER(MATCH(orderData[customer],$D$9,0)*MATCH(orderData[status],$D$11,0)*MATCH(YEAR(orderData[invoice_date]),$D$15,0)),MATCH(ROW(orderData[customer]),ROW(orderData[customer])),""),ROWS($A$15:A105)+$B$3))),IF($D$15="",INDEX(orderData[invoice_no],SMALL(IF(ISNUMBER(MATCH(orderData[customer],$D$9,0)*MATCH(orderData[status],$D$11,0)*MATCH(orderData[order_type],$D$13,0)),MATCH(ROW(orderData[customer]),ROW(orderData[customer])),""),ROWS($A$15:A105)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Q98" s="290" t="str">
        <f t="array" ref="Q98">IFERROR(IF($D$9="",IF($D$11="",IF($D$13="",IF($D$15="",INDEX(orderData[invoice_date],SMALL(MATCH(ROW(orderData[customer]),ROW(orderData[customer])),ROWS($A$15:A105)+$B$3)),INDEX(orderData[invoice_date],SMALL(IF(ISNUMBER(MATCH(YEAR(orderData[invoice_date]),$D$15,0)),MATCH(ROW(orderData[customer]),ROW(orderData[customer])),""),ROWS($A$15:A105)+$B$3))),IF($D$15="",INDEX(orderData[invoice_date],SMALL(IF(ISNUMBER(MATCH(orderData[order_type],$D$13,0)),MATCH(ROW(orderData[customer]),ROW(orderData[customer])),""),ROWS($A$15:A105)+$B$3)),INDEX(orderData[invoice_date],SMALL(IF(ISNUMBER(MATCH(orderData[order_type],$D$13,0)*MATCH(YEAR(orderData[invoice_date]),$D$15,0)),MATCH(ROW(orderData[customer]),ROW(orderData[customer])),""),ROWS($A$15:A105)+$B$3)))),IF($D$13="",IF($D$15="",INDEX(orderData[invoice_date],SMALL(IF(ISNUMBER(MATCH(orderData[status],$D$11,0)),MATCH(ROW(orderData[customer]),ROW(orderData[customer])),""),ROWS($A$15:A105)+$B$3)),INDEX(orderData[invoice_date],SMALL(IF(ISNUMBER(MATCH(orderData[status],$D$11,0)*MATCH(YEAR(orderData[invoice_date]),$D$15,0)),MATCH(ROW(orderData[customer]),ROW(orderData[customer])),""),ROWS($A$15:A105)+$B$3))),IF($D$15="",INDEX(orderData[invoice_date],SMALL(IF(ISNUMBER(MATCH(orderData[status],$D$11,0)*MATCH(orderData[order_type],$D$13,0)),MATCH(ROW(orderData[customer]),ROW(orderData[customer])),""),ROWS($A$15:A105)+$B$3)),INDEX(orderData[invoice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date],SMALL(IF(ISNUMBER(MATCH(orderData[customer],$D$9,0)),MATCH(ROW(orderData[customer]),ROW(orderData[customer])),""),ROWS($A$15:A105)+$B$3)),INDEX(orderData[invoice_date],SMALL(IF(ISNUMBER(MATCH(orderData[customer],$D$9,0)*MATCH(YEAR(orderData[invoice_date]),$D$15,0)),MATCH(ROW(orderData[customer]),ROW(orderData[customer])),""),ROWS($A$15:A105)+$B$3))),IF($D$15="",INDEX(orderData[invoice_date],SMALL(IF(ISNUMBER(MATCH(orderData[customer],$D$9,0)*MATCH(orderData[order_type],$D$13,0)),MATCH(ROW(orderData[customer]),ROW(orderData[customer])),""),ROWS($A$15:A105)+$B$3)),INDEX(orderData[invoice_date],SMALL(IF(ISNUMBER(MATCH(orderData[customer],$D$9,0)*MATCH(orderData[order_type],$D$13,0)*MATCH(YEAR(orderData[invoice_date]),$D$15,0)),MATCH(ROW(orderData[customer]),ROW(orderData[customer])),""),ROWS($A$15:A105)+$B$3)))),IF($D$13="",IF($D$15="",INDEX(orderData[invoice_date],SMALL(IF(ISNUMBER(MATCH(orderData[customer],$D$9,0)*MATCH(orderData[status],$D$11,0)),MATCH(ROW(orderData[customer]),ROW(orderData[customer])),""),ROWS($A$15:A105)+$B$3)),INDEX(orderData[invoice_date],SMALL(IF(ISNUMBER(MATCH(orderData[customer],$D$9,0)*MATCH(orderData[status],$D$11,0)*MATCH(YEAR(orderData[invoice_date]),$D$15,0)),MATCH(ROW(orderData[customer]),ROW(orderData[customer])),""),ROWS($A$15:A105)+$B$3))),IF($D$15="",INDEX(orderData[invoice_date],SMALL(IF(ISNUMBER(MATCH(orderData[customer],$D$9,0)*MATCH(orderData[status],$D$11,0)*MATCH(orderData[order_type],$D$13,0)),MATCH(ROW(orderData[customer]),ROW(orderData[customer])),""),ROWS($A$15:A105)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R98" s="291" t="str">
        <f t="array" ref="R98">IFERROR(IF($D$9="",IF($D$11="",IF($D$13="",IF($D$15="",INDEX(orderData[inv_amount],SMALL(MATCH(ROW(orderData[customer]),ROW(orderData[customer])),ROWS($A$15:A105)+$B$3)),INDEX(orderData[inv_amount],SMALL(IF(ISNUMBER(MATCH(YEAR(orderData[invoice_date]),$D$15,0)),MATCH(ROW(orderData[customer]),ROW(orderData[customer])),""),ROWS($A$15:A105)+$B$3))),IF($D$15="",INDEX(orderData[inv_amount],SMALL(IF(ISNUMBER(MATCH(orderData[order_type],$D$13,0)),MATCH(ROW(orderData[customer]),ROW(orderData[customer])),""),ROWS($A$15:A105)+$B$3)),INDEX(orderData[inv_amount],SMALL(IF(ISNUMBER(MATCH(orderData[order_type],$D$13,0)*MATCH(YEAR(orderData[invoice_date]),$D$15,0)),MATCH(ROW(orderData[customer]),ROW(orderData[customer])),""),ROWS($A$15:A105)+$B$3)))),IF($D$13="",IF($D$15="",INDEX(orderData[inv_amount],SMALL(IF(ISNUMBER(MATCH(orderData[status],$D$11,0)),MATCH(ROW(orderData[customer]),ROW(orderData[customer])),""),ROWS($A$15:A105)+$B$3)),INDEX(orderData[inv_amount],SMALL(IF(ISNUMBER(MATCH(orderData[status],$D$11,0)*MATCH(YEAR(orderData[invoice_date]),$D$15,0)),MATCH(ROW(orderData[customer]),ROW(orderData[customer])),""),ROWS($A$15:A105)+$B$3))),IF($D$15="",INDEX(orderData[inv_amount],SMALL(IF(ISNUMBER(MATCH(orderData[status],$D$11,0)*MATCH(orderData[order_type],$D$13,0)),MATCH(ROW(orderData[customer]),ROW(orderData[customer])),""),ROWS($A$15:A105)+$B$3)),INDEX(orderData[inv_amount],SMALL(IF(ISNUMBER(MATCH(orderData[status],$D$11,0)*MATCH(orderData[order_type],$D$13,0)*MATCH(YEAR(orderData[invoice_date]),$D$15,0)),MATCH(ROW(orderData[customer]),ROW(orderData[customer])),""),ROWS($A$15:A105)+$B$3))))),IF($D$11="",IF($D$13="",IF($D$15="",INDEX(orderData[inv_amount],SMALL(IF(ISNUMBER(MATCH(orderData[customer],$D$9,0)),MATCH(ROW(orderData[customer]),ROW(orderData[customer])),""),ROWS($A$15:A105)+$B$3)),INDEX(orderData[inv_amount],SMALL(IF(ISNUMBER(MATCH(orderData[customer],$D$9,0)*MATCH(YEAR(orderData[invoice_date]),$D$15,0)),MATCH(ROW(orderData[customer]),ROW(orderData[customer])),""),ROWS($A$15:A105)+$B$3))),IF($D$15="",INDEX(orderData[inv_amount],SMALL(IF(ISNUMBER(MATCH(orderData[customer],$D$9,0)*MATCH(orderData[order_type],$D$13,0)),MATCH(ROW(orderData[customer]),ROW(orderData[customer])),""),ROWS($A$15:A105)+$B$3)),INDEX(orderData[inv_amount],SMALL(IF(ISNUMBER(MATCH(orderData[customer],$D$9,0)*MATCH(orderData[order_type],$D$13,0)*MATCH(YEAR(orderData[invoice_date]),$D$15,0)),MATCH(ROW(orderData[customer]),ROW(orderData[customer])),""),ROWS($A$15:A105)+$B$3)))),IF($D$13="",IF($D$15="",INDEX(orderData[inv_amount],SMALL(IF(ISNUMBER(MATCH(orderData[customer],$D$9,0)*MATCH(orderData[status],$D$11,0)),MATCH(ROW(orderData[customer]),ROW(orderData[customer])),""),ROWS($A$15:A105)+$B$3)),INDEX(orderData[inv_amount],SMALL(IF(ISNUMBER(MATCH(orderData[customer],$D$9,0)*MATCH(orderData[status],$D$11,0)*MATCH(YEAR(orderData[inv_amount]),$D$15,0)),MATCH(ROW(orderData[customer]),ROW(orderData[customer])),""),ROWS($A$15:A105)+$B$3))),IF($D$15="",INDEX(orderData[inv_amount],SMALL(IF(ISNUMBER(MATCH(orderData[customer],$D$9,0)*MATCH(orderData[status],$D$11,0)*MATCH(orderData[order_type],$D$13,0)),MATCH(ROW(orderData[customer]),ROW(orderData[customer])),""),ROWS($A$15:A105)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S98" s="353" t="str">
        <f t="array" ref="S98">IFERROR(IF($D$9="",IF($D$11="",IF($D$13="",IF($D$15="",INDEX(orderData[lock_goods],SMALL(MATCH(ROW(orderData[customer]),ROW(orderData[customer])),ROWS($A$15:A105)+$B$3)),INDEX(orderData[lock_goods],SMALL(IF(ISNUMBER(MATCH(YEAR(orderData[invoice_date]),$D$15,0)),MATCH(ROW(orderData[customer]),ROW(orderData[customer])),""),ROWS($A$15:A105)+$B$3))),IF($D$15="",INDEX(orderData[lock_goods],SMALL(IF(ISNUMBER(MATCH(orderData[order_type],$D$13,0)),MATCH(ROW(orderData[customer]),ROW(orderData[customer])),""),ROWS($A$15:A105)+$B$3)),INDEX(orderData[lock_goods],SMALL(IF(ISNUMBER(MATCH(orderData[order_type],$D$13,0)*MATCH(YEAR(orderData[invoice_date]),$D$15,0)),MATCH(ROW(orderData[customer]),ROW(orderData[customer])),""),ROWS($A$15:A105)+$B$3)))),IF($D$13="",IF($D$15="",INDEX(orderData[lock_goods],SMALL(IF(ISNUMBER(MATCH(orderData[status],$D$11,0)),MATCH(ROW(orderData[customer]),ROW(orderData[customer])),""),ROWS($A$15:A105)+$B$3)),INDEX(orderData[lock_goods],SMALL(IF(ISNUMBER(MATCH(orderData[status],$D$11,0)*MATCH(YEAR(orderData[invoice_date]),$D$15,0)),MATCH(ROW(orderData[customer]),ROW(orderData[customer])),""),ROWS($A$15:A105)+$B$3))),IF($D$15="",INDEX(orderData[lock_goods],SMALL(IF(ISNUMBER(MATCH(orderData[status],$D$11,0)*MATCH(orderData[order_type],$D$13,0)),MATCH(ROW(orderData[customer]),ROW(orderData[customer])),""),ROWS($A$15:A105)+$B$3)),INDEX(orderData[lock_goods],SMALL(IF(ISNUMBER(MATCH(orderData[status],$D$11,0)*MATCH(orderData[order_type],$D$13,0)*MATCH(YEAR(orderData[invoice_date]),$D$15,0)),MATCH(ROW(orderData[customer]),ROW(orderData[customer])),""),ROWS($A$15:A105)+$B$3))))),IF($D$11="",IF($D$13="",IF($D$15="",INDEX(orderData[lock_goods],SMALL(IF(ISNUMBER(MATCH(orderData[customer],$D$9,0)),MATCH(ROW(orderData[customer]),ROW(orderData[customer])),""),ROWS($A$15:A105)+$B$3)),INDEX(orderData[lock_goods],SMALL(IF(ISNUMBER(MATCH(orderData[customer],$D$9,0)*MATCH(YEAR(orderData[invoice_date]),$D$15,0)),MATCH(ROW(orderData[customer]),ROW(orderData[customer])),""),ROWS($A$15:A105)+$B$3))),IF($D$15="",INDEX(orderData[lock_goods],SMALL(IF(ISNUMBER(MATCH(orderData[customer],$D$9,0)*MATCH(orderData[order_type],$D$13,0)),MATCH(ROW(orderData[customer]),ROW(orderData[customer])),""),ROWS($A$15:A105)+$B$3)),INDEX(orderData[lock_goods],SMALL(IF(ISNUMBER(MATCH(orderData[customer],$D$9,0)*MATCH(orderData[order_type],$D$13,0)*MATCH(YEAR(orderData[invoice_date]),$D$15,0)),MATCH(ROW(orderData[customer]),ROW(orderData[customer])),""),ROWS($A$15:A105)+$B$3)))),IF($D$13="",IF($D$15="",INDEX(orderData[lock_goods],SMALL(IF(ISNUMBER(MATCH(orderData[customer],$D$9,0)*MATCH(orderData[status],$D$11,0)),MATCH(ROW(orderData[customer]),ROW(orderData[customer])),""),ROWS($A$15:A105)+$B$3)),INDEX(orderData[lock_goods],SMALL(IF(ISNUMBER(MATCH(orderData[customer],$D$9,0)*MATCH(orderData[status],$D$11,0)*MATCH(YEAR(orderData[payed]),$D$15,0)),MATCH(ROW(orderData[customer]),ROW(orderData[customer])),""),ROWS($A$15:A105)+$B$3))),IF($D$15="",INDEX(orderData[lock_goods],SMALL(IF(ISNUMBER(MATCH(orderData[customer],$D$9,0)*MATCH(orderData[status],$D$11,0)*MATCH(orderData[order_type],$D$13,0)),MATCH(ROW(orderData[customer]),ROW(orderData[customer])),""),ROWS($A$15:A105)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T98" s="292" t="str">
        <f t="array" ref="T98">IFERROR(IF($D$9="",IF($D$11="",IF($D$13="",IF($D$15="",INDEX(orderData[payed],SMALL(MATCH(ROW(orderData[customer]),ROW(orderData[customer])),ROWS($A$15:A105)+$B$3)),INDEX(orderData[payed],SMALL(IF(ISNUMBER(MATCH(YEAR(orderData[invoice_date]),$D$15,0)),MATCH(ROW(orderData[customer]),ROW(orderData[customer])),""),ROWS($A$15:A105)+$B$3))),IF($D$15="",INDEX(orderData[payed],SMALL(IF(ISNUMBER(MATCH(orderData[order_type],$D$13,0)),MATCH(ROW(orderData[customer]),ROW(orderData[customer])),""),ROWS($A$15:A105)+$B$3)),INDEX(orderData[payed],SMALL(IF(ISNUMBER(MATCH(orderData[order_type],$D$13,0)*MATCH(YEAR(orderData[invoice_date]),$D$15,0)),MATCH(ROW(orderData[customer]),ROW(orderData[customer])),""),ROWS($A$15:A105)+$B$3)))),IF($D$13="",IF($D$15="",INDEX(orderData[payed],SMALL(IF(ISNUMBER(MATCH(orderData[status],$D$11,0)),MATCH(ROW(orderData[customer]),ROW(orderData[customer])),""),ROWS($A$15:A105)+$B$3)),INDEX(orderData[payed],SMALL(IF(ISNUMBER(MATCH(orderData[status],$D$11,0)*MATCH(YEAR(orderData[invoice_date]),$D$15,0)),MATCH(ROW(orderData[customer]),ROW(orderData[customer])),""),ROWS($A$15:A105)+$B$3))),IF($D$15="",INDEX(orderData[payed],SMALL(IF(ISNUMBER(MATCH(orderData[status],$D$11,0)*MATCH(orderData[order_type],$D$13,0)),MATCH(ROW(orderData[customer]),ROW(orderData[customer])),""),ROWS($A$15:A105)+$B$3)),INDEX(orderData[payed],SMALL(IF(ISNUMBER(MATCH(orderData[status],$D$11,0)*MATCH(orderData[order_type],$D$13,0)*MATCH(YEAR(orderData[invoice_date]),$D$15,0)),MATCH(ROW(orderData[customer]),ROW(orderData[customer])),""),ROWS($A$15:A105)+$B$3))))),IF($D$11="",IF($D$13="",IF($D$15="",INDEX(orderData[payed],SMALL(IF(ISNUMBER(MATCH(orderData[customer],$D$9,0)),MATCH(ROW(orderData[customer]),ROW(orderData[customer])),""),ROWS($A$15:A105)+$B$3)),INDEX(orderData[payed],SMALL(IF(ISNUMBER(MATCH(orderData[customer],$D$9,0)*MATCH(YEAR(orderData[invoice_date]),$D$15,0)),MATCH(ROW(orderData[customer]),ROW(orderData[customer])),""),ROWS($A$15:A105)+$B$3))),IF($D$15="",INDEX(orderData[payed],SMALL(IF(ISNUMBER(MATCH(orderData[customer],$D$9,0)*MATCH(orderData[order_type],$D$13,0)),MATCH(ROW(orderData[customer]),ROW(orderData[customer])),""),ROWS($A$15:A105)+$B$3)),INDEX(orderData[payed],SMALL(IF(ISNUMBER(MATCH(orderData[customer],$D$9,0)*MATCH(orderData[order_type],$D$13,0)*MATCH(YEAR(orderData[invoice_date]),$D$15,0)),MATCH(ROW(orderData[customer]),ROW(orderData[customer])),""),ROWS($A$15:A105)+$B$3)))),IF($D$13="",IF($D$15="",INDEX(orderData[payed],SMALL(IF(ISNUMBER(MATCH(orderData[customer],$D$9,0)*MATCH(orderData[status],$D$11,0)),MATCH(ROW(orderData[customer]),ROW(orderData[customer])),""),ROWS($A$15:A105)+$B$3)),INDEX(orderData[payed],SMALL(IF(ISNUMBER(MATCH(orderData[customer],$D$9,0)*MATCH(orderData[status],$D$11,0)*MATCH(YEAR(orderData[payed]),$D$15,0)),MATCH(ROW(orderData[customer]),ROW(orderData[customer])),""),ROWS($A$15:A105)+$B$3))),IF($D$15="",INDEX(orderData[payed],SMALL(IF(ISNUMBER(MATCH(orderData[customer],$D$9,0)*MATCH(orderData[status],$D$11,0)*MATCH(orderData[order_type],$D$13,0)),MATCH(ROW(orderData[customer]),ROW(orderData[customer])),""),ROWS($A$15:A105)+$B$3)),INDEX(orderData[paye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U98" s="287" t="str">
        <f t="array" ref="U98">IFERROR(IF($D$9="",IF($D$11="",IF($D$13="",IF($D$15="",INDEX(orderData[shipping_method],SMALL(MATCH(ROW(orderData[customer]),ROW(orderData[customer])),ROWS($A$15:A105)+$B$3)),INDEX(orderData[shipping_method],SMALL(IF(ISNUMBER(MATCH(YEAR(orderData[invoice_date]),$D$15,0)),MATCH(ROW(orderData[customer]),ROW(orderData[customer])),""),ROWS($A$15:A105)+$B$3))),IF($D$15="",INDEX(orderData[shipping_method],SMALL(IF(ISNUMBER(MATCH(orderData[order_type],$D$13,0)),MATCH(ROW(orderData[customer]),ROW(orderData[customer])),""),ROWS($A$15:A105)+$B$3)),INDEX(orderData[shipping_method],SMALL(IF(ISNUMBER(MATCH(orderData[order_type],$D$13,0)*MATCH(YEAR(orderData[invoice_date]),$D$15,0)),MATCH(ROW(orderData[customer]),ROW(orderData[customer])),""),ROWS($A$15:A105)+$B$3)))),IF($D$13="",IF($D$15="",INDEX(orderData[shipping_method],SMALL(IF(ISNUMBER(MATCH(orderData[status],$D$11,0)),MATCH(ROW(orderData[customer]),ROW(orderData[customer])),""),ROWS($A$15:A105)+$B$3)),INDEX(orderData[shipping_method],SMALL(IF(ISNUMBER(MATCH(orderData[status],$D$11,0)*MATCH(YEAR(orderData[invoice_date]),$D$15,0)),MATCH(ROW(orderData[customer]),ROW(orderData[customer])),""),ROWS($A$15:A105)+$B$3))),IF($D$15="",INDEX(orderData[shipping_method],SMALL(IF(ISNUMBER(MATCH(orderData[status],$D$11,0)*MATCH(orderData[order_type],$D$13,0)),MATCH(ROW(orderData[customer]),ROW(orderData[customer])),""),ROWS($A$15:A105)+$B$3)),INDEX(orderData[shipping_method],SMALL(IF(ISNUMBER(MATCH(orderData[status],$D$11,0)*MATCH(orderData[order_type],$D$13,0)*MATCH(YEAR(orderData[invoice_date]),$D$15,0)),MATCH(ROW(orderData[customer]),ROW(orderData[customer])),""),ROWS($A$15:A105)+$B$3))))),IF($D$11="",IF($D$13="",IF($D$15="",INDEX(orderData[shipping_method],SMALL(IF(ISNUMBER(MATCH(orderData[customer],$D$9,0)),MATCH(ROW(orderData[customer]),ROW(orderData[customer])),""),ROWS($A$15:A105)+$B$3)),INDEX(orderData[shipping_method],SMALL(IF(ISNUMBER(MATCH(orderData[customer],$D$9,0)*MATCH(YEAR(orderData[invoice_date]),$D$15,0)),MATCH(ROW(orderData[customer]),ROW(orderData[customer])),""),ROWS($A$15:A105)+$B$3))),IF($D$15="",INDEX(orderData[shipping_method],SMALL(IF(ISNUMBER(MATCH(orderData[customer],$D$9,0)*MATCH(orderData[order_type],$D$13,0)),MATCH(ROW(orderData[customer]),ROW(orderData[customer])),""),ROWS($A$15:A105)+$B$3)),INDEX(orderData[shipping_method],SMALL(IF(ISNUMBER(MATCH(orderData[customer],$D$9,0)*MATCH(orderData[order_type],$D$13,0)*MATCH(YEAR(orderData[invoice_date]),$D$15,0)),MATCH(ROW(orderData[customer]),ROW(orderData[customer])),""),ROWS($A$15:A105)+$B$3)))),IF($D$13="",IF($D$15="",INDEX(orderData[shipping_method],SMALL(IF(ISNUMBER(MATCH(orderData[customer],$D$9,0)*MATCH(orderData[status],$D$11,0)),MATCH(ROW(orderData[customer]),ROW(orderData[customer])),""),ROWS($A$15:A105)+$B$3)),INDEX(orderData[shipping_method],SMALL(IF(ISNUMBER(MATCH(orderData[customer],$D$9,0)*MATCH(orderData[status],$D$11,0)*MATCH(YEAR(orderData[shipping_method]),$D$15,0)),MATCH(ROW(orderData[customer]),ROW(orderData[customer])),""),ROWS($A$15:A105)+$B$3))),IF($D$15="",INDEX(orderData[shipping_method],SMALL(IF(ISNUMBER(MATCH(orderData[customer],$D$9,0)*MATCH(orderData[status],$D$11,0)*MATCH(orderData[order_type],$D$13,0)),MATCH(ROW(orderData[customer]),ROW(orderData[customer])),""),ROWS($A$15:A105)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V98" s="292" t="str">
        <f t="array" ref="V98">IFERROR(IF($D$9="",IF($D$11="",IF($D$13="",IF($D$15="",INDEX(orderData[status],SMALL(MATCH(ROW(orderData[customer]),ROW(orderData[customer])),ROWS($A$15:A105)+$B$3)),INDEX(orderData[status],SMALL(IF(ISNUMBER(MATCH(YEAR(orderData[invoice_date]),$D$15,0)),MATCH(ROW(orderData[customer]),ROW(orderData[customer])),""),ROWS($A$15:A105)+$B$3))),IF($D$15="",INDEX(orderData[status],SMALL(IF(ISNUMBER(MATCH(orderData[order_type],$D$13,0)),MATCH(ROW(orderData[customer]),ROW(orderData[customer])),""),ROWS($A$15:A105)+$B$3)),INDEX(orderData[status],SMALL(IF(ISNUMBER(MATCH(orderData[order_type],$D$13,0)*MATCH(YEAR(orderData[invoice_date]),$D$15,0)),MATCH(ROW(orderData[customer]),ROW(orderData[customer])),""),ROWS($A$15:A105)+$B$3)))),IF($D$13="",IF($D$15="",INDEX(orderData[status],SMALL(IF(ISNUMBER(MATCH(orderData[status],$D$11,0)),MATCH(ROW(orderData[customer]),ROW(orderData[customer])),""),ROWS($A$15:A105)+$B$3)),INDEX(orderData[status],SMALL(IF(ISNUMBER(MATCH(orderData[status],$D$11,0)*MATCH(YEAR(orderData[invoice_date]),$D$15,0)),MATCH(ROW(orderData[customer]),ROW(orderData[customer])),""),ROWS($A$15:A105)+$B$3))),IF($D$15="",INDEX(orderData[status],SMALL(IF(ISNUMBER(MATCH(orderData[status],$D$11,0)*MATCH(orderData[order_type],$D$13,0)),MATCH(ROW(orderData[customer]),ROW(orderData[customer])),""),ROWS($A$15:A105)+$B$3)),INDEX(orderData[status],SMALL(IF(ISNUMBER(MATCH(orderData[status],$D$11,0)*MATCH(orderData[order_type],$D$13,0)*MATCH(YEAR(orderData[invoice_date]),$D$15,0)),MATCH(ROW(orderData[customer]),ROW(orderData[customer])),""),ROWS($A$15:A105)+$B$3))))),IF($D$11="",IF($D$13="",IF($D$15="",INDEX(orderData[status],SMALL(IF(ISNUMBER(MATCH(orderData[customer],$D$9,0)),MATCH(ROW(orderData[customer]),ROW(orderData[customer])),""),ROWS($A$15:A105)+$B$3)),INDEX(orderData[status],SMALL(IF(ISNUMBER(MATCH(orderData[customer],$D$9,0)*MATCH(YEAR(orderData[invoice_date]),$D$15,0)),MATCH(ROW(orderData[customer]),ROW(orderData[customer])),""),ROWS($A$15:A105)+$B$3))),IF($D$15="",INDEX(orderData[status],SMALL(IF(ISNUMBER(MATCH(orderData[customer],$D$9,0)*MATCH(orderData[order_type],$D$13,0)),MATCH(ROW(orderData[customer]),ROW(orderData[customer])),""),ROWS($A$15:A105)+$B$3)),INDEX(orderData[status],SMALL(IF(ISNUMBER(MATCH(orderData[customer],$D$9,0)*MATCH(orderData[order_type],$D$13,0)*MATCH(YEAR(orderData[invoice_date]),$D$15,0)),MATCH(ROW(orderData[customer]),ROW(orderData[customer])),""),ROWS($A$15:A105)+$B$3)))),IF($D$13="",IF($D$15="",INDEX(orderData[status],SMALL(IF(ISNUMBER(MATCH(orderData[customer],$D$9,0)*MATCH(orderData[status],$D$11,0)),MATCH(ROW(orderData[customer]),ROW(orderData[customer])),""),ROWS($A$15:A105)+$B$3)),INDEX(orderData[status],SMALL(IF(ISNUMBER(MATCH(orderData[customer],$D$9,0)*MATCH(orderData[status],$D$11,0)*MATCH(YEAR(orderData[status]),$D$15,0)),MATCH(ROW(orderData[customer]),ROW(orderData[customer])),""),ROWS($A$15:A105)+$B$3))),IF($D$15="",INDEX(orderData[status],SMALL(IF(ISNUMBER(MATCH(orderData[customer],$D$9,0)*MATCH(orderData[status],$D$11,0)*MATCH(orderData[order_type],$D$13,0)),MATCH(ROW(orderData[customer]),ROW(orderData[customer])),""),ROWS($A$15:A105)+$B$3)),INDEX(orderData[statu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W98" s="392" t="str">
        <f t="array" ref="W98">IFERROR(IF($D$9="",IF($D$11="",IF($D$13="",IF($D$15="",INDEX(orderData[custom_docs],SMALL(MATCH(ROW(orderData[customer]),ROW(orderData[customer])),ROWS($A$15:A105)+$B$3)),INDEX(orderData[custom_docs],SMALL(IF(ISNUMBER(MATCH(YEAR(orderData[invoice_date]),$D$15,0)),MATCH(ROW(orderData[customer]),ROW(orderData[customer])),""),ROWS($A$15:A105)+$B$3))),IF($D$15="",INDEX(orderData[custom_docs],SMALL(IF(ISNUMBER(MATCH(orderData[order_type],$D$13,0)),MATCH(ROW(orderData[customer]),ROW(orderData[customer])),""),ROWS($A$15:A105)+$B$3)),INDEX(orderData[custom_docs],SMALL(IF(ISNUMBER(MATCH(orderData[order_type],$D$13,0)*MATCH(YEAR(orderData[invoice_date]),$D$15,0)),MATCH(ROW(orderData[customer]),ROW(orderData[customer])),""),ROWS($A$15:A105)+$B$3)))),IF($D$13="",IF($D$15="",INDEX(orderData[custom_docs],SMALL(IF(ISNUMBER(MATCH(orderData[status],$D$11,0)),MATCH(ROW(orderData[customer]),ROW(orderData[customer])),""),ROWS($A$15:A105)+$B$3)),INDEX(orderData[custom_docs],SMALL(IF(ISNUMBER(MATCH(orderData[status],$D$11,0)*MATCH(YEAR(orderData[invoice_date]),$D$15,0)),MATCH(ROW(orderData[customer]),ROW(orderData[customer])),""),ROWS($A$15:A105)+$B$3))),IF($D$15="",INDEX(orderData[custom_docs],SMALL(IF(ISNUMBER(MATCH(orderData[status],$D$11,0)*MATCH(orderData[order_type],$D$13,0)),MATCH(ROW(orderData[customer]),ROW(orderData[customer])),""),ROWS($A$15:A105)+$B$3)),INDEX(orderData[custom_docs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_docs],SMALL(IF(ISNUMBER(MATCH(orderData[customer],$D$9,0)),MATCH(ROW(orderData[customer]),ROW(orderData[customer])),""),ROWS($A$15:A105)+$B$3)),INDEX(orderData[custom_docs],SMALL(IF(ISNUMBER(MATCH(orderData[customer],$D$9,0)*MATCH(YEAR(orderData[invoice_date]),$D$15,0)),MATCH(ROW(orderData[customer]),ROW(orderData[customer])),""),ROWS($A$15:A105)+$B$3))),IF($D$15="",INDEX(orderData[custom_docs],SMALL(IF(ISNUMBER(MATCH(orderData[customer],$D$9,0)*MATCH(orderData[order_type],$D$13,0)),MATCH(ROW(orderData[customer]),ROW(orderData[customer])),""),ROWS($A$15:A105)+$B$3)),INDEX(orderData[custom_docs],SMALL(IF(ISNUMBER(MATCH(orderData[customer],$D$9,0)*MATCH(orderData[order_type],$D$13,0)*MATCH(YEAR(orderData[invoice_date]),$D$15,0)),MATCH(ROW(orderData[customer]),ROW(orderData[customer])),""),ROWS($A$15:A105)+$B$3)))),IF($D$13="",IF($D$15="",INDEX(orderData[custom_docs],SMALL(IF(ISNUMBER(MATCH(orderData[customer],$D$9,0)*MATCH(orderData[status],$D$11,0)),MATCH(ROW(orderData[customer]),ROW(orderData[customer])),""),ROWS($A$15:A105)+$B$3)),INDEX(orderData[custom_docs],SMALL(IF(ISNUMBER(MATCH(orderData[customer],$D$9,0)*MATCH(orderData[status],$D$11,0)*MATCH(YEAR(orderData[status]),$D$15,0)),MATCH(ROW(orderData[customer]),ROW(orderData[customer])),""),ROWS($A$15:A105)+$B$3))),IF($D$15="",INDEX(orderData[custom_docs],SMALL(IF(ISNUMBER(MATCH(orderData[customer],$D$9,0)*MATCH(orderData[status],$D$11,0)*MATCH(orderData[order_type],$D$13,0)),MATCH(ROW(orderData[customer]),ROW(orderData[customer])),""),ROWS($A$15:A105)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BK98" s="266"/>
      <c r="BL98" s="267"/>
      <c r="BM98" s="268"/>
      <c r="BN98" s="267"/>
      <c r="BO98" s="268"/>
      <c r="BZ98" s="318"/>
      <c r="CA98" s="305" t="str">
        <f>IFERROR(IF(BZ98="","",INDEX(productData[description],MATCH(BZ98,productData[sku],0))),"")</f>
        <v/>
      </c>
      <c r="CB98" s="307"/>
      <c r="CC98" s="421"/>
      <c r="CD98" s="315"/>
      <c r="CE98" s="426"/>
      <c r="CF98" s="308"/>
      <c r="CG98" s="309" t="str">
        <f>IFERROR(ROUNDUP(CB98/INDEX(productData[units_per_carton],MATCH(BZ98,productData[sku],0)),0),"")</f>
        <v/>
      </c>
      <c r="CH98" s="310" t="str">
        <f>IFERROR(ROUNDUP(CD98/INDEX(productData[units_per_carton],MATCH(BZ98,productData[sku],0)),0),"")</f>
        <v/>
      </c>
      <c r="CI98" s="310" t="str">
        <f>IFERROR(ROUNDUP(CF98/INDEX(productData[units_per_carton],MATCH(BZ98,productData[sku])),0),"")</f>
        <v/>
      </c>
      <c r="CJ98" s="310" t="str">
        <f>IFERROR(((CB98+CD98+CF98)/INDEX(productData[units_per_carton],MATCH(BZ98,productData[sku],0)))*INDEX(productData[net_weight],MATCH(BZ98,productData[sku],0)),"")</f>
        <v/>
      </c>
      <c r="CK98" s="310" t="str">
        <f>IFERROR(((CB98+CD98+CF98)/INDEX(productData[units_per_carton],MATCH(BZ98,productData[sku],0)))*INDEX(productData[gross_weight],MATCH(BZ98,productData[sku],0)),"")</f>
        <v/>
      </c>
      <c r="CL98" s="414" t="str">
        <f>IFERROR((CB98+CD98+CF98)/INDEX(productData[units_per_carton],MATCH(BZ98,productData[sku],0))*INDEX(productData[length],MATCH(BZ98,productData[sku],0))*INDEX(productData[width],MATCH(BZ98,productData[sku],0))*INDEX(productData[height],MATCH(BZ98,productData[sku],0))/1000000000,"")</f>
        <v/>
      </c>
      <c r="CM98" s="311" t="str">
        <f>IFERROR(INDEX(productData[category],MATCH(BZ98,productData[sku],0)),"")</f>
        <v/>
      </c>
      <c r="CN98" s="311" t="str">
        <f>IFERROR(INDEX(productData[size1],MATCH(BZ98,productData[sku],0)),"")</f>
        <v/>
      </c>
      <c r="CO98" s="312" t="str">
        <f>IFERROR(INDEX(productData[hs_code],MATCH(BZ98,productData[sku],0)),"")</f>
        <v/>
      </c>
      <c r="CP98" s="365" t="str">
        <f>IFERROR(INDEX(productData[sku_geko],MATCH(BZ98,productData[sku],0)),"")</f>
        <v/>
      </c>
      <c r="CQ98" s="308"/>
      <c r="CR98" s="383" t="str">
        <f>IFERROR(IF(BZ98="","",IF($BX$15="SALE",INDEX(inventory[COSTO UNITARIO],MATCH(BZ98,inventory[SKU],0)),IF($BX$15="SAMPLING",INDEX(inventory[COSTO UNITARIO],MATCH(BZ98,inventory[SKU],0)),""))),"")</f>
        <v/>
      </c>
      <c r="CS98" s="383" t="str">
        <f t="shared" si="10"/>
        <v/>
      </c>
      <c r="CT98" s="430" t="str">
        <f t="shared" si="11"/>
        <v/>
      </c>
      <c r="CU98" s="357" t="str">
        <f t="shared" si="12"/>
        <v/>
      </c>
      <c r="DB98" s="251" t="str">
        <f>IFERROR(VLOOKUP(BZ98,productData[],22,FALSE),"")</f>
        <v/>
      </c>
      <c r="EE98" s="342" t="str">
        <f t="array" ref="EE98">IFERROR(IF($EC$9="",IF($EC$11="",IF($EC$13="",INDEX(productData[sku],SMALL(MATCH(ROW(productData[sku]),ROW(productData[sku])),ROWS($A$15:A105)+$B$3)),INDEX(productData[sku],SMALL(IF(ISNUMBER(MATCH(productData[size1],$EC$13,0)),MATCH(ROW(productData[sku]),ROW(productData[sku])),""),ROWS($A$15:A103)+$B$3))),IF($EC$13="",INDEX(productData[sku],SMALL(IF(ISNUMBER(MATCH(productData[sex],$EC$11,0)),MATCH(ROW(productData[sku]),ROW(productData[sku])),""),ROWS($A$15:A103)+$B$3)),INDEX(productData[sku],SMALL(IF(ISNUMBER(MATCH(productData[sex],$EC$11,0)*MATCH(productData[size1],$EC$13,0)),MATCH(ROW(productData[sku]),ROW(productData[sku])),""),ROWS($A$15:A103)+$B$3)))),IF($EC$11="",IF($EC$13="",INDEX(productData[sku],SMALL(IF(ISNUMBER(MATCH(productData[category],$EC$9,0)),MATCH(ROW(productData[sku]),ROW(productData[sku])),""),ROWS($A$15:A103)+$B$3)),INDEX(productData[sku],SMALL(IF(ISNUMBER(MATCH(productData[category],$EC$9,0)*MATCH(productData[size1],$EC$13,0)),MATCH(ROW(productData[sku]),ROW(productData[sku])),""),ROWS($A$15:A103)+$B$3))),IF($EC$13="",INDEX(productData[sku],SMALL(IF(ISNUMBER(MATCH(productData[category],$EC$9,0)*MATCH(productData[sex],$EC$11,0)),MATCH(ROW(productData[sku]),ROW(productData[sku])),""),ROWS($A$15:A103)+$B$3)),INDEX(productData[sku],SMALL(IF(ISNUMBER(MATCH(productData[category],$EC$9,0)*MATCH(productData[sex],$EC$11,0)*MATCH(productData[size1],$EC$13,0)),MATCH(ROW(productData[sku]),ROW(productData[sku])),""),ROWS($A$15:A103)+$B$3))))),"")</f>
        <v/>
      </c>
      <c r="EF98" s="502" t="str">
        <f t="array" ref="EF98">IFERROR(IF($EC$9="",IF($EC$11="",IF($EC$13="",INDEX(productData[description],SMALL(MATCH(ROW(productData[sku]),ROW(productData[sku])),ROWS($A$15:A105)+$B$3)),INDEX(productData[description],SMALL(IF(ISNUMBER(MATCH(productData[size1],$EC$13,0)),MATCH(ROW(productData[sku]),ROW(productData[sku])),""),ROWS($A$15:A103)+$B$3))),IF($EC$13="",INDEX(productData[description],SMALL(IF(ISNUMBER(MATCH(productData[sex],$EC$11,0)),MATCH(ROW(productData[sku]),ROW(productData[sku])),""),ROWS($A$15:A103)+$B$3)),INDEX(productData[description],SMALL(IF(ISNUMBER(MATCH(productData[sex],$EC$11,0)*MATCH(productData[size1],$EC$13,0)),MATCH(ROW(productData[sku]),ROW(productData[sku])),""),ROWS($A$15:A103)+$B$3)))),IF($EC$11="",IF($EC$13="",INDEX(productData[description],SMALL(IF(ISNUMBER(MATCH(productData[category],$EC$9,0)),MATCH(ROW(productData[sku]),ROW(productData[sku])),""),ROWS($A$15:A103)+$B$3)),INDEX(productData[description],SMALL(IF(ISNUMBER(MATCH(productData[category],$EC$9,0)*MATCH(productData[size1],$EC$13,0)),MATCH(ROW(productData[sku]),ROW(productData[sku])),""),ROWS($A$15:A103)+$B$3))),IF($EC$13="",INDEX(productData[description],SMALL(IF(ISNUMBER(MATCH(productData[category],$EC$9,0)*MATCH(productData[sex],$EC$11,0)),MATCH(ROW(productData[sku]),ROW(productData[sku])),""),ROWS($A$15:A103)+$B$3)),INDEX(productData[description],SMALL(IF(ISNUMBER(MATCH(productData[category],$EC$9,0)*MATCH(productData[sex],$EC$11,0)*MATCH(productData[size1],$EC$13,0)),MATCH(ROW(productData[sku]),ROW(productData[sku])),""),ROWS($A$15:A103)+$B$3))))),"")</f>
        <v/>
      </c>
      <c r="EG98" s="343" t="str">
        <f>IFERROR(IF('BHPC MANAGER'!$EE98="","",INDEX(inventory[ESISTENZA],MATCH('BHPC MANAGER'!$EE98,inventory[SKU],0))),0)</f>
        <v/>
      </c>
      <c r="EH98" s="344" t="s">
        <v>241</v>
      </c>
      <c r="EI98" s="344" t="str">
        <f t="shared" si="13"/>
        <v/>
      </c>
      <c r="EJ98" s="345" t="s">
        <v>241</v>
      </c>
      <c r="EK98" s="346" t="str">
        <f t="shared" si="14"/>
        <v/>
      </c>
    </row>
    <row r="99" spans="12:141" ht="15" customHeight="1" x14ac:dyDescent="0.35">
      <c r="L99" s="285" t="str">
        <f t="array" ref="L99">IFERROR(IF($D$9="",IF($D$11="",IF($D$13="",IF($D$15="",INDEX(orderData[customer],SMALL(MATCH(ROW(orderData[customer]),ROW(orderData[customer])),ROWS($A$15:A106)+$B$3)),INDEX(orderData[customer],SMALL(IF(ISNUMBER(MATCH(YEAR(orderData[invoice_date]),$D$15,0)),MATCH(ROW(orderData[customer]),ROW(orderData[customer])),""),ROWS($A$15:A106)+$B$3))),IF($D$15="",INDEX(orderData[customer],SMALL(IF(ISNUMBER(MATCH(orderData[order_type],$D$13,0)),MATCH(ROW(orderData[customer]),ROW(orderData[customer])),""),ROWS($A$15:A106)+$B$3)),INDEX(orderData[customer],SMALL(IF(ISNUMBER(MATCH(orderData[order_type],$D$13,0)*MATCH(YEAR(orderData[invoice_date]),$D$15,0)),MATCH(ROW(orderData[customer]),ROW(orderData[customer])),""),ROWS($A$15:A106)+$B$3)))),IF($D$13="",IF($D$15="",INDEX(orderData[customer],SMALL(IF(ISNUMBER(MATCH(orderData[status],$D$11,0)),MATCH(ROW(orderData[customer]),ROW(orderData[customer])),""),ROWS($A$15:A106)+$B$3)),INDEX(orderData[customer],SMALL(IF(ISNUMBER(MATCH(orderData[status],$D$11,0)*MATCH(YEAR(orderData[invoice_date]),$D$15,0)),MATCH(ROW(orderData[customer]),ROW(orderData[customer])),""),ROWS($A$15:A106)+$B$3))),IF($D$15="",INDEX(orderData[customer],SMALL(IF(ISNUMBER(MATCH(orderData[status],$D$11,0)*MATCH(orderData[order_type],$D$13,0)),MATCH(ROW(orderData[customer]),ROW(orderData[customer])),""),ROWS($A$15:A106)+$B$3)),INDEX(orderData[customer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er],SMALL(IF(ISNUMBER(MATCH(orderData[customer],$D$9,0)),MATCH(ROW(orderData[customer]),ROW(orderData[customer])),""),ROWS($A$15:A106)+$B$3)),INDEX(orderData[customer],SMALL(IF(ISNUMBER(MATCH(orderData[customer],$D$9,0)*MATCH(YEAR(orderData[invoice_date]),$D$15,0)),MATCH(ROW(orderData[customer]),ROW(orderData[customer])),""),ROWS($A$15:A106)+$B$3))),IF($D$15="",INDEX(orderData[customer],SMALL(IF(ISNUMBER(MATCH(orderData[customer],$D$9,0)*MATCH(orderData[order_type],$D$13,0)),MATCH(ROW(orderData[customer]),ROW(orderData[customer])),""),ROWS($A$15:A106)+$B$3)),INDEX(orderData[customer],SMALL(IF(ISNUMBER(MATCH(orderData[customer],$D$9,0)*MATCH(orderData[order_type],$D$13,0)*MATCH(YEAR(orderData[invoice_date]),$D$15,0)),MATCH(ROW(orderData[customer]),ROW(orderData[customer])),""),ROWS($A$15:A106)+$B$3)))),IF($D$13="",IF($D$15="",INDEX(orderData[customer],SMALL(IF(ISNUMBER(MATCH(orderData[customer],$D$9,0)*MATCH(orderData[status],$D$11,0)),MATCH(ROW(orderData[customer]),ROW(orderData[customer])),""),ROWS($A$15:A106)+$B$3)),INDEX(orderData[customer],SMALL(IF(ISNUMBER(MATCH(orderData[customer],$D$9,0)*MATCH(orderData[status],$D$11,0)*MATCH(YEAR(orderData[invoice_date]),$D$15,0)),MATCH(ROW(orderData[customer]),ROW(orderData[customer])),""),ROWS($A$15:A106)+$B$3))),IF($D$15="",INDEX(orderData[customer],SMALL(IF(ISNUMBER(MATCH(orderData[customer],$D$9,0)*MATCH(orderData[status],$D$11,0)*MATCH(orderData[order_type],$D$13,0)),MATCH(ROW(orderData[customer]),ROW(orderData[customer])),""),ROWS($A$15:A106)+$B$3)),INDEX(orderData[customer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M99" s="286" t="str">
        <f t="array" ref="M99">IFERROR(IF($D$9="",IF($D$11="",IF($D$13="",IF($D$15="",INDEX(orderData[order_no],SMALL(MATCH(ROW(orderData[customer]),ROW(orderData[customer])),ROWS($A$15:A106)+$B$3)),INDEX(orderData[order_no],SMALL(IF(ISNUMBER(MATCH(YEAR(orderData[invoice_date]),$D$15,0)),MATCH(ROW(orderData[customer]),ROW(orderData[customer])),""),ROWS($A$15:A106)+$B$3))),IF($D$15="",INDEX(orderData[order_no],SMALL(IF(ISNUMBER(MATCH(orderData[order_type],$D$13,0)),MATCH(ROW(orderData[customer]),ROW(orderData[customer])),""),ROWS($A$15:A106)+$B$3)),INDEX(orderData[order_no],SMALL(IF(ISNUMBER(MATCH(orderData[order_type],$D$13,0)*MATCH(YEAR(orderData[invoice_date]),$D$15,0)),MATCH(ROW(orderData[customer]),ROW(orderData[customer])),""),ROWS($A$15:A106)+$B$3)))),IF($D$13="",IF($D$15="",INDEX(orderData[order_no],SMALL(IF(ISNUMBER(MATCH(orderData[status],$D$11,0)),MATCH(ROW(orderData[customer]),ROW(orderData[customer])),""),ROWS($A$15:A106)+$B$3)),INDEX(orderData[order_no],SMALL(IF(ISNUMBER(MATCH(orderData[status],$D$11,0)*MATCH(YEAR(orderData[invoice_date]),$D$15,0)),MATCH(ROW(orderData[customer]),ROW(orderData[customer])),""),ROWS($A$15:A106)+$B$3))),IF($D$15="",INDEX(orderData[order_no],SMALL(IF(ISNUMBER(MATCH(orderData[status],$D$11,0)*MATCH(orderData[order_type],$D$13,0)),MATCH(ROW(orderData[customer]),ROW(orderData[customer])),""),ROWS($A$15:A106)+$B$3)),INDEX(orderData[order_no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no],SMALL(IF(ISNUMBER(MATCH(orderData[customer],$D$9,0)),MATCH(ROW(orderData[customer]),ROW(orderData[customer])),""),ROWS($A$15:A106)+$B$3)),INDEX(orderData[order_no],SMALL(IF(ISNUMBER(MATCH(orderData[customer],$D$9,0)*MATCH(YEAR(orderData[invoice_date]),$D$15,0)),MATCH(ROW(orderData[customer]),ROW(orderData[customer])),""),ROWS($A$15:A106)+$B$3))),IF($D$15="",INDEX(orderData[order_no],SMALL(IF(ISNUMBER(MATCH(orderData[customer],$D$9,0)*MATCH(orderData[order_type],$D$13,0)),MATCH(ROW(orderData[customer]),ROW(orderData[customer])),""),ROWS($A$15:A106)+$B$3)),INDEX(orderData[order_no],SMALL(IF(ISNUMBER(MATCH(orderData[customer],$D$9,0)*MATCH(orderData[order_type],$D$13,0)*MATCH(YEAR(orderData[invoice_date]),$D$15,0)),MATCH(ROW(orderData[customer]),ROW(orderData[customer])),""),ROWS($A$15:A106)+$B$3)))),IF($D$13="",IF($D$15="",INDEX(orderData[order_no],SMALL(IF(ISNUMBER(MATCH(orderData[customer],$D$9,0)*MATCH(orderData[status],$D$11,0)),MATCH(ROW(orderData[customer]),ROW(orderData[customer])),""),ROWS($A$15:A106)+$B$3)),INDEX(orderData[order_no],SMALL(IF(ISNUMBER(MATCH(orderData[customer],$D$9,0)*MATCH(orderData[status],$D$11,0)*MATCH(YEAR(orderData[invoice_date]),$D$15,0)),MATCH(ROW(orderData[customer]),ROW(orderData[customer])),""),ROWS($A$15:A106)+$B$3))),IF($D$15="",INDEX(orderData[order_no],SMALL(IF(ISNUMBER(MATCH(orderData[customer],$D$9,0)*MATCH(orderData[status],$D$11,0)*MATCH(orderData[order_type],$D$13,0)),MATCH(ROW(orderData[customer]),ROW(orderData[customer])),""),ROWS($A$15:A106)+$B$3)),INDEX(orderData[order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N99" s="287" t="str">
        <f t="array" ref="N99">IFERROR(IF($D$9="",IF($D$11="",IF($D$13="",IF($D$15="",INDEX(orderData[order_type],SMALL(MATCH(ROW(orderData[customer]),ROW(orderData[customer])),ROWS($A$15:A106)+$B$3)),INDEX(orderData[order_type],SMALL(IF(ISNUMBER(MATCH(YEAR(orderData[invoice_date]),$D$15,0)),MATCH(ROW(orderData[customer]),ROW(orderData[customer])),""),ROWS($A$15:A106)+$B$3))),IF($D$15="",INDEX(orderData[order_type],SMALL(IF(ISNUMBER(MATCH(orderData[order_type],$D$13,0)),MATCH(ROW(orderData[customer]),ROW(orderData[customer])),""),ROWS($A$15:A106)+$B$3)),INDEX(orderData[order_type],SMALL(IF(ISNUMBER(MATCH(orderData[order_type],$D$13,0)*MATCH(YEAR(orderData[invoice_date]),$D$15,0)),MATCH(ROW(orderData[customer]),ROW(orderData[customer])),""),ROWS($A$15:A106)+$B$3)))),IF($D$13="",IF($D$15="",INDEX(orderData[order_type],SMALL(IF(ISNUMBER(MATCH(orderData[status],$D$11,0)),MATCH(ROW(orderData[customer]),ROW(orderData[customer])),""),ROWS($A$15:A106)+$B$3)),INDEX(orderData[order_type],SMALL(IF(ISNUMBER(MATCH(orderData[status],$D$11,0)*MATCH(YEAR(orderData[invoice_date]),$D$15,0)),MATCH(ROW(orderData[customer]),ROW(orderData[customer])),""),ROWS($A$15:A106)+$B$3))),IF($D$15="",INDEX(orderData[order_type],SMALL(IF(ISNUMBER(MATCH(orderData[status],$D$11,0)*MATCH(orderData[order_type],$D$13,0)),MATCH(ROW(orderData[customer]),ROW(orderData[customer])),""),ROWS($A$15:A106)+$B$3)),INDEX(orderData[order_typ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type],SMALL(IF(ISNUMBER(MATCH(orderData[customer],$D$9,0)),MATCH(ROW(orderData[customer]),ROW(orderData[customer])),""),ROWS($A$15:A106)+$B$3)),INDEX(orderData[order_type],SMALL(IF(ISNUMBER(MATCH(orderData[customer],$D$9,0)*MATCH(YEAR(orderData[invoice_date]),$D$15,0)),MATCH(ROW(orderData[customer]),ROW(orderData[customer])),""),ROWS($A$15:A106)+$B$3))),IF($D$15="",INDEX(orderData[order_type],SMALL(IF(ISNUMBER(MATCH(orderData[customer],$D$9,0)*MATCH(orderData[order_type],$D$13,0)),MATCH(ROW(orderData[customer]),ROW(orderData[customer])),""),ROWS($A$15:A106)+$B$3)),INDEX(orderData[order_type],SMALL(IF(ISNUMBER(MATCH(orderData[customer],$D$9,0)*MATCH(orderData[order_type],$D$13,0)*MATCH(YEAR(orderData[invoice_date]),$D$15,0)),MATCH(ROW(orderData[customer]),ROW(orderData[customer])),""),ROWS($A$15:A106)+$B$3)))),IF($D$13="",IF($D$15="",INDEX(orderData[order_type],SMALL(IF(ISNUMBER(MATCH(orderData[customer],$D$9,0)*MATCH(orderData[status],$D$11,0)),MATCH(ROW(orderData[customer]),ROW(orderData[customer])),""),ROWS($A$15:A106)+$B$3)),INDEX(orderData[order_type],SMALL(IF(ISNUMBER(MATCH(orderData[customer],$D$9,0)*MATCH(orderData[status],$D$11,0)*MATCH(YEAR(orderData[invoice_date]),$D$15,0)),MATCH(ROW(orderData[customer]),ROW(orderData[customer])),""),ROWS($A$15:A106)+$B$3))),IF($D$15="",INDEX(orderData[order_type],SMALL(IF(ISNUMBER(MATCH(orderData[customer],$D$9,0)*MATCH(orderData[status],$D$11,0)*MATCH(orderData[order_type],$D$13,0)),MATCH(ROW(orderData[customer]),ROW(orderData[customer])),""),ROWS($A$15:A106)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O99" s="288" t="str">
        <f t="array" ref="O99">IFERROR(IF($D$9="",IF($D$11="",IF($D$13="",IF($D$15="",INDEX(orderData[order_date],SMALL(MATCH(ROW(orderData[customer]),ROW(orderData[customer])),ROWS($A$15:A106)+$B$3)),INDEX(orderData[order_date],SMALL(IF(ISNUMBER(MATCH(YEAR(orderData[invoice_date]),$D$15,0)),MATCH(ROW(orderData[customer]),ROW(orderData[customer])),""),ROWS($A$15:A106)+$B$3))),IF($D$15="",INDEX(orderData[order_date],SMALL(IF(ISNUMBER(MATCH(orderData[order_type],$D$13,0)),MATCH(ROW(orderData[customer]),ROW(orderData[customer])),""),ROWS($A$15:A106)+$B$3)),INDEX(orderData[order_date],SMALL(IF(ISNUMBER(MATCH(orderData[order_type],$D$13,0)*MATCH(YEAR(orderData[invoice_date]),$D$15,0)),MATCH(ROW(orderData[customer]),ROW(orderData[customer])),""),ROWS($A$15:A106)+$B$3)))),IF($D$13="",IF($D$15="",INDEX(orderData[order_date],SMALL(IF(ISNUMBER(MATCH(orderData[status],$D$11,0)),MATCH(ROW(orderData[customer]),ROW(orderData[customer])),""),ROWS($A$15:A106)+$B$3)),INDEX(orderData[order_date],SMALL(IF(ISNUMBER(MATCH(orderData[status],$D$11,0)*MATCH(YEAR(orderData[invoice_date]),$D$15,0)),MATCH(ROW(orderData[customer]),ROW(orderData[customer])),""),ROWS($A$15:A106)+$B$3))),IF($D$15="",INDEX(orderData[order_date],SMALL(IF(ISNUMBER(MATCH(orderData[status],$D$11,0)*MATCH(orderData[order_type],$D$13,0)),MATCH(ROW(orderData[customer]),ROW(orderData[customer])),""),ROWS($A$15:A106)+$B$3)),INDEX(orderData[order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date],SMALL(IF(ISNUMBER(MATCH(orderData[customer],$D$9,0)),MATCH(ROW(orderData[customer]),ROW(orderData[customer])),""),ROWS($A$15:A106)+$B$3)),INDEX(orderData[order_date],SMALL(IF(ISNUMBER(MATCH(orderData[customer],$D$9,0)*MATCH(YEAR(orderData[invoice_date]),$D$15,0)),MATCH(ROW(orderData[customer]),ROW(orderData[customer])),""),ROWS($A$15:A106)+$B$3))),IF($D$15="",INDEX(orderData[order_date],SMALL(IF(ISNUMBER(MATCH(orderData[customer],$D$9,0)*MATCH(orderData[order_type],$D$13,0)),MATCH(ROW(orderData[customer]),ROW(orderData[customer])),""),ROWS($A$15:A106)+$B$3)),INDEX(orderData[order_date],SMALL(IF(ISNUMBER(MATCH(orderData[customer],$D$9,0)*MATCH(orderData[order_type],$D$13,0)*MATCH(YEAR(orderData[invoice_date]),$D$15,0)),MATCH(ROW(orderData[customer]),ROW(orderData[customer])),""),ROWS($A$15:A106)+$B$3)))),IF($D$13="",IF($D$15="",INDEX(orderData[order_date],SMALL(IF(ISNUMBER(MATCH(orderData[customer],$D$9,0)*MATCH(orderData[status],$D$11,0)),MATCH(ROW(orderData[customer]),ROW(orderData[customer])),""),ROWS($A$15:A106)+$B$3)),INDEX(orderData[order_date],SMALL(IF(ISNUMBER(MATCH(orderData[customer],$D$9,0)*MATCH(orderData[status],$D$11,0)*MATCH(YEAR(orderData[invoice_date]),$D$15,0)),MATCH(ROW(orderData[customer]),ROW(orderData[customer])),""),ROWS($A$15:A106)+$B$3))),IF($D$15="",INDEX(orderData[order_date],SMALL(IF(ISNUMBER(MATCH(orderData[customer],$D$9,0)*MATCH(orderData[status],$D$11,0)*MATCH(orderData[order_type],$D$13,0)),MATCH(ROW(orderData[customer]),ROW(orderData[customer])),""),ROWS($A$15:A106)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P99" s="289" t="str">
        <f t="array" ref="P99">IFERROR(IF($D$9="",IF($D$11="",IF($D$13="",IF($D$15="",INDEX(orderData[invoice_no],SMALL(MATCH(ROW(orderData[customer]),ROW(orderData[customer])),ROWS($A$15:A106)+$B$3)),INDEX(orderData[invoice_no],SMALL(IF(ISNUMBER(MATCH(YEAR(orderData[invoice_date]),$D$15,0)),MATCH(ROW(orderData[customer]),ROW(orderData[customer])),""),ROWS($A$15:A106)+$B$3))),IF($D$15="",INDEX(orderData[invoice_no],SMALL(IF(ISNUMBER(MATCH(orderData[order_type],$D$13,0)),MATCH(ROW(orderData[customer]),ROW(orderData[customer])),""),ROWS($A$15:A106)+$B$3)),INDEX(orderData[invoice_no],SMALL(IF(ISNUMBER(MATCH(orderData[order_type],$D$13,0)*MATCH(YEAR(orderData[invoice_date]),$D$15,0)),MATCH(ROW(orderData[customer]),ROW(orderData[customer])),""),ROWS($A$15:A106)+$B$3)))),IF($D$13="",IF($D$15="",INDEX(orderData[invoice_no],SMALL(IF(ISNUMBER(MATCH(orderData[status],$D$11,0)),MATCH(ROW(orderData[customer]),ROW(orderData[customer])),""),ROWS($A$15:A106)+$B$3)),INDEX(orderData[invoice_no],SMALL(IF(ISNUMBER(MATCH(orderData[status],$D$11,0)*MATCH(YEAR(orderData[invoice_date]),$D$15,0)),MATCH(ROW(orderData[customer]),ROW(orderData[customer])),""),ROWS($A$15:A106)+$B$3))),IF($D$15="",INDEX(orderData[invoice_no],SMALL(IF(ISNUMBER(MATCH(orderData[status],$D$11,0)*MATCH(orderData[order_type],$D$13,0)),MATCH(ROW(orderData[customer]),ROW(orderData[customer])),""),ROWS($A$15:A106)+$B$3)),INDEX(orderData[invoice_no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no],SMALL(IF(ISNUMBER(MATCH(orderData[customer],$D$9,0)),MATCH(ROW(orderData[customer]),ROW(orderData[customer])),""),ROWS($A$15:A106)+$B$3)),INDEX(orderData[invoice_no],SMALL(IF(ISNUMBER(MATCH(orderData[customer],$D$9,0)*MATCH(YEAR(orderData[invoice_date]),$D$15,0)),MATCH(ROW(orderData[customer]),ROW(orderData[customer])),""),ROWS($A$15:A106)+$B$3))),IF($D$15="",INDEX(orderData[invoice_no],SMALL(IF(ISNUMBER(MATCH(orderData[customer],$D$9,0)*MATCH(orderData[order_type],$D$13,0)),MATCH(ROW(orderData[customer]),ROW(orderData[customer])),""),ROWS($A$15:A106)+$B$3)),INDEX(orderData[invoice_no],SMALL(IF(ISNUMBER(MATCH(orderData[customer],$D$9,0)*MATCH(orderData[order_type],$D$13,0)*MATCH(YEAR(orderData[invoice_date]),$D$15,0)),MATCH(ROW(orderData[customer]),ROW(orderData[customer])),""),ROWS($A$15:A106)+$B$3)))),IF($D$13="",IF($D$15="",INDEX(orderData[invoice_no],SMALL(IF(ISNUMBER(MATCH(orderData[customer],$D$9,0)*MATCH(orderData[status],$D$11,0)),MATCH(ROW(orderData[customer]),ROW(orderData[customer])),""),ROWS($A$15:A106)+$B$3)),INDEX(orderData[invoice_no],SMALL(IF(ISNUMBER(MATCH(orderData[customer],$D$9,0)*MATCH(orderData[status],$D$11,0)*MATCH(YEAR(orderData[invoice_date]),$D$15,0)),MATCH(ROW(orderData[customer]),ROW(orderData[customer])),""),ROWS($A$15:A106)+$B$3))),IF($D$15="",INDEX(orderData[invoice_no],SMALL(IF(ISNUMBER(MATCH(orderData[customer],$D$9,0)*MATCH(orderData[status],$D$11,0)*MATCH(orderData[order_type],$D$13,0)),MATCH(ROW(orderData[customer]),ROW(orderData[customer])),""),ROWS($A$15:A106)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Q99" s="290" t="str">
        <f t="array" ref="Q99">IFERROR(IF($D$9="",IF($D$11="",IF($D$13="",IF($D$15="",INDEX(orderData[invoice_date],SMALL(MATCH(ROW(orderData[customer]),ROW(orderData[customer])),ROWS($A$15:A106)+$B$3)),INDEX(orderData[invoice_date],SMALL(IF(ISNUMBER(MATCH(YEAR(orderData[invoice_date]),$D$15,0)),MATCH(ROW(orderData[customer]),ROW(orderData[customer])),""),ROWS($A$15:A106)+$B$3))),IF($D$15="",INDEX(orderData[invoice_date],SMALL(IF(ISNUMBER(MATCH(orderData[order_type],$D$13,0)),MATCH(ROW(orderData[customer]),ROW(orderData[customer])),""),ROWS($A$15:A106)+$B$3)),INDEX(orderData[invoice_date],SMALL(IF(ISNUMBER(MATCH(orderData[order_type],$D$13,0)*MATCH(YEAR(orderData[invoice_date]),$D$15,0)),MATCH(ROW(orderData[customer]),ROW(orderData[customer])),""),ROWS($A$15:A106)+$B$3)))),IF($D$13="",IF($D$15="",INDEX(orderData[invoice_date],SMALL(IF(ISNUMBER(MATCH(orderData[status],$D$11,0)),MATCH(ROW(orderData[customer]),ROW(orderData[customer])),""),ROWS($A$15:A106)+$B$3)),INDEX(orderData[invoice_date],SMALL(IF(ISNUMBER(MATCH(orderData[status],$D$11,0)*MATCH(YEAR(orderData[invoice_date]),$D$15,0)),MATCH(ROW(orderData[customer]),ROW(orderData[customer])),""),ROWS($A$15:A106)+$B$3))),IF($D$15="",INDEX(orderData[invoice_date],SMALL(IF(ISNUMBER(MATCH(orderData[status],$D$11,0)*MATCH(orderData[order_type],$D$13,0)),MATCH(ROW(orderData[customer]),ROW(orderData[customer])),""),ROWS($A$15:A106)+$B$3)),INDEX(orderData[invoice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date],SMALL(IF(ISNUMBER(MATCH(orderData[customer],$D$9,0)),MATCH(ROW(orderData[customer]),ROW(orderData[customer])),""),ROWS($A$15:A106)+$B$3)),INDEX(orderData[invoice_date],SMALL(IF(ISNUMBER(MATCH(orderData[customer],$D$9,0)*MATCH(YEAR(orderData[invoice_date]),$D$15,0)),MATCH(ROW(orderData[customer]),ROW(orderData[customer])),""),ROWS($A$15:A106)+$B$3))),IF($D$15="",INDEX(orderData[invoice_date],SMALL(IF(ISNUMBER(MATCH(orderData[customer],$D$9,0)*MATCH(orderData[order_type],$D$13,0)),MATCH(ROW(orderData[customer]),ROW(orderData[customer])),""),ROWS($A$15:A106)+$B$3)),INDEX(orderData[invoice_date],SMALL(IF(ISNUMBER(MATCH(orderData[customer],$D$9,0)*MATCH(orderData[order_type],$D$13,0)*MATCH(YEAR(orderData[invoice_date]),$D$15,0)),MATCH(ROW(orderData[customer]),ROW(orderData[customer])),""),ROWS($A$15:A106)+$B$3)))),IF($D$13="",IF($D$15="",INDEX(orderData[invoice_date],SMALL(IF(ISNUMBER(MATCH(orderData[customer],$D$9,0)*MATCH(orderData[status],$D$11,0)),MATCH(ROW(orderData[customer]),ROW(orderData[customer])),""),ROWS($A$15:A106)+$B$3)),INDEX(orderData[invoice_date],SMALL(IF(ISNUMBER(MATCH(orderData[customer],$D$9,0)*MATCH(orderData[status],$D$11,0)*MATCH(YEAR(orderData[invoice_date]),$D$15,0)),MATCH(ROW(orderData[customer]),ROW(orderData[customer])),""),ROWS($A$15:A106)+$B$3))),IF($D$15="",INDEX(orderData[invoice_date],SMALL(IF(ISNUMBER(MATCH(orderData[customer],$D$9,0)*MATCH(orderData[status],$D$11,0)*MATCH(orderData[order_type],$D$13,0)),MATCH(ROW(orderData[customer]),ROW(orderData[customer])),""),ROWS($A$15:A106)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R99" s="291" t="str">
        <f t="array" ref="R99">IFERROR(IF($D$9="",IF($D$11="",IF($D$13="",IF($D$15="",INDEX(orderData[inv_amount],SMALL(MATCH(ROW(orderData[customer]),ROW(orderData[customer])),ROWS($A$15:A106)+$B$3)),INDEX(orderData[inv_amount],SMALL(IF(ISNUMBER(MATCH(YEAR(orderData[invoice_date]),$D$15,0)),MATCH(ROW(orderData[customer]),ROW(orderData[customer])),""),ROWS($A$15:A106)+$B$3))),IF($D$15="",INDEX(orderData[inv_amount],SMALL(IF(ISNUMBER(MATCH(orderData[order_type],$D$13,0)),MATCH(ROW(orderData[customer]),ROW(orderData[customer])),""),ROWS($A$15:A106)+$B$3)),INDEX(orderData[inv_amount],SMALL(IF(ISNUMBER(MATCH(orderData[order_type],$D$13,0)*MATCH(YEAR(orderData[invoice_date]),$D$15,0)),MATCH(ROW(orderData[customer]),ROW(orderData[customer])),""),ROWS($A$15:A106)+$B$3)))),IF($D$13="",IF($D$15="",INDEX(orderData[inv_amount],SMALL(IF(ISNUMBER(MATCH(orderData[status],$D$11,0)),MATCH(ROW(orderData[customer]),ROW(orderData[customer])),""),ROWS($A$15:A106)+$B$3)),INDEX(orderData[inv_amount],SMALL(IF(ISNUMBER(MATCH(orderData[status],$D$11,0)*MATCH(YEAR(orderData[invoice_date]),$D$15,0)),MATCH(ROW(orderData[customer]),ROW(orderData[customer])),""),ROWS($A$15:A106)+$B$3))),IF($D$15="",INDEX(orderData[inv_amount],SMALL(IF(ISNUMBER(MATCH(orderData[status],$D$11,0)*MATCH(orderData[order_type],$D$13,0)),MATCH(ROW(orderData[customer]),ROW(orderData[customer])),""),ROWS($A$15:A106)+$B$3)),INDEX(orderData[inv_amount],SMALL(IF(ISNUMBER(MATCH(orderData[status],$D$11,0)*MATCH(orderData[order_type],$D$13,0)*MATCH(YEAR(orderData[invoice_date]),$D$15,0)),MATCH(ROW(orderData[customer]),ROW(orderData[customer])),""),ROWS($A$15:A106)+$B$3))))),IF($D$11="",IF($D$13="",IF($D$15="",INDEX(orderData[inv_amount],SMALL(IF(ISNUMBER(MATCH(orderData[customer],$D$9,0)),MATCH(ROW(orderData[customer]),ROW(orderData[customer])),""),ROWS($A$15:A106)+$B$3)),INDEX(orderData[inv_amount],SMALL(IF(ISNUMBER(MATCH(orderData[customer],$D$9,0)*MATCH(YEAR(orderData[invoice_date]),$D$15,0)),MATCH(ROW(orderData[customer]),ROW(orderData[customer])),""),ROWS($A$15:A106)+$B$3))),IF($D$15="",INDEX(orderData[inv_amount],SMALL(IF(ISNUMBER(MATCH(orderData[customer],$D$9,0)*MATCH(orderData[order_type],$D$13,0)),MATCH(ROW(orderData[customer]),ROW(orderData[customer])),""),ROWS($A$15:A106)+$B$3)),INDEX(orderData[inv_amount],SMALL(IF(ISNUMBER(MATCH(orderData[customer],$D$9,0)*MATCH(orderData[order_type],$D$13,0)*MATCH(YEAR(orderData[invoice_date]),$D$15,0)),MATCH(ROW(orderData[customer]),ROW(orderData[customer])),""),ROWS($A$15:A106)+$B$3)))),IF($D$13="",IF($D$15="",INDEX(orderData[inv_amount],SMALL(IF(ISNUMBER(MATCH(orderData[customer],$D$9,0)*MATCH(orderData[status],$D$11,0)),MATCH(ROW(orderData[customer]),ROW(orderData[customer])),""),ROWS($A$15:A106)+$B$3)),INDEX(orderData[inv_amount],SMALL(IF(ISNUMBER(MATCH(orderData[customer],$D$9,0)*MATCH(orderData[status],$D$11,0)*MATCH(YEAR(orderData[inv_amount]),$D$15,0)),MATCH(ROW(orderData[customer]),ROW(orderData[customer])),""),ROWS($A$15:A106)+$B$3))),IF($D$15="",INDEX(orderData[inv_amount],SMALL(IF(ISNUMBER(MATCH(orderData[customer],$D$9,0)*MATCH(orderData[status],$D$11,0)*MATCH(orderData[order_type],$D$13,0)),MATCH(ROW(orderData[customer]),ROW(orderData[customer])),""),ROWS($A$15:A106)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S99" s="353" t="str">
        <f t="array" ref="S99">IFERROR(IF($D$9="",IF($D$11="",IF($D$13="",IF($D$15="",INDEX(orderData[lock_goods],SMALL(MATCH(ROW(orderData[customer]),ROW(orderData[customer])),ROWS($A$15:A106)+$B$3)),INDEX(orderData[lock_goods],SMALL(IF(ISNUMBER(MATCH(YEAR(orderData[invoice_date]),$D$15,0)),MATCH(ROW(orderData[customer]),ROW(orderData[customer])),""),ROWS($A$15:A106)+$B$3))),IF($D$15="",INDEX(orderData[lock_goods],SMALL(IF(ISNUMBER(MATCH(orderData[order_type],$D$13,0)),MATCH(ROW(orderData[customer]),ROW(orderData[customer])),""),ROWS($A$15:A106)+$B$3)),INDEX(orderData[lock_goods],SMALL(IF(ISNUMBER(MATCH(orderData[order_type],$D$13,0)*MATCH(YEAR(orderData[invoice_date]),$D$15,0)),MATCH(ROW(orderData[customer]),ROW(orderData[customer])),""),ROWS($A$15:A106)+$B$3)))),IF($D$13="",IF($D$15="",INDEX(orderData[lock_goods],SMALL(IF(ISNUMBER(MATCH(orderData[status],$D$11,0)),MATCH(ROW(orderData[customer]),ROW(orderData[customer])),""),ROWS($A$15:A106)+$B$3)),INDEX(orderData[lock_goods],SMALL(IF(ISNUMBER(MATCH(orderData[status],$D$11,0)*MATCH(YEAR(orderData[invoice_date]),$D$15,0)),MATCH(ROW(orderData[customer]),ROW(orderData[customer])),""),ROWS($A$15:A106)+$B$3))),IF($D$15="",INDEX(orderData[lock_goods],SMALL(IF(ISNUMBER(MATCH(orderData[status],$D$11,0)*MATCH(orderData[order_type],$D$13,0)),MATCH(ROW(orderData[customer]),ROW(orderData[customer])),""),ROWS($A$15:A106)+$B$3)),INDEX(orderData[lock_goods],SMALL(IF(ISNUMBER(MATCH(orderData[status],$D$11,0)*MATCH(orderData[order_type],$D$13,0)*MATCH(YEAR(orderData[invoice_date]),$D$15,0)),MATCH(ROW(orderData[customer]),ROW(orderData[customer])),""),ROWS($A$15:A106)+$B$3))))),IF($D$11="",IF($D$13="",IF($D$15="",INDEX(orderData[lock_goods],SMALL(IF(ISNUMBER(MATCH(orderData[customer],$D$9,0)),MATCH(ROW(orderData[customer]),ROW(orderData[customer])),""),ROWS($A$15:A106)+$B$3)),INDEX(orderData[lock_goods],SMALL(IF(ISNUMBER(MATCH(orderData[customer],$D$9,0)*MATCH(YEAR(orderData[invoice_date]),$D$15,0)),MATCH(ROW(orderData[customer]),ROW(orderData[customer])),""),ROWS($A$15:A106)+$B$3))),IF($D$15="",INDEX(orderData[lock_goods],SMALL(IF(ISNUMBER(MATCH(orderData[customer],$D$9,0)*MATCH(orderData[order_type],$D$13,0)),MATCH(ROW(orderData[customer]),ROW(orderData[customer])),""),ROWS($A$15:A106)+$B$3)),INDEX(orderData[lock_goods],SMALL(IF(ISNUMBER(MATCH(orderData[customer],$D$9,0)*MATCH(orderData[order_type],$D$13,0)*MATCH(YEAR(orderData[invoice_date]),$D$15,0)),MATCH(ROW(orderData[customer]),ROW(orderData[customer])),""),ROWS($A$15:A106)+$B$3)))),IF($D$13="",IF($D$15="",INDEX(orderData[lock_goods],SMALL(IF(ISNUMBER(MATCH(orderData[customer],$D$9,0)*MATCH(orderData[status],$D$11,0)),MATCH(ROW(orderData[customer]),ROW(orderData[customer])),""),ROWS($A$15:A106)+$B$3)),INDEX(orderData[lock_goods],SMALL(IF(ISNUMBER(MATCH(orderData[customer],$D$9,0)*MATCH(orderData[status],$D$11,0)*MATCH(YEAR(orderData[payed]),$D$15,0)),MATCH(ROW(orderData[customer]),ROW(orderData[customer])),""),ROWS($A$15:A106)+$B$3))),IF($D$15="",INDEX(orderData[lock_goods],SMALL(IF(ISNUMBER(MATCH(orderData[customer],$D$9,0)*MATCH(orderData[status],$D$11,0)*MATCH(orderData[order_type],$D$13,0)),MATCH(ROW(orderData[customer]),ROW(orderData[customer])),""),ROWS($A$15:A106)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T99" s="292" t="str">
        <f t="array" ref="T99">IFERROR(IF($D$9="",IF($D$11="",IF($D$13="",IF($D$15="",INDEX(orderData[payed],SMALL(MATCH(ROW(orderData[customer]),ROW(orderData[customer])),ROWS($A$15:A106)+$B$3)),INDEX(orderData[payed],SMALL(IF(ISNUMBER(MATCH(YEAR(orderData[invoice_date]),$D$15,0)),MATCH(ROW(orderData[customer]),ROW(orderData[customer])),""),ROWS($A$15:A106)+$B$3))),IF($D$15="",INDEX(orderData[payed],SMALL(IF(ISNUMBER(MATCH(orderData[order_type],$D$13,0)),MATCH(ROW(orderData[customer]),ROW(orderData[customer])),""),ROWS($A$15:A106)+$B$3)),INDEX(orderData[payed],SMALL(IF(ISNUMBER(MATCH(orderData[order_type],$D$13,0)*MATCH(YEAR(orderData[invoice_date]),$D$15,0)),MATCH(ROW(orderData[customer]),ROW(orderData[customer])),""),ROWS($A$15:A106)+$B$3)))),IF($D$13="",IF($D$15="",INDEX(orderData[payed],SMALL(IF(ISNUMBER(MATCH(orderData[status],$D$11,0)),MATCH(ROW(orderData[customer]),ROW(orderData[customer])),""),ROWS($A$15:A106)+$B$3)),INDEX(orderData[payed],SMALL(IF(ISNUMBER(MATCH(orderData[status],$D$11,0)*MATCH(YEAR(orderData[invoice_date]),$D$15,0)),MATCH(ROW(orderData[customer]),ROW(orderData[customer])),""),ROWS($A$15:A106)+$B$3))),IF($D$15="",INDEX(orderData[payed],SMALL(IF(ISNUMBER(MATCH(orderData[status],$D$11,0)*MATCH(orderData[order_type],$D$13,0)),MATCH(ROW(orderData[customer]),ROW(orderData[customer])),""),ROWS($A$15:A106)+$B$3)),INDEX(orderData[payed],SMALL(IF(ISNUMBER(MATCH(orderData[status],$D$11,0)*MATCH(orderData[order_type],$D$13,0)*MATCH(YEAR(orderData[invoice_date]),$D$15,0)),MATCH(ROW(orderData[customer]),ROW(orderData[customer])),""),ROWS($A$15:A106)+$B$3))))),IF($D$11="",IF($D$13="",IF($D$15="",INDEX(orderData[payed],SMALL(IF(ISNUMBER(MATCH(orderData[customer],$D$9,0)),MATCH(ROW(orderData[customer]),ROW(orderData[customer])),""),ROWS($A$15:A106)+$B$3)),INDEX(orderData[payed],SMALL(IF(ISNUMBER(MATCH(orderData[customer],$D$9,0)*MATCH(YEAR(orderData[invoice_date]),$D$15,0)),MATCH(ROW(orderData[customer]),ROW(orderData[customer])),""),ROWS($A$15:A106)+$B$3))),IF($D$15="",INDEX(orderData[payed],SMALL(IF(ISNUMBER(MATCH(orderData[customer],$D$9,0)*MATCH(orderData[order_type],$D$13,0)),MATCH(ROW(orderData[customer]),ROW(orderData[customer])),""),ROWS($A$15:A106)+$B$3)),INDEX(orderData[payed],SMALL(IF(ISNUMBER(MATCH(orderData[customer],$D$9,0)*MATCH(orderData[order_type],$D$13,0)*MATCH(YEAR(orderData[invoice_date]),$D$15,0)),MATCH(ROW(orderData[customer]),ROW(orderData[customer])),""),ROWS($A$15:A106)+$B$3)))),IF($D$13="",IF($D$15="",INDEX(orderData[payed],SMALL(IF(ISNUMBER(MATCH(orderData[customer],$D$9,0)*MATCH(orderData[status],$D$11,0)),MATCH(ROW(orderData[customer]),ROW(orderData[customer])),""),ROWS($A$15:A106)+$B$3)),INDEX(orderData[payed],SMALL(IF(ISNUMBER(MATCH(orderData[customer],$D$9,0)*MATCH(orderData[status],$D$11,0)*MATCH(YEAR(orderData[payed]),$D$15,0)),MATCH(ROW(orderData[customer]),ROW(orderData[customer])),""),ROWS($A$15:A106)+$B$3))),IF($D$15="",INDEX(orderData[payed],SMALL(IF(ISNUMBER(MATCH(orderData[customer],$D$9,0)*MATCH(orderData[status],$D$11,0)*MATCH(orderData[order_type],$D$13,0)),MATCH(ROW(orderData[customer]),ROW(orderData[customer])),""),ROWS($A$15:A106)+$B$3)),INDEX(orderData[paye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U99" s="287" t="str">
        <f t="array" ref="U99">IFERROR(IF($D$9="",IF($D$11="",IF($D$13="",IF($D$15="",INDEX(orderData[shipping_method],SMALL(MATCH(ROW(orderData[customer]),ROW(orderData[customer])),ROWS($A$15:A106)+$B$3)),INDEX(orderData[shipping_method],SMALL(IF(ISNUMBER(MATCH(YEAR(orderData[invoice_date]),$D$15,0)),MATCH(ROW(orderData[customer]),ROW(orderData[customer])),""),ROWS($A$15:A106)+$B$3))),IF($D$15="",INDEX(orderData[shipping_method],SMALL(IF(ISNUMBER(MATCH(orderData[order_type],$D$13,0)),MATCH(ROW(orderData[customer]),ROW(orderData[customer])),""),ROWS($A$15:A106)+$B$3)),INDEX(orderData[shipping_method],SMALL(IF(ISNUMBER(MATCH(orderData[order_type],$D$13,0)*MATCH(YEAR(orderData[invoice_date]),$D$15,0)),MATCH(ROW(orderData[customer]),ROW(orderData[customer])),""),ROWS($A$15:A106)+$B$3)))),IF($D$13="",IF($D$15="",INDEX(orderData[shipping_method],SMALL(IF(ISNUMBER(MATCH(orderData[status],$D$11,0)),MATCH(ROW(orderData[customer]),ROW(orderData[customer])),""),ROWS($A$15:A106)+$B$3)),INDEX(orderData[shipping_method],SMALL(IF(ISNUMBER(MATCH(orderData[status],$D$11,0)*MATCH(YEAR(orderData[invoice_date]),$D$15,0)),MATCH(ROW(orderData[customer]),ROW(orderData[customer])),""),ROWS($A$15:A106)+$B$3))),IF($D$15="",INDEX(orderData[shipping_method],SMALL(IF(ISNUMBER(MATCH(orderData[status],$D$11,0)*MATCH(orderData[order_type],$D$13,0)),MATCH(ROW(orderData[customer]),ROW(orderData[customer])),""),ROWS($A$15:A106)+$B$3)),INDEX(orderData[shipping_method],SMALL(IF(ISNUMBER(MATCH(orderData[status],$D$11,0)*MATCH(orderData[order_type],$D$13,0)*MATCH(YEAR(orderData[invoice_date]),$D$15,0)),MATCH(ROW(orderData[customer]),ROW(orderData[customer])),""),ROWS($A$15:A106)+$B$3))))),IF($D$11="",IF($D$13="",IF($D$15="",INDEX(orderData[shipping_method],SMALL(IF(ISNUMBER(MATCH(orderData[customer],$D$9,0)),MATCH(ROW(orderData[customer]),ROW(orderData[customer])),""),ROWS($A$15:A106)+$B$3)),INDEX(orderData[shipping_method],SMALL(IF(ISNUMBER(MATCH(orderData[customer],$D$9,0)*MATCH(YEAR(orderData[invoice_date]),$D$15,0)),MATCH(ROW(orderData[customer]),ROW(orderData[customer])),""),ROWS($A$15:A106)+$B$3))),IF($D$15="",INDEX(orderData[shipping_method],SMALL(IF(ISNUMBER(MATCH(orderData[customer],$D$9,0)*MATCH(orderData[order_type],$D$13,0)),MATCH(ROW(orderData[customer]),ROW(orderData[customer])),""),ROWS($A$15:A106)+$B$3)),INDEX(orderData[shipping_method],SMALL(IF(ISNUMBER(MATCH(orderData[customer],$D$9,0)*MATCH(orderData[order_type],$D$13,0)*MATCH(YEAR(orderData[invoice_date]),$D$15,0)),MATCH(ROW(orderData[customer]),ROW(orderData[customer])),""),ROWS($A$15:A106)+$B$3)))),IF($D$13="",IF($D$15="",INDEX(orderData[shipping_method],SMALL(IF(ISNUMBER(MATCH(orderData[customer],$D$9,0)*MATCH(orderData[status],$D$11,0)),MATCH(ROW(orderData[customer]),ROW(orderData[customer])),""),ROWS($A$15:A106)+$B$3)),INDEX(orderData[shipping_method],SMALL(IF(ISNUMBER(MATCH(orderData[customer],$D$9,0)*MATCH(orderData[status],$D$11,0)*MATCH(YEAR(orderData[shipping_method]),$D$15,0)),MATCH(ROW(orderData[customer]),ROW(orderData[customer])),""),ROWS($A$15:A106)+$B$3))),IF($D$15="",INDEX(orderData[shipping_method],SMALL(IF(ISNUMBER(MATCH(orderData[customer],$D$9,0)*MATCH(orderData[status],$D$11,0)*MATCH(orderData[order_type],$D$13,0)),MATCH(ROW(orderData[customer]),ROW(orderData[customer])),""),ROWS($A$15:A106)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V99" s="292" t="str">
        <f t="array" ref="V99">IFERROR(IF($D$9="",IF($D$11="",IF($D$13="",IF($D$15="",INDEX(orderData[status],SMALL(MATCH(ROW(orderData[customer]),ROW(orderData[customer])),ROWS($A$15:A106)+$B$3)),INDEX(orderData[status],SMALL(IF(ISNUMBER(MATCH(YEAR(orderData[invoice_date]),$D$15,0)),MATCH(ROW(orderData[customer]),ROW(orderData[customer])),""),ROWS($A$15:A106)+$B$3))),IF($D$15="",INDEX(orderData[status],SMALL(IF(ISNUMBER(MATCH(orderData[order_type],$D$13,0)),MATCH(ROW(orderData[customer]),ROW(orderData[customer])),""),ROWS($A$15:A106)+$B$3)),INDEX(orderData[status],SMALL(IF(ISNUMBER(MATCH(orderData[order_type],$D$13,0)*MATCH(YEAR(orderData[invoice_date]),$D$15,0)),MATCH(ROW(orderData[customer]),ROW(orderData[customer])),""),ROWS($A$15:A106)+$B$3)))),IF($D$13="",IF($D$15="",INDEX(orderData[status],SMALL(IF(ISNUMBER(MATCH(orderData[status],$D$11,0)),MATCH(ROW(orderData[customer]),ROW(orderData[customer])),""),ROWS($A$15:A106)+$B$3)),INDEX(orderData[status],SMALL(IF(ISNUMBER(MATCH(orderData[status],$D$11,0)*MATCH(YEAR(orderData[invoice_date]),$D$15,0)),MATCH(ROW(orderData[customer]),ROW(orderData[customer])),""),ROWS($A$15:A106)+$B$3))),IF($D$15="",INDEX(orderData[status],SMALL(IF(ISNUMBER(MATCH(orderData[status],$D$11,0)*MATCH(orderData[order_type],$D$13,0)),MATCH(ROW(orderData[customer]),ROW(orderData[customer])),""),ROWS($A$15:A106)+$B$3)),INDEX(orderData[status],SMALL(IF(ISNUMBER(MATCH(orderData[status],$D$11,0)*MATCH(orderData[order_type],$D$13,0)*MATCH(YEAR(orderData[invoice_date]),$D$15,0)),MATCH(ROW(orderData[customer]),ROW(orderData[customer])),""),ROWS($A$15:A106)+$B$3))))),IF($D$11="",IF($D$13="",IF($D$15="",INDEX(orderData[status],SMALL(IF(ISNUMBER(MATCH(orderData[customer],$D$9,0)),MATCH(ROW(orderData[customer]),ROW(orderData[customer])),""),ROWS($A$15:A106)+$B$3)),INDEX(orderData[status],SMALL(IF(ISNUMBER(MATCH(orderData[customer],$D$9,0)*MATCH(YEAR(orderData[invoice_date]),$D$15,0)),MATCH(ROW(orderData[customer]),ROW(orderData[customer])),""),ROWS($A$15:A106)+$B$3))),IF($D$15="",INDEX(orderData[status],SMALL(IF(ISNUMBER(MATCH(orderData[customer],$D$9,0)*MATCH(orderData[order_type],$D$13,0)),MATCH(ROW(orderData[customer]),ROW(orderData[customer])),""),ROWS($A$15:A106)+$B$3)),INDEX(orderData[status],SMALL(IF(ISNUMBER(MATCH(orderData[customer],$D$9,0)*MATCH(orderData[order_type],$D$13,0)*MATCH(YEAR(orderData[invoice_date]),$D$15,0)),MATCH(ROW(orderData[customer]),ROW(orderData[customer])),""),ROWS($A$15:A106)+$B$3)))),IF($D$13="",IF($D$15="",INDEX(orderData[status],SMALL(IF(ISNUMBER(MATCH(orderData[customer],$D$9,0)*MATCH(orderData[status],$D$11,0)),MATCH(ROW(orderData[customer]),ROW(orderData[customer])),""),ROWS($A$15:A106)+$B$3)),INDEX(orderData[status],SMALL(IF(ISNUMBER(MATCH(orderData[customer],$D$9,0)*MATCH(orderData[status],$D$11,0)*MATCH(YEAR(orderData[status]),$D$15,0)),MATCH(ROW(orderData[customer]),ROW(orderData[customer])),""),ROWS($A$15:A106)+$B$3))),IF($D$15="",INDEX(orderData[status],SMALL(IF(ISNUMBER(MATCH(orderData[customer],$D$9,0)*MATCH(orderData[status],$D$11,0)*MATCH(orderData[order_type],$D$13,0)),MATCH(ROW(orderData[customer]),ROW(orderData[customer])),""),ROWS($A$15:A106)+$B$3)),INDEX(orderData[statu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W99" s="392" t="str">
        <f t="array" ref="W99">IFERROR(IF($D$9="",IF($D$11="",IF($D$13="",IF($D$15="",INDEX(orderData[custom_docs],SMALL(MATCH(ROW(orderData[customer]),ROW(orderData[customer])),ROWS($A$15:A106)+$B$3)),INDEX(orderData[custom_docs],SMALL(IF(ISNUMBER(MATCH(YEAR(orderData[invoice_date]),$D$15,0)),MATCH(ROW(orderData[customer]),ROW(orderData[customer])),""),ROWS($A$15:A106)+$B$3))),IF($D$15="",INDEX(orderData[custom_docs],SMALL(IF(ISNUMBER(MATCH(orderData[order_type],$D$13,0)),MATCH(ROW(orderData[customer]),ROW(orderData[customer])),""),ROWS($A$15:A106)+$B$3)),INDEX(orderData[custom_docs],SMALL(IF(ISNUMBER(MATCH(orderData[order_type],$D$13,0)*MATCH(YEAR(orderData[invoice_date]),$D$15,0)),MATCH(ROW(orderData[customer]),ROW(orderData[customer])),""),ROWS($A$15:A106)+$B$3)))),IF($D$13="",IF($D$15="",INDEX(orderData[custom_docs],SMALL(IF(ISNUMBER(MATCH(orderData[status],$D$11,0)),MATCH(ROW(orderData[customer]),ROW(orderData[customer])),""),ROWS($A$15:A106)+$B$3)),INDEX(orderData[custom_docs],SMALL(IF(ISNUMBER(MATCH(orderData[status],$D$11,0)*MATCH(YEAR(orderData[invoice_date]),$D$15,0)),MATCH(ROW(orderData[customer]),ROW(orderData[customer])),""),ROWS($A$15:A106)+$B$3))),IF($D$15="",INDEX(orderData[custom_docs],SMALL(IF(ISNUMBER(MATCH(orderData[status],$D$11,0)*MATCH(orderData[order_type],$D$13,0)),MATCH(ROW(orderData[customer]),ROW(orderData[customer])),""),ROWS($A$15:A106)+$B$3)),INDEX(orderData[custom_docs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_docs],SMALL(IF(ISNUMBER(MATCH(orderData[customer],$D$9,0)),MATCH(ROW(orderData[customer]),ROW(orderData[customer])),""),ROWS($A$15:A106)+$B$3)),INDEX(orderData[custom_docs],SMALL(IF(ISNUMBER(MATCH(orderData[customer],$D$9,0)*MATCH(YEAR(orderData[invoice_date]),$D$15,0)),MATCH(ROW(orderData[customer]),ROW(orderData[customer])),""),ROWS($A$15:A106)+$B$3))),IF($D$15="",INDEX(orderData[custom_docs],SMALL(IF(ISNUMBER(MATCH(orderData[customer],$D$9,0)*MATCH(orderData[order_type],$D$13,0)),MATCH(ROW(orderData[customer]),ROW(orderData[customer])),""),ROWS($A$15:A106)+$B$3)),INDEX(orderData[custom_docs],SMALL(IF(ISNUMBER(MATCH(orderData[customer],$D$9,0)*MATCH(orderData[order_type],$D$13,0)*MATCH(YEAR(orderData[invoice_date]),$D$15,0)),MATCH(ROW(orderData[customer]),ROW(orderData[customer])),""),ROWS($A$15:A106)+$B$3)))),IF($D$13="",IF($D$15="",INDEX(orderData[custom_docs],SMALL(IF(ISNUMBER(MATCH(orderData[customer],$D$9,0)*MATCH(orderData[status],$D$11,0)),MATCH(ROW(orderData[customer]),ROW(orderData[customer])),""),ROWS($A$15:A106)+$B$3)),INDEX(orderData[custom_docs],SMALL(IF(ISNUMBER(MATCH(orderData[customer],$D$9,0)*MATCH(orderData[status],$D$11,0)*MATCH(YEAR(orderData[status]),$D$15,0)),MATCH(ROW(orderData[customer]),ROW(orderData[customer])),""),ROWS($A$15:A106)+$B$3))),IF($D$15="",INDEX(orderData[custom_docs],SMALL(IF(ISNUMBER(MATCH(orderData[customer],$D$9,0)*MATCH(orderData[status],$D$11,0)*MATCH(orderData[order_type],$D$13,0)),MATCH(ROW(orderData[customer]),ROW(orderData[customer])),""),ROWS($A$15:A106)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BK99" s="266"/>
      <c r="BL99" s="267"/>
      <c r="BM99" s="268"/>
      <c r="BN99" s="267"/>
      <c r="BO99" s="268"/>
      <c r="BZ99" s="318"/>
      <c r="CA99" s="305" t="str">
        <f>IFERROR(IF(BZ99="","",INDEX(productData[description],MATCH(BZ99,productData[sku],0))),"")</f>
        <v/>
      </c>
      <c r="CB99" s="307"/>
      <c r="CC99" s="421"/>
      <c r="CD99" s="315"/>
      <c r="CE99" s="426"/>
      <c r="CF99" s="308"/>
      <c r="CG99" s="309" t="str">
        <f>IFERROR(ROUNDUP(CB99/INDEX(productData[units_per_carton],MATCH(BZ99,productData[sku],0)),0),"")</f>
        <v/>
      </c>
      <c r="CH99" s="310" t="str">
        <f>IFERROR(ROUNDUP(CD99/INDEX(productData[units_per_carton],MATCH(BZ99,productData[sku],0)),0),"")</f>
        <v/>
      </c>
      <c r="CI99" s="310" t="str">
        <f>IFERROR(ROUNDUP(CF99/INDEX(productData[units_per_carton],MATCH(BZ99,productData[sku])),0),"")</f>
        <v/>
      </c>
      <c r="CJ99" s="310" t="str">
        <f>IFERROR(((CB99+CD99+CF99)/INDEX(productData[units_per_carton],MATCH(BZ99,productData[sku],0)))*INDEX(productData[net_weight],MATCH(BZ99,productData[sku],0)),"")</f>
        <v/>
      </c>
      <c r="CK99" s="310" t="str">
        <f>IFERROR(((CB99+CD99+CF99)/INDEX(productData[units_per_carton],MATCH(BZ99,productData[sku],0)))*INDEX(productData[gross_weight],MATCH(BZ99,productData[sku],0)),"")</f>
        <v/>
      </c>
      <c r="CL99" s="414" t="str">
        <f>IFERROR((CB99+CD99+CF99)/INDEX(productData[units_per_carton],MATCH(BZ99,productData[sku],0))*INDEX(productData[length],MATCH(BZ99,productData[sku],0))*INDEX(productData[width],MATCH(BZ99,productData[sku],0))*INDEX(productData[height],MATCH(BZ99,productData[sku],0))/1000000000,"")</f>
        <v/>
      </c>
      <c r="CM99" s="311" t="str">
        <f>IFERROR(INDEX(productData[category],MATCH(BZ99,productData[sku],0)),"")</f>
        <v/>
      </c>
      <c r="CN99" s="311" t="str">
        <f>IFERROR(INDEX(productData[size1],MATCH(BZ99,productData[sku],0)),"")</f>
        <v/>
      </c>
      <c r="CO99" s="312" t="str">
        <f>IFERROR(INDEX(productData[hs_code],MATCH(BZ99,productData[sku],0)),"")</f>
        <v/>
      </c>
      <c r="CP99" s="365" t="str">
        <f>IFERROR(INDEX(productData[sku_geko],MATCH(BZ99,productData[sku],0)),"")</f>
        <v/>
      </c>
      <c r="CQ99" s="308"/>
      <c r="CR99" s="383" t="str">
        <f>IFERROR(IF(BZ99="","",IF($BX$15="SALE",INDEX(inventory[COSTO UNITARIO],MATCH(BZ99,inventory[SKU],0)),IF($BX$15="SAMPLING",INDEX(inventory[COSTO UNITARIO],MATCH(BZ99,inventory[SKU],0)),""))),"")</f>
        <v/>
      </c>
      <c r="CS99" s="383" t="str">
        <f t="shared" si="10"/>
        <v/>
      </c>
      <c r="CT99" s="430" t="str">
        <f t="shared" si="11"/>
        <v/>
      </c>
      <c r="CU99" s="357" t="str">
        <f t="shared" si="12"/>
        <v/>
      </c>
      <c r="DB99" s="251" t="str">
        <f>IFERROR(VLOOKUP(BZ99,productData[],22,FALSE),"")</f>
        <v/>
      </c>
      <c r="EE99" s="337" t="str">
        <f t="array" ref="EE99">IFERROR(IF($EC$9="",IF($EC$11="",IF($EC$13="",INDEX(productData[sku],SMALL(MATCH(ROW(productData[sku]),ROW(productData[sku])),ROWS($A$15:A106)+$B$3)),INDEX(productData[sku],SMALL(IF(ISNUMBER(MATCH(productData[size1],$EC$13,0)),MATCH(ROW(productData[sku]),ROW(productData[sku])),""),ROWS($A$15:A104)+$B$3))),IF($EC$13="",INDEX(productData[sku],SMALL(IF(ISNUMBER(MATCH(productData[sex],$EC$11,0)),MATCH(ROW(productData[sku]),ROW(productData[sku])),""),ROWS($A$15:A104)+$B$3)),INDEX(productData[sku],SMALL(IF(ISNUMBER(MATCH(productData[sex],$EC$11,0)*MATCH(productData[size1],$EC$13,0)),MATCH(ROW(productData[sku]),ROW(productData[sku])),""),ROWS($A$15:A104)+$B$3)))),IF($EC$11="",IF($EC$13="",INDEX(productData[sku],SMALL(IF(ISNUMBER(MATCH(productData[category],$EC$9,0)),MATCH(ROW(productData[sku]),ROW(productData[sku])),""),ROWS($A$15:A104)+$B$3)),INDEX(productData[sku],SMALL(IF(ISNUMBER(MATCH(productData[category],$EC$9,0)*MATCH(productData[size1],$EC$13,0)),MATCH(ROW(productData[sku]),ROW(productData[sku])),""),ROWS($A$15:A104)+$B$3))),IF($EC$13="",INDEX(productData[sku],SMALL(IF(ISNUMBER(MATCH(productData[category],$EC$9,0)*MATCH(productData[sex],$EC$11,0)),MATCH(ROW(productData[sku]),ROW(productData[sku])),""),ROWS($A$15:A104)+$B$3)),INDEX(productData[sku],SMALL(IF(ISNUMBER(MATCH(productData[category],$EC$9,0)*MATCH(productData[sex],$EC$11,0)*MATCH(productData[size1],$EC$13,0)),MATCH(ROW(productData[sku]),ROW(productData[sku])),""),ROWS($A$15:A104)+$B$3))))),"")</f>
        <v/>
      </c>
      <c r="EF99" s="501" t="str">
        <f t="array" ref="EF99">IFERROR(IF($EC$9="",IF($EC$11="",IF($EC$13="",INDEX(productData[description],SMALL(MATCH(ROW(productData[sku]),ROW(productData[sku])),ROWS($A$15:A106)+$B$3)),INDEX(productData[description],SMALL(IF(ISNUMBER(MATCH(productData[size1],$EC$13,0)),MATCH(ROW(productData[sku]),ROW(productData[sku])),""),ROWS($A$15:A104)+$B$3))),IF($EC$13="",INDEX(productData[description],SMALL(IF(ISNUMBER(MATCH(productData[sex],$EC$11,0)),MATCH(ROW(productData[sku]),ROW(productData[sku])),""),ROWS($A$15:A104)+$B$3)),INDEX(productData[description],SMALL(IF(ISNUMBER(MATCH(productData[sex],$EC$11,0)*MATCH(productData[size1],$EC$13,0)),MATCH(ROW(productData[sku]),ROW(productData[sku])),""),ROWS($A$15:A104)+$B$3)))),IF($EC$11="",IF($EC$13="",INDEX(productData[description],SMALL(IF(ISNUMBER(MATCH(productData[category],$EC$9,0)),MATCH(ROW(productData[sku]),ROW(productData[sku])),""),ROWS($A$15:A104)+$B$3)),INDEX(productData[description],SMALL(IF(ISNUMBER(MATCH(productData[category],$EC$9,0)*MATCH(productData[size1],$EC$13,0)),MATCH(ROW(productData[sku]),ROW(productData[sku])),""),ROWS($A$15:A104)+$B$3))),IF($EC$13="",INDEX(productData[description],SMALL(IF(ISNUMBER(MATCH(productData[category],$EC$9,0)*MATCH(productData[sex],$EC$11,0)),MATCH(ROW(productData[sku]),ROW(productData[sku])),""),ROWS($A$15:A104)+$B$3)),INDEX(productData[description],SMALL(IF(ISNUMBER(MATCH(productData[category],$EC$9,0)*MATCH(productData[sex],$EC$11,0)*MATCH(productData[size1],$EC$13,0)),MATCH(ROW(productData[sku]),ROW(productData[sku])),""),ROWS($A$15:A104)+$B$3))))),"")</f>
        <v/>
      </c>
      <c r="EG99" s="338" t="str">
        <f>IFERROR(IF('BHPC MANAGER'!$EE99="","",INDEX(inventory[ESISTENZA],MATCH('BHPC MANAGER'!$EE99,inventory[SKU],0))),0)</f>
        <v/>
      </c>
      <c r="EH99" s="339" t="s">
        <v>241</v>
      </c>
      <c r="EI99" s="339" t="str">
        <f t="shared" si="13"/>
        <v/>
      </c>
      <c r="EJ99" s="340" t="s">
        <v>241</v>
      </c>
      <c r="EK99" s="341" t="str">
        <f t="shared" si="14"/>
        <v/>
      </c>
    </row>
    <row r="100" spans="12:141" ht="15" customHeight="1" x14ac:dyDescent="0.35">
      <c r="L100" s="285" t="str">
        <f t="array" ref="L100">IFERROR(IF($D$9="",IF($D$11="",IF($D$13="",IF($D$15="",INDEX(orderData[customer],SMALL(MATCH(ROW(orderData[customer]),ROW(orderData[customer])),ROWS($A$15:A107)+$B$3)),INDEX(orderData[customer],SMALL(IF(ISNUMBER(MATCH(YEAR(orderData[invoice_date]),$D$15,0)),MATCH(ROW(orderData[customer]),ROW(orderData[customer])),""),ROWS($A$15:A107)+$B$3))),IF($D$15="",INDEX(orderData[customer],SMALL(IF(ISNUMBER(MATCH(orderData[order_type],$D$13,0)),MATCH(ROW(orderData[customer]),ROW(orderData[customer])),""),ROWS($A$15:A107)+$B$3)),INDEX(orderData[customer],SMALL(IF(ISNUMBER(MATCH(orderData[order_type],$D$13,0)*MATCH(YEAR(orderData[invoice_date]),$D$15,0)),MATCH(ROW(orderData[customer]),ROW(orderData[customer])),""),ROWS($A$15:A107)+$B$3)))),IF($D$13="",IF($D$15="",INDEX(orderData[customer],SMALL(IF(ISNUMBER(MATCH(orderData[status],$D$11,0)),MATCH(ROW(orderData[customer]),ROW(orderData[customer])),""),ROWS($A$15:A107)+$B$3)),INDEX(orderData[customer],SMALL(IF(ISNUMBER(MATCH(orderData[status],$D$11,0)*MATCH(YEAR(orderData[invoice_date]),$D$15,0)),MATCH(ROW(orderData[customer]),ROW(orderData[customer])),""),ROWS($A$15:A107)+$B$3))),IF($D$15="",INDEX(orderData[customer],SMALL(IF(ISNUMBER(MATCH(orderData[status],$D$11,0)*MATCH(orderData[order_type],$D$13,0)),MATCH(ROW(orderData[customer]),ROW(orderData[customer])),""),ROWS($A$15:A107)+$B$3)),INDEX(orderData[customer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er],SMALL(IF(ISNUMBER(MATCH(orderData[customer],$D$9,0)),MATCH(ROW(orderData[customer]),ROW(orderData[customer])),""),ROWS($A$15:A107)+$B$3)),INDEX(orderData[customer],SMALL(IF(ISNUMBER(MATCH(orderData[customer],$D$9,0)*MATCH(YEAR(orderData[invoice_date]),$D$15,0)),MATCH(ROW(orderData[customer]),ROW(orderData[customer])),""),ROWS($A$15:A107)+$B$3))),IF($D$15="",INDEX(orderData[customer],SMALL(IF(ISNUMBER(MATCH(orderData[customer],$D$9,0)*MATCH(orderData[order_type],$D$13,0)),MATCH(ROW(orderData[customer]),ROW(orderData[customer])),""),ROWS($A$15:A107)+$B$3)),INDEX(orderData[customer],SMALL(IF(ISNUMBER(MATCH(orderData[customer],$D$9,0)*MATCH(orderData[order_type],$D$13,0)*MATCH(YEAR(orderData[invoice_date]),$D$15,0)),MATCH(ROW(orderData[customer]),ROW(orderData[customer])),""),ROWS($A$15:A107)+$B$3)))),IF($D$13="",IF($D$15="",INDEX(orderData[customer],SMALL(IF(ISNUMBER(MATCH(orderData[customer],$D$9,0)*MATCH(orderData[status],$D$11,0)),MATCH(ROW(orderData[customer]),ROW(orderData[customer])),""),ROWS($A$15:A107)+$B$3)),INDEX(orderData[customer],SMALL(IF(ISNUMBER(MATCH(orderData[customer],$D$9,0)*MATCH(orderData[status],$D$11,0)*MATCH(YEAR(orderData[invoice_date]),$D$15,0)),MATCH(ROW(orderData[customer]),ROW(orderData[customer])),""),ROWS($A$15:A107)+$B$3))),IF($D$15="",INDEX(orderData[customer],SMALL(IF(ISNUMBER(MATCH(orderData[customer],$D$9,0)*MATCH(orderData[status],$D$11,0)*MATCH(orderData[order_type],$D$13,0)),MATCH(ROW(orderData[customer]),ROW(orderData[customer])),""),ROWS($A$15:A107)+$B$3)),INDEX(orderData[customer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M100" s="286" t="str">
        <f t="array" ref="M100">IFERROR(IF($D$9="",IF($D$11="",IF($D$13="",IF($D$15="",INDEX(orderData[order_no],SMALL(MATCH(ROW(orderData[customer]),ROW(orderData[customer])),ROWS($A$15:A107)+$B$3)),INDEX(orderData[order_no],SMALL(IF(ISNUMBER(MATCH(YEAR(orderData[invoice_date]),$D$15,0)),MATCH(ROW(orderData[customer]),ROW(orderData[customer])),""),ROWS($A$15:A107)+$B$3))),IF($D$15="",INDEX(orderData[order_no],SMALL(IF(ISNUMBER(MATCH(orderData[order_type],$D$13,0)),MATCH(ROW(orderData[customer]),ROW(orderData[customer])),""),ROWS($A$15:A107)+$B$3)),INDEX(orderData[order_no],SMALL(IF(ISNUMBER(MATCH(orderData[order_type],$D$13,0)*MATCH(YEAR(orderData[invoice_date]),$D$15,0)),MATCH(ROW(orderData[customer]),ROW(orderData[customer])),""),ROWS($A$15:A107)+$B$3)))),IF($D$13="",IF($D$15="",INDEX(orderData[order_no],SMALL(IF(ISNUMBER(MATCH(orderData[status],$D$11,0)),MATCH(ROW(orderData[customer]),ROW(orderData[customer])),""),ROWS($A$15:A107)+$B$3)),INDEX(orderData[order_no],SMALL(IF(ISNUMBER(MATCH(orderData[status],$D$11,0)*MATCH(YEAR(orderData[invoice_date]),$D$15,0)),MATCH(ROW(orderData[customer]),ROW(orderData[customer])),""),ROWS($A$15:A107)+$B$3))),IF($D$15="",INDEX(orderData[order_no],SMALL(IF(ISNUMBER(MATCH(orderData[status],$D$11,0)*MATCH(orderData[order_type],$D$13,0)),MATCH(ROW(orderData[customer]),ROW(orderData[customer])),""),ROWS($A$15:A107)+$B$3)),INDEX(orderData[order_no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no],SMALL(IF(ISNUMBER(MATCH(orderData[customer],$D$9,0)),MATCH(ROW(orderData[customer]),ROW(orderData[customer])),""),ROWS($A$15:A107)+$B$3)),INDEX(orderData[order_no],SMALL(IF(ISNUMBER(MATCH(orderData[customer],$D$9,0)*MATCH(YEAR(orderData[invoice_date]),$D$15,0)),MATCH(ROW(orderData[customer]),ROW(orderData[customer])),""),ROWS($A$15:A107)+$B$3))),IF($D$15="",INDEX(orderData[order_no],SMALL(IF(ISNUMBER(MATCH(orderData[customer],$D$9,0)*MATCH(orderData[order_type],$D$13,0)),MATCH(ROW(orderData[customer]),ROW(orderData[customer])),""),ROWS($A$15:A107)+$B$3)),INDEX(orderData[order_no],SMALL(IF(ISNUMBER(MATCH(orderData[customer],$D$9,0)*MATCH(orderData[order_type],$D$13,0)*MATCH(YEAR(orderData[invoice_date]),$D$15,0)),MATCH(ROW(orderData[customer]),ROW(orderData[customer])),""),ROWS($A$15:A107)+$B$3)))),IF($D$13="",IF($D$15="",INDEX(orderData[order_no],SMALL(IF(ISNUMBER(MATCH(orderData[customer],$D$9,0)*MATCH(orderData[status],$D$11,0)),MATCH(ROW(orderData[customer]),ROW(orderData[customer])),""),ROWS($A$15:A107)+$B$3)),INDEX(orderData[order_no],SMALL(IF(ISNUMBER(MATCH(orderData[customer],$D$9,0)*MATCH(orderData[status],$D$11,0)*MATCH(YEAR(orderData[invoice_date]),$D$15,0)),MATCH(ROW(orderData[customer]),ROW(orderData[customer])),""),ROWS($A$15:A107)+$B$3))),IF($D$15="",INDEX(orderData[order_no],SMALL(IF(ISNUMBER(MATCH(orderData[customer],$D$9,0)*MATCH(orderData[status],$D$11,0)*MATCH(orderData[order_type],$D$13,0)),MATCH(ROW(orderData[customer]),ROW(orderData[customer])),""),ROWS($A$15:A107)+$B$3)),INDEX(orderData[order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N100" s="287" t="str">
        <f t="array" ref="N100">IFERROR(IF($D$9="",IF($D$11="",IF($D$13="",IF($D$15="",INDEX(orderData[order_type],SMALL(MATCH(ROW(orderData[customer]),ROW(orderData[customer])),ROWS($A$15:A107)+$B$3)),INDEX(orderData[order_type],SMALL(IF(ISNUMBER(MATCH(YEAR(orderData[invoice_date]),$D$15,0)),MATCH(ROW(orderData[customer]),ROW(orderData[customer])),""),ROWS($A$15:A107)+$B$3))),IF($D$15="",INDEX(orderData[order_type],SMALL(IF(ISNUMBER(MATCH(orderData[order_type],$D$13,0)),MATCH(ROW(orderData[customer]),ROW(orderData[customer])),""),ROWS($A$15:A107)+$B$3)),INDEX(orderData[order_type],SMALL(IF(ISNUMBER(MATCH(orderData[order_type],$D$13,0)*MATCH(YEAR(orderData[invoice_date]),$D$15,0)),MATCH(ROW(orderData[customer]),ROW(orderData[customer])),""),ROWS($A$15:A107)+$B$3)))),IF($D$13="",IF($D$15="",INDEX(orderData[order_type],SMALL(IF(ISNUMBER(MATCH(orderData[status],$D$11,0)),MATCH(ROW(orderData[customer]),ROW(orderData[customer])),""),ROWS($A$15:A107)+$B$3)),INDEX(orderData[order_type],SMALL(IF(ISNUMBER(MATCH(orderData[status],$D$11,0)*MATCH(YEAR(orderData[invoice_date]),$D$15,0)),MATCH(ROW(orderData[customer]),ROW(orderData[customer])),""),ROWS($A$15:A107)+$B$3))),IF($D$15="",INDEX(orderData[order_type],SMALL(IF(ISNUMBER(MATCH(orderData[status],$D$11,0)*MATCH(orderData[order_type],$D$13,0)),MATCH(ROW(orderData[customer]),ROW(orderData[customer])),""),ROWS($A$15:A107)+$B$3)),INDEX(orderData[order_typ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type],SMALL(IF(ISNUMBER(MATCH(orderData[customer],$D$9,0)),MATCH(ROW(orderData[customer]),ROW(orderData[customer])),""),ROWS($A$15:A107)+$B$3)),INDEX(orderData[order_type],SMALL(IF(ISNUMBER(MATCH(orderData[customer],$D$9,0)*MATCH(YEAR(orderData[invoice_date]),$D$15,0)),MATCH(ROW(orderData[customer]),ROW(orderData[customer])),""),ROWS($A$15:A107)+$B$3))),IF($D$15="",INDEX(orderData[order_type],SMALL(IF(ISNUMBER(MATCH(orderData[customer],$D$9,0)*MATCH(orderData[order_type],$D$13,0)),MATCH(ROW(orderData[customer]),ROW(orderData[customer])),""),ROWS($A$15:A107)+$B$3)),INDEX(orderData[order_type],SMALL(IF(ISNUMBER(MATCH(orderData[customer],$D$9,0)*MATCH(orderData[order_type],$D$13,0)*MATCH(YEAR(orderData[invoice_date]),$D$15,0)),MATCH(ROW(orderData[customer]),ROW(orderData[customer])),""),ROWS($A$15:A107)+$B$3)))),IF($D$13="",IF($D$15="",INDEX(orderData[order_type],SMALL(IF(ISNUMBER(MATCH(orderData[customer],$D$9,0)*MATCH(orderData[status],$D$11,0)),MATCH(ROW(orderData[customer]),ROW(orderData[customer])),""),ROWS($A$15:A107)+$B$3)),INDEX(orderData[order_type],SMALL(IF(ISNUMBER(MATCH(orderData[customer],$D$9,0)*MATCH(orderData[status],$D$11,0)*MATCH(YEAR(orderData[invoice_date]),$D$15,0)),MATCH(ROW(orderData[customer]),ROW(orderData[customer])),""),ROWS($A$15:A107)+$B$3))),IF($D$15="",INDEX(orderData[order_type],SMALL(IF(ISNUMBER(MATCH(orderData[customer],$D$9,0)*MATCH(orderData[status],$D$11,0)*MATCH(orderData[order_type],$D$13,0)),MATCH(ROW(orderData[customer]),ROW(orderData[customer])),""),ROWS($A$15:A107)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O100" s="288" t="str">
        <f t="array" ref="O100">IFERROR(IF($D$9="",IF($D$11="",IF($D$13="",IF($D$15="",INDEX(orderData[order_date],SMALL(MATCH(ROW(orderData[customer]),ROW(orderData[customer])),ROWS($A$15:A107)+$B$3)),INDEX(orderData[order_date],SMALL(IF(ISNUMBER(MATCH(YEAR(orderData[invoice_date]),$D$15,0)),MATCH(ROW(orderData[customer]),ROW(orderData[customer])),""),ROWS($A$15:A107)+$B$3))),IF($D$15="",INDEX(orderData[order_date],SMALL(IF(ISNUMBER(MATCH(orderData[order_type],$D$13,0)),MATCH(ROW(orderData[customer]),ROW(orderData[customer])),""),ROWS($A$15:A107)+$B$3)),INDEX(orderData[order_date],SMALL(IF(ISNUMBER(MATCH(orderData[order_type],$D$13,0)*MATCH(YEAR(orderData[invoice_date]),$D$15,0)),MATCH(ROW(orderData[customer]),ROW(orderData[customer])),""),ROWS($A$15:A107)+$B$3)))),IF($D$13="",IF($D$15="",INDEX(orderData[order_date],SMALL(IF(ISNUMBER(MATCH(orderData[status],$D$11,0)),MATCH(ROW(orderData[customer]),ROW(orderData[customer])),""),ROWS($A$15:A107)+$B$3)),INDEX(orderData[order_date],SMALL(IF(ISNUMBER(MATCH(orderData[status],$D$11,0)*MATCH(YEAR(orderData[invoice_date]),$D$15,0)),MATCH(ROW(orderData[customer]),ROW(orderData[customer])),""),ROWS($A$15:A107)+$B$3))),IF($D$15="",INDEX(orderData[order_date],SMALL(IF(ISNUMBER(MATCH(orderData[status],$D$11,0)*MATCH(orderData[order_type],$D$13,0)),MATCH(ROW(orderData[customer]),ROW(orderData[customer])),""),ROWS($A$15:A107)+$B$3)),INDEX(orderData[order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date],SMALL(IF(ISNUMBER(MATCH(orderData[customer],$D$9,0)),MATCH(ROW(orderData[customer]),ROW(orderData[customer])),""),ROWS($A$15:A107)+$B$3)),INDEX(orderData[order_date],SMALL(IF(ISNUMBER(MATCH(orderData[customer],$D$9,0)*MATCH(YEAR(orderData[invoice_date]),$D$15,0)),MATCH(ROW(orderData[customer]),ROW(orderData[customer])),""),ROWS($A$15:A107)+$B$3))),IF($D$15="",INDEX(orderData[order_date],SMALL(IF(ISNUMBER(MATCH(orderData[customer],$D$9,0)*MATCH(orderData[order_type],$D$13,0)),MATCH(ROW(orderData[customer]),ROW(orderData[customer])),""),ROWS($A$15:A107)+$B$3)),INDEX(orderData[order_date],SMALL(IF(ISNUMBER(MATCH(orderData[customer],$D$9,0)*MATCH(orderData[order_type],$D$13,0)*MATCH(YEAR(orderData[invoice_date]),$D$15,0)),MATCH(ROW(orderData[customer]),ROW(orderData[customer])),""),ROWS($A$15:A107)+$B$3)))),IF($D$13="",IF($D$15="",INDEX(orderData[order_date],SMALL(IF(ISNUMBER(MATCH(orderData[customer],$D$9,0)*MATCH(orderData[status],$D$11,0)),MATCH(ROW(orderData[customer]),ROW(orderData[customer])),""),ROWS($A$15:A107)+$B$3)),INDEX(orderData[order_date],SMALL(IF(ISNUMBER(MATCH(orderData[customer],$D$9,0)*MATCH(orderData[status],$D$11,0)*MATCH(YEAR(orderData[invoice_date]),$D$15,0)),MATCH(ROW(orderData[customer]),ROW(orderData[customer])),""),ROWS($A$15:A107)+$B$3))),IF($D$15="",INDEX(orderData[order_date],SMALL(IF(ISNUMBER(MATCH(orderData[customer],$D$9,0)*MATCH(orderData[status],$D$11,0)*MATCH(orderData[order_type],$D$13,0)),MATCH(ROW(orderData[customer]),ROW(orderData[customer])),""),ROWS($A$15:A107)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P100" s="289" t="str">
        <f t="array" ref="P100">IFERROR(IF($D$9="",IF($D$11="",IF($D$13="",IF($D$15="",INDEX(orderData[invoice_no],SMALL(MATCH(ROW(orderData[customer]),ROW(orderData[customer])),ROWS($A$15:A107)+$B$3)),INDEX(orderData[invoice_no],SMALL(IF(ISNUMBER(MATCH(YEAR(orderData[invoice_date]),$D$15,0)),MATCH(ROW(orderData[customer]),ROW(orderData[customer])),""),ROWS($A$15:A107)+$B$3))),IF($D$15="",INDEX(orderData[invoice_no],SMALL(IF(ISNUMBER(MATCH(orderData[order_type],$D$13,0)),MATCH(ROW(orderData[customer]),ROW(orderData[customer])),""),ROWS($A$15:A107)+$B$3)),INDEX(orderData[invoice_no],SMALL(IF(ISNUMBER(MATCH(orderData[order_type],$D$13,0)*MATCH(YEAR(orderData[invoice_date]),$D$15,0)),MATCH(ROW(orderData[customer]),ROW(orderData[customer])),""),ROWS($A$15:A107)+$B$3)))),IF($D$13="",IF($D$15="",INDEX(orderData[invoice_no],SMALL(IF(ISNUMBER(MATCH(orderData[status],$D$11,0)),MATCH(ROW(orderData[customer]),ROW(orderData[customer])),""),ROWS($A$15:A107)+$B$3)),INDEX(orderData[invoice_no],SMALL(IF(ISNUMBER(MATCH(orderData[status],$D$11,0)*MATCH(YEAR(orderData[invoice_date]),$D$15,0)),MATCH(ROW(orderData[customer]),ROW(orderData[customer])),""),ROWS($A$15:A107)+$B$3))),IF($D$15="",INDEX(orderData[invoice_no],SMALL(IF(ISNUMBER(MATCH(orderData[status],$D$11,0)*MATCH(orderData[order_type],$D$13,0)),MATCH(ROW(orderData[customer]),ROW(orderData[customer])),""),ROWS($A$15:A107)+$B$3)),INDEX(orderData[invoice_no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no],SMALL(IF(ISNUMBER(MATCH(orderData[customer],$D$9,0)),MATCH(ROW(orderData[customer]),ROW(orderData[customer])),""),ROWS($A$15:A107)+$B$3)),INDEX(orderData[invoice_no],SMALL(IF(ISNUMBER(MATCH(orderData[customer],$D$9,0)*MATCH(YEAR(orderData[invoice_date]),$D$15,0)),MATCH(ROW(orderData[customer]),ROW(orderData[customer])),""),ROWS($A$15:A107)+$B$3))),IF($D$15="",INDEX(orderData[invoice_no],SMALL(IF(ISNUMBER(MATCH(orderData[customer],$D$9,0)*MATCH(orderData[order_type],$D$13,0)),MATCH(ROW(orderData[customer]),ROW(orderData[customer])),""),ROWS($A$15:A107)+$B$3)),INDEX(orderData[invoice_no],SMALL(IF(ISNUMBER(MATCH(orderData[customer],$D$9,0)*MATCH(orderData[order_type],$D$13,0)*MATCH(YEAR(orderData[invoice_date]),$D$15,0)),MATCH(ROW(orderData[customer]),ROW(orderData[customer])),""),ROWS($A$15:A107)+$B$3)))),IF($D$13="",IF($D$15="",INDEX(orderData[invoice_no],SMALL(IF(ISNUMBER(MATCH(orderData[customer],$D$9,0)*MATCH(orderData[status],$D$11,0)),MATCH(ROW(orderData[customer]),ROW(orderData[customer])),""),ROWS($A$15:A107)+$B$3)),INDEX(orderData[invoice_no],SMALL(IF(ISNUMBER(MATCH(orderData[customer],$D$9,0)*MATCH(orderData[status],$D$11,0)*MATCH(YEAR(orderData[invoice_date]),$D$15,0)),MATCH(ROW(orderData[customer]),ROW(orderData[customer])),""),ROWS($A$15:A107)+$B$3))),IF($D$15="",INDEX(orderData[invoice_no],SMALL(IF(ISNUMBER(MATCH(orderData[customer],$D$9,0)*MATCH(orderData[status],$D$11,0)*MATCH(orderData[order_type],$D$13,0)),MATCH(ROW(orderData[customer]),ROW(orderData[customer])),""),ROWS($A$15:A107)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Q100" s="290" t="str">
        <f t="array" ref="Q100">IFERROR(IF($D$9="",IF($D$11="",IF($D$13="",IF($D$15="",INDEX(orderData[invoice_date],SMALL(MATCH(ROW(orderData[customer]),ROW(orderData[customer])),ROWS($A$15:A107)+$B$3)),INDEX(orderData[invoice_date],SMALL(IF(ISNUMBER(MATCH(YEAR(orderData[invoice_date]),$D$15,0)),MATCH(ROW(orderData[customer]),ROW(orderData[customer])),""),ROWS($A$15:A107)+$B$3))),IF($D$15="",INDEX(orderData[invoice_date],SMALL(IF(ISNUMBER(MATCH(orderData[order_type],$D$13,0)),MATCH(ROW(orderData[customer]),ROW(orderData[customer])),""),ROWS($A$15:A107)+$B$3)),INDEX(orderData[invoice_date],SMALL(IF(ISNUMBER(MATCH(orderData[order_type],$D$13,0)*MATCH(YEAR(orderData[invoice_date]),$D$15,0)),MATCH(ROW(orderData[customer]),ROW(orderData[customer])),""),ROWS($A$15:A107)+$B$3)))),IF($D$13="",IF($D$15="",INDEX(orderData[invoice_date],SMALL(IF(ISNUMBER(MATCH(orderData[status],$D$11,0)),MATCH(ROW(orderData[customer]),ROW(orderData[customer])),""),ROWS($A$15:A107)+$B$3)),INDEX(orderData[invoice_date],SMALL(IF(ISNUMBER(MATCH(orderData[status],$D$11,0)*MATCH(YEAR(orderData[invoice_date]),$D$15,0)),MATCH(ROW(orderData[customer]),ROW(orderData[customer])),""),ROWS($A$15:A107)+$B$3))),IF($D$15="",INDEX(orderData[invoice_date],SMALL(IF(ISNUMBER(MATCH(orderData[status],$D$11,0)*MATCH(orderData[order_type],$D$13,0)),MATCH(ROW(orderData[customer]),ROW(orderData[customer])),""),ROWS($A$15:A107)+$B$3)),INDEX(orderData[invoice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date],SMALL(IF(ISNUMBER(MATCH(orderData[customer],$D$9,0)),MATCH(ROW(orderData[customer]),ROW(orderData[customer])),""),ROWS($A$15:A107)+$B$3)),INDEX(orderData[invoice_date],SMALL(IF(ISNUMBER(MATCH(orderData[customer],$D$9,0)*MATCH(YEAR(orderData[invoice_date]),$D$15,0)),MATCH(ROW(orderData[customer]),ROW(orderData[customer])),""),ROWS($A$15:A107)+$B$3))),IF($D$15="",INDEX(orderData[invoice_date],SMALL(IF(ISNUMBER(MATCH(orderData[customer],$D$9,0)*MATCH(orderData[order_type],$D$13,0)),MATCH(ROW(orderData[customer]),ROW(orderData[customer])),""),ROWS($A$15:A107)+$B$3)),INDEX(orderData[invoice_date],SMALL(IF(ISNUMBER(MATCH(orderData[customer],$D$9,0)*MATCH(orderData[order_type],$D$13,0)*MATCH(YEAR(orderData[invoice_date]),$D$15,0)),MATCH(ROW(orderData[customer]),ROW(orderData[customer])),""),ROWS($A$15:A107)+$B$3)))),IF($D$13="",IF($D$15="",INDEX(orderData[invoice_date],SMALL(IF(ISNUMBER(MATCH(orderData[customer],$D$9,0)*MATCH(orderData[status],$D$11,0)),MATCH(ROW(orderData[customer]),ROW(orderData[customer])),""),ROWS($A$15:A107)+$B$3)),INDEX(orderData[invoice_date],SMALL(IF(ISNUMBER(MATCH(orderData[customer],$D$9,0)*MATCH(orderData[status],$D$11,0)*MATCH(YEAR(orderData[invoice_date]),$D$15,0)),MATCH(ROW(orderData[customer]),ROW(orderData[customer])),""),ROWS($A$15:A107)+$B$3))),IF($D$15="",INDEX(orderData[invoice_date],SMALL(IF(ISNUMBER(MATCH(orderData[customer],$D$9,0)*MATCH(orderData[status],$D$11,0)*MATCH(orderData[order_type],$D$13,0)),MATCH(ROW(orderData[customer]),ROW(orderData[customer])),""),ROWS($A$15:A107)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R100" s="291" t="str">
        <f t="array" ref="R100">IFERROR(IF($D$9="",IF($D$11="",IF($D$13="",IF($D$15="",INDEX(orderData[inv_amount],SMALL(MATCH(ROW(orderData[customer]),ROW(orderData[customer])),ROWS($A$15:A107)+$B$3)),INDEX(orderData[inv_amount],SMALL(IF(ISNUMBER(MATCH(YEAR(orderData[invoice_date]),$D$15,0)),MATCH(ROW(orderData[customer]),ROW(orderData[customer])),""),ROWS($A$15:A107)+$B$3))),IF($D$15="",INDEX(orderData[inv_amount],SMALL(IF(ISNUMBER(MATCH(orderData[order_type],$D$13,0)),MATCH(ROW(orderData[customer]),ROW(orderData[customer])),""),ROWS($A$15:A107)+$B$3)),INDEX(orderData[inv_amount],SMALL(IF(ISNUMBER(MATCH(orderData[order_type],$D$13,0)*MATCH(YEAR(orderData[invoice_date]),$D$15,0)),MATCH(ROW(orderData[customer]),ROW(orderData[customer])),""),ROWS($A$15:A107)+$B$3)))),IF($D$13="",IF($D$15="",INDEX(orderData[inv_amount],SMALL(IF(ISNUMBER(MATCH(orderData[status],$D$11,0)),MATCH(ROW(orderData[customer]),ROW(orderData[customer])),""),ROWS($A$15:A107)+$B$3)),INDEX(orderData[inv_amount],SMALL(IF(ISNUMBER(MATCH(orderData[status],$D$11,0)*MATCH(YEAR(orderData[invoice_date]),$D$15,0)),MATCH(ROW(orderData[customer]),ROW(orderData[customer])),""),ROWS($A$15:A107)+$B$3))),IF($D$15="",INDEX(orderData[inv_amount],SMALL(IF(ISNUMBER(MATCH(orderData[status],$D$11,0)*MATCH(orderData[order_type],$D$13,0)),MATCH(ROW(orderData[customer]),ROW(orderData[customer])),""),ROWS($A$15:A107)+$B$3)),INDEX(orderData[inv_amount],SMALL(IF(ISNUMBER(MATCH(orderData[status],$D$11,0)*MATCH(orderData[order_type],$D$13,0)*MATCH(YEAR(orderData[invoice_date]),$D$15,0)),MATCH(ROW(orderData[customer]),ROW(orderData[customer])),""),ROWS($A$15:A107)+$B$3))))),IF($D$11="",IF($D$13="",IF($D$15="",INDEX(orderData[inv_amount],SMALL(IF(ISNUMBER(MATCH(orderData[customer],$D$9,0)),MATCH(ROW(orderData[customer]),ROW(orderData[customer])),""),ROWS($A$15:A107)+$B$3)),INDEX(orderData[inv_amount],SMALL(IF(ISNUMBER(MATCH(orderData[customer],$D$9,0)*MATCH(YEAR(orderData[invoice_date]),$D$15,0)),MATCH(ROW(orderData[customer]),ROW(orderData[customer])),""),ROWS($A$15:A107)+$B$3))),IF($D$15="",INDEX(orderData[inv_amount],SMALL(IF(ISNUMBER(MATCH(orderData[customer],$D$9,0)*MATCH(orderData[order_type],$D$13,0)),MATCH(ROW(orderData[customer]),ROW(orderData[customer])),""),ROWS($A$15:A107)+$B$3)),INDEX(orderData[inv_amount],SMALL(IF(ISNUMBER(MATCH(orderData[customer],$D$9,0)*MATCH(orderData[order_type],$D$13,0)*MATCH(YEAR(orderData[invoice_date]),$D$15,0)),MATCH(ROW(orderData[customer]),ROW(orderData[customer])),""),ROWS($A$15:A107)+$B$3)))),IF($D$13="",IF($D$15="",INDEX(orderData[inv_amount],SMALL(IF(ISNUMBER(MATCH(orderData[customer],$D$9,0)*MATCH(orderData[status],$D$11,0)),MATCH(ROW(orderData[customer]),ROW(orderData[customer])),""),ROWS($A$15:A107)+$B$3)),INDEX(orderData[inv_amount],SMALL(IF(ISNUMBER(MATCH(orderData[customer],$D$9,0)*MATCH(orderData[status],$D$11,0)*MATCH(YEAR(orderData[inv_amount]),$D$15,0)),MATCH(ROW(orderData[customer]),ROW(orderData[customer])),""),ROWS($A$15:A107)+$B$3))),IF($D$15="",INDEX(orderData[inv_amount],SMALL(IF(ISNUMBER(MATCH(orderData[customer],$D$9,0)*MATCH(orderData[status],$D$11,0)*MATCH(orderData[order_type],$D$13,0)),MATCH(ROW(orderData[customer]),ROW(orderData[customer])),""),ROWS($A$15:A107)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S100" s="353" t="str">
        <f t="array" ref="S100">IFERROR(IF($D$9="",IF($D$11="",IF($D$13="",IF($D$15="",INDEX(orderData[lock_goods],SMALL(MATCH(ROW(orderData[customer]),ROW(orderData[customer])),ROWS($A$15:A107)+$B$3)),INDEX(orderData[lock_goods],SMALL(IF(ISNUMBER(MATCH(YEAR(orderData[invoice_date]),$D$15,0)),MATCH(ROW(orderData[customer]),ROW(orderData[customer])),""),ROWS($A$15:A107)+$B$3))),IF($D$15="",INDEX(orderData[lock_goods],SMALL(IF(ISNUMBER(MATCH(orderData[order_type],$D$13,0)),MATCH(ROW(orderData[customer]),ROW(orderData[customer])),""),ROWS($A$15:A107)+$B$3)),INDEX(orderData[lock_goods],SMALL(IF(ISNUMBER(MATCH(orderData[order_type],$D$13,0)*MATCH(YEAR(orderData[invoice_date]),$D$15,0)),MATCH(ROW(orderData[customer]),ROW(orderData[customer])),""),ROWS($A$15:A107)+$B$3)))),IF($D$13="",IF($D$15="",INDEX(orderData[lock_goods],SMALL(IF(ISNUMBER(MATCH(orderData[status],$D$11,0)),MATCH(ROW(orderData[customer]),ROW(orderData[customer])),""),ROWS($A$15:A107)+$B$3)),INDEX(orderData[lock_goods],SMALL(IF(ISNUMBER(MATCH(orderData[status],$D$11,0)*MATCH(YEAR(orderData[invoice_date]),$D$15,0)),MATCH(ROW(orderData[customer]),ROW(orderData[customer])),""),ROWS($A$15:A107)+$B$3))),IF($D$15="",INDEX(orderData[lock_goods],SMALL(IF(ISNUMBER(MATCH(orderData[status],$D$11,0)*MATCH(orderData[order_type],$D$13,0)),MATCH(ROW(orderData[customer]),ROW(orderData[customer])),""),ROWS($A$15:A107)+$B$3)),INDEX(orderData[lock_goods],SMALL(IF(ISNUMBER(MATCH(orderData[status],$D$11,0)*MATCH(orderData[order_type],$D$13,0)*MATCH(YEAR(orderData[invoice_date]),$D$15,0)),MATCH(ROW(orderData[customer]),ROW(orderData[customer])),""),ROWS($A$15:A107)+$B$3))))),IF($D$11="",IF($D$13="",IF($D$15="",INDEX(orderData[lock_goods],SMALL(IF(ISNUMBER(MATCH(orderData[customer],$D$9,0)),MATCH(ROW(orderData[customer]),ROW(orderData[customer])),""),ROWS($A$15:A107)+$B$3)),INDEX(orderData[lock_goods],SMALL(IF(ISNUMBER(MATCH(orderData[customer],$D$9,0)*MATCH(YEAR(orderData[invoice_date]),$D$15,0)),MATCH(ROW(orderData[customer]),ROW(orderData[customer])),""),ROWS($A$15:A107)+$B$3))),IF($D$15="",INDEX(orderData[lock_goods],SMALL(IF(ISNUMBER(MATCH(orderData[customer],$D$9,0)*MATCH(orderData[order_type],$D$13,0)),MATCH(ROW(orderData[customer]),ROW(orderData[customer])),""),ROWS($A$15:A107)+$B$3)),INDEX(orderData[lock_goods],SMALL(IF(ISNUMBER(MATCH(orderData[customer],$D$9,0)*MATCH(orderData[order_type],$D$13,0)*MATCH(YEAR(orderData[invoice_date]),$D$15,0)),MATCH(ROW(orderData[customer]),ROW(orderData[customer])),""),ROWS($A$15:A107)+$B$3)))),IF($D$13="",IF($D$15="",INDEX(orderData[lock_goods],SMALL(IF(ISNUMBER(MATCH(orderData[customer],$D$9,0)*MATCH(orderData[status],$D$11,0)),MATCH(ROW(orderData[customer]),ROW(orderData[customer])),""),ROWS($A$15:A107)+$B$3)),INDEX(orderData[lock_goods],SMALL(IF(ISNUMBER(MATCH(orderData[customer],$D$9,0)*MATCH(orderData[status],$D$11,0)*MATCH(YEAR(orderData[payed]),$D$15,0)),MATCH(ROW(orderData[customer]),ROW(orderData[customer])),""),ROWS($A$15:A107)+$B$3))),IF($D$15="",INDEX(orderData[lock_goods],SMALL(IF(ISNUMBER(MATCH(orderData[customer],$D$9,0)*MATCH(orderData[status],$D$11,0)*MATCH(orderData[order_type],$D$13,0)),MATCH(ROW(orderData[customer]),ROW(orderData[customer])),""),ROWS($A$15:A107)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T100" s="292" t="str">
        <f t="array" ref="T100">IFERROR(IF($D$9="",IF($D$11="",IF($D$13="",IF($D$15="",INDEX(orderData[payed],SMALL(MATCH(ROW(orderData[customer]),ROW(orderData[customer])),ROWS($A$15:A107)+$B$3)),INDEX(orderData[payed],SMALL(IF(ISNUMBER(MATCH(YEAR(orderData[invoice_date]),$D$15,0)),MATCH(ROW(orderData[customer]),ROW(orderData[customer])),""),ROWS($A$15:A107)+$B$3))),IF($D$15="",INDEX(orderData[payed],SMALL(IF(ISNUMBER(MATCH(orderData[order_type],$D$13,0)),MATCH(ROW(orderData[customer]),ROW(orderData[customer])),""),ROWS($A$15:A107)+$B$3)),INDEX(orderData[payed],SMALL(IF(ISNUMBER(MATCH(orderData[order_type],$D$13,0)*MATCH(YEAR(orderData[invoice_date]),$D$15,0)),MATCH(ROW(orderData[customer]),ROW(orderData[customer])),""),ROWS($A$15:A107)+$B$3)))),IF($D$13="",IF($D$15="",INDEX(orderData[payed],SMALL(IF(ISNUMBER(MATCH(orderData[status],$D$11,0)),MATCH(ROW(orderData[customer]),ROW(orderData[customer])),""),ROWS($A$15:A107)+$B$3)),INDEX(orderData[payed],SMALL(IF(ISNUMBER(MATCH(orderData[status],$D$11,0)*MATCH(YEAR(orderData[invoice_date]),$D$15,0)),MATCH(ROW(orderData[customer]),ROW(orderData[customer])),""),ROWS($A$15:A107)+$B$3))),IF($D$15="",INDEX(orderData[payed],SMALL(IF(ISNUMBER(MATCH(orderData[status],$D$11,0)*MATCH(orderData[order_type],$D$13,0)),MATCH(ROW(orderData[customer]),ROW(orderData[customer])),""),ROWS($A$15:A107)+$B$3)),INDEX(orderData[payed],SMALL(IF(ISNUMBER(MATCH(orderData[status],$D$11,0)*MATCH(orderData[order_type],$D$13,0)*MATCH(YEAR(orderData[invoice_date]),$D$15,0)),MATCH(ROW(orderData[customer]),ROW(orderData[customer])),""),ROWS($A$15:A107)+$B$3))))),IF($D$11="",IF($D$13="",IF($D$15="",INDEX(orderData[payed],SMALL(IF(ISNUMBER(MATCH(orderData[customer],$D$9,0)),MATCH(ROW(orderData[customer]),ROW(orderData[customer])),""),ROWS($A$15:A107)+$B$3)),INDEX(orderData[payed],SMALL(IF(ISNUMBER(MATCH(orderData[customer],$D$9,0)*MATCH(YEAR(orderData[invoice_date]),$D$15,0)),MATCH(ROW(orderData[customer]),ROW(orderData[customer])),""),ROWS($A$15:A107)+$B$3))),IF($D$15="",INDEX(orderData[payed],SMALL(IF(ISNUMBER(MATCH(orderData[customer],$D$9,0)*MATCH(orderData[order_type],$D$13,0)),MATCH(ROW(orderData[customer]),ROW(orderData[customer])),""),ROWS($A$15:A107)+$B$3)),INDEX(orderData[payed],SMALL(IF(ISNUMBER(MATCH(orderData[customer],$D$9,0)*MATCH(orderData[order_type],$D$13,0)*MATCH(YEAR(orderData[invoice_date]),$D$15,0)),MATCH(ROW(orderData[customer]),ROW(orderData[customer])),""),ROWS($A$15:A107)+$B$3)))),IF($D$13="",IF($D$15="",INDEX(orderData[payed],SMALL(IF(ISNUMBER(MATCH(orderData[customer],$D$9,0)*MATCH(orderData[status],$D$11,0)),MATCH(ROW(orderData[customer]),ROW(orderData[customer])),""),ROWS($A$15:A107)+$B$3)),INDEX(orderData[payed],SMALL(IF(ISNUMBER(MATCH(orderData[customer],$D$9,0)*MATCH(orderData[status],$D$11,0)*MATCH(YEAR(orderData[payed]),$D$15,0)),MATCH(ROW(orderData[customer]),ROW(orderData[customer])),""),ROWS($A$15:A107)+$B$3))),IF($D$15="",INDEX(orderData[payed],SMALL(IF(ISNUMBER(MATCH(orderData[customer],$D$9,0)*MATCH(orderData[status],$D$11,0)*MATCH(orderData[order_type],$D$13,0)),MATCH(ROW(orderData[customer]),ROW(orderData[customer])),""),ROWS($A$15:A107)+$B$3)),INDEX(orderData[paye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U100" s="287" t="str">
        <f t="array" ref="U100">IFERROR(IF($D$9="",IF($D$11="",IF($D$13="",IF($D$15="",INDEX(orderData[shipping_method],SMALL(MATCH(ROW(orderData[customer]),ROW(orderData[customer])),ROWS($A$15:A107)+$B$3)),INDEX(orderData[shipping_method],SMALL(IF(ISNUMBER(MATCH(YEAR(orderData[invoice_date]),$D$15,0)),MATCH(ROW(orderData[customer]),ROW(orderData[customer])),""),ROWS($A$15:A107)+$B$3))),IF($D$15="",INDEX(orderData[shipping_method],SMALL(IF(ISNUMBER(MATCH(orderData[order_type],$D$13,0)),MATCH(ROW(orderData[customer]),ROW(orderData[customer])),""),ROWS($A$15:A107)+$B$3)),INDEX(orderData[shipping_method],SMALL(IF(ISNUMBER(MATCH(orderData[order_type],$D$13,0)*MATCH(YEAR(orderData[invoice_date]),$D$15,0)),MATCH(ROW(orderData[customer]),ROW(orderData[customer])),""),ROWS($A$15:A107)+$B$3)))),IF($D$13="",IF($D$15="",INDEX(orderData[shipping_method],SMALL(IF(ISNUMBER(MATCH(orderData[status],$D$11,0)),MATCH(ROW(orderData[customer]),ROW(orderData[customer])),""),ROWS($A$15:A107)+$B$3)),INDEX(orderData[shipping_method],SMALL(IF(ISNUMBER(MATCH(orderData[status],$D$11,0)*MATCH(YEAR(orderData[invoice_date]),$D$15,0)),MATCH(ROW(orderData[customer]),ROW(orderData[customer])),""),ROWS($A$15:A107)+$B$3))),IF($D$15="",INDEX(orderData[shipping_method],SMALL(IF(ISNUMBER(MATCH(orderData[status],$D$11,0)*MATCH(orderData[order_type],$D$13,0)),MATCH(ROW(orderData[customer]),ROW(orderData[customer])),""),ROWS($A$15:A107)+$B$3)),INDEX(orderData[shipping_method],SMALL(IF(ISNUMBER(MATCH(orderData[status],$D$11,0)*MATCH(orderData[order_type],$D$13,0)*MATCH(YEAR(orderData[invoice_date]),$D$15,0)),MATCH(ROW(orderData[customer]),ROW(orderData[customer])),""),ROWS($A$15:A107)+$B$3))))),IF($D$11="",IF($D$13="",IF($D$15="",INDEX(orderData[shipping_method],SMALL(IF(ISNUMBER(MATCH(orderData[customer],$D$9,0)),MATCH(ROW(orderData[customer]),ROW(orderData[customer])),""),ROWS($A$15:A107)+$B$3)),INDEX(orderData[shipping_method],SMALL(IF(ISNUMBER(MATCH(orderData[customer],$D$9,0)*MATCH(YEAR(orderData[invoice_date]),$D$15,0)),MATCH(ROW(orderData[customer]),ROW(orderData[customer])),""),ROWS($A$15:A107)+$B$3))),IF($D$15="",INDEX(orderData[shipping_method],SMALL(IF(ISNUMBER(MATCH(orderData[customer],$D$9,0)*MATCH(orderData[order_type],$D$13,0)),MATCH(ROW(orderData[customer]),ROW(orderData[customer])),""),ROWS($A$15:A107)+$B$3)),INDEX(orderData[shipping_method],SMALL(IF(ISNUMBER(MATCH(orderData[customer],$D$9,0)*MATCH(orderData[order_type],$D$13,0)*MATCH(YEAR(orderData[invoice_date]),$D$15,0)),MATCH(ROW(orderData[customer]),ROW(orderData[customer])),""),ROWS($A$15:A107)+$B$3)))),IF($D$13="",IF($D$15="",INDEX(orderData[shipping_method],SMALL(IF(ISNUMBER(MATCH(orderData[customer],$D$9,0)*MATCH(orderData[status],$D$11,0)),MATCH(ROW(orderData[customer]),ROW(orderData[customer])),""),ROWS($A$15:A107)+$B$3)),INDEX(orderData[shipping_method],SMALL(IF(ISNUMBER(MATCH(orderData[customer],$D$9,0)*MATCH(orderData[status],$D$11,0)*MATCH(YEAR(orderData[shipping_method]),$D$15,0)),MATCH(ROW(orderData[customer]),ROW(orderData[customer])),""),ROWS($A$15:A107)+$B$3))),IF($D$15="",INDEX(orderData[shipping_method],SMALL(IF(ISNUMBER(MATCH(orderData[customer],$D$9,0)*MATCH(orderData[status],$D$11,0)*MATCH(orderData[order_type],$D$13,0)),MATCH(ROW(orderData[customer]),ROW(orderData[customer])),""),ROWS($A$15:A107)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V100" s="292" t="str">
        <f t="array" ref="V100">IFERROR(IF($D$9="",IF($D$11="",IF($D$13="",IF($D$15="",INDEX(orderData[status],SMALL(MATCH(ROW(orderData[customer]),ROW(orderData[customer])),ROWS($A$15:A107)+$B$3)),INDEX(orderData[status],SMALL(IF(ISNUMBER(MATCH(YEAR(orderData[invoice_date]),$D$15,0)),MATCH(ROW(orderData[customer]),ROW(orderData[customer])),""),ROWS($A$15:A107)+$B$3))),IF($D$15="",INDEX(orderData[status],SMALL(IF(ISNUMBER(MATCH(orderData[order_type],$D$13,0)),MATCH(ROW(orderData[customer]),ROW(orderData[customer])),""),ROWS($A$15:A107)+$B$3)),INDEX(orderData[status],SMALL(IF(ISNUMBER(MATCH(orderData[order_type],$D$13,0)*MATCH(YEAR(orderData[invoice_date]),$D$15,0)),MATCH(ROW(orderData[customer]),ROW(orderData[customer])),""),ROWS($A$15:A107)+$B$3)))),IF($D$13="",IF($D$15="",INDEX(orderData[status],SMALL(IF(ISNUMBER(MATCH(orderData[status],$D$11,0)),MATCH(ROW(orderData[customer]),ROW(orderData[customer])),""),ROWS($A$15:A107)+$B$3)),INDEX(orderData[status],SMALL(IF(ISNUMBER(MATCH(orderData[status],$D$11,0)*MATCH(YEAR(orderData[invoice_date]),$D$15,0)),MATCH(ROW(orderData[customer]),ROW(orderData[customer])),""),ROWS($A$15:A107)+$B$3))),IF($D$15="",INDEX(orderData[status],SMALL(IF(ISNUMBER(MATCH(orderData[status],$D$11,0)*MATCH(orderData[order_type],$D$13,0)),MATCH(ROW(orderData[customer]),ROW(orderData[customer])),""),ROWS($A$15:A107)+$B$3)),INDEX(orderData[status],SMALL(IF(ISNUMBER(MATCH(orderData[status],$D$11,0)*MATCH(orderData[order_type],$D$13,0)*MATCH(YEAR(orderData[invoice_date]),$D$15,0)),MATCH(ROW(orderData[customer]),ROW(orderData[customer])),""),ROWS($A$15:A107)+$B$3))))),IF($D$11="",IF($D$13="",IF($D$15="",INDEX(orderData[status],SMALL(IF(ISNUMBER(MATCH(orderData[customer],$D$9,0)),MATCH(ROW(orderData[customer]),ROW(orderData[customer])),""),ROWS($A$15:A107)+$B$3)),INDEX(orderData[status],SMALL(IF(ISNUMBER(MATCH(orderData[customer],$D$9,0)*MATCH(YEAR(orderData[invoice_date]),$D$15,0)),MATCH(ROW(orderData[customer]),ROW(orderData[customer])),""),ROWS($A$15:A107)+$B$3))),IF($D$15="",INDEX(orderData[status],SMALL(IF(ISNUMBER(MATCH(orderData[customer],$D$9,0)*MATCH(orderData[order_type],$D$13,0)),MATCH(ROW(orderData[customer]),ROW(orderData[customer])),""),ROWS($A$15:A107)+$B$3)),INDEX(orderData[status],SMALL(IF(ISNUMBER(MATCH(orderData[customer],$D$9,0)*MATCH(orderData[order_type],$D$13,0)*MATCH(YEAR(orderData[invoice_date]),$D$15,0)),MATCH(ROW(orderData[customer]),ROW(orderData[customer])),""),ROWS($A$15:A107)+$B$3)))),IF($D$13="",IF($D$15="",INDEX(orderData[status],SMALL(IF(ISNUMBER(MATCH(orderData[customer],$D$9,0)*MATCH(orderData[status],$D$11,0)),MATCH(ROW(orderData[customer]),ROW(orderData[customer])),""),ROWS($A$15:A107)+$B$3)),INDEX(orderData[status],SMALL(IF(ISNUMBER(MATCH(orderData[customer],$D$9,0)*MATCH(orderData[status],$D$11,0)*MATCH(YEAR(orderData[status]),$D$15,0)),MATCH(ROW(orderData[customer]),ROW(orderData[customer])),""),ROWS($A$15:A107)+$B$3))),IF($D$15="",INDEX(orderData[status],SMALL(IF(ISNUMBER(MATCH(orderData[customer],$D$9,0)*MATCH(orderData[status],$D$11,0)*MATCH(orderData[order_type],$D$13,0)),MATCH(ROW(orderData[customer]),ROW(orderData[customer])),""),ROWS($A$15:A107)+$B$3)),INDEX(orderData[statu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W100" s="392" t="str">
        <f t="array" ref="W100">IFERROR(IF($D$9="",IF($D$11="",IF($D$13="",IF($D$15="",INDEX(orderData[custom_docs],SMALL(MATCH(ROW(orderData[customer]),ROW(orderData[customer])),ROWS($A$15:A107)+$B$3)),INDEX(orderData[custom_docs],SMALL(IF(ISNUMBER(MATCH(YEAR(orderData[invoice_date]),$D$15,0)),MATCH(ROW(orderData[customer]),ROW(orderData[customer])),""),ROWS($A$15:A107)+$B$3))),IF($D$15="",INDEX(orderData[custom_docs],SMALL(IF(ISNUMBER(MATCH(orderData[order_type],$D$13,0)),MATCH(ROW(orderData[customer]),ROW(orderData[customer])),""),ROWS($A$15:A107)+$B$3)),INDEX(orderData[custom_docs],SMALL(IF(ISNUMBER(MATCH(orderData[order_type],$D$13,0)*MATCH(YEAR(orderData[invoice_date]),$D$15,0)),MATCH(ROW(orderData[customer]),ROW(orderData[customer])),""),ROWS($A$15:A107)+$B$3)))),IF($D$13="",IF($D$15="",INDEX(orderData[custom_docs],SMALL(IF(ISNUMBER(MATCH(orderData[status],$D$11,0)),MATCH(ROW(orderData[customer]),ROW(orderData[customer])),""),ROWS($A$15:A107)+$B$3)),INDEX(orderData[custom_docs],SMALL(IF(ISNUMBER(MATCH(orderData[status],$D$11,0)*MATCH(YEAR(orderData[invoice_date]),$D$15,0)),MATCH(ROW(orderData[customer]),ROW(orderData[customer])),""),ROWS($A$15:A107)+$B$3))),IF($D$15="",INDEX(orderData[custom_docs],SMALL(IF(ISNUMBER(MATCH(orderData[status],$D$11,0)*MATCH(orderData[order_type],$D$13,0)),MATCH(ROW(orderData[customer]),ROW(orderData[customer])),""),ROWS($A$15:A107)+$B$3)),INDEX(orderData[custom_docs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_docs],SMALL(IF(ISNUMBER(MATCH(orderData[customer],$D$9,0)),MATCH(ROW(orderData[customer]),ROW(orderData[customer])),""),ROWS($A$15:A107)+$B$3)),INDEX(orderData[custom_docs],SMALL(IF(ISNUMBER(MATCH(orderData[customer],$D$9,0)*MATCH(YEAR(orderData[invoice_date]),$D$15,0)),MATCH(ROW(orderData[customer]),ROW(orderData[customer])),""),ROWS($A$15:A107)+$B$3))),IF($D$15="",INDEX(orderData[custom_docs],SMALL(IF(ISNUMBER(MATCH(orderData[customer],$D$9,0)*MATCH(orderData[order_type],$D$13,0)),MATCH(ROW(orderData[customer]),ROW(orderData[customer])),""),ROWS($A$15:A107)+$B$3)),INDEX(orderData[custom_docs],SMALL(IF(ISNUMBER(MATCH(orderData[customer],$D$9,0)*MATCH(orderData[order_type],$D$13,0)*MATCH(YEAR(orderData[invoice_date]),$D$15,0)),MATCH(ROW(orderData[customer]),ROW(orderData[customer])),""),ROWS($A$15:A107)+$B$3)))),IF($D$13="",IF($D$15="",INDEX(orderData[custom_docs],SMALL(IF(ISNUMBER(MATCH(orderData[customer],$D$9,0)*MATCH(orderData[status],$D$11,0)),MATCH(ROW(orderData[customer]),ROW(orderData[customer])),""),ROWS($A$15:A107)+$B$3)),INDEX(orderData[custom_docs],SMALL(IF(ISNUMBER(MATCH(orderData[customer],$D$9,0)*MATCH(orderData[status],$D$11,0)*MATCH(YEAR(orderData[status]),$D$15,0)),MATCH(ROW(orderData[customer]),ROW(orderData[customer])),""),ROWS($A$15:A107)+$B$3))),IF($D$15="",INDEX(orderData[custom_docs],SMALL(IF(ISNUMBER(MATCH(orderData[customer],$D$9,0)*MATCH(orderData[status],$D$11,0)*MATCH(orderData[order_type],$D$13,0)),MATCH(ROW(orderData[customer]),ROW(orderData[customer])),""),ROWS($A$15:A107)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BK100" s="266"/>
      <c r="BL100" s="267"/>
      <c r="BM100" s="268"/>
      <c r="BN100" s="267"/>
      <c r="BO100" s="268"/>
      <c r="BZ100" s="318"/>
      <c r="CA100" s="305" t="str">
        <f>IFERROR(IF(BZ100="","",INDEX(productData[description],MATCH(BZ100,productData[sku],0))),"")</f>
        <v/>
      </c>
      <c r="CB100" s="307"/>
      <c r="CC100" s="421"/>
      <c r="CD100" s="315"/>
      <c r="CE100" s="426"/>
      <c r="CF100" s="308"/>
      <c r="CG100" s="309" t="str">
        <f>IFERROR(ROUNDUP(CB100/INDEX(productData[units_per_carton],MATCH(BZ100,productData[sku],0)),0),"")</f>
        <v/>
      </c>
      <c r="CH100" s="310" t="str">
        <f>IFERROR(ROUNDUP(CD100/INDEX(productData[units_per_carton],MATCH(BZ100,productData[sku],0)),0),"")</f>
        <v/>
      </c>
      <c r="CI100" s="310" t="str">
        <f>IFERROR(ROUNDUP(CF100/INDEX(productData[units_per_carton],MATCH(BZ100,productData[sku])),0),"")</f>
        <v/>
      </c>
      <c r="CJ100" s="310" t="str">
        <f>IFERROR(((CB100+CD100+CF100)/INDEX(productData[units_per_carton],MATCH(BZ100,productData[sku],0)))*INDEX(productData[net_weight],MATCH(BZ100,productData[sku],0)),"")</f>
        <v/>
      </c>
      <c r="CK100" s="310" t="str">
        <f>IFERROR(((CB100+CD100+CF100)/INDEX(productData[units_per_carton],MATCH(BZ100,productData[sku],0)))*INDEX(productData[gross_weight],MATCH(BZ100,productData[sku],0)),"")</f>
        <v/>
      </c>
      <c r="CL100" s="414" t="str">
        <f>IFERROR((CB100+CD100+CF100)/INDEX(productData[units_per_carton],MATCH(BZ100,productData[sku],0))*INDEX(productData[length],MATCH(BZ100,productData[sku],0))*INDEX(productData[width],MATCH(BZ100,productData[sku],0))*INDEX(productData[height],MATCH(BZ100,productData[sku],0))/1000000000,"")</f>
        <v/>
      </c>
      <c r="CM100" s="311" t="str">
        <f>IFERROR(INDEX(productData[category],MATCH(BZ100,productData[sku],0)),"")</f>
        <v/>
      </c>
      <c r="CN100" s="311" t="str">
        <f>IFERROR(INDEX(productData[size1],MATCH(BZ100,productData[sku],0)),"")</f>
        <v/>
      </c>
      <c r="CO100" s="312" t="str">
        <f>IFERROR(INDEX(productData[hs_code],MATCH(BZ100,productData[sku],0)),"")</f>
        <v/>
      </c>
      <c r="CP100" s="365" t="str">
        <f>IFERROR(INDEX(productData[sku_geko],MATCH(BZ100,productData[sku],0)),"")</f>
        <v/>
      </c>
      <c r="CQ100" s="308"/>
      <c r="CR100" s="383" t="str">
        <f>IFERROR(IF(BZ100="","",IF($BX$15="SALE",INDEX(inventory[COSTO UNITARIO],MATCH(BZ100,inventory[SKU],0)),IF($BX$15="SAMPLING",INDEX(inventory[COSTO UNITARIO],MATCH(BZ100,inventory[SKU],0)),""))),"")</f>
        <v/>
      </c>
      <c r="CS100" s="383" t="str">
        <f t="shared" si="10"/>
        <v/>
      </c>
      <c r="CT100" s="430" t="str">
        <f t="shared" si="11"/>
        <v/>
      </c>
      <c r="CU100" s="357" t="str">
        <f t="shared" si="12"/>
        <v/>
      </c>
      <c r="DB100" s="251" t="str">
        <f>IFERROR(VLOOKUP(BZ100,productData[],22,FALSE),"")</f>
        <v/>
      </c>
      <c r="EE100" s="342" t="str">
        <f t="array" ref="EE100">IFERROR(IF($EC$9="",IF($EC$11="",IF($EC$13="",INDEX(productData[sku],SMALL(MATCH(ROW(productData[sku]),ROW(productData[sku])),ROWS($A$15:A107)+$B$3)),INDEX(productData[sku],SMALL(IF(ISNUMBER(MATCH(productData[size1],$EC$13,0)),MATCH(ROW(productData[sku]),ROW(productData[sku])),""),ROWS($A$15:A105)+$B$3))),IF($EC$13="",INDEX(productData[sku],SMALL(IF(ISNUMBER(MATCH(productData[sex],$EC$11,0)),MATCH(ROW(productData[sku]),ROW(productData[sku])),""),ROWS($A$15:A105)+$B$3)),INDEX(productData[sku],SMALL(IF(ISNUMBER(MATCH(productData[sex],$EC$11,0)*MATCH(productData[size1],$EC$13,0)),MATCH(ROW(productData[sku]),ROW(productData[sku])),""),ROWS($A$15:A105)+$B$3)))),IF($EC$11="",IF($EC$13="",INDEX(productData[sku],SMALL(IF(ISNUMBER(MATCH(productData[category],$EC$9,0)),MATCH(ROW(productData[sku]),ROW(productData[sku])),""),ROWS($A$15:A105)+$B$3)),INDEX(productData[sku],SMALL(IF(ISNUMBER(MATCH(productData[category],$EC$9,0)*MATCH(productData[size1],$EC$13,0)),MATCH(ROW(productData[sku]),ROW(productData[sku])),""),ROWS($A$15:A105)+$B$3))),IF($EC$13="",INDEX(productData[sku],SMALL(IF(ISNUMBER(MATCH(productData[category],$EC$9,0)*MATCH(productData[sex],$EC$11,0)),MATCH(ROW(productData[sku]),ROW(productData[sku])),""),ROWS($A$15:A105)+$B$3)),INDEX(productData[sku],SMALL(IF(ISNUMBER(MATCH(productData[category],$EC$9,0)*MATCH(productData[sex],$EC$11,0)*MATCH(productData[size1],$EC$13,0)),MATCH(ROW(productData[sku]),ROW(productData[sku])),""),ROWS($A$15:A105)+$B$3))))),"")</f>
        <v/>
      </c>
      <c r="EF100" s="502" t="str">
        <f t="array" ref="EF100">IFERROR(IF($EC$9="",IF($EC$11="",IF($EC$13="",INDEX(productData[description],SMALL(MATCH(ROW(productData[sku]),ROW(productData[sku])),ROWS($A$15:A107)+$B$3)),INDEX(productData[description],SMALL(IF(ISNUMBER(MATCH(productData[size1],$EC$13,0)),MATCH(ROW(productData[sku]),ROW(productData[sku])),""),ROWS($A$15:A105)+$B$3))),IF($EC$13="",INDEX(productData[description],SMALL(IF(ISNUMBER(MATCH(productData[sex],$EC$11,0)),MATCH(ROW(productData[sku]),ROW(productData[sku])),""),ROWS($A$15:A105)+$B$3)),INDEX(productData[description],SMALL(IF(ISNUMBER(MATCH(productData[sex],$EC$11,0)*MATCH(productData[size1],$EC$13,0)),MATCH(ROW(productData[sku]),ROW(productData[sku])),""),ROWS($A$15:A105)+$B$3)))),IF($EC$11="",IF($EC$13="",INDEX(productData[description],SMALL(IF(ISNUMBER(MATCH(productData[category],$EC$9,0)),MATCH(ROW(productData[sku]),ROW(productData[sku])),""),ROWS($A$15:A105)+$B$3)),INDEX(productData[description],SMALL(IF(ISNUMBER(MATCH(productData[category],$EC$9,0)*MATCH(productData[size1],$EC$13,0)),MATCH(ROW(productData[sku]),ROW(productData[sku])),""),ROWS($A$15:A105)+$B$3))),IF($EC$13="",INDEX(productData[description],SMALL(IF(ISNUMBER(MATCH(productData[category],$EC$9,0)*MATCH(productData[sex],$EC$11,0)),MATCH(ROW(productData[sku]),ROW(productData[sku])),""),ROWS($A$15:A105)+$B$3)),INDEX(productData[description],SMALL(IF(ISNUMBER(MATCH(productData[category],$EC$9,0)*MATCH(productData[sex],$EC$11,0)*MATCH(productData[size1],$EC$13,0)),MATCH(ROW(productData[sku]),ROW(productData[sku])),""),ROWS($A$15:A105)+$B$3))))),"")</f>
        <v/>
      </c>
      <c r="EG100" s="343" t="str">
        <f>IFERROR(IF('BHPC MANAGER'!$EE100="","",INDEX(inventory[ESISTENZA],MATCH('BHPC MANAGER'!$EE100,inventory[SKU],0))),0)</f>
        <v/>
      </c>
      <c r="EH100" s="344" t="s">
        <v>241</v>
      </c>
      <c r="EI100" s="344" t="str">
        <f t="shared" si="13"/>
        <v/>
      </c>
      <c r="EJ100" s="345" t="s">
        <v>241</v>
      </c>
      <c r="EK100" s="346" t="str">
        <f t="shared" si="14"/>
        <v/>
      </c>
    </row>
    <row r="101" spans="12:141" ht="15" customHeight="1" x14ac:dyDescent="0.35">
      <c r="L101" s="285" t="str">
        <f t="array" ref="L101">IFERROR(IF($D$9="",IF($D$11="",IF($D$13="",IF($D$15="",INDEX(orderData[customer],SMALL(MATCH(ROW(orderData[customer]),ROW(orderData[customer])),ROWS($A$15:A108)+$B$3)),INDEX(orderData[customer],SMALL(IF(ISNUMBER(MATCH(YEAR(orderData[invoice_date]),$D$15,0)),MATCH(ROW(orderData[customer]),ROW(orderData[customer])),""),ROWS($A$15:A108)+$B$3))),IF($D$15="",INDEX(orderData[customer],SMALL(IF(ISNUMBER(MATCH(orderData[order_type],$D$13,0)),MATCH(ROW(orderData[customer]),ROW(orderData[customer])),""),ROWS($A$15:A108)+$B$3)),INDEX(orderData[customer],SMALL(IF(ISNUMBER(MATCH(orderData[order_type],$D$13,0)*MATCH(YEAR(orderData[invoice_date]),$D$15,0)),MATCH(ROW(orderData[customer]),ROW(orderData[customer])),""),ROWS($A$15:A108)+$B$3)))),IF($D$13="",IF($D$15="",INDEX(orderData[customer],SMALL(IF(ISNUMBER(MATCH(orderData[status],$D$11,0)),MATCH(ROW(orderData[customer]),ROW(orderData[customer])),""),ROWS($A$15:A108)+$B$3)),INDEX(orderData[customer],SMALL(IF(ISNUMBER(MATCH(orderData[status],$D$11,0)*MATCH(YEAR(orderData[invoice_date]),$D$15,0)),MATCH(ROW(orderData[customer]),ROW(orderData[customer])),""),ROWS($A$15:A108)+$B$3))),IF($D$15="",INDEX(orderData[customer],SMALL(IF(ISNUMBER(MATCH(orderData[status],$D$11,0)*MATCH(orderData[order_type],$D$13,0)),MATCH(ROW(orderData[customer]),ROW(orderData[customer])),""),ROWS($A$15:A108)+$B$3)),INDEX(orderData[customer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er],SMALL(IF(ISNUMBER(MATCH(orderData[customer],$D$9,0)),MATCH(ROW(orderData[customer]),ROW(orderData[customer])),""),ROWS($A$15:A108)+$B$3)),INDEX(orderData[customer],SMALL(IF(ISNUMBER(MATCH(orderData[customer],$D$9,0)*MATCH(YEAR(orderData[invoice_date]),$D$15,0)),MATCH(ROW(orderData[customer]),ROW(orderData[customer])),""),ROWS($A$15:A108)+$B$3))),IF($D$15="",INDEX(orderData[customer],SMALL(IF(ISNUMBER(MATCH(orderData[customer],$D$9,0)*MATCH(orderData[order_type],$D$13,0)),MATCH(ROW(orderData[customer]),ROW(orderData[customer])),""),ROWS($A$15:A108)+$B$3)),INDEX(orderData[customer],SMALL(IF(ISNUMBER(MATCH(orderData[customer],$D$9,0)*MATCH(orderData[order_type],$D$13,0)*MATCH(YEAR(orderData[invoice_date]),$D$15,0)),MATCH(ROW(orderData[customer]),ROW(orderData[customer])),""),ROWS($A$15:A108)+$B$3)))),IF($D$13="",IF($D$15="",INDEX(orderData[customer],SMALL(IF(ISNUMBER(MATCH(orderData[customer],$D$9,0)*MATCH(orderData[status],$D$11,0)),MATCH(ROW(orderData[customer]),ROW(orderData[customer])),""),ROWS($A$15:A108)+$B$3)),INDEX(orderData[customer],SMALL(IF(ISNUMBER(MATCH(orderData[customer],$D$9,0)*MATCH(orderData[status],$D$11,0)*MATCH(YEAR(orderData[invoice_date]),$D$15,0)),MATCH(ROW(orderData[customer]),ROW(orderData[customer])),""),ROWS($A$15:A108)+$B$3))),IF($D$15="",INDEX(orderData[customer],SMALL(IF(ISNUMBER(MATCH(orderData[customer],$D$9,0)*MATCH(orderData[status],$D$11,0)*MATCH(orderData[order_type],$D$13,0)),MATCH(ROW(orderData[customer]),ROW(orderData[customer])),""),ROWS($A$15:A108)+$B$3)),INDEX(orderData[customer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M101" s="286" t="str">
        <f t="array" ref="M101">IFERROR(IF($D$9="",IF($D$11="",IF($D$13="",IF($D$15="",INDEX(orderData[order_no],SMALL(MATCH(ROW(orderData[customer]),ROW(orderData[customer])),ROWS($A$15:A108)+$B$3)),INDEX(orderData[order_no],SMALL(IF(ISNUMBER(MATCH(YEAR(orderData[invoice_date]),$D$15,0)),MATCH(ROW(orderData[customer]),ROW(orderData[customer])),""),ROWS($A$15:A108)+$B$3))),IF($D$15="",INDEX(orderData[order_no],SMALL(IF(ISNUMBER(MATCH(orderData[order_type],$D$13,0)),MATCH(ROW(orderData[customer]),ROW(orderData[customer])),""),ROWS($A$15:A108)+$B$3)),INDEX(orderData[order_no],SMALL(IF(ISNUMBER(MATCH(orderData[order_type],$D$13,0)*MATCH(YEAR(orderData[invoice_date]),$D$15,0)),MATCH(ROW(orderData[customer]),ROW(orderData[customer])),""),ROWS($A$15:A108)+$B$3)))),IF($D$13="",IF($D$15="",INDEX(orderData[order_no],SMALL(IF(ISNUMBER(MATCH(orderData[status],$D$11,0)),MATCH(ROW(orderData[customer]),ROW(orderData[customer])),""),ROWS($A$15:A108)+$B$3)),INDEX(orderData[order_no],SMALL(IF(ISNUMBER(MATCH(orderData[status],$D$11,0)*MATCH(YEAR(orderData[invoice_date]),$D$15,0)),MATCH(ROW(orderData[customer]),ROW(orderData[customer])),""),ROWS($A$15:A108)+$B$3))),IF($D$15="",INDEX(orderData[order_no],SMALL(IF(ISNUMBER(MATCH(orderData[status],$D$11,0)*MATCH(orderData[order_type],$D$13,0)),MATCH(ROW(orderData[customer]),ROW(orderData[customer])),""),ROWS($A$15:A108)+$B$3)),INDEX(orderData[order_no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no],SMALL(IF(ISNUMBER(MATCH(orderData[customer],$D$9,0)),MATCH(ROW(orderData[customer]),ROW(orderData[customer])),""),ROWS($A$15:A108)+$B$3)),INDEX(orderData[order_no],SMALL(IF(ISNUMBER(MATCH(orderData[customer],$D$9,0)*MATCH(YEAR(orderData[invoice_date]),$D$15,0)),MATCH(ROW(orderData[customer]),ROW(orderData[customer])),""),ROWS($A$15:A108)+$B$3))),IF($D$15="",INDEX(orderData[order_no],SMALL(IF(ISNUMBER(MATCH(orderData[customer],$D$9,0)*MATCH(orderData[order_type],$D$13,0)),MATCH(ROW(orderData[customer]),ROW(orderData[customer])),""),ROWS($A$15:A108)+$B$3)),INDEX(orderData[order_no],SMALL(IF(ISNUMBER(MATCH(orderData[customer],$D$9,0)*MATCH(orderData[order_type],$D$13,0)*MATCH(YEAR(orderData[invoice_date]),$D$15,0)),MATCH(ROW(orderData[customer]),ROW(orderData[customer])),""),ROWS($A$15:A108)+$B$3)))),IF($D$13="",IF($D$15="",INDEX(orderData[order_no],SMALL(IF(ISNUMBER(MATCH(orderData[customer],$D$9,0)*MATCH(orderData[status],$D$11,0)),MATCH(ROW(orderData[customer]),ROW(orderData[customer])),""),ROWS($A$15:A108)+$B$3)),INDEX(orderData[order_no],SMALL(IF(ISNUMBER(MATCH(orderData[customer],$D$9,0)*MATCH(orderData[status],$D$11,0)*MATCH(YEAR(orderData[invoice_date]),$D$15,0)),MATCH(ROW(orderData[customer]),ROW(orderData[customer])),""),ROWS($A$15:A108)+$B$3))),IF($D$15="",INDEX(orderData[order_no],SMALL(IF(ISNUMBER(MATCH(orderData[customer],$D$9,0)*MATCH(orderData[status],$D$11,0)*MATCH(orderData[order_type],$D$13,0)),MATCH(ROW(orderData[customer]),ROW(orderData[customer])),""),ROWS($A$15:A108)+$B$3)),INDEX(orderData[order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N101" s="287" t="str">
        <f t="array" ref="N101">IFERROR(IF($D$9="",IF($D$11="",IF($D$13="",IF($D$15="",INDEX(orderData[order_type],SMALL(MATCH(ROW(orderData[customer]),ROW(orderData[customer])),ROWS($A$15:A108)+$B$3)),INDEX(orderData[order_type],SMALL(IF(ISNUMBER(MATCH(YEAR(orderData[invoice_date]),$D$15,0)),MATCH(ROW(orderData[customer]),ROW(orderData[customer])),""),ROWS($A$15:A108)+$B$3))),IF($D$15="",INDEX(orderData[order_type],SMALL(IF(ISNUMBER(MATCH(orderData[order_type],$D$13,0)),MATCH(ROW(orderData[customer]),ROW(orderData[customer])),""),ROWS($A$15:A108)+$B$3)),INDEX(orderData[order_type],SMALL(IF(ISNUMBER(MATCH(orderData[order_type],$D$13,0)*MATCH(YEAR(orderData[invoice_date]),$D$15,0)),MATCH(ROW(orderData[customer]),ROW(orderData[customer])),""),ROWS($A$15:A108)+$B$3)))),IF($D$13="",IF($D$15="",INDEX(orderData[order_type],SMALL(IF(ISNUMBER(MATCH(orderData[status],$D$11,0)),MATCH(ROW(orderData[customer]),ROW(orderData[customer])),""),ROWS($A$15:A108)+$B$3)),INDEX(orderData[order_type],SMALL(IF(ISNUMBER(MATCH(orderData[status],$D$11,0)*MATCH(YEAR(orderData[invoice_date]),$D$15,0)),MATCH(ROW(orderData[customer]),ROW(orderData[customer])),""),ROWS($A$15:A108)+$B$3))),IF($D$15="",INDEX(orderData[order_type],SMALL(IF(ISNUMBER(MATCH(orderData[status],$D$11,0)*MATCH(orderData[order_type],$D$13,0)),MATCH(ROW(orderData[customer]),ROW(orderData[customer])),""),ROWS($A$15:A108)+$B$3)),INDEX(orderData[order_typ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type],SMALL(IF(ISNUMBER(MATCH(orderData[customer],$D$9,0)),MATCH(ROW(orderData[customer]),ROW(orderData[customer])),""),ROWS($A$15:A108)+$B$3)),INDEX(orderData[order_type],SMALL(IF(ISNUMBER(MATCH(orderData[customer],$D$9,0)*MATCH(YEAR(orderData[invoice_date]),$D$15,0)),MATCH(ROW(orderData[customer]),ROW(orderData[customer])),""),ROWS($A$15:A108)+$B$3))),IF($D$15="",INDEX(orderData[order_type],SMALL(IF(ISNUMBER(MATCH(orderData[customer],$D$9,0)*MATCH(orderData[order_type],$D$13,0)),MATCH(ROW(orderData[customer]),ROW(orderData[customer])),""),ROWS($A$15:A108)+$B$3)),INDEX(orderData[order_type],SMALL(IF(ISNUMBER(MATCH(orderData[customer],$D$9,0)*MATCH(orderData[order_type],$D$13,0)*MATCH(YEAR(orderData[invoice_date]),$D$15,0)),MATCH(ROW(orderData[customer]),ROW(orderData[customer])),""),ROWS($A$15:A108)+$B$3)))),IF($D$13="",IF($D$15="",INDEX(orderData[order_type],SMALL(IF(ISNUMBER(MATCH(orderData[customer],$D$9,0)*MATCH(orderData[status],$D$11,0)),MATCH(ROW(orderData[customer]),ROW(orderData[customer])),""),ROWS($A$15:A108)+$B$3)),INDEX(orderData[order_type],SMALL(IF(ISNUMBER(MATCH(orderData[customer],$D$9,0)*MATCH(orderData[status],$D$11,0)*MATCH(YEAR(orderData[invoice_date]),$D$15,0)),MATCH(ROW(orderData[customer]),ROW(orderData[customer])),""),ROWS($A$15:A108)+$B$3))),IF($D$15="",INDEX(orderData[order_type],SMALL(IF(ISNUMBER(MATCH(orderData[customer],$D$9,0)*MATCH(orderData[status],$D$11,0)*MATCH(orderData[order_type],$D$13,0)),MATCH(ROW(orderData[customer]),ROW(orderData[customer])),""),ROWS($A$15:A108)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O101" s="288" t="str">
        <f t="array" ref="O101">IFERROR(IF($D$9="",IF($D$11="",IF($D$13="",IF($D$15="",INDEX(orderData[order_date],SMALL(MATCH(ROW(orderData[customer]),ROW(orderData[customer])),ROWS($A$15:A108)+$B$3)),INDEX(orderData[order_date],SMALL(IF(ISNUMBER(MATCH(YEAR(orderData[invoice_date]),$D$15,0)),MATCH(ROW(orderData[customer]),ROW(orderData[customer])),""),ROWS($A$15:A108)+$B$3))),IF($D$15="",INDEX(orderData[order_date],SMALL(IF(ISNUMBER(MATCH(orderData[order_type],$D$13,0)),MATCH(ROW(orderData[customer]),ROW(orderData[customer])),""),ROWS($A$15:A108)+$B$3)),INDEX(orderData[order_date],SMALL(IF(ISNUMBER(MATCH(orderData[order_type],$D$13,0)*MATCH(YEAR(orderData[invoice_date]),$D$15,0)),MATCH(ROW(orderData[customer]),ROW(orderData[customer])),""),ROWS($A$15:A108)+$B$3)))),IF($D$13="",IF($D$15="",INDEX(orderData[order_date],SMALL(IF(ISNUMBER(MATCH(orderData[status],$D$11,0)),MATCH(ROW(orderData[customer]),ROW(orderData[customer])),""),ROWS($A$15:A108)+$B$3)),INDEX(orderData[order_date],SMALL(IF(ISNUMBER(MATCH(orderData[status],$D$11,0)*MATCH(YEAR(orderData[invoice_date]),$D$15,0)),MATCH(ROW(orderData[customer]),ROW(orderData[customer])),""),ROWS($A$15:A108)+$B$3))),IF($D$15="",INDEX(orderData[order_date],SMALL(IF(ISNUMBER(MATCH(orderData[status],$D$11,0)*MATCH(orderData[order_type],$D$13,0)),MATCH(ROW(orderData[customer]),ROW(orderData[customer])),""),ROWS($A$15:A108)+$B$3)),INDEX(orderData[order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date],SMALL(IF(ISNUMBER(MATCH(orderData[customer],$D$9,0)),MATCH(ROW(orderData[customer]),ROW(orderData[customer])),""),ROWS($A$15:A108)+$B$3)),INDEX(orderData[order_date],SMALL(IF(ISNUMBER(MATCH(orderData[customer],$D$9,0)*MATCH(YEAR(orderData[invoice_date]),$D$15,0)),MATCH(ROW(orderData[customer]),ROW(orderData[customer])),""),ROWS($A$15:A108)+$B$3))),IF($D$15="",INDEX(orderData[order_date],SMALL(IF(ISNUMBER(MATCH(orderData[customer],$D$9,0)*MATCH(orderData[order_type],$D$13,0)),MATCH(ROW(orderData[customer]),ROW(orderData[customer])),""),ROWS($A$15:A108)+$B$3)),INDEX(orderData[order_date],SMALL(IF(ISNUMBER(MATCH(orderData[customer],$D$9,0)*MATCH(orderData[order_type],$D$13,0)*MATCH(YEAR(orderData[invoice_date]),$D$15,0)),MATCH(ROW(orderData[customer]),ROW(orderData[customer])),""),ROWS($A$15:A108)+$B$3)))),IF($D$13="",IF($D$15="",INDEX(orderData[order_date],SMALL(IF(ISNUMBER(MATCH(orderData[customer],$D$9,0)*MATCH(orderData[status],$D$11,0)),MATCH(ROW(orderData[customer]),ROW(orderData[customer])),""),ROWS($A$15:A108)+$B$3)),INDEX(orderData[order_date],SMALL(IF(ISNUMBER(MATCH(orderData[customer],$D$9,0)*MATCH(orderData[status],$D$11,0)*MATCH(YEAR(orderData[invoice_date]),$D$15,0)),MATCH(ROW(orderData[customer]),ROW(orderData[customer])),""),ROWS($A$15:A108)+$B$3))),IF($D$15="",INDEX(orderData[order_date],SMALL(IF(ISNUMBER(MATCH(orderData[customer],$D$9,0)*MATCH(orderData[status],$D$11,0)*MATCH(orderData[order_type],$D$13,0)),MATCH(ROW(orderData[customer]),ROW(orderData[customer])),""),ROWS($A$15:A108)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P101" s="289" t="str">
        <f t="array" ref="P101">IFERROR(IF($D$9="",IF($D$11="",IF($D$13="",IF($D$15="",INDEX(orderData[invoice_no],SMALL(MATCH(ROW(orderData[customer]),ROW(orderData[customer])),ROWS($A$15:A108)+$B$3)),INDEX(orderData[invoice_no],SMALL(IF(ISNUMBER(MATCH(YEAR(orderData[invoice_date]),$D$15,0)),MATCH(ROW(orderData[customer]),ROW(orderData[customer])),""),ROWS($A$15:A108)+$B$3))),IF($D$15="",INDEX(orderData[invoice_no],SMALL(IF(ISNUMBER(MATCH(orderData[order_type],$D$13,0)),MATCH(ROW(orderData[customer]),ROW(orderData[customer])),""),ROWS($A$15:A108)+$B$3)),INDEX(orderData[invoice_no],SMALL(IF(ISNUMBER(MATCH(orderData[order_type],$D$13,0)*MATCH(YEAR(orderData[invoice_date]),$D$15,0)),MATCH(ROW(orderData[customer]),ROW(orderData[customer])),""),ROWS($A$15:A108)+$B$3)))),IF($D$13="",IF($D$15="",INDEX(orderData[invoice_no],SMALL(IF(ISNUMBER(MATCH(orderData[status],$D$11,0)),MATCH(ROW(orderData[customer]),ROW(orderData[customer])),""),ROWS($A$15:A108)+$B$3)),INDEX(orderData[invoice_no],SMALL(IF(ISNUMBER(MATCH(orderData[status],$D$11,0)*MATCH(YEAR(orderData[invoice_date]),$D$15,0)),MATCH(ROW(orderData[customer]),ROW(orderData[customer])),""),ROWS($A$15:A108)+$B$3))),IF($D$15="",INDEX(orderData[invoice_no],SMALL(IF(ISNUMBER(MATCH(orderData[status],$D$11,0)*MATCH(orderData[order_type],$D$13,0)),MATCH(ROW(orderData[customer]),ROW(orderData[customer])),""),ROWS($A$15:A108)+$B$3)),INDEX(orderData[invoice_no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no],SMALL(IF(ISNUMBER(MATCH(orderData[customer],$D$9,0)),MATCH(ROW(orderData[customer]),ROW(orderData[customer])),""),ROWS($A$15:A108)+$B$3)),INDEX(orderData[invoice_no],SMALL(IF(ISNUMBER(MATCH(orderData[customer],$D$9,0)*MATCH(YEAR(orderData[invoice_date]),$D$15,0)),MATCH(ROW(orderData[customer]),ROW(orderData[customer])),""),ROWS($A$15:A108)+$B$3))),IF($D$15="",INDEX(orderData[invoice_no],SMALL(IF(ISNUMBER(MATCH(orderData[customer],$D$9,0)*MATCH(orderData[order_type],$D$13,0)),MATCH(ROW(orderData[customer]),ROW(orderData[customer])),""),ROWS($A$15:A108)+$B$3)),INDEX(orderData[invoice_no],SMALL(IF(ISNUMBER(MATCH(orderData[customer],$D$9,0)*MATCH(orderData[order_type],$D$13,0)*MATCH(YEAR(orderData[invoice_date]),$D$15,0)),MATCH(ROW(orderData[customer]),ROW(orderData[customer])),""),ROWS($A$15:A108)+$B$3)))),IF($D$13="",IF($D$15="",INDEX(orderData[invoice_no],SMALL(IF(ISNUMBER(MATCH(orderData[customer],$D$9,0)*MATCH(orderData[status],$D$11,0)),MATCH(ROW(orderData[customer]),ROW(orderData[customer])),""),ROWS($A$15:A108)+$B$3)),INDEX(orderData[invoice_no],SMALL(IF(ISNUMBER(MATCH(orderData[customer],$D$9,0)*MATCH(orderData[status],$D$11,0)*MATCH(YEAR(orderData[invoice_date]),$D$15,0)),MATCH(ROW(orderData[customer]),ROW(orderData[customer])),""),ROWS($A$15:A108)+$B$3))),IF($D$15="",INDEX(orderData[invoice_no],SMALL(IF(ISNUMBER(MATCH(orderData[customer],$D$9,0)*MATCH(orderData[status],$D$11,0)*MATCH(orderData[order_type],$D$13,0)),MATCH(ROW(orderData[customer]),ROW(orderData[customer])),""),ROWS($A$15:A108)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Q101" s="290" t="str">
        <f t="array" ref="Q101">IFERROR(IF($D$9="",IF($D$11="",IF($D$13="",IF($D$15="",INDEX(orderData[invoice_date],SMALL(MATCH(ROW(orderData[customer]),ROW(orderData[customer])),ROWS($A$15:A108)+$B$3)),INDEX(orderData[invoice_date],SMALL(IF(ISNUMBER(MATCH(YEAR(orderData[invoice_date]),$D$15,0)),MATCH(ROW(orderData[customer]),ROW(orderData[customer])),""),ROWS($A$15:A108)+$B$3))),IF($D$15="",INDEX(orderData[invoice_date],SMALL(IF(ISNUMBER(MATCH(orderData[order_type],$D$13,0)),MATCH(ROW(orderData[customer]),ROW(orderData[customer])),""),ROWS($A$15:A108)+$B$3)),INDEX(orderData[invoice_date],SMALL(IF(ISNUMBER(MATCH(orderData[order_type],$D$13,0)*MATCH(YEAR(orderData[invoice_date]),$D$15,0)),MATCH(ROW(orderData[customer]),ROW(orderData[customer])),""),ROWS($A$15:A108)+$B$3)))),IF($D$13="",IF($D$15="",INDEX(orderData[invoice_date],SMALL(IF(ISNUMBER(MATCH(orderData[status],$D$11,0)),MATCH(ROW(orderData[customer]),ROW(orderData[customer])),""),ROWS($A$15:A108)+$B$3)),INDEX(orderData[invoice_date],SMALL(IF(ISNUMBER(MATCH(orderData[status],$D$11,0)*MATCH(YEAR(orderData[invoice_date]),$D$15,0)),MATCH(ROW(orderData[customer]),ROW(orderData[customer])),""),ROWS($A$15:A108)+$B$3))),IF($D$15="",INDEX(orderData[invoice_date],SMALL(IF(ISNUMBER(MATCH(orderData[status],$D$11,0)*MATCH(orderData[order_type],$D$13,0)),MATCH(ROW(orderData[customer]),ROW(orderData[customer])),""),ROWS($A$15:A108)+$B$3)),INDEX(orderData[invoice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date],SMALL(IF(ISNUMBER(MATCH(orderData[customer],$D$9,0)),MATCH(ROW(orderData[customer]),ROW(orderData[customer])),""),ROWS($A$15:A108)+$B$3)),INDEX(orderData[invoice_date],SMALL(IF(ISNUMBER(MATCH(orderData[customer],$D$9,0)*MATCH(YEAR(orderData[invoice_date]),$D$15,0)),MATCH(ROW(orderData[customer]),ROW(orderData[customer])),""),ROWS($A$15:A108)+$B$3))),IF($D$15="",INDEX(orderData[invoice_date],SMALL(IF(ISNUMBER(MATCH(orderData[customer],$D$9,0)*MATCH(orderData[order_type],$D$13,0)),MATCH(ROW(orderData[customer]),ROW(orderData[customer])),""),ROWS($A$15:A108)+$B$3)),INDEX(orderData[invoice_date],SMALL(IF(ISNUMBER(MATCH(orderData[customer],$D$9,0)*MATCH(orderData[order_type],$D$13,0)*MATCH(YEAR(orderData[invoice_date]),$D$15,0)),MATCH(ROW(orderData[customer]),ROW(orderData[customer])),""),ROWS($A$15:A108)+$B$3)))),IF($D$13="",IF($D$15="",INDEX(orderData[invoice_date],SMALL(IF(ISNUMBER(MATCH(orderData[customer],$D$9,0)*MATCH(orderData[status],$D$11,0)),MATCH(ROW(orderData[customer]),ROW(orderData[customer])),""),ROWS($A$15:A108)+$B$3)),INDEX(orderData[invoice_date],SMALL(IF(ISNUMBER(MATCH(orderData[customer],$D$9,0)*MATCH(orderData[status],$D$11,0)*MATCH(YEAR(orderData[invoice_date]),$D$15,0)),MATCH(ROW(orderData[customer]),ROW(orderData[customer])),""),ROWS($A$15:A108)+$B$3))),IF($D$15="",INDEX(orderData[invoice_date],SMALL(IF(ISNUMBER(MATCH(orderData[customer],$D$9,0)*MATCH(orderData[status],$D$11,0)*MATCH(orderData[order_type],$D$13,0)),MATCH(ROW(orderData[customer]),ROW(orderData[customer])),""),ROWS($A$15:A108)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R101" s="291" t="str">
        <f t="array" ref="R101">IFERROR(IF($D$9="",IF($D$11="",IF($D$13="",IF($D$15="",INDEX(orderData[inv_amount],SMALL(MATCH(ROW(orderData[customer]),ROW(orderData[customer])),ROWS($A$15:A108)+$B$3)),INDEX(orderData[inv_amount],SMALL(IF(ISNUMBER(MATCH(YEAR(orderData[invoice_date]),$D$15,0)),MATCH(ROW(orderData[customer]),ROW(orderData[customer])),""),ROWS($A$15:A108)+$B$3))),IF($D$15="",INDEX(orderData[inv_amount],SMALL(IF(ISNUMBER(MATCH(orderData[order_type],$D$13,0)),MATCH(ROW(orderData[customer]),ROW(orderData[customer])),""),ROWS($A$15:A108)+$B$3)),INDEX(orderData[inv_amount],SMALL(IF(ISNUMBER(MATCH(orderData[order_type],$D$13,0)*MATCH(YEAR(orderData[invoice_date]),$D$15,0)),MATCH(ROW(orderData[customer]),ROW(orderData[customer])),""),ROWS($A$15:A108)+$B$3)))),IF($D$13="",IF($D$15="",INDEX(orderData[inv_amount],SMALL(IF(ISNUMBER(MATCH(orderData[status],$D$11,0)),MATCH(ROW(orderData[customer]),ROW(orderData[customer])),""),ROWS($A$15:A108)+$B$3)),INDEX(orderData[inv_amount],SMALL(IF(ISNUMBER(MATCH(orderData[status],$D$11,0)*MATCH(YEAR(orderData[invoice_date]),$D$15,0)),MATCH(ROW(orderData[customer]),ROW(orderData[customer])),""),ROWS($A$15:A108)+$B$3))),IF($D$15="",INDEX(orderData[inv_amount],SMALL(IF(ISNUMBER(MATCH(orderData[status],$D$11,0)*MATCH(orderData[order_type],$D$13,0)),MATCH(ROW(orderData[customer]),ROW(orderData[customer])),""),ROWS($A$15:A108)+$B$3)),INDEX(orderData[inv_amount],SMALL(IF(ISNUMBER(MATCH(orderData[status],$D$11,0)*MATCH(orderData[order_type],$D$13,0)*MATCH(YEAR(orderData[invoice_date]),$D$15,0)),MATCH(ROW(orderData[customer]),ROW(orderData[customer])),""),ROWS($A$15:A108)+$B$3))))),IF($D$11="",IF($D$13="",IF($D$15="",INDEX(orderData[inv_amount],SMALL(IF(ISNUMBER(MATCH(orderData[customer],$D$9,0)),MATCH(ROW(orderData[customer]),ROW(orderData[customer])),""),ROWS($A$15:A108)+$B$3)),INDEX(orderData[inv_amount],SMALL(IF(ISNUMBER(MATCH(orderData[customer],$D$9,0)*MATCH(YEAR(orderData[invoice_date]),$D$15,0)),MATCH(ROW(orderData[customer]),ROW(orderData[customer])),""),ROWS($A$15:A108)+$B$3))),IF($D$15="",INDEX(orderData[inv_amount],SMALL(IF(ISNUMBER(MATCH(orderData[customer],$D$9,0)*MATCH(orderData[order_type],$D$13,0)),MATCH(ROW(orderData[customer]),ROW(orderData[customer])),""),ROWS($A$15:A108)+$B$3)),INDEX(orderData[inv_amount],SMALL(IF(ISNUMBER(MATCH(orderData[customer],$D$9,0)*MATCH(orderData[order_type],$D$13,0)*MATCH(YEAR(orderData[invoice_date]),$D$15,0)),MATCH(ROW(orderData[customer]),ROW(orderData[customer])),""),ROWS($A$15:A108)+$B$3)))),IF($D$13="",IF($D$15="",INDEX(orderData[inv_amount],SMALL(IF(ISNUMBER(MATCH(orderData[customer],$D$9,0)*MATCH(orderData[status],$D$11,0)),MATCH(ROW(orderData[customer]),ROW(orderData[customer])),""),ROWS($A$15:A108)+$B$3)),INDEX(orderData[inv_amount],SMALL(IF(ISNUMBER(MATCH(orderData[customer],$D$9,0)*MATCH(orderData[status],$D$11,0)*MATCH(YEAR(orderData[inv_amount]),$D$15,0)),MATCH(ROW(orderData[customer]),ROW(orderData[customer])),""),ROWS($A$15:A108)+$B$3))),IF($D$15="",INDEX(orderData[inv_amount],SMALL(IF(ISNUMBER(MATCH(orderData[customer],$D$9,0)*MATCH(orderData[status],$D$11,0)*MATCH(orderData[order_type],$D$13,0)),MATCH(ROW(orderData[customer]),ROW(orderData[customer])),""),ROWS($A$15:A108)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S101" s="353" t="str">
        <f t="array" ref="S101">IFERROR(IF($D$9="",IF($D$11="",IF($D$13="",IF($D$15="",INDEX(orderData[lock_goods],SMALL(MATCH(ROW(orderData[customer]),ROW(orderData[customer])),ROWS($A$15:A108)+$B$3)),INDEX(orderData[lock_goods],SMALL(IF(ISNUMBER(MATCH(YEAR(orderData[invoice_date]),$D$15,0)),MATCH(ROW(orderData[customer]),ROW(orderData[customer])),""),ROWS($A$15:A108)+$B$3))),IF($D$15="",INDEX(orderData[lock_goods],SMALL(IF(ISNUMBER(MATCH(orderData[order_type],$D$13,0)),MATCH(ROW(orderData[customer]),ROW(orderData[customer])),""),ROWS($A$15:A108)+$B$3)),INDEX(orderData[lock_goods],SMALL(IF(ISNUMBER(MATCH(orderData[order_type],$D$13,0)*MATCH(YEAR(orderData[invoice_date]),$D$15,0)),MATCH(ROW(orderData[customer]),ROW(orderData[customer])),""),ROWS($A$15:A108)+$B$3)))),IF($D$13="",IF($D$15="",INDEX(orderData[lock_goods],SMALL(IF(ISNUMBER(MATCH(orderData[status],$D$11,0)),MATCH(ROW(orderData[customer]),ROW(orderData[customer])),""),ROWS($A$15:A108)+$B$3)),INDEX(orderData[lock_goods],SMALL(IF(ISNUMBER(MATCH(orderData[status],$D$11,0)*MATCH(YEAR(orderData[invoice_date]),$D$15,0)),MATCH(ROW(orderData[customer]),ROW(orderData[customer])),""),ROWS($A$15:A108)+$B$3))),IF($D$15="",INDEX(orderData[lock_goods],SMALL(IF(ISNUMBER(MATCH(orderData[status],$D$11,0)*MATCH(orderData[order_type],$D$13,0)),MATCH(ROW(orderData[customer]),ROW(orderData[customer])),""),ROWS($A$15:A108)+$B$3)),INDEX(orderData[lock_goods],SMALL(IF(ISNUMBER(MATCH(orderData[status],$D$11,0)*MATCH(orderData[order_type],$D$13,0)*MATCH(YEAR(orderData[invoice_date]),$D$15,0)),MATCH(ROW(orderData[customer]),ROW(orderData[customer])),""),ROWS($A$15:A108)+$B$3))))),IF($D$11="",IF($D$13="",IF($D$15="",INDEX(orderData[lock_goods],SMALL(IF(ISNUMBER(MATCH(orderData[customer],$D$9,0)),MATCH(ROW(orderData[customer]),ROW(orderData[customer])),""),ROWS($A$15:A108)+$B$3)),INDEX(orderData[lock_goods],SMALL(IF(ISNUMBER(MATCH(orderData[customer],$D$9,0)*MATCH(YEAR(orderData[invoice_date]),$D$15,0)),MATCH(ROW(orderData[customer]),ROW(orderData[customer])),""),ROWS($A$15:A108)+$B$3))),IF($D$15="",INDEX(orderData[lock_goods],SMALL(IF(ISNUMBER(MATCH(orderData[customer],$D$9,0)*MATCH(orderData[order_type],$D$13,0)),MATCH(ROW(orderData[customer]),ROW(orderData[customer])),""),ROWS($A$15:A108)+$B$3)),INDEX(orderData[lock_goods],SMALL(IF(ISNUMBER(MATCH(orderData[customer],$D$9,0)*MATCH(orderData[order_type],$D$13,0)*MATCH(YEAR(orderData[invoice_date]),$D$15,0)),MATCH(ROW(orderData[customer]),ROW(orderData[customer])),""),ROWS($A$15:A108)+$B$3)))),IF($D$13="",IF($D$15="",INDEX(orderData[lock_goods],SMALL(IF(ISNUMBER(MATCH(orderData[customer],$D$9,0)*MATCH(orderData[status],$D$11,0)),MATCH(ROW(orderData[customer]),ROW(orderData[customer])),""),ROWS($A$15:A108)+$B$3)),INDEX(orderData[lock_goods],SMALL(IF(ISNUMBER(MATCH(orderData[customer],$D$9,0)*MATCH(orderData[status],$D$11,0)*MATCH(YEAR(orderData[payed]),$D$15,0)),MATCH(ROW(orderData[customer]),ROW(orderData[customer])),""),ROWS($A$15:A108)+$B$3))),IF($D$15="",INDEX(orderData[lock_goods],SMALL(IF(ISNUMBER(MATCH(orderData[customer],$D$9,0)*MATCH(orderData[status],$D$11,0)*MATCH(orderData[order_type],$D$13,0)),MATCH(ROW(orderData[customer]),ROW(orderData[customer])),""),ROWS($A$15:A108)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T101" s="292" t="str">
        <f t="array" ref="T101">IFERROR(IF($D$9="",IF($D$11="",IF($D$13="",IF($D$15="",INDEX(orderData[payed],SMALL(MATCH(ROW(orderData[customer]),ROW(orderData[customer])),ROWS($A$15:A108)+$B$3)),INDEX(orderData[payed],SMALL(IF(ISNUMBER(MATCH(YEAR(orderData[invoice_date]),$D$15,0)),MATCH(ROW(orderData[customer]),ROW(orderData[customer])),""),ROWS($A$15:A108)+$B$3))),IF($D$15="",INDEX(orderData[payed],SMALL(IF(ISNUMBER(MATCH(orderData[order_type],$D$13,0)),MATCH(ROW(orderData[customer]),ROW(orderData[customer])),""),ROWS($A$15:A108)+$B$3)),INDEX(orderData[payed],SMALL(IF(ISNUMBER(MATCH(orderData[order_type],$D$13,0)*MATCH(YEAR(orderData[invoice_date]),$D$15,0)),MATCH(ROW(orderData[customer]),ROW(orderData[customer])),""),ROWS($A$15:A108)+$B$3)))),IF($D$13="",IF($D$15="",INDEX(orderData[payed],SMALL(IF(ISNUMBER(MATCH(orderData[status],$D$11,0)),MATCH(ROW(orderData[customer]),ROW(orderData[customer])),""),ROWS($A$15:A108)+$B$3)),INDEX(orderData[payed],SMALL(IF(ISNUMBER(MATCH(orderData[status],$D$11,0)*MATCH(YEAR(orderData[invoice_date]),$D$15,0)),MATCH(ROW(orderData[customer]),ROW(orderData[customer])),""),ROWS($A$15:A108)+$B$3))),IF($D$15="",INDEX(orderData[payed],SMALL(IF(ISNUMBER(MATCH(orderData[status],$D$11,0)*MATCH(orderData[order_type],$D$13,0)),MATCH(ROW(orderData[customer]),ROW(orderData[customer])),""),ROWS($A$15:A108)+$B$3)),INDEX(orderData[payed],SMALL(IF(ISNUMBER(MATCH(orderData[status],$D$11,0)*MATCH(orderData[order_type],$D$13,0)*MATCH(YEAR(orderData[invoice_date]),$D$15,0)),MATCH(ROW(orderData[customer]),ROW(orderData[customer])),""),ROWS($A$15:A108)+$B$3))))),IF($D$11="",IF($D$13="",IF($D$15="",INDEX(orderData[payed],SMALL(IF(ISNUMBER(MATCH(orderData[customer],$D$9,0)),MATCH(ROW(orderData[customer]),ROW(orderData[customer])),""),ROWS($A$15:A108)+$B$3)),INDEX(orderData[payed],SMALL(IF(ISNUMBER(MATCH(orderData[customer],$D$9,0)*MATCH(YEAR(orderData[invoice_date]),$D$15,0)),MATCH(ROW(orderData[customer]),ROW(orderData[customer])),""),ROWS($A$15:A108)+$B$3))),IF($D$15="",INDEX(orderData[payed],SMALL(IF(ISNUMBER(MATCH(orderData[customer],$D$9,0)*MATCH(orderData[order_type],$D$13,0)),MATCH(ROW(orderData[customer]),ROW(orderData[customer])),""),ROWS($A$15:A108)+$B$3)),INDEX(orderData[payed],SMALL(IF(ISNUMBER(MATCH(orderData[customer],$D$9,0)*MATCH(orderData[order_type],$D$13,0)*MATCH(YEAR(orderData[invoice_date]),$D$15,0)),MATCH(ROW(orderData[customer]),ROW(orderData[customer])),""),ROWS($A$15:A108)+$B$3)))),IF($D$13="",IF($D$15="",INDEX(orderData[payed],SMALL(IF(ISNUMBER(MATCH(orderData[customer],$D$9,0)*MATCH(orderData[status],$D$11,0)),MATCH(ROW(orderData[customer]),ROW(orderData[customer])),""),ROWS($A$15:A108)+$B$3)),INDEX(orderData[payed],SMALL(IF(ISNUMBER(MATCH(orderData[customer],$D$9,0)*MATCH(orderData[status],$D$11,0)*MATCH(YEAR(orderData[payed]),$D$15,0)),MATCH(ROW(orderData[customer]),ROW(orderData[customer])),""),ROWS($A$15:A108)+$B$3))),IF($D$15="",INDEX(orderData[payed],SMALL(IF(ISNUMBER(MATCH(orderData[customer],$D$9,0)*MATCH(orderData[status],$D$11,0)*MATCH(orderData[order_type],$D$13,0)),MATCH(ROW(orderData[customer]),ROW(orderData[customer])),""),ROWS($A$15:A108)+$B$3)),INDEX(orderData[paye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U101" s="287" t="str">
        <f t="array" ref="U101">IFERROR(IF($D$9="",IF($D$11="",IF($D$13="",IF($D$15="",INDEX(orderData[shipping_method],SMALL(MATCH(ROW(orderData[customer]),ROW(orderData[customer])),ROWS($A$15:A108)+$B$3)),INDEX(orderData[shipping_method],SMALL(IF(ISNUMBER(MATCH(YEAR(orderData[invoice_date]),$D$15,0)),MATCH(ROW(orderData[customer]),ROW(orderData[customer])),""),ROWS($A$15:A108)+$B$3))),IF($D$15="",INDEX(orderData[shipping_method],SMALL(IF(ISNUMBER(MATCH(orderData[order_type],$D$13,0)),MATCH(ROW(orderData[customer]),ROW(orderData[customer])),""),ROWS($A$15:A108)+$B$3)),INDEX(orderData[shipping_method],SMALL(IF(ISNUMBER(MATCH(orderData[order_type],$D$13,0)*MATCH(YEAR(orderData[invoice_date]),$D$15,0)),MATCH(ROW(orderData[customer]),ROW(orderData[customer])),""),ROWS($A$15:A108)+$B$3)))),IF($D$13="",IF($D$15="",INDEX(orderData[shipping_method],SMALL(IF(ISNUMBER(MATCH(orderData[status],$D$11,0)),MATCH(ROW(orderData[customer]),ROW(orderData[customer])),""),ROWS($A$15:A108)+$B$3)),INDEX(orderData[shipping_method],SMALL(IF(ISNUMBER(MATCH(orderData[status],$D$11,0)*MATCH(YEAR(orderData[invoice_date]),$D$15,0)),MATCH(ROW(orderData[customer]),ROW(orderData[customer])),""),ROWS($A$15:A108)+$B$3))),IF($D$15="",INDEX(orderData[shipping_method],SMALL(IF(ISNUMBER(MATCH(orderData[status],$D$11,0)*MATCH(orderData[order_type],$D$13,0)),MATCH(ROW(orderData[customer]),ROW(orderData[customer])),""),ROWS($A$15:A108)+$B$3)),INDEX(orderData[shipping_method],SMALL(IF(ISNUMBER(MATCH(orderData[status],$D$11,0)*MATCH(orderData[order_type],$D$13,0)*MATCH(YEAR(orderData[invoice_date]),$D$15,0)),MATCH(ROW(orderData[customer]),ROW(orderData[customer])),""),ROWS($A$15:A108)+$B$3))))),IF($D$11="",IF($D$13="",IF($D$15="",INDEX(orderData[shipping_method],SMALL(IF(ISNUMBER(MATCH(orderData[customer],$D$9,0)),MATCH(ROW(orderData[customer]),ROW(orderData[customer])),""),ROWS($A$15:A108)+$B$3)),INDEX(orderData[shipping_method],SMALL(IF(ISNUMBER(MATCH(orderData[customer],$D$9,0)*MATCH(YEAR(orderData[invoice_date]),$D$15,0)),MATCH(ROW(orderData[customer]),ROW(orderData[customer])),""),ROWS($A$15:A108)+$B$3))),IF($D$15="",INDEX(orderData[shipping_method],SMALL(IF(ISNUMBER(MATCH(orderData[customer],$D$9,0)*MATCH(orderData[order_type],$D$13,0)),MATCH(ROW(orderData[customer]),ROW(orderData[customer])),""),ROWS($A$15:A108)+$B$3)),INDEX(orderData[shipping_method],SMALL(IF(ISNUMBER(MATCH(orderData[customer],$D$9,0)*MATCH(orderData[order_type],$D$13,0)*MATCH(YEAR(orderData[invoice_date]),$D$15,0)),MATCH(ROW(orderData[customer]),ROW(orderData[customer])),""),ROWS($A$15:A108)+$B$3)))),IF($D$13="",IF($D$15="",INDEX(orderData[shipping_method],SMALL(IF(ISNUMBER(MATCH(orderData[customer],$D$9,0)*MATCH(orderData[status],$D$11,0)),MATCH(ROW(orderData[customer]),ROW(orderData[customer])),""),ROWS($A$15:A108)+$B$3)),INDEX(orderData[shipping_method],SMALL(IF(ISNUMBER(MATCH(orderData[customer],$D$9,0)*MATCH(orderData[status],$D$11,0)*MATCH(YEAR(orderData[shipping_method]),$D$15,0)),MATCH(ROW(orderData[customer]),ROW(orderData[customer])),""),ROWS($A$15:A108)+$B$3))),IF($D$15="",INDEX(orderData[shipping_method],SMALL(IF(ISNUMBER(MATCH(orderData[customer],$D$9,0)*MATCH(orderData[status],$D$11,0)*MATCH(orderData[order_type],$D$13,0)),MATCH(ROW(orderData[customer]),ROW(orderData[customer])),""),ROWS($A$15:A108)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V101" s="292" t="str">
        <f t="array" ref="V101">IFERROR(IF($D$9="",IF($D$11="",IF($D$13="",IF($D$15="",INDEX(orderData[status],SMALL(MATCH(ROW(orderData[customer]),ROW(orderData[customer])),ROWS($A$15:A108)+$B$3)),INDEX(orderData[status],SMALL(IF(ISNUMBER(MATCH(YEAR(orderData[invoice_date]),$D$15,0)),MATCH(ROW(orderData[customer]),ROW(orderData[customer])),""),ROWS($A$15:A108)+$B$3))),IF($D$15="",INDEX(orderData[status],SMALL(IF(ISNUMBER(MATCH(orderData[order_type],$D$13,0)),MATCH(ROW(orderData[customer]),ROW(orderData[customer])),""),ROWS($A$15:A108)+$B$3)),INDEX(orderData[status],SMALL(IF(ISNUMBER(MATCH(orderData[order_type],$D$13,0)*MATCH(YEAR(orderData[invoice_date]),$D$15,0)),MATCH(ROW(orderData[customer]),ROW(orderData[customer])),""),ROWS($A$15:A108)+$B$3)))),IF($D$13="",IF($D$15="",INDEX(orderData[status],SMALL(IF(ISNUMBER(MATCH(orderData[status],$D$11,0)),MATCH(ROW(orderData[customer]),ROW(orderData[customer])),""),ROWS($A$15:A108)+$B$3)),INDEX(orderData[status],SMALL(IF(ISNUMBER(MATCH(orderData[status],$D$11,0)*MATCH(YEAR(orderData[invoice_date]),$D$15,0)),MATCH(ROW(orderData[customer]),ROW(orderData[customer])),""),ROWS($A$15:A108)+$B$3))),IF($D$15="",INDEX(orderData[status],SMALL(IF(ISNUMBER(MATCH(orderData[status],$D$11,0)*MATCH(orderData[order_type],$D$13,0)),MATCH(ROW(orderData[customer]),ROW(orderData[customer])),""),ROWS($A$15:A108)+$B$3)),INDEX(orderData[status],SMALL(IF(ISNUMBER(MATCH(orderData[status],$D$11,0)*MATCH(orderData[order_type],$D$13,0)*MATCH(YEAR(orderData[invoice_date]),$D$15,0)),MATCH(ROW(orderData[customer]),ROW(orderData[customer])),""),ROWS($A$15:A108)+$B$3))))),IF($D$11="",IF($D$13="",IF($D$15="",INDEX(orderData[status],SMALL(IF(ISNUMBER(MATCH(orderData[customer],$D$9,0)),MATCH(ROW(orderData[customer]),ROW(orderData[customer])),""),ROWS($A$15:A108)+$B$3)),INDEX(orderData[status],SMALL(IF(ISNUMBER(MATCH(orderData[customer],$D$9,0)*MATCH(YEAR(orderData[invoice_date]),$D$15,0)),MATCH(ROW(orderData[customer]),ROW(orderData[customer])),""),ROWS($A$15:A108)+$B$3))),IF($D$15="",INDEX(orderData[status],SMALL(IF(ISNUMBER(MATCH(orderData[customer],$D$9,0)*MATCH(orderData[order_type],$D$13,0)),MATCH(ROW(orderData[customer]),ROW(orderData[customer])),""),ROWS($A$15:A108)+$B$3)),INDEX(orderData[status],SMALL(IF(ISNUMBER(MATCH(orderData[customer],$D$9,0)*MATCH(orderData[order_type],$D$13,0)*MATCH(YEAR(orderData[invoice_date]),$D$15,0)),MATCH(ROW(orderData[customer]),ROW(orderData[customer])),""),ROWS($A$15:A108)+$B$3)))),IF($D$13="",IF($D$15="",INDEX(orderData[status],SMALL(IF(ISNUMBER(MATCH(orderData[customer],$D$9,0)*MATCH(orderData[status],$D$11,0)),MATCH(ROW(orderData[customer]),ROW(orderData[customer])),""),ROWS($A$15:A108)+$B$3)),INDEX(orderData[status],SMALL(IF(ISNUMBER(MATCH(orderData[customer],$D$9,0)*MATCH(orderData[status],$D$11,0)*MATCH(YEAR(orderData[status]),$D$15,0)),MATCH(ROW(orderData[customer]),ROW(orderData[customer])),""),ROWS($A$15:A108)+$B$3))),IF($D$15="",INDEX(orderData[status],SMALL(IF(ISNUMBER(MATCH(orderData[customer],$D$9,0)*MATCH(orderData[status],$D$11,0)*MATCH(orderData[order_type],$D$13,0)),MATCH(ROW(orderData[customer]),ROW(orderData[customer])),""),ROWS($A$15:A108)+$B$3)),INDEX(orderData[statu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W101" s="392" t="str">
        <f t="array" ref="W101">IFERROR(IF($D$9="",IF($D$11="",IF($D$13="",IF($D$15="",INDEX(orderData[custom_docs],SMALL(MATCH(ROW(orderData[customer]),ROW(orderData[customer])),ROWS($A$15:A108)+$B$3)),INDEX(orderData[custom_docs],SMALL(IF(ISNUMBER(MATCH(YEAR(orderData[invoice_date]),$D$15,0)),MATCH(ROW(orderData[customer]),ROW(orderData[customer])),""),ROWS($A$15:A108)+$B$3))),IF($D$15="",INDEX(orderData[custom_docs],SMALL(IF(ISNUMBER(MATCH(orderData[order_type],$D$13,0)),MATCH(ROW(orderData[customer]),ROW(orderData[customer])),""),ROWS($A$15:A108)+$B$3)),INDEX(orderData[custom_docs],SMALL(IF(ISNUMBER(MATCH(orderData[order_type],$D$13,0)*MATCH(YEAR(orderData[invoice_date]),$D$15,0)),MATCH(ROW(orderData[customer]),ROW(orderData[customer])),""),ROWS($A$15:A108)+$B$3)))),IF($D$13="",IF($D$15="",INDEX(orderData[custom_docs],SMALL(IF(ISNUMBER(MATCH(orderData[status],$D$11,0)),MATCH(ROW(orderData[customer]),ROW(orderData[customer])),""),ROWS($A$15:A108)+$B$3)),INDEX(orderData[custom_docs],SMALL(IF(ISNUMBER(MATCH(orderData[status],$D$11,0)*MATCH(YEAR(orderData[invoice_date]),$D$15,0)),MATCH(ROW(orderData[customer]),ROW(orderData[customer])),""),ROWS($A$15:A108)+$B$3))),IF($D$15="",INDEX(orderData[custom_docs],SMALL(IF(ISNUMBER(MATCH(orderData[status],$D$11,0)*MATCH(orderData[order_type],$D$13,0)),MATCH(ROW(orderData[customer]),ROW(orderData[customer])),""),ROWS($A$15:A108)+$B$3)),INDEX(orderData[custom_docs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_docs],SMALL(IF(ISNUMBER(MATCH(orderData[customer],$D$9,0)),MATCH(ROW(orderData[customer]),ROW(orderData[customer])),""),ROWS($A$15:A108)+$B$3)),INDEX(orderData[custom_docs],SMALL(IF(ISNUMBER(MATCH(orderData[customer],$D$9,0)*MATCH(YEAR(orderData[invoice_date]),$D$15,0)),MATCH(ROW(orderData[customer]),ROW(orderData[customer])),""),ROWS($A$15:A108)+$B$3))),IF($D$15="",INDEX(orderData[custom_docs],SMALL(IF(ISNUMBER(MATCH(orderData[customer],$D$9,0)*MATCH(orderData[order_type],$D$13,0)),MATCH(ROW(orderData[customer]),ROW(orderData[customer])),""),ROWS($A$15:A108)+$B$3)),INDEX(orderData[custom_docs],SMALL(IF(ISNUMBER(MATCH(orderData[customer],$D$9,0)*MATCH(orderData[order_type],$D$13,0)*MATCH(YEAR(orderData[invoice_date]),$D$15,0)),MATCH(ROW(orderData[customer]),ROW(orderData[customer])),""),ROWS($A$15:A108)+$B$3)))),IF($D$13="",IF($D$15="",INDEX(orderData[custom_docs],SMALL(IF(ISNUMBER(MATCH(orderData[customer],$D$9,0)*MATCH(orderData[status],$D$11,0)),MATCH(ROW(orderData[customer]),ROW(orderData[customer])),""),ROWS($A$15:A108)+$B$3)),INDEX(orderData[custom_docs],SMALL(IF(ISNUMBER(MATCH(orderData[customer],$D$9,0)*MATCH(orderData[status],$D$11,0)*MATCH(YEAR(orderData[status]),$D$15,0)),MATCH(ROW(orderData[customer]),ROW(orderData[customer])),""),ROWS($A$15:A108)+$B$3))),IF($D$15="",INDEX(orderData[custom_docs],SMALL(IF(ISNUMBER(MATCH(orderData[customer],$D$9,0)*MATCH(orderData[status],$D$11,0)*MATCH(orderData[order_type],$D$13,0)),MATCH(ROW(orderData[customer]),ROW(orderData[customer])),""),ROWS($A$15:A108)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BK101" s="266"/>
      <c r="BL101" s="267"/>
      <c r="BM101" s="268"/>
      <c r="BN101" s="267"/>
      <c r="BO101" s="268"/>
      <c r="BZ101" s="318"/>
      <c r="CA101" s="305" t="str">
        <f>IFERROR(IF(BZ101="","",INDEX(productData[description],MATCH(BZ101,productData[sku],0))),"")</f>
        <v/>
      </c>
      <c r="CB101" s="307"/>
      <c r="CC101" s="421"/>
      <c r="CD101" s="315"/>
      <c r="CE101" s="426"/>
      <c r="CF101" s="308"/>
      <c r="CG101" s="309" t="str">
        <f>IFERROR(ROUNDUP(CB101/INDEX(productData[units_per_carton],MATCH(BZ101,productData[sku],0)),0),"")</f>
        <v/>
      </c>
      <c r="CH101" s="310" t="str">
        <f>IFERROR(ROUNDUP(CD101/INDEX(productData[units_per_carton],MATCH(BZ101,productData[sku],0)),0),"")</f>
        <v/>
      </c>
      <c r="CI101" s="310" t="str">
        <f>IFERROR(ROUNDUP(CF101/INDEX(productData[units_per_carton],MATCH(BZ101,productData[sku])),0),"")</f>
        <v/>
      </c>
      <c r="CJ101" s="310" t="str">
        <f>IFERROR(((CB101+CD101+CF101)/INDEX(productData[units_per_carton],MATCH(BZ101,productData[sku],0)))*INDEX(productData[net_weight],MATCH(BZ101,productData[sku],0)),"")</f>
        <v/>
      </c>
      <c r="CK101" s="310" t="str">
        <f>IFERROR(((CB101+CD101+CF101)/INDEX(productData[units_per_carton],MATCH(BZ101,productData[sku],0)))*INDEX(productData[gross_weight],MATCH(BZ101,productData[sku],0)),"")</f>
        <v/>
      </c>
      <c r="CL101" s="414" t="str">
        <f>IFERROR((CB101+CD101+CF101)/INDEX(productData[units_per_carton],MATCH(BZ101,productData[sku],0))*INDEX(productData[length],MATCH(BZ101,productData[sku],0))*INDEX(productData[width],MATCH(BZ101,productData[sku],0))*INDEX(productData[height],MATCH(BZ101,productData[sku],0))/1000000000,"")</f>
        <v/>
      </c>
      <c r="CM101" s="311" t="str">
        <f>IFERROR(INDEX(productData[category],MATCH(BZ101,productData[sku],0)),"")</f>
        <v/>
      </c>
      <c r="CN101" s="311" t="str">
        <f>IFERROR(INDEX(productData[size1],MATCH(BZ101,productData[sku],0)),"")</f>
        <v/>
      </c>
      <c r="CO101" s="312" t="str">
        <f>IFERROR(INDEX(productData[hs_code],MATCH(BZ101,productData[sku],0)),"")</f>
        <v/>
      </c>
      <c r="CP101" s="365" t="str">
        <f>IFERROR(INDEX(productData[sku_geko],MATCH(BZ101,productData[sku],0)),"")</f>
        <v/>
      </c>
      <c r="CQ101" s="308"/>
      <c r="CR101" s="383" t="str">
        <f>IFERROR(IF(BZ101="","",IF($BX$15="SALE",INDEX(inventory[COSTO UNITARIO],MATCH(BZ101,inventory[SKU],0)),IF($BX$15="SAMPLING",INDEX(inventory[COSTO UNITARIO],MATCH(BZ101,inventory[SKU],0)),""))),"")</f>
        <v/>
      </c>
      <c r="CS101" s="383" t="str">
        <f t="shared" si="10"/>
        <v/>
      </c>
      <c r="CT101" s="430" t="str">
        <f t="shared" si="11"/>
        <v/>
      </c>
      <c r="CU101" s="357" t="str">
        <f t="shared" si="12"/>
        <v/>
      </c>
      <c r="DB101" s="251" t="str">
        <f>IFERROR(VLOOKUP(BZ101,productData[],22,FALSE),"")</f>
        <v/>
      </c>
      <c r="EE101" s="337" t="str">
        <f t="array" ref="EE101">IFERROR(IF($EC$9="",IF($EC$11="",IF($EC$13="",INDEX(productData[sku],SMALL(MATCH(ROW(productData[sku]),ROW(productData[sku])),ROWS($A$15:A108)+$B$3)),INDEX(productData[sku],SMALL(IF(ISNUMBER(MATCH(productData[size1],$EC$13,0)),MATCH(ROW(productData[sku]),ROW(productData[sku])),""),ROWS($A$15:A106)+$B$3))),IF($EC$13="",INDEX(productData[sku],SMALL(IF(ISNUMBER(MATCH(productData[sex],$EC$11,0)),MATCH(ROW(productData[sku]),ROW(productData[sku])),""),ROWS($A$15:A106)+$B$3)),INDEX(productData[sku],SMALL(IF(ISNUMBER(MATCH(productData[sex],$EC$11,0)*MATCH(productData[size1],$EC$13,0)),MATCH(ROW(productData[sku]),ROW(productData[sku])),""),ROWS($A$15:A106)+$B$3)))),IF($EC$11="",IF($EC$13="",INDEX(productData[sku],SMALL(IF(ISNUMBER(MATCH(productData[category],$EC$9,0)),MATCH(ROW(productData[sku]),ROW(productData[sku])),""),ROWS($A$15:A106)+$B$3)),INDEX(productData[sku],SMALL(IF(ISNUMBER(MATCH(productData[category],$EC$9,0)*MATCH(productData[size1],$EC$13,0)),MATCH(ROW(productData[sku]),ROW(productData[sku])),""),ROWS($A$15:A106)+$B$3))),IF($EC$13="",INDEX(productData[sku],SMALL(IF(ISNUMBER(MATCH(productData[category],$EC$9,0)*MATCH(productData[sex],$EC$11,0)),MATCH(ROW(productData[sku]),ROW(productData[sku])),""),ROWS($A$15:A106)+$B$3)),INDEX(productData[sku],SMALL(IF(ISNUMBER(MATCH(productData[category],$EC$9,0)*MATCH(productData[sex],$EC$11,0)*MATCH(productData[size1],$EC$13,0)),MATCH(ROW(productData[sku]),ROW(productData[sku])),""),ROWS($A$15:A106)+$B$3))))),"")</f>
        <v/>
      </c>
      <c r="EF101" s="501" t="str">
        <f t="array" ref="EF101">IFERROR(IF($EC$9="",IF($EC$11="",IF($EC$13="",INDEX(productData[description],SMALL(MATCH(ROW(productData[sku]),ROW(productData[sku])),ROWS($A$15:A108)+$B$3)),INDEX(productData[description],SMALL(IF(ISNUMBER(MATCH(productData[size1],$EC$13,0)),MATCH(ROW(productData[sku]),ROW(productData[sku])),""),ROWS($A$15:A106)+$B$3))),IF($EC$13="",INDEX(productData[description],SMALL(IF(ISNUMBER(MATCH(productData[sex],$EC$11,0)),MATCH(ROW(productData[sku]),ROW(productData[sku])),""),ROWS($A$15:A106)+$B$3)),INDEX(productData[description],SMALL(IF(ISNUMBER(MATCH(productData[sex],$EC$11,0)*MATCH(productData[size1],$EC$13,0)),MATCH(ROW(productData[sku]),ROW(productData[sku])),""),ROWS($A$15:A106)+$B$3)))),IF($EC$11="",IF($EC$13="",INDEX(productData[description],SMALL(IF(ISNUMBER(MATCH(productData[category],$EC$9,0)),MATCH(ROW(productData[sku]),ROW(productData[sku])),""),ROWS($A$15:A106)+$B$3)),INDEX(productData[description],SMALL(IF(ISNUMBER(MATCH(productData[category],$EC$9,0)*MATCH(productData[size1],$EC$13,0)),MATCH(ROW(productData[sku]),ROW(productData[sku])),""),ROWS($A$15:A106)+$B$3))),IF($EC$13="",INDEX(productData[description],SMALL(IF(ISNUMBER(MATCH(productData[category],$EC$9,0)*MATCH(productData[sex],$EC$11,0)),MATCH(ROW(productData[sku]),ROW(productData[sku])),""),ROWS($A$15:A106)+$B$3)),INDEX(productData[description],SMALL(IF(ISNUMBER(MATCH(productData[category],$EC$9,0)*MATCH(productData[sex],$EC$11,0)*MATCH(productData[size1],$EC$13,0)),MATCH(ROW(productData[sku]),ROW(productData[sku])),""),ROWS($A$15:A106)+$B$3))))),"")</f>
        <v/>
      </c>
      <c r="EG101" s="338" t="str">
        <f>IFERROR(IF('BHPC MANAGER'!$EE101="","",INDEX(inventory[ESISTENZA],MATCH('BHPC MANAGER'!$EE101,inventory[SKU],0))),0)</f>
        <v/>
      </c>
      <c r="EH101" s="339" t="s">
        <v>241</v>
      </c>
      <c r="EI101" s="339" t="str">
        <f t="shared" si="13"/>
        <v/>
      </c>
      <c r="EJ101" s="340" t="s">
        <v>241</v>
      </c>
      <c r="EK101" s="341" t="str">
        <f t="shared" si="14"/>
        <v/>
      </c>
    </row>
    <row r="102" spans="12:141" ht="15" customHeight="1" x14ac:dyDescent="0.35">
      <c r="L102" s="285" t="str">
        <f t="array" ref="L102">IFERROR(IF($D$9="",IF($D$11="",IF($D$13="",IF($D$15="",INDEX(orderData[customer],SMALL(MATCH(ROW(orderData[customer]),ROW(orderData[customer])),ROWS($A$15:A109)+$B$3)),INDEX(orderData[customer],SMALL(IF(ISNUMBER(MATCH(YEAR(orderData[invoice_date]),$D$15,0)),MATCH(ROW(orderData[customer]),ROW(orderData[customer])),""),ROWS($A$15:A109)+$B$3))),IF($D$15="",INDEX(orderData[customer],SMALL(IF(ISNUMBER(MATCH(orderData[order_type],$D$13,0)),MATCH(ROW(orderData[customer]),ROW(orderData[customer])),""),ROWS($A$15:A109)+$B$3)),INDEX(orderData[customer],SMALL(IF(ISNUMBER(MATCH(orderData[order_type],$D$13,0)*MATCH(YEAR(orderData[invoice_date]),$D$15,0)),MATCH(ROW(orderData[customer]),ROW(orderData[customer])),""),ROWS($A$15:A109)+$B$3)))),IF($D$13="",IF($D$15="",INDEX(orderData[customer],SMALL(IF(ISNUMBER(MATCH(orderData[status],$D$11,0)),MATCH(ROW(orderData[customer]),ROW(orderData[customer])),""),ROWS($A$15:A109)+$B$3)),INDEX(orderData[customer],SMALL(IF(ISNUMBER(MATCH(orderData[status],$D$11,0)*MATCH(YEAR(orderData[invoice_date]),$D$15,0)),MATCH(ROW(orderData[customer]),ROW(orderData[customer])),""),ROWS($A$15:A109)+$B$3))),IF($D$15="",INDEX(orderData[customer],SMALL(IF(ISNUMBER(MATCH(orderData[status],$D$11,0)*MATCH(orderData[order_type],$D$13,0)),MATCH(ROW(orderData[customer]),ROW(orderData[customer])),""),ROWS($A$15:A109)+$B$3)),INDEX(orderData[customer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er],SMALL(IF(ISNUMBER(MATCH(orderData[customer],$D$9,0)),MATCH(ROW(orderData[customer]),ROW(orderData[customer])),""),ROWS($A$15:A109)+$B$3)),INDEX(orderData[customer],SMALL(IF(ISNUMBER(MATCH(orderData[customer],$D$9,0)*MATCH(YEAR(orderData[invoice_date]),$D$15,0)),MATCH(ROW(orderData[customer]),ROW(orderData[customer])),""),ROWS($A$15:A109)+$B$3))),IF($D$15="",INDEX(orderData[customer],SMALL(IF(ISNUMBER(MATCH(orderData[customer],$D$9,0)*MATCH(orderData[order_type],$D$13,0)),MATCH(ROW(orderData[customer]),ROW(orderData[customer])),""),ROWS($A$15:A109)+$B$3)),INDEX(orderData[customer],SMALL(IF(ISNUMBER(MATCH(orderData[customer],$D$9,0)*MATCH(orderData[order_type],$D$13,0)*MATCH(YEAR(orderData[invoice_date]),$D$15,0)),MATCH(ROW(orderData[customer]),ROW(orderData[customer])),""),ROWS($A$15:A109)+$B$3)))),IF($D$13="",IF($D$15="",INDEX(orderData[customer],SMALL(IF(ISNUMBER(MATCH(orderData[customer],$D$9,0)*MATCH(orderData[status],$D$11,0)),MATCH(ROW(orderData[customer]),ROW(orderData[customer])),""),ROWS($A$15:A109)+$B$3)),INDEX(orderData[customer],SMALL(IF(ISNUMBER(MATCH(orderData[customer],$D$9,0)*MATCH(orderData[status],$D$11,0)*MATCH(YEAR(orderData[invoice_date]),$D$15,0)),MATCH(ROW(orderData[customer]),ROW(orderData[customer])),""),ROWS($A$15:A109)+$B$3))),IF($D$15="",INDEX(orderData[customer],SMALL(IF(ISNUMBER(MATCH(orderData[customer],$D$9,0)*MATCH(orderData[status],$D$11,0)*MATCH(orderData[order_type],$D$13,0)),MATCH(ROW(orderData[customer]),ROW(orderData[customer])),""),ROWS($A$15:A109)+$B$3)),INDEX(orderData[customer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M102" s="286" t="str">
        <f t="array" ref="M102">IFERROR(IF($D$9="",IF($D$11="",IF($D$13="",IF($D$15="",INDEX(orderData[order_no],SMALL(MATCH(ROW(orderData[customer]),ROW(orderData[customer])),ROWS($A$15:A109)+$B$3)),INDEX(orderData[order_no],SMALL(IF(ISNUMBER(MATCH(YEAR(orderData[invoice_date]),$D$15,0)),MATCH(ROW(orderData[customer]),ROW(orderData[customer])),""),ROWS($A$15:A109)+$B$3))),IF($D$15="",INDEX(orderData[order_no],SMALL(IF(ISNUMBER(MATCH(orderData[order_type],$D$13,0)),MATCH(ROW(orderData[customer]),ROW(orderData[customer])),""),ROWS($A$15:A109)+$B$3)),INDEX(orderData[order_no],SMALL(IF(ISNUMBER(MATCH(orderData[order_type],$D$13,0)*MATCH(YEAR(orderData[invoice_date]),$D$15,0)),MATCH(ROW(orderData[customer]),ROW(orderData[customer])),""),ROWS($A$15:A109)+$B$3)))),IF($D$13="",IF($D$15="",INDEX(orderData[order_no],SMALL(IF(ISNUMBER(MATCH(orderData[status],$D$11,0)),MATCH(ROW(orderData[customer]),ROW(orderData[customer])),""),ROWS($A$15:A109)+$B$3)),INDEX(orderData[order_no],SMALL(IF(ISNUMBER(MATCH(orderData[status],$D$11,0)*MATCH(YEAR(orderData[invoice_date]),$D$15,0)),MATCH(ROW(orderData[customer]),ROW(orderData[customer])),""),ROWS($A$15:A109)+$B$3))),IF($D$15="",INDEX(orderData[order_no],SMALL(IF(ISNUMBER(MATCH(orderData[status],$D$11,0)*MATCH(orderData[order_type],$D$13,0)),MATCH(ROW(orderData[customer]),ROW(orderData[customer])),""),ROWS($A$15:A109)+$B$3)),INDEX(orderData[order_no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no],SMALL(IF(ISNUMBER(MATCH(orderData[customer],$D$9,0)),MATCH(ROW(orderData[customer]),ROW(orderData[customer])),""),ROWS($A$15:A109)+$B$3)),INDEX(orderData[order_no],SMALL(IF(ISNUMBER(MATCH(orderData[customer],$D$9,0)*MATCH(YEAR(orderData[invoice_date]),$D$15,0)),MATCH(ROW(orderData[customer]),ROW(orderData[customer])),""),ROWS($A$15:A109)+$B$3))),IF($D$15="",INDEX(orderData[order_no],SMALL(IF(ISNUMBER(MATCH(orderData[customer],$D$9,0)*MATCH(orderData[order_type],$D$13,0)),MATCH(ROW(orderData[customer]),ROW(orderData[customer])),""),ROWS($A$15:A109)+$B$3)),INDEX(orderData[order_no],SMALL(IF(ISNUMBER(MATCH(orderData[customer],$D$9,0)*MATCH(orderData[order_type],$D$13,0)*MATCH(YEAR(orderData[invoice_date]),$D$15,0)),MATCH(ROW(orderData[customer]),ROW(orderData[customer])),""),ROWS($A$15:A109)+$B$3)))),IF($D$13="",IF($D$15="",INDEX(orderData[order_no],SMALL(IF(ISNUMBER(MATCH(orderData[customer],$D$9,0)*MATCH(orderData[status],$D$11,0)),MATCH(ROW(orderData[customer]),ROW(orderData[customer])),""),ROWS($A$15:A109)+$B$3)),INDEX(orderData[order_no],SMALL(IF(ISNUMBER(MATCH(orderData[customer],$D$9,0)*MATCH(orderData[status],$D$11,0)*MATCH(YEAR(orderData[invoice_date]),$D$15,0)),MATCH(ROW(orderData[customer]),ROW(orderData[customer])),""),ROWS($A$15:A109)+$B$3))),IF($D$15="",INDEX(orderData[order_no],SMALL(IF(ISNUMBER(MATCH(orderData[customer],$D$9,0)*MATCH(orderData[status],$D$11,0)*MATCH(orderData[order_type],$D$13,0)),MATCH(ROW(orderData[customer]),ROW(orderData[customer])),""),ROWS($A$15:A109)+$B$3)),INDEX(orderData[order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N102" s="287" t="str">
        <f t="array" ref="N102">IFERROR(IF($D$9="",IF($D$11="",IF($D$13="",IF($D$15="",INDEX(orderData[order_type],SMALL(MATCH(ROW(orderData[customer]),ROW(orderData[customer])),ROWS($A$15:A109)+$B$3)),INDEX(orderData[order_type],SMALL(IF(ISNUMBER(MATCH(YEAR(orderData[invoice_date]),$D$15,0)),MATCH(ROW(orderData[customer]),ROW(orderData[customer])),""),ROWS($A$15:A109)+$B$3))),IF($D$15="",INDEX(orderData[order_type],SMALL(IF(ISNUMBER(MATCH(orderData[order_type],$D$13,0)),MATCH(ROW(orderData[customer]),ROW(orderData[customer])),""),ROWS($A$15:A109)+$B$3)),INDEX(orderData[order_type],SMALL(IF(ISNUMBER(MATCH(orderData[order_type],$D$13,0)*MATCH(YEAR(orderData[invoice_date]),$D$15,0)),MATCH(ROW(orderData[customer]),ROW(orderData[customer])),""),ROWS($A$15:A109)+$B$3)))),IF($D$13="",IF($D$15="",INDEX(orderData[order_type],SMALL(IF(ISNUMBER(MATCH(orderData[status],$D$11,0)),MATCH(ROW(orderData[customer]),ROW(orderData[customer])),""),ROWS($A$15:A109)+$B$3)),INDEX(orderData[order_type],SMALL(IF(ISNUMBER(MATCH(orderData[status],$D$11,0)*MATCH(YEAR(orderData[invoice_date]),$D$15,0)),MATCH(ROW(orderData[customer]),ROW(orderData[customer])),""),ROWS($A$15:A109)+$B$3))),IF($D$15="",INDEX(orderData[order_type],SMALL(IF(ISNUMBER(MATCH(orderData[status],$D$11,0)*MATCH(orderData[order_type],$D$13,0)),MATCH(ROW(orderData[customer]),ROW(orderData[customer])),""),ROWS($A$15:A109)+$B$3)),INDEX(orderData[order_typ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type],SMALL(IF(ISNUMBER(MATCH(orderData[customer],$D$9,0)),MATCH(ROW(orderData[customer]),ROW(orderData[customer])),""),ROWS($A$15:A109)+$B$3)),INDEX(orderData[order_type],SMALL(IF(ISNUMBER(MATCH(orderData[customer],$D$9,0)*MATCH(YEAR(orderData[invoice_date]),$D$15,0)),MATCH(ROW(orderData[customer]),ROW(orderData[customer])),""),ROWS($A$15:A109)+$B$3))),IF($D$15="",INDEX(orderData[order_type],SMALL(IF(ISNUMBER(MATCH(orderData[customer],$D$9,0)*MATCH(orderData[order_type],$D$13,0)),MATCH(ROW(orderData[customer]),ROW(orderData[customer])),""),ROWS($A$15:A109)+$B$3)),INDEX(orderData[order_type],SMALL(IF(ISNUMBER(MATCH(orderData[customer],$D$9,0)*MATCH(orderData[order_type],$D$13,0)*MATCH(YEAR(orderData[invoice_date]),$D$15,0)),MATCH(ROW(orderData[customer]),ROW(orderData[customer])),""),ROWS($A$15:A109)+$B$3)))),IF($D$13="",IF($D$15="",INDEX(orderData[order_type],SMALL(IF(ISNUMBER(MATCH(orderData[customer],$D$9,0)*MATCH(orderData[status],$D$11,0)),MATCH(ROW(orderData[customer]),ROW(orderData[customer])),""),ROWS($A$15:A109)+$B$3)),INDEX(orderData[order_type],SMALL(IF(ISNUMBER(MATCH(orderData[customer],$D$9,0)*MATCH(orderData[status],$D$11,0)*MATCH(YEAR(orderData[invoice_date]),$D$15,0)),MATCH(ROW(orderData[customer]),ROW(orderData[customer])),""),ROWS($A$15:A109)+$B$3))),IF($D$15="",INDEX(orderData[order_type],SMALL(IF(ISNUMBER(MATCH(orderData[customer],$D$9,0)*MATCH(orderData[status],$D$11,0)*MATCH(orderData[order_type],$D$13,0)),MATCH(ROW(orderData[customer]),ROW(orderData[customer])),""),ROWS($A$15:A109)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O102" s="288" t="str">
        <f t="array" ref="O102">IFERROR(IF($D$9="",IF($D$11="",IF($D$13="",IF($D$15="",INDEX(orderData[order_date],SMALL(MATCH(ROW(orderData[customer]),ROW(orderData[customer])),ROWS($A$15:A109)+$B$3)),INDEX(orderData[order_date],SMALL(IF(ISNUMBER(MATCH(YEAR(orderData[invoice_date]),$D$15,0)),MATCH(ROW(orderData[customer]),ROW(orderData[customer])),""),ROWS($A$15:A109)+$B$3))),IF($D$15="",INDEX(orderData[order_date],SMALL(IF(ISNUMBER(MATCH(orderData[order_type],$D$13,0)),MATCH(ROW(orderData[customer]),ROW(orderData[customer])),""),ROWS($A$15:A109)+$B$3)),INDEX(orderData[order_date],SMALL(IF(ISNUMBER(MATCH(orderData[order_type],$D$13,0)*MATCH(YEAR(orderData[invoice_date]),$D$15,0)),MATCH(ROW(orderData[customer]),ROW(orderData[customer])),""),ROWS($A$15:A109)+$B$3)))),IF($D$13="",IF($D$15="",INDEX(orderData[order_date],SMALL(IF(ISNUMBER(MATCH(orderData[status],$D$11,0)),MATCH(ROW(orderData[customer]),ROW(orderData[customer])),""),ROWS($A$15:A109)+$B$3)),INDEX(orderData[order_date],SMALL(IF(ISNUMBER(MATCH(orderData[status],$D$11,0)*MATCH(YEAR(orderData[invoice_date]),$D$15,0)),MATCH(ROW(orderData[customer]),ROW(orderData[customer])),""),ROWS($A$15:A109)+$B$3))),IF($D$15="",INDEX(orderData[order_date],SMALL(IF(ISNUMBER(MATCH(orderData[status],$D$11,0)*MATCH(orderData[order_type],$D$13,0)),MATCH(ROW(orderData[customer]),ROW(orderData[customer])),""),ROWS($A$15:A109)+$B$3)),INDEX(orderData[order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date],SMALL(IF(ISNUMBER(MATCH(orderData[customer],$D$9,0)),MATCH(ROW(orderData[customer]),ROW(orderData[customer])),""),ROWS($A$15:A109)+$B$3)),INDEX(orderData[order_date],SMALL(IF(ISNUMBER(MATCH(orderData[customer],$D$9,0)*MATCH(YEAR(orderData[invoice_date]),$D$15,0)),MATCH(ROW(orderData[customer]),ROW(orderData[customer])),""),ROWS($A$15:A109)+$B$3))),IF($D$15="",INDEX(orderData[order_date],SMALL(IF(ISNUMBER(MATCH(orderData[customer],$D$9,0)*MATCH(orderData[order_type],$D$13,0)),MATCH(ROW(orderData[customer]),ROW(orderData[customer])),""),ROWS($A$15:A109)+$B$3)),INDEX(orderData[order_date],SMALL(IF(ISNUMBER(MATCH(orderData[customer],$D$9,0)*MATCH(orderData[order_type],$D$13,0)*MATCH(YEAR(orderData[invoice_date]),$D$15,0)),MATCH(ROW(orderData[customer]),ROW(orderData[customer])),""),ROWS($A$15:A109)+$B$3)))),IF($D$13="",IF($D$15="",INDEX(orderData[order_date],SMALL(IF(ISNUMBER(MATCH(orderData[customer],$D$9,0)*MATCH(orderData[status],$D$11,0)),MATCH(ROW(orderData[customer]),ROW(orderData[customer])),""),ROWS($A$15:A109)+$B$3)),INDEX(orderData[order_date],SMALL(IF(ISNUMBER(MATCH(orderData[customer],$D$9,0)*MATCH(orderData[status],$D$11,0)*MATCH(YEAR(orderData[invoice_date]),$D$15,0)),MATCH(ROW(orderData[customer]),ROW(orderData[customer])),""),ROWS($A$15:A109)+$B$3))),IF($D$15="",INDEX(orderData[order_date],SMALL(IF(ISNUMBER(MATCH(orderData[customer],$D$9,0)*MATCH(orderData[status],$D$11,0)*MATCH(orderData[order_type],$D$13,0)),MATCH(ROW(orderData[customer]),ROW(orderData[customer])),""),ROWS($A$15:A109)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P102" s="289" t="str">
        <f t="array" ref="P102">IFERROR(IF($D$9="",IF($D$11="",IF($D$13="",IF($D$15="",INDEX(orderData[invoice_no],SMALL(MATCH(ROW(orderData[customer]),ROW(orderData[customer])),ROWS($A$15:A109)+$B$3)),INDEX(orderData[invoice_no],SMALL(IF(ISNUMBER(MATCH(YEAR(orderData[invoice_date]),$D$15,0)),MATCH(ROW(orderData[customer]),ROW(orderData[customer])),""),ROWS($A$15:A109)+$B$3))),IF($D$15="",INDEX(orderData[invoice_no],SMALL(IF(ISNUMBER(MATCH(orderData[order_type],$D$13,0)),MATCH(ROW(orderData[customer]),ROW(orderData[customer])),""),ROWS($A$15:A109)+$B$3)),INDEX(orderData[invoice_no],SMALL(IF(ISNUMBER(MATCH(orderData[order_type],$D$13,0)*MATCH(YEAR(orderData[invoice_date]),$D$15,0)),MATCH(ROW(orderData[customer]),ROW(orderData[customer])),""),ROWS($A$15:A109)+$B$3)))),IF($D$13="",IF($D$15="",INDEX(orderData[invoice_no],SMALL(IF(ISNUMBER(MATCH(orderData[status],$D$11,0)),MATCH(ROW(orderData[customer]),ROW(orderData[customer])),""),ROWS($A$15:A109)+$B$3)),INDEX(orderData[invoice_no],SMALL(IF(ISNUMBER(MATCH(orderData[status],$D$11,0)*MATCH(YEAR(orderData[invoice_date]),$D$15,0)),MATCH(ROW(orderData[customer]),ROW(orderData[customer])),""),ROWS($A$15:A109)+$B$3))),IF($D$15="",INDEX(orderData[invoice_no],SMALL(IF(ISNUMBER(MATCH(orderData[status],$D$11,0)*MATCH(orderData[order_type],$D$13,0)),MATCH(ROW(orderData[customer]),ROW(orderData[customer])),""),ROWS($A$15:A109)+$B$3)),INDEX(orderData[invoice_no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no],SMALL(IF(ISNUMBER(MATCH(orderData[customer],$D$9,0)),MATCH(ROW(orderData[customer]),ROW(orderData[customer])),""),ROWS($A$15:A109)+$B$3)),INDEX(orderData[invoice_no],SMALL(IF(ISNUMBER(MATCH(orderData[customer],$D$9,0)*MATCH(YEAR(orderData[invoice_date]),$D$15,0)),MATCH(ROW(orderData[customer]),ROW(orderData[customer])),""),ROWS($A$15:A109)+$B$3))),IF($D$15="",INDEX(orderData[invoice_no],SMALL(IF(ISNUMBER(MATCH(orderData[customer],$D$9,0)*MATCH(orderData[order_type],$D$13,0)),MATCH(ROW(orderData[customer]),ROW(orderData[customer])),""),ROWS($A$15:A109)+$B$3)),INDEX(orderData[invoice_no],SMALL(IF(ISNUMBER(MATCH(orderData[customer],$D$9,0)*MATCH(orderData[order_type],$D$13,0)*MATCH(YEAR(orderData[invoice_date]),$D$15,0)),MATCH(ROW(orderData[customer]),ROW(orderData[customer])),""),ROWS($A$15:A109)+$B$3)))),IF($D$13="",IF($D$15="",INDEX(orderData[invoice_no],SMALL(IF(ISNUMBER(MATCH(orderData[customer],$D$9,0)*MATCH(orderData[status],$D$11,0)),MATCH(ROW(orderData[customer]),ROW(orderData[customer])),""),ROWS($A$15:A109)+$B$3)),INDEX(orderData[invoice_no],SMALL(IF(ISNUMBER(MATCH(orderData[customer],$D$9,0)*MATCH(orderData[status],$D$11,0)*MATCH(YEAR(orderData[invoice_date]),$D$15,0)),MATCH(ROW(orderData[customer]),ROW(orderData[customer])),""),ROWS($A$15:A109)+$B$3))),IF($D$15="",INDEX(orderData[invoice_no],SMALL(IF(ISNUMBER(MATCH(orderData[customer],$D$9,0)*MATCH(orderData[status],$D$11,0)*MATCH(orderData[order_type],$D$13,0)),MATCH(ROW(orderData[customer]),ROW(orderData[customer])),""),ROWS($A$15:A109)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Q102" s="290" t="str">
        <f t="array" ref="Q102">IFERROR(IF($D$9="",IF($D$11="",IF($D$13="",IF($D$15="",INDEX(orderData[invoice_date],SMALL(MATCH(ROW(orderData[customer]),ROW(orderData[customer])),ROWS($A$15:A109)+$B$3)),INDEX(orderData[invoice_date],SMALL(IF(ISNUMBER(MATCH(YEAR(orderData[invoice_date]),$D$15,0)),MATCH(ROW(orderData[customer]),ROW(orderData[customer])),""),ROWS($A$15:A109)+$B$3))),IF($D$15="",INDEX(orderData[invoice_date],SMALL(IF(ISNUMBER(MATCH(orderData[order_type],$D$13,0)),MATCH(ROW(orderData[customer]),ROW(orderData[customer])),""),ROWS($A$15:A109)+$B$3)),INDEX(orderData[invoice_date],SMALL(IF(ISNUMBER(MATCH(orderData[order_type],$D$13,0)*MATCH(YEAR(orderData[invoice_date]),$D$15,0)),MATCH(ROW(orderData[customer]),ROW(orderData[customer])),""),ROWS($A$15:A109)+$B$3)))),IF($D$13="",IF($D$15="",INDEX(orderData[invoice_date],SMALL(IF(ISNUMBER(MATCH(orderData[status],$D$11,0)),MATCH(ROW(orderData[customer]),ROW(orderData[customer])),""),ROWS($A$15:A109)+$B$3)),INDEX(orderData[invoice_date],SMALL(IF(ISNUMBER(MATCH(orderData[status],$D$11,0)*MATCH(YEAR(orderData[invoice_date]),$D$15,0)),MATCH(ROW(orderData[customer]),ROW(orderData[customer])),""),ROWS($A$15:A109)+$B$3))),IF($D$15="",INDEX(orderData[invoice_date],SMALL(IF(ISNUMBER(MATCH(orderData[status],$D$11,0)*MATCH(orderData[order_type],$D$13,0)),MATCH(ROW(orderData[customer]),ROW(orderData[customer])),""),ROWS($A$15:A109)+$B$3)),INDEX(orderData[invoice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date],SMALL(IF(ISNUMBER(MATCH(orderData[customer],$D$9,0)),MATCH(ROW(orderData[customer]),ROW(orderData[customer])),""),ROWS($A$15:A109)+$B$3)),INDEX(orderData[invoice_date],SMALL(IF(ISNUMBER(MATCH(orderData[customer],$D$9,0)*MATCH(YEAR(orderData[invoice_date]),$D$15,0)),MATCH(ROW(orderData[customer]),ROW(orderData[customer])),""),ROWS($A$15:A109)+$B$3))),IF($D$15="",INDEX(orderData[invoice_date],SMALL(IF(ISNUMBER(MATCH(orderData[customer],$D$9,0)*MATCH(orderData[order_type],$D$13,0)),MATCH(ROW(orderData[customer]),ROW(orderData[customer])),""),ROWS($A$15:A109)+$B$3)),INDEX(orderData[invoice_date],SMALL(IF(ISNUMBER(MATCH(orderData[customer],$D$9,0)*MATCH(orderData[order_type],$D$13,0)*MATCH(YEAR(orderData[invoice_date]),$D$15,0)),MATCH(ROW(orderData[customer]),ROW(orderData[customer])),""),ROWS($A$15:A109)+$B$3)))),IF($D$13="",IF($D$15="",INDEX(orderData[invoice_date],SMALL(IF(ISNUMBER(MATCH(orderData[customer],$D$9,0)*MATCH(orderData[status],$D$11,0)),MATCH(ROW(orderData[customer]),ROW(orderData[customer])),""),ROWS($A$15:A109)+$B$3)),INDEX(orderData[invoice_date],SMALL(IF(ISNUMBER(MATCH(orderData[customer],$D$9,0)*MATCH(orderData[status],$D$11,0)*MATCH(YEAR(orderData[invoice_date]),$D$15,0)),MATCH(ROW(orderData[customer]),ROW(orderData[customer])),""),ROWS($A$15:A109)+$B$3))),IF($D$15="",INDEX(orderData[invoice_date],SMALL(IF(ISNUMBER(MATCH(orderData[customer],$D$9,0)*MATCH(orderData[status],$D$11,0)*MATCH(orderData[order_type],$D$13,0)),MATCH(ROW(orderData[customer]),ROW(orderData[customer])),""),ROWS($A$15:A109)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R102" s="291" t="str">
        <f t="array" ref="R102">IFERROR(IF($D$9="",IF($D$11="",IF($D$13="",IF($D$15="",INDEX(orderData[inv_amount],SMALL(MATCH(ROW(orderData[customer]),ROW(orderData[customer])),ROWS($A$15:A109)+$B$3)),INDEX(orderData[inv_amount],SMALL(IF(ISNUMBER(MATCH(YEAR(orderData[invoice_date]),$D$15,0)),MATCH(ROW(orderData[customer]),ROW(orderData[customer])),""),ROWS($A$15:A109)+$B$3))),IF($D$15="",INDEX(orderData[inv_amount],SMALL(IF(ISNUMBER(MATCH(orderData[order_type],$D$13,0)),MATCH(ROW(orderData[customer]),ROW(orderData[customer])),""),ROWS($A$15:A109)+$B$3)),INDEX(orderData[inv_amount],SMALL(IF(ISNUMBER(MATCH(orderData[order_type],$D$13,0)*MATCH(YEAR(orderData[invoice_date]),$D$15,0)),MATCH(ROW(orderData[customer]),ROW(orderData[customer])),""),ROWS($A$15:A109)+$B$3)))),IF($D$13="",IF($D$15="",INDEX(orderData[inv_amount],SMALL(IF(ISNUMBER(MATCH(orderData[status],$D$11,0)),MATCH(ROW(orderData[customer]),ROW(orderData[customer])),""),ROWS($A$15:A109)+$B$3)),INDEX(orderData[inv_amount],SMALL(IF(ISNUMBER(MATCH(orderData[status],$D$11,0)*MATCH(YEAR(orderData[invoice_date]),$D$15,0)),MATCH(ROW(orderData[customer]),ROW(orderData[customer])),""),ROWS($A$15:A109)+$B$3))),IF($D$15="",INDEX(orderData[inv_amount],SMALL(IF(ISNUMBER(MATCH(orderData[status],$D$11,0)*MATCH(orderData[order_type],$D$13,0)),MATCH(ROW(orderData[customer]),ROW(orderData[customer])),""),ROWS($A$15:A109)+$B$3)),INDEX(orderData[inv_amount],SMALL(IF(ISNUMBER(MATCH(orderData[status],$D$11,0)*MATCH(orderData[order_type],$D$13,0)*MATCH(YEAR(orderData[invoice_date]),$D$15,0)),MATCH(ROW(orderData[customer]),ROW(orderData[customer])),""),ROWS($A$15:A109)+$B$3))))),IF($D$11="",IF($D$13="",IF($D$15="",INDEX(orderData[inv_amount],SMALL(IF(ISNUMBER(MATCH(orderData[customer],$D$9,0)),MATCH(ROW(orderData[customer]),ROW(orderData[customer])),""),ROWS($A$15:A109)+$B$3)),INDEX(orderData[inv_amount],SMALL(IF(ISNUMBER(MATCH(orderData[customer],$D$9,0)*MATCH(YEAR(orderData[invoice_date]),$D$15,0)),MATCH(ROW(orderData[customer]),ROW(orderData[customer])),""),ROWS($A$15:A109)+$B$3))),IF($D$15="",INDEX(orderData[inv_amount],SMALL(IF(ISNUMBER(MATCH(orderData[customer],$D$9,0)*MATCH(orderData[order_type],$D$13,0)),MATCH(ROW(orderData[customer]),ROW(orderData[customer])),""),ROWS($A$15:A109)+$B$3)),INDEX(orderData[inv_amount],SMALL(IF(ISNUMBER(MATCH(orderData[customer],$D$9,0)*MATCH(orderData[order_type],$D$13,0)*MATCH(YEAR(orderData[invoice_date]),$D$15,0)),MATCH(ROW(orderData[customer]),ROW(orderData[customer])),""),ROWS($A$15:A109)+$B$3)))),IF($D$13="",IF($D$15="",INDEX(orderData[inv_amount],SMALL(IF(ISNUMBER(MATCH(orderData[customer],$D$9,0)*MATCH(orderData[status],$D$11,0)),MATCH(ROW(orderData[customer]),ROW(orderData[customer])),""),ROWS($A$15:A109)+$B$3)),INDEX(orderData[inv_amount],SMALL(IF(ISNUMBER(MATCH(orderData[customer],$D$9,0)*MATCH(orderData[status],$D$11,0)*MATCH(YEAR(orderData[inv_amount]),$D$15,0)),MATCH(ROW(orderData[customer]),ROW(orderData[customer])),""),ROWS($A$15:A109)+$B$3))),IF($D$15="",INDEX(orderData[inv_amount],SMALL(IF(ISNUMBER(MATCH(orderData[customer],$D$9,0)*MATCH(orderData[status],$D$11,0)*MATCH(orderData[order_type],$D$13,0)),MATCH(ROW(orderData[customer]),ROW(orderData[customer])),""),ROWS($A$15:A109)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S102" s="353" t="str">
        <f t="array" ref="S102">IFERROR(IF($D$9="",IF($D$11="",IF($D$13="",IF($D$15="",INDEX(orderData[lock_goods],SMALL(MATCH(ROW(orderData[customer]),ROW(orderData[customer])),ROWS($A$15:A109)+$B$3)),INDEX(orderData[lock_goods],SMALL(IF(ISNUMBER(MATCH(YEAR(orderData[invoice_date]),$D$15,0)),MATCH(ROW(orderData[customer]),ROW(orderData[customer])),""),ROWS($A$15:A109)+$B$3))),IF($D$15="",INDEX(orderData[lock_goods],SMALL(IF(ISNUMBER(MATCH(orderData[order_type],$D$13,0)),MATCH(ROW(orderData[customer]),ROW(orderData[customer])),""),ROWS($A$15:A109)+$B$3)),INDEX(orderData[lock_goods],SMALL(IF(ISNUMBER(MATCH(orderData[order_type],$D$13,0)*MATCH(YEAR(orderData[invoice_date]),$D$15,0)),MATCH(ROW(orderData[customer]),ROW(orderData[customer])),""),ROWS($A$15:A109)+$B$3)))),IF($D$13="",IF($D$15="",INDEX(orderData[lock_goods],SMALL(IF(ISNUMBER(MATCH(orderData[status],$D$11,0)),MATCH(ROW(orderData[customer]),ROW(orderData[customer])),""),ROWS($A$15:A109)+$B$3)),INDEX(orderData[lock_goods],SMALL(IF(ISNUMBER(MATCH(orderData[status],$D$11,0)*MATCH(YEAR(orderData[invoice_date]),$D$15,0)),MATCH(ROW(orderData[customer]),ROW(orderData[customer])),""),ROWS($A$15:A109)+$B$3))),IF($D$15="",INDEX(orderData[lock_goods],SMALL(IF(ISNUMBER(MATCH(orderData[status],$D$11,0)*MATCH(orderData[order_type],$D$13,0)),MATCH(ROW(orderData[customer]),ROW(orderData[customer])),""),ROWS($A$15:A109)+$B$3)),INDEX(orderData[lock_goods],SMALL(IF(ISNUMBER(MATCH(orderData[status],$D$11,0)*MATCH(orderData[order_type],$D$13,0)*MATCH(YEAR(orderData[invoice_date]),$D$15,0)),MATCH(ROW(orderData[customer]),ROW(orderData[customer])),""),ROWS($A$15:A109)+$B$3))))),IF($D$11="",IF($D$13="",IF($D$15="",INDEX(orderData[lock_goods],SMALL(IF(ISNUMBER(MATCH(orderData[customer],$D$9,0)),MATCH(ROW(orderData[customer]),ROW(orderData[customer])),""),ROWS($A$15:A109)+$B$3)),INDEX(orderData[lock_goods],SMALL(IF(ISNUMBER(MATCH(orderData[customer],$D$9,0)*MATCH(YEAR(orderData[invoice_date]),$D$15,0)),MATCH(ROW(orderData[customer]),ROW(orderData[customer])),""),ROWS($A$15:A109)+$B$3))),IF($D$15="",INDEX(orderData[lock_goods],SMALL(IF(ISNUMBER(MATCH(orderData[customer],$D$9,0)*MATCH(orderData[order_type],$D$13,0)),MATCH(ROW(orderData[customer]),ROW(orderData[customer])),""),ROWS($A$15:A109)+$B$3)),INDEX(orderData[lock_goods],SMALL(IF(ISNUMBER(MATCH(orderData[customer],$D$9,0)*MATCH(orderData[order_type],$D$13,0)*MATCH(YEAR(orderData[invoice_date]),$D$15,0)),MATCH(ROW(orderData[customer]),ROW(orderData[customer])),""),ROWS($A$15:A109)+$B$3)))),IF($D$13="",IF($D$15="",INDEX(orderData[lock_goods],SMALL(IF(ISNUMBER(MATCH(orderData[customer],$D$9,0)*MATCH(orderData[status],$D$11,0)),MATCH(ROW(orderData[customer]),ROW(orderData[customer])),""),ROWS($A$15:A109)+$B$3)),INDEX(orderData[lock_goods],SMALL(IF(ISNUMBER(MATCH(orderData[customer],$D$9,0)*MATCH(orderData[status],$D$11,0)*MATCH(YEAR(orderData[payed]),$D$15,0)),MATCH(ROW(orderData[customer]),ROW(orderData[customer])),""),ROWS($A$15:A109)+$B$3))),IF($D$15="",INDEX(orderData[lock_goods],SMALL(IF(ISNUMBER(MATCH(orderData[customer],$D$9,0)*MATCH(orderData[status],$D$11,0)*MATCH(orderData[order_type],$D$13,0)),MATCH(ROW(orderData[customer]),ROW(orderData[customer])),""),ROWS($A$15:A109)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T102" s="292" t="str">
        <f t="array" ref="T102">IFERROR(IF($D$9="",IF($D$11="",IF($D$13="",IF($D$15="",INDEX(orderData[payed],SMALL(MATCH(ROW(orderData[customer]),ROW(orderData[customer])),ROWS($A$15:A109)+$B$3)),INDEX(orderData[payed],SMALL(IF(ISNUMBER(MATCH(YEAR(orderData[invoice_date]),$D$15,0)),MATCH(ROW(orderData[customer]),ROW(orderData[customer])),""),ROWS($A$15:A109)+$B$3))),IF($D$15="",INDEX(orderData[payed],SMALL(IF(ISNUMBER(MATCH(orderData[order_type],$D$13,0)),MATCH(ROW(orderData[customer]),ROW(orderData[customer])),""),ROWS($A$15:A109)+$B$3)),INDEX(orderData[payed],SMALL(IF(ISNUMBER(MATCH(orderData[order_type],$D$13,0)*MATCH(YEAR(orderData[invoice_date]),$D$15,0)),MATCH(ROW(orderData[customer]),ROW(orderData[customer])),""),ROWS($A$15:A109)+$B$3)))),IF($D$13="",IF($D$15="",INDEX(orderData[payed],SMALL(IF(ISNUMBER(MATCH(orderData[status],$D$11,0)),MATCH(ROW(orderData[customer]),ROW(orderData[customer])),""),ROWS($A$15:A109)+$B$3)),INDEX(orderData[payed],SMALL(IF(ISNUMBER(MATCH(orderData[status],$D$11,0)*MATCH(YEAR(orderData[invoice_date]),$D$15,0)),MATCH(ROW(orderData[customer]),ROW(orderData[customer])),""),ROWS($A$15:A109)+$B$3))),IF($D$15="",INDEX(orderData[payed],SMALL(IF(ISNUMBER(MATCH(orderData[status],$D$11,0)*MATCH(orderData[order_type],$D$13,0)),MATCH(ROW(orderData[customer]),ROW(orderData[customer])),""),ROWS($A$15:A109)+$B$3)),INDEX(orderData[payed],SMALL(IF(ISNUMBER(MATCH(orderData[status],$D$11,0)*MATCH(orderData[order_type],$D$13,0)*MATCH(YEAR(orderData[invoice_date]),$D$15,0)),MATCH(ROW(orderData[customer]),ROW(orderData[customer])),""),ROWS($A$15:A109)+$B$3))))),IF($D$11="",IF($D$13="",IF($D$15="",INDEX(orderData[payed],SMALL(IF(ISNUMBER(MATCH(orderData[customer],$D$9,0)),MATCH(ROW(orderData[customer]),ROW(orderData[customer])),""),ROWS($A$15:A109)+$B$3)),INDEX(orderData[payed],SMALL(IF(ISNUMBER(MATCH(orderData[customer],$D$9,0)*MATCH(YEAR(orderData[invoice_date]),$D$15,0)),MATCH(ROW(orderData[customer]),ROW(orderData[customer])),""),ROWS($A$15:A109)+$B$3))),IF($D$15="",INDEX(orderData[payed],SMALL(IF(ISNUMBER(MATCH(orderData[customer],$D$9,0)*MATCH(orderData[order_type],$D$13,0)),MATCH(ROW(orderData[customer]),ROW(orderData[customer])),""),ROWS($A$15:A109)+$B$3)),INDEX(orderData[payed],SMALL(IF(ISNUMBER(MATCH(orderData[customer],$D$9,0)*MATCH(orderData[order_type],$D$13,0)*MATCH(YEAR(orderData[invoice_date]),$D$15,0)),MATCH(ROW(orderData[customer]),ROW(orderData[customer])),""),ROWS($A$15:A109)+$B$3)))),IF($D$13="",IF($D$15="",INDEX(orderData[payed],SMALL(IF(ISNUMBER(MATCH(orderData[customer],$D$9,0)*MATCH(orderData[status],$D$11,0)),MATCH(ROW(orderData[customer]),ROW(orderData[customer])),""),ROWS($A$15:A109)+$B$3)),INDEX(orderData[payed],SMALL(IF(ISNUMBER(MATCH(orderData[customer],$D$9,0)*MATCH(orderData[status],$D$11,0)*MATCH(YEAR(orderData[payed]),$D$15,0)),MATCH(ROW(orderData[customer]),ROW(orderData[customer])),""),ROWS($A$15:A109)+$B$3))),IF($D$15="",INDEX(orderData[payed],SMALL(IF(ISNUMBER(MATCH(orderData[customer],$D$9,0)*MATCH(orderData[status],$D$11,0)*MATCH(orderData[order_type],$D$13,0)),MATCH(ROW(orderData[customer]),ROW(orderData[customer])),""),ROWS($A$15:A109)+$B$3)),INDEX(orderData[paye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U102" s="287" t="str">
        <f t="array" ref="U102">IFERROR(IF($D$9="",IF($D$11="",IF($D$13="",IF($D$15="",INDEX(orderData[shipping_method],SMALL(MATCH(ROW(orderData[customer]),ROW(orderData[customer])),ROWS($A$15:A109)+$B$3)),INDEX(orderData[shipping_method],SMALL(IF(ISNUMBER(MATCH(YEAR(orderData[invoice_date]),$D$15,0)),MATCH(ROW(orderData[customer]),ROW(orderData[customer])),""),ROWS($A$15:A109)+$B$3))),IF($D$15="",INDEX(orderData[shipping_method],SMALL(IF(ISNUMBER(MATCH(orderData[order_type],$D$13,0)),MATCH(ROW(orderData[customer]),ROW(orderData[customer])),""),ROWS($A$15:A109)+$B$3)),INDEX(orderData[shipping_method],SMALL(IF(ISNUMBER(MATCH(orderData[order_type],$D$13,0)*MATCH(YEAR(orderData[invoice_date]),$D$15,0)),MATCH(ROW(orderData[customer]),ROW(orderData[customer])),""),ROWS($A$15:A109)+$B$3)))),IF($D$13="",IF($D$15="",INDEX(orderData[shipping_method],SMALL(IF(ISNUMBER(MATCH(orderData[status],$D$11,0)),MATCH(ROW(orderData[customer]),ROW(orderData[customer])),""),ROWS($A$15:A109)+$B$3)),INDEX(orderData[shipping_method],SMALL(IF(ISNUMBER(MATCH(orderData[status],$D$11,0)*MATCH(YEAR(orderData[invoice_date]),$D$15,0)),MATCH(ROW(orderData[customer]),ROW(orderData[customer])),""),ROWS($A$15:A109)+$B$3))),IF($D$15="",INDEX(orderData[shipping_method],SMALL(IF(ISNUMBER(MATCH(orderData[status],$D$11,0)*MATCH(orderData[order_type],$D$13,0)),MATCH(ROW(orderData[customer]),ROW(orderData[customer])),""),ROWS($A$15:A109)+$B$3)),INDEX(orderData[shipping_method],SMALL(IF(ISNUMBER(MATCH(orderData[status],$D$11,0)*MATCH(orderData[order_type],$D$13,0)*MATCH(YEAR(orderData[invoice_date]),$D$15,0)),MATCH(ROW(orderData[customer]),ROW(orderData[customer])),""),ROWS($A$15:A109)+$B$3))))),IF($D$11="",IF($D$13="",IF($D$15="",INDEX(orderData[shipping_method],SMALL(IF(ISNUMBER(MATCH(orderData[customer],$D$9,0)),MATCH(ROW(orderData[customer]),ROW(orderData[customer])),""),ROWS($A$15:A109)+$B$3)),INDEX(orderData[shipping_method],SMALL(IF(ISNUMBER(MATCH(orderData[customer],$D$9,0)*MATCH(YEAR(orderData[invoice_date]),$D$15,0)),MATCH(ROW(orderData[customer]),ROW(orderData[customer])),""),ROWS($A$15:A109)+$B$3))),IF($D$15="",INDEX(orderData[shipping_method],SMALL(IF(ISNUMBER(MATCH(orderData[customer],$D$9,0)*MATCH(orderData[order_type],$D$13,0)),MATCH(ROW(orderData[customer]),ROW(orderData[customer])),""),ROWS($A$15:A109)+$B$3)),INDEX(orderData[shipping_method],SMALL(IF(ISNUMBER(MATCH(orderData[customer],$D$9,0)*MATCH(orderData[order_type],$D$13,0)*MATCH(YEAR(orderData[invoice_date]),$D$15,0)),MATCH(ROW(orderData[customer]),ROW(orderData[customer])),""),ROWS($A$15:A109)+$B$3)))),IF($D$13="",IF($D$15="",INDEX(orderData[shipping_method],SMALL(IF(ISNUMBER(MATCH(orderData[customer],$D$9,0)*MATCH(orderData[status],$D$11,0)),MATCH(ROW(orderData[customer]),ROW(orderData[customer])),""),ROWS($A$15:A109)+$B$3)),INDEX(orderData[shipping_method],SMALL(IF(ISNUMBER(MATCH(orderData[customer],$D$9,0)*MATCH(orderData[status],$D$11,0)*MATCH(YEAR(orderData[shipping_method]),$D$15,0)),MATCH(ROW(orderData[customer]),ROW(orderData[customer])),""),ROWS($A$15:A109)+$B$3))),IF($D$15="",INDEX(orderData[shipping_method],SMALL(IF(ISNUMBER(MATCH(orderData[customer],$D$9,0)*MATCH(orderData[status],$D$11,0)*MATCH(orderData[order_type],$D$13,0)),MATCH(ROW(orderData[customer]),ROW(orderData[customer])),""),ROWS($A$15:A109)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V102" s="292" t="str">
        <f t="array" ref="V102">IFERROR(IF($D$9="",IF($D$11="",IF($D$13="",IF($D$15="",INDEX(orderData[status],SMALL(MATCH(ROW(orderData[customer]),ROW(orderData[customer])),ROWS($A$15:A109)+$B$3)),INDEX(orderData[status],SMALL(IF(ISNUMBER(MATCH(YEAR(orderData[invoice_date]),$D$15,0)),MATCH(ROW(orderData[customer]),ROW(orderData[customer])),""),ROWS($A$15:A109)+$B$3))),IF($D$15="",INDEX(orderData[status],SMALL(IF(ISNUMBER(MATCH(orderData[order_type],$D$13,0)),MATCH(ROW(orderData[customer]),ROW(orderData[customer])),""),ROWS($A$15:A109)+$B$3)),INDEX(orderData[status],SMALL(IF(ISNUMBER(MATCH(orderData[order_type],$D$13,0)*MATCH(YEAR(orderData[invoice_date]),$D$15,0)),MATCH(ROW(orderData[customer]),ROW(orderData[customer])),""),ROWS($A$15:A109)+$B$3)))),IF($D$13="",IF($D$15="",INDEX(orderData[status],SMALL(IF(ISNUMBER(MATCH(orderData[status],$D$11,0)),MATCH(ROW(orderData[customer]),ROW(orderData[customer])),""),ROWS($A$15:A109)+$B$3)),INDEX(orderData[status],SMALL(IF(ISNUMBER(MATCH(orderData[status],$D$11,0)*MATCH(YEAR(orderData[invoice_date]),$D$15,0)),MATCH(ROW(orderData[customer]),ROW(orderData[customer])),""),ROWS($A$15:A109)+$B$3))),IF($D$15="",INDEX(orderData[status],SMALL(IF(ISNUMBER(MATCH(orderData[status],$D$11,0)*MATCH(orderData[order_type],$D$13,0)),MATCH(ROW(orderData[customer]),ROW(orderData[customer])),""),ROWS($A$15:A109)+$B$3)),INDEX(orderData[status],SMALL(IF(ISNUMBER(MATCH(orderData[status],$D$11,0)*MATCH(orderData[order_type],$D$13,0)*MATCH(YEAR(orderData[invoice_date]),$D$15,0)),MATCH(ROW(orderData[customer]),ROW(orderData[customer])),""),ROWS($A$15:A109)+$B$3))))),IF($D$11="",IF($D$13="",IF($D$15="",INDEX(orderData[status],SMALL(IF(ISNUMBER(MATCH(orderData[customer],$D$9,0)),MATCH(ROW(orderData[customer]),ROW(orderData[customer])),""),ROWS($A$15:A109)+$B$3)),INDEX(orderData[status],SMALL(IF(ISNUMBER(MATCH(orderData[customer],$D$9,0)*MATCH(YEAR(orderData[invoice_date]),$D$15,0)),MATCH(ROW(orderData[customer]),ROW(orderData[customer])),""),ROWS($A$15:A109)+$B$3))),IF($D$15="",INDEX(orderData[status],SMALL(IF(ISNUMBER(MATCH(orderData[customer],$D$9,0)*MATCH(orderData[order_type],$D$13,0)),MATCH(ROW(orderData[customer]),ROW(orderData[customer])),""),ROWS($A$15:A109)+$B$3)),INDEX(orderData[status],SMALL(IF(ISNUMBER(MATCH(orderData[customer],$D$9,0)*MATCH(orderData[order_type],$D$13,0)*MATCH(YEAR(orderData[invoice_date]),$D$15,0)),MATCH(ROW(orderData[customer]),ROW(orderData[customer])),""),ROWS($A$15:A109)+$B$3)))),IF($D$13="",IF($D$15="",INDEX(orderData[status],SMALL(IF(ISNUMBER(MATCH(orderData[customer],$D$9,0)*MATCH(orderData[status],$D$11,0)),MATCH(ROW(orderData[customer]),ROW(orderData[customer])),""),ROWS($A$15:A109)+$B$3)),INDEX(orderData[status],SMALL(IF(ISNUMBER(MATCH(orderData[customer],$D$9,0)*MATCH(orderData[status],$D$11,0)*MATCH(YEAR(orderData[status]),$D$15,0)),MATCH(ROW(orderData[customer]),ROW(orderData[customer])),""),ROWS($A$15:A109)+$B$3))),IF($D$15="",INDEX(orderData[status],SMALL(IF(ISNUMBER(MATCH(orderData[customer],$D$9,0)*MATCH(orderData[status],$D$11,0)*MATCH(orderData[order_type],$D$13,0)),MATCH(ROW(orderData[customer]),ROW(orderData[customer])),""),ROWS($A$15:A109)+$B$3)),INDEX(orderData[statu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W102" s="392" t="str">
        <f t="array" ref="W102">IFERROR(IF($D$9="",IF($D$11="",IF($D$13="",IF($D$15="",INDEX(orderData[custom_docs],SMALL(MATCH(ROW(orderData[customer]),ROW(orderData[customer])),ROWS($A$15:A109)+$B$3)),INDEX(orderData[custom_docs],SMALL(IF(ISNUMBER(MATCH(YEAR(orderData[invoice_date]),$D$15,0)),MATCH(ROW(orderData[customer]),ROW(orderData[customer])),""),ROWS($A$15:A109)+$B$3))),IF($D$15="",INDEX(orderData[custom_docs],SMALL(IF(ISNUMBER(MATCH(orderData[order_type],$D$13,0)),MATCH(ROW(orderData[customer]),ROW(orderData[customer])),""),ROWS($A$15:A109)+$B$3)),INDEX(orderData[custom_docs],SMALL(IF(ISNUMBER(MATCH(orderData[order_type],$D$13,0)*MATCH(YEAR(orderData[invoice_date]),$D$15,0)),MATCH(ROW(orderData[customer]),ROW(orderData[customer])),""),ROWS($A$15:A109)+$B$3)))),IF($D$13="",IF($D$15="",INDEX(orderData[custom_docs],SMALL(IF(ISNUMBER(MATCH(orderData[status],$D$11,0)),MATCH(ROW(orderData[customer]),ROW(orderData[customer])),""),ROWS($A$15:A109)+$B$3)),INDEX(orderData[custom_docs],SMALL(IF(ISNUMBER(MATCH(orderData[status],$D$11,0)*MATCH(YEAR(orderData[invoice_date]),$D$15,0)),MATCH(ROW(orderData[customer]),ROW(orderData[customer])),""),ROWS($A$15:A109)+$B$3))),IF($D$15="",INDEX(orderData[custom_docs],SMALL(IF(ISNUMBER(MATCH(orderData[status],$D$11,0)*MATCH(orderData[order_type],$D$13,0)),MATCH(ROW(orderData[customer]),ROW(orderData[customer])),""),ROWS($A$15:A109)+$B$3)),INDEX(orderData[custom_docs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_docs],SMALL(IF(ISNUMBER(MATCH(orderData[customer],$D$9,0)),MATCH(ROW(orderData[customer]),ROW(orderData[customer])),""),ROWS($A$15:A109)+$B$3)),INDEX(orderData[custom_docs],SMALL(IF(ISNUMBER(MATCH(orderData[customer],$D$9,0)*MATCH(YEAR(orderData[invoice_date]),$D$15,0)),MATCH(ROW(orderData[customer]),ROW(orderData[customer])),""),ROWS($A$15:A109)+$B$3))),IF($D$15="",INDEX(orderData[custom_docs],SMALL(IF(ISNUMBER(MATCH(orderData[customer],$D$9,0)*MATCH(orderData[order_type],$D$13,0)),MATCH(ROW(orderData[customer]),ROW(orderData[customer])),""),ROWS($A$15:A109)+$B$3)),INDEX(orderData[custom_docs],SMALL(IF(ISNUMBER(MATCH(orderData[customer],$D$9,0)*MATCH(orderData[order_type],$D$13,0)*MATCH(YEAR(orderData[invoice_date]),$D$15,0)),MATCH(ROW(orderData[customer]),ROW(orderData[customer])),""),ROWS($A$15:A109)+$B$3)))),IF($D$13="",IF($D$15="",INDEX(orderData[custom_docs],SMALL(IF(ISNUMBER(MATCH(orderData[customer],$D$9,0)*MATCH(orderData[status],$D$11,0)),MATCH(ROW(orderData[customer]),ROW(orderData[customer])),""),ROWS($A$15:A109)+$B$3)),INDEX(orderData[custom_docs],SMALL(IF(ISNUMBER(MATCH(orderData[customer],$D$9,0)*MATCH(orderData[status],$D$11,0)*MATCH(YEAR(orderData[status]),$D$15,0)),MATCH(ROW(orderData[customer]),ROW(orderData[customer])),""),ROWS($A$15:A109)+$B$3))),IF($D$15="",INDEX(orderData[custom_docs],SMALL(IF(ISNUMBER(MATCH(orderData[customer],$D$9,0)*MATCH(orderData[status],$D$11,0)*MATCH(orderData[order_type],$D$13,0)),MATCH(ROW(orderData[customer]),ROW(orderData[customer])),""),ROWS($A$15:A109)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BK102" s="266"/>
      <c r="BL102" s="267"/>
      <c r="BM102" s="268"/>
      <c r="BN102" s="267"/>
      <c r="BO102" s="268"/>
      <c r="BZ102" s="318"/>
      <c r="CA102" s="305" t="str">
        <f>IFERROR(IF(BZ102="","",INDEX(productData[description],MATCH(BZ102,productData[sku],0))),"")</f>
        <v/>
      </c>
      <c r="CB102" s="307"/>
      <c r="CC102" s="421"/>
      <c r="CD102" s="315"/>
      <c r="CE102" s="426"/>
      <c r="CF102" s="308"/>
      <c r="CG102" s="309" t="str">
        <f>IFERROR(ROUNDUP(CB102/INDEX(productData[units_per_carton],MATCH(BZ102,productData[sku],0)),0),"")</f>
        <v/>
      </c>
      <c r="CH102" s="310" t="str">
        <f>IFERROR(ROUNDUP(CD102/INDEX(productData[units_per_carton],MATCH(BZ102,productData[sku],0)),0),"")</f>
        <v/>
      </c>
      <c r="CI102" s="310" t="str">
        <f>IFERROR(ROUNDUP(CF102/INDEX(productData[units_per_carton],MATCH(BZ102,productData[sku])),0),"")</f>
        <v/>
      </c>
      <c r="CJ102" s="310" t="str">
        <f>IFERROR(((CB102+CD102+CF102)/INDEX(productData[units_per_carton],MATCH(BZ102,productData[sku],0)))*INDEX(productData[net_weight],MATCH(BZ102,productData[sku],0)),"")</f>
        <v/>
      </c>
      <c r="CK102" s="310" t="str">
        <f>IFERROR(((CB102+CD102+CF102)/INDEX(productData[units_per_carton],MATCH(BZ102,productData[sku],0)))*INDEX(productData[gross_weight],MATCH(BZ102,productData[sku],0)),"")</f>
        <v/>
      </c>
      <c r="CL102" s="414" t="str">
        <f>IFERROR((CB102+CD102+CF102)/INDEX(productData[units_per_carton],MATCH(BZ102,productData[sku],0))*INDEX(productData[length],MATCH(BZ102,productData[sku],0))*INDEX(productData[width],MATCH(BZ102,productData[sku],0))*INDEX(productData[height],MATCH(BZ102,productData[sku],0))/1000000000,"")</f>
        <v/>
      </c>
      <c r="CM102" s="311" t="str">
        <f>IFERROR(INDEX(productData[category],MATCH(BZ102,productData[sku],0)),"")</f>
        <v/>
      </c>
      <c r="CN102" s="311" t="str">
        <f>IFERROR(INDEX(productData[size1],MATCH(BZ102,productData[sku],0)),"")</f>
        <v/>
      </c>
      <c r="CO102" s="312" t="str">
        <f>IFERROR(INDEX(productData[hs_code],MATCH(BZ102,productData[sku],0)),"")</f>
        <v/>
      </c>
      <c r="CP102" s="365" t="str">
        <f>IFERROR(INDEX(productData[sku_geko],MATCH(BZ102,productData[sku],0)),"")</f>
        <v/>
      </c>
      <c r="CQ102" s="308"/>
      <c r="CR102" s="383" t="str">
        <f>IFERROR(IF(BZ102="","",IF($BX$15="SALE",INDEX(inventory[COSTO UNITARIO],MATCH(BZ102,inventory[SKU],0)),IF($BX$15="SAMPLING",INDEX(inventory[COSTO UNITARIO],MATCH(BZ102,inventory[SKU],0)),""))),"")</f>
        <v/>
      </c>
      <c r="CS102" s="383" t="str">
        <f t="shared" si="10"/>
        <v/>
      </c>
      <c r="CT102" s="430" t="str">
        <f t="shared" si="11"/>
        <v/>
      </c>
      <c r="CU102" s="357" t="str">
        <f t="shared" si="12"/>
        <v/>
      </c>
      <c r="DB102" s="251" t="str">
        <f>IFERROR(VLOOKUP(BZ102,productData[],22,FALSE),"")</f>
        <v/>
      </c>
      <c r="EE102" s="342" t="str">
        <f t="array" ref="EE102">IFERROR(IF($EC$9="",IF($EC$11="",IF($EC$13="",INDEX(productData[sku],SMALL(MATCH(ROW(productData[sku]),ROW(productData[sku])),ROWS($A$15:A109)+$B$3)),INDEX(productData[sku],SMALL(IF(ISNUMBER(MATCH(productData[size1],$EC$13,0)),MATCH(ROW(productData[sku]),ROW(productData[sku])),""),ROWS($A$15:A107)+$B$3))),IF($EC$13="",INDEX(productData[sku],SMALL(IF(ISNUMBER(MATCH(productData[sex],$EC$11,0)),MATCH(ROW(productData[sku]),ROW(productData[sku])),""),ROWS($A$15:A107)+$B$3)),INDEX(productData[sku],SMALL(IF(ISNUMBER(MATCH(productData[sex],$EC$11,0)*MATCH(productData[size1],$EC$13,0)),MATCH(ROW(productData[sku]),ROW(productData[sku])),""),ROWS($A$15:A107)+$B$3)))),IF($EC$11="",IF($EC$13="",INDEX(productData[sku],SMALL(IF(ISNUMBER(MATCH(productData[category],$EC$9,0)),MATCH(ROW(productData[sku]),ROW(productData[sku])),""),ROWS($A$15:A107)+$B$3)),INDEX(productData[sku],SMALL(IF(ISNUMBER(MATCH(productData[category],$EC$9,0)*MATCH(productData[size1],$EC$13,0)),MATCH(ROW(productData[sku]),ROW(productData[sku])),""),ROWS($A$15:A107)+$B$3))),IF($EC$13="",INDEX(productData[sku],SMALL(IF(ISNUMBER(MATCH(productData[category],$EC$9,0)*MATCH(productData[sex],$EC$11,0)),MATCH(ROW(productData[sku]),ROW(productData[sku])),""),ROWS($A$15:A107)+$B$3)),INDEX(productData[sku],SMALL(IF(ISNUMBER(MATCH(productData[category],$EC$9,0)*MATCH(productData[sex],$EC$11,0)*MATCH(productData[size1],$EC$13,0)),MATCH(ROW(productData[sku]),ROW(productData[sku])),""),ROWS($A$15:A107)+$B$3))))),"")</f>
        <v/>
      </c>
      <c r="EF102" s="502" t="str">
        <f t="array" ref="EF102">IFERROR(IF($EC$9="",IF($EC$11="",IF($EC$13="",INDEX(productData[description],SMALL(MATCH(ROW(productData[sku]),ROW(productData[sku])),ROWS($A$15:A109)+$B$3)),INDEX(productData[description],SMALL(IF(ISNUMBER(MATCH(productData[size1],$EC$13,0)),MATCH(ROW(productData[sku]),ROW(productData[sku])),""),ROWS($A$15:A107)+$B$3))),IF($EC$13="",INDEX(productData[description],SMALL(IF(ISNUMBER(MATCH(productData[sex],$EC$11,0)),MATCH(ROW(productData[sku]),ROW(productData[sku])),""),ROWS($A$15:A107)+$B$3)),INDEX(productData[description],SMALL(IF(ISNUMBER(MATCH(productData[sex],$EC$11,0)*MATCH(productData[size1],$EC$13,0)),MATCH(ROW(productData[sku]),ROW(productData[sku])),""),ROWS($A$15:A107)+$B$3)))),IF($EC$11="",IF($EC$13="",INDEX(productData[description],SMALL(IF(ISNUMBER(MATCH(productData[category],$EC$9,0)),MATCH(ROW(productData[sku]),ROW(productData[sku])),""),ROWS($A$15:A107)+$B$3)),INDEX(productData[description],SMALL(IF(ISNUMBER(MATCH(productData[category],$EC$9,0)*MATCH(productData[size1],$EC$13,0)),MATCH(ROW(productData[sku]),ROW(productData[sku])),""),ROWS($A$15:A107)+$B$3))),IF($EC$13="",INDEX(productData[description],SMALL(IF(ISNUMBER(MATCH(productData[category],$EC$9,0)*MATCH(productData[sex],$EC$11,0)),MATCH(ROW(productData[sku]),ROW(productData[sku])),""),ROWS($A$15:A107)+$B$3)),INDEX(productData[description],SMALL(IF(ISNUMBER(MATCH(productData[category],$EC$9,0)*MATCH(productData[sex],$EC$11,0)*MATCH(productData[size1],$EC$13,0)),MATCH(ROW(productData[sku]),ROW(productData[sku])),""),ROWS($A$15:A107)+$B$3))))),"")</f>
        <v/>
      </c>
      <c r="EG102" s="343" t="str">
        <f>IFERROR(IF('BHPC MANAGER'!$EE102="","",INDEX(inventory[ESISTENZA],MATCH('BHPC MANAGER'!$EE102,inventory[SKU],0))),0)</f>
        <v/>
      </c>
      <c r="EH102" s="344" t="s">
        <v>241</v>
      </c>
      <c r="EI102" s="344" t="str">
        <f t="shared" si="13"/>
        <v/>
      </c>
      <c r="EJ102" s="345" t="s">
        <v>241</v>
      </c>
      <c r="EK102" s="346" t="str">
        <f t="shared" si="14"/>
        <v/>
      </c>
    </row>
    <row r="103" spans="12:141" ht="15" customHeight="1" x14ac:dyDescent="0.35">
      <c r="L103" s="285" t="str">
        <f t="array" ref="L103">IFERROR(IF($D$9="",IF($D$11="",IF($D$13="",IF($D$15="",INDEX(orderData[customer],SMALL(MATCH(ROW(orderData[customer]),ROW(orderData[customer])),ROWS($A$15:A110)+$B$3)),INDEX(orderData[customer],SMALL(IF(ISNUMBER(MATCH(YEAR(orderData[invoice_date]),$D$15,0)),MATCH(ROW(orderData[customer]),ROW(orderData[customer])),""),ROWS($A$15:A110)+$B$3))),IF($D$15="",INDEX(orderData[customer],SMALL(IF(ISNUMBER(MATCH(orderData[order_type],$D$13,0)),MATCH(ROW(orderData[customer]),ROW(orderData[customer])),""),ROWS($A$15:A110)+$B$3)),INDEX(orderData[customer],SMALL(IF(ISNUMBER(MATCH(orderData[order_type],$D$13,0)*MATCH(YEAR(orderData[invoice_date]),$D$15,0)),MATCH(ROW(orderData[customer]),ROW(orderData[customer])),""),ROWS($A$15:A110)+$B$3)))),IF($D$13="",IF($D$15="",INDEX(orderData[customer],SMALL(IF(ISNUMBER(MATCH(orderData[status],$D$11,0)),MATCH(ROW(orderData[customer]),ROW(orderData[customer])),""),ROWS($A$15:A110)+$B$3)),INDEX(orderData[customer],SMALL(IF(ISNUMBER(MATCH(orderData[status],$D$11,0)*MATCH(YEAR(orderData[invoice_date]),$D$15,0)),MATCH(ROW(orderData[customer]),ROW(orderData[customer])),""),ROWS($A$15:A110)+$B$3))),IF($D$15="",INDEX(orderData[customer],SMALL(IF(ISNUMBER(MATCH(orderData[status],$D$11,0)*MATCH(orderData[order_type],$D$13,0)),MATCH(ROW(orderData[customer]),ROW(orderData[customer])),""),ROWS($A$15:A110)+$B$3)),INDEX(orderData[customer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er],SMALL(IF(ISNUMBER(MATCH(orderData[customer],$D$9,0)),MATCH(ROW(orderData[customer]),ROW(orderData[customer])),""),ROWS($A$15:A110)+$B$3)),INDEX(orderData[customer],SMALL(IF(ISNUMBER(MATCH(orderData[customer],$D$9,0)*MATCH(YEAR(orderData[invoice_date]),$D$15,0)),MATCH(ROW(orderData[customer]),ROW(orderData[customer])),""),ROWS($A$15:A110)+$B$3))),IF($D$15="",INDEX(orderData[customer],SMALL(IF(ISNUMBER(MATCH(orderData[customer],$D$9,0)*MATCH(orderData[order_type],$D$13,0)),MATCH(ROW(orderData[customer]),ROW(orderData[customer])),""),ROWS($A$15:A110)+$B$3)),INDEX(orderData[customer],SMALL(IF(ISNUMBER(MATCH(orderData[customer],$D$9,0)*MATCH(orderData[order_type],$D$13,0)*MATCH(YEAR(orderData[invoice_date]),$D$15,0)),MATCH(ROW(orderData[customer]),ROW(orderData[customer])),""),ROWS($A$15:A110)+$B$3)))),IF($D$13="",IF($D$15="",INDEX(orderData[customer],SMALL(IF(ISNUMBER(MATCH(orderData[customer],$D$9,0)*MATCH(orderData[status],$D$11,0)),MATCH(ROW(orderData[customer]),ROW(orderData[customer])),""),ROWS($A$15:A110)+$B$3)),INDEX(orderData[customer],SMALL(IF(ISNUMBER(MATCH(orderData[customer],$D$9,0)*MATCH(orderData[status],$D$11,0)*MATCH(YEAR(orderData[invoice_date]),$D$15,0)),MATCH(ROW(orderData[customer]),ROW(orderData[customer])),""),ROWS($A$15:A110)+$B$3))),IF($D$15="",INDEX(orderData[customer],SMALL(IF(ISNUMBER(MATCH(orderData[customer],$D$9,0)*MATCH(orderData[status],$D$11,0)*MATCH(orderData[order_type],$D$13,0)),MATCH(ROW(orderData[customer]),ROW(orderData[customer])),""),ROWS($A$15:A110)+$B$3)),INDEX(orderData[customer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M103" s="286" t="str">
        <f t="array" ref="M103">IFERROR(IF($D$9="",IF($D$11="",IF($D$13="",IF($D$15="",INDEX(orderData[order_no],SMALL(MATCH(ROW(orderData[customer]),ROW(orderData[customer])),ROWS($A$15:A110)+$B$3)),INDEX(orderData[order_no],SMALL(IF(ISNUMBER(MATCH(YEAR(orderData[invoice_date]),$D$15,0)),MATCH(ROW(orderData[customer]),ROW(orderData[customer])),""),ROWS($A$15:A110)+$B$3))),IF($D$15="",INDEX(orderData[order_no],SMALL(IF(ISNUMBER(MATCH(orderData[order_type],$D$13,0)),MATCH(ROW(orderData[customer]),ROW(orderData[customer])),""),ROWS($A$15:A110)+$B$3)),INDEX(orderData[order_no],SMALL(IF(ISNUMBER(MATCH(orderData[order_type],$D$13,0)*MATCH(YEAR(orderData[invoice_date]),$D$15,0)),MATCH(ROW(orderData[customer]),ROW(orderData[customer])),""),ROWS($A$15:A110)+$B$3)))),IF($D$13="",IF($D$15="",INDEX(orderData[order_no],SMALL(IF(ISNUMBER(MATCH(orderData[status],$D$11,0)),MATCH(ROW(orderData[customer]),ROW(orderData[customer])),""),ROWS($A$15:A110)+$B$3)),INDEX(orderData[order_no],SMALL(IF(ISNUMBER(MATCH(orderData[status],$D$11,0)*MATCH(YEAR(orderData[invoice_date]),$D$15,0)),MATCH(ROW(orderData[customer]),ROW(orderData[customer])),""),ROWS($A$15:A110)+$B$3))),IF($D$15="",INDEX(orderData[order_no],SMALL(IF(ISNUMBER(MATCH(orderData[status],$D$11,0)*MATCH(orderData[order_type],$D$13,0)),MATCH(ROW(orderData[customer]),ROW(orderData[customer])),""),ROWS($A$15:A110)+$B$3)),INDEX(orderData[order_no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no],SMALL(IF(ISNUMBER(MATCH(orderData[customer],$D$9,0)),MATCH(ROW(orderData[customer]),ROW(orderData[customer])),""),ROWS($A$15:A110)+$B$3)),INDEX(orderData[order_no],SMALL(IF(ISNUMBER(MATCH(orderData[customer],$D$9,0)*MATCH(YEAR(orderData[invoice_date]),$D$15,0)),MATCH(ROW(orderData[customer]),ROW(orderData[customer])),""),ROWS($A$15:A110)+$B$3))),IF($D$15="",INDEX(orderData[order_no],SMALL(IF(ISNUMBER(MATCH(orderData[customer],$D$9,0)*MATCH(orderData[order_type],$D$13,0)),MATCH(ROW(orderData[customer]),ROW(orderData[customer])),""),ROWS($A$15:A110)+$B$3)),INDEX(orderData[order_no],SMALL(IF(ISNUMBER(MATCH(orderData[customer],$D$9,0)*MATCH(orderData[order_type],$D$13,0)*MATCH(YEAR(orderData[invoice_date]),$D$15,0)),MATCH(ROW(orderData[customer]),ROW(orderData[customer])),""),ROWS($A$15:A110)+$B$3)))),IF($D$13="",IF($D$15="",INDEX(orderData[order_no],SMALL(IF(ISNUMBER(MATCH(orderData[customer],$D$9,0)*MATCH(orderData[status],$D$11,0)),MATCH(ROW(orderData[customer]),ROW(orderData[customer])),""),ROWS($A$15:A110)+$B$3)),INDEX(orderData[order_no],SMALL(IF(ISNUMBER(MATCH(orderData[customer],$D$9,0)*MATCH(orderData[status],$D$11,0)*MATCH(YEAR(orderData[invoice_date]),$D$15,0)),MATCH(ROW(orderData[customer]),ROW(orderData[customer])),""),ROWS($A$15:A110)+$B$3))),IF($D$15="",INDEX(orderData[order_no],SMALL(IF(ISNUMBER(MATCH(orderData[customer],$D$9,0)*MATCH(orderData[status],$D$11,0)*MATCH(orderData[order_type],$D$13,0)),MATCH(ROW(orderData[customer]),ROW(orderData[customer])),""),ROWS($A$15:A110)+$B$3)),INDEX(orderData[order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N103" s="287" t="str">
        <f t="array" ref="N103">IFERROR(IF($D$9="",IF($D$11="",IF($D$13="",IF($D$15="",INDEX(orderData[order_type],SMALL(MATCH(ROW(orderData[customer]),ROW(orderData[customer])),ROWS($A$15:A110)+$B$3)),INDEX(orderData[order_type],SMALL(IF(ISNUMBER(MATCH(YEAR(orderData[invoice_date]),$D$15,0)),MATCH(ROW(orderData[customer]),ROW(orderData[customer])),""),ROWS($A$15:A110)+$B$3))),IF($D$15="",INDEX(orderData[order_type],SMALL(IF(ISNUMBER(MATCH(orderData[order_type],$D$13,0)),MATCH(ROW(orderData[customer]),ROW(orderData[customer])),""),ROWS($A$15:A110)+$B$3)),INDEX(orderData[order_type],SMALL(IF(ISNUMBER(MATCH(orderData[order_type],$D$13,0)*MATCH(YEAR(orderData[invoice_date]),$D$15,0)),MATCH(ROW(orderData[customer]),ROW(orderData[customer])),""),ROWS($A$15:A110)+$B$3)))),IF($D$13="",IF($D$15="",INDEX(orderData[order_type],SMALL(IF(ISNUMBER(MATCH(orderData[status],$D$11,0)),MATCH(ROW(orderData[customer]),ROW(orderData[customer])),""),ROWS($A$15:A110)+$B$3)),INDEX(orderData[order_type],SMALL(IF(ISNUMBER(MATCH(orderData[status],$D$11,0)*MATCH(YEAR(orderData[invoice_date]),$D$15,0)),MATCH(ROW(orderData[customer]),ROW(orderData[customer])),""),ROWS($A$15:A110)+$B$3))),IF($D$15="",INDEX(orderData[order_type],SMALL(IF(ISNUMBER(MATCH(orderData[status],$D$11,0)*MATCH(orderData[order_type],$D$13,0)),MATCH(ROW(orderData[customer]),ROW(orderData[customer])),""),ROWS($A$15:A110)+$B$3)),INDEX(orderData[order_typ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type],SMALL(IF(ISNUMBER(MATCH(orderData[customer],$D$9,0)),MATCH(ROW(orderData[customer]),ROW(orderData[customer])),""),ROWS($A$15:A110)+$B$3)),INDEX(orderData[order_type],SMALL(IF(ISNUMBER(MATCH(orderData[customer],$D$9,0)*MATCH(YEAR(orderData[invoice_date]),$D$15,0)),MATCH(ROW(orderData[customer]),ROW(orderData[customer])),""),ROWS($A$15:A110)+$B$3))),IF($D$15="",INDEX(orderData[order_type],SMALL(IF(ISNUMBER(MATCH(orderData[customer],$D$9,0)*MATCH(orderData[order_type],$D$13,0)),MATCH(ROW(orderData[customer]),ROW(orderData[customer])),""),ROWS($A$15:A110)+$B$3)),INDEX(orderData[order_type],SMALL(IF(ISNUMBER(MATCH(orderData[customer],$D$9,0)*MATCH(orderData[order_type],$D$13,0)*MATCH(YEAR(orderData[invoice_date]),$D$15,0)),MATCH(ROW(orderData[customer]),ROW(orderData[customer])),""),ROWS($A$15:A110)+$B$3)))),IF($D$13="",IF($D$15="",INDEX(orderData[order_type],SMALL(IF(ISNUMBER(MATCH(orderData[customer],$D$9,0)*MATCH(orderData[status],$D$11,0)),MATCH(ROW(orderData[customer]),ROW(orderData[customer])),""),ROWS($A$15:A110)+$B$3)),INDEX(orderData[order_type],SMALL(IF(ISNUMBER(MATCH(orderData[customer],$D$9,0)*MATCH(orderData[status],$D$11,0)*MATCH(YEAR(orderData[invoice_date]),$D$15,0)),MATCH(ROW(orderData[customer]),ROW(orderData[customer])),""),ROWS($A$15:A110)+$B$3))),IF($D$15="",INDEX(orderData[order_type],SMALL(IF(ISNUMBER(MATCH(orderData[customer],$D$9,0)*MATCH(orderData[status],$D$11,0)*MATCH(orderData[order_type],$D$13,0)),MATCH(ROW(orderData[customer]),ROW(orderData[customer])),""),ROWS($A$15:A110)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O103" s="288" t="str">
        <f t="array" ref="O103">IFERROR(IF($D$9="",IF($D$11="",IF($D$13="",IF($D$15="",INDEX(orderData[order_date],SMALL(MATCH(ROW(orderData[customer]),ROW(orderData[customer])),ROWS($A$15:A110)+$B$3)),INDEX(orderData[order_date],SMALL(IF(ISNUMBER(MATCH(YEAR(orderData[invoice_date]),$D$15,0)),MATCH(ROW(orderData[customer]),ROW(orderData[customer])),""),ROWS($A$15:A110)+$B$3))),IF($D$15="",INDEX(orderData[order_date],SMALL(IF(ISNUMBER(MATCH(orderData[order_type],$D$13,0)),MATCH(ROW(orderData[customer]),ROW(orderData[customer])),""),ROWS($A$15:A110)+$B$3)),INDEX(orderData[order_date],SMALL(IF(ISNUMBER(MATCH(orderData[order_type],$D$13,0)*MATCH(YEAR(orderData[invoice_date]),$D$15,0)),MATCH(ROW(orderData[customer]),ROW(orderData[customer])),""),ROWS($A$15:A110)+$B$3)))),IF($D$13="",IF($D$15="",INDEX(orderData[order_date],SMALL(IF(ISNUMBER(MATCH(orderData[status],$D$11,0)),MATCH(ROW(orderData[customer]),ROW(orderData[customer])),""),ROWS($A$15:A110)+$B$3)),INDEX(orderData[order_date],SMALL(IF(ISNUMBER(MATCH(orderData[status],$D$11,0)*MATCH(YEAR(orderData[invoice_date]),$D$15,0)),MATCH(ROW(orderData[customer]),ROW(orderData[customer])),""),ROWS($A$15:A110)+$B$3))),IF($D$15="",INDEX(orderData[order_date],SMALL(IF(ISNUMBER(MATCH(orderData[status],$D$11,0)*MATCH(orderData[order_type],$D$13,0)),MATCH(ROW(orderData[customer]),ROW(orderData[customer])),""),ROWS($A$15:A110)+$B$3)),INDEX(orderData[order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date],SMALL(IF(ISNUMBER(MATCH(orderData[customer],$D$9,0)),MATCH(ROW(orderData[customer]),ROW(orderData[customer])),""),ROWS($A$15:A110)+$B$3)),INDEX(orderData[order_date],SMALL(IF(ISNUMBER(MATCH(orderData[customer],$D$9,0)*MATCH(YEAR(orderData[invoice_date]),$D$15,0)),MATCH(ROW(orderData[customer]),ROW(orderData[customer])),""),ROWS($A$15:A110)+$B$3))),IF($D$15="",INDEX(orderData[order_date],SMALL(IF(ISNUMBER(MATCH(orderData[customer],$D$9,0)*MATCH(orderData[order_type],$D$13,0)),MATCH(ROW(orderData[customer]),ROW(orderData[customer])),""),ROWS($A$15:A110)+$B$3)),INDEX(orderData[order_date],SMALL(IF(ISNUMBER(MATCH(orderData[customer],$D$9,0)*MATCH(orderData[order_type],$D$13,0)*MATCH(YEAR(orderData[invoice_date]),$D$15,0)),MATCH(ROW(orderData[customer]),ROW(orderData[customer])),""),ROWS($A$15:A110)+$B$3)))),IF($D$13="",IF($D$15="",INDEX(orderData[order_date],SMALL(IF(ISNUMBER(MATCH(orderData[customer],$D$9,0)*MATCH(orderData[status],$D$11,0)),MATCH(ROW(orderData[customer]),ROW(orderData[customer])),""),ROWS($A$15:A110)+$B$3)),INDEX(orderData[order_date],SMALL(IF(ISNUMBER(MATCH(orderData[customer],$D$9,0)*MATCH(orderData[status],$D$11,0)*MATCH(YEAR(orderData[invoice_date]),$D$15,0)),MATCH(ROW(orderData[customer]),ROW(orderData[customer])),""),ROWS($A$15:A110)+$B$3))),IF($D$15="",INDEX(orderData[order_date],SMALL(IF(ISNUMBER(MATCH(orderData[customer],$D$9,0)*MATCH(orderData[status],$D$11,0)*MATCH(orderData[order_type],$D$13,0)),MATCH(ROW(orderData[customer]),ROW(orderData[customer])),""),ROWS($A$15:A110)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P103" s="289" t="str">
        <f t="array" ref="P103">IFERROR(IF($D$9="",IF($D$11="",IF($D$13="",IF($D$15="",INDEX(orderData[invoice_no],SMALL(MATCH(ROW(orderData[customer]),ROW(orderData[customer])),ROWS($A$15:A110)+$B$3)),INDEX(orderData[invoice_no],SMALL(IF(ISNUMBER(MATCH(YEAR(orderData[invoice_date]),$D$15,0)),MATCH(ROW(orderData[customer]),ROW(orderData[customer])),""),ROWS($A$15:A110)+$B$3))),IF($D$15="",INDEX(orderData[invoice_no],SMALL(IF(ISNUMBER(MATCH(orderData[order_type],$D$13,0)),MATCH(ROW(orderData[customer]),ROW(orderData[customer])),""),ROWS($A$15:A110)+$B$3)),INDEX(orderData[invoice_no],SMALL(IF(ISNUMBER(MATCH(orderData[order_type],$D$13,0)*MATCH(YEAR(orderData[invoice_date]),$D$15,0)),MATCH(ROW(orderData[customer]),ROW(orderData[customer])),""),ROWS($A$15:A110)+$B$3)))),IF($D$13="",IF($D$15="",INDEX(orderData[invoice_no],SMALL(IF(ISNUMBER(MATCH(orderData[status],$D$11,0)),MATCH(ROW(orderData[customer]),ROW(orderData[customer])),""),ROWS($A$15:A110)+$B$3)),INDEX(orderData[invoice_no],SMALL(IF(ISNUMBER(MATCH(orderData[status],$D$11,0)*MATCH(YEAR(orderData[invoice_date]),$D$15,0)),MATCH(ROW(orderData[customer]),ROW(orderData[customer])),""),ROWS($A$15:A110)+$B$3))),IF($D$15="",INDEX(orderData[invoice_no],SMALL(IF(ISNUMBER(MATCH(orderData[status],$D$11,0)*MATCH(orderData[order_type],$D$13,0)),MATCH(ROW(orderData[customer]),ROW(orderData[customer])),""),ROWS($A$15:A110)+$B$3)),INDEX(orderData[invoice_no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no],SMALL(IF(ISNUMBER(MATCH(orderData[customer],$D$9,0)),MATCH(ROW(orderData[customer]),ROW(orderData[customer])),""),ROWS($A$15:A110)+$B$3)),INDEX(orderData[invoice_no],SMALL(IF(ISNUMBER(MATCH(orderData[customer],$D$9,0)*MATCH(YEAR(orderData[invoice_date]),$D$15,0)),MATCH(ROW(orderData[customer]),ROW(orderData[customer])),""),ROWS($A$15:A110)+$B$3))),IF($D$15="",INDEX(orderData[invoice_no],SMALL(IF(ISNUMBER(MATCH(orderData[customer],$D$9,0)*MATCH(orderData[order_type],$D$13,0)),MATCH(ROW(orderData[customer]),ROW(orderData[customer])),""),ROWS($A$15:A110)+$B$3)),INDEX(orderData[invoice_no],SMALL(IF(ISNUMBER(MATCH(orderData[customer],$D$9,0)*MATCH(orderData[order_type],$D$13,0)*MATCH(YEAR(orderData[invoice_date]),$D$15,0)),MATCH(ROW(orderData[customer]),ROW(orderData[customer])),""),ROWS($A$15:A110)+$B$3)))),IF($D$13="",IF($D$15="",INDEX(orderData[invoice_no],SMALL(IF(ISNUMBER(MATCH(orderData[customer],$D$9,0)*MATCH(orderData[status],$D$11,0)),MATCH(ROW(orderData[customer]),ROW(orderData[customer])),""),ROWS($A$15:A110)+$B$3)),INDEX(orderData[invoice_no],SMALL(IF(ISNUMBER(MATCH(orderData[customer],$D$9,0)*MATCH(orderData[status],$D$11,0)*MATCH(YEAR(orderData[invoice_date]),$D$15,0)),MATCH(ROW(orderData[customer]),ROW(orderData[customer])),""),ROWS($A$15:A110)+$B$3))),IF($D$15="",INDEX(orderData[invoice_no],SMALL(IF(ISNUMBER(MATCH(orderData[customer],$D$9,0)*MATCH(orderData[status],$D$11,0)*MATCH(orderData[order_type],$D$13,0)),MATCH(ROW(orderData[customer]),ROW(orderData[customer])),""),ROWS($A$15:A110)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Q103" s="290" t="str">
        <f t="array" ref="Q103">IFERROR(IF($D$9="",IF($D$11="",IF($D$13="",IF($D$15="",INDEX(orderData[invoice_date],SMALL(MATCH(ROW(orderData[customer]),ROW(orderData[customer])),ROWS($A$15:A110)+$B$3)),INDEX(orderData[invoice_date],SMALL(IF(ISNUMBER(MATCH(YEAR(orderData[invoice_date]),$D$15,0)),MATCH(ROW(orderData[customer]),ROW(orderData[customer])),""),ROWS($A$15:A110)+$B$3))),IF($D$15="",INDEX(orderData[invoice_date],SMALL(IF(ISNUMBER(MATCH(orderData[order_type],$D$13,0)),MATCH(ROW(orderData[customer]),ROW(orderData[customer])),""),ROWS($A$15:A110)+$B$3)),INDEX(orderData[invoice_date],SMALL(IF(ISNUMBER(MATCH(orderData[order_type],$D$13,0)*MATCH(YEAR(orderData[invoice_date]),$D$15,0)),MATCH(ROW(orderData[customer]),ROW(orderData[customer])),""),ROWS($A$15:A110)+$B$3)))),IF($D$13="",IF($D$15="",INDEX(orderData[invoice_date],SMALL(IF(ISNUMBER(MATCH(orderData[status],$D$11,0)),MATCH(ROW(orderData[customer]),ROW(orderData[customer])),""),ROWS($A$15:A110)+$B$3)),INDEX(orderData[invoice_date],SMALL(IF(ISNUMBER(MATCH(orderData[status],$D$11,0)*MATCH(YEAR(orderData[invoice_date]),$D$15,0)),MATCH(ROW(orderData[customer]),ROW(orderData[customer])),""),ROWS($A$15:A110)+$B$3))),IF($D$15="",INDEX(orderData[invoice_date],SMALL(IF(ISNUMBER(MATCH(orderData[status],$D$11,0)*MATCH(orderData[order_type],$D$13,0)),MATCH(ROW(orderData[customer]),ROW(orderData[customer])),""),ROWS($A$15:A110)+$B$3)),INDEX(orderData[invoice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date],SMALL(IF(ISNUMBER(MATCH(orderData[customer],$D$9,0)),MATCH(ROW(orderData[customer]),ROW(orderData[customer])),""),ROWS($A$15:A110)+$B$3)),INDEX(orderData[invoice_date],SMALL(IF(ISNUMBER(MATCH(orderData[customer],$D$9,0)*MATCH(YEAR(orderData[invoice_date]),$D$15,0)),MATCH(ROW(orderData[customer]),ROW(orderData[customer])),""),ROWS($A$15:A110)+$B$3))),IF($D$15="",INDEX(orderData[invoice_date],SMALL(IF(ISNUMBER(MATCH(orderData[customer],$D$9,0)*MATCH(orderData[order_type],$D$13,0)),MATCH(ROW(orderData[customer]),ROW(orderData[customer])),""),ROWS($A$15:A110)+$B$3)),INDEX(orderData[invoice_date],SMALL(IF(ISNUMBER(MATCH(orderData[customer],$D$9,0)*MATCH(orderData[order_type],$D$13,0)*MATCH(YEAR(orderData[invoice_date]),$D$15,0)),MATCH(ROW(orderData[customer]),ROW(orderData[customer])),""),ROWS($A$15:A110)+$B$3)))),IF($D$13="",IF($D$15="",INDEX(orderData[invoice_date],SMALL(IF(ISNUMBER(MATCH(orderData[customer],$D$9,0)*MATCH(orderData[status],$D$11,0)),MATCH(ROW(orderData[customer]),ROW(orderData[customer])),""),ROWS($A$15:A110)+$B$3)),INDEX(orderData[invoice_date],SMALL(IF(ISNUMBER(MATCH(orderData[customer],$D$9,0)*MATCH(orderData[status],$D$11,0)*MATCH(YEAR(orderData[invoice_date]),$D$15,0)),MATCH(ROW(orderData[customer]),ROW(orderData[customer])),""),ROWS($A$15:A110)+$B$3))),IF($D$15="",INDEX(orderData[invoice_date],SMALL(IF(ISNUMBER(MATCH(orderData[customer],$D$9,0)*MATCH(orderData[status],$D$11,0)*MATCH(orderData[order_type],$D$13,0)),MATCH(ROW(orderData[customer]),ROW(orderData[customer])),""),ROWS($A$15:A110)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R103" s="291" t="str">
        <f t="array" ref="R103">IFERROR(IF($D$9="",IF($D$11="",IF($D$13="",IF($D$15="",INDEX(orderData[inv_amount],SMALL(MATCH(ROW(orderData[customer]),ROW(orderData[customer])),ROWS($A$15:A110)+$B$3)),INDEX(orderData[inv_amount],SMALL(IF(ISNUMBER(MATCH(YEAR(orderData[invoice_date]),$D$15,0)),MATCH(ROW(orderData[customer]),ROW(orderData[customer])),""),ROWS($A$15:A110)+$B$3))),IF($D$15="",INDEX(orderData[inv_amount],SMALL(IF(ISNUMBER(MATCH(orderData[order_type],$D$13,0)),MATCH(ROW(orderData[customer]),ROW(orderData[customer])),""),ROWS($A$15:A110)+$B$3)),INDEX(orderData[inv_amount],SMALL(IF(ISNUMBER(MATCH(orderData[order_type],$D$13,0)*MATCH(YEAR(orderData[invoice_date]),$D$15,0)),MATCH(ROW(orderData[customer]),ROW(orderData[customer])),""),ROWS($A$15:A110)+$B$3)))),IF($D$13="",IF($D$15="",INDEX(orderData[inv_amount],SMALL(IF(ISNUMBER(MATCH(orderData[status],$D$11,0)),MATCH(ROW(orderData[customer]),ROW(orderData[customer])),""),ROWS($A$15:A110)+$B$3)),INDEX(orderData[inv_amount],SMALL(IF(ISNUMBER(MATCH(orderData[status],$D$11,0)*MATCH(YEAR(orderData[invoice_date]),$D$15,0)),MATCH(ROW(orderData[customer]),ROW(orderData[customer])),""),ROWS($A$15:A110)+$B$3))),IF($D$15="",INDEX(orderData[inv_amount],SMALL(IF(ISNUMBER(MATCH(orderData[status],$D$11,0)*MATCH(orderData[order_type],$D$13,0)),MATCH(ROW(orderData[customer]),ROW(orderData[customer])),""),ROWS($A$15:A110)+$B$3)),INDEX(orderData[inv_amount],SMALL(IF(ISNUMBER(MATCH(orderData[status],$D$11,0)*MATCH(orderData[order_type],$D$13,0)*MATCH(YEAR(orderData[invoice_date]),$D$15,0)),MATCH(ROW(orderData[customer]),ROW(orderData[customer])),""),ROWS($A$15:A110)+$B$3))))),IF($D$11="",IF($D$13="",IF($D$15="",INDEX(orderData[inv_amount],SMALL(IF(ISNUMBER(MATCH(orderData[customer],$D$9,0)),MATCH(ROW(orderData[customer]),ROW(orderData[customer])),""),ROWS($A$15:A110)+$B$3)),INDEX(orderData[inv_amount],SMALL(IF(ISNUMBER(MATCH(orderData[customer],$D$9,0)*MATCH(YEAR(orderData[invoice_date]),$D$15,0)),MATCH(ROW(orderData[customer]),ROW(orderData[customer])),""),ROWS($A$15:A110)+$B$3))),IF($D$15="",INDEX(orderData[inv_amount],SMALL(IF(ISNUMBER(MATCH(orderData[customer],$D$9,0)*MATCH(orderData[order_type],$D$13,0)),MATCH(ROW(orderData[customer]),ROW(orderData[customer])),""),ROWS($A$15:A110)+$B$3)),INDEX(orderData[inv_amount],SMALL(IF(ISNUMBER(MATCH(orderData[customer],$D$9,0)*MATCH(orderData[order_type],$D$13,0)*MATCH(YEAR(orderData[invoice_date]),$D$15,0)),MATCH(ROW(orderData[customer]),ROW(orderData[customer])),""),ROWS($A$15:A110)+$B$3)))),IF($D$13="",IF($D$15="",INDEX(orderData[inv_amount],SMALL(IF(ISNUMBER(MATCH(orderData[customer],$D$9,0)*MATCH(orderData[status],$D$11,0)),MATCH(ROW(orderData[customer]),ROW(orderData[customer])),""),ROWS($A$15:A110)+$B$3)),INDEX(orderData[inv_amount],SMALL(IF(ISNUMBER(MATCH(orderData[customer],$D$9,0)*MATCH(orderData[status],$D$11,0)*MATCH(YEAR(orderData[inv_amount]),$D$15,0)),MATCH(ROW(orderData[customer]),ROW(orderData[customer])),""),ROWS($A$15:A110)+$B$3))),IF($D$15="",INDEX(orderData[inv_amount],SMALL(IF(ISNUMBER(MATCH(orderData[customer],$D$9,0)*MATCH(orderData[status],$D$11,0)*MATCH(orderData[order_type],$D$13,0)),MATCH(ROW(orderData[customer]),ROW(orderData[customer])),""),ROWS($A$15:A110)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S103" s="353" t="str">
        <f t="array" ref="S103">IFERROR(IF($D$9="",IF($D$11="",IF($D$13="",IF($D$15="",INDEX(orderData[lock_goods],SMALL(MATCH(ROW(orderData[customer]),ROW(orderData[customer])),ROWS($A$15:A110)+$B$3)),INDEX(orderData[lock_goods],SMALL(IF(ISNUMBER(MATCH(YEAR(orderData[invoice_date]),$D$15,0)),MATCH(ROW(orderData[customer]),ROW(orderData[customer])),""),ROWS($A$15:A110)+$B$3))),IF($D$15="",INDEX(orderData[lock_goods],SMALL(IF(ISNUMBER(MATCH(orderData[order_type],$D$13,0)),MATCH(ROW(orderData[customer]),ROW(orderData[customer])),""),ROWS($A$15:A110)+$B$3)),INDEX(orderData[lock_goods],SMALL(IF(ISNUMBER(MATCH(orderData[order_type],$D$13,0)*MATCH(YEAR(orderData[invoice_date]),$D$15,0)),MATCH(ROW(orderData[customer]),ROW(orderData[customer])),""),ROWS($A$15:A110)+$B$3)))),IF($D$13="",IF($D$15="",INDEX(orderData[lock_goods],SMALL(IF(ISNUMBER(MATCH(orderData[status],$D$11,0)),MATCH(ROW(orderData[customer]),ROW(orderData[customer])),""),ROWS($A$15:A110)+$B$3)),INDEX(orderData[lock_goods],SMALL(IF(ISNUMBER(MATCH(orderData[status],$D$11,0)*MATCH(YEAR(orderData[invoice_date]),$D$15,0)),MATCH(ROW(orderData[customer]),ROW(orderData[customer])),""),ROWS($A$15:A110)+$B$3))),IF($D$15="",INDEX(orderData[lock_goods],SMALL(IF(ISNUMBER(MATCH(orderData[status],$D$11,0)*MATCH(orderData[order_type],$D$13,0)),MATCH(ROW(orderData[customer]),ROW(orderData[customer])),""),ROWS($A$15:A110)+$B$3)),INDEX(orderData[lock_goods],SMALL(IF(ISNUMBER(MATCH(orderData[status],$D$11,0)*MATCH(orderData[order_type],$D$13,0)*MATCH(YEAR(orderData[invoice_date]),$D$15,0)),MATCH(ROW(orderData[customer]),ROW(orderData[customer])),""),ROWS($A$15:A110)+$B$3))))),IF($D$11="",IF($D$13="",IF($D$15="",INDEX(orderData[lock_goods],SMALL(IF(ISNUMBER(MATCH(orderData[customer],$D$9,0)),MATCH(ROW(orderData[customer]),ROW(orderData[customer])),""),ROWS($A$15:A110)+$B$3)),INDEX(orderData[lock_goods],SMALL(IF(ISNUMBER(MATCH(orderData[customer],$D$9,0)*MATCH(YEAR(orderData[invoice_date]),$D$15,0)),MATCH(ROW(orderData[customer]),ROW(orderData[customer])),""),ROWS($A$15:A110)+$B$3))),IF($D$15="",INDEX(orderData[lock_goods],SMALL(IF(ISNUMBER(MATCH(orderData[customer],$D$9,0)*MATCH(orderData[order_type],$D$13,0)),MATCH(ROW(orderData[customer]),ROW(orderData[customer])),""),ROWS($A$15:A110)+$B$3)),INDEX(orderData[lock_goods],SMALL(IF(ISNUMBER(MATCH(orderData[customer],$D$9,0)*MATCH(orderData[order_type],$D$13,0)*MATCH(YEAR(orderData[invoice_date]),$D$15,0)),MATCH(ROW(orderData[customer]),ROW(orderData[customer])),""),ROWS($A$15:A110)+$B$3)))),IF($D$13="",IF($D$15="",INDEX(orderData[lock_goods],SMALL(IF(ISNUMBER(MATCH(orderData[customer],$D$9,0)*MATCH(orderData[status],$D$11,0)),MATCH(ROW(orderData[customer]),ROW(orderData[customer])),""),ROWS($A$15:A110)+$B$3)),INDEX(orderData[lock_goods],SMALL(IF(ISNUMBER(MATCH(orderData[customer],$D$9,0)*MATCH(orderData[status],$D$11,0)*MATCH(YEAR(orderData[payed]),$D$15,0)),MATCH(ROW(orderData[customer]),ROW(orderData[customer])),""),ROWS($A$15:A110)+$B$3))),IF($D$15="",INDEX(orderData[lock_goods],SMALL(IF(ISNUMBER(MATCH(orderData[customer],$D$9,0)*MATCH(orderData[status],$D$11,0)*MATCH(orderData[order_type],$D$13,0)),MATCH(ROW(orderData[customer]),ROW(orderData[customer])),""),ROWS($A$15:A110)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T103" s="292" t="str">
        <f t="array" ref="T103">IFERROR(IF($D$9="",IF($D$11="",IF($D$13="",IF($D$15="",INDEX(orderData[payed],SMALL(MATCH(ROW(orderData[customer]),ROW(orderData[customer])),ROWS($A$15:A110)+$B$3)),INDEX(orderData[payed],SMALL(IF(ISNUMBER(MATCH(YEAR(orderData[invoice_date]),$D$15,0)),MATCH(ROW(orderData[customer]),ROW(orderData[customer])),""),ROWS($A$15:A110)+$B$3))),IF($D$15="",INDEX(orderData[payed],SMALL(IF(ISNUMBER(MATCH(orderData[order_type],$D$13,0)),MATCH(ROW(orderData[customer]),ROW(orderData[customer])),""),ROWS($A$15:A110)+$B$3)),INDEX(orderData[payed],SMALL(IF(ISNUMBER(MATCH(orderData[order_type],$D$13,0)*MATCH(YEAR(orderData[invoice_date]),$D$15,0)),MATCH(ROW(orderData[customer]),ROW(orderData[customer])),""),ROWS($A$15:A110)+$B$3)))),IF($D$13="",IF($D$15="",INDEX(orderData[payed],SMALL(IF(ISNUMBER(MATCH(orderData[status],$D$11,0)),MATCH(ROW(orderData[customer]),ROW(orderData[customer])),""),ROWS($A$15:A110)+$B$3)),INDEX(orderData[payed],SMALL(IF(ISNUMBER(MATCH(orderData[status],$D$11,0)*MATCH(YEAR(orderData[invoice_date]),$D$15,0)),MATCH(ROW(orderData[customer]),ROW(orderData[customer])),""),ROWS($A$15:A110)+$B$3))),IF($D$15="",INDEX(orderData[payed],SMALL(IF(ISNUMBER(MATCH(orderData[status],$D$11,0)*MATCH(orderData[order_type],$D$13,0)),MATCH(ROW(orderData[customer]),ROW(orderData[customer])),""),ROWS($A$15:A110)+$B$3)),INDEX(orderData[payed],SMALL(IF(ISNUMBER(MATCH(orderData[status],$D$11,0)*MATCH(orderData[order_type],$D$13,0)*MATCH(YEAR(orderData[invoice_date]),$D$15,0)),MATCH(ROW(orderData[customer]),ROW(orderData[customer])),""),ROWS($A$15:A110)+$B$3))))),IF($D$11="",IF($D$13="",IF($D$15="",INDEX(orderData[payed],SMALL(IF(ISNUMBER(MATCH(orderData[customer],$D$9,0)),MATCH(ROW(orderData[customer]),ROW(orderData[customer])),""),ROWS($A$15:A110)+$B$3)),INDEX(orderData[payed],SMALL(IF(ISNUMBER(MATCH(orderData[customer],$D$9,0)*MATCH(YEAR(orderData[invoice_date]),$D$15,0)),MATCH(ROW(orderData[customer]),ROW(orderData[customer])),""),ROWS($A$15:A110)+$B$3))),IF($D$15="",INDEX(orderData[payed],SMALL(IF(ISNUMBER(MATCH(orderData[customer],$D$9,0)*MATCH(orderData[order_type],$D$13,0)),MATCH(ROW(orderData[customer]),ROW(orderData[customer])),""),ROWS($A$15:A110)+$B$3)),INDEX(orderData[payed],SMALL(IF(ISNUMBER(MATCH(orderData[customer],$D$9,0)*MATCH(orderData[order_type],$D$13,0)*MATCH(YEAR(orderData[invoice_date]),$D$15,0)),MATCH(ROW(orderData[customer]),ROW(orderData[customer])),""),ROWS($A$15:A110)+$B$3)))),IF($D$13="",IF($D$15="",INDEX(orderData[payed],SMALL(IF(ISNUMBER(MATCH(orderData[customer],$D$9,0)*MATCH(orderData[status],$D$11,0)),MATCH(ROW(orderData[customer]),ROW(orderData[customer])),""),ROWS($A$15:A110)+$B$3)),INDEX(orderData[payed],SMALL(IF(ISNUMBER(MATCH(orderData[customer],$D$9,0)*MATCH(orderData[status],$D$11,0)*MATCH(YEAR(orderData[payed]),$D$15,0)),MATCH(ROW(orderData[customer]),ROW(orderData[customer])),""),ROWS($A$15:A110)+$B$3))),IF($D$15="",INDEX(orderData[payed],SMALL(IF(ISNUMBER(MATCH(orderData[customer],$D$9,0)*MATCH(orderData[status],$D$11,0)*MATCH(orderData[order_type],$D$13,0)),MATCH(ROW(orderData[customer]),ROW(orderData[customer])),""),ROWS($A$15:A110)+$B$3)),INDEX(orderData[paye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U103" s="287" t="str">
        <f t="array" ref="U103">IFERROR(IF($D$9="",IF($D$11="",IF($D$13="",IF($D$15="",INDEX(orderData[shipping_method],SMALL(MATCH(ROW(orderData[customer]),ROW(orderData[customer])),ROWS($A$15:A110)+$B$3)),INDEX(orderData[shipping_method],SMALL(IF(ISNUMBER(MATCH(YEAR(orderData[invoice_date]),$D$15,0)),MATCH(ROW(orderData[customer]),ROW(orderData[customer])),""),ROWS($A$15:A110)+$B$3))),IF($D$15="",INDEX(orderData[shipping_method],SMALL(IF(ISNUMBER(MATCH(orderData[order_type],$D$13,0)),MATCH(ROW(orderData[customer]),ROW(orderData[customer])),""),ROWS($A$15:A110)+$B$3)),INDEX(orderData[shipping_method],SMALL(IF(ISNUMBER(MATCH(orderData[order_type],$D$13,0)*MATCH(YEAR(orderData[invoice_date]),$D$15,0)),MATCH(ROW(orderData[customer]),ROW(orderData[customer])),""),ROWS($A$15:A110)+$B$3)))),IF($D$13="",IF($D$15="",INDEX(orderData[shipping_method],SMALL(IF(ISNUMBER(MATCH(orderData[status],$D$11,0)),MATCH(ROW(orderData[customer]),ROW(orderData[customer])),""),ROWS($A$15:A110)+$B$3)),INDEX(orderData[shipping_method],SMALL(IF(ISNUMBER(MATCH(orderData[status],$D$11,0)*MATCH(YEAR(orderData[invoice_date]),$D$15,0)),MATCH(ROW(orderData[customer]),ROW(orderData[customer])),""),ROWS($A$15:A110)+$B$3))),IF($D$15="",INDEX(orderData[shipping_method],SMALL(IF(ISNUMBER(MATCH(orderData[status],$D$11,0)*MATCH(orderData[order_type],$D$13,0)),MATCH(ROW(orderData[customer]),ROW(orderData[customer])),""),ROWS($A$15:A110)+$B$3)),INDEX(orderData[shipping_method],SMALL(IF(ISNUMBER(MATCH(orderData[status],$D$11,0)*MATCH(orderData[order_type],$D$13,0)*MATCH(YEAR(orderData[invoice_date]),$D$15,0)),MATCH(ROW(orderData[customer]),ROW(orderData[customer])),""),ROWS($A$15:A110)+$B$3))))),IF($D$11="",IF($D$13="",IF($D$15="",INDEX(orderData[shipping_method],SMALL(IF(ISNUMBER(MATCH(orderData[customer],$D$9,0)),MATCH(ROW(orderData[customer]),ROW(orderData[customer])),""),ROWS($A$15:A110)+$B$3)),INDEX(orderData[shipping_method],SMALL(IF(ISNUMBER(MATCH(orderData[customer],$D$9,0)*MATCH(YEAR(orderData[invoice_date]),$D$15,0)),MATCH(ROW(orderData[customer]),ROW(orderData[customer])),""),ROWS($A$15:A110)+$B$3))),IF($D$15="",INDEX(orderData[shipping_method],SMALL(IF(ISNUMBER(MATCH(orderData[customer],$D$9,0)*MATCH(orderData[order_type],$D$13,0)),MATCH(ROW(orderData[customer]),ROW(orderData[customer])),""),ROWS($A$15:A110)+$B$3)),INDEX(orderData[shipping_method],SMALL(IF(ISNUMBER(MATCH(orderData[customer],$D$9,0)*MATCH(orderData[order_type],$D$13,0)*MATCH(YEAR(orderData[invoice_date]),$D$15,0)),MATCH(ROW(orderData[customer]),ROW(orderData[customer])),""),ROWS($A$15:A110)+$B$3)))),IF($D$13="",IF($D$15="",INDEX(orderData[shipping_method],SMALL(IF(ISNUMBER(MATCH(orderData[customer],$D$9,0)*MATCH(orderData[status],$D$11,0)),MATCH(ROW(orderData[customer]),ROW(orderData[customer])),""),ROWS($A$15:A110)+$B$3)),INDEX(orderData[shipping_method],SMALL(IF(ISNUMBER(MATCH(orderData[customer],$D$9,0)*MATCH(orderData[status],$D$11,0)*MATCH(YEAR(orderData[shipping_method]),$D$15,0)),MATCH(ROW(orderData[customer]),ROW(orderData[customer])),""),ROWS($A$15:A110)+$B$3))),IF($D$15="",INDEX(orderData[shipping_method],SMALL(IF(ISNUMBER(MATCH(orderData[customer],$D$9,0)*MATCH(orderData[status],$D$11,0)*MATCH(orderData[order_type],$D$13,0)),MATCH(ROW(orderData[customer]),ROW(orderData[customer])),""),ROWS($A$15:A110)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V103" s="292" t="str">
        <f t="array" ref="V103">IFERROR(IF($D$9="",IF($D$11="",IF($D$13="",IF($D$15="",INDEX(orderData[status],SMALL(MATCH(ROW(orderData[customer]),ROW(orderData[customer])),ROWS($A$15:A110)+$B$3)),INDEX(orderData[status],SMALL(IF(ISNUMBER(MATCH(YEAR(orderData[invoice_date]),$D$15,0)),MATCH(ROW(orderData[customer]),ROW(orderData[customer])),""),ROWS($A$15:A110)+$B$3))),IF($D$15="",INDEX(orderData[status],SMALL(IF(ISNUMBER(MATCH(orderData[order_type],$D$13,0)),MATCH(ROW(orderData[customer]),ROW(orderData[customer])),""),ROWS($A$15:A110)+$B$3)),INDEX(orderData[status],SMALL(IF(ISNUMBER(MATCH(orderData[order_type],$D$13,0)*MATCH(YEAR(orderData[invoice_date]),$D$15,0)),MATCH(ROW(orderData[customer]),ROW(orderData[customer])),""),ROWS($A$15:A110)+$B$3)))),IF($D$13="",IF($D$15="",INDEX(orderData[status],SMALL(IF(ISNUMBER(MATCH(orderData[status],$D$11,0)),MATCH(ROW(orderData[customer]),ROW(orderData[customer])),""),ROWS($A$15:A110)+$B$3)),INDEX(orderData[status],SMALL(IF(ISNUMBER(MATCH(orderData[status],$D$11,0)*MATCH(YEAR(orderData[invoice_date]),$D$15,0)),MATCH(ROW(orderData[customer]),ROW(orderData[customer])),""),ROWS($A$15:A110)+$B$3))),IF($D$15="",INDEX(orderData[status],SMALL(IF(ISNUMBER(MATCH(orderData[status],$D$11,0)*MATCH(orderData[order_type],$D$13,0)),MATCH(ROW(orderData[customer]),ROW(orderData[customer])),""),ROWS($A$15:A110)+$B$3)),INDEX(orderData[status],SMALL(IF(ISNUMBER(MATCH(orderData[status],$D$11,0)*MATCH(orderData[order_type],$D$13,0)*MATCH(YEAR(orderData[invoice_date]),$D$15,0)),MATCH(ROW(orderData[customer]),ROW(orderData[customer])),""),ROWS($A$15:A110)+$B$3))))),IF($D$11="",IF($D$13="",IF($D$15="",INDEX(orderData[status],SMALL(IF(ISNUMBER(MATCH(orderData[customer],$D$9,0)),MATCH(ROW(orderData[customer]),ROW(orderData[customer])),""),ROWS($A$15:A110)+$B$3)),INDEX(orderData[status],SMALL(IF(ISNUMBER(MATCH(orderData[customer],$D$9,0)*MATCH(YEAR(orderData[invoice_date]),$D$15,0)),MATCH(ROW(orderData[customer]),ROW(orderData[customer])),""),ROWS($A$15:A110)+$B$3))),IF($D$15="",INDEX(orderData[status],SMALL(IF(ISNUMBER(MATCH(orderData[customer],$D$9,0)*MATCH(orderData[order_type],$D$13,0)),MATCH(ROW(orderData[customer]),ROW(orderData[customer])),""),ROWS($A$15:A110)+$B$3)),INDEX(orderData[status],SMALL(IF(ISNUMBER(MATCH(orderData[customer],$D$9,0)*MATCH(orderData[order_type],$D$13,0)*MATCH(YEAR(orderData[invoice_date]),$D$15,0)),MATCH(ROW(orderData[customer]),ROW(orderData[customer])),""),ROWS($A$15:A110)+$B$3)))),IF($D$13="",IF($D$15="",INDEX(orderData[status],SMALL(IF(ISNUMBER(MATCH(orderData[customer],$D$9,0)*MATCH(orderData[status],$D$11,0)),MATCH(ROW(orderData[customer]),ROW(orderData[customer])),""),ROWS($A$15:A110)+$B$3)),INDEX(orderData[status],SMALL(IF(ISNUMBER(MATCH(orderData[customer],$D$9,0)*MATCH(orderData[status],$D$11,0)*MATCH(YEAR(orderData[status]),$D$15,0)),MATCH(ROW(orderData[customer]),ROW(orderData[customer])),""),ROWS($A$15:A110)+$B$3))),IF($D$15="",INDEX(orderData[status],SMALL(IF(ISNUMBER(MATCH(orderData[customer],$D$9,0)*MATCH(orderData[status],$D$11,0)*MATCH(orderData[order_type],$D$13,0)),MATCH(ROW(orderData[customer]),ROW(orderData[customer])),""),ROWS($A$15:A110)+$B$3)),INDEX(orderData[statu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W103" s="392" t="str">
        <f t="array" ref="W103">IFERROR(IF($D$9="",IF($D$11="",IF($D$13="",IF($D$15="",INDEX(orderData[custom_docs],SMALL(MATCH(ROW(orderData[customer]),ROW(orderData[customer])),ROWS($A$15:A110)+$B$3)),INDEX(orderData[custom_docs],SMALL(IF(ISNUMBER(MATCH(YEAR(orderData[invoice_date]),$D$15,0)),MATCH(ROW(orderData[customer]),ROW(orderData[customer])),""),ROWS($A$15:A110)+$B$3))),IF($D$15="",INDEX(orderData[custom_docs],SMALL(IF(ISNUMBER(MATCH(orderData[order_type],$D$13,0)),MATCH(ROW(orderData[customer]),ROW(orderData[customer])),""),ROWS($A$15:A110)+$B$3)),INDEX(orderData[custom_docs],SMALL(IF(ISNUMBER(MATCH(orderData[order_type],$D$13,0)*MATCH(YEAR(orderData[invoice_date]),$D$15,0)),MATCH(ROW(orderData[customer]),ROW(orderData[customer])),""),ROWS($A$15:A110)+$B$3)))),IF($D$13="",IF($D$15="",INDEX(orderData[custom_docs],SMALL(IF(ISNUMBER(MATCH(orderData[status],$D$11,0)),MATCH(ROW(orderData[customer]),ROW(orderData[customer])),""),ROWS($A$15:A110)+$B$3)),INDEX(orderData[custom_docs],SMALL(IF(ISNUMBER(MATCH(orderData[status],$D$11,0)*MATCH(YEAR(orderData[invoice_date]),$D$15,0)),MATCH(ROW(orderData[customer]),ROW(orderData[customer])),""),ROWS($A$15:A110)+$B$3))),IF($D$15="",INDEX(orderData[custom_docs],SMALL(IF(ISNUMBER(MATCH(orderData[status],$D$11,0)*MATCH(orderData[order_type],$D$13,0)),MATCH(ROW(orderData[customer]),ROW(orderData[customer])),""),ROWS($A$15:A110)+$B$3)),INDEX(orderData[custom_docs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_docs],SMALL(IF(ISNUMBER(MATCH(orderData[customer],$D$9,0)),MATCH(ROW(orderData[customer]),ROW(orderData[customer])),""),ROWS($A$15:A110)+$B$3)),INDEX(orderData[custom_docs],SMALL(IF(ISNUMBER(MATCH(orderData[customer],$D$9,0)*MATCH(YEAR(orderData[invoice_date]),$D$15,0)),MATCH(ROW(orderData[customer]),ROW(orderData[customer])),""),ROWS($A$15:A110)+$B$3))),IF($D$15="",INDEX(orderData[custom_docs],SMALL(IF(ISNUMBER(MATCH(orderData[customer],$D$9,0)*MATCH(orderData[order_type],$D$13,0)),MATCH(ROW(orderData[customer]),ROW(orderData[customer])),""),ROWS($A$15:A110)+$B$3)),INDEX(orderData[custom_docs],SMALL(IF(ISNUMBER(MATCH(orderData[customer],$D$9,0)*MATCH(orderData[order_type],$D$13,0)*MATCH(YEAR(orderData[invoice_date]),$D$15,0)),MATCH(ROW(orderData[customer]),ROW(orderData[customer])),""),ROWS($A$15:A110)+$B$3)))),IF($D$13="",IF($D$15="",INDEX(orderData[custom_docs],SMALL(IF(ISNUMBER(MATCH(orderData[customer],$D$9,0)*MATCH(orderData[status],$D$11,0)),MATCH(ROW(orderData[customer]),ROW(orderData[customer])),""),ROWS($A$15:A110)+$B$3)),INDEX(orderData[custom_docs],SMALL(IF(ISNUMBER(MATCH(orderData[customer],$D$9,0)*MATCH(orderData[status],$D$11,0)*MATCH(YEAR(orderData[status]),$D$15,0)),MATCH(ROW(orderData[customer]),ROW(orderData[customer])),""),ROWS($A$15:A110)+$B$3))),IF($D$15="",INDEX(orderData[custom_docs],SMALL(IF(ISNUMBER(MATCH(orderData[customer],$D$9,0)*MATCH(orderData[status],$D$11,0)*MATCH(orderData[order_type],$D$13,0)),MATCH(ROW(orderData[customer]),ROW(orderData[customer])),""),ROWS($A$15:A110)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BK103" s="266"/>
      <c r="BL103" s="267"/>
      <c r="BM103" s="268"/>
      <c r="BN103" s="267"/>
      <c r="BO103" s="268"/>
      <c r="BZ103" s="318"/>
      <c r="CA103" s="305" t="str">
        <f>IFERROR(IF(BZ103="","",INDEX(productData[description],MATCH(BZ103,productData[sku],0))),"")</f>
        <v/>
      </c>
      <c r="CB103" s="307"/>
      <c r="CC103" s="421"/>
      <c r="CD103" s="315"/>
      <c r="CE103" s="426"/>
      <c r="CF103" s="308"/>
      <c r="CG103" s="309" t="str">
        <f>IFERROR(ROUNDUP(CB103/INDEX(productData[units_per_carton],MATCH(BZ103,productData[sku],0)),0),"")</f>
        <v/>
      </c>
      <c r="CH103" s="310" t="str">
        <f>IFERROR(ROUNDUP(CD103/INDEX(productData[units_per_carton],MATCH(BZ103,productData[sku],0)),0),"")</f>
        <v/>
      </c>
      <c r="CI103" s="310" t="str">
        <f>IFERROR(ROUNDUP(CF103/INDEX(productData[units_per_carton],MATCH(BZ103,productData[sku])),0),"")</f>
        <v/>
      </c>
      <c r="CJ103" s="310" t="str">
        <f>IFERROR(((CB103+CD103+CF103)/INDEX(productData[units_per_carton],MATCH(BZ103,productData[sku],0)))*INDEX(productData[net_weight],MATCH(BZ103,productData[sku],0)),"")</f>
        <v/>
      </c>
      <c r="CK103" s="310" t="str">
        <f>IFERROR(((CB103+CD103+CF103)/INDEX(productData[units_per_carton],MATCH(BZ103,productData[sku],0)))*INDEX(productData[gross_weight],MATCH(BZ103,productData[sku],0)),"")</f>
        <v/>
      </c>
      <c r="CL103" s="414" t="str">
        <f>IFERROR((CB103+CD103+CF103)/INDEX(productData[units_per_carton],MATCH(BZ103,productData[sku],0))*INDEX(productData[length],MATCH(BZ103,productData[sku],0))*INDEX(productData[width],MATCH(BZ103,productData[sku],0))*INDEX(productData[height],MATCH(BZ103,productData[sku],0))/1000000000,"")</f>
        <v/>
      </c>
      <c r="CM103" s="311" t="str">
        <f>IFERROR(INDEX(productData[category],MATCH(BZ103,productData[sku],0)),"")</f>
        <v/>
      </c>
      <c r="CN103" s="311" t="str">
        <f>IFERROR(INDEX(productData[size1],MATCH(BZ103,productData[sku],0)),"")</f>
        <v/>
      </c>
      <c r="CO103" s="312" t="str">
        <f>IFERROR(INDEX(productData[hs_code],MATCH(BZ103,productData[sku],0)),"")</f>
        <v/>
      </c>
      <c r="CP103" s="365" t="str">
        <f>IFERROR(INDEX(productData[sku_geko],MATCH(BZ103,productData[sku],0)),"")</f>
        <v/>
      </c>
      <c r="CQ103" s="308"/>
      <c r="CR103" s="383" t="str">
        <f>IFERROR(IF(BZ103="","",IF($BX$15="SALE",INDEX(inventory[COSTO UNITARIO],MATCH(BZ103,inventory[SKU],0)),IF($BX$15="SAMPLING",INDEX(inventory[COSTO UNITARIO],MATCH(BZ103,inventory[SKU],0)),""))),"")</f>
        <v/>
      </c>
      <c r="CS103" s="383" t="str">
        <f t="shared" si="10"/>
        <v/>
      </c>
      <c r="CT103" s="430" t="str">
        <f t="shared" si="11"/>
        <v/>
      </c>
      <c r="CU103" s="357" t="str">
        <f t="shared" si="12"/>
        <v/>
      </c>
      <c r="DB103" s="251" t="str">
        <f>IFERROR(VLOOKUP(BZ103,productData[],22,FALSE),"")</f>
        <v/>
      </c>
      <c r="EE103" s="337" t="str">
        <f t="array" ref="EE103">IFERROR(IF($EC$9="",IF($EC$11="",IF($EC$13="",INDEX(productData[sku],SMALL(MATCH(ROW(productData[sku]),ROW(productData[sku])),ROWS($A$15:A110)+$B$3)),INDEX(productData[sku],SMALL(IF(ISNUMBER(MATCH(productData[size1],$EC$13,0)),MATCH(ROW(productData[sku]),ROW(productData[sku])),""),ROWS($A$15:A108)+$B$3))),IF($EC$13="",INDEX(productData[sku],SMALL(IF(ISNUMBER(MATCH(productData[sex],$EC$11,0)),MATCH(ROW(productData[sku]),ROW(productData[sku])),""),ROWS($A$15:A108)+$B$3)),INDEX(productData[sku],SMALL(IF(ISNUMBER(MATCH(productData[sex],$EC$11,0)*MATCH(productData[size1],$EC$13,0)),MATCH(ROW(productData[sku]),ROW(productData[sku])),""),ROWS($A$15:A108)+$B$3)))),IF($EC$11="",IF($EC$13="",INDEX(productData[sku],SMALL(IF(ISNUMBER(MATCH(productData[category],$EC$9,0)),MATCH(ROW(productData[sku]),ROW(productData[sku])),""),ROWS($A$15:A108)+$B$3)),INDEX(productData[sku],SMALL(IF(ISNUMBER(MATCH(productData[category],$EC$9,0)*MATCH(productData[size1],$EC$13,0)),MATCH(ROW(productData[sku]),ROW(productData[sku])),""),ROWS($A$15:A108)+$B$3))),IF($EC$13="",INDEX(productData[sku],SMALL(IF(ISNUMBER(MATCH(productData[category],$EC$9,0)*MATCH(productData[sex],$EC$11,0)),MATCH(ROW(productData[sku]),ROW(productData[sku])),""),ROWS($A$15:A108)+$B$3)),INDEX(productData[sku],SMALL(IF(ISNUMBER(MATCH(productData[category],$EC$9,0)*MATCH(productData[sex],$EC$11,0)*MATCH(productData[size1],$EC$13,0)),MATCH(ROW(productData[sku]),ROW(productData[sku])),""),ROWS($A$15:A108)+$B$3))))),"")</f>
        <v/>
      </c>
      <c r="EF103" s="501" t="str">
        <f t="array" ref="EF103">IFERROR(IF($EC$9="",IF($EC$11="",IF($EC$13="",INDEX(productData[description],SMALL(MATCH(ROW(productData[sku]),ROW(productData[sku])),ROWS($A$15:A110)+$B$3)),INDEX(productData[description],SMALL(IF(ISNUMBER(MATCH(productData[size1],$EC$13,0)),MATCH(ROW(productData[sku]),ROW(productData[sku])),""),ROWS($A$15:A108)+$B$3))),IF($EC$13="",INDEX(productData[description],SMALL(IF(ISNUMBER(MATCH(productData[sex],$EC$11,0)),MATCH(ROW(productData[sku]),ROW(productData[sku])),""),ROWS($A$15:A108)+$B$3)),INDEX(productData[description],SMALL(IF(ISNUMBER(MATCH(productData[sex],$EC$11,0)*MATCH(productData[size1],$EC$13,0)),MATCH(ROW(productData[sku]),ROW(productData[sku])),""),ROWS($A$15:A108)+$B$3)))),IF($EC$11="",IF($EC$13="",INDEX(productData[description],SMALL(IF(ISNUMBER(MATCH(productData[category],$EC$9,0)),MATCH(ROW(productData[sku]),ROW(productData[sku])),""),ROWS($A$15:A108)+$B$3)),INDEX(productData[description],SMALL(IF(ISNUMBER(MATCH(productData[category],$EC$9,0)*MATCH(productData[size1],$EC$13,0)),MATCH(ROW(productData[sku]),ROW(productData[sku])),""),ROWS($A$15:A108)+$B$3))),IF($EC$13="",INDEX(productData[description],SMALL(IF(ISNUMBER(MATCH(productData[category],$EC$9,0)*MATCH(productData[sex],$EC$11,0)),MATCH(ROW(productData[sku]),ROW(productData[sku])),""),ROWS($A$15:A108)+$B$3)),INDEX(productData[description],SMALL(IF(ISNUMBER(MATCH(productData[category],$EC$9,0)*MATCH(productData[sex],$EC$11,0)*MATCH(productData[size1],$EC$13,0)),MATCH(ROW(productData[sku]),ROW(productData[sku])),""),ROWS($A$15:A108)+$B$3))))),"")</f>
        <v/>
      </c>
      <c r="EG103" s="338" t="str">
        <f>IFERROR(IF('BHPC MANAGER'!$EE103="","",INDEX(inventory[ESISTENZA],MATCH('BHPC MANAGER'!$EE103,inventory[SKU],0))),0)</f>
        <v/>
      </c>
      <c r="EH103" s="339" t="s">
        <v>241</v>
      </c>
      <c r="EI103" s="339" t="str">
        <f t="shared" si="13"/>
        <v/>
      </c>
      <c r="EJ103" s="340" t="s">
        <v>241</v>
      </c>
      <c r="EK103" s="341" t="str">
        <f t="shared" si="14"/>
        <v/>
      </c>
    </row>
    <row r="104" spans="12:141" ht="15" customHeight="1" x14ac:dyDescent="0.35">
      <c r="L104" s="285" t="str">
        <f t="array" ref="L104">IFERROR(IF($D$9="",IF($D$11="",IF($D$13="",IF($D$15="",INDEX(orderData[customer],SMALL(MATCH(ROW(orderData[customer]),ROW(orderData[customer])),ROWS($A$15:A111)+$B$3)),INDEX(orderData[customer],SMALL(IF(ISNUMBER(MATCH(YEAR(orderData[invoice_date]),$D$15,0)),MATCH(ROW(orderData[customer]),ROW(orderData[customer])),""),ROWS($A$15:A111)+$B$3))),IF($D$15="",INDEX(orderData[customer],SMALL(IF(ISNUMBER(MATCH(orderData[order_type],$D$13,0)),MATCH(ROW(orderData[customer]),ROW(orderData[customer])),""),ROWS($A$15:A111)+$B$3)),INDEX(orderData[customer],SMALL(IF(ISNUMBER(MATCH(orderData[order_type],$D$13,0)*MATCH(YEAR(orderData[invoice_date]),$D$15,0)),MATCH(ROW(orderData[customer]),ROW(orderData[customer])),""),ROWS($A$15:A111)+$B$3)))),IF($D$13="",IF($D$15="",INDEX(orderData[customer],SMALL(IF(ISNUMBER(MATCH(orderData[status],$D$11,0)),MATCH(ROW(orderData[customer]),ROW(orderData[customer])),""),ROWS($A$15:A111)+$B$3)),INDEX(orderData[customer],SMALL(IF(ISNUMBER(MATCH(orderData[status],$D$11,0)*MATCH(YEAR(orderData[invoice_date]),$D$15,0)),MATCH(ROW(orderData[customer]),ROW(orderData[customer])),""),ROWS($A$15:A111)+$B$3))),IF($D$15="",INDEX(orderData[customer],SMALL(IF(ISNUMBER(MATCH(orderData[status],$D$11,0)*MATCH(orderData[order_type],$D$13,0)),MATCH(ROW(orderData[customer]),ROW(orderData[customer])),""),ROWS($A$15:A111)+$B$3)),INDEX(orderData[customer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er],SMALL(IF(ISNUMBER(MATCH(orderData[customer],$D$9,0)),MATCH(ROW(orderData[customer]),ROW(orderData[customer])),""),ROWS($A$15:A111)+$B$3)),INDEX(orderData[customer],SMALL(IF(ISNUMBER(MATCH(orderData[customer],$D$9,0)*MATCH(YEAR(orderData[invoice_date]),$D$15,0)),MATCH(ROW(orderData[customer]),ROW(orderData[customer])),""),ROWS($A$15:A111)+$B$3))),IF($D$15="",INDEX(orderData[customer],SMALL(IF(ISNUMBER(MATCH(orderData[customer],$D$9,0)*MATCH(orderData[order_type],$D$13,0)),MATCH(ROW(orderData[customer]),ROW(orderData[customer])),""),ROWS($A$15:A111)+$B$3)),INDEX(orderData[customer],SMALL(IF(ISNUMBER(MATCH(orderData[customer],$D$9,0)*MATCH(orderData[order_type],$D$13,0)*MATCH(YEAR(orderData[invoice_date]),$D$15,0)),MATCH(ROW(orderData[customer]),ROW(orderData[customer])),""),ROWS($A$15:A111)+$B$3)))),IF($D$13="",IF($D$15="",INDEX(orderData[customer],SMALL(IF(ISNUMBER(MATCH(orderData[customer],$D$9,0)*MATCH(orderData[status],$D$11,0)),MATCH(ROW(orderData[customer]),ROW(orderData[customer])),""),ROWS($A$15:A111)+$B$3)),INDEX(orderData[customer],SMALL(IF(ISNUMBER(MATCH(orderData[customer],$D$9,0)*MATCH(orderData[status],$D$11,0)*MATCH(YEAR(orderData[invoice_date]),$D$15,0)),MATCH(ROW(orderData[customer]),ROW(orderData[customer])),""),ROWS($A$15:A111)+$B$3))),IF($D$15="",INDEX(orderData[customer],SMALL(IF(ISNUMBER(MATCH(orderData[customer],$D$9,0)*MATCH(orderData[status],$D$11,0)*MATCH(orderData[order_type],$D$13,0)),MATCH(ROW(orderData[customer]),ROW(orderData[customer])),""),ROWS($A$15:A111)+$B$3)),INDEX(orderData[customer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M104" s="286" t="str">
        <f t="array" ref="M104">IFERROR(IF($D$9="",IF($D$11="",IF($D$13="",IF($D$15="",INDEX(orderData[order_no],SMALL(MATCH(ROW(orderData[customer]),ROW(orderData[customer])),ROWS($A$15:A111)+$B$3)),INDEX(orderData[order_no],SMALL(IF(ISNUMBER(MATCH(YEAR(orderData[invoice_date]),$D$15,0)),MATCH(ROW(orderData[customer]),ROW(orderData[customer])),""),ROWS($A$15:A111)+$B$3))),IF($D$15="",INDEX(orderData[order_no],SMALL(IF(ISNUMBER(MATCH(orderData[order_type],$D$13,0)),MATCH(ROW(orderData[customer]),ROW(orderData[customer])),""),ROWS($A$15:A111)+$B$3)),INDEX(orderData[order_no],SMALL(IF(ISNUMBER(MATCH(orderData[order_type],$D$13,0)*MATCH(YEAR(orderData[invoice_date]),$D$15,0)),MATCH(ROW(orderData[customer]),ROW(orderData[customer])),""),ROWS($A$15:A111)+$B$3)))),IF($D$13="",IF($D$15="",INDEX(orderData[order_no],SMALL(IF(ISNUMBER(MATCH(orderData[status],$D$11,0)),MATCH(ROW(orderData[customer]),ROW(orderData[customer])),""),ROWS($A$15:A111)+$B$3)),INDEX(orderData[order_no],SMALL(IF(ISNUMBER(MATCH(orderData[status],$D$11,0)*MATCH(YEAR(orderData[invoice_date]),$D$15,0)),MATCH(ROW(orderData[customer]),ROW(orderData[customer])),""),ROWS($A$15:A111)+$B$3))),IF($D$15="",INDEX(orderData[order_no],SMALL(IF(ISNUMBER(MATCH(orderData[status],$D$11,0)*MATCH(orderData[order_type],$D$13,0)),MATCH(ROW(orderData[customer]),ROW(orderData[customer])),""),ROWS($A$15:A111)+$B$3)),INDEX(orderData[order_no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no],SMALL(IF(ISNUMBER(MATCH(orderData[customer],$D$9,0)),MATCH(ROW(orderData[customer]),ROW(orderData[customer])),""),ROWS($A$15:A111)+$B$3)),INDEX(orderData[order_no],SMALL(IF(ISNUMBER(MATCH(orderData[customer],$D$9,0)*MATCH(YEAR(orderData[invoice_date]),$D$15,0)),MATCH(ROW(orderData[customer]),ROW(orderData[customer])),""),ROWS($A$15:A111)+$B$3))),IF($D$15="",INDEX(orderData[order_no],SMALL(IF(ISNUMBER(MATCH(orderData[customer],$D$9,0)*MATCH(orderData[order_type],$D$13,0)),MATCH(ROW(orderData[customer]),ROW(orderData[customer])),""),ROWS($A$15:A111)+$B$3)),INDEX(orderData[order_no],SMALL(IF(ISNUMBER(MATCH(orderData[customer],$D$9,0)*MATCH(orderData[order_type],$D$13,0)*MATCH(YEAR(orderData[invoice_date]),$D$15,0)),MATCH(ROW(orderData[customer]),ROW(orderData[customer])),""),ROWS($A$15:A111)+$B$3)))),IF($D$13="",IF($D$15="",INDEX(orderData[order_no],SMALL(IF(ISNUMBER(MATCH(orderData[customer],$D$9,0)*MATCH(orderData[status],$D$11,0)),MATCH(ROW(orderData[customer]),ROW(orderData[customer])),""),ROWS($A$15:A111)+$B$3)),INDEX(orderData[order_no],SMALL(IF(ISNUMBER(MATCH(orderData[customer],$D$9,0)*MATCH(orderData[status],$D$11,0)*MATCH(YEAR(orderData[invoice_date]),$D$15,0)),MATCH(ROW(orderData[customer]),ROW(orderData[customer])),""),ROWS($A$15:A111)+$B$3))),IF($D$15="",INDEX(orderData[order_no],SMALL(IF(ISNUMBER(MATCH(orderData[customer],$D$9,0)*MATCH(orderData[status],$D$11,0)*MATCH(orderData[order_type],$D$13,0)),MATCH(ROW(orderData[customer]),ROW(orderData[customer])),""),ROWS($A$15:A111)+$B$3)),INDEX(orderData[order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N104" s="287" t="str">
        <f t="array" ref="N104">IFERROR(IF($D$9="",IF($D$11="",IF($D$13="",IF($D$15="",INDEX(orderData[order_type],SMALL(MATCH(ROW(orderData[customer]),ROW(orderData[customer])),ROWS($A$15:A111)+$B$3)),INDEX(orderData[order_type],SMALL(IF(ISNUMBER(MATCH(YEAR(orderData[invoice_date]),$D$15,0)),MATCH(ROW(orderData[customer]),ROW(orderData[customer])),""),ROWS($A$15:A111)+$B$3))),IF($D$15="",INDEX(orderData[order_type],SMALL(IF(ISNUMBER(MATCH(orderData[order_type],$D$13,0)),MATCH(ROW(orderData[customer]),ROW(orderData[customer])),""),ROWS($A$15:A111)+$B$3)),INDEX(orderData[order_type],SMALL(IF(ISNUMBER(MATCH(orderData[order_type],$D$13,0)*MATCH(YEAR(orderData[invoice_date]),$D$15,0)),MATCH(ROW(orderData[customer]),ROW(orderData[customer])),""),ROWS($A$15:A111)+$B$3)))),IF($D$13="",IF($D$15="",INDEX(orderData[order_type],SMALL(IF(ISNUMBER(MATCH(orderData[status],$D$11,0)),MATCH(ROW(orderData[customer]),ROW(orderData[customer])),""),ROWS($A$15:A111)+$B$3)),INDEX(orderData[order_type],SMALL(IF(ISNUMBER(MATCH(orderData[status],$D$11,0)*MATCH(YEAR(orderData[invoice_date]),$D$15,0)),MATCH(ROW(orderData[customer]),ROW(orderData[customer])),""),ROWS($A$15:A111)+$B$3))),IF($D$15="",INDEX(orderData[order_type],SMALL(IF(ISNUMBER(MATCH(orderData[status],$D$11,0)*MATCH(orderData[order_type],$D$13,0)),MATCH(ROW(orderData[customer]),ROW(orderData[customer])),""),ROWS($A$15:A111)+$B$3)),INDEX(orderData[order_typ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type],SMALL(IF(ISNUMBER(MATCH(orderData[customer],$D$9,0)),MATCH(ROW(orderData[customer]),ROW(orderData[customer])),""),ROWS($A$15:A111)+$B$3)),INDEX(orderData[order_type],SMALL(IF(ISNUMBER(MATCH(orderData[customer],$D$9,0)*MATCH(YEAR(orderData[invoice_date]),$D$15,0)),MATCH(ROW(orderData[customer]),ROW(orderData[customer])),""),ROWS($A$15:A111)+$B$3))),IF($D$15="",INDEX(orderData[order_type],SMALL(IF(ISNUMBER(MATCH(orderData[customer],$D$9,0)*MATCH(orderData[order_type],$D$13,0)),MATCH(ROW(orderData[customer]),ROW(orderData[customer])),""),ROWS($A$15:A111)+$B$3)),INDEX(orderData[order_type],SMALL(IF(ISNUMBER(MATCH(orderData[customer],$D$9,0)*MATCH(orderData[order_type],$D$13,0)*MATCH(YEAR(orderData[invoice_date]),$D$15,0)),MATCH(ROW(orderData[customer]),ROW(orderData[customer])),""),ROWS($A$15:A111)+$B$3)))),IF($D$13="",IF($D$15="",INDEX(orderData[order_type],SMALL(IF(ISNUMBER(MATCH(orderData[customer],$D$9,0)*MATCH(orderData[status],$D$11,0)),MATCH(ROW(orderData[customer]),ROW(orderData[customer])),""),ROWS($A$15:A111)+$B$3)),INDEX(orderData[order_type],SMALL(IF(ISNUMBER(MATCH(orderData[customer],$D$9,0)*MATCH(orderData[status],$D$11,0)*MATCH(YEAR(orderData[invoice_date]),$D$15,0)),MATCH(ROW(orderData[customer]),ROW(orderData[customer])),""),ROWS($A$15:A111)+$B$3))),IF($D$15="",INDEX(orderData[order_type],SMALL(IF(ISNUMBER(MATCH(orderData[customer],$D$9,0)*MATCH(orderData[status],$D$11,0)*MATCH(orderData[order_type],$D$13,0)),MATCH(ROW(orderData[customer]),ROW(orderData[customer])),""),ROWS($A$15:A111)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O104" s="288" t="str">
        <f t="array" ref="O104">IFERROR(IF($D$9="",IF($D$11="",IF($D$13="",IF($D$15="",INDEX(orderData[order_date],SMALL(MATCH(ROW(orderData[customer]),ROW(orderData[customer])),ROWS($A$15:A111)+$B$3)),INDEX(orderData[order_date],SMALL(IF(ISNUMBER(MATCH(YEAR(orderData[invoice_date]),$D$15,0)),MATCH(ROW(orderData[customer]),ROW(orderData[customer])),""),ROWS($A$15:A111)+$B$3))),IF($D$15="",INDEX(orderData[order_date],SMALL(IF(ISNUMBER(MATCH(orderData[order_type],$D$13,0)),MATCH(ROW(orderData[customer]),ROW(orderData[customer])),""),ROWS($A$15:A111)+$B$3)),INDEX(orderData[order_date],SMALL(IF(ISNUMBER(MATCH(orderData[order_type],$D$13,0)*MATCH(YEAR(orderData[invoice_date]),$D$15,0)),MATCH(ROW(orderData[customer]),ROW(orderData[customer])),""),ROWS($A$15:A111)+$B$3)))),IF($D$13="",IF($D$15="",INDEX(orderData[order_date],SMALL(IF(ISNUMBER(MATCH(orderData[status],$D$11,0)),MATCH(ROW(orderData[customer]),ROW(orderData[customer])),""),ROWS($A$15:A111)+$B$3)),INDEX(orderData[order_date],SMALL(IF(ISNUMBER(MATCH(orderData[status],$D$11,0)*MATCH(YEAR(orderData[invoice_date]),$D$15,0)),MATCH(ROW(orderData[customer]),ROW(orderData[customer])),""),ROWS($A$15:A111)+$B$3))),IF($D$15="",INDEX(orderData[order_date],SMALL(IF(ISNUMBER(MATCH(orderData[status],$D$11,0)*MATCH(orderData[order_type],$D$13,0)),MATCH(ROW(orderData[customer]),ROW(orderData[customer])),""),ROWS($A$15:A111)+$B$3)),INDEX(orderData[order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date],SMALL(IF(ISNUMBER(MATCH(orderData[customer],$D$9,0)),MATCH(ROW(orderData[customer]),ROW(orderData[customer])),""),ROWS($A$15:A111)+$B$3)),INDEX(orderData[order_date],SMALL(IF(ISNUMBER(MATCH(orderData[customer],$D$9,0)*MATCH(YEAR(orderData[invoice_date]),$D$15,0)),MATCH(ROW(orderData[customer]),ROW(orderData[customer])),""),ROWS($A$15:A111)+$B$3))),IF($D$15="",INDEX(orderData[order_date],SMALL(IF(ISNUMBER(MATCH(orderData[customer],$D$9,0)*MATCH(orderData[order_type],$D$13,0)),MATCH(ROW(orderData[customer]),ROW(orderData[customer])),""),ROWS($A$15:A111)+$B$3)),INDEX(orderData[order_date],SMALL(IF(ISNUMBER(MATCH(orderData[customer],$D$9,0)*MATCH(orderData[order_type],$D$13,0)*MATCH(YEAR(orderData[invoice_date]),$D$15,0)),MATCH(ROW(orderData[customer]),ROW(orderData[customer])),""),ROWS($A$15:A111)+$B$3)))),IF($D$13="",IF($D$15="",INDEX(orderData[order_date],SMALL(IF(ISNUMBER(MATCH(orderData[customer],$D$9,0)*MATCH(orderData[status],$D$11,0)),MATCH(ROW(orderData[customer]),ROW(orderData[customer])),""),ROWS($A$15:A111)+$B$3)),INDEX(orderData[order_date],SMALL(IF(ISNUMBER(MATCH(orderData[customer],$D$9,0)*MATCH(orderData[status],$D$11,0)*MATCH(YEAR(orderData[invoice_date]),$D$15,0)),MATCH(ROW(orderData[customer]),ROW(orderData[customer])),""),ROWS($A$15:A111)+$B$3))),IF($D$15="",INDEX(orderData[order_date],SMALL(IF(ISNUMBER(MATCH(orderData[customer],$D$9,0)*MATCH(orderData[status],$D$11,0)*MATCH(orderData[order_type],$D$13,0)),MATCH(ROW(orderData[customer]),ROW(orderData[customer])),""),ROWS($A$15:A111)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P104" s="289" t="str">
        <f t="array" ref="P104">IFERROR(IF($D$9="",IF($D$11="",IF($D$13="",IF($D$15="",INDEX(orderData[invoice_no],SMALL(MATCH(ROW(orderData[customer]),ROW(orderData[customer])),ROWS($A$15:A111)+$B$3)),INDEX(orderData[invoice_no],SMALL(IF(ISNUMBER(MATCH(YEAR(orderData[invoice_date]),$D$15,0)),MATCH(ROW(orderData[customer]),ROW(orderData[customer])),""),ROWS($A$15:A111)+$B$3))),IF($D$15="",INDEX(orderData[invoice_no],SMALL(IF(ISNUMBER(MATCH(orderData[order_type],$D$13,0)),MATCH(ROW(orderData[customer]),ROW(orderData[customer])),""),ROWS($A$15:A111)+$B$3)),INDEX(orderData[invoice_no],SMALL(IF(ISNUMBER(MATCH(orderData[order_type],$D$13,0)*MATCH(YEAR(orderData[invoice_date]),$D$15,0)),MATCH(ROW(orderData[customer]),ROW(orderData[customer])),""),ROWS($A$15:A111)+$B$3)))),IF($D$13="",IF($D$15="",INDEX(orderData[invoice_no],SMALL(IF(ISNUMBER(MATCH(orderData[status],$D$11,0)),MATCH(ROW(orderData[customer]),ROW(orderData[customer])),""),ROWS($A$15:A111)+$B$3)),INDEX(orderData[invoice_no],SMALL(IF(ISNUMBER(MATCH(orderData[status],$D$11,0)*MATCH(YEAR(orderData[invoice_date]),$D$15,0)),MATCH(ROW(orderData[customer]),ROW(orderData[customer])),""),ROWS($A$15:A111)+$B$3))),IF($D$15="",INDEX(orderData[invoice_no],SMALL(IF(ISNUMBER(MATCH(orderData[status],$D$11,0)*MATCH(orderData[order_type],$D$13,0)),MATCH(ROW(orderData[customer]),ROW(orderData[customer])),""),ROWS($A$15:A111)+$B$3)),INDEX(orderData[invoice_no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no],SMALL(IF(ISNUMBER(MATCH(orderData[customer],$D$9,0)),MATCH(ROW(orderData[customer]),ROW(orderData[customer])),""),ROWS($A$15:A111)+$B$3)),INDEX(orderData[invoice_no],SMALL(IF(ISNUMBER(MATCH(orderData[customer],$D$9,0)*MATCH(YEAR(orderData[invoice_date]),$D$15,0)),MATCH(ROW(orderData[customer]),ROW(orderData[customer])),""),ROWS($A$15:A111)+$B$3))),IF($D$15="",INDEX(orderData[invoice_no],SMALL(IF(ISNUMBER(MATCH(orderData[customer],$D$9,0)*MATCH(orderData[order_type],$D$13,0)),MATCH(ROW(orderData[customer]),ROW(orderData[customer])),""),ROWS($A$15:A111)+$B$3)),INDEX(orderData[invoice_no],SMALL(IF(ISNUMBER(MATCH(orderData[customer],$D$9,0)*MATCH(orderData[order_type],$D$13,0)*MATCH(YEAR(orderData[invoice_date]),$D$15,0)),MATCH(ROW(orderData[customer]),ROW(orderData[customer])),""),ROWS($A$15:A111)+$B$3)))),IF($D$13="",IF($D$15="",INDEX(orderData[invoice_no],SMALL(IF(ISNUMBER(MATCH(orderData[customer],$D$9,0)*MATCH(orderData[status],$D$11,0)),MATCH(ROW(orderData[customer]),ROW(orderData[customer])),""),ROWS($A$15:A111)+$B$3)),INDEX(orderData[invoice_no],SMALL(IF(ISNUMBER(MATCH(orderData[customer],$D$9,0)*MATCH(orderData[status],$D$11,0)*MATCH(YEAR(orderData[invoice_date]),$D$15,0)),MATCH(ROW(orderData[customer]),ROW(orderData[customer])),""),ROWS($A$15:A111)+$B$3))),IF($D$15="",INDEX(orderData[invoice_no],SMALL(IF(ISNUMBER(MATCH(orderData[customer],$D$9,0)*MATCH(orderData[status],$D$11,0)*MATCH(orderData[order_type],$D$13,0)),MATCH(ROW(orderData[customer]),ROW(orderData[customer])),""),ROWS($A$15:A111)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Q104" s="290" t="str">
        <f t="array" ref="Q104">IFERROR(IF($D$9="",IF($D$11="",IF($D$13="",IF($D$15="",INDEX(orderData[invoice_date],SMALL(MATCH(ROW(orderData[customer]),ROW(orderData[customer])),ROWS($A$15:A111)+$B$3)),INDEX(orderData[invoice_date],SMALL(IF(ISNUMBER(MATCH(YEAR(orderData[invoice_date]),$D$15,0)),MATCH(ROW(orderData[customer]),ROW(orderData[customer])),""),ROWS($A$15:A111)+$B$3))),IF($D$15="",INDEX(orderData[invoice_date],SMALL(IF(ISNUMBER(MATCH(orderData[order_type],$D$13,0)),MATCH(ROW(orderData[customer]),ROW(orderData[customer])),""),ROWS($A$15:A111)+$B$3)),INDEX(orderData[invoice_date],SMALL(IF(ISNUMBER(MATCH(orderData[order_type],$D$13,0)*MATCH(YEAR(orderData[invoice_date]),$D$15,0)),MATCH(ROW(orderData[customer]),ROW(orderData[customer])),""),ROWS($A$15:A111)+$B$3)))),IF($D$13="",IF($D$15="",INDEX(orderData[invoice_date],SMALL(IF(ISNUMBER(MATCH(orderData[status],$D$11,0)),MATCH(ROW(orderData[customer]),ROW(orderData[customer])),""),ROWS($A$15:A111)+$B$3)),INDEX(orderData[invoice_date],SMALL(IF(ISNUMBER(MATCH(orderData[status],$D$11,0)*MATCH(YEAR(orderData[invoice_date]),$D$15,0)),MATCH(ROW(orderData[customer]),ROW(orderData[customer])),""),ROWS($A$15:A111)+$B$3))),IF($D$15="",INDEX(orderData[invoice_date],SMALL(IF(ISNUMBER(MATCH(orderData[status],$D$11,0)*MATCH(orderData[order_type],$D$13,0)),MATCH(ROW(orderData[customer]),ROW(orderData[customer])),""),ROWS($A$15:A111)+$B$3)),INDEX(orderData[invoice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date],SMALL(IF(ISNUMBER(MATCH(orderData[customer],$D$9,0)),MATCH(ROW(orderData[customer]),ROW(orderData[customer])),""),ROWS($A$15:A111)+$B$3)),INDEX(orderData[invoice_date],SMALL(IF(ISNUMBER(MATCH(orderData[customer],$D$9,0)*MATCH(YEAR(orderData[invoice_date]),$D$15,0)),MATCH(ROW(orderData[customer]),ROW(orderData[customer])),""),ROWS($A$15:A111)+$B$3))),IF($D$15="",INDEX(orderData[invoice_date],SMALL(IF(ISNUMBER(MATCH(orderData[customer],$D$9,0)*MATCH(orderData[order_type],$D$13,0)),MATCH(ROW(orderData[customer]),ROW(orderData[customer])),""),ROWS($A$15:A111)+$B$3)),INDEX(orderData[invoice_date],SMALL(IF(ISNUMBER(MATCH(orderData[customer],$D$9,0)*MATCH(orderData[order_type],$D$13,0)*MATCH(YEAR(orderData[invoice_date]),$D$15,0)),MATCH(ROW(orderData[customer]),ROW(orderData[customer])),""),ROWS($A$15:A111)+$B$3)))),IF($D$13="",IF($D$15="",INDEX(orderData[invoice_date],SMALL(IF(ISNUMBER(MATCH(orderData[customer],$D$9,0)*MATCH(orderData[status],$D$11,0)),MATCH(ROW(orderData[customer]),ROW(orderData[customer])),""),ROWS($A$15:A111)+$B$3)),INDEX(orderData[invoice_date],SMALL(IF(ISNUMBER(MATCH(orderData[customer],$D$9,0)*MATCH(orderData[status],$D$11,0)*MATCH(YEAR(orderData[invoice_date]),$D$15,0)),MATCH(ROW(orderData[customer]),ROW(orderData[customer])),""),ROWS($A$15:A111)+$B$3))),IF($D$15="",INDEX(orderData[invoice_date],SMALL(IF(ISNUMBER(MATCH(orderData[customer],$D$9,0)*MATCH(orderData[status],$D$11,0)*MATCH(orderData[order_type],$D$13,0)),MATCH(ROW(orderData[customer]),ROW(orderData[customer])),""),ROWS($A$15:A111)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R104" s="291" t="str">
        <f t="array" ref="R104">IFERROR(IF($D$9="",IF($D$11="",IF($D$13="",IF($D$15="",INDEX(orderData[inv_amount],SMALL(MATCH(ROW(orderData[customer]),ROW(orderData[customer])),ROWS($A$15:A111)+$B$3)),INDEX(orderData[inv_amount],SMALL(IF(ISNUMBER(MATCH(YEAR(orderData[invoice_date]),$D$15,0)),MATCH(ROW(orderData[customer]),ROW(orderData[customer])),""),ROWS($A$15:A111)+$B$3))),IF($D$15="",INDEX(orderData[inv_amount],SMALL(IF(ISNUMBER(MATCH(orderData[order_type],$D$13,0)),MATCH(ROW(orderData[customer]),ROW(orderData[customer])),""),ROWS($A$15:A111)+$B$3)),INDEX(orderData[inv_amount],SMALL(IF(ISNUMBER(MATCH(orderData[order_type],$D$13,0)*MATCH(YEAR(orderData[invoice_date]),$D$15,0)),MATCH(ROW(orderData[customer]),ROW(orderData[customer])),""),ROWS($A$15:A111)+$B$3)))),IF($D$13="",IF($D$15="",INDEX(orderData[inv_amount],SMALL(IF(ISNUMBER(MATCH(orderData[status],$D$11,0)),MATCH(ROW(orderData[customer]),ROW(orderData[customer])),""),ROWS($A$15:A111)+$B$3)),INDEX(orderData[inv_amount],SMALL(IF(ISNUMBER(MATCH(orderData[status],$D$11,0)*MATCH(YEAR(orderData[invoice_date]),$D$15,0)),MATCH(ROW(orderData[customer]),ROW(orderData[customer])),""),ROWS($A$15:A111)+$B$3))),IF($D$15="",INDEX(orderData[inv_amount],SMALL(IF(ISNUMBER(MATCH(orderData[status],$D$11,0)*MATCH(orderData[order_type],$D$13,0)),MATCH(ROW(orderData[customer]),ROW(orderData[customer])),""),ROWS($A$15:A111)+$B$3)),INDEX(orderData[inv_amount],SMALL(IF(ISNUMBER(MATCH(orderData[status],$D$11,0)*MATCH(orderData[order_type],$D$13,0)*MATCH(YEAR(orderData[invoice_date]),$D$15,0)),MATCH(ROW(orderData[customer]),ROW(orderData[customer])),""),ROWS($A$15:A111)+$B$3))))),IF($D$11="",IF($D$13="",IF($D$15="",INDEX(orderData[inv_amount],SMALL(IF(ISNUMBER(MATCH(orderData[customer],$D$9,0)),MATCH(ROW(orderData[customer]),ROW(orderData[customer])),""),ROWS($A$15:A111)+$B$3)),INDEX(orderData[inv_amount],SMALL(IF(ISNUMBER(MATCH(orderData[customer],$D$9,0)*MATCH(YEAR(orderData[invoice_date]),$D$15,0)),MATCH(ROW(orderData[customer]),ROW(orderData[customer])),""),ROWS($A$15:A111)+$B$3))),IF($D$15="",INDEX(orderData[inv_amount],SMALL(IF(ISNUMBER(MATCH(orderData[customer],$D$9,0)*MATCH(orderData[order_type],$D$13,0)),MATCH(ROW(orderData[customer]),ROW(orderData[customer])),""),ROWS($A$15:A111)+$B$3)),INDEX(orderData[inv_amount],SMALL(IF(ISNUMBER(MATCH(orderData[customer],$D$9,0)*MATCH(orderData[order_type],$D$13,0)*MATCH(YEAR(orderData[invoice_date]),$D$15,0)),MATCH(ROW(orderData[customer]),ROW(orderData[customer])),""),ROWS($A$15:A111)+$B$3)))),IF($D$13="",IF($D$15="",INDEX(orderData[inv_amount],SMALL(IF(ISNUMBER(MATCH(orderData[customer],$D$9,0)*MATCH(orderData[status],$D$11,0)),MATCH(ROW(orderData[customer]),ROW(orderData[customer])),""),ROWS($A$15:A111)+$B$3)),INDEX(orderData[inv_amount],SMALL(IF(ISNUMBER(MATCH(orderData[customer],$D$9,0)*MATCH(orderData[status],$D$11,0)*MATCH(YEAR(orderData[inv_amount]),$D$15,0)),MATCH(ROW(orderData[customer]),ROW(orderData[customer])),""),ROWS($A$15:A111)+$B$3))),IF($D$15="",INDEX(orderData[inv_amount],SMALL(IF(ISNUMBER(MATCH(orderData[customer],$D$9,0)*MATCH(orderData[status],$D$11,0)*MATCH(orderData[order_type],$D$13,0)),MATCH(ROW(orderData[customer]),ROW(orderData[customer])),""),ROWS($A$15:A111)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S104" s="353" t="str">
        <f t="array" ref="S104">IFERROR(IF($D$9="",IF($D$11="",IF($D$13="",IF($D$15="",INDEX(orderData[lock_goods],SMALL(MATCH(ROW(orderData[customer]),ROW(orderData[customer])),ROWS($A$15:A111)+$B$3)),INDEX(orderData[lock_goods],SMALL(IF(ISNUMBER(MATCH(YEAR(orderData[invoice_date]),$D$15,0)),MATCH(ROW(orderData[customer]),ROW(orderData[customer])),""),ROWS($A$15:A111)+$B$3))),IF($D$15="",INDEX(orderData[lock_goods],SMALL(IF(ISNUMBER(MATCH(orderData[order_type],$D$13,0)),MATCH(ROW(orderData[customer]),ROW(orderData[customer])),""),ROWS($A$15:A111)+$B$3)),INDEX(orderData[lock_goods],SMALL(IF(ISNUMBER(MATCH(orderData[order_type],$D$13,0)*MATCH(YEAR(orderData[invoice_date]),$D$15,0)),MATCH(ROW(orderData[customer]),ROW(orderData[customer])),""),ROWS($A$15:A111)+$B$3)))),IF($D$13="",IF($D$15="",INDEX(orderData[lock_goods],SMALL(IF(ISNUMBER(MATCH(orderData[status],$D$11,0)),MATCH(ROW(orderData[customer]),ROW(orderData[customer])),""),ROWS($A$15:A111)+$B$3)),INDEX(orderData[lock_goods],SMALL(IF(ISNUMBER(MATCH(orderData[status],$D$11,0)*MATCH(YEAR(orderData[invoice_date]),$D$15,0)),MATCH(ROW(orderData[customer]),ROW(orderData[customer])),""),ROWS($A$15:A111)+$B$3))),IF($D$15="",INDEX(orderData[lock_goods],SMALL(IF(ISNUMBER(MATCH(orderData[status],$D$11,0)*MATCH(orderData[order_type],$D$13,0)),MATCH(ROW(orderData[customer]),ROW(orderData[customer])),""),ROWS($A$15:A111)+$B$3)),INDEX(orderData[lock_goods],SMALL(IF(ISNUMBER(MATCH(orderData[status],$D$11,0)*MATCH(orderData[order_type],$D$13,0)*MATCH(YEAR(orderData[invoice_date]),$D$15,0)),MATCH(ROW(orderData[customer]),ROW(orderData[customer])),""),ROWS($A$15:A111)+$B$3))))),IF($D$11="",IF($D$13="",IF($D$15="",INDEX(orderData[lock_goods],SMALL(IF(ISNUMBER(MATCH(orderData[customer],$D$9,0)),MATCH(ROW(orderData[customer]),ROW(orderData[customer])),""),ROWS($A$15:A111)+$B$3)),INDEX(orderData[lock_goods],SMALL(IF(ISNUMBER(MATCH(orderData[customer],$D$9,0)*MATCH(YEAR(orderData[invoice_date]),$D$15,0)),MATCH(ROW(orderData[customer]),ROW(orderData[customer])),""),ROWS($A$15:A111)+$B$3))),IF($D$15="",INDEX(orderData[lock_goods],SMALL(IF(ISNUMBER(MATCH(orderData[customer],$D$9,0)*MATCH(orderData[order_type],$D$13,0)),MATCH(ROW(orderData[customer]),ROW(orderData[customer])),""),ROWS($A$15:A111)+$B$3)),INDEX(orderData[lock_goods],SMALL(IF(ISNUMBER(MATCH(orderData[customer],$D$9,0)*MATCH(orderData[order_type],$D$13,0)*MATCH(YEAR(orderData[invoice_date]),$D$15,0)),MATCH(ROW(orderData[customer]),ROW(orderData[customer])),""),ROWS($A$15:A111)+$B$3)))),IF($D$13="",IF($D$15="",INDEX(orderData[lock_goods],SMALL(IF(ISNUMBER(MATCH(orderData[customer],$D$9,0)*MATCH(orderData[status],$D$11,0)),MATCH(ROW(orderData[customer]),ROW(orderData[customer])),""),ROWS($A$15:A111)+$B$3)),INDEX(orderData[lock_goods],SMALL(IF(ISNUMBER(MATCH(orderData[customer],$D$9,0)*MATCH(orderData[status],$D$11,0)*MATCH(YEAR(orderData[payed]),$D$15,0)),MATCH(ROW(orderData[customer]),ROW(orderData[customer])),""),ROWS($A$15:A111)+$B$3))),IF($D$15="",INDEX(orderData[lock_goods],SMALL(IF(ISNUMBER(MATCH(orderData[customer],$D$9,0)*MATCH(orderData[status],$D$11,0)*MATCH(orderData[order_type],$D$13,0)),MATCH(ROW(orderData[customer]),ROW(orderData[customer])),""),ROWS($A$15:A111)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T104" s="292" t="str">
        <f t="array" ref="T104">IFERROR(IF($D$9="",IF($D$11="",IF($D$13="",IF($D$15="",INDEX(orderData[payed],SMALL(MATCH(ROW(orderData[customer]),ROW(orderData[customer])),ROWS($A$15:A111)+$B$3)),INDEX(orderData[payed],SMALL(IF(ISNUMBER(MATCH(YEAR(orderData[invoice_date]),$D$15,0)),MATCH(ROW(orderData[customer]),ROW(orderData[customer])),""),ROWS($A$15:A111)+$B$3))),IF($D$15="",INDEX(orderData[payed],SMALL(IF(ISNUMBER(MATCH(orderData[order_type],$D$13,0)),MATCH(ROW(orderData[customer]),ROW(orderData[customer])),""),ROWS($A$15:A111)+$B$3)),INDEX(orderData[payed],SMALL(IF(ISNUMBER(MATCH(orderData[order_type],$D$13,0)*MATCH(YEAR(orderData[invoice_date]),$D$15,0)),MATCH(ROW(orderData[customer]),ROW(orderData[customer])),""),ROWS($A$15:A111)+$B$3)))),IF($D$13="",IF($D$15="",INDEX(orderData[payed],SMALL(IF(ISNUMBER(MATCH(orderData[status],$D$11,0)),MATCH(ROW(orderData[customer]),ROW(orderData[customer])),""),ROWS($A$15:A111)+$B$3)),INDEX(orderData[payed],SMALL(IF(ISNUMBER(MATCH(orderData[status],$D$11,0)*MATCH(YEAR(orderData[invoice_date]),$D$15,0)),MATCH(ROW(orderData[customer]),ROW(orderData[customer])),""),ROWS($A$15:A111)+$B$3))),IF($D$15="",INDEX(orderData[payed],SMALL(IF(ISNUMBER(MATCH(orderData[status],$D$11,0)*MATCH(orderData[order_type],$D$13,0)),MATCH(ROW(orderData[customer]),ROW(orderData[customer])),""),ROWS($A$15:A111)+$B$3)),INDEX(orderData[payed],SMALL(IF(ISNUMBER(MATCH(orderData[status],$D$11,0)*MATCH(orderData[order_type],$D$13,0)*MATCH(YEAR(orderData[invoice_date]),$D$15,0)),MATCH(ROW(orderData[customer]),ROW(orderData[customer])),""),ROWS($A$15:A111)+$B$3))))),IF($D$11="",IF($D$13="",IF($D$15="",INDEX(orderData[payed],SMALL(IF(ISNUMBER(MATCH(orderData[customer],$D$9,0)),MATCH(ROW(orderData[customer]),ROW(orderData[customer])),""),ROWS($A$15:A111)+$B$3)),INDEX(orderData[payed],SMALL(IF(ISNUMBER(MATCH(orderData[customer],$D$9,0)*MATCH(YEAR(orderData[invoice_date]),$D$15,0)),MATCH(ROW(orderData[customer]),ROW(orderData[customer])),""),ROWS($A$15:A111)+$B$3))),IF($D$15="",INDEX(orderData[payed],SMALL(IF(ISNUMBER(MATCH(orderData[customer],$D$9,0)*MATCH(orderData[order_type],$D$13,0)),MATCH(ROW(orderData[customer]),ROW(orderData[customer])),""),ROWS($A$15:A111)+$B$3)),INDEX(orderData[payed],SMALL(IF(ISNUMBER(MATCH(orderData[customer],$D$9,0)*MATCH(orderData[order_type],$D$13,0)*MATCH(YEAR(orderData[invoice_date]),$D$15,0)),MATCH(ROW(orderData[customer]),ROW(orderData[customer])),""),ROWS($A$15:A111)+$B$3)))),IF($D$13="",IF($D$15="",INDEX(orderData[payed],SMALL(IF(ISNUMBER(MATCH(orderData[customer],$D$9,0)*MATCH(orderData[status],$D$11,0)),MATCH(ROW(orderData[customer]),ROW(orderData[customer])),""),ROWS($A$15:A111)+$B$3)),INDEX(orderData[payed],SMALL(IF(ISNUMBER(MATCH(orderData[customer],$D$9,0)*MATCH(orderData[status],$D$11,0)*MATCH(YEAR(orderData[payed]),$D$15,0)),MATCH(ROW(orderData[customer]),ROW(orderData[customer])),""),ROWS($A$15:A111)+$B$3))),IF($D$15="",INDEX(orderData[payed],SMALL(IF(ISNUMBER(MATCH(orderData[customer],$D$9,0)*MATCH(orderData[status],$D$11,0)*MATCH(orderData[order_type],$D$13,0)),MATCH(ROW(orderData[customer]),ROW(orderData[customer])),""),ROWS($A$15:A111)+$B$3)),INDEX(orderData[paye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U104" s="287" t="str">
        <f t="array" ref="U104">IFERROR(IF($D$9="",IF($D$11="",IF($D$13="",IF($D$15="",INDEX(orderData[shipping_method],SMALL(MATCH(ROW(orderData[customer]),ROW(orderData[customer])),ROWS($A$15:A111)+$B$3)),INDEX(orderData[shipping_method],SMALL(IF(ISNUMBER(MATCH(YEAR(orderData[invoice_date]),$D$15,0)),MATCH(ROW(orderData[customer]),ROW(orderData[customer])),""),ROWS($A$15:A111)+$B$3))),IF($D$15="",INDEX(orderData[shipping_method],SMALL(IF(ISNUMBER(MATCH(orderData[order_type],$D$13,0)),MATCH(ROW(orderData[customer]),ROW(orderData[customer])),""),ROWS($A$15:A111)+$B$3)),INDEX(orderData[shipping_method],SMALL(IF(ISNUMBER(MATCH(orderData[order_type],$D$13,0)*MATCH(YEAR(orderData[invoice_date]),$D$15,0)),MATCH(ROW(orderData[customer]),ROW(orderData[customer])),""),ROWS($A$15:A111)+$B$3)))),IF($D$13="",IF($D$15="",INDEX(orderData[shipping_method],SMALL(IF(ISNUMBER(MATCH(orderData[status],$D$11,0)),MATCH(ROW(orderData[customer]),ROW(orderData[customer])),""),ROWS($A$15:A111)+$B$3)),INDEX(orderData[shipping_method],SMALL(IF(ISNUMBER(MATCH(orderData[status],$D$11,0)*MATCH(YEAR(orderData[invoice_date]),$D$15,0)),MATCH(ROW(orderData[customer]),ROW(orderData[customer])),""),ROWS($A$15:A111)+$B$3))),IF($D$15="",INDEX(orderData[shipping_method],SMALL(IF(ISNUMBER(MATCH(orderData[status],$D$11,0)*MATCH(orderData[order_type],$D$13,0)),MATCH(ROW(orderData[customer]),ROW(orderData[customer])),""),ROWS($A$15:A111)+$B$3)),INDEX(orderData[shipping_method],SMALL(IF(ISNUMBER(MATCH(orderData[status],$D$11,0)*MATCH(orderData[order_type],$D$13,0)*MATCH(YEAR(orderData[invoice_date]),$D$15,0)),MATCH(ROW(orderData[customer]),ROW(orderData[customer])),""),ROWS($A$15:A111)+$B$3))))),IF($D$11="",IF($D$13="",IF($D$15="",INDEX(orderData[shipping_method],SMALL(IF(ISNUMBER(MATCH(orderData[customer],$D$9,0)),MATCH(ROW(orderData[customer]),ROW(orderData[customer])),""),ROWS($A$15:A111)+$B$3)),INDEX(orderData[shipping_method],SMALL(IF(ISNUMBER(MATCH(orderData[customer],$D$9,0)*MATCH(YEAR(orderData[invoice_date]),$D$15,0)),MATCH(ROW(orderData[customer]),ROW(orderData[customer])),""),ROWS($A$15:A111)+$B$3))),IF($D$15="",INDEX(orderData[shipping_method],SMALL(IF(ISNUMBER(MATCH(orderData[customer],$D$9,0)*MATCH(orderData[order_type],$D$13,0)),MATCH(ROW(orderData[customer]),ROW(orderData[customer])),""),ROWS($A$15:A111)+$B$3)),INDEX(orderData[shipping_method],SMALL(IF(ISNUMBER(MATCH(orderData[customer],$D$9,0)*MATCH(orderData[order_type],$D$13,0)*MATCH(YEAR(orderData[invoice_date]),$D$15,0)),MATCH(ROW(orderData[customer]),ROW(orderData[customer])),""),ROWS($A$15:A111)+$B$3)))),IF($D$13="",IF($D$15="",INDEX(orderData[shipping_method],SMALL(IF(ISNUMBER(MATCH(orderData[customer],$D$9,0)*MATCH(orderData[status],$D$11,0)),MATCH(ROW(orderData[customer]),ROW(orderData[customer])),""),ROWS($A$15:A111)+$B$3)),INDEX(orderData[shipping_method],SMALL(IF(ISNUMBER(MATCH(orderData[customer],$D$9,0)*MATCH(orderData[status],$D$11,0)*MATCH(YEAR(orderData[shipping_method]),$D$15,0)),MATCH(ROW(orderData[customer]),ROW(orderData[customer])),""),ROWS($A$15:A111)+$B$3))),IF($D$15="",INDEX(orderData[shipping_method],SMALL(IF(ISNUMBER(MATCH(orderData[customer],$D$9,0)*MATCH(orderData[status],$D$11,0)*MATCH(orderData[order_type],$D$13,0)),MATCH(ROW(orderData[customer]),ROW(orderData[customer])),""),ROWS($A$15:A111)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V104" s="292" t="str">
        <f t="array" ref="V104">IFERROR(IF($D$9="",IF($D$11="",IF($D$13="",IF($D$15="",INDEX(orderData[status],SMALL(MATCH(ROW(orderData[customer]),ROW(orderData[customer])),ROWS($A$15:A111)+$B$3)),INDEX(orderData[status],SMALL(IF(ISNUMBER(MATCH(YEAR(orderData[invoice_date]),$D$15,0)),MATCH(ROW(orderData[customer]),ROW(orderData[customer])),""),ROWS($A$15:A111)+$B$3))),IF($D$15="",INDEX(orderData[status],SMALL(IF(ISNUMBER(MATCH(orderData[order_type],$D$13,0)),MATCH(ROW(orderData[customer]),ROW(orderData[customer])),""),ROWS($A$15:A111)+$B$3)),INDEX(orderData[status],SMALL(IF(ISNUMBER(MATCH(orderData[order_type],$D$13,0)*MATCH(YEAR(orderData[invoice_date]),$D$15,0)),MATCH(ROW(orderData[customer]),ROW(orderData[customer])),""),ROWS($A$15:A111)+$B$3)))),IF($D$13="",IF($D$15="",INDEX(orderData[status],SMALL(IF(ISNUMBER(MATCH(orderData[status],$D$11,0)),MATCH(ROW(orderData[customer]),ROW(orderData[customer])),""),ROWS($A$15:A111)+$B$3)),INDEX(orderData[status],SMALL(IF(ISNUMBER(MATCH(orderData[status],$D$11,0)*MATCH(YEAR(orderData[invoice_date]),$D$15,0)),MATCH(ROW(orderData[customer]),ROW(orderData[customer])),""),ROWS($A$15:A111)+$B$3))),IF($D$15="",INDEX(orderData[status],SMALL(IF(ISNUMBER(MATCH(orderData[status],$D$11,0)*MATCH(orderData[order_type],$D$13,0)),MATCH(ROW(orderData[customer]),ROW(orderData[customer])),""),ROWS($A$15:A111)+$B$3)),INDEX(orderData[status],SMALL(IF(ISNUMBER(MATCH(orderData[status],$D$11,0)*MATCH(orderData[order_type],$D$13,0)*MATCH(YEAR(orderData[invoice_date]),$D$15,0)),MATCH(ROW(orderData[customer]),ROW(orderData[customer])),""),ROWS($A$15:A111)+$B$3))))),IF($D$11="",IF($D$13="",IF($D$15="",INDEX(orderData[status],SMALL(IF(ISNUMBER(MATCH(orderData[customer],$D$9,0)),MATCH(ROW(orderData[customer]),ROW(orderData[customer])),""),ROWS($A$15:A111)+$B$3)),INDEX(orderData[status],SMALL(IF(ISNUMBER(MATCH(orderData[customer],$D$9,0)*MATCH(YEAR(orderData[invoice_date]),$D$15,0)),MATCH(ROW(orderData[customer]),ROW(orderData[customer])),""),ROWS($A$15:A111)+$B$3))),IF($D$15="",INDEX(orderData[status],SMALL(IF(ISNUMBER(MATCH(orderData[customer],$D$9,0)*MATCH(orderData[order_type],$D$13,0)),MATCH(ROW(orderData[customer]),ROW(orderData[customer])),""),ROWS($A$15:A111)+$B$3)),INDEX(orderData[status],SMALL(IF(ISNUMBER(MATCH(orderData[customer],$D$9,0)*MATCH(orderData[order_type],$D$13,0)*MATCH(YEAR(orderData[invoice_date]),$D$15,0)),MATCH(ROW(orderData[customer]),ROW(orderData[customer])),""),ROWS($A$15:A111)+$B$3)))),IF($D$13="",IF($D$15="",INDEX(orderData[status],SMALL(IF(ISNUMBER(MATCH(orderData[customer],$D$9,0)*MATCH(orderData[status],$D$11,0)),MATCH(ROW(orderData[customer]),ROW(orderData[customer])),""),ROWS($A$15:A111)+$B$3)),INDEX(orderData[status],SMALL(IF(ISNUMBER(MATCH(orderData[customer],$D$9,0)*MATCH(orderData[status],$D$11,0)*MATCH(YEAR(orderData[status]),$D$15,0)),MATCH(ROW(orderData[customer]),ROW(orderData[customer])),""),ROWS($A$15:A111)+$B$3))),IF($D$15="",INDEX(orderData[status],SMALL(IF(ISNUMBER(MATCH(orderData[customer],$D$9,0)*MATCH(orderData[status],$D$11,0)*MATCH(orderData[order_type],$D$13,0)),MATCH(ROW(orderData[customer]),ROW(orderData[customer])),""),ROWS($A$15:A111)+$B$3)),INDEX(orderData[statu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W104" s="392" t="str">
        <f t="array" ref="W104">IFERROR(IF($D$9="",IF($D$11="",IF($D$13="",IF($D$15="",INDEX(orderData[custom_docs],SMALL(MATCH(ROW(orderData[customer]),ROW(orderData[customer])),ROWS($A$15:A111)+$B$3)),INDEX(orderData[custom_docs],SMALL(IF(ISNUMBER(MATCH(YEAR(orderData[invoice_date]),$D$15,0)),MATCH(ROW(orderData[customer]),ROW(orderData[customer])),""),ROWS($A$15:A111)+$B$3))),IF($D$15="",INDEX(orderData[custom_docs],SMALL(IF(ISNUMBER(MATCH(orderData[order_type],$D$13,0)),MATCH(ROW(orderData[customer]),ROW(orderData[customer])),""),ROWS($A$15:A111)+$B$3)),INDEX(orderData[custom_docs],SMALL(IF(ISNUMBER(MATCH(orderData[order_type],$D$13,0)*MATCH(YEAR(orderData[invoice_date]),$D$15,0)),MATCH(ROW(orderData[customer]),ROW(orderData[customer])),""),ROWS($A$15:A111)+$B$3)))),IF($D$13="",IF($D$15="",INDEX(orderData[custom_docs],SMALL(IF(ISNUMBER(MATCH(orderData[status],$D$11,0)),MATCH(ROW(orderData[customer]),ROW(orderData[customer])),""),ROWS($A$15:A111)+$B$3)),INDEX(orderData[custom_docs],SMALL(IF(ISNUMBER(MATCH(orderData[status],$D$11,0)*MATCH(YEAR(orderData[invoice_date]),$D$15,0)),MATCH(ROW(orderData[customer]),ROW(orderData[customer])),""),ROWS($A$15:A111)+$B$3))),IF($D$15="",INDEX(orderData[custom_docs],SMALL(IF(ISNUMBER(MATCH(orderData[status],$D$11,0)*MATCH(orderData[order_type],$D$13,0)),MATCH(ROW(orderData[customer]),ROW(orderData[customer])),""),ROWS($A$15:A111)+$B$3)),INDEX(orderData[custom_docs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_docs],SMALL(IF(ISNUMBER(MATCH(orderData[customer],$D$9,0)),MATCH(ROW(orderData[customer]),ROW(orderData[customer])),""),ROWS($A$15:A111)+$B$3)),INDEX(orderData[custom_docs],SMALL(IF(ISNUMBER(MATCH(orderData[customer],$D$9,0)*MATCH(YEAR(orderData[invoice_date]),$D$15,0)),MATCH(ROW(orderData[customer]),ROW(orderData[customer])),""),ROWS($A$15:A111)+$B$3))),IF($D$15="",INDEX(orderData[custom_docs],SMALL(IF(ISNUMBER(MATCH(orderData[customer],$D$9,0)*MATCH(orderData[order_type],$D$13,0)),MATCH(ROW(orderData[customer]),ROW(orderData[customer])),""),ROWS($A$15:A111)+$B$3)),INDEX(orderData[custom_docs],SMALL(IF(ISNUMBER(MATCH(orderData[customer],$D$9,0)*MATCH(orderData[order_type],$D$13,0)*MATCH(YEAR(orderData[invoice_date]),$D$15,0)),MATCH(ROW(orderData[customer]),ROW(orderData[customer])),""),ROWS($A$15:A111)+$B$3)))),IF($D$13="",IF($D$15="",INDEX(orderData[custom_docs],SMALL(IF(ISNUMBER(MATCH(orderData[customer],$D$9,0)*MATCH(orderData[status],$D$11,0)),MATCH(ROW(orderData[customer]),ROW(orderData[customer])),""),ROWS($A$15:A111)+$B$3)),INDEX(orderData[custom_docs],SMALL(IF(ISNUMBER(MATCH(orderData[customer],$D$9,0)*MATCH(orderData[status],$D$11,0)*MATCH(YEAR(orderData[status]),$D$15,0)),MATCH(ROW(orderData[customer]),ROW(orderData[customer])),""),ROWS($A$15:A111)+$B$3))),IF($D$15="",INDEX(orderData[custom_docs],SMALL(IF(ISNUMBER(MATCH(orderData[customer],$D$9,0)*MATCH(orderData[status],$D$11,0)*MATCH(orderData[order_type],$D$13,0)),MATCH(ROW(orderData[customer]),ROW(orderData[customer])),""),ROWS($A$15:A111)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BK104" s="266"/>
      <c r="BL104" s="267"/>
      <c r="BM104" s="268"/>
      <c r="BN104" s="267"/>
      <c r="BO104" s="268"/>
      <c r="BZ104" s="318"/>
      <c r="CA104" s="305" t="str">
        <f>IFERROR(IF(BZ104="","",INDEX(productData[description],MATCH(BZ104,productData[sku],0))),"")</f>
        <v/>
      </c>
      <c r="CB104" s="307"/>
      <c r="CC104" s="421"/>
      <c r="CD104" s="315"/>
      <c r="CE104" s="426"/>
      <c r="CF104" s="308"/>
      <c r="CG104" s="309" t="str">
        <f>IFERROR(ROUNDUP(CB104/INDEX(productData[units_per_carton],MATCH(BZ104,productData[sku],0)),0),"")</f>
        <v/>
      </c>
      <c r="CH104" s="310" t="str">
        <f>IFERROR(ROUNDUP(CD104/INDEX(productData[units_per_carton],MATCH(BZ104,productData[sku],0)),0),"")</f>
        <v/>
      </c>
      <c r="CI104" s="310" t="str">
        <f>IFERROR(ROUNDUP(CF104/INDEX(productData[units_per_carton],MATCH(BZ104,productData[sku])),0),"")</f>
        <v/>
      </c>
      <c r="CJ104" s="310" t="str">
        <f>IFERROR(((CB104+CD104+CF104)/INDEX(productData[units_per_carton],MATCH(BZ104,productData[sku],0)))*INDEX(productData[net_weight],MATCH(BZ104,productData[sku],0)),"")</f>
        <v/>
      </c>
      <c r="CK104" s="310" t="str">
        <f>IFERROR(((CB104+CD104+CF104)/INDEX(productData[units_per_carton],MATCH(BZ104,productData[sku],0)))*INDEX(productData[gross_weight],MATCH(BZ104,productData[sku],0)),"")</f>
        <v/>
      </c>
      <c r="CL104" s="414" t="str">
        <f>IFERROR((CB104+CD104+CF104)/INDEX(productData[units_per_carton],MATCH(BZ104,productData[sku],0))*INDEX(productData[length],MATCH(BZ104,productData[sku],0))*INDEX(productData[width],MATCH(BZ104,productData[sku],0))*INDEX(productData[height],MATCH(BZ104,productData[sku],0))/1000000000,"")</f>
        <v/>
      </c>
      <c r="CM104" s="311" t="str">
        <f>IFERROR(INDEX(productData[category],MATCH(BZ104,productData[sku],0)),"")</f>
        <v/>
      </c>
      <c r="CN104" s="311" t="str">
        <f>IFERROR(INDEX(productData[size1],MATCH(BZ104,productData[sku],0)),"")</f>
        <v/>
      </c>
      <c r="CO104" s="312" t="str">
        <f>IFERROR(INDEX(productData[hs_code],MATCH(BZ104,productData[sku],0)),"")</f>
        <v/>
      </c>
      <c r="CP104" s="365" t="str">
        <f>IFERROR(INDEX(productData[sku_geko],MATCH(BZ104,productData[sku],0)),"")</f>
        <v/>
      </c>
      <c r="CQ104" s="308"/>
      <c r="CR104" s="383" t="str">
        <f>IFERROR(IF(BZ104="","",IF($BX$15="SALE",INDEX(inventory[COSTO UNITARIO],MATCH(BZ104,inventory[SKU],0)),IF($BX$15="SAMPLING",INDEX(inventory[COSTO UNITARIO],MATCH(BZ104,inventory[SKU],0)),""))),"")</f>
        <v/>
      </c>
      <c r="CS104" s="383" t="str">
        <f t="shared" si="10"/>
        <v/>
      </c>
      <c r="CT104" s="430" t="str">
        <f t="shared" si="11"/>
        <v/>
      </c>
      <c r="CU104" s="357" t="str">
        <f t="shared" si="12"/>
        <v/>
      </c>
      <c r="DB104" s="251" t="str">
        <f>IFERROR(VLOOKUP(BZ104,productData[],22,FALSE),"")</f>
        <v/>
      </c>
      <c r="EE104" s="342" t="str">
        <f t="array" ref="EE104">IFERROR(IF($EC$9="",IF($EC$11="",IF($EC$13="",INDEX(productData[sku],SMALL(MATCH(ROW(productData[sku]),ROW(productData[sku])),ROWS($A$15:A111)+$B$3)),INDEX(productData[sku],SMALL(IF(ISNUMBER(MATCH(productData[size1],$EC$13,0)),MATCH(ROW(productData[sku]),ROW(productData[sku])),""),ROWS($A$15:A109)+$B$3))),IF($EC$13="",INDEX(productData[sku],SMALL(IF(ISNUMBER(MATCH(productData[sex],$EC$11,0)),MATCH(ROW(productData[sku]),ROW(productData[sku])),""),ROWS($A$15:A109)+$B$3)),INDEX(productData[sku],SMALL(IF(ISNUMBER(MATCH(productData[sex],$EC$11,0)*MATCH(productData[size1],$EC$13,0)),MATCH(ROW(productData[sku]),ROW(productData[sku])),""),ROWS($A$15:A109)+$B$3)))),IF($EC$11="",IF($EC$13="",INDEX(productData[sku],SMALL(IF(ISNUMBER(MATCH(productData[category],$EC$9,0)),MATCH(ROW(productData[sku]),ROW(productData[sku])),""),ROWS($A$15:A109)+$B$3)),INDEX(productData[sku],SMALL(IF(ISNUMBER(MATCH(productData[category],$EC$9,0)*MATCH(productData[size1],$EC$13,0)),MATCH(ROW(productData[sku]),ROW(productData[sku])),""),ROWS($A$15:A109)+$B$3))),IF($EC$13="",INDEX(productData[sku],SMALL(IF(ISNUMBER(MATCH(productData[category],$EC$9,0)*MATCH(productData[sex],$EC$11,0)),MATCH(ROW(productData[sku]),ROW(productData[sku])),""),ROWS($A$15:A109)+$B$3)),INDEX(productData[sku],SMALL(IF(ISNUMBER(MATCH(productData[category],$EC$9,0)*MATCH(productData[sex],$EC$11,0)*MATCH(productData[size1],$EC$13,0)),MATCH(ROW(productData[sku]),ROW(productData[sku])),""),ROWS($A$15:A109)+$B$3))))),"")</f>
        <v/>
      </c>
      <c r="EF104" s="502" t="str">
        <f t="array" ref="EF104">IFERROR(IF($EC$9="",IF($EC$11="",IF($EC$13="",INDEX(productData[description],SMALL(MATCH(ROW(productData[sku]),ROW(productData[sku])),ROWS($A$15:A111)+$B$3)),INDEX(productData[description],SMALL(IF(ISNUMBER(MATCH(productData[size1],$EC$13,0)),MATCH(ROW(productData[sku]),ROW(productData[sku])),""),ROWS($A$15:A109)+$B$3))),IF($EC$13="",INDEX(productData[description],SMALL(IF(ISNUMBER(MATCH(productData[sex],$EC$11,0)),MATCH(ROW(productData[sku]),ROW(productData[sku])),""),ROWS($A$15:A109)+$B$3)),INDEX(productData[description],SMALL(IF(ISNUMBER(MATCH(productData[sex],$EC$11,0)*MATCH(productData[size1],$EC$13,0)),MATCH(ROW(productData[sku]),ROW(productData[sku])),""),ROWS($A$15:A109)+$B$3)))),IF($EC$11="",IF($EC$13="",INDEX(productData[description],SMALL(IF(ISNUMBER(MATCH(productData[category],$EC$9,0)),MATCH(ROW(productData[sku]),ROW(productData[sku])),""),ROWS($A$15:A109)+$B$3)),INDEX(productData[description],SMALL(IF(ISNUMBER(MATCH(productData[category],$EC$9,0)*MATCH(productData[size1],$EC$13,0)),MATCH(ROW(productData[sku]),ROW(productData[sku])),""),ROWS($A$15:A109)+$B$3))),IF($EC$13="",INDEX(productData[description],SMALL(IF(ISNUMBER(MATCH(productData[category],$EC$9,0)*MATCH(productData[sex],$EC$11,0)),MATCH(ROW(productData[sku]),ROW(productData[sku])),""),ROWS($A$15:A109)+$B$3)),INDEX(productData[description],SMALL(IF(ISNUMBER(MATCH(productData[category],$EC$9,0)*MATCH(productData[sex],$EC$11,0)*MATCH(productData[size1],$EC$13,0)),MATCH(ROW(productData[sku]),ROW(productData[sku])),""),ROWS($A$15:A109)+$B$3))))),"")</f>
        <v/>
      </c>
      <c r="EG104" s="343" t="str">
        <f>IFERROR(IF('BHPC MANAGER'!$EE104="","",INDEX(inventory[ESISTENZA],MATCH('BHPC MANAGER'!$EE104,inventory[SKU],0))),0)</f>
        <v/>
      </c>
      <c r="EH104" s="344" t="s">
        <v>241</v>
      </c>
      <c r="EI104" s="344" t="str">
        <f t="shared" si="13"/>
        <v/>
      </c>
      <c r="EJ104" s="345" t="s">
        <v>241</v>
      </c>
      <c r="EK104" s="346" t="str">
        <f t="shared" si="14"/>
        <v/>
      </c>
    </row>
    <row r="105" spans="12:141" ht="15" customHeight="1" x14ac:dyDescent="0.35">
      <c r="L105" s="285" t="str">
        <f t="array" ref="L105">IFERROR(IF($D$9="",IF($D$11="",IF($D$13="",IF($D$15="",INDEX(orderData[customer],SMALL(MATCH(ROW(orderData[customer]),ROW(orderData[customer])),ROWS($A$15:A112)+$B$3)),INDEX(orderData[customer],SMALL(IF(ISNUMBER(MATCH(YEAR(orderData[invoice_date]),$D$15,0)),MATCH(ROW(orderData[customer]),ROW(orderData[customer])),""),ROWS($A$15:A112)+$B$3))),IF($D$15="",INDEX(orderData[customer],SMALL(IF(ISNUMBER(MATCH(orderData[order_type],$D$13,0)),MATCH(ROW(orderData[customer]),ROW(orderData[customer])),""),ROWS($A$15:A112)+$B$3)),INDEX(orderData[customer],SMALL(IF(ISNUMBER(MATCH(orderData[order_type],$D$13,0)*MATCH(YEAR(orderData[invoice_date]),$D$15,0)),MATCH(ROW(orderData[customer]),ROW(orderData[customer])),""),ROWS($A$15:A112)+$B$3)))),IF($D$13="",IF($D$15="",INDEX(orderData[customer],SMALL(IF(ISNUMBER(MATCH(orderData[status],$D$11,0)),MATCH(ROW(orderData[customer]),ROW(orderData[customer])),""),ROWS($A$15:A112)+$B$3)),INDEX(orderData[customer],SMALL(IF(ISNUMBER(MATCH(orderData[status],$D$11,0)*MATCH(YEAR(orderData[invoice_date]),$D$15,0)),MATCH(ROW(orderData[customer]),ROW(orderData[customer])),""),ROWS($A$15:A112)+$B$3))),IF($D$15="",INDEX(orderData[customer],SMALL(IF(ISNUMBER(MATCH(orderData[status],$D$11,0)*MATCH(orderData[order_type],$D$13,0)),MATCH(ROW(orderData[customer]),ROW(orderData[customer])),""),ROWS($A$15:A112)+$B$3)),INDEX(orderData[customer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er],SMALL(IF(ISNUMBER(MATCH(orderData[customer],$D$9,0)),MATCH(ROW(orderData[customer]),ROW(orderData[customer])),""),ROWS($A$15:A112)+$B$3)),INDEX(orderData[customer],SMALL(IF(ISNUMBER(MATCH(orderData[customer],$D$9,0)*MATCH(YEAR(orderData[invoice_date]),$D$15,0)),MATCH(ROW(orderData[customer]),ROW(orderData[customer])),""),ROWS($A$15:A112)+$B$3))),IF($D$15="",INDEX(orderData[customer],SMALL(IF(ISNUMBER(MATCH(orderData[customer],$D$9,0)*MATCH(orderData[order_type],$D$13,0)),MATCH(ROW(orderData[customer]),ROW(orderData[customer])),""),ROWS($A$15:A112)+$B$3)),INDEX(orderData[customer],SMALL(IF(ISNUMBER(MATCH(orderData[customer],$D$9,0)*MATCH(orderData[order_type],$D$13,0)*MATCH(YEAR(orderData[invoice_date]),$D$15,0)),MATCH(ROW(orderData[customer]),ROW(orderData[customer])),""),ROWS($A$15:A112)+$B$3)))),IF($D$13="",IF($D$15="",INDEX(orderData[customer],SMALL(IF(ISNUMBER(MATCH(orderData[customer],$D$9,0)*MATCH(orderData[status],$D$11,0)),MATCH(ROW(orderData[customer]),ROW(orderData[customer])),""),ROWS($A$15:A112)+$B$3)),INDEX(orderData[customer],SMALL(IF(ISNUMBER(MATCH(orderData[customer],$D$9,0)*MATCH(orderData[status],$D$11,0)*MATCH(YEAR(orderData[invoice_date]),$D$15,0)),MATCH(ROW(orderData[customer]),ROW(orderData[customer])),""),ROWS($A$15:A112)+$B$3))),IF($D$15="",INDEX(orderData[customer],SMALL(IF(ISNUMBER(MATCH(orderData[customer],$D$9,0)*MATCH(orderData[status],$D$11,0)*MATCH(orderData[order_type],$D$13,0)),MATCH(ROW(orderData[customer]),ROW(orderData[customer])),""),ROWS($A$15:A112)+$B$3)),INDEX(orderData[customer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M105" s="286" t="str">
        <f t="array" ref="M105">IFERROR(IF($D$9="",IF($D$11="",IF($D$13="",IF($D$15="",INDEX(orderData[order_no],SMALL(MATCH(ROW(orderData[customer]),ROW(orderData[customer])),ROWS($A$15:A112)+$B$3)),INDEX(orderData[order_no],SMALL(IF(ISNUMBER(MATCH(YEAR(orderData[invoice_date]),$D$15,0)),MATCH(ROW(orderData[customer]),ROW(orderData[customer])),""),ROWS($A$15:A112)+$B$3))),IF($D$15="",INDEX(orderData[order_no],SMALL(IF(ISNUMBER(MATCH(orderData[order_type],$D$13,0)),MATCH(ROW(orderData[customer]),ROW(orderData[customer])),""),ROWS($A$15:A112)+$B$3)),INDEX(orderData[order_no],SMALL(IF(ISNUMBER(MATCH(orderData[order_type],$D$13,0)*MATCH(YEAR(orderData[invoice_date]),$D$15,0)),MATCH(ROW(orderData[customer]),ROW(orderData[customer])),""),ROWS($A$15:A112)+$B$3)))),IF($D$13="",IF($D$15="",INDEX(orderData[order_no],SMALL(IF(ISNUMBER(MATCH(orderData[status],$D$11,0)),MATCH(ROW(orderData[customer]),ROW(orderData[customer])),""),ROWS($A$15:A112)+$B$3)),INDEX(orderData[order_no],SMALL(IF(ISNUMBER(MATCH(orderData[status],$D$11,0)*MATCH(YEAR(orderData[invoice_date]),$D$15,0)),MATCH(ROW(orderData[customer]),ROW(orderData[customer])),""),ROWS($A$15:A112)+$B$3))),IF($D$15="",INDEX(orderData[order_no],SMALL(IF(ISNUMBER(MATCH(orderData[status],$D$11,0)*MATCH(orderData[order_type],$D$13,0)),MATCH(ROW(orderData[customer]),ROW(orderData[customer])),""),ROWS($A$15:A112)+$B$3)),INDEX(orderData[order_no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no],SMALL(IF(ISNUMBER(MATCH(orderData[customer],$D$9,0)),MATCH(ROW(orderData[customer]),ROW(orderData[customer])),""),ROWS($A$15:A112)+$B$3)),INDEX(orderData[order_no],SMALL(IF(ISNUMBER(MATCH(orderData[customer],$D$9,0)*MATCH(YEAR(orderData[invoice_date]),$D$15,0)),MATCH(ROW(orderData[customer]),ROW(orderData[customer])),""),ROWS($A$15:A112)+$B$3))),IF($D$15="",INDEX(orderData[order_no],SMALL(IF(ISNUMBER(MATCH(orderData[customer],$D$9,0)*MATCH(orderData[order_type],$D$13,0)),MATCH(ROW(orderData[customer]),ROW(orderData[customer])),""),ROWS($A$15:A112)+$B$3)),INDEX(orderData[order_no],SMALL(IF(ISNUMBER(MATCH(orderData[customer],$D$9,0)*MATCH(orderData[order_type],$D$13,0)*MATCH(YEAR(orderData[invoice_date]),$D$15,0)),MATCH(ROW(orderData[customer]),ROW(orderData[customer])),""),ROWS($A$15:A112)+$B$3)))),IF($D$13="",IF($D$15="",INDEX(orderData[order_no],SMALL(IF(ISNUMBER(MATCH(orderData[customer],$D$9,0)*MATCH(orderData[status],$D$11,0)),MATCH(ROW(orderData[customer]),ROW(orderData[customer])),""),ROWS($A$15:A112)+$B$3)),INDEX(orderData[order_no],SMALL(IF(ISNUMBER(MATCH(orderData[customer],$D$9,0)*MATCH(orderData[status],$D$11,0)*MATCH(YEAR(orderData[invoice_date]),$D$15,0)),MATCH(ROW(orderData[customer]),ROW(orderData[customer])),""),ROWS($A$15:A112)+$B$3))),IF($D$15="",INDEX(orderData[order_no],SMALL(IF(ISNUMBER(MATCH(orderData[customer],$D$9,0)*MATCH(orderData[status],$D$11,0)*MATCH(orderData[order_type],$D$13,0)),MATCH(ROW(orderData[customer]),ROW(orderData[customer])),""),ROWS($A$15:A112)+$B$3)),INDEX(orderData[order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N105" s="287" t="str">
        <f t="array" ref="N105">IFERROR(IF($D$9="",IF($D$11="",IF($D$13="",IF($D$15="",INDEX(orderData[order_type],SMALL(MATCH(ROW(orderData[customer]),ROW(orderData[customer])),ROWS($A$15:A112)+$B$3)),INDEX(orderData[order_type],SMALL(IF(ISNUMBER(MATCH(YEAR(orderData[invoice_date]),$D$15,0)),MATCH(ROW(orderData[customer]),ROW(orderData[customer])),""),ROWS($A$15:A112)+$B$3))),IF($D$15="",INDEX(orderData[order_type],SMALL(IF(ISNUMBER(MATCH(orderData[order_type],$D$13,0)),MATCH(ROW(orderData[customer]),ROW(orderData[customer])),""),ROWS($A$15:A112)+$B$3)),INDEX(orderData[order_type],SMALL(IF(ISNUMBER(MATCH(orderData[order_type],$D$13,0)*MATCH(YEAR(orderData[invoice_date]),$D$15,0)),MATCH(ROW(orderData[customer]),ROW(orderData[customer])),""),ROWS($A$15:A112)+$B$3)))),IF($D$13="",IF($D$15="",INDEX(orderData[order_type],SMALL(IF(ISNUMBER(MATCH(orderData[status],$D$11,0)),MATCH(ROW(orderData[customer]),ROW(orderData[customer])),""),ROWS($A$15:A112)+$B$3)),INDEX(orderData[order_type],SMALL(IF(ISNUMBER(MATCH(orderData[status],$D$11,0)*MATCH(YEAR(orderData[invoice_date]),$D$15,0)),MATCH(ROW(orderData[customer]),ROW(orderData[customer])),""),ROWS($A$15:A112)+$B$3))),IF($D$15="",INDEX(orderData[order_type],SMALL(IF(ISNUMBER(MATCH(orderData[status],$D$11,0)*MATCH(orderData[order_type],$D$13,0)),MATCH(ROW(orderData[customer]),ROW(orderData[customer])),""),ROWS($A$15:A112)+$B$3)),INDEX(orderData[order_typ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type],SMALL(IF(ISNUMBER(MATCH(orderData[customer],$D$9,0)),MATCH(ROW(orderData[customer]),ROW(orderData[customer])),""),ROWS($A$15:A112)+$B$3)),INDEX(orderData[order_type],SMALL(IF(ISNUMBER(MATCH(orderData[customer],$D$9,0)*MATCH(YEAR(orderData[invoice_date]),$D$15,0)),MATCH(ROW(orderData[customer]),ROW(orderData[customer])),""),ROWS($A$15:A112)+$B$3))),IF($D$15="",INDEX(orderData[order_type],SMALL(IF(ISNUMBER(MATCH(orderData[customer],$D$9,0)*MATCH(orderData[order_type],$D$13,0)),MATCH(ROW(orderData[customer]),ROW(orderData[customer])),""),ROWS($A$15:A112)+$B$3)),INDEX(orderData[order_type],SMALL(IF(ISNUMBER(MATCH(orderData[customer],$D$9,0)*MATCH(orderData[order_type],$D$13,0)*MATCH(YEAR(orderData[invoice_date]),$D$15,0)),MATCH(ROW(orderData[customer]),ROW(orderData[customer])),""),ROWS($A$15:A112)+$B$3)))),IF($D$13="",IF($D$15="",INDEX(orderData[order_type],SMALL(IF(ISNUMBER(MATCH(orderData[customer],$D$9,0)*MATCH(orderData[status],$D$11,0)),MATCH(ROW(orderData[customer]),ROW(orderData[customer])),""),ROWS($A$15:A112)+$B$3)),INDEX(orderData[order_type],SMALL(IF(ISNUMBER(MATCH(orderData[customer],$D$9,0)*MATCH(orderData[status],$D$11,0)*MATCH(YEAR(orderData[invoice_date]),$D$15,0)),MATCH(ROW(orderData[customer]),ROW(orderData[customer])),""),ROWS($A$15:A112)+$B$3))),IF($D$15="",INDEX(orderData[order_type],SMALL(IF(ISNUMBER(MATCH(orderData[customer],$D$9,0)*MATCH(orderData[status],$D$11,0)*MATCH(orderData[order_type],$D$13,0)),MATCH(ROW(orderData[customer]),ROW(orderData[customer])),""),ROWS($A$15:A112)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O105" s="288" t="str">
        <f t="array" ref="O105">IFERROR(IF($D$9="",IF($D$11="",IF($D$13="",IF($D$15="",INDEX(orderData[order_date],SMALL(MATCH(ROW(orderData[customer]),ROW(orderData[customer])),ROWS($A$15:A112)+$B$3)),INDEX(orderData[order_date],SMALL(IF(ISNUMBER(MATCH(YEAR(orderData[invoice_date]),$D$15,0)),MATCH(ROW(orderData[customer]),ROW(orderData[customer])),""),ROWS($A$15:A112)+$B$3))),IF($D$15="",INDEX(orderData[order_date],SMALL(IF(ISNUMBER(MATCH(orderData[order_type],$D$13,0)),MATCH(ROW(orderData[customer]),ROW(orderData[customer])),""),ROWS($A$15:A112)+$B$3)),INDEX(orderData[order_date],SMALL(IF(ISNUMBER(MATCH(orderData[order_type],$D$13,0)*MATCH(YEAR(orderData[invoice_date]),$D$15,0)),MATCH(ROW(orderData[customer]),ROW(orderData[customer])),""),ROWS($A$15:A112)+$B$3)))),IF($D$13="",IF($D$15="",INDEX(orderData[order_date],SMALL(IF(ISNUMBER(MATCH(orderData[status],$D$11,0)),MATCH(ROW(orderData[customer]),ROW(orderData[customer])),""),ROWS($A$15:A112)+$B$3)),INDEX(orderData[order_date],SMALL(IF(ISNUMBER(MATCH(orderData[status],$D$11,0)*MATCH(YEAR(orderData[invoice_date]),$D$15,0)),MATCH(ROW(orderData[customer]),ROW(orderData[customer])),""),ROWS($A$15:A112)+$B$3))),IF($D$15="",INDEX(orderData[order_date],SMALL(IF(ISNUMBER(MATCH(orderData[status],$D$11,0)*MATCH(orderData[order_type],$D$13,0)),MATCH(ROW(orderData[customer]),ROW(orderData[customer])),""),ROWS($A$15:A112)+$B$3)),INDEX(orderData[order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date],SMALL(IF(ISNUMBER(MATCH(orderData[customer],$D$9,0)),MATCH(ROW(orderData[customer]),ROW(orderData[customer])),""),ROWS($A$15:A112)+$B$3)),INDEX(orderData[order_date],SMALL(IF(ISNUMBER(MATCH(orderData[customer],$D$9,0)*MATCH(YEAR(orderData[invoice_date]),$D$15,0)),MATCH(ROW(orderData[customer]),ROW(orderData[customer])),""),ROWS($A$15:A112)+$B$3))),IF($D$15="",INDEX(orderData[order_date],SMALL(IF(ISNUMBER(MATCH(orderData[customer],$D$9,0)*MATCH(orderData[order_type],$D$13,0)),MATCH(ROW(orderData[customer]),ROW(orderData[customer])),""),ROWS($A$15:A112)+$B$3)),INDEX(orderData[order_date],SMALL(IF(ISNUMBER(MATCH(orderData[customer],$D$9,0)*MATCH(orderData[order_type],$D$13,0)*MATCH(YEAR(orderData[invoice_date]),$D$15,0)),MATCH(ROW(orderData[customer]),ROW(orderData[customer])),""),ROWS($A$15:A112)+$B$3)))),IF($D$13="",IF($D$15="",INDEX(orderData[order_date],SMALL(IF(ISNUMBER(MATCH(orderData[customer],$D$9,0)*MATCH(orderData[status],$D$11,0)),MATCH(ROW(orderData[customer]),ROW(orderData[customer])),""),ROWS($A$15:A112)+$B$3)),INDEX(orderData[order_date],SMALL(IF(ISNUMBER(MATCH(orderData[customer],$D$9,0)*MATCH(orderData[status],$D$11,0)*MATCH(YEAR(orderData[invoice_date]),$D$15,0)),MATCH(ROW(orderData[customer]),ROW(orderData[customer])),""),ROWS($A$15:A112)+$B$3))),IF($D$15="",INDEX(orderData[order_date],SMALL(IF(ISNUMBER(MATCH(orderData[customer],$D$9,0)*MATCH(orderData[status],$D$11,0)*MATCH(orderData[order_type],$D$13,0)),MATCH(ROW(orderData[customer]),ROW(orderData[customer])),""),ROWS($A$15:A112)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P105" s="289" t="str">
        <f t="array" ref="P105">IFERROR(IF($D$9="",IF($D$11="",IF($D$13="",IF($D$15="",INDEX(orderData[invoice_no],SMALL(MATCH(ROW(orderData[customer]),ROW(orderData[customer])),ROWS($A$15:A112)+$B$3)),INDEX(orderData[invoice_no],SMALL(IF(ISNUMBER(MATCH(YEAR(orderData[invoice_date]),$D$15,0)),MATCH(ROW(orderData[customer]),ROW(orderData[customer])),""),ROWS($A$15:A112)+$B$3))),IF($D$15="",INDEX(orderData[invoice_no],SMALL(IF(ISNUMBER(MATCH(orderData[order_type],$D$13,0)),MATCH(ROW(orderData[customer]),ROW(orderData[customer])),""),ROWS($A$15:A112)+$B$3)),INDEX(orderData[invoice_no],SMALL(IF(ISNUMBER(MATCH(orderData[order_type],$D$13,0)*MATCH(YEAR(orderData[invoice_date]),$D$15,0)),MATCH(ROW(orderData[customer]),ROW(orderData[customer])),""),ROWS($A$15:A112)+$B$3)))),IF($D$13="",IF($D$15="",INDEX(orderData[invoice_no],SMALL(IF(ISNUMBER(MATCH(orderData[status],$D$11,0)),MATCH(ROW(orderData[customer]),ROW(orderData[customer])),""),ROWS($A$15:A112)+$B$3)),INDEX(orderData[invoice_no],SMALL(IF(ISNUMBER(MATCH(orderData[status],$D$11,0)*MATCH(YEAR(orderData[invoice_date]),$D$15,0)),MATCH(ROW(orderData[customer]),ROW(orderData[customer])),""),ROWS($A$15:A112)+$B$3))),IF($D$15="",INDEX(orderData[invoice_no],SMALL(IF(ISNUMBER(MATCH(orderData[status],$D$11,0)*MATCH(orderData[order_type],$D$13,0)),MATCH(ROW(orderData[customer]),ROW(orderData[customer])),""),ROWS($A$15:A112)+$B$3)),INDEX(orderData[invoice_no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no],SMALL(IF(ISNUMBER(MATCH(orderData[customer],$D$9,0)),MATCH(ROW(orderData[customer]),ROW(orderData[customer])),""),ROWS($A$15:A112)+$B$3)),INDEX(orderData[invoice_no],SMALL(IF(ISNUMBER(MATCH(orderData[customer],$D$9,0)*MATCH(YEAR(orderData[invoice_date]),$D$15,0)),MATCH(ROW(orderData[customer]),ROW(orderData[customer])),""),ROWS($A$15:A112)+$B$3))),IF($D$15="",INDEX(orderData[invoice_no],SMALL(IF(ISNUMBER(MATCH(orderData[customer],$D$9,0)*MATCH(orderData[order_type],$D$13,0)),MATCH(ROW(orderData[customer]),ROW(orderData[customer])),""),ROWS($A$15:A112)+$B$3)),INDEX(orderData[invoice_no],SMALL(IF(ISNUMBER(MATCH(orderData[customer],$D$9,0)*MATCH(orderData[order_type],$D$13,0)*MATCH(YEAR(orderData[invoice_date]),$D$15,0)),MATCH(ROW(orderData[customer]),ROW(orderData[customer])),""),ROWS($A$15:A112)+$B$3)))),IF($D$13="",IF($D$15="",INDEX(orderData[invoice_no],SMALL(IF(ISNUMBER(MATCH(orderData[customer],$D$9,0)*MATCH(orderData[status],$D$11,0)),MATCH(ROW(orderData[customer]),ROW(orderData[customer])),""),ROWS($A$15:A112)+$B$3)),INDEX(orderData[invoice_no],SMALL(IF(ISNUMBER(MATCH(orderData[customer],$D$9,0)*MATCH(orderData[status],$D$11,0)*MATCH(YEAR(orderData[invoice_date]),$D$15,0)),MATCH(ROW(orderData[customer]),ROW(orderData[customer])),""),ROWS($A$15:A112)+$B$3))),IF($D$15="",INDEX(orderData[invoice_no],SMALL(IF(ISNUMBER(MATCH(orderData[customer],$D$9,0)*MATCH(orderData[status],$D$11,0)*MATCH(orderData[order_type],$D$13,0)),MATCH(ROW(orderData[customer]),ROW(orderData[customer])),""),ROWS($A$15:A112)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Q105" s="290" t="str">
        <f t="array" ref="Q105">IFERROR(IF($D$9="",IF($D$11="",IF($D$13="",IF($D$15="",INDEX(orderData[invoice_date],SMALL(MATCH(ROW(orderData[customer]),ROW(orderData[customer])),ROWS($A$15:A112)+$B$3)),INDEX(orderData[invoice_date],SMALL(IF(ISNUMBER(MATCH(YEAR(orderData[invoice_date]),$D$15,0)),MATCH(ROW(orderData[customer]),ROW(orderData[customer])),""),ROWS($A$15:A112)+$B$3))),IF($D$15="",INDEX(orderData[invoice_date],SMALL(IF(ISNUMBER(MATCH(orderData[order_type],$D$13,0)),MATCH(ROW(orderData[customer]),ROW(orderData[customer])),""),ROWS($A$15:A112)+$B$3)),INDEX(orderData[invoice_date],SMALL(IF(ISNUMBER(MATCH(orderData[order_type],$D$13,0)*MATCH(YEAR(orderData[invoice_date]),$D$15,0)),MATCH(ROW(orderData[customer]),ROW(orderData[customer])),""),ROWS($A$15:A112)+$B$3)))),IF($D$13="",IF($D$15="",INDEX(orderData[invoice_date],SMALL(IF(ISNUMBER(MATCH(orderData[status],$D$11,0)),MATCH(ROW(orderData[customer]),ROW(orderData[customer])),""),ROWS($A$15:A112)+$B$3)),INDEX(orderData[invoice_date],SMALL(IF(ISNUMBER(MATCH(orderData[status],$D$11,0)*MATCH(YEAR(orderData[invoice_date]),$D$15,0)),MATCH(ROW(orderData[customer]),ROW(orderData[customer])),""),ROWS($A$15:A112)+$B$3))),IF($D$15="",INDEX(orderData[invoice_date],SMALL(IF(ISNUMBER(MATCH(orderData[status],$D$11,0)*MATCH(orderData[order_type],$D$13,0)),MATCH(ROW(orderData[customer]),ROW(orderData[customer])),""),ROWS($A$15:A112)+$B$3)),INDEX(orderData[invoice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date],SMALL(IF(ISNUMBER(MATCH(orderData[customer],$D$9,0)),MATCH(ROW(orderData[customer]),ROW(orderData[customer])),""),ROWS($A$15:A112)+$B$3)),INDEX(orderData[invoice_date],SMALL(IF(ISNUMBER(MATCH(orderData[customer],$D$9,0)*MATCH(YEAR(orderData[invoice_date]),$D$15,0)),MATCH(ROW(orderData[customer]),ROW(orderData[customer])),""),ROWS($A$15:A112)+$B$3))),IF($D$15="",INDEX(orderData[invoice_date],SMALL(IF(ISNUMBER(MATCH(orderData[customer],$D$9,0)*MATCH(orderData[order_type],$D$13,0)),MATCH(ROW(orderData[customer]),ROW(orderData[customer])),""),ROWS($A$15:A112)+$B$3)),INDEX(orderData[invoice_date],SMALL(IF(ISNUMBER(MATCH(orderData[customer],$D$9,0)*MATCH(orderData[order_type],$D$13,0)*MATCH(YEAR(orderData[invoice_date]),$D$15,0)),MATCH(ROW(orderData[customer]),ROW(orderData[customer])),""),ROWS($A$15:A112)+$B$3)))),IF($D$13="",IF($D$15="",INDEX(orderData[invoice_date],SMALL(IF(ISNUMBER(MATCH(orderData[customer],$D$9,0)*MATCH(orderData[status],$D$11,0)),MATCH(ROW(orderData[customer]),ROW(orderData[customer])),""),ROWS($A$15:A112)+$B$3)),INDEX(orderData[invoice_date],SMALL(IF(ISNUMBER(MATCH(orderData[customer],$D$9,0)*MATCH(orderData[status],$D$11,0)*MATCH(YEAR(orderData[invoice_date]),$D$15,0)),MATCH(ROW(orderData[customer]),ROW(orderData[customer])),""),ROWS($A$15:A112)+$B$3))),IF($D$15="",INDEX(orderData[invoice_date],SMALL(IF(ISNUMBER(MATCH(orderData[customer],$D$9,0)*MATCH(orderData[status],$D$11,0)*MATCH(orderData[order_type],$D$13,0)),MATCH(ROW(orderData[customer]),ROW(orderData[customer])),""),ROWS($A$15:A112)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R105" s="291" t="str">
        <f t="array" ref="R105">IFERROR(IF($D$9="",IF($D$11="",IF($D$13="",IF($D$15="",INDEX(orderData[inv_amount],SMALL(MATCH(ROW(orderData[customer]),ROW(orderData[customer])),ROWS($A$15:A112)+$B$3)),INDEX(orderData[inv_amount],SMALL(IF(ISNUMBER(MATCH(YEAR(orderData[invoice_date]),$D$15,0)),MATCH(ROW(orderData[customer]),ROW(orderData[customer])),""),ROWS($A$15:A112)+$B$3))),IF($D$15="",INDEX(orderData[inv_amount],SMALL(IF(ISNUMBER(MATCH(orderData[order_type],$D$13,0)),MATCH(ROW(orderData[customer]),ROW(orderData[customer])),""),ROWS($A$15:A112)+$B$3)),INDEX(orderData[inv_amount],SMALL(IF(ISNUMBER(MATCH(orderData[order_type],$D$13,0)*MATCH(YEAR(orderData[invoice_date]),$D$15,0)),MATCH(ROW(orderData[customer]),ROW(orderData[customer])),""),ROWS($A$15:A112)+$B$3)))),IF($D$13="",IF($D$15="",INDEX(orderData[inv_amount],SMALL(IF(ISNUMBER(MATCH(orderData[status],$D$11,0)),MATCH(ROW(orderData[customer]),ROW(orderData[customer])),""),ROWS($A$15:A112)+$B$3)),INDEX(orderData[inv_amount],SMALL(IF(ISNUMBER(MATCH(orderData[status],$D$11,0)*MATCH(YEAR(orderData[invoice_date]),$D$15,0)),MATCH(ROW(orderData[customer]),ROW(orderData[customer])),""),ROWS($A$15:A112)+$B$3))),IF($D$15="",INDEX(orderData[inv_amount],SMALL(IF(ISNUMBER(MATCH(orderData[status],$D$11,0)*MATCH(orderData[order_type],$D$13,0)),MATCH(ROW(orderData[customer]),ROW(orderData[customer])),""),ROWS($A$15:A112)+$B$3)),INDEX(orderData[inv_amount],SMALL(IF(ISNUMBER(MATCH(orderData[status],$D$11,0)*MATCH(orderData[order_type],$D$13,0)*MATCH(YEAR(orderData[invoice_date]),$D$15,0)),MATCH(ROW(orderData[customer]),ROW(orderData[customer])),""),ROWS($A$15:A112)+$B$3))))),IF($D$11="",IF($D$13="",IF($D$15="",INDEX(orderData[inv_amount],SMALL(IF(ISNUMBER(MATCH(orderData[customer],$D$9,0)),MATCH(ROW(orderData[customer]),ROW(orderData[customer])),""),ROWS($A$15:A112)+$B$3)),INDEX(orderData[inv_amount],SMALL(IF(ISNUMBER(MATCH(orderData[customer],$D$9,0)*MATCH(YEAR(orderData[invoice_date]),$D$15,0)),MATCH(ROW(orderData[customer]),ROW(orderData[customer])),""),ROWS($A$15:A112)+$B$3))),IF($D$15="",INDEX(orderData[inv_amount],SMALL(IF(ISNUMBER(MATCH(orderData[customer],$D$9,0)*MATCH(orderData[order_type],$D$13,0)),MATCH(ROW(orderData[customer]),ROW(orderData[customer])),""),ROWS($A$15:A112)+$B$3)),INDEX(orderData[inv_amount],SMALL(IF(ISNUMBER(MATCH(orderData[customer],$D$9,0)*MATCH(orderData[order_type],$D$13,0)*MATCH(YEAR(orderData[invoice_date]),$D$15,0)),MATCH(ROW(orderData[customer]),ROW(orderData[customer])),""),ROWS($A$15:A112)+$B$3)))),IF($D$13="",IF($D$15="",INDEX(orderData[inv_amount],SMALL(IF(ISNUMBER(MATCH(orderData[customer],$D$9,0)*MATCH(orderData[status],$D$11,0)),MATCH(ROW(orderData[customer]),ROW(orderData[customer])),""),ROWS($A$15:A112)+$B$3)),INDEX(orderData[inv_amount],SMALL(IF(ISNUMBER(MATCH(orderData[customer],$D$9,0)*MATCH(orderData[status],$D$11,0)*MATCH(YEAR(orderData[inv_amount]),$D$15,0)),MATCH(ROW(orderData[customer]),ROW(orderData[customer])),""),ROWS($A$15:A112)+$B$3))),IF($D$15="",INDEX(orderData[inv_amount],SMALL(IF(ISNUMBER(MATCH(orderData[customer],$D$9,0)*MATCH(orderData[status],$D$11,0)*MATCH(orderData[order_type],$D$13,0)),MATCH(ROW(orderData[customer]),ROW(orderData[customer])),""),ROWS($A$15:A112)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S105" s="353" t="str">
        <f t="array" ref="S105">IFERROR(IF($D$9="",IF($D$11="",IF($D$13="",IF($D$15="",INDEX(orderData[lock_goods],SMALL(MATCH(ROW(orderData[customer]),ROW(orderData[customer])),ROWS($A$15:A112)+$B$3)),INDEX(orderData[lock_goods],SMALL(IF(ISNUMBER(MATCH(YEAR(orderData[invoice_date]),$D$15,0)),MATCH(ROW(orderData[customer]),ROW(orderData[customer])),""),ROWS($A$15:A112)+$B$3))),IF($D$15="",INDEX(orderData[lock_goods],SMALL(IF(ISNUMBER(MATCH(orderData[order_type],$D$13,0)),MATCH(ROW(orderData[customer]),ROW(orderData[customer])),""),ROWS($A$15:A112)+$B$3)),INDEX(orderData[lock_goods],SMALL(IF(ISNUMBER(MATCH(orderData[order_type],$D$13,0)*MATCH(YEAR(orderData[invoice_date]),$D$15,0)),MATCH(ROW(orderData[customer]),ROW(orderData[customer])),""),ROWS($A$15:A112)+$B$3)))),IF($D$13="",IF($D$15="",INDEX(orderData[lock_goods],SMALL(IF(ISNUMBER(MATCH(orderData[status],$D$11,0)),MATCH(ROW(orderData[customer]),ROW(orderData[customer])),""),ROWS($A$15:A112)+$B$3)),INDEX(orderData[lock_goods],SMALL(IF(ISNUMBER(MATCH(orderData[status],$D$11,0)*MATCH(YEAR(orderData[invoice_date]),$D$15,0)),MATCH(ROW(orderData[customer]),ROW(orderData[customer])),""),ROWS($A$15:A112)+$B$3))),IF($D$15="",INDEX(orderData[lock_goods],SMALL(IF(ISNUMBER(MATCH(orderData[status],$D$11,0)*MATCH(orderData[order_type],$D$13,0)),MATCH(ROW(orderData[customer]),ROW(orderData[customer])),""),ROWS($A$15:A112)+$B$3)),INDEX(orderData[lock_goods],SMALL(IF(ISNUMBER(MATCH(orderData[status],$D$11,0)*MATCH(orderData[order_type],$D$13,0)*MATCH(YEAR(orderData[invoice_date]),$D$15,0)),MATCH(ROW(orderData[customer]),ROW(orderData[customer])),""),ROWS($A$15:A112)+$B$3))))),IF($D$11="",IF($D$13="",IF($D$15="",INDEX(orderData[lock_goods],SMALL(IF(ISNUMBER(MATCH(orderData[customer],$D$9,0)),MATCH(ROW(orderData[customer]),ROW(orderData[customer])),""),ROWS($A$15:A112)+$B$3)),INDEX(orderData[lock_goods],SMALL(IF(ISNUMBER(MATCH(orderData[customer],$D$9,0)*MATCH(YEAR(orderData[invoice_date]),$D$15,0)),MATCH(ROW(orderData[customer]),ROW(orderData[customer])),""),ROWS($A$15:A112)+$B$3))),IF($D$15="",INDEX(orderData[lock_goods],SMALL(IF(ISNUMBER(MATCH(orderData[customer],$D$9,0)*MATCH(orderData[order_type],$D$13,0)),MATCH(ROW(orderData[customer]),ROW(orderData[customer])),""),ROWS($A$15:A112)+$B$3)),INDEX(orderData[lock_goods],SMALL(IF(ISNUMBER(MATCH(orderData[customer],$D$9,0)*MATCH(orderData[order_type],$D$13,0)*MATCH(YEAR(orderData[invoice_date]),$D$15,0)),MATCH(ROW(orderData[customer]),ROW(orderData[customer])),""),ROWS($A$15:A112)+$B$3)))),IF($D$13="",IF($D$15="",INDEX(orderData[lock_goods],SMALL(IF(ISNUMBER(MATCH(orderData[customer],$D$9,0)*MATCH(orderData[status],$D$11,0)),MATCH(ROW(orderData[customer]),ROW(orderData[customer])),""),ROWS($A$15:A112)+$B$3)),INDEX(orderData[lock_goods],SMALL(IF(ISNUMBER(MATCH(orderData[customer],$D$9,0)*MATCH(orderData[status],$D$11,0)*MATCH(YEAR(orderData[payed]),$D$15,0)),MATCH(ROW(orderData[customer]),ROW(orderData[customer])),""),ROWS($A$15:A112)+$B$3))),IF($D$15="",INDEX(orderData[lock_goods],SMALL(IF(ISNUMBER(MATCH(orderData[customer],$D$9,0)*MATCH(orderData[status],$D$11,0)*MATCH(orderData[order_type],$D$13,0)),MATCH(ROW(orderData[customer]),ROW(orderData[customer])),""),ROWS($A$15:A112)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T105" s="292" t="str">
        <f t="array" ref="T105">IFERROR(IF($D$9="",IF($D$11="",IF($D$13="",IF($D$15="",INDEX(orderData[payed],SMALL(MATCH(ROW(orderData[customer]),ROW(orderData[customer])),ROWS($A$15:A112)+$B$3)),INDEX(orderData[payed],SMALL(IF(ISNUMBER(MATCH(YEAR(orderData[invoice_date]),$D$15,0)),MATCH(ROW(orderData[customer]),ROW(orderData[customer])),""),ROWS($A$15:A112)+$B$3))),IF($D$15="",INDEX(orderData[payed],SMALL(IF(ISNUMBER(MATCH(orderData[order_type],$D$13,0)),MATCH(ROW(orderData[customer]),ROW(orderData[customer])),""),ROWS($A$15:A112)+$B$3)),INDEX(orderData[payed],SMALL(IF(ISNUMBER(MATCH(orderData[order_type],$D$13,0)*MATCH(YEAR(orderData[invoice_date]),$D$15,0)),MATCH(ROW(orderData[customer]),ROW(orderData[customer])),""),ROWS($A$15:A112)+$B$3)))),IF($D$13="",IF($D$15="",INDEX(orderData[payed],SMALL(IF(ISNUMBER(MATCH(orderData[status],$D$11,0)),MATCH(ROW(orderData[customer]),ROW(orderData[customer])),""),ROWS($A$15:A112)+$B$3)),INDEX(orderData[payed],SMALL(IF(ISNUMBER(MATCH(orderData[status],$D$11,0)*MATCH(YEAR(orderData[invoice_date]),$D$15,0)),MATCH(ROW(orderData[customer]),ROW(orderData[customer])),""),ROWS($A$15:A112)+$B$3))),IF($D$15="",INDEX(orderData[payed],SMALL(IF(ISNUMBER(MATCH(orderData[status],$D$11,0)*MATCH(orderData[order_type],$D$13,0)),MATCH(ROW(orderData[customer]),ROW(orderData[customer])),""),ROWS($A$15:A112)+$B$3)),INDEX(orderData[payed],SMALL(IF(ISNUMBER(MATCH(orderData[status],$D$11,0)*MATCH(orderData[order_type],$D$13,0)*MATCH(YEAR(orderData[invoice_date]),$D$15,0)),MATCH(ROW(orderData[customer]),ROW(orderData[customer])),""),ROWS($A$15:A112)+$B$3))))),IF($D$11="",IF($D$13="",IF($D$15="",INDEX(orderData[payed],SMALL(IF(ISNUMBER(MATCH(orderData[customer],$D$9,0)),MATCH(ROW(orderData[customer]),ROW(orderData[customer])),""),ROWS($A$15:A112)+$B$3)),INDEX(orderData[payed],SMALL(IF(ISNUMBER(MATCH(orderData[customer],$D$9,0)*MATCH(YEAR(orderData[invoice_date]),$D$15,0)),MATCH(ROW(orderData[customer]),ROW(orderData[customer])),""),ROWS($A$15:A112)+$B$3))),IF($D$15="",INDEX(orderData[payed],SMALL(IF(ISNUMBER(MATCH(orderData[customer],$D$9,0)*MATCH(orderData[order_type],$D$13,0)),MATCH(ROW(orderData[customer]),ROW(orderData[customer])),""),ROWS($A$15:A112)+$B$3)),INDEX(orderData[payed],SMALL(IF(ISNUMBER(MATCH(orderData[customer],$D$9,0)*MATCH(orderData[order_type],$D$13,0)*MATCH(YEAR(orderData[invoice_date]),$D$15,0)),MATCH(ROW(orderData[customer]),ROW(orderData[customer])),""),ROWS($A$15:A112)+$B$3)))),IF($D$13="",IF($D$15="",INDEX(orderData[payed],SMALL(IF(ISNUMBER(MATCH(orderData[customer],$D$9,0)*MATCH(orderData[status],$D$11,0)),MATCH(ROW(orderData[customer]),ROW(orderData[customer])),""),ROWS($A$15:A112)+$B$3)),INDEX(orderData[payed],SMALL(IF(ISNUMBER(MATCH(orderData[customer],$D$9,0)*MATCH(orderData[status],$D$11,0)*MATCH(YEAR(orderData[payed]),$D$15,0)),MATCH(ROW(orderData[customer]),ROW(orderData[customer])),""),ROWS($A$15:A112)+$B$3))),IF($D$15="",INDEX(orderData[payed],SMALL(IF(ISNUMBER(MATCH(orderData[customer],$D$9,0)*MATCH(orderData[status],$D$11,0)*MATCH(orderData[order_type],$D$13,0)),MATCH(ROW(orderData[customer]),ROW(orderData[customer])),""),ROWS($A$15:A112)+$B$3)),INDEX(orderData[paye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U105" s="287" t="str">
        <f t="array" ref="U105">IFERROR(IF($D$9="",IF($D$11="",IF($D$13="",IF($D$15="",INDEX(orderData[shipping_method],SMALL(MATCH(ROW(orderData[customer]),ROW(orderData[customer])),ROWS($A$15:A112)+$B$3)),INDEX(orderData[shipping_method],SMALL(IF(ISNUMBER(MATCH(YEAR(orderData[invoice_date]),$D$15,0)),MATCH(ROW(orderData[customer]),ROW(orderData[customer])),""),ROWS($A$15:A112)+$B$3))),IF($D$15="",INDEX(orderData[shipping_method],SMALL(IF(ISNUMBER(MATCH(orderData[order_type],$D$13,0)),MATCH(ROW(orderData[customer]),ROW(orderData[customer])),""),ROWS($A$15:A112)+$B$3)),INDEX(orderData[shipping_method],SMALL(IF(ISNUMBER(MATCH(orderData[order_type],$D$13,0)*MATCH(YEAR(orderData[invoice_date]),$D$15,0)),MATCH(ROW(orderData[customer]),ROW(orderData[customer])),""),ROWS($A$15:A112)+$B$3)))),IF($D$13="",IF($D$15="",INDEX(orderData[shipping_method],SMALL(IF(ISNUMBER(MATCH(orderData[status],$D$11,0)),MATCH(ROW(orderData[customer]),ROW(orderData[customer])),""),ROWS($A$15:A112)+$B$3)),INDEX(orderData[shipping_method],SMALL(IF(ISNUMBER(MATCH(orderData[status],$D$11,0)*MATCH(YEAR(orderData[invoice_date]),$D$15,0)),MATCH(ROW(orderData[customer]),ROW(orderData[customer])),""),ROWS($A$15:A112)+$B$3))),IF($D$15="",INDEX(orderData[shipping_method],SMALL(IF(ISNUMBER(MATCH(orderData[status],$D$11,0)*MATCH(orderData[order_type],$D$13,0)),MATCH(ROW(orderData[customer]),ROW(orderData[customer])),""),ROWS($A$15:A112)+$B$3)),INDEX(orderData[shipping_method],SMALL(IF(ISNUMBER(MATCH(orderData[status],$D$11,0)*MATCH(orderData[order_type],$D$13,0)*MATCH(YEAR(orderData[invoice_date]),$D$15,0)),MATCH(ROW(orderData[customer]),ROW(orderData[customer])),""),ROWS($A$15:A112)+$B$3))))),IF($D$11="",IF($D$13="",IF($D$15="",INDEX(orderData[shipping_method],SMALL(IF(ISNUMBER(MATCH(orderData[customer],$D$9,0)),MATCH(ROW(orderData[customer]),ROW(orderData[customer])),""),ROWS($A$15:A112)+$B$3)),INDEX(orderData[shipping_method],SMALL(IF(ISNUMBER(MATCH(orderData[customer],$D$9,0)*MATCH(YEAR(orderData[invoice_date]),$D$15,0)),MATCH(ROW(orderData[customer]),ROW(orderData[customer])),""),ROWS($A$15:A112)+$B$3))),IF($D$15="",INDEX(orderData[shipping_method],SMALL(IF(ISNUMBER(MATCH(orderData[customer],$D$9,0)*MATCH(orderData[order_type],$D$13,0)),MATCH(ROW(orderData[customer]),ROW(orderData[customer])),""),ROWS($A$15:A112)+$B$3)),INDEX(orderData[shipping_method],SMALL(IF(ISNUMBER(MATCH(orderData[customer],$D$9,0)*MATCH(orderData[order_type],$D$13,0)*MATCH(YEAR(orderData[invoice_date]),$D$15,0)),MATCH(ROW(orderData[customer]),ROW(orderData[customer])),""),ROWS($A$15:A112)+$B$3)))),IF($D$13="",IF($D$15="",INDEX(orderData[shipping_method],SMALL(IF(ISNUMBER(MATCH(orderData[customer],$D$9,0)*MATCH(orderData[status],$D$11,0)),MATCH(ROW(orderData[customer]),ROW(orderData[customer])),""),ROWS($A$15:A112)+$B$3)),INDEX(orderData[shipping_method],SMALL(IF(ISNUMBER(MATCH(orderData[customer],$D$9,0)*MATCH(orderData[status],$D$11,0)*MATCH(YEAR(orderData[shipping_method]),$D$15,0)),MATCH(ROW(orderData[customer]),ROW(orderData[customer])),""),ROWS($A$15:A112)+$B$3))),IF($D$15="",INDEX(orderData[shipping_method],SMALL(IF(ISNUMBER(MATCH(orderData[customer],$D$9,0)*MATCH(orderData[status],$D$11,0)*MATCH(orderData[order_type],$D$13,0)),MATCH(ROW(orderData[customer]),ROW(orderData[customer])),""),ROWS($A$15:A112)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V105" s="292" t="str">
        <f t="array" ref="V105">IFERROR(IF($D$9="",IF($D$11="",IF($D$13="",IF($D$15="",INDEX(orderData[status],SMALL(MATCH(ROW(orderData[customer]),ROW(orderData[customer])),ROWS($A$15:A112)+$B$3)),INDEX(orderData[status],SMALL(IF(ISNUMBER(MATCH(YEAR(orderData[invoice_date]),$D$15,0)),MATCH(ROW(orderData[customer]),ROW(orderData[customer])),""),ROWS($A$15:A112)+$B$3))),IF($D$15="",INDEX(orderData[status],SMALL(IF(ISNUMBER(MATCH(orderData[order_type],$D$13,0)),MATCH(ROW(orderData[customer]),ROW(orderData[customer])),""),ROWS($A$15:A112)+$B$3)),INDEX(orderData[status],SMALL(IF(ISNUMBER(MATCH(orderData[order_type],$D$13,0)*MATCH(YEAR(orderData[invoice_date]),$D$15,0)),MATCH(ROW(orderData[customer]),ROW(orderData[customer])),""),ROWS($A$15:A112)+$B$3)))),IF($D$13="",IF($D$15="",INDEX(orderData[status],SMALL(IF(ISNUMBER(MATCH(orderData[status],$D$11,0)),MATCH(ROW(orderData[customer]),ROW(orderData[customer])),""),ROWS($A$15:A112)+$B$3)),INDEX(orderData[status],SMALL(IF(ISNUMBER(MATCH(orderData[status],$D$11,0)*MATCH(YEAR(orderData[invoice_date]),$D$15,0)),MATCH(ROW(orderData[customer]),ROW(orderData[customer])),""),ROWS($A$15:A112)+$B$3))),IF($D$15="",INDEX(orderData[status],SMALL(IF(ISNUMBER(MATCH(orderData[status],$D$11,0)*MATCH(orderData[order_type],$D$13,0)),MATCH(ROW(orderData[customer]),ROW(orderData[customer])),""),ROWS($A$15:A112)+$B$3)),INDEX(orderData[status],SMALL(IF(ISNUMBER(MATCH(orderData[status],$D$11,0)*MATCH(orderData[order_type],$D$13,0)*MATCH(YEAR(orderData[invoice_date]),$D$15,0)),MATCH(ROW(orderData[customer]),ROW(orderData[customer])),""),ROWS($A$15:A112)+$B$3))))),IF($D$11="",IF($D$13="",IF($D$15="",INDEX(orderData[status],SMALL(IF(ISNUMBER(MATCH(orderData[customer],$D$9,0)),MATCH(ROW(orderData[customer]),ROW(orderData[customer])),""),ROWS($A$15:A112)+$B$3)),INDEX(orderData[status],SMALL(IF(ISNUMBER(MATCH(orderData[customer],$D$9,0)*MATCH(YEAR(orderData[invoice_date]),$D$15,0)),MATCH(ROW(orderData[customer]),ROW(orderData[customer])),""),ROWS($A$15:A112)+$B$3))),IF($D$15="",INDEX(orderData[status],SMALL(IF(ISNUMBER(MATCH(orderData[customer],$D$9,0)*MATCH(orderData[order_type],$D$13,0)),MATCH(ROW(orderData[customer]),ROW(orderData[customer])),""),ROWS($A$15:A112)+$B$3)),INDEX(orderData[status],SMALL(IF(ISNUMBER(MATCH(orderData[customer],$D$9,0)*MATCH(orderData[order_type],$D$13,0)*MATCH(YEAR(orderData[invoice_date]),$D$15,0)),MATCH(ROW(orderData[customer]),ROW(orderData[customer])),""),ROWS($A$15:A112)+$B$3)))),IF($D$13="",IF($D$15="",INDEX(orderData[status],SMALL(IF(ISNUMBER(MATCH(orderData[customer],$D$9,0)*MATCH(orderData[status],$D$11,0)),MATCH(ROW(orderData[customer]),ROW(orderData[customer])),""),ROWS($A$15:A112)+$B$3)),INDEX(orderData[status],SMALL(IF(ISNUMBER(MATCH(orderData[customer],$D$9,0)*MATCH(orderData[status],$D$11,0)*MATCH(YEAR(orderData[status]),$D$15,0)),MATCH(ROW(orderData[customer]),ROW(orderData[customer])),""),ROWS($A$15:A112)+$B$3))),IF($D$15="",INDEX(orderData[status],SMALL(IF(ISNUMBER(MATCH(orderData[customer],$D$9,0)*MATCH(orderData[status],$D$11,0)*MATCH(orderData[order_type],$D$13,0)),MATCH(ROW(orderData[customer]),ROW(orderData[customer])),""),ROWS($A$15:A112)+$B$3)),INDEX(orderData[statu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W105" s="392" t="str">
        <f t="array" ref="W105">IFERROR(IF($D$9="",IF($D$11="",IF($D$13="",IF($D$15="",INDEX(orderData[custom_docs],SMALL(MATCH(ROW(orderData[customer]),ROW(orderData[customer])),ROWS($A$15:A112)+$B$3)),INDEX(orderData[custom_docs],SMALL(IF(ISNUMBER(MATCH(YEAR(orderData[invoice_date]),$D$15,0)),MATCH(ROW(orderData[customer]),ROW(orderData[customer])),""),ROWS($A$15:A112)+$B$3))),IF($D$15="",INDEX(orderData[custom_docs],SMALL(IF(ISNUMBER(MATCH(orderData[order_type],$D$13,0)),MATCH(ROW(orderData[customer]),ROW(orderData[customer])),""),ROWS($A$15:A112)+$B$3)),INDEX(orderData[custom_docs],SMALL(IF(ISNUMBER(MATCH(orderData[order_type],$D$13,0)*MATCH(YEAR(orderData[invoice_date]),$D$15,0)),MATCH(ROW(orderData[customer]),ROW(orderData[customer])),""),ROWS($A$15:A112)+$B$3)))),IF($D$13="",IF($D$15="",INDEX(orderData[custom_docs],SMALL(IF(ISNUMBER(MATCH(orderData[status],$D$11,0)),MATCH(ROW(orderData[customer]),ROW(orderData[customer])),""),ROWS($A$15:A112)+$B$3)),INDEX(orderData[custom_docs],SMALL(IF(ISNUMBER(MATCH(orderData[status],$D$11,0)*MATCH(YEAR(orderData[invoice_date]),$D$15,0)),MATCH(ROW(orderData[customer]),ROW(orderData[customer])),""),ROWS($A$15:A112)+$B$3))),IF($D$15="",INDEX(orderData[custom_docs],SMALL(IF(ISNUMBER(MATCH(orderData[status],$D$11,0)*MATCH(orderData[order_type],$D$13,0)),MATCH(ROW(orderData[customer]),ROW(orderData[customer])),""),ROWS($A$15:A112)+$B$3)),INDEX(orderData[custom_docs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_docs],SMALL(IF(ISNUMBER(MATCH(orderData[customer],$D$9,0)),MATCH(ROW(orderData[customer]),ROW(orderData[customer])),""),ROWS($A$15:A112)+$B$3)),INDEX(orderData[custom_docs],SMALL(IF(ISNUMBER(MATCH(orderData[customer],$D$9,0)*MATCH(YEAR(orderData[invoice_date]),$D$15,0)),MATCH(ROW(orderData[customer]),ROW(orderData[customer])),""),ROWS($A$15:A112)+$B$3))),IF($D$15="",INDEX(orderData[custom_docs],SMALL(IF(ISNUMBER(MATCH(orderData[customer],$D$9,0)*MATCH(orderData[order_type],$D$13,0)),MATCH(ROW(orderData[customer]),ROW(orderData[customer])),""),ROWS($A$15:A112)+$B$3)),INDEX(orderData[custom_docs],SMALL(IF(ISNUMBER(MATCH(orderData[customer],$D$9,0)*MATCH(orderData[order_type],$D$13,0)*MATCH(YEAR(orderData[invoice_date]),$D$15,0)),MATCH(ROW(orderData[customer]),ROW(orderData[customer])),""),ROWS($A$15:A112)+$B$3)))),IF($D$13="",IF($D$15="",INDEX(orderData[custom_docs],SMALL(IF(ISNUMBER(MATCH(orderData[customer],$D$9,0)*MATCH(orderData[status],$D$11,0)),MATCH(ROW(orderData[customer]),ROW(orderData[customer])),""),ROWS($A$15:A112)+$B$3)),INDEX(orderData[custom_docs],SMALL(IF(ISNUMBER(MATCH(orderData[customer],$D$9,0)*MATCH(orderData[status],$D$11,0)*MATCH(YEAR(orderData[status]),$D$15,0)),MATCH(ROW(orderData[customer]),ROW(orderData[customer])),""),ROWS($A$15:A112)+$B$3))),IF($D$15="",INDEX(orderData[custom_docs],SMALL(IF(ISNUMBER(MATCH(orderData[customer],$D$9,0)*MATCH(orderData[status],$D$11,0)*MATCH(orderData[order_type],$D$13,0)),MATCH(ROW(orderData[customer]),ROW(orderData[customer])),""),ROWS($A$15:A112)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BK105" s="266"/>
      <c r="BL105" s="267"/>
      <c r="BM105" s="268"/>
      <c r="BN105" s="267"/>
      <c r="BO105" s="268"/>
      <c r="BZ105" s="318"/>
      <c r="CA105" s="305" t="str">
        <f>IFERROR(IF(BZ105="","",INDEX(productData[description],MATCH(BZ105,productData[sku],0))),"")</f>
        <v/>
      </c>
      <c r="CB105" s="307"/>
      <c r="CC105" s="421"/>
      <c r="CD105" s="315"/>
      <c r="CE105" s="426"/>
      <c r="CF105" s="308"/>
      <c r="CG105" s="309" t="str">
        <f>IFERROR(ROUNDUP(CB105/INDEX(productData[units_per_carton],MATCH(BZ105,productData[sku],0)),0),"")</f>
        <v/>
      </c>
      <c r="CH105" s="310" t="str">
        <f>IFERROR(ROUNDUP(CD105/INDEX(productData[units_per_carton],MATCH(BZ105,productData[sku],0)),0),"")</f>
        <v/>
      </c>
      <c r="CI105" s="310" t="str">
        <f>IFERROR(ROUNDUP(CF105/INDEX(productData[units_per_carton],MATCH(BZ105,productData[sku])),0),"")</f>
        <v/>
      </c>
      <c r="CJ105" s="310" t="str">
        <f>IFERROR(((CB105+CD105+CF105)/INDEX(productData[units_per_carton],MATCH(BZ105,productData[sku],0)))*INDEX(productData[net_weight],MATCH(BZ105,productData[sku],0)),"")</f>
        <v/>
      </c>
      <c r="CK105" s="310" t="str">
        <f>IFERROR(((CB105+CD105+CF105)/INDEX(productData[units_per_carton],MATCH(BZ105,productData[sku],0)))*INDEX(productData[gross_weight],MATCH(BZ105,productData[sku],0)),"")</f>
        <v/>
      </c>
      <c r="CL105" s="414" t="str">
        <f>IFERROR((CB105+CD105+CF105)/INDEX(productData[units_per_carton],MATCH(BZ105,productData[sku],0))*INDEX(productData[length],MATCH(BZ105,productData[sku],0))*INDEX(productData[width],MATCH(BZ105,productData[sku],0))*INDEX(productData[height],MATCH(BZ105,productData[sku],0))/1000000000,"")</f>
        <v/>
      </c>
      <c r="CM105" s="311" t="str">
        <f>IFERROR(INDEX(productData[category],MATCH(BZ105,productData[sku],0)),"")</f>
        <v/>
      </c>
      <c r="CN105" s="311" t="str">
        <f>IFERROR(INDEX(productData[size1],MATCH(BZ105,productData[sku],0)),"")</f>
        <v/>
      </c>
      <c r="CO105" s="312" t="str">
        <f>IFERROR(INDEX(productData[hs_code],MATCH(BZ105,productData[sku],0)),"")</f>
        <v/>
      </c>
      <c r="CP105" s="365" t="str">
        <f>IFERROR(INDEX(productData[sku_geko],MATCH(BZ105,productData[sku],0)),"")</f>
        <v/>
      </c>
      <c r="CQ105" s="308"/>
      <c r="CR105" s="383" t="str">
        <f>IFERROR(IF(BZ105="","",IF($BX$15="SALE",INDEX(inventory[COSTO UNITARIO],MATCH(BZ105,inventory[SKU],0)),IF($BX$15="SAMPLING",INDEX(inventory[COSTO UNITARIO],MATCH(BZ105,inventory[SKU],0)),""))),"")</f>
        <v/>
      </c>
      <c r="CS105" s="383" t="str">
        <f t="shared" si="10"/>
        <v/>
      </c>
      <c r="CT105" s="430" t="str">
        <f t="shared" si="11"/>
        <v/>
      </c>
      <c r="CU105" s="357" t="str">
        <f t="shared" si="12"/>
        <v/>
      </c>
      <c r="DB105" s="251" t="str">
        <f>IFERROR(VLOOKUP(BZ105,productData[],22,FALSE),"")</f>
        <v/>
      </c>
      <c r="EE105" s="337" t="str">
        <f t="array" ref="EE105">IFERROR(IF($EC$9="",IF($EC$11="",IF($EC$13="",INDEX(productData[sku],SMALL(MATCH(ROW(productData[sku]),ROW(productData[sku])),ROWS($A$15:A112)+$B$3)),INDEX(productData[sku],SMALL(IF(ISNUMBER(MATCH(productData[size1],$EC$13,0)),MATCH(ROW(productData[sku]),ROW(productData[sku])),""),ROWS($A$15:A110)+$B$3))),IF($EC$13="",INDEX(productData[sku],SMALL(IF(ISNUMBER(MATCH(productData[sex],$EC$11,0)),MATCH(ROW(productData[sku]),ROW(productData[sku])),""),ROWS($A$15:A110)+$B$3)),INDEX(productData[sku],SMALL(IF(ISNUMBER(MATCH(productData[sex],$EC$11,0)*MATCH(productData[size1],$EC$13,0)),MATCH(ROW(productData[sku]),ROW(productData[sku])),""),ROWS($A$15:A110)+$B$3)))),IF($EC$11="",IF($EC$13="",INDEX(productData[sku],SMALL(IF(ISNUMBER(MATCH(productData[category],$EC$9,0)),MATCH(ROW(productData[sku]),ROW(productData[sku])),""),ROWS($A$15:A110)+$B$3)),INDEX(productData[sku],SMALL(IF(ISNUMBER(MATCH(productData[category],$EC$9,0)*MATCH(productData[size1],$EC$13,0)),MATCH(ROW(productData[sku]),ROW(productData[sku])),""),ROWS($A$15:A110)+$B$3))),IF($EC$13="",INDEX(productData[sku],SMALL(IF(ISNUMBER(MATCH(productData[category],$EC$9,0)*MATCH(productData[sex],$EC$11,0)),MATCH(ROW(productData[sku]),ROW(productData[sku])),""),ROWS($A$15:A110)+$B$3)),INDEX(productData[sku],SMALL(IF(ISNUMBER(MATCH(productData[category],$EC$9,0)*MATCH(productData[sex],$EC$11,0)*MATCH(productData[size1],$EC$13,0)),MATCH(ROW(productData[sku]),ROW(productData[sku])),""),ROWS($A$15:A110)+$B$3))))),"")</f>
        <v/>
      </c>
      <c r="EF105" s="501" t="str">
        <f t="array" ref="EF105">IFERROR(IF($EC$9="",IF($EC$11="",IF($EC$13="",INDEX(productData[description],SMALL(MATCH(ROW(productData[sku]),ROW(productData[sku])),ROWS($A$15:A112)+$B$3)),INDEX(productData[description],SMALL(IF(ISNUMBER(MATCH(productData[size1],$EC$13,0)),MATCH(ROW(productData[sku]),ROW(productData[sku])),""),ROWS($A$15:A110)+$B$3))),IF($EC$13="",INDEX(productData[description],SMALL(IF(ISNUMBER(MATCH(productData[sex],$EC$11,0)),MATCH(ROW(productData[sku]),ROW(productData[sku])),""),ROWS($A$15:A110)+$B$3)),INDEX(productData[description],SMALL(IF(ISNUMBER(MATCH(productData[sex],$EC$11,0)*MATCH(productData[size1],$EC$13,0)),MATCH(ROW(productData[sku]),ROW(productData[sku])),""),ROWS($A$15:A110)+$B$3)))),IF($EC$11="",IF($EC$13="",INDEX(productData[description],SMALL(IF(ISNUMBER(MATCH(productData[category],$EC$9,0)),MATCH(ROW(productData[sku]),ROW(productData[sku])),""),ROWS($A$15:A110)+$B$3)),INDEX(productData[description],SMALL(IF(ISNUMBER(MATCH(productData[category],$EC$9,0)*MATCH(productData[size1],$EC$13,0)),MATCH(ROW(productData[sku]),ROW(productData[sku])),""),ROWS($A$15:A110)+$B$3))),IF($EC$13="",INDEX(productData[description],SMALL(IF(ISNUMBER(MATCH(productData[category],$EC$9,0)*MATCH(productData[sex],$EC$11,0)),MATCH(ROW(productData[sku]),ROW(productData[sku])),""),ROWS($A$15:A110)+$B$3)),INDEX(productData[description],SMALL(IF(ISNUMBER(MATCH(productData[category],$EC$9,0)*MATCH(productData[sex],$EC$11,0)*MATCH(productData[size1],$EC$13,0)),MATCH(ROW(productData[sku]),ROW(productData[sku])),""),ROWS($A$15:A110)+$B$3))))),"")</f>
        <v/>
      </c>
      <c r="EG105" s="338" t="str">
        <f>IFERROR(IF('BHPC MANAGER'!$EE105="","",INDEX(inventory[ESISTENZA],MATCH('BHPC MANAGER'!$EE105,inventory[SKU],0))),0)</f>
        <v/>
      </c>
      <c r="EH105" s="339" t="s">
        <v>241</v>
      </c>
      <c r="EI105" s="339" t="str">
        <f t="shared" si="13"/>
        <v/>
      </c>
      <c r="EJ105" s="340" t="s">
        <v>241</v>
      </c>
      <c r="EK105" s="341" t="str">
        <f t="shared" si="14"/>
        <v/>
      </c>
    </row>
    <row r="106" spans="12:141" ht="15" customHeight="1" x14ac:dyDescent="0.35">
      <c r="L106" s="285" t="str">
        <f t="array" ref="L106">IFERROR(IF($D$9="",IF($D$11="",IF($D$13="",IF($D$15="",INDEX(orderData[customer],SMALL(MATCH(ROW(orderData[customer]),ROW(orderData[customer])),ROWS($A$15:A113)+$B$3)),INDEX(orderData[customer],SMALL(IF(ISNUMBER(MATCH(YEAR(orderData[invoice_date]),$D$15,0)),MATCH(ROW(orderData[customer]),ROW(orderData[customer])),""),ROWS($A$15:A113)+$B$3))),IF($D$15="",INDEX(orderData[customer],SMALL(IF(ISNUMBER(MATCH(orderData[order_type],$D$13,0)),MATCH(ROW(orderData[customer]),ROW(orderData[customer])),""),ROWS($A$15:A113)+$B$3)),INDEX(orderData[customer],SMALL(IF(ISNUMBER(MATCH(orderData[order_type],$D$13,0)*MATCH(YEAR(orderData[invoice_date]),$D$15,0)),MATCH(ROW(orderData[customer]),ROW(orderData[customer])),""),ROWS($A$15:A113)+$B$3)))),IF($D$13="",IF($D$15="",INDEX(orderData[customer],SMALL(IF(ISNUMBER(MATCH(orderData[status],$D$11,0)),MATCH(ROW(orderData[customer]),ROW(orderData[customer])),""),ROWS($A$15:A113)+$B$3)),INDEX(orderData[customer],SMALL(IF(ISNUMBER(MATCH(orderData[status],$D$11,0)*MATCH(YEAR(orderData[invoice_date]),$D$15,0)),MATCH(ROW(orderData[customer]),ROW(orderData[customer])),""),ROWS($A$15:A113)+$B$3))),IF($D$15="",INDEX(orderData[customer],SMALL(IF(ISNUMBER(MATCH(orderData[status],$D$11,0)*MATCH(orderData[order_type],$D$13,0)),MATCH(ROW(orderData[customer]),ROW(orderData[customer])),""),ROWS($A$15:A113)+$B$3)),INDEX(orderData[customer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er],SMALL(IF(ISNUMBER(MATCH(orderData[customer],$D$9,0)),MATCH(ROW(orderData[customer]),ROW(orderData[customer])),""),ROWS($A$15:A113)+$B$3)),INDEX(orderData[customer],SMALL(IF(ISNUMBER(MATCH(orderData[customer],$D$9,0)*MATCH(YEAR(orderData[invoice_date]),$D$15,0)),MATCH(ROW(orderData[customer]),ROW(orderData[customer])),""),ROWS($A$15:A113)+$B$3))),IF($D$15="",INDEX(orderData[customer],SMALL(IF(ISNUMBER(MATCH(orderData[customer],$D$9,0)*MATCH(orderData[order_type],$D$13,0)),MATCH(ROW(orderData[customer]),ROW(orderData[customer])),""),ROWS($A$15:A113)+$B$3)),INDEX(orderData[customer],SMALL(IF(ISNUMBER(MATCH(orderData[customer],$D$9,0)*MATCH(orderData[order_type],$D$13,0)*MATCH(YEAR(orderData[invoice_date]),$D$15,0)),MATCH(ROW(orderData[customer]),ROW(orderData[customer])),""),ROWS($A$15:A113)+$B$3)))),IF($D$13="",IF($D$15="",INDEX(orderData[customer],SMALL(IF(ISNUMBER(MATCH(orderData[customer],$D$9,0)*MATCH(orderData[status],$D$11,0)),MATCH(ROW(orderData[customer]),ROW(orderData[customer])),""),ROWS($A$15:A113)+$B$3)),INDEX(orderData[customer],SMALL(IF(ISNUMBER(MATCH(orderData[customer],$D$9,0)*MATCH(orderData[status],$D$11,0)*MATCH(YEAR(orderData[invoice_date]),$D$15,0)),MATCH(ROW(orderData[customer]),ROW(orderData[customer])),""),ROWS($A$15:A113)+$B$3))),IF($D$15="",INDEX(orderData[customer],SMALL(IF(ISNUMBER(MATCH(orderData[customer],$D$9,0)*MATCH(orderData[status],$D$11,0)*MATCH(orderData[order_type],$D$13,0)),MATCH(ROW(orderData[customer]),ROW(orderData[customer])),""),ROWS($A$15:A113)+$B$3)),INDEX(orderData[customer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M106" s="286" t="str">
        <f t="array" ref="M106">IFERROR(IF($D$9="",IF($D$11="",IF($D$13="",IF($D$15="",INDEX(orderData[order_no],SMALL(MATCH(ROW(orderData[customer]),ROW(orderData[customer])),ROWS($A$15:A113)+$B$3)),INDEX(orderData[order_no],SMALL(IF(ISNUMBER(MATCH(YEAR(orderData[invoice_date]),$D$15,0)),MATCH(ROW(orderData[customer]),ROW(orderData[customer])),""),ROWS($A$15:A113)+$B$3))),IF($D$15="",INDEX(orderData[order_no],SMALL(IF(ISNUMBER(MATCH(orderData[order_type],$D$13,0)),MATCH(ROW(orderData[customer]),ROW(orderData[customer])),""),ROWS($A$15:A113)+$B$3)),INDEX(orderData[order_no],SMALL(IF(ISNUMBER(MATCH(orderData[order_type],$D$13,0)*MATCH(YEAR(orderData[invoice_date]),$D$15,0)),MATCH(ROW(orderData[customer]),ROW(orderData[customer])),""),ROWS($A$15:A113)+$B$3)))),IF($D$13="",IF($D$15="",INDEX(orderData[order_no],SMALL(IF(ISNUMBER(MATCH(orderData[status],$D$11,0)),MATCH(ROW(orderData[customer]),ROW(orderData[customer])),""),ROWS($A$15:A113)+$B$3)),INDEX(orderData[order_no],SMALL(IF(ISNUMBER(MATCH(orderData[status],$D$11,0)*MATCH(YEAR(orderData[invoice_date]),$D$15,0)),MATCH(ROW(orderData[customer]),ROW(orderData[customer])),""),ROWS($A$15:A113)+$B$3))),IF($D$15="",INDEX(orderData[order_no],SMALL(IF(ISNUMBER(MATCH(orderData[status],$D$11,0)*MATCH(orderData[order_type],$D$13,0)),MATCH(ROW(orderData[customer]),ROW(orderData[customer])),""),ROWS($A$15:A113)+$B$3)),INDEX(orderData[order_no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no],SMALL(IF(ISNUMBER(MATCH(orderData[customer],$D$9,0)),MATCH(ROW(orderData[customer]),ROW(orderData[customer])),""),ROWS($A$15:A113)+$B$3)),INDEX(orderData[order_no],SMALL(IF(ISNUMBER(MATCH(orderData[customer],$D$9,0)*MATCH(YEAR(orderData[invoice_date]),$D$15,0)),MATCH(ROW(orderData[customer]),ROW(orderData[customer])),""),ROWS($A$15:A113)+$B$3))),IF($D$15="",INDEX(orderData[order_no],SMALL(IF(ISNUMBER(MATCH(orderData[customer],$D$9,0)*MATCH(orderData[order_type],$D$13,0)),MATCH(ROW(orderData[customer]),ROW(orderData[customer])),""),ROWS($A$15:A113)+$B$3)),INDEX(orderData[order_no],SMALL(IF(ISNUMBER(MATCH(orderData[customer],$D$9,0)*MATCH(orderData[order_type],$D$13,0)*MATCH(YEAR(orderData[invoice_date]),$D$15,0)),MATCH(ROW(orderData[customer]),ROW(orderData[customer])),""),ROWS($A$15:A113)+$B$3)))),IF($D$13="",IF($D$15="",INDEX(orderData[order_no],SMALL(IF(ISNUMBER(MATCH(orderData[customer],$D$9,0)*MATCH(orderData[status],$D$11,0)),MATCH(ROW(orderData[customer]),ROW(orderData[customer])),""),ROWS($A$15:A113)+$B$3)),INDEX(orderData[order_no],SMALL(IF(ISNUMBER(MATCH(orderData[customer],$D$9,0)*MATCH(orderData[status],$D$11,0)*MATCH(YEAR(orderData[invoice_date]),$D$15,0)),MATCH(ROW(orderData[customer]),ROW(orderData[customer])),""),ROWS($A$15:A113)+$B$3))),IF($D$15="",INDEX(orderData[order_no],SMALL(IF(ISNUMBER(MATCH(orderData[customer],$D$9,0)*MATCH(orderData[status],$D$11,0)*MATCH(orderData[order_type],$D$13,0)),MATCH(ROW(orderData[customer]),ROW(orderData[customer])),""),ROWS($A$15:A113)+$B$3)),INDEX(orderData[order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N106" s="287" t="str">
        <f t="array" ref="N106">IFERROR(IF($D$9="",IF($D$11="",IF($D$13="",IF($D$15="",INDEX(orderData[order_type],SMALL(MATCH(ROW(orderData[customer]),ROW(orderData[customer])),ROWS($A$15:A113)+$B$3)),INDEX(orderData[order_type],SMALL(IF(ISNUMBER(MATCH(YEAR(orderData[invoice_date]),$D$15,0)),MATCH(ROW(orderData[customer]),ROW(orderData[customer])),""),ROWS($A$15:A113)+$B$3))),IF($D$15="",INDEX(orderData[order_type],SMALL(IF(ISNUMBER(MATCH(orderData[order_type],$D$13,0)),MATCH(ROW(orderData[customer]),ROW(orderData[customer])),""),ROWS($A$15:A113)+$B$3)),INDEX(orderData[order_type],SMALL(IF(ISNUMBER(MATCH(orderData[order_type],$D$13,0)*MATCH(YEAR(orderData[invoice_date]),$D$15,0)),MATCH(ROW(orderData[customer]),ROW(orderData[customer])),""),ROWS($A$15:A113)+$B$3)))),IF($D$13="",IF($D$15="",INDEX(orderData[order_type],SMALL(IF(ISNUMBER(MATCH(orderData[status],$D$11,0)),MATCH(ROW(orderData[customer]),ROW(orderData[customer])),""),ROWS($A$15:A113)+$B$3)),INDEX(orderData[order_type],SMALL(IF(ISNUMBER(MATCH(orderData[status],$D$11,0)*MATCH(YEAR(orderData[invoice_date]),$D$15,0)),MATCH(ROW(orderData[customer]),ROW(orderData[customer])),""),ROWS($A$15:A113)+$B$3))),IF($D$15="",INDEX(orderData[order_type],SMALL(IF(ISNUMBER(MATCH(orderData[status],$D$11,0)*MATCH(orderData[order_type],$D$13,0)),MATCH(ROW(orderData[customer]),ROW(orderData[customer])),""),ROWS($A$15:A113)+$B$3)),INDEX(orderData[order_typ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type],SMALL(IF(ISNUMBER(MATCH(orderData[customer],$D$9,0)),MATCH(ROW(orderData[customer]),ROW(orderData[customer])),""),ROWS($A$15:A113)+$B$3)),INDEX(orderData[order_type],SMALL(IF(ISNUMBER(MATCH(orderData[customer],$D$9,0)*MATCH(YEAR(orderData[invoice_date]),$D$15,0)),MATCH(ROW(orderData[customer]),ROW(orderData[customer])),""),ROWS($A$15:A113)+$B$3))),IF($D$15="",INDEX(orderData[order_type],SMALL(IF(ISNUMBER(MATCH(orderData[customer],$D$9,0)*MATCH(orderData[order_type],$D$13,0)),MATCH(ROW(orderData[customer]),ROW(orderData[customer])),""),ROWS($A$15:A113)+$B$3)),INDEX(orderData[order_type],SMALL(IF(ISNUMBER(MATCH(orderData[customer],$D$9,0)*MATCH(orderData[order_type],$D$13,0)*MATCH(YEAR(orderData[invoice_date]),$D$15,0)),MATCH(ROW(orderData[customer]),ROW(orderData[customer])),""),ROWS($A$15:A113)+$B$3)))),IF($D$13="",IF($D$15="",INDEX(orderData[order_type],SMALL(IF(ISNUMBER(MATCH(orderData[customer],$D$9,0)*MATCH(orderData[status],$D$11,0)),MATCH(ROW(orderData[customer]),ROW(orderData[customer])),""),ROWS($A$15:A113)+$B$3)),INDEX(orderData[order_type],SMALL(IF(ISNUMBER(MATCH(orderData[customer],$D$9,0)*MATCH(orderData[status],$D$11,0)*MATCH(YEAR(orderData[invoice_date]),$D$15,0)),MATCH(ROW(orderData[customer]),ROW(orderData[customer])),""),ROWS($A$15:A113)+$B$3))),IF($D$15="",INDEX(orderData[order_type],SMALL(IF(ISNUMBER(MATCH(orderData[customer],$D$9,0)*MATCH(orderData[status],$D$11,0)*MATCH(orderData[order_type],$D$13,0)),MATCH(ROW(orderData[customer]),ROW(orderData[customer])),""),ROWS($A$15:A113)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O106" s="288" t="str">
        <f t="array" ref="O106">IFERROR(IF($D$9="",IF($D$11="",IF($D$13="",IF($D$15="",INDEX(orderData[order_date],SMALL(MATCH(ROW(orderData[customer]),ROW(orderData[customer])),ROWS($A$15:A113)+$B$3)),INDEX(orderData[order_date],SMALL(IF(ISNUMBER(MATCH(YEAR(orderData[invoice_date]),$D$15,0)),MATCH(ROW(orderData[customer]),ROW(orderData[customer])),""),ROWS($A$15:A113)+$B$3))),IF($D$15="",INDEX(orderData[order_date],SMALL(IF(ISNUMBER(MATCH(orderData[order_type],$D$13,0)),MATCH(ROW(orderData[customer]),ROW(orderData[customer])),""),ROWS($A$15:A113)+$B$3)),INDEX(orderData[order_date],SMALL(IF(ISNUMBER(MATCH(orderData[order_type],$D$13,0)*MATCH(YEAR(orderData[invoice_date]),$D$15,0)),MATCH(ROW(orderData[customer]),ROW(orderData[customer])),""),ROWS($A$15:A113)+$B$3)))),IF($D$13="",IF($D$15="",INDEX(orderData[order_date],SMALL(IF(ISNUMBER(MATCH(orderData[status],$D$11,0)),MATCH(ROW(orderData[customer]),ROW(orderData[customer])),""),ROWS($A$15:A113)+$B$3)),INDEX(orderData[order_date],SMALL(IF(ISNUMBER(MATCH(orderData[status],$D$11,0)*MATCH(YEAR(orderData[invoice_date]),$D$15,0)),MATCH(ROW(orderData[customer]),ROW(orderData[customer])),""),ROWS($A$15:A113)+$B$3))),IF($D$15="",INDEX(orderData[order_date],SMALL(IF(ISNUMBER(MATCH(orderData[status],$D$11,0)*MATCH(orderData[order_type],$D$13,0)),MATCH(ROW(orderData[customer]),ROW(orderData[customer])),""),ROWS($A$15:A113)+$B$3)),INDEX(orderData[order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date],SMALL(IF(ISNUMBER(MATCH(orderData[customer],$D$9,0)),MATCH(ROW(orderData[customer]),ROW(orderData[customer])),""),ROWS($A$15:A113)+$B$3)),INDEX(orderData[order_date],SMALL(IF(ISNUMBER(MATCH(orderData[customer],$D$9,0)*MATCH(YEAR(orderData[invoice_date]),$D$15,0)),MATCH(ROW(orderData[customer]),ROW(orderData[customer])),""),ROWS($A$15:A113)+$B$3))),IF($D$15="",INDEX(orderData[order_date],SMALL(IF(ISNUMBER(MATCH(orderData[customer],$D$9,0)*MATCH(orderData[order_type],$D$13,0)),MATCH(ROW(orderData[customer]),ROW(orderData[customer])),""),ROWS($A$15:A113)+$B$3)),INDEX(orderData[order_date],SMALL(IF(ISNUMBER(MATCH(orderData[customer],$D$9,0)*MATCH(orderData[order_type],$D$13,0)*MATCH(YEAR(orderData[invoice_date]),$D$15,0)),MATCH(ROW(orderData[customer]),ROW(orderData[customer])),""),ROWS($A$15:A113)+$B$3)))),IF($D$13="",IF($D$15="",INDEX(orderData[order_date],SMALL(IF(ISNUMBER(MATCH(orderData[customer],$D$9,0)*MATCH(orderData[status],$D$11,0)),MATCH(ROW(orderData[customer]),ROW(orderData[customer])),""),ROWS($A$15:A113)+$B$3)),INDEX(orderData[order_date],SMALL(IF(ISNUMBER(MATCH(orderData[customer],$D$9,0)*MATCH(orderData[status],$D$11,0)*MATCH(YEAR(orderData[invoice_date]),$D$15,0)),MATCH(ROW(orderData[customer]),ROW(orderData[customer])),""),ROWS($A$15:A113)+$B$3))),IF($D$15="",INDEX(orderData[order_date],SMALL(IF(ISNUMBER(MATCH(orderData[customer],$D$9,0)*MATCH(orderData[status],$D$11,0)*MATCH(orderData[order_type],$D$13,0)),MATCH(ROW(orderData[customer]),ROW(orderData[customer])),""),ROWS($A$15:A113)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P106" s="289" t="str">
        <f t="array" ref="P106">IFERROR(IF($D$9="",IF($D$11="",IF($D$13="",IF($D$15="",INDEX(orderData[invoice_no],SMALL(MATCH(ROW(orderData[customer]),ROW(orderData[customer])),ROWS($A$15:A113)+$B$3)),INDEX(orderData[invoice_no],SMALL(IF(ISNUMBER(MATCH(YEAR(orderData[invoice_date]),$D$15,0)),MATCH(ROW(orderData[customer]),ROW(orderData[customer])),""),ROWS($A$15:A113)+$B$3))),IF($D$15="",INDEX(orderData[invoice_no],SMALL(IF(ISNUMBER(MATCH(orderData[order_type],$D$13,0)),MATCH(ROW(orderData[customer]),ROW(orderData[customer])),""),ROWS($A$15:A113)+$B$3)),INDEX(orderData[invoice_no],SMALL(IF(ISNUMBER(MATCH(orderData[order_type],$D$13,0)*MATCH(YEAR(orderData[invoice_date]),$D$15,0)),MATCH(ROW(orderData[customer]),ROW(orderData[customer])),""),ROWS($A$15:A113)+$B$3)))),IF($D$13="",IF($D$15="",INDEX(orderData[invoice_no],SMALL(IF(ISNUMBER(MATCH(orderData[status],$D$11,0)),MATCH(ROW(orderData[customer]),ROW(orderData[customer])),""),ROWS($A$15:A113)+$B$3)),INDEX(orderData[invoice_no],SMALL(IF(ISNUMBER(MATCH(orderData[status],$D$11,0)*MATCH(YEAR(orderData[invoice_date]),$D$15,0)),MATCH(ROW(orderData[customer]),ROW(orderData[customer])),""),ROWS($A$15:A113)+$B$3))),IF($D$15="",INDEX(orderData[invoice_no],SMALL(IF(ISNUMBER(MATCH(orderData[status],$D$11,0)*MATCH(orderData[order_type],$D$13,0)),MATCH(ROW(orderData[customer]),ROW(orderData[customer])),""),ROWS($A$15:A113)+$B$3)),INDEX(orderData[invoice_no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no],SMALL(IF(ISNUMBER(MATCH(orderData[customer],$D$9,0)),MATCH(ROW(orderData[customer]),ROW(orderData[customer])),""),ROWS($A$15:A113)+$B$3)),INDEX(orderData[invoice_no],SMALL(IF(ISNUMBER(MATCH(orderData[customer],$D$9,0)*MATCH(YEAR(orderData[invoice_date]),$D$15,0)),MATCH(ROW(orderData[customer]),ROW(orderData[customer])),""),ROWS($A$15:A113)+$B$3))),IF($D$15="",INDEX(orderData[invoice_no],SMALL(IF(ISNUMBER(MATCH(orderData[customer],$D$9,0)*MATCH(orderData[order_type],$D$13,0)),MATCH(ROW(orderData[customer]),ROW(orderData[customer])),""),ROWS($A$15:A113)+$B$3)),INDEX(orderData[invoice_no],SMALL(IF(ISNUMBER(MATCH(orderData[customer],$D$9,0)*MATCH(orderData[order_type],$D$13,0)*MATCH(YEAR(orderData[invoice_date]),$D$15,0)),MATCH(ROW(orderData[customer]),ROW(orderData[customer])),""),ROWS($A$15:A113)+$B$3)))),IF($D$13="",IF($D$15="",INDEX(orderData[invoice_no],SMALL(IF(ISNUMBER(MATCH(orderData[customer],$D$9,0)*MATCH(orderData[status],$D$11,0)),MATCH(ROW(orderData[customer]),ROW(orderData[customer])),""),ROWS($A$15:A113)+$B$3)),INDEX(orderData[invoice_no],SMALL(IF(ISNUMBER(MATCH(orderData[customer],$D$9,0)*MATCH(orderData[status],$D$11,0)*MATCH(YEAR(orderData[invoice_date]),$D$15,0)),MATCH(ROW(orderData[customer]),ROW(orderData[customer])),""),ROWS($A$15:A113)+$B$3))),IF($D$15="",INDEX(orderData[invoice_no],SMALL(IF(ISNUMBER(MATCH(orderData[customer],$D$9,0)*MATCH(orderData[status],$D$11,0)*MATCH(orderData[order_type],$D$13,0)),MATCH(ROW(orderData[customer]),ROW(orderData[customer])),""),ROWS($A$15:A113)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Q106" s="290" t="str">
        <f t="array" ref="Q106">IFERROR(IF($D$9="",IF($D$11="",IF($D$13="",IF($D$15="",INDEX(orderData[invoice_date],SMALL(MATCH(ROW(orderData[customer]),ROW(orderData[customer])),ROWS($A$15:A113)+$B$3)),INDEX(orderData[invoice_date],SMALL(IF(ISNUMBER(MATCH(YEAR(orderData[invoice_date]),$D$15,0)),MATCH(ROW(orderData[customer]),ROW(orderData[customer])),""),ROWS($A$15:A113)+$B$3))),IF($D$15="",INDEX(orderData[invoice_date],SMALL(IF(ISNUMBER(MATCH(orderData[order_type],$D$13,0)),MATCH(ROW(orderData[customer]),ROW(orderData[customer])),""),ROWS($A$15:A113)+$B$3)),INDEX(orderData[invoice_date],SMALL(IF(ISNUMBER(MATCH(orderData[order_type],$D$13,0)*MATCH(YEAR(orderData[invoice_date]),$D$15,0)),MATCH(ROW(orderData[customer]),ROW(orderData[customer])),""),ROWS($A$15:A113)+$B$3)))),IF($D$13="",IF($D$15="",INDEX(orderData[invoice_date],SMALL(IF(ISNUMBER(MATCH(orderData[status],$D$11,0)),MATCH(ROW(orderData[customer]),ROW(orderData[customer])),""),ROWS($A$15:A113)+$B$3)),INDEX(orderData[invoice_date],SMALL(IF(ISNUMBER(MATCH(orderData[status],$D$11,0)*MATCH(YEAR(orderData[invoice_date]),$D$15,0)),MATCH(ROW(orderData[customer]),ROW(orderData[customer])),""),ROWS($A$15:A113)+$B$3))),IF($D$15="",INDEX(orderData[invoice_date],SMALL(IF(ISNUMBER(MATCH(orderData[status],$D$11,0)*MATCH(orderData[order_type],$D$13,0)),MATCH(ROW(orderData[customer]),ROW(orderData[customer])),""),ROWS($A$15:A113)+$B$3)),INDEX(orderData[invoice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date],SMALL(IF(ISNUMBER(MATCH(orderData[customer],$D$9,0)),MATCH(ROW(orderData[customer]),ROW(orderData[customer])),""),ROWS($A$15:A113)+$B$3)),INDEX(orderData[invoice_date],SMALL(IF(ISNUMBER(MATCH(orderData[customer],$D$9,0)*MATCH(YEAR(orderData[invoice_date]),$D$15,0)),MATCH(ROW(orderData[customer]),ROW(orderData[customer])),""),ROWS($A$15:A113)+$B$3))),IF($D$15="",INDEX(orderData[invoice_date],SMALL(IF(ISNUMBER(MATCH(orderData[customer],$D$9,0)*MATCH(orderData[order_type],$D$13,0)),MATCH(ROW(orderData[customer]),ROW(orderData[customer])),""),ROWS($A$15:A113)+$B$3)),INDEX(orderData[invoice_date],SMALL(IF(ISNUMBER(MATCH(orderData[customer],$D$9,0)*MATCH(orderData[order_type],$D$13,0)*MATCH(YEAR(orderData[invoice_date]),$D$15,0)),MATCH(ROW(orderData[customer]),ROW(orderData[customer])),""),ROWS($A$15:A113)+$B$3)))),IF($D$13="",IF($D$15="",INDEX(orderData[invoice_date],SMALL(IF(ISNUMBER(MATCH(orderData[customer],$D$9,0)*MATCH(orderData[status],$D$11,0)),MATCH(ROW(orderData[customer]),ROW(orderData[customer])),""),ROWS($A$15:A113)+$B$3)),INDEX(orderData[invoice_date],SMALL(IF(ISNUMBER(MATCH(orderData[customer],$D$9,0)*MATCH(orderData[status],$D$11,0)*MATCH(YEAR(orderData[invoice_date]),$D$15,0)),MATCH(ROW(orderData[customer]),ROW(orderData[customer])),""),ROWS($A$15:A113)+$B$3))),IF($D$15="",INDEX(orderData[invoice_date],SMALL(IF(ISNUMBER(MATCH(orderData[customer],$D$9,0)*MATCH(orderData[status],$D$11,0)*MATCH(orderData[order_type],$D$13,0)),MATCH(ROW(orderData[customer]),ROW(orderData[customer])),""),ROWS($A$15:A113)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R106" s="291" t="str">
        <f t="array" ref="R106">IFERROR(IF($D$9="",IF($D$11="",IF($D$13="",IF($D$15="",INDEX(orderData[inv_amount],SMALL(MATCH(ROW(orderData[customer]),ROW(orderData[customer])),ROWS($A$15:A113)+$B$3)),INDEX(orderData[inv_amount],SMALL(IF(ISNUMBER(MATCH(YEAR(orderData[invoice_date]),$D$15,0)),MATCH(ROW(orderData[customer]),ROW(orderData[customer])),""),ROWS($A$15:A113)+$B$3))),IF($D$15="",INDEX(orderData[inv_amount],SMALL(IF(ISNUMBER(MATCH(orderData[order_type],$D$13,0)),MATCH(ROW(orderData[customer]),ROW(orderData[customer])),""),ROWS($A$15:A113)+$B$3)),INDEX(orderData[inv_amount],SMALL(IF(ISNUMBER(MATCH(orderData[order_type],$D$13,0)*MATCH(YEAR(orderData[invoice_date]),$D$15,0)),MATCH(ROW(orderData[customer]),ROW(orderData[customer])),""),ROWS($A$15:A113)+$B$3)))),IF($D$13="",IF($D$15="",INDEX(orderData[inv_amount],SMALL(IF(ISNUMBER(MATCH(orderData[status],$D$11,0)),MATCH(ROW(orderData[customer]),ROW(orderData[customer])),""),ROWS($A$15:A113)+$B$3)),INDEX(orderData[inv_amount],SMALL(IF(ISNUMBER(MATCH(orderData[status],$D$11,0)*MATCH(YEAR(orderData[invoice_date]),$D$15,0)),MATCH(ROW(orderData[customer]),ROW(orderData[customer])),""),ROWS($A$15:A113)+$B$3))),IF($D$15="",INDEX(orderData[inv_amount],SMALL(IF(ISNUMBER(MATCH(orderData[status],$D$11,0)*MATCH(orderData[order_type],$D$13,0)),MATCH(ROW(orderData[customer]),ROW(orderData[customer])),""),ROWS($A$15:A113)+$B$3)),INDEX(orderData[inv_amount],SMALL(IF(ISNUMBER(MATCH(orderData[status],$D$11,0)*MATCH(orderData[order_type],$D$13,0)*MATCH(YEAR(orderData[invoice_date]),$D$15,0)),MATCH(ROW(orderData[customer]),ROW(orderData[customer])),""),ROWS($A$15:A113)+$B$3))))),IF($D$11="",IF($D$13="",IF($D$15="",INDEX(orderData[inv_amount],SMALL(IF(ISNUMBER(MATCH(orderData[customer],$D$9,0)),MATCH(ROW(orderData[customer]),ROW(orderData[customer])),""),ROWS($A$15:A113)+$B$3)),INDEX(orderData[inv_amount],SMALL(IF(ISNUMBER(MATCH(orderData[customer],$D$9,0)*MATCH(YEAR(orderData[invoice_date]),$D$15,0)),MATCH(ROW(orderData[customer]),ROW(orderData[customer])),""),ROWS($A$15:A113)+$B$3))),IF($D$15="",INDEX(orderData[inv_amount],SMALL(IF(ISNUMBER(MATCH(orderData[customer],$D$9,0)*MATCH(orderData[order_type],$D$13,0)),MATCH(ROW(orderData[customer]),ROW(orderData[customer])),""),ROWS($A$15:A113)+$B$3)),INDEX(orderData[inv_amount],SMALL(IF(ISNUMBER(MATCH(orderData[customer],$D$9,0)*MATCH(orderData[order_type],$D$13,0)*MATCH(YEAR(orderData[invoice_date]),$D$15,0)),MATCH(ROW(orderData[customer]),ROW(orderData[customer])),""),ROWS($A$15:A113)+$B$3)))),IF($D$13="",IF($D$15="",INDEX(orderData[inv_amount],SMALL(IF(ISNUMBER(MATCH(orderData[customer],$D$9,0)*MATCH(orderData[status],$D$11,0)),MATCH(ROW(orderData[customer]),ROW(orderData[customer])),""),ROWS($A$15:A113)+$B$3)),INDEX(orderData[inv_amount],SMALL(IF(ISNUMBER(MATCH(orderData[customer],$D$9,0)*MATCH(orderData[status],$D$11,0)*MATCH(YEAR(orderData[inv_amount]),$D$15,0)),MATCH(ROW(orderData[customer]),ROW(orderData[customer])),""),ROWS($A$15:A113)+$B$3))),IF($D$15="",INDEX(orderData[inv_amount],SMALL(IF(ISNUMBER(MATCH(orderData[customer],$D$9,0)*MATCH(orderData[status],$D$11,0)*MATCH(orderData[order_type],$D$13,0)),MATCH(ROW(orderData[customer]),ROW(orderData[customer])),""),ROWS($A$15:A113)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S106" s="353" t="str">
        <f t="array" ref="S106">IFERROR(IF($D$9="",IF($D$11="",IF($D$13="",IF($D$15="",INDEX(orderData[lock_goods],SMALL(MATCH(ROW(orderData[customer]),ROW(orderData[customer])),ROWS($A$15:A113)+$B$3)),INDEX(orderData[lock_goods],SMALL(IF(ISNUMBER(MATCH(YEAR(orderData[invoice_date]),$D$15,0)),MATCH(ROW(orderData[customer]),ROW(orderData[customer])),""),ROWS($A$15:A113)+$B$3))),IF($D$15="",INDEX(orderData[lock_goods],SMALL(IF(ISNUMBER(MATCH(orderData[order_type],$D$13,0)),MATCH(ROW(orderData[customer]),ROW(orderData[customer])),""),ROWS($A$15:A113)+$B$3)),INDEX(orderData[lock_goods],SMALL(IF(ISNUMBER(MATCH(orderData[order_type],$D$13,0)*MATCH(YEAR(orderData[invoice_date]),$D$15,0)),MATCH(ROW(orderData[customer]),ROW(orderData[customer])),""),ROWS($A$15:A113)+$B$3)))),IF($D$13="",IF($D$15="",INDEX(orderData[lock_goods],SMALL(IF(ISNUMBER(MATCH(orderData[status],$D$11,0)),MATCH(ROW(orderData[customer]),ROW(orderData[customer])),""),ROWS($A$15:A113)+$B$3)),INDEX(orderData[lock_goods],SMALL(IF(ISNUMBER(MATCH(orderData[status],$D$11,0)*MATCH(YEAR(orderData[invoice_date]),$D$15,0)),MATCH(ROW(orderData[customer]),ROW(orderData[customer])),""),ROWS($A$15:A113)+$B$3))),IF($D$15="",INDEX(orderData[lock_goods],SMALL(IF(ISNUMBER(MATCH(orderData[status],$D$11,0)*MATCH(orderData[order_type],$D$13,0)),MATCH(ROW(orderData[customer]),ROW(orderData[customer])),""),ROWS($A$15:A113)+$B$3)),INDEX(orderData[lock_goods],SMALL(IF(ISNUMBER(MATCH(orderData[status],$D$11,0)*MATCH(orderData[order_type],$D$13,0)*MATCH(YEAR(orderData[invoice_date]),$D$15,0)),MATCH(ROW(orderData[customer]),ROW(orderData[customer])),""),ROWS($A$15:A113)+$B$3))))),IF($D$11="",IF($D$13="",IF($D$15="",INDEX(orderData[lock_goods],SMALL(IF(ISNUMBER(MATCH(orderData[customer],$D$9,0)),MATCH(ROW(orderData[customer]),ROW(orderData[customer])),""),ROWS($A$15:A113)+$B$3)),INDEX(orderData[lock_goods],SMALL(IF(ISNUMBER(MATCH(orderData[customer],$D$9,0)*MATCH(YEAR(orderData[invoice_date]),$D$15,0)),MATCH(ROW(orderData[customer]),ROW(orderData[customer])),""),ROWS($A$15:A113)+$B$3))),IF($D$15="",INDEX(orderData[lock_goods],SMALL(IF(ISNUMBER(MATCH(orderData[customer],$D$9,0)*MATCH(orderData[order_type],$D$13,0)),MATCH(ROW(orderData[customer]),ROW(orderData[customer])),""),ROWS($A$15:A113)+$B$3)),INDEX(orderData[lock_goods],SMALL(IF(ISNUMBER(MATCH(orderData[customer],$D$9,0)*MATCH(orderData[order_type],$D$13,0)*MATCH(YEAR(orderData[invoice_date]),$D$15,0)),MATCH(ROW(orderData[customer]),ROW(orderData[customer])),""),ROWS($A$15:A113)+$B$3)))),IF($D$13="",IF($D$15="",INDEX(orderData[lock_goods],SMALL(IF(ISNUMBER(MATCH(orderData[customer],$D$9,0)*MATCH(orderData[status],$D$11,0)),MATCH(ROW(orderData[customer]),ROW(orderData[customer])),""),ROWS($A$15:A113)+$B$3)),INDEX(orderData[lock_goods],SMALL(IF(ISNUMBER(MATCH(orderData[customer],$D$9,0)*MATCH(orderData[status],$D$11,0)*MATCH(YEAR(orderData[payed]),$D$15,0)),MATCH(ROW(orderData[customer]),ROW(orderData[customer])),""),ROWS($A$15:A113)+$B$3))),IF($D$15="",INDEX(orderData[lock_goods],SMALL(IF(ISNUMBER(MATCH(orderData[customer],$D$9,0)*MATCH(orderData[status],$D$11,0)*MATCH(orderData[order_type],$D$13,0)),MATCH(ROW(orderData[customer]),ROW(orderData[customer])),""),ROWS($A$15:A113)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T106" s="292" t="str">
        <f t="array" ref="T106">IFERROR(IF($D$9="",IF($D$11="",IF($D$13="",IF($D$15="",INDEX(orderData[payed],SMALL(MATCH(ROW(orderData[customer]),ROW(orderData[customer])),ROWS($A$15:A113)+$B$3)),INDEX(orderData[payed],SMALL(IF(ISNUMBER(MATCH(YEAR(orderData[invoice_date]),$D$15,0)),MATCH(ROW(orderData[customer]),ROW(orderData[customer])),""),ROWS($A$15:A113)+$B$3))),IF($D$15="",INDEX(orderData[payed],SMALL(IF(ISNUMBER(MATCH(orderData[order_type],$D$13,0)),MATCH(ROW(orderData[customer]),ROW(orderData[customer])),""),ROWS($A$15:A113)+$B$3)),INDEX(orderData[payed],SMALL(IF(ISNUMBER(MATCH(orderData[order_type],$D$13,0)*MATCH(YEAR(orderData[invoice_date]),$D$15,0)),MATCH(ROW(orderData[customer]),ROW(orderData[customer])),""),ROWS($A$15:A113)+$B$3)))),IF($D$13="",IF($D$15="",INDEX(orderData[payed],SMALL(IF(ISNUMBER(MATCH(orderData[status],$D$11,0)),MATCH(ROW(orderData[customer]),ROW(orderData[customer])),""),ROWS($A$15:A113)+$B$3)),INDEX(orderData[payed],SMALL(IF(ISNUMBER(MATCH(orderData[status],$D$11,0)*MATCH(YEAR(orderData[invoice_date]),$D$15,0)),MATCH(ROW(orderData[customer]),ROW(orderData[customer])),""),ROWS($A$15:A113)+$B$3))),IF($D$15="",INDEX(orderData[payed],SMALL(IF(ISNUMBER(MATCH(orderData[status],$D$11,0)*MATCH(orderData[order_type],$D$13,0)),MATCH(ROW(orderData[customer]),ROW(orderData[customer])),""),ROWS($A$15:A113)+$B$3)),INDEX(orderData[payed],SMALL(IF(ISNUMBER(MATCH(orderData[status],$D$11,0)*MATCH(orderData[order_type],$D$13,0)*MATCH(YEAR(orderData[invoice_date]),$D$15,0)),MATCH(ROW(orderData[customer]),ROW(orderData[customer])),""),ROWS($A$15:A113)+$B$3))))),IF($D$11="",IF($D$13="",IF($D$15="",INDEX(orderData[payed],SMALL(IF(ISNUMBER(MATCH(orderData[customer],$D$9,0)),MATCH(ROW(orderData[customer]),ROW(orderData[customer])),""),ROWS($A$15:A113)+$B$3)),INDEX(orderData[payed],SMALL(IF(ISNUMBER(MATCH(orderData[customer],$D$9,0)*MATCH(YEAR(orderData[invoice_date]),$D$15,0)),MATCH(ROW(orderData[customer]),ROW(orderData[customer])),""),ROWS($A$15:A113)+$B$3))),IF($D$15="",INDEX(orderData[payed],SMALL(IF(ISNUMBER(MATCH(orderData[customer],$D$9,0)*MATCH(orderData[order_type],$D$13,0)),MATCH(ROW(orderData[customer]),ROW(orderData[customer])),""),ROWS($A$15:A113)+$B$3)),INDEX(orderData[payed],SMALL(IF(ISNUMBER(MATCH(orderData[customer],$D$9,0)*MATCH(orderData[order_type],$D$13,0)*MATCH(YEAR(orderData[invoice_date]),$D$15,0)),MATCH(ROW(orderData[customer]),ROW(orderData[customer])),""),ROWS($A$15:A113)+$B$3)))),IF($D$13="",IF($D$15="",INDEX(orderData[payed],SMALL(IF(ISNUMBER(MATCH(orderData[customer],$D$9,0)*MATCH(orderData[status],$D$11,0)),MATCH(ROW(orderData[customer]),ROW(orderData[customer])),""),ROWS($A$15:A113)+$B$3)),INDEX(orderData[payed],SMALL(IF(ISNUMBER(MATCH(orderData[customer],$D$9,0)*MATCH(orderData[status],$D$11,0)*MATCH(YEAR(orderData[payed]),$D$15,0)),MATCH(ROW(orderData[customer]),ROW(orderData[customer])),""),ROWS($A$15:A113)+$B$3))),IF($D$15="",INDEX(orderData[payed],SMALL(IF(ISNUMBER(MATCH(orderData[customer],$D$9,0)*MATCH(orderData[status],$D$11,0)*MATCH(orderData[order_type],$D$13,0)),MATCH(ROW(orderData[customer]),ROW(orderData[customer])),""),ROWS($A$15:A113)+$B$3)),INDEX(orderData[paye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U106" s="287" t="str">
        <f t="array" ref="U106">IFERROR(IF($D$9="",IF($D$11="",IF($D$13="",IF($D$15="",INDEX(orderData[shipping_method],SMALL(MATCH(ROW(orderData[customer]),ROW(orderData[customer])),ROWS($A$15:A113)+$B$3)),INDEX(orderData[shipping_method],SMALL(IF(ISNUMBER(MATCH(YEAR(orderData[invoice_date]),$D$15,0)),MATCH(ROW(orderData[customer]),ROW(orderData[customer])),""),ROWS($A$15:A113)+$B$3))),IF($D$15="",INDEX(orderData[shipping_method],SMALL(IF(ISNUMBER(MATCH(orderData[order_type],$D$13,0)),MATCH(ROW(orderData[customer]),ROW(orderData[customer])),""),ROWS($A$15:A113)+$B$3)),INDEX(orderData[shipping_method],SMALL(IF(ISNUMBER(MATCH(orderData[order_type],$D$13,0)*MATCH(YEAR(orderData[invoice_date]),$D$15,0)),MATCH(ROW(orderData[customer]),ROW(orderData[customer])),""),ROWS($A$15:A113)+$B$3)))),IF($D$13="",IF($D$15="",INDEX(orderData[shipping_method],SMALL(IF(ISNUMBER(MATCH(orderData[status],$D$11,0)),MATCH(ROW(orderData[customer]),ROW(orderData[customer])),""),ROWS($A$15:A113)+$B$3)),INDEX(orderData[shipping_method],SMALL(IF(ISNUMBER(MATCH(orderData[status],$D$11,0)*MATCH(YEAR(orderData[invoice_date]),$D$15,0)),MATCH(ROW(orderData[customer]),ROW(orderData[customer])),""),ROWS($A$15:A113)+$B$3))),IF($D$15="",INDEX(orderData[shipping_method],SMALL(IF(ISNUMBER(MATCH(orderData[status],$D$11,0)*MATCH(orderData[order_type],$D$13,0)),MATCH(ROW(orderData[customer]),ROW(orderData[customer])),""),ROWS($A$15:A113)+$B$3)),INDEX(orderData[shipping_method],SMALL(IF(ISNUMBER(MATCH(orderData[status],$D$11,0)*MATCH(orderData[order_type],$D$13,0)*MATCH(YEAR(orderData[invoice_date]),$D$15,0)),MATCH(ROW(orderData[customer]),ROW(orderData[customer])),""),ROWS($A$15:A113)+$B$3))))),IF($D$11="",IF($D$13="",IF($D$15="",INDEX(orderData[shipping_method],SMALL(IF(ISNUMBER(MATCH(orderData[customer],$D$9,0)),MATCH(ROW(orderData[customer]),ROW(orderData[customer])),""),ROWS($A$15:A113)+$B$3)),INDEX(orderData[shipping_method],SMALL(IF(ISNUMBER(MATCH(orderData[customer],$D$9,0)*MATCH(YEAR(orderData[invoice_date]),$D$15,0)),MATCH(ROW(orderData[customer]),ROW(orderData[customer])),""),ROWS($A$15:A113)+$B$3))),IF($D$15="",INDEX(orderData[shipping_method],SMALL(IF(ISNUMBER(MATCH(orderData[customer],$D$9,0)*MATCH(orderData[order_type],$D$13,0)),MATCH(ROW(orderData[customer]),ROW(orderData[customer])),""),ROWS($A$15:A113)+$B$3)),INDEX(orderData[shipping_method],SMALL(IF(ISNUMBER(MATCH(orderData[customer],$D$9,0)*MATCH(orderData[order_type],$D$13,0)*MATCH(YEAR(orderData[invoice_date]),$D$15,0)),MATCH(ROW(orderData[customer]),ROW(orderData[customer])),""),ROWS($A$15:A113)+$B$3)))),IF($D$13="",IF($D$15="",INDEX(orderData[shipping_method],SMALL(IF(ISNUMBER(MATCH(orderData[customer],$D$9,0)*MATCH(orderData[status],$D$11,0)),MATCH(ROW(orderData[customer]),ROW(orderData[customer])),""),ROWS($A$15:A113)+$B$3)),INDEX(orderData[shipping_method],SMALL(IF(ISNUMBER(MATCH(orderData[customer],$D$9,0)*MATCH(orderData[status],$D$11,0)*MATCH(YEAR(orderData[shipping_method]),$D$15,0)),MATCH(ROW(orderData[customer]),ROW(orderData[customer])),""),ROWS($A$15:A113)+$B$3))),IF($D$15="",INDEX(orderData[shipping_method],SMALL(IF(ISNUMBER(MATCH(orderData[customer],$D$9,0)*MATCH(orderData[status],$D$11,0)*MATCH(orderData[order_type],$D$13,0)),MATCH(ROW(orderData[customer]),ROW(orderData[customer])),""),ROWS($A$15:A113)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V106" s="292" t="str">
        <f t="array" ref="V106">IFERROR(IF($D$9="",IF($D$11="",IF($D$13="",IF($D$15="",INDEX(orderData[status],SMALL(MATCH(ROW(orderData[customer]),ROW(orderData[customer])),ROWS($A$15:A113)+$B$3)),INDEX(orderData[status],SMALL(IF(ISNUMBER(MATCH(YEAR(orderData[invoice_date]),$D$15,0)),MATCH(ROW(orderData[customer]),ROW(orderData[customer])),""),ROWS($A$15:A113)+$B$3))),IF($D$15="",INDEX(orderData[status],SMALL(IF(ISNUMBER(MATCH(orderData[order_type],$D$13,0)),MATCH(ROW(orderData[customer]),ROW(orderData[customer])),""),ROWS($A$15:A113)+$B$3)),INDEX(orderData[status],SMALL(IF(ISNUMBER(MATCH(orderData[order_type],$D$13,0)*MATCH(YEAR(orderData[invoice_date]),$D$15,0)),MATCH(ROW(orderData[customer]),ROW(orderData[customer])),""),ROWS($A$15:A113)+$B$3)))),IF($D$13="",IF($D$15="",INDEX(orderData[status],SMALL(IF(ISNUMBER(MATCH(orderData[status],$D$11,0)),MATCH(ROW(orderData[customer]),ROW(orderData[customer])),""),ROWS($A$15:A113)+$B$3)),INDEX(orderData[status],SMALL(IF(ISNUMBER(MATCH(orderData[status],$D$11,0)*MATCH(YEAR(orderData[invoice_date]),$D$15,0)),MATCH(ROW(orderData[customer]),ROW(orderData[customer])),""),ROWS($A$15:A113)+$B$3))),IF($D$15="",INDEX(orderData[status],SMALL(IF(ISNUMBER(MATCH(orderData[status],$D$11,0)*MATCH(orderData[order_type],$D$13,0)),MATCH(ROW(orderData[customer]),ROW(orderData[customer])),""),ROWS($A$15:A113)+$B$3)),INDEX(orderData[status],SMALL(IF(ISNUMBER(MATCH(orderData[status],$D$11,0)*MATCH(orderData[order_type],$D$13,0)*MATCH(YEAR(orderData[invoice_date]),$D$15,0)),MATCH(ROW(orderData[customer]),ROW(orderData[customer])),""),ROWS($A$15:A113)+$B$3))))),IF($D$11="",IF($D$13="",IF($D$15="",INDEX(orderData[status],SMALL(IF(ISNUMBER(MATCH(orderData[customer],$D$9,0)),MATCH(ROW(orderData[customer]),ROW(orderData[customer])),""),ROWS($A$15:A113)+$B$3)),INDEX(orderData[status],SMALL(IF(ISNUMBER(MATCH(orderData[customer],$D$9,0)*MATCH(YEAR(orderData[invoice_date]),$D$15,0)),MATCH(ROW(orderData[customer]),ROW(orderData[customer])),""),ROWS($A$15:A113)+$B$3))),IF($D$15="",INDEX(orderData[status],SMALL(IF(ISNUMBER(MATCH(orderData[customer],$D$9,0)*MATCH(orderData[order_type],$D$13,0)),MATCH(ROW(orderData[customer]),ROW(orderData[customer])),""),ROWS($A$15:A113)+$B$3)),INDEX(orderData[status],SMALL(IF(ISNUMBER(MATCH(orderData[customer],$D$9,0)*MATCH(orderData[order_type],$D$13,0)*MATCH(YEAR(orderData[invoice_date]),$D$15,0)),MATCH(ROW(orderData[customer]),ROW(orderData[customer])),""),ROWS($A$15:A113)+$B$3)))),IF($D$13="",IF($D$15="",INDEX(orderData[status],SMALL(IF(ISNUMBER(MATCH(orderData[customer],$D$9,0)*MATCH(orderData[status],$D$11,0)),MATCH(ROW(orderData[customer]),ROW(orderData[customer])),""),ROWS($A$15:A113)+$B$3)),INDEX(orderData[status],SMALL(IF(ISNUMBER(MATCH(orderData[customer],$D$9,0)*MATCH(orderData[status],$D$11,0)*MATCH(YEAR(orderData[status]),$D$15,0)),MATCH(ROW(orderData[customer]),ROW(orderData[customer])),""),ROWS($A$15:A113)+$B$3))),IF($D$15="",INDEX(orderData[status],SMALL(IF(ISNUMBER(MATCH(orderData[customer],$D$9,0)*MATCH(orderData[status],$D$11,0)*MATCH(orderData[order_type],$D$13,0)),MATCH(ROW(orderData[customer]),ROW(orderData[customer])),""),ROWS($A$15:A113)+$B$3)),INDEX(orderData[statu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W106" s="392" t="str">
        <f t="array" ref="W106">IFERROR(IF($D$9="",IF($D$11="",IF($D$13="",IF($D$15="",INDEX(orderData[custom_docs],SMALL(MATCH(ROW(orderData[customer]),ROW(orderData[customer])),ROWS($A$15:A113)+$B$3)),INDEX(orderData[custom_docs],SMALL(IF(ISNUMBER(MATCH(YEAR(orderData[invoice_date]),$D$15,0)),MATCH(ROW(orderData[customer]),ROW(orderData[customer])),""),ROWS($A$15:A113)+$B$3))),IF($D$15="",INDEX(orderData[custom_docs],SMALL(IF(ISNUMBER(MATCH(orderData[order_type],$D$13,0)),MATCH(ROW(orderData[customer]),ROW(orderData[customer])),""),ROWS($A$15:A113)+$B$3)),INDEX(orderData[custom_docs],SMALL(IF(ISNUMBER(MATCH(orderData[order_type],$D$13,0)*MATCH(YEAR(orderData[invoice_date]),$D$15,0)),MATCH(ROW(orderData[customer]),ROW(orderData[customer])),""),ROWS($A$15:A113)+$B$3)))),IF($D$13="",IF($D$15="",INDEX(orderData[custom_docs],SMALL(IF(ISNUMBER(MATCH(orderData[status],$D$11,0)),MATCH(ROW(orderData[customer]),ROW(orderData[customer])),""),ROWS($A$15:A113)+$B$3)),INDEX(orderData[custom_docs],SMALL(IF(ISNUMBER(MATCH(orderData[status],$D$11,0)*MATCH(YEAR(orderData[invoice_date]),$D$15,0)),MATCH(ROW(orderData[customer]),ROW(orderData[customer])),""),ROWS($A$15:A113)+$B$3))),IF($D$15="",INDEX(orderData[custom_docs],SMALL(IF(ISNUMBER(MATCH(orderData[status],$D$11,0)*MATCH(orderData[order_type],$D$13,0)),MATCH(ROW(orderData[customer]),ROW(orderData[customer])),""),ROWS($A$15:A113)+$B$3)),INDEX(orderData[custom_docs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_docs],SMALL(IF(ISNUMBER(MATCH(orderData[customer],$D$9,0)),MATCH(ROW(orderData[customer]),ROW(orderData[customer])),""),ROWS($A$15:A113)+$B$3)),INDEX(orderData[custom_docs],SMALL(IF(ISNUMBER(MATCH(orderData[customer],$D$9,0)*MATCH(YEAR(orderData[invoice_date]),$D$15,0)),MATCH(ROW(orderData[customer]),ROW(orderData[customer])),""),ROWS($A$15:A113)+$B$3))),IF($D$15="",INDEX(orderData[custom_docs],SMALL(IF(ISNUMBER(MATCH(orderData[customer],$D$9,0)*MATCH(orderData[order_type],$D$13,0)),MATCH(ROW(orderData[customer]),ROW(orderData[customer])),""),ROWS($A$15:A113)+$B$3)),INDEX(orderData[custom_docs],SMALL(IF(ISNUMBER(MATCH(orderData[customer],$D$9,0)*MATCH(orderData[order_type],$D$13,0)*MATCH(YEAR(orderData[invoice_date]),$D$15,0)),MATCH(ROW(orderData[customer]),ROW(orderData[customer])),""),ROWS($A$15:A113)+$B$3)))),IF($D$13="",IF($D$15="",INDEX(orderData[custom_docs],SMALL(IF(ISNUMBER(MATCH(orderData[customer],$D$9,0)*MATCH(orderData[status],$D$11,0)),MATCH(ROW(orderData[customer]),ROW(orderData[customer])),""),ROWS($A$15:A113)+$B$3)),INDEX(orderData[custom_docs],SMALL(IF(ISNUMBER(MATCH(orderData[customer],$D$9,0)*MATCH(orderData[status],$D$11,0)*MATCH(YEAR(orderData[status]),$D$15,0)),MATCH(ROW(orderData[customer]),ROW(orderData[customer])),""),ROWS($A$15:A113)+$B$3))),IF($D$15="",INDEX(orderData[custom_docs],SMALL(IF(ISNUMBER(MATCH(orderData[customer],$D$9,0)*MATCH(orderData[status],$D$11,0)*MATCH(orderData[order_type],$D$13,0)),MATCH(ROW(orderData[customer]),ROW(orderData[customer])),""),ROWS($A$15:A113)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BK106" s="266"/>
      <c r="BL106" s="267"/>
      <c r="BM106" s="268"/>
      <c r="BN106" s="267"/>
      <c r="BO106" s="268"/>
      <c r="BZ106" s="318"/>
      <c r="CA106" s="305" t="str">
        <f>IFERROR(IF(BZ106="","",INDEX(productData[description],MATCH(BZ106,productData[sku],0))),"")</f>
        <v/>
      </c>
      <c r="CB106" s="307"/>
      <c r="CC106" s="421"/>
      <c r="CD106" s="315"/>
      <c r="CE106" s="426"/>
      <c r="CF106" s="308"/>
      <c r="CG106" s="309" t="str">
        <f>IFERROR(ROUNDUP(CB106/INDEX(productData[units_per_carton],MATCH(BZ106,productData[sku],0)),0),"")</f>
        <v/>
      </c>
      <c r="CH106" s="310" t="str">
        <f>IFERROR(ROUNDUP(CD106/INDEX(productData[units_per_carton],MATCH(BZ106,productData[sku],0)),0),"")</f>
        <v/>
      </c>
      <c r="CI106" s="310" t="str">
        <f>IFERROR(ROUNDUP(CF106/INDEX(productData[units_per_carton],MATCH(BZ106,productData[sku])),0),"")</f>
        <v/>
      </c>
      <c r="CJ106" s="310" t="str">
        <f>IFERROR(((CB106+CD106+CF106)/INDEX(productData[units_per_carton],MATCH(BZ106,productData[sku],0)))*INDEX(productData[net_weight],MATCH(BZ106,productData[sku],0)),"")</f>
        <v/>
      </c>
      <c r="CK106" s="310" t="str">
        <f>IFERROR(((CB106+CD106+CF106)/INDEX(productData[units_per_carton],MATCH(BZ106,productData[sku],0)))*INDEX(productData[gross_weight],MATCH(BZ106,productData[sku],0)),"")</f>
        <v/>
      </c>
      <c r="CL106" s="414" t="str">
        <f>IFERROR((CB106+CD106+CF106)/INDEX(productData[units_per_carton],MATCH(BZ106,productData[sku],0))*INDEX(productData[length],MATCH(BZ106,productData[sku],0))*INDEX(productData[width],MATCH(BZ106,productData[sku],0))*INDEX(productData[height],MATCH(BZ106,productData[sku],0))/1000000000,"")</f>
        <v/>
      </c>
      <c r="CM106" s="311" t="str">
        <f>IFERROR(INDEX(productData[category],MATCH(BZ106,productData[sku],0)),"")</f>
        <v/>
      </c>
      <c r="CN106" s="311" t="str">
        <f>IFERROR(INDEX(productData[size1],MATCH(BZ106,productData[sku],0)),"")</f>
        <v/>
      </c>
      <c r="CO106" s="312" t="str">
        <f>IFERROR(INDEX(productData[hs_code],MATCH(BZ106,productData[sku],0)),"")</f>
        <v/>
      </c>
      <c r="CP106" s="365" t="str">
        <f>IFERROR(INDEX(productData[sku_geko],MATCH(BZ106,productData[sku],0)),"")</f>
        <v/>
      </c>
      <c r="CQ106" s="308"/>
      <c r="CR106" s="383" t="str">
        <f>IFERROR(IF(BZ106="","",IF($BX$15="SALE",INDEX(inventory[COSTO UNITARIO],MATCH(BZ106,inventory[SKU],0)),IF($BX$15="SAMPLING",INDEX(inventory[COSTO UNITARIO],MATCH(BZ106,inventory[SKU],0)),""))),"")</f>
        <v/>
      </c>
      <c r="CS106" s="383" t="str">
        <f t="shared" si="10"/>
        <v/>
      </c>
      <c r="CT106" s="430" t="str">
        <f t="shared" si="11"/>
        <v/>
      </c>
      <c r="CU106" s="357" t="str">
        <f t="shared" si="12"/>
        <v/>
      </c>
      <c r="DB106" s="251" t="str">
        <f>IFERROR(VLOOKUP(BZ106,productData[],22,FALSE),"")</f>
        <v/>
      </c>
      <c r="EE106" s="342" t="str">
        <f t="array" ref="EE106">IFERROR(IF($EC$9="",IF($EC$11="",IF($EC$13="",INDEX(productData[sku],SMALL(MATCH(ROW(productData[sku]),ROW(productData[sku])),ROWS($A$15:A113)+$B$3)),INDEX(productData[sku],SMALL(IF(ISNUMBER(MATCH(productData[size1],$EC$13,0)),MATCH(ROW(productData[sku]),ROW(productData[sku])),""),ROWS($A$15:A111)+$B$3))),IF($EC$13="",INDEX(productData[sku],SMALL(IF(ISNUMBER(MATCH(productData[sex],$EC$11,0)),MATCH(ROW(productData[sku]),ROW(productData[sku])),""),ROWS($A$15:A111)+$B$3)),INDEX(productData[sku],SMALL(IF(ISNUMBER(MATCH(productData[sex],$EC$11,0)*MATCH(productData[size1],$EC$13,0)),MATCH(ROW(productData[sku]),ROW(productData[sku])),""),ROWS($A$15:A111)+$B$3)))),IF($EC$11="",IF($EC$13="",INDEX(productData[sku],SMALL(IF(ISNUMBER(MATCH(productData[category],$EC$9,0)),MATCH(ROW(productData[sku]),ROW(productData[sku])),""),ROWS($A$15:A111)+$B$3)),INDEX(productData[sku],SMALL(IF(ISNUMBER(MATCH(productData[category],$EC$9,0)*MATCH(productData[size1],$EC$13,0)),MATCH(ROW(productData[sku]),ROW(productData[sku])),""),ROWS($A$15:A111)+$B$3))),IF($EC$13="",INDEX(productData[sku],SMALL(IF(ISNUMBER(MATCH(productData[category],$EC$9,0)*MATCH(productData[sex],$EC$11,0)),MATCH(ROW(productData[sku]),ROW(productData[sku])),""),ROWS($A$15:A111)+$B$3)),INDEX(productData[sku],SMALL(IF(ISNUMBER(MATCH(productData[category],$EC$9,0)*MATCH(productData[sex],$EC$11,0)*MATCH(productData[size1],$EC$13,0)),MATCH(ROW(productData[sku]),ROW(productData[sku])),""),ROWS($A$15:A111)+$B$3))))),"")</f>
        <v/>
      </c>
      <c r="EF106" s="502" t="str">
        <f t="array" ref="EF106">IFERROR(IF($EC$9="",IF($EC$11="",IF($EC$13="",INDEX(productData[description],SMALL(MATCH(ROW(productData[sku]),ROW(productData[sku])),ROWS($A$15:A113)+$B$3)),INDEX(productData[description],SMALL(IF(ISNUMBER(MATCH(productData[size1],$EC$13,0)),MATCH(ROW(productData[sku]),ROW(productData[sku])),""),ROWS($A$15:A111)+$B$3))),IF($EC$13="",INDEX(productData[description],SMALL(IF(ISNUMBER(MATCH(productData[sex],$EC$11,0)),MATCH(ROW(productData[sku]),ROW(productData[sku])),""),ROWS($A$15:A111)+$B$3)),INDEX(productData[description],SMALL(IF(ISNUMBER(MATCH(productData[sex],$EC$11,0)*MATCH(productData[size1],$EC$13,0)),MATCH(ROW(productData[sku]),ROW(productData[sku])),""),ROWS($A$15:A111)+$B$3)))),IF($EC$11="",IF($EC$13="",INDEX(productData[description],SMALL(IF(ISNUMBER(MATCH(productData[category],$EC$9,0)),MATCH(ROW(productData[sku]),ROW(productData[sku])),""),ROWS($A$15:A111)+$B$3)),INDEX(productData[description],SMALL(IF(ISNUMBER(MATCH(productData[category],$EC$9,0)*MATCH(productData[size1],$EC$13,0)),MATCH(ROW(productData[sku]),ROW(productData[sku])),""),ROWS($A$15:A111)+$B$3))),IF($EC$13="",INDEX(productData[description],SMALL(IF(ISNUMBER(MATCH(productData[category],$EC$9,0)*MATCH(productData[sex],$EC$11,0)),MATCH(ROW(productData[sku]),ROW(productData[sku])),""),ROWS($A$15:A111)+$B$3)),INDEX(productData[description],SMALL(IF(ISNUMBER(MATCH(productData[category],$EC$9,0)*MATCH(productData[sex],$EC$11,0)*MATCH(productData[size1],$EC$13,0)),MATCH(ROW(productData[sku]),ROW(productData[sku])),""),ROWS($A$15:A111)+$B$3))))),"")</f>
        <v/>
      </c>
      <c r="EG106" s="343" t="str">
        <f>IFERROR(IF('BHPC MANAGER'!$EE106="","",INDEX(inventory[ESISTENZA],MATCH('BHPC MANAGER'!$EE106,inventory[SKU],0))),0)</f>
        <v/>
      </c>
      <c r="EH106" s="344" t="s">
        <v>241</v>
      </c>
      <c r="EI106" s="344" t="str">
        <f t="shared" si="13"/>
        <v/>
      </c>
      <c r="EJ106" s="345" t="s">
        <v>241</v>
      </c>
      <c r="EK106" s="346" t="str">
        <f t="shared" si="14"/>
        <v/>
      </c>
    </row>
    <row r="107" spans="12:141" ht="15" customHeight="1" x14ac:dyDescent="0.35">
      <c r="L107" s="285" t="str">
        <f t="array" ref="L107">IFERROR(IF($D$9="",IF($D$11="",IF($D$13="",IF($D$15="",INDEX(orderData[customer],SMALL(MATCH(ROW(orderData[customer]),ROW(orderData[customer])),ROWS($A$15:A114)+$B$3)),INDEX(orderData[customer],SMALL(IF(ISNUMBER(MATCH(YEAR(orderData[invoice_date]),$D$15,0)),MATCH(ROW(orderData[customer]),ROW(orderData[customer])),""),ROWS($A$15:A114)+$B$3))),IF($D$15="",INDEX(orderData[customer],SMALL(IF(ISNUMBER(MATCH(orderData[order_type],$D$13,0)),MATCH(ROW(orderData[customer]),ROW(orderData[customer])),""),ROWS($A$15:A114)+$B$3)),INDEX(orderData[customer],SMALL(IF(ISNUMBER(MATCH(orderData[order_type],$D$13,0)*MATCH(YEAR(orderData[invoice_date]),$D$15,0)),MATCH(ROW(orderData[customer]),ROW(orderData[customer])),""),ROWS($A$15:A114)+$B$3)))),IF($D$13="",IF($D$15="",INDEX(orderData[customer],SMALL(IF(ISNUMBER(MATCH(orderData[status],$D$11,0)),MATCH(ROW(orderData[customer]),ROW(orderData[customer])),""),ROWS($A$15:A114)+$B$3)),INDEX(orderData[customer],SMALL(IF(ISNUMBER(MATCH(orderData[status],$D$11,0)*MATCH(YEAR(orderData[invoice_date]),$D$15,0)),MATCH(ROW(orderData[customer]),ROW(orderData[customer])),""),ROWS($A$15:A114)+$B$3))),IF($D$15="",INDEX(orderData[customer],SMALL(IF(ISNUMBER(MATCH(orderData[status],$D$11,0)*MATCH(orderData[order_type],$D$13,0)),MATCH(ROW(orderData[customer]),ROW(orderData[customer])),""),ROWS($A$15:A114)+$B$3)),INDEX(orderData[customer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er],SMALL(IF(ISNUMBER(MATCH(orderData[customer],$D$9,0)),MATCH(ROW(orderData[customer]),ROW(orderData[customer])),""),ROWS($A$15:A114)+$B$3)),INDEX(orderData[customer],SMALL(IF(ISNUMBER(MATCH(orderData[customer],$D$9,0)*MATCH(YEAR(orderData[invoice_date]),$D$15,0)),MATCH(ROW(orderData[customer]),ROW(orderData[customer])),""),ROWS($A$15:A114)+$B$3))),IF($D$15="",INDEX(orderData[customer],SMALL(IF(ISNUMBER(MATCH(orderData[customer],$D$9,0)*MATCH(orderData[order_type],$D$13,0)),MATCH(ROW(orderData[customer]),ROW(orderData[customer])),""),ROWS($A$15:A114)+$B$3)),INDEX(orderData[customer],SMALL(IF(ISNUMBER(MATCH(orderData[customer],$D$9,0)*MATCH(orderData[order_type],$D$13,0)*MATCH(YEAR(orderData[invoice_date]),$D$15,0)),MATCH(ROW(orderData[customer]),ROW(orderData[customer])),""),ROWS($A$15:A114)+$B$3)))),IF($D$13="",IF($D$15="",INDEX(orderData[customer],SMALL(IF(ISNUMBER(MATCH(orderData[customer],$D$9,0)*MATCH(orderData[status],$D$11,0)),MATCH(ROW(orderData[customer]),ROW(orderData[customer])),""),ROWS($A$15:A114)+$B$3)),INDEX(orderData[customer],SMALL(IF(ISNUMBER(MATCH(orderData[customer],$D$9,0)*MATCH(orderData[status],$D$11,0)*MATCH(YEAR(orderData[invoice_date]),$D$15,0)),MATCH(ROW(orderData[customer]),ROW(orderData[customer])),""),ROWS($A$15:A114)+$B$3))),IF($D$15="",INDEX(orderData[customer],SMALL(IF(ISNUMBER(MATCH(orderData[customer],$D$9,0)*MATCH(orderData[status],$D$11,0)*MATCH(orderData[order_type],$D$13,0)),MATCH(ROW(orderData[customer]),ROW(orderData[customer])),""),ROWS($A$15:A114)+$B$3)),INDEX(orderData[customer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M107" s="286" t="str">
        <f t="array" ref="M107">IFERROR(IF($D$9="",IF($D$11="",IF($D$13="",IF($D$15="",INDEX(orderData[order_no],SMALL(MATCH(ROW(orderData[customer]),ROW(orderData[customer])),ROWS($A$15:A114)+$B$3)),INDEX(orderData[order_no],SMALL(IF(ISNUMBER(MATCH(YEAR(orderData[invoice_date]),$D$15,0)),MATCH(ROW(orderData[customer]),ROW(orderData[customer])),""),ROWS($A$15:A114)+$B$3))),IF($D$15="",INDEX(orderData[order_no],SMALL(IF(ISNUMBER(MATCH(orderData[order_type],$D$13,0)),MATCH(ROW(orderData[customer]),ROW(orderData[customer])),""),ROWS($A$15:A114)+$B$3)),INDEX(orderData[order_no],SMALL(IF(ISNUMBER(MATCH(orderData[order_type],$D$13,0)*MATCH(YEAR(orderData[invoice_date]),$D$15,0)),MATCH(ROW(orderData[customer]),ROW(orderData[customer])),""),ROWS($A$15:A114)+$B$3)))),IF($D$13="",IF($D$15="",INDEX(orderData[order_no],SMALL(IF(ISNUMBER(MATCH(orderData[status],$D$11,0)),MATCH(ROW(orderData[customer]),ROW(orderData[customer])),""),ROWS($A$15:A114)+$B$3)),INDEX(orderData[order_no],SMALL(IF(ISNUMBER(MATCH(orderData[status],$D$11,0)*MATCH(YEAR(orderData[invoice_date]),$D$15,0)),MATCH(ROW(orderData[customer]),ROW(orderData[customer])),""),ROWS($A$15:A114)+$B$3))),IF($D$15="",INDEX(orderData[order_no],SMALL(IF(ISNUMBER(MATCH(orderData[status],$D$11,0)*MATCH(orderData[order_type],$D$13,0)),MATCH(ROW(orderData[customer]),ROW(orderData[customer])),""),ROWS($A$15:A114)+$B$3)),INDEX(orderData[order_no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no],SMALL(IF(ISNUMBER(MATCH(orderData[customer],$D$9,0)),MATCH(ROW(orderData[customer]),ROW(orderData[customer])),""),ROWS($A$15:A114)+$B$3)),INDEX(orderData[order_no],SMALL(IF(ISNUMBER(MATCH(orderData[customer],$D$9,0)*MATCH(YEAR(orderData[invoice_date]),$D$15,0)),MATCH(ROW(orderData[customer]),ROW(orderData[customer])),""),ROWS($A$15:A114)+$B$3))),IF($D$15="",INDEX(orderData[order_no],SMALL(IF(ISNUMBER(MATCH(orderData[customer],$D$9,0)*MATCH(orderData[order_type],$D$13,0)),MATCH(ROW(orderData[customer]),ROW(orderData[customer])),""),ROWS($A$15:A114)+$B$3)),INDEX(orderData[order_no],SMALL(IF(ISNUMBER(MATCH(orderData[customer],$D$9,0)*MATCH(orderData[order_type],$D$13,0)*MATCH(YEAR(orderData[invoice_date]),$D$15,0)),MATCH(ROW(orderData[customer]),ROW(orderData[customer])),""),ROWS($A$15:A114)+$B$3)))),IF($D$13="",IF($D$15="",INDEX(orderData[order_no],SMALL(IF(ISNUMBER(MATCH(orderData[customer],$D$9,0)*MATCH(orderData[status],$D$11,0)),MATCH(ROW(orderData[customer]),ROW(orderData[customer])),""),ROWS($A$15:A114)+$B$3)),INDEX(orderData[order_no],SMALL(IF(ISNUMBER(MATCH(orderData[customer],$D$9,0)*MATCH(orderData[status],$D$11,0)*MATCH(YEAR(orderData[invoice_date]),$D$15,0)),MATCH(ROW(orderData[customer]),ROW(orderData[customer])),""),ROWS($A$15:A114)+$B$3))),IF($D$15="",INDEX(orderData[order_no],SMALL(IF(ISNUMBER(MATCH(orderData[customer],$D$9,0)*MATCH(orderData[status],$D$11,0)*MATCH(orderData[order_type],$D$13,0)),MATCH(ROW(orderData[customer]),ROW(orderData[customer])),""),ROWS($A$15:A114)+$B$3)),INDEX(orderData[order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N107" s="287" t="str">
        <f t="array" ref="N107">IFERROR(IF($D$9="",IF($D$11="",IF($D$13="",IF($D$15="",INDEX(orderData[order_type],SMALL(MATCH(ROW(orderData[customer]),ROW(orderData[customer])),ROWS($A$15:A114)+$B$3)),INDEX(orderData[order_type],SMALL(IF(ISNUMBER(MATCH(YEAR(orderData[invoice_date]),$D$15,0)),MATCH(ROW(orderData[customer]),ROW(orderData[customer])),""),ROWS($A$15:A114)+$B$3))),IF($D$15="",INDEX(orderData[order_type],SMALL(IF(ISNUMBER(MATCH(orderData[order_type],$D$13,0)),MATCH(ROW(orderData[customer]),ROW(orderData[customer])),""),ROWS($A$15:A114)+$B$3)),INDEX(orderData[order_type],SMALL(IF(ISNUMBER(MATCH(orderData[order_type],$D$13,0)*MATCH(YEAR(orderData[invoice_date]),$D$15,0)),MATCH(ROW(orderData[customer]),ROW(orderData[customer])),""),ROWS($A$15:A114)+$B$3)))),IF($D$13="",IF($D$15="",INDEX(orderData[order_type],SMALL(IF(ISNUMBER(MATCH(orderData[status],$D$11,0)),MATCH(ROW(orderData[customer]),ROW(orderData[customer])),""),ROWS($A$15:A114)+$B$3)),INDEX(orderData[order_type],SMALL(IF(ISNUMBER(MATCH(orderData[status],$D$11,0)*MATCH(YEAR(orderData[invoice_date]),$D$15,0)),MATCH(ROW(orderData[customer]),ROW(orderData[customer])),""),ROWS($A$15:A114)+$B$3))),IF($D$15="",INDEX(orderData[order_type],SMALL(IF(ISNUMBER(MATCH(orderData[status],$D$11,0)*MATCH(orderData[order_type],$D$13,0)),MATCH(ROW(orderData[customer]),ROW(orderData[customer])),""),ROWS($A$15:A114)+$B$3)),INDEX(orderData[order_typ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type],SMALL(IF(ISNUMBER(MATCH(orderData[customer],$D$9,0)),MATCH(ROW(orderData[customer]),ROW(orderData[customer])),""),ROWS($A$15:A114)+$B$3)),INDEX(orderData[order_type],SMALL(IF(ISNUMBER(MATCH(orderData[customer],$D$9,0)*MATCH(YEAR(orderData[invoice_date]),$D$15,0)),MATCH(ROW(orderData[customer]),ROW(orderData[customer])),""),ROWS($A$15:A114)+$B$3))),IF($D$15="",INDEX(orderData[order_type],SMALL(IF(ISNUMBER(MATCH(orderData[customer],$D$9,0)*MATCH(orderData[order_type],$D$13,0)),MATCH(ROW(orderData[customer]),ROW(orderData[customer])),""),ROWS($A$15:A114)+$B$3)),INDEX(orderData[order_type],SMALL(IF(ISNUMBER(MATCH(orderData[customer],$D$9,0)*MATCH(orderData[order_type],$D$13,0)*MATCH(YEAR(orderData[invoice_date]),$D$15,0)),MATCH(ROW(orderData[customer]),ROW(orderData[customer])),""),ROWS($A$15:A114)+$B$3)))),IF($D$13="",IF($D$15="",INDEX(orderData[order_type],SMALL(IF(ISNUMBER(MATCH(orderData[customer],$D$9,0)*MATCH(orderData[status],$D$11,0)),MATCH(ROW(orderData[customer]),ROW(orderData[customer])),""),ROWS($A$15:A114)+$B$3)),INDEX(orderData[order_type],SMALL(IF(ISNUMBER(MATCH(orderData[customer],$D$9,0)*MATCH(orderData[status],$D$11,0)*MATCH(YEAR(orderData[invoice_date]),$D$15,0)),MATCH(ROW(orderData[customer]),ROW(orderData[customer])),""),ROWS($A$15:A114)+$B$3))),IF($D$15="",INDEX(orderData[order_type],SMALL(IF(ISNUMBER(MATCH(orderData[customer],$D$9,0)*MATCH(orderData[status],$D$11,0)*MATCH(orderData[order_type],$D$13,0)),MATCH(ROW(orderData[customer]),ROW(orderData[customer])),""),ROWS($A$15:A114)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O107" s="288" t="str">
        <f t="array" ref="O107">IFERROR(IF($D$9="",IF($D$11="",IF($D$13="",IF($D$15="",INDEX(orderData[order_date],SMALL(MATCH(ROW(orderData[customer]),ROW(orderData[customer])),ROWS($A$15:A114)+$B$3)),INDEX(orderData[order_date],SMALL(IF(ISNUMBER(MATCH(YEAR(orderData[invoice_date]),$D$15,0)),MATCH(ROW(orderData[customer]),ROW(orderData[customer])),""),ROWS($A$15:A114)+$B$3))),IF($D$15="",INDEX(orderData[order_date],SMALL(IF(ISNUMBER(MATCH(orderData[order_type],$D$13,0)),MATCH(ROW(orderData[customer]),ROW(orderData[customer])),""),ROWS($A$15:A114)+$B$3)),INDEX(orderData[order_date],SMALL(IF(ISNUMBER(MATCH(orderData[order_type],$D$13,0)*MATCH(YEAR(orderData[invoice_date]),$D$15,0)),MATCH(ROW(orderData[customer]),ROW(orderData[customer])),""),ROWS($A$15:A114)+$B$3)))),IF($D$13="",IF($D$15="",INDEX(orderData[order_date],SMALL(IF(ISNUMBER(MATCH(orderData[status],$D$11,0)),MATCH(ROW(orderData[customer]),ROW(orderData[customer])),""),ROWS($A$15:A114)+$B$3)),INDEX(orderData[order_date],SMALL(IF(ISNUMBER(MATCH(orderData[status],$D$11,0)*MATCH(YEAR(orderData[invoice_date]),$D$15,0)),MATCH(ROW(orderData[customer]),ROW(orderData[customer])),""),ROWS($A$15:A114)+$B$3))),IF($D$15="",INDEX(orderData[order_date],SMALL(IF(ISNUMBER(MATCH(orderData[status],$D$11,0)*MATCH(orderData[order_type],$D$13,0)),MATCH(ROW(orderData[customer]),ROW(orderData[customer])),""),ROWS($A$15:A114)+$B$3)),INDEX(orderData[order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date],SMALL(IF(ISNUMBER(MATCH(orderData[customer],$D$9,0)),MATCH(ROW(orderData[customer]),ROW(orderData[customer])),""),ROWS($A$15:A114)+$B$3)),INDEX(orderData[order_date],SMALL(IF(ISNUMBER(MATCH(orderData[customer],$D$9,0)*MATCH(YEAR(orderData[invoice_date]),$D$15,0)),MATCH(ROW(orderData[customer]),ROW(orderData[customer])),""),ROWS($A$15:A114)+$B$3))),IF($D$15="",INDEX(orderData[order_date],SMALL(IF(ISNUMBER(MATCH(orderData[customer],$D$9,0)*MATCH(orderData[order_type],$D$13,0)),MATCH(ROW(orderData[customer]),ROW(orderData[customer])),""),ROWS($A$15:A114)+$B$3)),INDEX(orderData[order_date],SMALL(IF(ISNUMBER(MATCH(orderData[customer],$D$9,0)*MATCH(orderData[order_type],$D$13,0)*MATCH(YEAR(orderData[invoice_date]),$D$15,0)),MATCH(ROW(orderData[customer]),ROW(orderData[customer])),""),ROWS($A$15:A114)+$B$3)))),IF($D$13="",IF($D$15="",INDEX(orderData[order_date],SMALL(IF(ISNUMBER(MATCH(orderData[customer],$D$9,0)*MATCH(orderData[status],$D$11,0)),MATCH(ROW(orderData[customer]),ROW(orderData[customer])),""),ROWS($A$15:A114)+$B$3)),INDEX(orderData[order_date],SMALL(IF(ISNUMBER(MATCH(orderData[customer],$D$9,0)*MATCH(orderData[status],$D$11,0)*MATCH(YEAR(orderData[invoice_date]),$D$15,0)),MATCH(ROW(orderData[customer]),ROW(orderData[customer])),""),ROWS($A$15:A114)+$B$3))),IF($D$15="",INDEX(orderData[order_date],SMALL(IF(ISNUMBER(MATCH(orderData[customer],$D$9,0)*MATCH(orderData[status],$D$11,0)*MATCH(orderData[order_type],$D$13,0)),MATCH(ROW(orderData[customer]),ROW(orderData[customer])),""),ROWS($A$15:A114)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P107" s="289" t="str">
        <f t="array" ref="P107">IFERROR(IF($D$9="",IF($D$11="",IF($D$13="",IF($D$15="",INDEX(orderData[invoice_no],SMALL(MATCH(ROW(orderData[customer]),ROW(orderData[customer])),ROWS($A$15:A114)+$B$3)),INDEX(orderData[invoice_no],SMALL(IF(ISNUMBER(MATCH(YEAR(orderData[invoice_date]),$D$15,0)),MATCH(ROW(orderData[customer]),ROW(orderData[customer])),""),ROWS($A$15:A114)+$B$3))),IF($D$15="",INDEX(orderData[invoice_no],SMALL(IF(ISNUMBER(MATCH(orderData[order_type],$D$13,0)),MATCH(ROW(orderData[customer]),ROW(orderData[customer])),""),ROWS($A$15:A114)+$B$3)),INDEX(orderData[invoice_no],SMALL(IF(ISNUMBER(MATCH(orderData[order_type],$D$13,0)*MATCH(YEAR(orderData[invoice_date]),$D$15,0)),MATCH(ROW(orderData[customer]),ROW(orderData[customer])),""),ROWS($A$15:A114)+$B$3)))),IF($D$13="",IF($D$15="",INDEX(orderData[invoice_no],SMALL(IF(ISNUMBER(MATCH(orderData[status],$D$11,0)),MATCH(ROW(orderData[customer]),ROW(orderData[customer])),""),ROWS($A$15:A114)+$B$3)),INDEX(orderData[invoice_no],SMALL(IF(ISNUMBER(MATCH(orderData[status],$D$11,0)*MATCH(YEAR(orderData[invoice_date]),$D$15,0)),MATCH(ROW(orderData[customer]),ROW(orderData[customer])),""),ROWS($A$15:A114)+$B$3))),IF($D$15="",INDEX(orderData[invoice_no],SMALL(IF(ISNUMBER(MATCH(orderData[status],$D$11,0)*MATCH(orderData[order_type],$D$13,0)),MATCH(ROW(orderData[customer]),ROW(orderData[customer])),""),ROWS($A$15:A114)+$B$3)),INDEX(orderData[invoice_no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no],SMALL(IF(ISNUMBER(MATCH(orderData[customer],$D$9,0)),MATCH(ROW(orderData[customer]),ROW(orderData[customer])),""),ROWS($A$15:A114)+$B$3)),INDEX(orderData[invoice_no],SMALL(IF(ISNUMBER(MATCH(orderData[customer],$D$9,0)*MATCH(YEAR(orderData[invoice_date]),$D$15,0)),MATCH(ROW(orderData[customer]),ROW(orderData[customer])),""),ROWS($A$15:A114)+$B$3))),IF($D$15="",INDEX(orderData[invoice_no],SMALL(IF(ISNUMBER(MATCH(orderData[customer],$D$9,0)*MATCH(orderData[order_type],$D$13,0)),MATCH(ROW(orderData[customer]),ROW(orderData[customer])),""),ROWS($A$15:A114)+$B$3)),INDEX(orderData[invoice_no],SMALL(IF(ISNUMBER(MATCH(orderData[customer],$D$9,0)*MATCH(orderData[order_type],$D$13,0)*MATCH(YEAR(orderData[invoice_date]),$D$15,0)),MATCH(ROW(orderData[customer]),ROW(orderData[customer])),""),ROWS($A$15:A114)+$B$3)))),IF($D$13="",IF($D$15="",INDEX(orderData[invoice_no],SMALL(IF(ISNUMBER(MATCH(orderData[customer],$D$9,0)*MATCH(orderData[status],$D$11,0)),MATCH(ROW(orderData[customer]),ROW(orderData[customer])),""),ROWS($A$15:A114)+$B$3)),INDEX(orderData[invoice_no],SMALL(IF(ISNUMBER(MATCH(orderData[customer],$D$9,0)*MATCH(orderData[status],$D$11,0)*MATCH(YEAR(orderData[invoice_date]),$D$15,0)),MATCH(ROW(orderData[customer]),ROW(orderData[customer])),""),ROWS($A$15:A114)+$B$3))),IF($D$15="",INDEX(orderData[invoice_no],SMALL(IF(ISNUMBER(MATCH(orderData[customer],$D$9,0)*MATCH(orderData[status],$D$11,0)*MATCH(orderData[order_type],$D$13,0)),MATCH(ROW(orderData[customer]),ROW(orderData[customer])),""),ROWS($A$15:A114)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Q107" s="290" t="str">
        <f t="array" ref="Q107">IFERROR(IF($D$9="",IF($D$11="",IF($D$13="",IF($D$15="",INDEX(orderData[invoice_date],SMALL(MATCH(ROW(orderData[customer]),ROW(orderData[customer])),ROWS($A$15:A114)+$B$3)),INDEX(orderData[invoice_date],SMALL(IF(ISNUMBER(MATCH(YEAR(orderData[invoice_date]),$D$15,0)),MATCH(ROW(orderData[customer]),ROW(orderData[customer])),""),ROWS($A$15:A114)+$B$3))),IF($D$15="",INDEX(orderData[invoice_date],SMALL(IF(ISNUMBER(MATCH(orderData[order_type],$D$13,0)),MATCH(ROW(orderData[customer]),ROW(orderData[customer])),""),ROWS($A$15:A114)+$B$3)),INDEX(orderData[invoice_date],SMALL(IF(ISNUMBER(MATCH(orderData[order_type],$D$13,0)*MATCH(YEAR(orderData[invoice_date]),$D$15,0)),MATCH(ROW(orderData[customer]),ROW(orderData[customer])),""),ROWS($A$15:A114)+$B$3)))),IF($D$13="",IF($D$15="",INDEX(orderData[invoice_date],SMALL(IF(ISNUMBER(MATCH(orderData[status],$D$11,0)),MATCH(ROW(orderData[customer]),ROW(orderData[customer])),""),ROWS($A$15:A114)+$B$3)),INDEX(orderData[invoice_date],SMALL(IF(ISNUMBER(MATCH(orderData[status],$D$11,0)*MATCH(YEAR(orderData[invoice_date]),$D$15,0)),MATCH(ROW(orderData[customer]),ROW(orderData[customer])),""),ROWS($A$15:A114)+$B$3))),IF($D$15="",INDEX(orderData[invoice_date],SMALL(IF(ISNUMBER(MATCH(orderData[status],$D$11,0)*MATCH(orderData[order_type],$D$13,0)),MATCH(ROW(orderData[customer]),ROW(orderData[customer])),""),ROWS($A$15:A114)+$B$3)),INDEX(orderData[invoice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date],SMALL(IF(ISNUMBER(MATCH(orderData[customer],$D$9,0)),MATCH(ROW(orderData[customer]),ROW(orderData[customer])),""),ROWS($A$15:A114)+$B$3)),INDEX(orderData[invoice_date],SMALL(IF(ISNUMBER(MATCH(orderData[customer],$D$9,0)*MATCH(YEAR(orderData[invoice_date]),$D$15,0)),MATCH(ROW(orderData[customer]),ROW(orderData[customer])),""),ROWS($A$15:A114)+$B$3))),IF($D$15="",INDEX(orderData[invoice_date],SMALL(IF(ISNUMBER(MATCH(orderData[customer],$D$9,0)*MATCH(orderData[order_type],$D$13,0)),MATCH(ROW(orderData[customer]),ROW(orderData[customer])),""),ROWS($A$15:A114)+$B$3)),INDEX(orderData[invoice_date],SMALL(IF(ISNUMBER(MATCH(orderData[customer],$D$9,0)*MATCH(orderData[order_type],$D$13,0)*MATCH(YEAR(orderData[invoice_date]),$D$15,0)),MATCH(ROW(orderData[customer]),ROW(orderData[customer])),""),ROWS($A$15:A114)+$B$3)))),IF($D$13="",IF($D$15="",INDEX(orderData[invoice_date],SMALL(IF(ISNUMBER(MATCH(orderData[customer],$D$9,0)*MATCH(orderData[status],$D$11,0)),MATCH(ROW(orderData[customer]),ROW(orderData[customer])),""),ROWS($A$15:A114)+$B$3)),INDEX(orderData[invoice_date],SMALL(IF(ISNUMBER(MATCH(orderData[customer],$D$9,0)*MATCH(orderData[status],$D$11,0)*MATCH(YEAR(orderData[invoice_date]),$D$15,0)),MATCH(ROW(orderData[customer]),ROW(orderData[customer])),""),ROWS($A$15:A114)+$B$3))),IF($D$15="",INDEX(orderData[invoice_date],SMALL(IF(ISNUMBER(MATCH(orderData[customer],$D$9,0)*MATCH(orderData[status],$D$11,0)*MATCH(orderData[order_type],$D$13,0)),MATCH(ROW(orderData[customer]),ROW(orderData[customer])),""),ROWS($A$15:A114)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R107" s="291" t="str">
        <f t="array" ref="R107">IFERROR(IF($D$9="",IF($D$11="",IF($D$13="",IF($D$15="",INDEX(orderData[inv_amount],SMALL(MATCH(ROW(orderData[customer]),ROW(orderData[customer])),ROWS($A$15:A114)+$B$3)),INDEX(orderData[inv_amount],SMALL(IF(ISNUMBER(MATCH(YEAR(orderData[invoice_date]),$D$15,0)),MATCH(ROW(orderData[customer]),ROW(orderData[customer])),""),ROWS($A$15:A114)+$B$3))),IF($D$15="",INDEX(orderData[inv_amount],SMALL(IF(ISNUMBER(MATCH(orderData[order_type],$D$13,0)),MATCH(ROW(orderData[customer]),ROW(orderData[customer])),""),ROWS($A$15:A114)+$B$3)),INDEX(orderData[inv_amount],SMALL(IF(ISNUMBER(MATCH(orderData[order_type],$D$13,0)*MATCH(YEAR(orderData[invoice_date]),$D$15,0)),MATCH(ROW(orderData[customer]),ROW(orderData[customer])),""),ROWS($A$15:A114)+$B$3)))),IF($D$13="",IF($D$15="",INDEX(orderData[inv_amount],SMALL(IF(ISNUMBER(MATCH(orderData[status],$D$11,0)),MATCH(ROW(orderData[customer]),ROW(orderData[customer])),""),ROWS($A$15:A114)+$B$3)),INDEX(orderData[inv_amount],SMALL(IF(ISNUMBER(MATCH(orderData[status],$D$11,0)*MATCH(YEAR(orderData[invoice_date]),$D$15,0)),MATCH(ROW(orderData[customer]),ROW(orderData[customer])),""),ROWS($A$15:A114)+$B$3))),IF($D$15="",INDEX(orderData[inv_amount],SMALL(IF(ISNUMBER(MATCH(orderData[status],$D$11,0)*MATCH(orderData[order_type],$D$13,0)),MATCH(ROW(orderData[customer]),ROW(orderData[customer])),""),ROWS($A$15:A114)+$B$3)),INDEX(orderData[inv_amount],SMALL(IF(ISNUMBER(MATCH(orderData[status],$D$11,0)*MATCH(orderData[order_type],$D$13,0)*MATCH(YEAR(orderData[invoice_date]),$D$15,0)),MATCH(ROW(orderData[customer]),ROW(orderData[customer])),""),ROWS($A$15:A114)+$B$3))))),IF($D$11="",IF($D$13="",IF($D$15="",INDEX(orderData[inv_amount],SMALL(IF(ISNUMBER(MATCH(orderData[customer],$D$9,0)),MATCH(ROW(orderData[customer]),ROW(orderData[customer])),""),ROWS($A$15:A114)+$B$3)),INDEX(orderData[inv_amount],SMALL(IF(ISNUMBER(MATCH(orderData[customer],$D$9,0)*MATCH(YEAR(orderData[invoice_date]),$D$15,0)),MATCH(ROW(orderData[customer]),ROW(orderData[customer])),""),ROWS($A$15:A114)+$B$3))),IF($D$15="",INDEX(orderData[inv_amount],SMALL(IF(ISNUMBER(MATCH(orderData[customer],$D$9,0)*MATCH(orderData[order_type],$D$13,0)),MATCH(ROW(orderData[customer]),ROW(orderData[customer])),""),ROWS($A$15:A114)+$B$3)),INDEX(orderData[inv_amount],SMALL(IF(ISNUMBER(MATCH(orderData[customer],$D$9,0)*MATCH(orderData[order_type],$D$13,0)*MATCH(YEAR(orderData[invoice_date]),$D$15,0)),MATCH(ROW(orderData[customer]),ROW(orderData[customer])),""),ROWS($A$15:A114)+$B$3)))),IF($D$13="",IF($D$15="",INDEX(orderData[inv_amount],SMALL(IF(ISNUMBER(MATCH(orderData[customer],$D$9,0)*MATCH(orderData[status],$D$11,0)),MATCH(ROW(orderData[customer]),ROW(orderData[customer])),""),ROWS($A$15:A114)+$B$3)),INDEX(orderData[inv_amount],SMALL(IF(ISNUMBER(MATCH(orderData[customer],$D$9,0)*MATCH(orderData[status],$D$11,0)*MATCH(YEAR(orderData[inv_amount]),$D$15,0)),MATCH(ROW(orderData[customer]),ROW(orderData[customer])),""),ROWS($A$15:A114)+$B$3))),IF($D$15="",INDEX(orderData[inv_amount],SMALL(IF(ISNUMBER(MATCH(orderData[customer],$D$9,0)*MATCH(orderData[status],$D$11,0)*MATCH(orderData[order_type],$D$13,0)),MATCH(ROW(orderData[customer]),ROW(orderData[customer])),""),ROWS($A$15:A114)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S107" s="353" t="str">
        <f t="array" ref="S107">IFERROR(IF($D$9="",IF($D$11="",IF($D$13="",IF($D$15="",INDEX(orderData[lock_goods],SMALL(MATCH(ROW(orderData[customer]),ROW(orderData[customer])),ROWS($A$15:A114)+$B$3)),INDEX(orderData[lock_goods],SMALL(IF(ISNUMBER(MATCH(YEAR(orderData[invoice_date]),$D$15,0)),MATCH(ROW(orderData[customer]),ROW(orderData[customer])),""),ROWS($A$15:A114)+$B$3))),IF($D$15="",INDEX(orderData[lock_goods],SMALL(IF(ISNUMBER(MATCH(orderData[order_type],$D$13,0)),MATCH(ROW(orderData[customer]),ROW(orderData[customer])),""),ROWS($A$15:A114)+$B$3)),INDEX(orderData[lock_goods],SMALL(IF(ISNUMBER(MATCH(orderData[order_type],$D$13,0)*MATCH(YEAR(orderData[invoice_date]),$D$15,0)),MATCH(ROW(orderData[customer]),ROW(orderData[customer])),""),ROWS($A$15:A114)+$B$3)))),IF($D$13="",IF($D$15="",INDEX(orderData[lock_goods],SMALL(IF(ISNUMBER(MATCH(orderData[status],$D$11,0)),MATCH(ROW(orderData[customer]),ROW(orderData[customer])),""),ROWS($A$15:A114)+$B$3)),INDEX(orderData[lock_goods],SMALL(IF(ISNUMBER(MATCH(orderData[status],$D$11,0)*MATCH(YEAR(orderData[invoice_date]),$D$15,0)),MATCH(ROW(orderData[customer]),ROW(orderData[customer])),""),ROWS($A$15:A114)+$B$3))),IF($D$15="",INDEX(orderData[lock_goods],SMALL(IF(ISNUMBER(MATCH(orderData[status],$D$11,0)*MATCH(orderData[order_type],$D$13,0)),MATCH(ROW(orderData[customer]),ROW(orderData[customer])),""),ROWS($A$15:A114)+$B$3)),INDEX(orderData[lock_goods],SMALL(IF(ISNUMBER(MATCH(orderData[status],$D$11,0)*MATCH(orderData[order_type],$D$13,0)*MATCH(YEAR(orderData[invoice_date]),$D$15,0)),MATCH(ROW(orderData[customer]),ROW(orderData[customer])),""),ROWS($A$15:A114)+$B$3))))),IF($D$11="",IF($D$13="",IF($D$15="",INDEX(orderData[lock_goods],SMALL(IF(ISNUMBER(MATCH(orderData[customer],$D$9,0)),MATCH(ROW(orderData[customer]),ROW(orderData[customer])),""),ROWS($A$15:A114)+$B$3)),INDEX(orderData[lock_goods],SMALL(IF(ISNUMBER(MATCH(orderData[customer],$D$9,0)*MATCH(YEAR(orderData[invoice_date]),$D$15,0)),MATCH(ROW(orderData[customer]),ROW(orderData[customer])),""),ROWS($A$15:A114)+$B$3))),IF($D$15="",INDEX(orderData[lock_goods],SMALL(IF(ISNUMBER(MATCH(orderData[customer],$D$9,0)*MATCH(orderData[order_type],$D$13,0)),MATCH(ROW(orderData[customer]),ROW(orderData[customer])),""),ROWS($A$15:A114)+$B$3)),INDEX(orderData[lock_goods],SMALL(IF(ISNUMBER(MATCH(orderData[customer],$D$9,0)*MATCH(orderData[order_type],$D$13,0)*MATCH(YEAR(orderData[invoice_date]),$D$15,0)),MATCH(ROW(orderData[customer]),ROW(orderData[customer])),""),ROWS($A$15:A114)+$B$3)))),IF($D$13="",IF($D$15="",INDEX(orderData[lock_goods],SMALL(IF(ISNUMBER(MATCH(orderData[customer],$D$9,0)*MATCH(orderData[status],$D$11,0)),MATCH(ROW(orderData[customer]),ROW(orderData[customer])),""),ROWS($A$15:A114)+$B$3)),INDEX(orderData[lock_goods],SMALL(IF(ISNUMBER(MATCH(orderData[customer],$D$9,0)*MATCH(orderData[status],$D$11,0)*MATCH(YEAR(orderData[payed]),$D$15,0)),MATCH(ROW(orderData[customer]),ROW(orderData[customer])),""),ROWS($A$15:A114)+$B$3))),IF($D$15="",INDEX(orderData[lock_goods],SMALL(IF(ISNUMBER(MATCH(orderData[customer],$D$9,0)*MATCH(orderData[status],$D$11,0)*MATCH(orderData[order_type],$D$13,0)),MATCH(ROW(orderData[customer]),ROW(orderData[customer])),""),ROWS($A$15:A114)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T107" s="292" t="str">
        <f t="array" ref="T107">IFERROR(IF($D$9="",IF($D$11="",IF($D$13="",IF($D$15="",INDEX(orderData[payed],SMALL(MATCH(ROW(orderData[customer]),ROW(orderData[customer])),ROWS($A$15:A114)+$B$3)),INDEX(orderData[payed],SMALL(IF(ISNUMBER(MATCH(YEAR(orderData[invoice_date]),$D$15,0)),MATCH(ROW(orderData[customer]),ROW(orderData[customer])),""),ROWS($A$15:A114)+$B$3))),IF($D$15="",INDEX(orderData[payed],SMALL(IF(ISNUMBER(MATCH(orderData[order_type],$D$13,0)),MATCH(ROW(orderData[customer]),ROW(orderData[customer])),""),ROWS($A$15:A114)+$B$3)),INDEX(orderData[payed],SMALL(IF(ISNUMBER(MATCH(orderData[order_type],$D$13,0)*MATCH(YEAR(orderData[invoice_date]),$D$15,0)),MATCH(ROW(orderData[customer]),ROW(orderData[customer])),""),ROWS($A$15:A114)+$B$3)))),IF($D$13="",IF($D$15="",INDEX(orderData[payed],SMALL(IF(ISNUMBER(MATCH(orderData[status],$D$11,0)),MATCH(ROW(orderData[customer]),ROW(orderData[customer])),""),ROWS($A$15:A114)+$B$3)),INDEX(orderData[payed],SMALL(IF(ISNUMBER(MATCH(orderData[status],$D$11,0)*MATCH(YEAR(orderData[invoice_date]),$D$15,0)),MATCH(ROW(orderData[customer]),ROW(orderData[customer])),""),ROWS($A$15:A114)+$B$3))),IF($D$15="",INDEX(orderData[payed],SMALL(IF(ISNUMBER(MATCH(orderData[status],$D$11,0)*MATCH(orderData[order_type],$D$13,0)),MATCH(ROW(orderData[customer]),ROW(orderData[customer])),""),ROWS($A$15:A114)+$B$3)),INDEX(orderData[payed],SMALL(IF(ISNUMBER(MATCH(orderData[status],$D$11,0)*MATCH(orderData[order_type],$D$13,0)*MATCH(YEAR(orderData[invoice_date]),$D$15,0)),MATCH(ROW(orderData[customer]),ROW(orderData[customer])),""),ROWS($A$15:A114)+$B$3))))),IF($D$11="",IF($D$13="",IF($D$15="",INDEX(orderData[payed],SMALL(IF(ISNUMBER(MATCH(orderData[customer],$D$9,0)),MATCH(ROW(orderData[customer]),ROW(orderData[customer])),""),ROWS($A$15:A114)+$B$3)),INDEX(orderData[payed],SMALL(IF(ISNUMBER(MATCH(orderData[customer],$D$9,0)*MATCH(YEAR(orderData[invoice_date]),$D$15,0)),MATCH(ROW(orderData[customer]),ROW(orderData[customer])),""),ROWS($A$15:A114)+$B$3))),IF($D$15="",INDEX(orderData[payed],SMALL(IF(ISNUMBER(MATCH(orderData[customer],$D$9,0)*MATCH(orderData[order_type],$D$13,0)),MATCH(ROW(orderData[customer]),ROW(orderData[customer])),""),ROWS($A$15:A114)+$B$3)),INDEX(orderData[payed],SMALL(IF(ISNUMBER(MATCH(orderData[customer],$D$9,0)*MATCH(orderData[order_type],$D$13,0)*MATCH(YEAR(orderData[invoice_date]),$D$15,0)),MATCH(ROW(orderData[customer]),ROW(orderData[customer])),""),ROWS($A$15:A114)+$B$3)))),IF($D$13="",IF($D$15="",INDEX(orderData[payed],SMALL(IF(ISNUMBER(MATCH(orderData[customer],$D$9,0)*MATCH(orderData[status],$D$11,0)),MATCH(ROW(orderData[customer]),ROW(orderData[customer])),""),ROWS($A$15:A114)+$B$3)),INDEX(orderData[payed],SMALL(IF(ISNUMBER(MATCH(orderData[customer],$D$9,0)*MATCH(orderData[status],$D$11,0)*MATCH(YEAR(orderData[payed]),$D$15,0)),MATCH(ROW(orderData[customer]),ROW(orderData[customer])),""),ROWS($A$15:A114)+$B$3))),IF($D$15="",INDEX(orderData[payed],SMALL(IF(ISNUMBER(MATCH(orderData[customer],$D$9,0)*MATCH(orderData[status],$D$11,0)*MATCH(orderData[order_type],$D$13,0)),MATCH(ROW(orderData[customer]),ROW(orderData[customer])),""),ROWS($A$15:A114)+$B$3)),INDEX(orderData[paye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U107" s="287" t="str">
        <f t="array" ref="U107">IFERROR(IF($D$9="",IF($D$11="",IF($D$13="",IF($D$15="",INDEX(orderData[shipping_method],SMALL(MATCH(ROW(orderData[customer]),ROW(orderData[customer])),ROWS($A$15:A114)+$B$3)),INDEX(orderData[shipping_method],SMALL(IF(ISNUMBER(MATCH(YEAR(orderData[invoice_date]),$D$15,0)),MATCH(ROW(orderData[customer]),ROW(orderData[customer])),""),ROWS($A$15:A114)+$B$3))),IF($D$15="",INDEX(orderData[shipping_method],SMALL(IF(ISNUMBER(MATCH(orderData[order_type],$D$13,0)),MATCH(ROW(orderData[customer]),ROW(orderData[customer])),""),ROWS($A$15:A114)+$B$3)),INDEX(orderData[shipping_method],SMALL(IF(ISNUMBER(MATCH(orderData[order_type],$D$13,0)*MATCH(YEAR(orderData[invoice_date]),$D$15,0)),MATCH(ROW(orderData[customer]),ROW(orderData[customer])),""),ROWS($A$15:A114)+$B$3)))),IF($D$13="",IF($D$15="",INDEX(orderData[shipping_method],SMALL(IF(ISNUMBER(MATCH(orderData[status],$D$11,0)),MATCH(ROW(orderData[customer]),ROW(orderData[customer])),""),ROWS($A$15:A114)+$B$3)),INDEX(orderData[shipping_method],SMALL(IF(ISNUMBER(MATCH(orderData[status],$D$11,0)*MATCH(YEAR(orderData[invoice_date]),$D$15,0)),MATCH(ROW(orderData[customer]),ROW(orderData[customer])),""),ROWS($A$15:A114)+$B$3))),IF($D$15="",INDEX(orderData[shipping_method],SMALL(IF(ISNUMBER(MATCH(orderData[status],$D$11,0)*MATCH(orderData[order_type],$D$13,0)),MATCH(ROW(orderData[customer]),ROW(orderData[customer])),""),ROWS($A$15:A114)+$B$3)),INDEX(orderData[shipping_method],SMALL(IF(ISNUMBER(MATCH(orderData[status],$D$11,0)*MATCH(orderData[order_type],$D$13,0)*MATCH(YEAR(orderData[invoice_date]),$D$15,0)),MATCH(ROW(orderData[customer]),ROW(orderData[customer])),""),ROWS($A$15:A114)+$B$3))))),IF($D$11="",IF($D$13="",IF($D$15="",INDEX(orderData[shipping_method],SMALL(IF(ISNUMBER(MATCH(orderData[customer],$D$9,0)),MATCH(ROW(orderData[customer]),ROW(orderData[customer])),""),ROWS($A$15:A114)+$B$3)),INDEX(orderData[shipping_method],SMALL(IF(ISNUMBER(MATCH(orderData[customer],$D$9,0)*MATCH(YEAR(orderData[invoice_date]),$D$15,0)),MATCH(ROW(orderData[customer]),ROW(orderData[customer])),""),ROWS($A$15:A114)+$B$3))),IF($D$15="",INDEX(orderData[shipping_method],SMALL(IF(ISNUMBER(MATCH(orderData[customer],$D$9,0)*MATCH(orderData[order_type],$D$13,0)),MATCH(ROW(orderData[customer]),ROW(orderData[customer])),""),ROWS($A$15:A114)+$B$3)),INDEX(orderData[shipping_method],SMALL(IF(ISNUMBER(MATCH(orderData[customer],$D$9,0)*MATCH(orderData[order_type],$D$13,0)*MATCH(YEAR(orderData[invoice_date]),$D$15,0)),MATCH(ROW(orderData[customer]),ROW(orderData[customer])),""),ROWS($A$15:A114)+$B$3)))),IF($D$13="",IF($D$15="",INDEX(orderData[shipping_method],SMALL(IF(ISNUMBER(MATCH(orderData[customer],$D$9,0)*MATCH(orderData[status],$D$11,0)),MATCH(ROW(orderData[customer]),ROW(orderData[customer])),""),ROWS($A$15:A114)+$B$3)),INDEX(orderData[shipping_method],SMALL(IF(ISNUMBER(MATCH(orderData[customer],$D$9,0)*MATCH(orderData[status],$D$11,0)*MATCH(YEAR(orderData[shipping_method]),$D$15,0)),MATCH(ROW(orderData[customer]),ROW(orderData[customer])),""),ROWS($A$15:A114)+$B$3))),IF($D$15="",INDEX(orderData[shipping_method],SMALL(IF(ISNUMBER(MATCH(orderData[customer],$D$9,0)*MATCH(orderData[status],$D$11,0)*MATCH(orderData[order_type],$D$13,0)),MATCH(ROW(orderData[customer]),ROW(orderData[customer])),""),ROWS($A$15:A114)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V107" s="292" t="str">
        <f t="array" ref="V107">IFERROR(IF($D$9="",IF($D$11="",IF($D$13="",IF($D$15="",INDEX(orderData[status],SMALL(MATCH(ROW(orderData[customer]),ROW(orderData[customer])),ROWS($A$15:A114)+$B$3)),INDEX(orderData[status],SMALL(IF(ISNUMBER(MATCH(YEAR(orderData[invoice_date]),$D$15,0)),MATCH(ROW(orderData[customer]),ROW(orderData[customer])),""),ROWS($A$15:A114)+$B$3))),IF($D$15="",INDEX(orderData[status],SMALL(IF(ISNUMBER(MATCH(orderData[order_type],$D$13,0)),MATCH(ROW(orderData[customer]),ROW(orderData[customer])),""),ROWS($A$15:A114)+$B$3)),INDEX(orderData[status],SMALL(IF(ISNUMBER(MATCH(orderData[order_type],$D$13,0)*MATCH(YEAR(orderData[invoice_date]),$D$15,0)),MATCH(ROW(orderData[customer]),ROW(orderData[customer])),""),ROWS($A$15:A114)+$B$3)))),IF($D$13="",IF($D$15="",INDEX(orderData[status],SMALL(IF(ISNUMBER(MATCH(orderData[status],$D$11,0)),MATCH(ROW(orderData[customer]),ROW(orderData[customer])),""),ROWS($A$15:A114)+$B$3)),INDEX(orderData[status],SMALL(IF(ISNUMBER(MATCH(orderData[status],$D$11,0)*MATCH(YEAR(orderData[invoice_date]),$D$15,0)),MATCH(ROW(orderData[customer]),ROW(orderData[customer])),""),ROWS($A$15:A114)+$B$3))),IF($D$15="",INDEX(orderData[status],SMALL(IF(ISNUMBER(MATCH(orderData[status],$D$11,0)*MATCH(orderData[order_type],$D$13,0)),MATCH(ROW(orderData[customer]),ROW(orderData[customer])),""),ROWS($A$15:A114)+$B$3)),INDEX(orderData[status],SMALL(IF(ISNUMBER(MATCH(orderData[status],$D$11,0)*MATCH(orderData[order_type],$D$13,0)*MATCH(YEAR(orderData[invoice_date]),$D$15,0)),MATCH(ROW(orderData[customer]),ROW(orderData[customer])),""),ROWS($A$15:A114)+$B$3))))),IF($D$11="",IF($D$13="",IF($D$15="",INDEX(orderData[status],SMALL(IF(ISNUMBER(MATCH(orderData[customer],$D$9,0)),MATCH(ROW(orderData[customer]),ROW(orderData[customer])),""),ROWS($A$15:A114)+$B$3)),INDEX(orderData[status],SMALL(IF(ISNUMBER(MATCH(orderData[customer],$D$9,0)*MATCH(YEAR(orderData[invoice_date]),$D$15,0)),MATCH(ROW(orderData[customer]),ROW(orderData[customer])),""),ROWS($A$15:A114)+$B$3))),IF($D$15="",INDEX(orderData[status],SMALL(IF(ISNUMBER(MATCH(orderData[customer],$D$9,0)*MATCH(orderData[order_type],$D$13,0)),MATCH(ROW(orderData[customer]),ROW(orderData[customer])),""),ROWS($A$15:A114)+$B$3)),INDEX(orderData[status],SMALL(IF(ISNUMBER(MATCH(orderData[customer],$D$9,0)*MATCH(orderData[order_type],$D$13,0)*MATCH(YEAR(orderData[invoice_date]),$D$15,0)),MATCH(ROW(orderData[customer]),ROW(orderData[customer])),""),ROWS($A$15:A114)+$B$3)))),IF($D$13="",IF($D$15="",INDEX(orderData[status],SMALL(IF(ISNUMBER(MATCH(orderData[customer],$D$9,0)*MATCH(orderData[status],$D$11,0)),MATCH(ROW(orderData[customer]),ROW(orderData[customer])),""),ROWS($A$15:A114)+$B$3)),INDEX(orderData[status],SMALL(IF(ISNUMBER(MATCH(orderData[customer],$D$9,0)*MATCH(orderData[status],$D$11,0)*MATCH(YEAR(orderData[status]),$D$15,0)),MATCH(ROW(orderData[customer]),ROW(orderData[customer])),""),ROWS($A$15:A114)+$B$3))),IF($D$15="",INDEX(orderData[status],SMALL(IF(ISNUMBER(MATCH(orderData[customer],$D$9,0)*MATCH(orderData[status],$D$11,0)*MATCH(orderData[order_type],$D$13,0)),MATCH(ROW(orderData[customer]),ROW(orderData[customer])),""),ROWS($A$15:A114)+$B$3)),INDEX(orderData[statu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W107" s="392" t="str">
        <f t="array" ref="W107">IFERROR(IF($D$9="",IF($D$11="",IF($D$13="",IF($D$15="",INDEX(orderData[custom_docs],SMALL(MATCH(ROW(orderData[customer]),ROW(orderData[customer])),ROWS($A$15:A114)+$B$3)),INDEX(orderData[custom_docs],SMALL(IF(ISNUMBER(MATCH(YEAR(orderData[invoice_date]),$D$15,0)),MATCH(ROW(orderData[customer]),ROW(orderData[customer])),""),ROWS($A$15:A114)+$B$3))),IF($D$15="",INDEX(orderData[custom_docs],SMALL(IF(ISNUMBER(MATCH(orderData[order_type],$D$13,0)),MATCH(ROW(orderData[customer]),ROW(orderData[customer])),""),ROWS($A$15:A114)+$B$3)),INDEX(orderData[custom_docs],SMALL(IF(ISNUMBER(MATCH(orderData[order_type],$D$13,0)*MATCH(YEAR(orderData[invoice_date]),$D$15,0)),MATCH(ROW(orderData[customer]),ROW(orderData[customer])),""),ROWS($A$15:A114)+$B$3)))),IF($D$13="",IF($D$15="",INDEX(orderData[custom_docs],SMALL(IF(ISNUMBER(MATCH(orderData[status],$D$11,0)),MATCH(ROW(orderData[customer]),ROW(orderData[customer])),""),ROWS($A$15:A114)+$B$3)),INDEX(orderData[custom_docs],SMALL(IF(ISNUMBER(MATCH(orderData[status],$D$11,0)*MATCH(YEAR(orderData[invoice_date]),$D$15,0)),MATCH(ROW(orderData[customer]),ROW(orderData[customer])),""),ROWS($A$15:A114)+$B$3))),IF($D$15="",INDEX(orderData[custom_docs],SMALL(IF(ISNUMBER(MATCH(orderData[status],$D$11,0)*MATCH(orderData[order_type],$D$13,0)),MATCH(ROW(orderData[customer]),ROW(orderData[customer])),""),ROWS($A$15:A114)+$B$3)),INDEX(orderData[custom_docs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_docs],SMALL(IF(ISNUMBER(MATCH(orderData[customer],$D$9,0)),MATCH(ROW(orderData[customer]),ROW(orderData[customer])),""),ROWS($A$15:A114)+$B$3)),INDEX(orderData[custom_docs],SMALL(IF(ISNUMBER(MATCH(orderData[customer],$D$9,0)*MATCH(YEAR(orderData[invoice_date]),$D$15,0)),MATCH(ROW(orderData[customer]),ROW(orderData[customer])),""),ROWS($A$15:A114)+$B$3))),IF($D$15="",INDEX(orderData[custom_docs],SMALL(IF(ISNUMBER(MATCH(orderData[customer],$D$9,0)*MATCH(orderData[order_type],$D$13,0)),MATCH(ROW(orderData[customer]),ROW(orderData[customer])),""),ROWS($A$15:A114)+$B$3)),INDEX(orderData[custom_docs],SMALL(IF(ISNUMBER(MATCH(orderData[customer],$D$9,0)*MATCH(orderData[order_type],$D$13,0)*MATCH(YEAR(orderData[invoice_date]),$D$15,0)),MATCH(ROW(orderData[customer]),ROW(orderData[customer])),""),ROWS($A$15:A114)+$B$3)))),IF($D$13="",IF($D$15="",INDEX(orderData[custom_docs],SMALL(IF(ISNUMBER(MATCH(orderData[customer],$D$9,0)*MATCH(orderData[status],$D$11,0)),MATCH(ROW(orderData[customer]),ROW(orderData[customer])),""),ROWS($A$15:A114)+$B$3)),INDEX(orderData[custom_docs],SMALL(IF(ISNUMBER(MATCH(orderData[customer],$D$9,0)*MATCH(orderData[status],$D$11,0)*MATCH(YEAR(orderData[status]),$D$15,0)),MATCH(ROW(orderData[customer]),ROW(orderData[customer])),""),ROWS($A$15:A114)+$B$3))),IF($D$15="",INDEX(orderData[custom_docs],SMALL(IF(ISNUMBER(MATCH(orderData[customer],$D$9,0)*MATCH(orderData[status],$D$11,0)*MATCH(orderData[order_type],$D$13,0)),MATCH(ROW(orderData[customer]),ROW(orderData[customer])),""),ROWS($A$15:A114)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BK107" s="266"/>
      <c r="BL107" s="267"/>
      <c r="BM107" s="268"/>
      <c r="BN107" s="267"/>
      <c r="BO107" s="268"/>
      <c r="BZ107" s="318"/>
      <c r="CA107" s="305" t="str">
        <f>IFERROR(IF(BZ107="","",INDEX(productData[description],MATCH(BZ107,productData[sku],0))),"")</f>
        <v/>
      </c>
      <c r="CB107" s="307"/>
      <c r="CC107" s="421"/>
      <c r="CD107" s="313"/>
      <c r="CE107" s="428"/>
      <c r="CF107" s="308"/>
      <c r="CG107" s="309" t="str">
        <f>IFERROR(ROUNDUP(CB107/INDEX(productData[units_per_carton],MATCH(BZ107,productData[sku],0)),0),"")</f>
        <v/>
      </c>
      <c r="CH107" s="310" t="str">
        <f>IFERROR(ROUNDUP(CD107/INDEX(productData[units_per_carton],MATCH(BZ107,productData[sku],0)),0),"")</f>
        <v/>
      </c>
      <c r="CI107" s="310" t="str">
        <f>IFERROR(ROUNDUP(CF107/INDEX(productData[units_per_carton],MATCH(BZ107,productData[sku])),0),"")</f>
        <v/>
      </c>
      <c r="CJ107" s="310" t="str">
        <f>IFERROR(((CB107+CD107+CF107)/INDEX(productData[units_per_carton],MATCH(BZ107,productData[sku],0)))*INDEX(productData[net_weight],MATCH(BZ107,productData[sku],0)),"")</f>
        <v/>
      </c>
      <c r="CK107" s="310" t="str">
        <f>IFERROR(((CB107+CD107+CF107)/INDEX(productData[units_per_carton],MATCH(BZ107,productData[sku],0)))*INDEX(productData[gross_weight],MATCH(BZ107,productData[sku],0)),"")</f>
        <v/>
      </c>
      <c r="CL107" s="414" t="str">
        <f>IFERROR((CB107+CD107+CF107)/INDEX(productData[units_per_carton],MATCH(BZ107,productData[sku],0))*INDEX(productData[length],MATCH(BZ107,productData[sku],0))*INDEX(productData[width],MATCH(BZ107,productData[sku],0))*INDEX(productData[height],MATCH(BZ107,productData[sku],0))/1000000000,"")</f>
        <v/>
      </c>
      <c r="CM107" s="311" t="str">
        <f>IFERROR(INDEX(productData[category],MATCH(BZ107,productData[sku],0)),"")</f>
        <v/>
      </c>
      <c r="CN107" s="311" t="str">
        <f>IFERROR(INDEX(productData[size1],MATCH(BZ107,productData[sku],0)),"")</f>
        <v/>
      </c>
      <c r="CO107" s="312" t="str">
        <f>IFERROR(INDEX(productData[hs_code],MATCH(BZ107,productData[sku],0)),"")</f>
        <v/>
      </c>
      <c r="CP107" s="365" t="str">
        <f>IFERROR(INDEX(productData[sku_geko],MATCH(BZ107,productData[sku],0)),"")</f>
        <v/>
      </c>
      <c r="CQ107" s="308"/>
      <c r="CR107" s="384" t="str">
        <f>IFERROR(IF(BZ107="","",IF($BX$15="SALE",INDEX(inventory[COSTO UNITARIO],MATCH(BZ107,inventory[SKU],0)),IF($BX$15="SAMPLING",INDEX(inventory[COSTO UNITARIO],MATCH(BZ107,inventory[SKU],0)),""))),"")</f>
        <v/>
      </c>
      <c r="CS107" s="383" t="str">
        <f t="shared" si="10"/>
        <v/>
      </c>
      <c r="CT107" s="430" t="str">
        <f t="shared" si="11"/>
        <v/>
      </c>
      <c r="CU107" s="357" t="str">
        <f t="shared" si="12"/>
        <v/>
      </c>
      <c r="DB107" s="251" t="str">
        <f>IFERROR(VLOOKUP(BZ107,productData[],22,FALSE),"")</f>
        <v/>
      </c>
      <c r="EE107" s="337" t="str">
        <f t="array" ref="EE107">IFERROR(IF($EC$9="",IF($EC$11="",IF($EC$13="",INDEX(productData[sku],SMALL(MATCH(ROW(productData[sku]),ROW(productData[sku])),ROWS($A$15:A114)+$B$3)),INDEX(productData[sku],SMALL(IF(ISNUMBER(MATCH(productData[size1],$EC$13,0)),MATCH(ROW(productData[sku]),ROW(productData[sku])),""),ROWS($A$15:A112)+$B$3))),IF($EC$13="",INDEX(productData[sku],SMALL(IF(ISNUMBER(MATCH(productData[sex],$EC$11,0)),MATCH(ROW(productData[sku]),ROW(productData[sku])),""),ROWS($A$15:A112)+$B$3)),INDEX(productData[sku],SMALL(IF(ISNUMBER(MATCH(productData[sex],$EC$11,0)*MATCH(productData[size1],$EC$13,0)),MATCH(ROW(productData[sku]),ROW(productData[sku])),""),ROWS($A$15:A112)+$B$3)))),IF($EC$11="",IF($EC$13="",INDEX(productData[sku],SMALL(IF(ISNUMBER(MATCH(productData[category],$EC$9,0)),MATCH(ROW(productData[sku]),ROW(productData[sku])),""),ROWS($A$15:A112)+$B$3)),INDEX(productData[sku],SMALL(IF(ISNUMBER(MATCH(productData[category],$EC$9,0)*MATCH(productData[size1],$EC$13,0)),MATCH(ROW(productData[sku]),ROW(productData[sku])),""),ROWS($A$15:A112)+$B$3))),IF($EC$13="",INDEX(productData[sku],SMALL(IF(ISNUMBER(MATCH(productData[category],$EC$9,0)*MATCH(productData[sex],$EC$11,0)),MATCH(ROW(productData[sku]),ROW(productData[sku])),""),ROWS($A$15:A112)+$B$3)),INDEX(productData[sku],SMALL(IF(ISNUMBER(MATCH(productData[category],$EC$9,0)*MATCH(productData[sex],$EC$11,0)*MATCH(productData[size1],$EC$13,0)),MATCH(ROW(productData[sku]),ROW(productData[sku])),""),ROWS($A$15:A112)+$B$3))))),"")</f>
        <v/>
      </c>
      <c r="EF107" s="501" t="str">
        <f t="array" ref="EF107">IFERROR(IF($EC$9="",IF($EC$11="",IF($EC$13="",INDEX(productData[description],SMALL(MATCH(ROW(productData[sku]),ROW(productData[sku])),ROWS($A$15:A114)+$B$3)),INDEX(productData[description],SMALL(IF(ISNUMBER(MATCH(productData[size1],$EC$13,0)),MATCH(ROW(productData[sku]),ROW(productData[sku])),""),ROWS($A$15:A112)+$B$3))),IF($EC$13="",INDEX(productData[description],SMALL(IF(ISNUMBER(MATCH(productData[sex],$EC$11,0)),MATCH(ROW(productData[sku]),ROW(productData[sku])),""),ROWS($A$15:A112)+$B$3)),INDEX(productData[description],SMALL(IF(ISNUMBER(MATCH(productData[sex],$EC$11,0)*MATCH(productData[size1],$EC$13,0)),MATCH(ROW(productData[sku]),ROW(productData[sku])),""),ROWS($A$15:A112)+$B$3)))),IF($EC$11="",IF($EC$13="",INDEX(productData[description],SMALL(IF(ISNUMBER(MATCH(productData[category],$EC$9,0)),MATCH(ROW(productData[sku]),ROW(productData[sku])),""),ROWS($A$15:A112)+$B$3)),INDEX(productData[description],SMALL(IF(ISNUMBER(MATCH(productData[category],$EC$9,0)*MATCH(productData[size1],$EC$13,0)),MATCH(ROW(productData[sku]),ROW(productData[sku])),""),ROWS($A$15:A112)+$B$3))),IF($EC$13="",INDEX(productData[description],SMALL(IF(ISNUMBER(MATCH(productData[category],$EC$9,0)*MATCH(productData[sex],$EC$11,0)),MATCH(ROW(productData[sku]),ROW(productData[sku])),""),ROWS($A$15:A112)+$B$3)),INDEX(productData[description],SMALL(IF(ISNUMBER(MATCH(productData[category],$EC$9,0)*MATCH(productData[sex],$EC$11,0)*MATCH(productData[size1],$EC$13,0)),MATCH(ROW(productData[sku]),ROW(productData[sku])),""),ROWS($A$15:A112)+$B$3))))),"")</f>
        <v/>
      </c>
      <c r="EG107" s="338" t="str">
        <f>IFERROR(IF('BHPC MANAGER'!$EE107="","",INDEX(inventory[ESISTENZA],MATCH('BHPC MANAGER'!$EE107,inventory[SKU],0))),0)</f>
        <v/>
      </c>
      <c r="EH107" s="339" t="s">
        <v>241</v>
      </c>
      <c r="EI107" s="339" t="str">
        <f t="shared" si="13"/>
        <v/>
      </c>
      <c r="EJ107" s="340" t="s">
        <v>241</v>
      </c>
      <c r="EK107" s="341" t="str">
        <f t="shared" si="14"/>
        <v/>
      </c>
    </row>
    <row r="108" spans="12:141" ht="15" customHeight="1" x14ac:dyDescent="0.35">
      <c r="L108" s="285" t="str">
        <f t="array" ref="L108">IFERROR(IF($D$9="",IF($D$11="",IF($D$13="",IF($D$15="",INDEX(orderData[customer],SMALL(MATCH(ROW(orderData[customer]),ROW(orderData[customer])),ROWS($A$15:A115)+$B$3)),INDEX(orderData[customer],SMALL(IF(ISNUMBER(MATCH(YEAR(orderData[invoice_date]),$D$15,0)),MATCH(ROW(orderData[customer]),ROW(orderData[customer])),""),ROWS($A$15:A115)+$B$3))),IF($D$15="",INDEX(orderData[customer],SMALL(IF(ISNUMBER(MATCH(orderData[order_type],$D$13,0)),MATCH(ROW(orderData[customer]),ROW(orderData[customer])),""),ROWS($A$15:A115)+$B$3)),INDEX(orderData[customer],SMALL(IF(ISNUMBER(MATCH(orderData[order_type],$D$13,0)*MATCH(YEAR(orderData[invoice_date]),$D$15,0)),MATCH(ROW(orderData[customer]),ROW(orderData[customer])),""),ROWS($A$15:A115)+$B$3)))),IF($D$13="",IF($D$15="",INDEX(orderData[customer],SMALL(IF(ISNUMBER(MATCH(orderData[status],$D$11,0)),MATCH(ROW(orderData[customer]),ROW(orderData[customer])),""),ROWS($A$15:A115)+$B$3)),INDEX(orderData[customer],SMALL(IF(ISNUMBER(MATCH(orderData[status],$D$11,0)*MATCH(YEAR(orderData[invoice_date]),$D$15,0)),MATCH(ROW(orderData[customer]),ROW(orderData[customer])),""),ROWS($A$15:A115)+$B$3))),IF($D$15="",INDEX(orderData[customer],SMALL(IF(ISNUMBER(MATCH(orderData[status],$D$11,0)*MATCH(orderData[order_type],$D$13,0)),MATCH(ROW(orderData[customer]),ROW(orderData[customer])),""),ROWS($A$15:A115)+$B$3)),INDEX(orderData[customer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er],SMALL(IF(ISNUMBER(MATCH(orderData[customer],$D$9,0)),MATCH(ROW(orderData[customer]),ROW(orderData[customer])),""),ROWS($A$15:A115)+$B$3)),INDEX(orderData[customer],SMALL(IF(ISNUMBER(MATCH(orderData[customer],$D$9,0)*MATCH(YEAR(orderData[invoice_date]),$D$15,0)),MATCH(ROW(orderData[customer]),ROW(orderData[customer])),""),ROWS($A$15:A115)+$B$3))),IF($D$15="",INDEX(orderData[customer],SMALL(IF(ISNUMBER(MATCH(orderData[customer],$D$9,0)*MATCH(orderData[order_type],$D$13,0)),MATCH(ROW(orderData[customer]),ROW(orderData[customer])),""),ROWS($A$15:A115)+$B$3)),INDEX(orderData[customer],SMALL(IF(ISNUMBER(MATCH(orderData[customer],$D$9,0)*MATCH(orderData[order_type],$D$13,0)*MATCH(YEAR(orderData[invoice_date]),$D$15,0)),MATCH(ROW(orderData[customer]),ROW(orderData[customer])),""),ROWS($A$15:A115)+$B$3)))),IF($D$13="",IF($D$15="",INDEX(orderData[customer],SMALL(IF(ISNUMBER(MATCH(orderData[customer],$D$9,0)*MATCH(orderData[status],$D$11,0)),MATCH(ROW(orderData[customer]),ROW(orderData[customer])),""),ROWS($A$15:A115)+$B$3)),INDEX(orderData[customer],SMALL(IF(ISNUMBER(MATCH(orderData[customer],$D$9,0)*MATCH(orderData[status],$D$11,0)*MATCH(YEAR(orderData[invoice_date]),$D$15,0)),MATCH(ROW(orderData[customer]),ROW(orderData[customer])),""),ROWS($A$15:A115)+$B$3))),IF($D$15="",INDEX(orderData[customer],SMALL(IF(ISNUMBER(MATCH(orderData[customer],$D$9,0)*MATCH(orderData[status],$D$11,0)*MATCH(orderData[order_type],$D$13,0)),MATCH(ROW(orderData[customer]),ROW(orderData[customer])),""),ROWS($A$15:A115)+$B$3)),INDEX(orderData[customer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M108" s="286" t="str">
        <f t="array" ref="M108">IFERROR(IF($D$9="",IF($D$11="",IF($D$13="",IF($D$15="",INDEX(orderData[order_no],SMALL(MATCH(ROW(orderData[customer]),ROW(orderData[customer])),ROWS($A$15:A115)+$B$3)),INDEX(orderData[order_no],SMALL(IF(ISNUMBER(MATCH(YEAR(orderData[invoice_date]),$D$15,0)),MATCH(ROW(orderData[customer]),ROW(orderData[customer])),""),ROWS($A$15:A115)+$B$3))),IF($D$15="",INDEX(orderData[order_no],SMALL(IF(ISNUMBER(MATCH(orderData[order_type],$D$13,0)),MATCH(ROW(orderData[customer]),ROW(orderData[customer])),""),ROWS($A$15:A115)+$B$3)),INDEX(orderData[order_no],SMALL(IF(ISNUMBER(MATCH(orderData[order_type],$D$13,0)*MATCH(YEAR(orderData[invoice_date]),$D$15,0)),MATCH(ROW(orderData[customer]),ROW(orderData[customer])),""),ROWS($A$15:A115)+$B$3)))),IF($D$13="",IF($D$15="",INDEX(orderData[order_no],SMALL(IF(ISNUMBER(MATCH(orderData[status],$D$11,0)),MATCH(ROW(orderData[customer]),ROW(orderData[customer])),""),ROWS($A$15:A115)+$B$3)),INDEX(orderData[order_no],SMALL(IF(ISNUMBER(MATCH(orderData[status],$D$11,0)*MATCH(YEAR(orderData[invoice_date]),$D$15,0)),MATCH(ROW(orderData[customer]),ROW(orderData[customer])),""),ROWS($A$15:A115)+$B$3))),IF($D$15="",INDEX(orderData[order_no],SMALL(IF(ISNUMBER(MATCH(orderData[status],$D$11,0)*MATCH(orderData[order_type],$D$13,0)),MATCH(ROW(orderData[customer]),ROW(orderData[customer])),""),ROWS($A$15:A115)+$B$3)),INDEX(orderData[order_no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no],SMALL(IF(ISNUMBER(MATCH(orderData[customer],$D$9,0)),MATCH(ROW(orderData[customer]),ROW(orderData[customer])),""),ROWS($A$15:A115)+$B$3)),INDEX(orderData[order_no],SMALL(IF(ISNUMBER(MATCH(orderData[customer],$D$9,0)*MATCH(YEAR(orderData[invoice_date]),$D$15,0)),MATCH(ROW(orderData[customer]),ROW(orderData[customer])),""),ROWS($A$15:A115)+$B$3))),IF($D$15="",INDEX(orderData[order_no],SMALL(IF(ISNUMBER(MATCH(orderData[customer],$D$9,0)*MATCH(orderData[order_type],$D$13,0)),MATCH(ROW(orderData[customer]),ROW(orderData[customer])),""),ROWS($A$15:A115)+$B$3)),INDEX(orderData[order_no],SMALL(IF(ISNUMBER(MATCH(orderData[customer],$D$9,0)*MATCH(orderData[order_type],$D$13,0)*MATCH(YEAR(orderData[invoice_date]),$D$15,0)),MATCH(ROW(orderData[customer]),ROW(orderData[customer])),""),ROWS($A$15:A115)+$B$3)))),IF($D$13="",IF($D$15="",INDEX(orderData[order_no],SMALL(IF(ISNUMBER(MATCH(orderData[customer],$D$9,0)*MATCH(orderData[status],$D$11,0)),MATCH(ROW(orderData[customer]),ROW(orderData[customer])),""),ROWS($A$15:A115)+$B$3)),INDEX(orderData[order_no],SMALL(IF(ISNUMBER(MATCH(orderData[customer],$D$9,0)*MATCH(orderData[status],$D$11,0)*MATCH(YEAR(orderData[invoice_date]),$D$15,0)),MATCH(ROW(orderData[customer]),ROW(orderData[customer])),""),ROWS($A$15:A115)+$B$3))),IF($D$15="",INDEX(orderData[order_no],SMALL(IF(ISNUMBER(MATCH(orderData[customer],$D$9,0)*MATCH(orderData[status],$D$11,0)*MATCH(orderData[order_type],$D$13,0)),MATCH(ROW(orderData[customer]),ROW(orderData[customer])),""),ROWS($A$15:A115)+$B$3)),INDEX(orderData[order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N108" s="287" t="str">
        <f t="array" ref="N108">IFERROR(IF($D$9="",IF($D$11="",IF($D$13="",IF($D$15="",INDEX(orderData[order_type],SMALL(MATCH(ROW(orderData[customer]),ROW(orderData[customer])),ROWS($A$15:A115)+$B$3)),INDEX(orderData[order_type],SMALL(IF(ISNUMBER(MATCH(YEAR(orderData[invoice_date]),$D$15,0)),MATCH(ROW(orderData[customer]),ROW(orderData[customer])),""),ROWS($A$15:A115)+$B$3))),IF($D$15="",INDEX(orderData[order_type],SMALL(IF(ISNUMBER(MATCH(orderData[order_type],$D$13,0)),MATCH(ROW(orderData[customer]),ROW(orderData[customer])),""),ROWS($A$15:A115)+$B$3)),INDEX(orderData[order_type],SMALL(IF(ISNUMBER(MATCH(orderData[order_type],$D$13,0)*MATCH(YEAR(orderData[invoice_date]),$D$15,0)),MATCH(ROW(orderData[customer]),ROW(orderData[customer])),""),ROWS($A$15:A115)+$B$3)))),IF($D$13="",IF($D$15="",INDEX(orderData[order_type],SMALL(IF(ISNUMBER(MATCH(orderData[status],$D$11,0)),MATCH(ROW(orderData[customer]),ROW(orderData[customer])),""),ROWS($A$15:A115)+$B$3)),INDEX(orderData[order_type],SMALL(IF(ISNUMBER(MATCH(orderData[status],$D$11,0)*MATCH(YEAR(orderData[invoice_date]),$D$15,0)),MATCH(ROW(orderData[customer]),ROW(orderData[customer])),""),ROWS($A$15:A115)+$B$3))),IF($D$15="",INDEX(orderData[order_type],SMALL(IF(ISNUMBER(MATCH(orderData[status],$D$11,0)*MATCH(orderData[order_type],$D$13,0)),MATCH(ROW(orderData[customer]),ROW(orderData[customer])),""),ROWS($A$15:A115)+$B$3)),INDEX(orderData[order_typ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type],SMALL(IF(ISNUMBER(MATCH(orderData[customer],$D$9,0)),MATCH(ROW(orderData[customer]),ROW(orderData[customer])),""),ROWS($A$15:A115)+$B$3)),INDEX(orderData[order_type],SMALL(IF(ISNUMBER(MATCH(orderData[customer],$D$9,0)*MATCH(YEAR(orderData[invoice_date]),$D$15,0)),MATCH(ROW(orderData[customer]),ROW(orderData[customer])),""),ROWS($A$15:A115)+$B$3))),IF($D$15="",INDEX(orderData[order_type],SMALL(IF(ISNUMBER(MATCH(orderData[customer],$D$9,0)*MATCH(orderData[order_type],$D$13,0)),MATCH(ROW(orderData[customer]),ROW(orderData[customer])),""),ROWS($A$15:A115)+$B$3)),INDEX(orderData[order_type],SMALL(IF(ISNUMBER(MATCH(orderData[customer],$D$9,0)*MATCH(orderData[order_type],$D$13,0)*MATCH(YEAR(orderData[invoice_date]),$D$15,0)),MATCH(ROW(orderData[customer]),ROW(orderData[customer])),""),ROWS($A$15:A115)+$B$3)))),IF($D$13="",IF($D$15="",INDEX(orderData[order_type],SMALL(IF(ISNUMBER(MATCH(orderData[customer],$D$9,0)*MATCH(orderData[status],$D$11,0)),MATCH(ROW(orderData[customer]),ROW(orderData[customer])),""),ROWS($A$15:A115)+$B$3)),INDEX(orderData[order_type],SMALL(IF(ISNUMBER(MATCH(orderData[customer],$D$9,0)*MATCH(orderData[status],$D$11,0)*MATCH(YEAR(orderData[invoice_date]),$D$15,0)),MATCH(ROW(orderData[customer]),ROW(orderData[customer])),""),ROWS($A$15:A115)+$B$3))),IF($D$15="",INDEX(orderData[order_type],SMALL(IF(ISNUMBER(MATCH(orderData[customer],$D$9,0)*MATCH(orderData[status],$D$11,0)*MATCH(orderData[order_type],$D$13,0)),MATCH(ROW(orderData[customer]),ROW(orderData[customer])),""),ROWS($A$15:A115)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O108" s="288" t="str">
        <f t="array" ref="O108">IFERROR(IF($D$9="",IF($D$11="",IF($D$13="",IF($D$15="",INDEX(orderData[order_date],SMALL(MATCH(ROW(orderData[customer]),ROW(orderData[customer])),ROWS($A$15:A115)+$B$3)),INDEX(orderData[order_date],SMALL(IF(ISNUMBER(MATCH(YEAR(orderData[invoice_date]),$D$15,0)),MATCH(ROW(orderData[customer]),ROW(orderData[customer])),""),ROWS($A$15:A115)+$B$3))),IF($D$15="",INDEX(orderData[order_date],SMALL(IF(ISNUMBER(MATCH(orderData[order_type],$D$13,0)),MATCH(ROW(orderData[customer]),ROW(orderData[customer])),""),ROWS($A$15:A115)+$B$3)),INDEX(orderData[order_date],SMALL(IF(ISNUMBER(MATCH(orderData[order_type],$D$13,0)*MATCH(YEAR(orderData[invoice_date]),$D$15,0)),MATCH(ROW(orderData[customer]),ROW(orderData[customer])),""),ROWS($A$15:A115)+$B$3)))),IF($D$13="",IF($D$15="",INDEX(orderData[order_date],SMALL(IF(ISNUMBER(MATCH(orderData[status],$D$11,0)),MATCH(ROW(orderData[customer]),ROW(orderData[customer])),""),ROWS($A$15:A115)+$B$3)),INDEX(orderData[order_date],SMALL(IF(ISNUMBER(MATCH(orderData[status],$D$11,0)*MATCH(YEAR(orderData[invoice_date]),$D$15,0)),MATCH(ROW(orderData[customer]),ROW(orderData[customer])),""),ROWS($A$15:A115)+$B$3))),IF($D$15="",INDEX(orderData[order_date],SMALL(IF(ISNUMBER(MATCH(orderData[status],$D$11,0)*MATCH(orderData[order_type],$D$13,0)),MATCH(ROW(orderData[customer]),ROW(orderData[customer])),""),ROWS($A$15:A115)+$B$3)),INDEX(orderData[order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date],SMALL(IF(ISNUMBER(MATCH(orderData[customer],$D$9,0)),MATCH(ROW(orderData[customer]),ROW(orderData[customer])),""),ROWS($A$15:A115)+$B$3)),INDEX(orderData[order_date],SMALL(IF(ISNUMBER(MATCH(orderData[customer],$D$9,0)*MATCH(YEAR(orderData[invoice_date]),$D$15,0)),MATCH(ROW(orderData[customer]),ROW(orderData[customer])),""),ROWS($A$15:A115)+$B$3))),IF($D$15="",INDEX(orderData[order_date],SMALL(IF(ISNUMBER(MATCH(orderData[customer],$D$9,0)*MATCH(orderData[order_type],$D$13,0)),MATCH(ROW(orderData[customer]),ROW(orderData[customer])),""),ROWS($A$15:A115)+$B$3)),INDEX(orderData[order_date],SMALL(IF(ISNUMBER(MATCH(orderData[customer],$D$9,0)*MATCH(orderData[order_type],$D$13,0)*MATCH(YEAR(orderData[invoice_date]),$D$15,0)),MATCH(ROW(orderData[customer]),ROW(orderData[customer])),""),ROWS($A$15:A115)+$B$3)))),IF($D$13="",IF($D$15="",INDEX(orderData[order_date],SMALL(IF(ISNUMBER(MATCH(orderData[customer],$D$9,0)*MATCH(orderData[status],$D$11,0)),MATCH(ROW(orderData[customer]),ROW(orderData[customer])),""),ROWS($A$15:A115)+$B$3)),INDEX(orderData[order_date],SMALL(IF(ISNUMBER(MATCH(orderData[customer],$D$9,0)*MATCH(orderData[status],$D$11,0)*MATCH(YEAR(orderData[invoice_date]),$D$15,0)),MATCH(ROW(orderData[customer]),ROW(orderData[customer])),""),ROWS($A$15:A115)+$B$3))),IF($D$15="",INDEX(orderData[order_date],SMALL(IF(ISNUMBER(MATCH(orderData[customer],$D$9,0)*MATCH(orderData[status],$D$11,0)*MATCH(orderData[order_type],$D$13,0)),MATCH(ROW(orderData[customer]),ROW(orderData[customer])),""),ROWS($A$15:A115)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P108" s="289" t="str">
        <f t="array" ref="P108">IFERROR(IF($D$9="",IF($D$11="",IF($D$13="",IF($D$15="",INDEX(orderData[invoice_no],SMALL(MATCH(ROW(orderData[customer]),ROW(orderData[customer])),ROWS($A$15:A115)+$B$3)),INDEX(orderData[invoice_no],SMALL(IF(ISNUMBER(MATCH(YEAR(orderData[invoice_date]),$D$15,0)),MATCH(ROW(orderData[customer]),ROW(orderData[customer])),""),ROWS($A$15:A115)+$B$3))),IF($D$15="",INDEX(orderData[invoice_no],SMALL(IF(ISNUMBER(MATCH(orderData[order_type],$D$13,0)),MATCH(ROW(orderData[customer]),ROW(orderData[customer])),""),ROWS($A$15:A115)+$B$3)),INDEX(orderData[invoice_no],SMALL(IF(ISNUMBER(MATCH(orderData[order_type],$D$13,0)*MATCH(YEAR(orderData[invoice_date]),$D$15,0)),MATCH(ROW(orderData[customer]),ROW(orderData[customer])),""),ROWS($A$15:A115)+$B$3)))),IF($D$13="",IF($D$15="",INDEX(orderData[invoice_no],SMALL(IF(ISNUMBER(MATCH(orderData[status],$D$11,0)),MATCH(ROW(orderData[customer]),ROW(orderData[customer])),""),ROWS($A$15:A115)+$B$3)),INDEX(orderData[invoice_no],SMALL(IF(ISNUMBER(MATCH(orderData[status],$D$11,0)*MATCH(YEAR(orderData[invoice_date]),$D$15,0)),MATCH(ROW(orderData[customer]),ROW(orderData[customer])),""),ROWS($A$15:A115)+$B$3))),IF($D$15="",INDEX(orderData[invoice_no],SMALL(IF(ISNUMBER(MATCH(orderData[status],$D$11,0)*MATCH(orderData[order_type],$D$13,0)),MATCH(ROW(orderData[customer]),ROW(orderData[customer])),""),ROWS($A$15:A115)+$B$3)),INDEX(orderData[invoice_no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no],SMALL(IF(ISNUMBER(MATCH(orderData[customer],$D$9,0)),MATCH(ROW(orderData[customer]),ROW(orderData[customer])),""),ROWS($A$15:A115)+$B$3)),INDEX(orderData[invoice_no],SMALL(IF(ISNUMBER(MATCH(orderData[customer],$D$9,0)*MATCH(YEAR(orderData[invoice_date]),$D$15,0)),MATCH(ROW(orderData[customer]),ROW(orderData[customer])),""),ROWS($A$15:A115)+$B$3))),IF($D$15="",INDEX(orderData[invoice_no],SMALL(IF(ISNUMBER(MATCH(orderData[customer],$D$9,0)*MATCH(orderData[order_type],$D$13,0)),MATCH(ROW(orderData[customer]),ROW(orderData[customer])),""),ROWS($A$15:A115)+$B$3)),INDEX(orderData[invoice_no],SMALL(IF(ISNUMBER(MATCH(orderData[customer],$D$9,0)*MATCH(orderData[order_type],$D$13,0)*MATCH(YEAR(orderData[invoice_date]),$D$15,0)),MATCH(ROW(orderData[customer]),ROW(orderData[customer])),""),ROWS($A$15:A115)+$B$3)))),IF($D$13="",IF($D$15="",INDEX(orderData[invoice_no],SMALL(IF(ISNUMBER(MATCH(orderData[customer],$D$9,0)*MATCH(orderData[status],$D$11,0)),MATCH(ROW(orderData[customer]),ROW(orderData[customer])),""),ROWS($A$15:A115)+$B$3)),INDEX(orderData[invoice_no],SMALL(IF(ISNUMBER(MATCH(orderData[customer],$D$9,0)*MATCH(orderData[status],$D$11,0)*MATCH(YEAR(orderData[invoice_date]),$D$15,0)),MATCH(ROW(orderData[customer]),ROW(orderData[customer])),""),ROWS($A$15:A115)+$B$3))),IF($D$15="",INDEX(orderData[invoice_no],SMALL(IF(ISNUMBER(MATCH(orderData[customer],$D$9,0)*MATCH(orderData[status],$D$11,0)*MATCH(orderData[order_type],$D$13,0)),MATCH(ROW(orderData[customer]),ROW(orderData[customer])),""),ROWS($A$15:A115)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Q108" s="290" t="str">
        <f t="array" ref="Q108">IFERROR(IF($D$9="",IF($D$11="",IF($D$13="",IF($D$15="",INDEX(orderData[invoice_date],SMALL(MATCH(ROW(orderData[customer]),ROW(orderData[customer])),ROWS($A$15:A115)+$B$3)),INDEX(orderData[invoice_date],SMALL(IF(ISNUMBER(MATCH(YEAR(orderData[invoice_date]),$D$15,0)),MATCH(ROW(orderData[customer]),ROW(orderData[customer])),""),ROWS($A$15:A115)+$B$3))),IF($D$15="",INDEX(orderData[invoice_date],SMALL(IF(ISNUMBER(MATCH(orderData[order_type],$D$13,0)),MATCH(ROW(orderData[customer]),ROW(orderData[customer])),""),ROWS($A$15:A115)+$B$3)),INDEX(orderData[invoice_date],SMALL(IF(ISNUMBER(MATCH(orderData[order_type],$D$13,0)*MATCH(YEAR(orderData[invoice_date]),$D$15,0)),MATCH(ROW(orderData[customer]),ROW(orderData[customer])),""),ROWS($A$15:A115)+$B$3)))),IF($D$13="",IF($D$15="",INDEX(orderData[invoice_date],SMALL(IF(ISNUMBER(MATCH(orderData[status],$D$11,0)),MATCH(ROW(orderData[customer]),ROW(orderData[customer])),""),ROWS($A$15:A115)+$B$3)),INDEX(orderData[invoice_date],SMALL(IF(ISNUMBER(MATCH(orderData[status],$D$11,0)*MATCH(YEAR(orderData[invoice_date]),$D$15,0)),MATCH(ROW(orderData[customer]),ROW(orderData[customer])),""),ROWS($A$15:A115)+$B$3))),IF($D$15="",INDEX(orderData[invoice_date],SMALL(IF(ISNUMBER(MATCH(orderData[status],$D$11,0)*MATCH(orderData[order_type],$D$13,0)),MATCH(ROW(orderData[customer]),ROW(orderData[customer])),""),ROWS($A$15:A115)+$B$3)),INDEX(orderData[invoice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date],SMALL(IF(ISNUMBER(MATCH(orderData[customer],$D$9,0)),MATCH(ROW(orderData[customer]),ROW(orderData[customer])),""),ROWS($A$15:A115)+$B$3)),INDEX(orderData[invoice_date],SMALL(IF(ISNUMBER(MATCH(orderData[customer],$D$9,0)*MATCH(YEAR(orderData[invoice_date]),$D$15,0)),MATCH(ROW(orderData[customer]),ROW(orderData[customer])),""),ROWS($A$15:A115)+$B$3))),IF($D$15="",INDEX(orderData[invoice_date],SMALL(IF(ISNUMBER(MATCH(orderData[customer],$D$9,0)*MATCH(orderData[order_type],$D$13,0)),MATCH(ROW(orderData[customer]),ROW(orderData[customer])),""),ROWS($A$15:A115)+$B$3)),INDEX(orderData[invoice_date],SMALL(IF(ISNUMBER(MATCH(orderData[customer],$D$9,0)*MATCH(orderData[order_type],$D$13,0)*MATCH(YEAR(orderData[invoice_date]),$D$15,0)),MATCH(ROW(orderData[customer]),ROW(orderData[customer])),""),ROWS($A$15:A115)+$B$3)))),IF($D$13="",IF($D$15="",INDEX(orderData[invoice_date],SMALL(IF(ISNUMBER(MATCH(orderData[customer],$D$9,0)*MATCH(orderData[status],$D$11,0)),MATCH(ROW(orderData[customer]),ROW(orderData[customer])),""),ROWS($A$15:A115)+$B$3)),INDEX(orderData[invoice_date],SMALL(IF(ISNUMBER(MATCH(orderData[customer],$D$9,0)*MATCH(orderData[status],$D$11,0)*MATCH(YEAR(orderData[invoice_date]),$D$15,0)),MATCH(ROW(orderData[customer]),ROW(orderData[customer])),""),ROWS($A$15:A115)+$B$3))),IF($D$15="",INDEX(orderData[invoice_date],SMALL(IF(ISNUMBER(MATCH(orderData[customer],$D$9,0)*MATCH(orderData[status],$D$11,0)*MATCH(orderData[order_type],$D$13,0)),MATCH(ROW(orderData[customer]),ROW(orderData[customer])),""),ROWS($A$15:A115)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R108" s="291" t="str">
        <f t="array" ref="R108">IFERROR(IF($D$9="",IF($D$11="",IF($D$13="",IF($D$15="",INDEX(orderData[inv_amount],SMALL(MATCH(ROW(orderData[customer]),ROW(orderData[customer])),ROWS($A$15:A115)+$B$3)),INDEX(orderData[inv_amount],SMALL(IF(ISNUMBER(MATCH(YEAR(orderData[invoice_date]),$D$15,0)),MATCH(ROW(orderData[customer]),ROW(orderData[customer])),""),ROWS($A$15:A115)+$B$3))),IF($D$15="",INDEX(orderData[inv_amount],SMALL(IF(ISNUMBER(MATCH(orderData[order_type],$D$13,0)),MATCH(ROW(orderData[customer]),ROW(orderData[customer])),""),ROWS($A$15:A115)+$B$3)),INDEX(orderData[inv_amount],SMALL(IF(ISNUMBER(MATCH(orderData[order_type],$D$13,0)*MATCH(YEAR(orderData[invoice_date]),$D$15,0)),MATCH(ROW(orderData[customer]),ROW(orderData[customer])),""),ROWS($A$15:A115)+$B$3)))),IF($D$13="",IF($D$15="",INDEX(orderData[inv_amount],SMALL(IF(ISNUMBER(MATCH(orderData[status],$D$11,0)),MATCH(ROW(orderData[customer]),ROW(orderData[customer])),""),ROWS($A$15:A115)+$B$3)),INDEX(orderData[inv_amount],SMALL(IF(ISNUMBER(MATCH(orderData[status],$D$11,0)*MATCH(YEAR(orderData[invoice_date]),$D$15,0)),MATCH(ROW(orderData[customer]),ROW(orderData[customer])),""),ROWS($A$15:A115)+$B$3))),IF($D$15="",INDEX(orderData[inv_amount],SMALL(IF(ISNUMBER(MATCH(orderData[status],$D$11,0)*MATCH(orderData[order_type],$D$13,0)),MATCH(ROW(orderData[customer]),ROW(orderData[customer])),""),ROWS($A$15:A115)+$B$3)),INDEX(orderData[inv_amount],SMALL(IF(ISNUMBER(MATCH(orderData[status],$D$11,0)*MATCH(orderData[order_type],$D$13,0)*MATCH(YEAR(orderData[invoice_date]),$D$15,0)),MATCH(ROW(orderData[customer]),ROW(orderData[customer])),""),ROWS($A$15:A115)+$B$3))))),IF($D$11="",IF($D$13="",IF($D$15="",INDEX(orderData[inv_amount],SMALL(IF(ISNUMBER(MATCH(orderData[customer],$D$9,0)),MATCH(ROW(orderData[customer]),ROW(orderData[customer])),""),ROWS($A$15:A115)+$B$3)),INDEX(orderData[inv_amount],SMALL(IF(ISNUMBER(MATCH(orderData[customer],$D$9,0)*MATCH(YEAR(orderData[invoice_date]),$D$15,0)),MATCH(ROW(orderData[customer]),ROW(orderData[customer])),""),ROWS($A$15:A115)+$B$3))),IF($D$15="",INDEX(orderData[inv_amount],SMALL(IF(ISNUMBER(MATCH(orderData[customer],$D$9,0)*MATCH(orderData[order_type],$D$13,0)),MATCH(ROW(orderData[customer]),ROW(orderData[customer])),""),ROWS($A$15:A115)+$B$3)),INDEX(orderData[inv_amount],SMALL(IF(ISNUMBER(MATCH(orderData[customer],$D$9,0)*MATCH(orderData[order_type],$D$13,0)*MATCH(YEAR(orderData[invoice_date]),$D$15,0)),MATCH(ROW(orderData[customer]),ROW(orderData[customer])),""),ROWS($A$15:A115)+$B$3)))),IF($D$13="",IF($D$15="",INDEX(orderData[inv_amount],SMALL(IF(ISNUMBER(MATCH(orderData[customer],$D$9,0)*MATCH(orderData[status],$D$11,0)),MATCH(ROW(orderData[customer]),ROW(orderData[customer])),""),ROWS($A$15:A115)+$B$3)),INDEX(orderData[inv_amount],SMALL(IF(ISNUMBER(MATCH(orderData[customer],$D$9,0)*MATCH(orderData[status],$D$11,0)*MATCH(YEAR(orderData[inv_amount]),$D$15,0)),MATCH(ROW(orderData[customer]),ROW(orderData[customer])),""),ROWS($A$15:A115)+$B$3))),IF($D$15="",INDEX(orderData[inv_amount],SMALL(IF(ISNUMBER(MATCH(orderData[customer],$D$9,0)*MATCH(orderData[status],$D$11,0)*MATCH(orderData[order_type],$D$13,0)),MATCH(ROW(orderData[customer]),ROW(orderData[customer])),""),ROWS($A$15:A115)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S108" s="353" t="str">
        <f t="array" ref="S108">IFERROR(IF($D$9="",IF($D$11="",IF($D$13="",IF($D$15="",INDEX(orderData[lock_goods],SMALL(MATCH(ROW(orderData[customer]),ROW(orderData[customer])),ROWS($A$15:A115)+$B$3)),INDEX(orderData[lock_goods],SMALL(IF(ISNUMBER(MATCH(YEAR(orderData[invoice_date]),$D$15,0)),MATCH(ROW(orderData[customer]),ROW(orderData[customer])),""),ROWS($A$15:A115)+$B$3))),IF($D$15="",INDEX(orderData[lock_goods],SMALL(IF(ISNUMBER(MATCH(orderData[order_type],$D$13,0)),MATCH(ROW(orderData[customer]),ROW(orderData[customer])),""),ROWS($A$15:A115)+$B$3)),INDEX(orderData[lock_goods],SMALL(IF(ISNUMBER(MATCH(orderData[order_type],$D$13,0)*MATCH(YEAR(orderData[invoice_date]),$D$15,0)),MATCH(ROW(orderData[customer]),ROW(orderData[customer])),""),ROWS($A$15:A115)+$B$3)))),IF($D$13="",IF($D$15="",INDEX(orderData[lock_goods],SMALL(IF(ISNUMBER(MATCH(orderData[status],$D$11,0)),MATCH(ROW(orderData[customer]),ROW(orderData[customer])),""),ROWS($A$15:A115)+$B$3)),INDEX(orderData[lock_goods],SMALL(IF(ISNUMBER(MATCH(orderData[status],$D$11,0)*MATCH(YEAR(orderData[invoice_date]),$D$15,0)),MATCH(ROW(orderData[customer]),ROW(orderData[customer])),""),ROWS($A$15:A115)+$B$3))),IF($D$15="",INDEX(orderData[lock_goods],SMALL(IF(ISNUMBER(MATCH(orderData[status],$D$11,0)*MATCH(orderData[order_type],$D$13,0)),MATCH(ROW(orderData[customer]),ROW(orderData[customer])),""),ROWS($A$15:A115)+$B$3)),INDEX(orderData[lock_goods],SMALL(IF(ISNUMBER(MATCH(orderData[status],$D$11,0)*MATCH(orderData[order_type],$D$13,0)*MATCH(YEAR(orderData[invoice_date]),$D$15,0)),MATCH(ROW(orderData[customer]),ROW(orderData[customer])),""),ROWS($A$15:A115)+$B$3))))),IF($D$11="",IF($D$13="",IF($D$15="",INDEX(orderData[lock_goods],SMALL(IF(ISNUMBER(MATCH(orderData[customer],$D$9,0)),MATCH(ROW(orderData[customer]),ROW(orderData[customer])),""),ROWS($A$15:A115)+$B$3)),INDEX(orderData[lock_goods],SMALL(IF(ISNUMBER(MATCH(orderData[customer],$D$9,0)*MATCH(YEAR(orderData[invoice_date]),$D$15,0)),MATCH(ROW(orderData[customer]),ROW(orderData[customer])),""),ROWS($A$15:A115)+$B$3))),IF($D$15="",INDEX(orderData[lock_goods],SMALL(IF(ISNUMBER(MATCH(orderData[customer],$D$9,0)*MATCH(orderData[order_type],$D$13,0)),MATCH(ROW(orderData[customer]),ROW(orderData[customer])),""),ROWS($A$15:A115)+$B$3)),INDEX(orderData[lock_goods],SMALL(IF(ISNUMBER(MATCH(orderData[customer],$D$9,0)*MATCH(orderData[order_type],$D$13,0)*MATCH(YEAR(orderData[invoice_date]),$D$15,0)),MATCH(ROW(orderData[customer]),ROW(orderData[customer])),""),ROWS($A$15:A115)+$B$3)))),IF($D$13="",IF($D$15="",INDEX(orderData[lock_goods],SMALL(IF(ISNUMBER(MATCH(orderData[customer],$D$9,0)*MATCH(orderData[status],$D$11,0)),MATCH(ROW(orderData[customer]),ROW(orderData[customer])),""),ROWS($A$15:A115)+$B$3)),INDEX(orderData[lock_goods],SMALL(IF(ISNUMBER(MATCH(orderData[customer],$D$9,0)*MATCH(orderData[status],$D$11,0)*MATCH(YEAR(orderData[payed]),$D$15,0)),MATCH(ROW(orderData[customer]),ROW(orderData[customer])),""),ROWS($A$15:A115)+$B$3))),IF($D$15="",INDEX(orderData[lock_goods],SMALL(IF(ISNUMBER(MATCH(orderData[customer],$D$9,0)*MATCH(orderData[status],$D$11,0)*MATCH(orderData[order_type],$D$13,0)),MATCH(ROW(orderData[customer]),ROW(orderData[customer])),""),ROWS($A$15:A115)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T108" s="292" t="str">
        <f t="array" ref="T108">IFERROR(IF($D$9="",IF($D$11="",IF($D$13="",IF($D$15="",INDEX(orderData[payed],SMALL(MATCH(ROW(orderData[customer]),ROW(orderData[customer])),ROWS($A$15:A115)+$B$3)),INDEX(orderData[payed],SMALL(IF(ISNUMBER(MATCH(YEAR(orderData[invoice_date]),$D$15,0)),MATCH(ROW(orderData[customer]),ROW(orderData[customer])),""),ROWS($A$15:A115)+$B$3))),IF($D$15="",INDEX(orderData[payed],SMALL(IF(ISNUMBER(MATCH(orderData[order_type],$D$13,0)),MATCH(ROW(orderData[customer]),ROW(orderData[customer])),""),ROWS($A$15:A115)+$B$3)),INDEX(orderData[payed],SMALL(IF(ISNUMBER(MATCH(orderData[order_type],$D$13,0)*MATCH(YEAR(orderData[invoice_date]),$D$15,0)),MATCH(ROW(orderData[customer]),ROW(orderData[customer])),""),ROWS($A$15:A115)+$B$3)))),IF($D$13="",IF($D$15="",INDEX(orderData[payed],SMALL(IF(ISNUMBER(MATCH(orderData[status],$D$11,0)),MATCH(ROW(orderData[customer]),ROW(orderData[customer])),""),ROWS($A$15:A115)+$B$3)),INDEX(orderData[payed],SMALL(IF(ISNUMBER(MATCH(orderData[status],$D$11,0)*MATCH(YEAR(orderData[invoice_date]),$D$15,0)),MATCH(ROW(orderData[customer]),ROW(orderData[customer])),""),ROWS($A$15:A115)+$B$3))),IF($D$15="",INDEX(orderData[payed],SMALL(IF(ISNUMBER(MATCH(orderData[status],$D$11,0)*MATCH(orderData[order_type],$D$13,0)),MATCH(ROW(orderData[customer]),ROW(orderData[customer])),""),ROWS($A$15:A115)+$B$3)),INDEX(orderData[payed],SMALL(IF(ISNUMBER(MATCH(orderData[status],$D$11,0)*MATCH(orderData[order_type],$D$13,0)*MATCH(YEAR(orderData[invoice_date]),$D$15,0)),MATCH(ROW(orderData[customer]),ROW(orderData[customer])),""),ROWS($A$15:A115)+$B$3))))),IF($D$11="",IF($D$13="",IF($D$15="",INDEX(orderData[payed],SMALL(IF(ISNUMBER(MATCH(orderData[customer],$D$9,0)),MATCH(ROW(orderData[customer]),ROW(orderData[customer])),""),ROWS($A$15:A115)+$B$3)),INDEX(orderData[payed],SMALL(IF(ISNUMBER(MATCH(orderData[customer],$D$9,0)*MATCH(YEAR(orderData[invoice_date]),$D$15,0)),MATCH(ROW(orderData[customer]),ROW(orderData[customer])),""),ROWS($A$15:A115)+$B$3))),IF($D$15="",INDEX(orderData[payed],SMALL(IF(ISNUMBER(MATCH(orderData[customer],$D$9,0)*MATCH(orderData[order_type],$D$13,0)),MATCH(ROW(orderData[customer]),ROW(orderData[customer])),""),ROWS($A$15:A115)+$B$3)),INDEX(orderData[payed],SMALL(IF(ISNUMBER(MATCH(orderData[customer],$D$9,0)*MATCH(orderData[order_type],$D$13,0)*MATCH(YEAR(orderData[invoice_date]),$D$15,0)),MATCH(ROW(orderData[customer]),ROW(orderData[customer])),""),ROWS($A$15:A115)+$B$3)))),IF($D$13="",IF($D$15="",INDEX(orderData[payed],SMALL(IF(ISNUMBER(MATCH(orderData[customer],$D$9,0)*MATCH(orderData[status],$D$11,0)),MATCH(ROW(orderData[customer]),ROW(orderData[customer])),""),ROWS($A$15:A115)+$B$3)),INDEX(orderData[payed],SMALL(IF(ISNUMBER(MATCH(orderData[customer],$D$9,0)*MATCH(orderData[status],$D$11,0)*MATCH(YEAR(orderData[payed]),$D$15,0)),MATCH(ROW(orderData[customer]),ROW(orderData[customer])),""),ROWS($A$15:A115)+$B$3))),IF($D$15="",INDEX(orderData[payed],SMALL(IF(ISNUMBER(MATCH(orderData[customer],$D$9,0)*MATCH(orderData[status],$D$11,0)*MATCH(orderData[order_type],$D$13,0)),MATCH(ROW(orderData[customer]),ROW(orderData[customer])),""),ROWS($A$15:A115)+$B$3)),INDEX(orderData[paye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U108" s="287" t="str">
        <f t="array" ref="U108">IFERROR(IF($D$9="",IF($D$11="",IF($D$13="",IF($D$15="",INDEX(orderData[shipping_method],SMALL(MATCH(ROW(orderData[customer]),ROW(orderData[customer])),ROWS($A$15:A115)+$B$3)),INDEX(orderData[shipping_method],SMALL(IF(ISNUMBER(MATCH(YEAR(orderData[invoice_date]),$D$15,0)),MATCH(ROW(orderData[customer]),ROW(orderData[customer])),""),ROWS($A$15:A115)+$B$3))),IF($D$15="",INDEX(orderData[shipping_method],SMALL(IF(ISNUMBER(MATCH(orderData[order_type],$D$13,0)),MATCH(ROW(orderData[customer]),ROW(orderData[customer])),""),ROWS($A$15:A115)+$B$3)),INDEX(orderData[shipping_method],SMALL(IF(ISNUMBER(MATCH(orderData[order_type],$D$13,0)*MATCH(YEAR(orderData[invoice_date]),$D$15,0)),MATCH(ROW(orderData[customer]),ROW(orderData[customer])),""),ROWS($A$15:A115)+$B$3)))),IF($D$13="",IF($D$15="",INDEX(orderData[shipping_method],SMALL(IF(ISNUMBER(MATCH(orderData[status],$D$11,0)),MATCH(ROW(orderData[customer]),ROW(orderData[customer])),""),ROWS($A$15:A115)+$B$3)),INDEX(orderData[shipping_method],SMALL(IF(ISNUMBER(MATCH(orderData[status],$D$11,0)*MATCH(YEAR(orderData[invoice_date]),$D$15,0)),MATCH(ROW(orderData[customer]),ROW(orderData[customer])),""),ROWS($A$15:A115)+$B$3))),IF($D$15="",INDEX(orderData[shipping_method],SMALL(IF(ISNUMBER(MATCH(orderData[status],$D$11,0)*MATCH(orderData[order_type],$D$13,0)),MATCH(ROW(orderData[customer]),ROW(orderData[customer])),""),ROWS($A$15:A115)+$B$3)),INDEX(orderData[shipping_method],SMALL(IF(ISNUMBER(MATCH(orderData[status],$D$11,0)*MATCH(orderData[order_type],$D$13,0)*MATCH(YEAR(orderData[invoice_date]),$D$15,0)),MATCH(ROW(orderData[customer]),ROW(orderData[customer])),""),ROWS($A$15:A115)+$B$3))))),IF($D$11="",IF($D$13="",IF($D$15="",INDEX(orderData[shipping_method],SMALL(IF(ISNUMBER(MATCH(orderData[customer],$D$9,0)),MATCH(ROW(orderData[customer]),ROW(orderData[customer])),""),ROWS($A$15:A115)+$B$3)),INDEX(orderData[shipping_method],SMALL(IF(ISNUMBER(MATCH(orderData[customer],$D$9,0)*MATCH(YEAR(orderData[invoice_date]),$D$15,0)),MATCH(ROW(orderData[customer]),ROW(orderData[customer])),""),ROWS($A$15:A115)+$B$3))),IF($D$15="",INDEX(orderData[shipping_method],SMALL(IF(ISNUMBER(MATCH(orderData[customer],$D$9,0)*MATCH(orderData[order_type],$D$13,0)),MATCH(ROW(orderData[customer]),ROW(orderData[customer])),""),ROWS($A$15:A115)+$B$3)),INDEX(orderData[shipping_method],SMALL(IF(ISNUMBER(MATCH(orderData[customer],$D$9,0)*MATCH(orderData[order_type],$D$13,0)*MATCH(YEAR(orderData[invoice_date]),$D$15,0)),MATCH(ROW(orderData[customer]),ROW(orderData[customer])),""),ROWS($A$15:A115)+$B$3)))),IF($D$13="",IF($D$15="",INDEX(orderData[shipping_method],SMALL(IF(ISNUMBER(MATCH(orderData[customer],$D$9,0)*MATCH(orderData[status],$D$11,0)),MATCH(ROW(orderData[customer]),ROW(orderData[customer])),""),ROWS($A$15:A115)+$B$3)),INDEX(orderData[shipping_method],SMALL(IF(ISNUMBER(MATCH(orderData[customer],$D$9,0)*MATCH(orderData[status],$D$11,0)*MATCH(YEAR(orderData[shipping_method]),$D$15,0)),MATCH(ROW(orderData[customer]),ROW(orderData[customer])),""),ROWS($A$15:A115)+$B$3))),IF($D$15="",INDEX(orderData[shipping_method],SMALL(IF(ISNUMBER(MATCH(orderData[customer],$D$9,0)*MATCH(orderData[status],$D$11,0)*MATCH(orderData[order_type],$D$13,0)),MATCH(ROW(orderData[customer]),ROW(orderData[customer])),""),ROWS($A$15:A115)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V108" s="292" t="str">
        <f t="array" ref="V108">IFERROR(IF($D$9="",IF($D$11="",IF($D$13="",IF($D$15="",INDEX(orderData[status],SMALL(MATCH(ROW(orderData[customer]),ROW(orderData[customer])),ROWS($A$15:A115)+$B$3)),INDEX(orderData[status],SMALL(IF(ISNUMBER(MATCH(YEAR(orderData[invoice_date]),$D$15,0)),MATCH(ROW(orderData[customer]),ROW(orderData[customer])),""),ROWS($A$15:A115)+$B$3))),IF($D$15="",INDEX(orderData[status],SMALL(IF(ISNUMBER(MATCH(orderData[order_type],$D$13,0)),MATCH(ROW(orderData[customer]),ROW(orderData[customer])),""),ROWS($A$15:A115)+$B$3)),INDEX(orderData[status],SMALL(IF(ISNUMBER(MATCH(orderData[order_type],$D$13,0)*MATCH(YEAR(orderData[invoice_date]),$D$15,0)),MATCH(ROW(orderData[customer]),ROW(orderData[customer])),""),ROWS($A$15:A115)+$B$3)))),IF($D$13="",IF($D$15="",INDEX(orderData[status],SMALL(IF(ISNUMBER(MATCH(orderData[status],$D$11,0)),MATCH(ROW(orderData[customer]),ROW(orderData[customer])),""),ROWS($A$15:A115)+$B$3)),INDEX(orderData[status],SMALL(IF(ISNUMBER(MATCH(orderData[status],$D$11,0)*MATCH(YEAR(orderData[invoice_date]),$D$15,0)),MATCH(ROW(orderData[customer]),ROW(orderData[customer])),""),ROWS($A$15:A115)+$B$3))),IF($D$15="",INDEX(orderData[status],SMALL(IF(ISNUMBER(MATCH(orderData[status],$D$11,0)*MATCH(orderData[order_type],$D$13,0)),MATCH(ROW(orderData[customer]),ROW(orderData[customer])),""),ROWS($A$15:A115)+$B$3)),INDEX(orderData[status],SMALL(IF(ISNUMBER(MATCH(orderData[status],$D$11,0)*MATCH(orderData[order_type],$D$13,0)*MATCH(YEAR(orderData[invoice_date]),$D$15,0)),MATCH(ROW(orderData[customer]),ROW(orderData[customer])),""),ROWS($A$15:A115)+$B$3))))),IF($D$11="",IF($D$13="",IF($D$15="",INDEX(orderData[status],SMALL(IF(ISNUMBER(MATCH(orderData[customer],$D$9,0)),MATCH(ROW(orderData[customer]),ROW(orderData[customer])),""),ROWS($A$15:A115)+$B$3)),INDEX(orderData[status],SMALL(IF(ISNUMBER(MATCH(orderData[customer],$D$9,0)*MATCH(YEAR(orderData[invoice_date]),$D$15,0)),MATCH(ROW(orderData[customer]),ROW(orderData[customer])),""),ROWS($A$15:A115)+$B$3))),IF($D$15="",INDEX(orderData[status],SMALL(IF(ISNUMBER(MATCH(orderData[customer],$D$9,0)*MATCH(orderData[order_type],$D$13,0)),MATCH(ROW(orderData[customer]),ROW(orderData[customer])),""),ROWS($A$15:A115)+$B$3)),INDEX(orderData[status],SMALL(IF(ISNUMBER(MATCH(orderData[customer],$D$9,0)*MATCH(orderData[order_type],$D$13,0)*MATCH(YEAR(orderData[invoice_date]),$D$15,0)),MATCH(ROW(orderData[customer]),ROW(orderData[customer])),""),ROWS($A$15:A115)+$B$3)))),IF($D$13="",IF($D$15="",INDEX(orderData[status],SMALL(IF(ISNUMBER(MATCH(orderData[customer],$D$9,0)*MATCH(orderData[status],$D$11,0)),MATCH(ROW(orderData[customer]),ROW(orderData[customer])),""),ROWS($A$15:A115)+$B$3)),INDEX(orderData[status],SMALL(IF(ISNUMBER(MATCH(orderData[customer],$D$9,0)*MATCH(orderData[status],$D$11,0)*MATCH(YEAR(orderData[status]),$D$15,0)),MATCH(ROW(orderData[customer]),ROW(orderData[customer])),""),ROWS($A$15:A115)+$B$3))),IF($D$15="",INDEX(orderData[status],SMALL(IF(ISNUMBER(MATCH(orderData[customer],$D$9,0)*MATCH(orderData[status],$D$11,0)*MATCH(orderData[order_type],$D$13,0)),MATCH(ROW(orderData[customer]),ROW(orderData[customer])),""),ROWS($A$15:A115)+$B$3)),INDEX(orderData[statu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W108" s="392" t="str">
        <f t="array" ref="W108">IFERROR(IF($D$9="",IF($D$11="",IF($D$13="",IF($D$15="",INDEX(orderData[custom_docs],SMALL(MATCH(ROW(orderData[customer]),ROW(orderData[customer])),ROWS($A$15:A115)+$B$3)),INDEX(orderData[custom_docs],SMALL(IF(ISNUMBER(MATCH(YEAR(orderData[invoice_date]),$D$15,0)),MATCH(ROW(orderData[customer]),ROW(orderData[customer])),""),ROWS($A$15:A115)+$B$3))),IF($D$15="",INDEX(orderData[custom_docs],SMALL(IF(ISNUMBER(MATCH(orderData[order_type],$D$13,0)),MATCH(ROW(orderData[customer]),ROW(orderData[customer])),""),ROWS($A$15:A115)+$B$3)),INDEX(orderData[custom_docs],SMALL(IF(ISNUMBER(MATCH(orderData[order_type],$D$13,0)*MATCH(YEAR(orderData[invoice_date]),$D$15,0)),MATCH(ROW(orderData[customer]),ROW(orderData[customer])),""),ROWS($A$15:A115)+$B$3)))),IF($D$13="",IF($D$15="",INDEX(orderData[custom_docs],SMALL(IF(ISNUMBER(MATCH(orderData[status],$D$11,0)),MATCH(ROW(orderData[customer]),ROW(orderData[customer])),""),ROWS($A$15:A115)+$B$3)),INDEX(orderData[custom_docs],SMALL(IF(ISNUMBER(MATCH(orderData[status],$D$11,0)*MATCH(YEAR(orderData[invoice_date]),$D$15,0)),MATCH(ROW(orderData[customer]),ROW(orderData[customer])),""),ROWS($A$15:A115)+$B$3))),IF($D$15="",INDEX(orderData[custom_docs],SMALL(IF(ISNUMBER(MATCH(orderData[status],$D$11,0)*MATCH(orderData[order_type],$D$13,0)),MATCH(ROW(orderData[customer]),ROW(orderData[customer])),""),ROWS($A$15:A115)+$B$3)),INDEX(orderData[custom_docs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_docs],SMALL(IF(ISNUMBER(MATCH(orderData[customer],$D$9,0)),MATCH(ROW(orderData[customer]),ROW(orderData[customer])),""),ROWS($A$15:A115)+$B$3)),INDEX(orderData[custom_docs],SMALL(IF(ISNUMBER(MATCH(orderData[customer],$D$9,0)*MATCH(YEAR(orderData[invoice_date]),$D$15,0)),MATCH(ROW(orderData[customer]),ROW(orderData[customer])),""),ROWS($A$15:A115)+$B$3))),IF($D$15="",INDEX(orderData[custom_docs],SMALL(IF(ISNUMBER(MATCH(orderData[customer],$D$9,0)*MATCH(orderData[order_type],$D$13,0)),MATCH(ROW(orderData[customer]),ROW(orderData[customer])),""),ROWS($A$15:A115)+$B$3)),INDEX(orderData[custom_docs],SMALL(IF(ISNUMBER(MATCH(orderData[customer],$D$9,0)*MATCH(orderData[order_type],$D$13,0)*MATCH(YEAR(orderData[invoice_date]),$D$15,0)),MATCH(ROW(orderData[customer]),ROW(orderData[customer])),""),ROWS($A$15:A115)+$B$3)))),IF($D$13="",IF($D$15="",INDEX(orderData[custom_docs],SMALL(IF(ISNUMBER(MATCH(orderData[customer],$D$9,0)*MATCH(orderData[status],$D$11,0)),MATCH(ROW(orderData[customer]),ROW(orderData[customer])),""),ROWS($A$15:A115)+$B$3)),INDEX(orderData[custom_docs],SMALL(IF(ISNUMBER(MATCH(orderData[customer],$D$9,0)*MATCH(orderData[status],$D$11,0)*MATCH(YEAR(orderData[status]),$D$15,0)),MATCH(ROW(orderData[customer]),ROW(orderData[customer])),""),ROWS($A$15:A115)+$B$3))),IF($D$15="",INDEX(orderData[custom_docs],SMALL(IF(ISNUMBER(MATCH(orderData[customer],$D$9,0)*MATCH(orderData[status],$D$11,0)*MATCH(orderData[order_type],$D$13,0)),MATCH(ROW(orderData[customer]),ROW(orderData[customer])),""),ROWS($A$15:A115)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BK108" s="266"/>
      <c r="BL108" s="267"/>
      <c r="BM108" s="268"/>
      <c r="BN108" s="267"/>
      <c r="BO108" s="268"/>
      <c r="BZ108" s="318"/>
      <c r="CA108" s="305" t="str">
        <f>IFERROR(IF(BZ108="","",INDEX(productData[description],MATCH(BZ108,productData[sku],0))),"")</f>
        <v/>
      </c>
      <c r="CB108" s="307"/>
      <c r="CC108" s="421"/>
      <c r="CD108" s="313"/>
      <c r="CE108" s="428"/>
      <c r="CF108" s="308"/>
      <c r="CG108" s="309" t="str">
        <f>IFERROR(ROUNDUP(CB108/INDEX(productData[units_per_carton],MATCH(BZ108,productData[sku],0)),0),"")</f>
        <v/>
      </c>
      <c r="CH108" s="310" t="str">
        <f>IFERROR(ROUNDUP(CD108/INDEX(productData[units_per_carton],MATCH(BZ108,productData[sku],0)),0),"")</f>
        <v/>
      </c>
      <c r="CI108" s="310" t="str">
        <f>IFERROR(ROUNDUP(CF108/INDEX(productData[units_per_carton],MATCH(BZ108,productData[sku])),0),"")</f>
        <v/>
      </c>
      <c r="CJ108" s="310" t="str">
        <f>IFERROR(((CB108+CD108+CF108)/INDEX(productData[units_per_carton],MATCH(BZ108,productData[sku],0)))*INDEX(productData[net_weight],MATCH(BZ108,productData[sku],0)),"")</f>
        <v/>
      </c>
      <c r="CK108" s="310" t="str">
        <f>IFERROR(((CB108+CD108+CF108)/INDEX(productData[units_per_carton],MATCH(BZ108,productData[sku],0)))*INDEX(productData[gross_weight],MATCH(BZ108,productData[sku],0)),"")</f>
        <v/>
      </c>
      <c r="CL108" s="414" t="str">
        <f>IFERROR((CB108+CD108+CF108)/INDEX(productData[units_per_carton],MATCH(BZ108,productData[sku],0))*INDEX(productData[length],MATCH(BZ108,productData[sku],0))*INDEX(productData[width],MATCH(BZ108,productData[sku],0))*INDEX(productData[height],MATCH(BZ108,productData[sku],0))/1000000000,"")</f>
        <v/>
      </c>
      <c r="CM108" s="311" t="str">
        <f>IFERROR(INDEX(productData[category],MATCH(BZ108,productData[sku],0)),"")</f>
        <v/>
      </c>
      <c r="CN108" s="311" t="str">
        <f>IFERROR(INDEX(productData[size1],MATCH(BZ108,productData[sku],0)),"")</f>
        <v/>
      </c>
      <c r="CO108" s="312" t="str">
        <f>IFERROR(INDEX(productData[hs_code],MATCH(BZ108,productData[sku],0)),"")</f>
        <v/>
      </c>
      <c r="CP108" s="365" t="str">
        <f>IFERROR(INDEX(productData[sku_geko],MATCH(BZ108,productData[sku],0)),"")</f>
        <v/>
      </c>
      <c r="CQ108" s="308"/>
      <c r="CR108" s="384" t="str">
        <f>IFERROR(IF(BZ108="","",IF($BX$15="SALE",INDEX(inventory[COSTO UNITARIO],MATCH(BZ108,inventory[SKU],0)),IF($BX$15="SAMPLING",INDEX(inventory[COSTO UNITARIO],MATCH(BZ108,inventory[SKU],0)),""))),"")</f>
        <v/>
      </c>
      <c r="CS108" s="383" t="str">
        <f t="shared" si="10"/>
        <v/>
      </c>
      <c r="CT108" s="430" t="str">
        <f t="shared" si="11"/>
        <v/>
      </c>
      <c r="CU108" s="357" t="str">
        <f t="shared" si="12"/>
        <v/>
      </c>
      <c r="DB108" s="251" t="str">
        <f>IFERROR(VLOOKUP(BZ108,productData[],22,FALSE),"")</f>
        <v/>
      </c>
      <c r="EE108" s="342" t="str">
        <f t="array" ref="EE108">IFERROR(IF($EC$9="",IF($EC$11="",IF($EC$13="",INDEX(productData[sku],SMALL(MATCH(ROW(productData[sku]),ROW(productData[sku])),ROWS($A$15:A115)+$B$3)),INDEX(productData[sku],SMALL(IF(ISNUMBER(MATCH(productData[size1],$EC$13,0)),MATCH(ROW(productData[sku]),ROW(productData[sku])),""),ROWS($A$15:A113)+$B$3))),IF($EC$13="",INDEX(productData[sku],SMALL(IF(ISNUMBER(MATCH(productData[sex],$EC$11,0)),MATCH(ROW(productData[sku]),ROW(productData[sku])),""),ROWS($A$15:A113)+$B$3)),INDEX(productData[sku],SMALL(IF(ISNUMBER(MATCH(productData[sex],$EC$11,0)*MATCH(productData[size1],$EC$13,0)),MATCH(ROW(productData[sku]),ROW(productData[sku])),""),ROWS($A$15:A113)+$B$3)))),IF($EC$11="",IF($EC$13="",INDEX(productData[sku],SMALL(IF(ISNUMBER(MATCH(productData[category],$EC$9,0)),MATCH(ROW(productData[sku]),ROW(productData[sku])),""),ROWS($A$15:A113)+$B$3)),INDEX(productData[sku],SMALL(IF(ISNUMBER(MATCH(productData[category],$EC$9,0)*MATCH(productData[size1],$EC$13,0)),MATCH(ROW(productData[sku]),ROW(productData[sku])),""),ROWS($A$15:A113)+$B$3))),IF($EC$13="",INDEX(productData[sku],SMALL(IF(ISNUMBER(MATCH(productData[category],$EC$9,0)*MATCH(productData[sex],$EC$11,0)),MATCH(ROW(productData[sku]),ROW(productData[sku])),""),ROWS($A$15:A113)+$B$3)),INDEX(productData[sku],SMALL(IF(ISNUMBER(MATCH(productData[category],$EC$9,0)*MATCH(productData[sex],$EC$11,0)*MATCH(productData[size1],$EC$13,0)),MATCH(ROW(productData[sku]),ROW(productData[sku])),""),ROWS($A$15:A113)+$B$3))))),"")</f>
        <v/>
      </c>
      <c r="EF108" s="502" t="str">
        <f t="array" ref="EF108">IFERROR(IF($EC$9="",IF($EC$11="",IF($EC$13="",INDEX(productData[description],SMALL(MATCH(ROW(productData[sku]),ROW(productData[sku])),ROWS($A$15:A115)+$B$3)),INDEX(productData[description],SMALL(IF(ISNUMBER(MATCH(productData[size1],$EC$13,0)),MATCH(ROW(productData[sku]),ROW(productData[sku])),""),ROWS($A$15:A113)+$B$3))),IF($EC$13="",INDEX(productData[description],SMALL(IF(ISNUMBER(MATCH(productData[sex],$EC$11,0)),MATCH(ROW(productData[sku]),ROW(productData[sku])),""),ROWS($A$15:A113)+$B$3)),INDEX(productData[description],SMALL(IF(ISNUMBER(MATCH(productData[sex],$EC$11,0)*MATCH(productData[size1],$EC$13,0)),MATCH(ROW(productData[sku]),ROW(productData[sku])),""),ROWS($A$15:A113)+$B$3)))),IF($EC$11="",IF($EC$13="",INDEX(productData[description],SMALL(IF(ISNUMBER(MATCH(productData[category],$EC$9,0)),MATCH(ROW(productData[sku]),ROW(productData[sku])),""),ROWS($A$15:A113)+$B$3)),INDEX(productData[description],SMALL(IF(ISNUMBER(MATCH(productData[category],$EC$9,0)*MATCH(productData[size1],$EC$13,0)),MATCH(ROW(productData[sku]),ROW(productData[sku])),""),ROWS($A$15:A113)+$B$3))),IF($EC$13="",INDEX(productData[description],SMALL(IF(ISNUMBER(MATCH(productData[category],$EC$9,0)*MATCH(productData[sex],$EC$11,0)),MATCH(ROW(productData[sku]),ROW(productData[sku])),""),ROWS($A$15:A113)+$B$3)),INDEX(productData[description],SMALL(IF(ISNUMBER(MATCH(productData[category],$EC$9,0)*MATCH(productData[sex],$EC$11,0)*MATCH(productData[size1],$EC$13,0)),MATCH(ROW(productData[sku]),ROW(productData[sku])),""),ROWS($A$15:A113)+$B$3))))),"")</f>
        <v/>
      </c>
      <c r="EG108" s="343" t="str">
        <f>IFERROR(IF('BHPC MANAGER'!$EE108="","",INDEX(inventory[ESISTENZA],MATCH('BHPC MANAGER'!$EE108,inventory[SKU],0))),0)</f>
        <v/>
      </c>
      <c r="EH108" s="344" t="s">
        <v>241</v>
      </c>
      <c r="EI108" s="344" t="str">
        <f t="shared" si="13"/>
        <v/>
      </c>
      <c r="EJ108" s="345" t="s">
        <v>241</v>
      </c>
      <c r="EK108" s="346" t="str">
        <f t="shared" si="14"/>
        <v/>
      </c>
    </row>
    <row r="109" spans="12:141" ht="15" customHeight="1" x14ac:dyDescent="0.35">
      <c r="L109" s="285" t="str">
        <f t="array" ref="L109">IFERROR(IF($D$9="",IF($D$11="",IF($D$13="",IF($D$15="",INDEX(orderData[customer],SMALL(MATCH(ROW(orderData[customer]),ROW(orderData[customer])),ROWS($A$15:A116)+$B$3)),INDEX(orderData[customer],SMALL(IF(ISNUMBER(MATCH(YEAR(orderData[invoice_date]),$D$15,0)),MATCH(ROW(orderData[customer]),ROW(orderData[customer])),""),ROWS($A$15:A116)+$B$3))),IF($D$15="",INDEX(orderData[customer],SMALL(IF(ISNUMBER(MATCH(orderData[order_type],$D$13,0)),MATCH(ROW(orderData[customer]),ROW(orderData[customer])),""),ROWS($A$15:A116)+$B$3)),INDEX(orderData[customer],SMALL(IF(ISNUMBER(MATCH(orderData[order_type],$D$13,0)*MATCH(YEAR(orderData[invoice_date]),$D$15,0)),MATCH(ROW(orderData[customer]),ROW(orderData[customer])),""),ROWS($A$15:A116)+$B$3)))),IF($D$13="",IF($D$15="",INDEX(orderData[customer],SMALL(IF(ISNUMBER(MATCH(orderData[status],$D$11,0)),MATCH(ROW(orderData[customer]),ROW(orderData[customer])),""),ROWS($A$15:A116)+$B$3)),INDEX(orderData[customer],SMALL(IF(ISNUMBER(MATCH(orderData[status],$D$11,0)*MATCH(YEAR(orderData[invoice_date]),$D$15,0)),MATCH(ROW(orderData[customer]),ROW(orderData[customer])),""),ROWS($A$15:A116)+$B$3))),IF($D$15="",INDEX(orderData[customer],SMALL(IF(ISNUMBER(MATCH(orderData[status],$D$11,0)*MATCH(orderData[order_type],$D$13,0)),MATCH(ROW(orderData[customer]),ROW(orderData[customer])),""),ROWS($A$15:A116)+$B$3)),INDEX(orderData[customer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er],SMALL(IF(ISNUMBER(MATCH(orderData[customer],$D$9,0)),MATCH(ROW(orderData[customer]),ROW(orderData[customer])),""),ROWS($A$15:A116)+$B$3)),INDEX(orderData[customer],SMALL(IF(ISNUMBER(MATCH(orderData[customer],$D$9,0)*MATCH(YEAR(orderData[invoice_date]),$D$15,0)),MATCH(ROW(orderData[customer]),ROW(orderData[customer])),""),ROWS($A$15:A116)+$B$3))),IF($D$15="",INDEX(orderData[customer],SMALL(IF(ISNUMBER(MATCH(orderData[customer],$D$9,0)*MATCH(orderData[order_type],$D$13,0)),MATCH(ROW(orderData[customer]),ROW(orderData[customer])),""),ROWS($A$15:A116)+$B$3)),INDEX(orderData[customer],SMALL(IF(ISNUMBER(MATCH(orderData[customer],$D$9,0)*MATCH(orderData[order_type],$D$13,0)*MATCH(YEAR(orderData[invoice_date]),$D$15,0)),MATCH(ROW(orderData[customer]),ROW(orderData[customer])),""),ROWS($A$15:A116)+$B$3)))),IF($D$13="",IF($D$15="",INDEX(orderData[customer],SMALL(IF(ISNUMBER(MATCH(orderData[customer],$D$9,0)*MATCH(orderData[status],$D$11,0)),MATCH(ROW(orderData[customer]),ROW(orderData[customer])),""),ROWS($A$15:A116)+$B$3)),INDEX(orderData[customer],SMALL(IF(ISNUMBER(MATCH(orderData[customer],$D$9,0)*MATCH(orderData[status],$D$11,0)*MATCH(YEAR(orderData[invoice_date]),$D$15,0)),MATCH(ROW(orderData[customer]),ROW(orderData[customer])),""),ROWS($A$15:A116)+$B$3))),IF($D$15="",INDEX(orderData[customer],SMALL(IF(ISNUMBER(MATCH(orderData[customer],$D$9,0)*MATCH(orderData[status],$D$11,0)*MATCH(orderData[order_type],$D$13,0)),MATCH(ROW(orderData[customer]),ROW(orderData[customer])),""),ROWS($A$15:A116)+$B$3)),INDEX(orderData[customer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M109" s="286" t="str">
        <f t="array" ref="M109">IFERROR(IF($D$9="",IF($D$11="",IF($D$13="",IF($D$15="",INDEX(orderData[order_no],SMALL(MATCH(ROW(orderData[customer]),ROW(orderData[customer])),ROWS($A$15:A116)+$B$3)),INDEX(orderData[order_no],SMALL(IF(ISNUMBER(MATCH(YEAR(orderData[invoice_date]),$D$15,0)),MATCH(ROW(orderData[customer]),ROW(orderData[customer])),""),ROWS($A$15:A116)+$B$3))),IF($D$15="",INDEX(orderData[order_no],SMALL(IF(ISNUMBER(MATCH(orderData[order_type],$D$13,0)),MATCH(ROW(orderData[customer]),ROW(orderData[customer])),""),ROWS($A$15:A116)+$B$3)),INDEX(orderData[order_no],SMALL(IF(ISNUMBER(MATCH(orderData[order_type],$D$13,0)*MATCH(YEAR(orderData[invoice_date]),$D$15,0)),MATCH(ROW(orderData[customer]),ROW(orderData[customer])),""),ROWS($A$15:A116)+$B$3)))),IF($D$13="",IF($D$15="",INDEX(orderData[order_no],SMALL(IF(ISNUMBER(MATCH(orderData[status],$D$11,0)),MATCH(ROW(orderData[customer]),ROW(orderData[customer])),""),ROWS($A$15:A116)+$B$3)),INDEX(orderData[order_no],SMALL(IF(ISNUMBER(MATCH(orderData[status],$D$11,0)*MATCH(YEAR(orderData[invoice_date]),$D$15,0)),MATCH(ROW(orderData[customer]),ROW(orderData[customer])),""),ROWS($A$15:A116)+$B$3))),IF($D$15="",INDEX(orderData[order_no],SMALL(IF(ISNUMBER(MATCH(orderData[status],$D$11,0)*MATCH(orderData[order_type],$D$13,0)),MATCH(ROW(orderData[customer]),ROW(orderData[customer])),""),ROWS($A$15:A116)+$B$3)),INDEX(orderData[order_no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no],SMALL(IF(ISNUMBER(MATCH(orderData[customer],$D$9,0)),MATCH(ROW(orderData[customer]),ROW(orderData[customer])),""),ROWS($A$15:A116)+$B$3)),INDEX(orderData[order_no],SMALL(IF(ISNUMBER(MATCH(orderData[customer],$D$9,0)*MATCH(YEAR(orderData[invoice_date]),$D$15,0)),MATCH(ROW(orderData[customer]),ROW(orderData[customer])),""),ROWS($A$15:A116)+$B$3))),IF($D$15="",INDEX(orderData[order_no],SMALL(IF(ISNUMBER(MATCH(orderData[customer],$D$9,0)*MATCH(orderData[order_type],$D$13,0)),MATCH(ROW(orderData[customer]),ROW(orderData[customer])),""),ROWS($A$15:A116)+$B$3)),INDEX(orderData[order_no],SMALL(IF(ISNUMBER(MATCH(orderData[customer],$D$9,0)*MATCH(orderData[order_type],$D$13,0)*MATCH(YEAR(orderData[invoice_date]),$D$15,0)),MATCH(ROW(orderData[customer]),ROW(orderData[customer])),""),ROWS($A$15:A116)+$B$3)))),IF($D$13="",IF($D$15="",INDEX(orderData[order_no],SMALL(IF(ISNUMBER(MATCH(orderData[customer],$D$9,0)*MATCH(orderData[status],$D$11,0)),MATCH(ROW(orderData[customer]),ROW(orderData[customer])),""),ROWS($A$15:A116)+$B$3)),INDEX(orderData[order_no],SMALL(IF(ISNUMBER(MATCH(orderData[customer],$D$9,0)*MATCH(orderData[status],$D$11,0)*MATCH(YEAR(orderData[invoice_date]),$D$15,0)),MATCH(ROW(orderData[customer]),ROW(orderData[customer])),""),ROWS($A$15:A116)+$B$3))),IF($D$15="",INDEX(orderData[order_no],SMALL(IF(ISNUMBER(MATCH(orderData[customer],$D$9,0)*MATCH(orderData[status],$D$11,0)*MATCH(orderData[order_type],$D$13,0)),MATCH(ROW(orderData[customer]),ROW(orderData[customer])),""),ROWS($A$15:A116)+$B$3)),INDEX(orderData[order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N109" s="287" t="str">
        <f t="array" ref="N109">IFERROR(IF($D$9="",IF($D$11="",IF($D$13="",IF($D$15="",INDEX(orderData[order_type],SMALL(MATCH(ROW(orderData[customer]),ROW(orderData[customer])),ROWS($A$15:A116)+$B$3)),INDEX(orderData[order_type],SMALL(IF(ISNUMBER(MATCH(YEAR(orderData[invoice_date]),$D$15,0)),MATCH(ROW(orderData[customer]),ROW(orderData[customer])),""),ROWS($A$15:A116)+$B$3))),IF($D$15="",INDEX(orderData[order_type],SMALL(IF(ISNUMBER(MATCH(orderData[order_type],$D$13,0)),MATCH(ROW(orderData[customer]),ROW(orderData[customer])),""),ROWS($A$15:A116)+$B$3)),INDEX(orderData[order_type],SMALL(IF(ISNUMBER(MATCH(orderData[order_type],$D$13,0)*MATCH(YEAR(orderData[invoice_date]),$D$15,0)),MATCH(ROW(orderData[customer]),ROW(orderData[customer])),""),ROWS($A$15:A116)+$B$3)))),IF($D$13="",IF($D$15="",INDEX(orderData[order_type],SMALL(IF(ISNUMBER(MATCH(orderData[status],$D$11,0)),MATCH(ROW(orderData[customer]),ROW(orderData[customer])),""),ROWS($A$15:A116)+$B$3)),INDEX(orderData[order_type],SMALL(IF(ISNUMBER(MATCH(orderData[status],$D$11,0)*MATCH(YEAR(orderData[invoice_date]),$D$15,0)),MATCH(ROW(orderData[customer]),ROW(orderData[customer])),""),ROWS($A$15:A116)+$B$3))),IF($D$15="",INDEX(orderData[order_type],SMALL(IF(ISNUMBER(MATCH(orderData[status],$D$11,0)*MATCH(orderData[order_type],$D$13,0)),MATCH(ROW(orderData[customer]),ROW(orderData[customer])),""),ROWS($A$15:A116)+$B$3)),INDEX(orderData[order_typ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type],SMALL(IF(ISNUMBER(MATCH(orderData[customer],$D$9,0)),MATCH(ROW(orderData[customer]),ROW(orderData[customer])),""),ROWS($A$15:A116)+$B$3)),INDEX(orderData[order_type],SMALL(IF(ISNUMBER(MATCH(orderData[customer],$D$9,0)*MATCH(YEAR(orderData[invoice_date]),$D$15,0)),MATCH(ROW(orderData[customer]),ROW(orderData[customer])),""),ROWS($A$15:A116)+$B$3))),IF($D$15="",INDEX(orderData[order_type],SMALL(IF(ISNUMBER(MATCH(orderData[customer],$D$9,0)*MATCH(orderData[order_type],$D$13,0)),MATCH(ROW(orderData[customer]),ROW(orderData[customer])),""),ROWS($A$15:A116)+$B$3)),INDEX(orderData[order_type],SMALL(IF(ISNUMBER(MATCH(orderData[customer],$D$9,0)*MATCH(orderData[order_type],$D$13,0)*MATCH(YEAR(orderData[invoice_date]),$D$15,0)),MATCH(ROW(orderData[customer]),ROW(orderData[customer])),""),ROWS($A$15:A116)+$B$3)))),IF($D$13="",IF($D$15="",INDEX(orderData[order_type],SMALL(IF(ISNUMBER(MATCH(orderData[customer],$D$9,0)*MATCH(orderData[status],$D$11,0)),MATCH(ROW(orderData[customer]),ROW(orderData[customer])),""),ROWS($A$15:A116)+$B$3)),INDEX(orderData[order_type],SMALL(IF(ISNUMBER(MATCH(orderData[customer],$D$9,0)*MATCH(orderData[status],$D$11,0)*MATCH(YEAR(orderData[invoice_date]),$D$15,0)),MATCH(ROW(orderData[customer]),ROW(orderData[customer])),""),ROWS($A$15:A116)+$B$3))),IF($D$15="",INDEX(orderData[order_type],SMALL(IF(ISNUMBER(MATCH(orderData[customer],$D$9,0)*MATCH(orderData[status],$D$11,0)*MATCH(orderData[order_type],$D$13,0)),MATCH(ROW(orderData[customer]),ROW(orderData[customer])),""),ROWS($A$15:A116)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O109" s="288" t="str">
        <f t="array" ref="O109">IFERROR(IF($D$9="",IF($D$11="",IF($D$13="",IF($D$15="",INDEX(orderData[order_date],SMALL(MATCH(ROW(orderData[customer]),ROW(orderData[customer])),ROWS($A$15:A116)+$B$3)),INDEX(orderData[order_date],SMALL(IF(ISNUMBER(MATCH(YEAR(orderData[invoice_date]),$D$15,0)),MATCH(ROW(orderData[customer]),ROW(orderData[customer])),""),ROWS($A$15:A116)+$B$3))),IF($D$15="",INDEX(orderData[order_date],SMALL(IF(ISNUMBER(MATCH(orderData[order_type],$D$13,0)),MATCH(ROW(orderData[customer]),ROW(orderData[customer])),""),ROWS($A$15:A116)+$B$3)),INDEX(orderData[order_date],SMALL(IF(ISNUMBER(MATCH(orderData[order_type],$D$13,0)*MATCH(YEAR(orderData[invoice_date]),$D$15,0)),MATCH(ROW(orderData[customer]),ROW(orderData[customer])),""),ROWS($A$15:A116)+$B$3)))),IF($D$13="",IF($D$15="",INDEX(orderData[order_date],SMALL(IF(ISNUMBER(MATCH(orderData[status],$D$11,0)),MATCH(ROW(orderData[customer]),ROW(orderData[customer])),""),ROWS($A$15:A116)+$B$3)),INDEX(orderData[order_date],SMALL(IF(ISNUMBER(MATCH(orderData[status],$D$11,0)*MATCH(YEAR(orderData[invoice_date]),$D$15,0)),MATCH(ROW(orderData[customer]),ROW(orderData[customer])),""),ROWS($A$15:A116)+$B$3))),IF($D$15="",INDEX(orderData[order_date],SMALL(IF(ISNUMBER(MATCH(orderData[status],$D$11,0)*MATCH(orderData[order_type],$D$13,0)),MATCH(ROW(orderData[customer]),ROW(orderData[customer])),""),ROWS($A$15:A116)+$B$3)),INDEX(orderData[order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date],SMALL(IF(ISNUMBER(MATCH(orderData[customer],$D$9,0)),MATCH(ROW(orderData[customer]),ROW(orderData[customer])),""),ROWS($A$15:A116)+$B$3)),INDEX(orderData[order_date],SMALL(IF(ISNUMBER(MATCH(orderData[customer],$D$9,0)*MATCH(YEAR(orderData[invoice_date]),$D$15,0)),MATCH(ROW(orderData[customer]),ROW(orderData[customer])),""),ROWS($A$15:A116)+$B$3))),IF($D$15="",INDEX(orderData[order_date],SMALL(IF(ISNUMBER(MATCH(orderData[customer],$D$9,0)*MATCH(orderData[order_type],$D$13,0)),MATCH(ROW(orderData[customer]),ROW(orderData[customer])),""),ROWS($A$15:A116)+$B$3)),INDEX(orderData[order_date],SMALL(IF(ISNUMBER(MATCH(orderData[customer],$D$9,0)*MATCH(orderData[order_type],$D$13,0)*MATCH(YEAR(orderData[invoice_date]),$D$15,0)),MATCH(ROW(orderData[customer]),ROW(orderData[customer])),""),ROWS($A$15:A116)+$B$3)))),IF($D$13="",IF($D$15="",INDEX(orderData[order_date],SMALL(IF(ISNUMBER(MATCH(orderData[customer],$D$9,0)*MATCH(orderData[status],$D$11,0)),MATCH(ROW(orderData[customer]),ROW(orderData[customer])),""),ROWS($A$15:A116)+$B$3)),INDEX(orderData[order_date],SMALL(IF(ISNUMBER(MATCH(orderData[customer],$D$9,0)*MATCH(orderData[status],$D$11,0)*MATCH(YEAR(orderData[invoice_date]),$D$15,0)),MATCH(ROW(orderData[customer]),ROW(orderData[customer])),""),ROWS($A$15:A116)+$B$3))),IF($D$15="",INDEX(orderData[order_date],SMALL(IF(ISNUMBER(MATCH(orderData[customer],$D$9,0)*MATCH(orderData[status],$D$11,0)*MATCH(orderData[order_type],$D$13,0)),MATCH(ROW(orderData[customer]),ROW(orderData[customer])),""),ROWS($A$15:A116)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P109" s="289" t="str">
        <f t="array" ref="P109">IFERROR(IF($D$9="",IF($D$11="",IF($D$13="",IF($D$15="",INDEX(orderData[invoice_no],SMALL(MATCH(ROW(orderData[customer]),ROW(orderData[customer])),ROWS($A$15:A116)+$B$3)),INDEX(orderData[invoice_no],SMALL(IF(ISNUMBER(MATCH(YEAR(orderData[invoice_date]),$D$15,0)),MATCH(ROW(orderData[customer]),ROW(orderData[customer])),""),ROWS($A$15:A116)+$B$3))),IF($D$15="",INDEX(orderData[invoice_no],SMALL(IF(ISNUMBER(MATCH(orderData[order_type],$D$13,0)),MATCH(ROW(orderData[customer]),ROW(orderData[customer])),""),ROWS($A$15:A116)+$B$3)),INDEX(orderData[invoice_no],SMALL(IF(ISNUMBER(MATCH(orderData[order_type],$D$13,0)*MATCH(YEAR(orderData[invoice_date]),$D$15,0)),MATCH(ROW(orderData[customer]),ROW(orderData[customer])),""),ROWS($A$15:A116)+$B$3)))),IF($D$13="",IF($D$15="",INDEX(orderData[invoice_no],SMALL(IF(ISNUMBER(MATCH(orderData[status],$D$11,0)),MATCH(ROW(orderData[customer]),ROW(orderData[customer])),""),ROWS($A$15:A116)+$B$3)),INDEX(orderData[invoice_no],SMALL(IF(ISNUMBER(MATCH(orderData[status],$D$11,0)*MATCH(YEAR(orderData[invoice_date]),$D$15,0)),MATCH(ROW(orderData[customer]),ROW(orderData[customer])),""),ROWS($A$15:A116)+$B$3))),IF($D$15="",INDEX(orderData[invoice_no],SMALL(IF(ISNUMBER(MATCH(orderData[status],$D$11,0)*MATCH(orderData[order_type],$D$13,0)),MATCH(ROW(orderData[customer]),ROW(orderData[customer])),""),ROWS($A$15:A116)+$B$3)),INDEX(orderData[invoice_no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no],SMALL(IF(ISNUMBER(MATCH(orderData[customer],$D$9,0)),MATCH(ROW(orderData[customer]),ROW(orderData[customer])),""),ROWS($A$15:A116)+$B$3)),INDEX(orderData[invoice_no],SMALL(IF(ISNUMBER(MATCH(orderData[customer],$D$9,0)*MATCH(YEAR(orderData[invoice_date]),$D$15,0)),MATCH(ROW(orderData[customer]),ROW(orderData[customer])),""),ROWS($A$15:A116)+$B$3))),IF($D$15="",INDEX(orderData[invoice_no],SMALL(IF(ISNUMBER(MATCH(orderData[customer],$D$9,0)*MATCH(orderData[order_type],$D$13,0)),MATCH(ROW(orderData[customer]),ROW(orderData[customer])),""),ROWS($A$15:A116)+$B$3)),INDEX(orderData[invoice_no],SMALL(IF(ISNUMBER(MATCH(orderData[customer],$D$9,0)*MATCH(orderData[order_type],$D$13,0)*MATCH(YEAR(orderData[invoice_date]),$D$15,0)),MATCH(ROW(orderData[customer]),ROW(orderData[customer])),""),ROWS($A$15:A116)+$B$3)))),IF($D$13="",IF($D$15="",INDEX(orderData[invoice_no],SMALL(IF(ISNUMBER(MATCH(orderData[customer],$D$9,0)*MATCH(orderData[status],$D$11,0)),MATCH(ROW(orderData[customer]),ROW(orderData[customer])),""),ROWS($A$15:A116)+$B$3)),INDEX(orderData[invoice_no],SMALL(IF(ISNUMBER(MATCH(orderData[customer],$D$9,0)*MATCH(orderData[status],$D$11,0)*MATCH(YEAR(orderData[invoice_date]),$D$15,0)),MATCH(ROW(orderData[customer]),ROW(orderData[customer])),""),ROWS($A$15:A116)+$B$3))),IF($D$15="",INDEX(orderData[invoice_no],SMALL(IF(ISNUMBER(MATCH(orderData[customer],$D$9,0)*MATCH(orderData[status],$D$11,0)*MATCH(orderData[order_type],$D$13,0)),MATCH(ROW(orderData[customer]),ROW(orderData[customer])),""),ROWS($A$15:A116)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Q109" s="290" t="str">
        <f t="array" ref="Q109">IFERROR(IF($D$9="",IF($D$11="",IF($D$13="",IF($D$15="",INDEX(orderData[invoice_date],SMALL(MATCH(ROW(orderData[customer]),ROW(orderData[customer])),ROWS($A$15:A116)+$B$3)),INDEX(orderData[invoice_date],SMALL(IF(ISNUMBER(MATCH(YEAR(orderData[invoice_date]),$D$15,0)),MATCH(ROW(orderData[customer]),ROW(orderData[customer])),""),ROWS($A$15:A116)+$B$3))),IF($D$15="",INDEX(orderData[invoice_date],SMALL(IF(ISNUMBER(MATCH(orderData[order_type],$D$13,0)),MATCH(ROW(orderData[customer]),ROW(orderData[customer])),""),ROWS($A$15:A116)+$B$3)),INDEX(orderData[invoice_date],SMALL(IF(ISNUMBER(MATCH(orderData[order_type],$D$13,0)*MATCH(YEAR(orderData[invoice_date]),$D$15,0)),MATCH(ROW(orderData[customer]),ROW(orderData[customer])),""),ROWS($A$15:A116)+$B$3)))),IF($D$13="",IF($D$15="",INDEX(orderData[invoice_date],SMALL(IF(ISNUMBER(MATCH(orderData[status],$D$11,0)),MATCH(ROW(orderData[customer]),ROW(orderData[customer])),""),ROWS($A$15:A116)+$B$3)),INDEX(orderData[invoice_date],SMALL(IF(ISNUMBER(MATCH(orderData[status],$D$11,0)*MATCH(YEAR(orderData[invoice_date]),$D$15,0)),MATCH(ROW(orderData[customer]),ROW(orderData[customer])),""),ROWS($A$15:A116)+$B$3))),IF($D$15="",INDEX(orderData[invoice_date],SMALL(IF(ISNUMBER(MATCH(orderData[status],$D$11,0)*MATCH(orderData[order_type],$D$13,0)),MATCH(ROW(orderData[customer]),ROW(orderData[customer])),""),ROWS($A$15:A116)+$B$3)),INDEX(orderData[invoice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date],SMALL(IF(ISNUMBER(MATCH(orderData[customer],$D$9,0)),MATCH(ROW(orderData[customer]),ROW(orderData[customer])),""),ROWS($A$15:A116)+$B$3)),INDEX(orderData[invoice_date],SMALL(IF(ISNUMBER(MATCH(orderData[customer],$D$9,0)*MATCH(YEAR(orderData[invoice_date]),$D$15,0)),MATCH(ROW(orderData[customer]),ROW(orderData[customer])),""),ROWS($A$15:A116)+$B$3))),IF($D$15="",INDEX(orderData[invoice_date],SMALL(IF(ISNUMBER(MATCH(orderData[customer],$D$9,0)*MATCH(orderData[order_type],$D$13,0)),MATCH(ROW(orderData[customer]),ROW(orderData[customer])),""),ROWS($A$15:A116)+$B$3)),INDEX(orderData[invoice_date],SMALL(IF(ISNUMBER(MATCH(orderData[customer],$D$9,0)*MATCH(orderData[order_type],$D$13,0)*MATCH(YEAR(orderData[invoice_date]),$D$15,0)),MATCH(ROW(orderData[customer]),ROW(orderData[customer])),""),ROWS($A$15:A116)+$B$3)))),IF($D$13="",IF($D$15="",INDEX(orderData[invoice_date],SMALL(IF(ISNUMBER(MATCH(orderData[customer],$D$9,0)*MATCH(orderData[status],$D$11,0)),MATCH(ROW(orderData[customer]),ROW(orderData[customer])),""),ROWS($A$15:A116)+$B$3)),INDEX(orderData[invoice_date],SMALL(IF(ISNUMBER(MATCH(orderData[customer],$D$9,0)*MATCH(orderData[status],$D$11,0)*MATCH(YEAR(orderData[invoice_date]),$D$15,0)),MATCH(ROW(orderData[customer]),ROW(orderData[customer])),""),ROWS($A$15:A116)+$B$3))),IF($D$15="",INDEX(orderData[invoice_date],SMALL(IF(ISNUMBER(MATCH(orderData[customer],$D$9,0)*MATCH(orderData[status],$D$11,0)*MATCH(orderData[order_type],$D$13,0)),MATCH(ROW(orderData[customer]),ROW(orderData[customer])),""),ROWS($A$15:A116)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R109" s="291" t="str">
        <f t="array" ref="R109">IFERROR(IF($D$9="",IF($D$11="",IF($D$13="",IF($D$15="",INDEX(orderData[inv_amount],SMALL(MATCH(ROW(orderData[customer]),ROW(orderData[customer])),ROWS($A$15:A116)+$B$3)),INDEX(orderData[inv_amount],SMALL(IF(ISNUMBER(MATCH(YEAR(orderData[invoice_date]),$D$15,0)),MATCH(ROW(orderData[customer]),ROW(orderData[customer])),""),ROWS($A$15:A116)+$B$3))),IF($D$15="",INDEX(orderData[inv_amount],SMALL(IF(ISNUMBER(MATCH(orderData[order_type],$D$13,0)),MATCH(ROW(orderData[customer]),ROW(orderData[customer])),""),ROWS($A$15:A116)+$B$3)),INDEX(orderData[inv_amount],SMALL(IF(ISNUMBER(MATCH(orderData[order_type],$D$13,0)*MATCH(YEAR(orderData[invoice_date]),$D$15,0)),MATCH(ROW(orderData[customer]),ROW(orderData[customer])),""),ROWS($A$15:A116)+$B$3)))),IF($D$13="",IF($D$15="",INDEX(orderData[inv_amount],SMALL(IF(ISNUMBER(MATCH(orderData[status],$D$11,0)),MATCH(ROW(orderData[customer]),ROW(orderData[customer])),""),ROWS($A$15:A116)+$B$3)),INDEX(orderData[inv_amount],SMALL(IF(ISNUMBER(MATCH(orderData[status],$D$11,0)*MATCH(YEAR(orderData[invoice_date]),$D$15,0)),MATCH(ROW(orderData[customer]),ROW(orderData[customer])),""),ROWS($A$15:A116)+$B$3))),IF($D$15="",INDEX(orderData[inv_amount],SMALL(IF(ISNUMBER(MATCH(orderData[status],$D$11,0)*MATCH(orderData[order_type],$D$13,0)),MATCH(ROW(orderData[customer]),ROW(orderData[customer])),""),ROWS($A$15:A116)+$B$3)),INDEX(orderData[inv_amount],SMALL(IF(ISNUMBER(MATCH(orderData[status],$D$11,0)*MATCH(orderData[order_type],$D$13,0)*MATCH(YEAR(orderData[invoice_date]),$D$15,0)),MATCH(ROW(orderData[customer]),ROW(orderData[customer])),""),ROWS($A$15:A116)+$B$3))))),IF($D$11="",IF($D$13="",IF($D$15="",INDEX(orderData[inv_amount],SMALL(IF(ISNUMBER(MATCH(orderData[customer],$D$9,0)),MATCH(ROW(orderData[customer]),ROW(orderData[customer])),""),ROWS($A$15:A116)+$B$3)),INDEX(orderData[inv_amount],SMALL(IF(ISNUMBER(MATCH(orderData[customer],$D$9,0)*MATCH(YEAR(orderData[invoice_date]),$D$15,0)),MATCH(ROW(orderData[customer]),ROW(orderData[customer])),""),ROWS($A$15:A116)+$B$3))),IF($D$15="",INDEX(orderData[inv_amount],SMALL(IF(ISNUMBER(MATCH(orderData[customer],$D$9,0)*MATCH(orderData[order_type],$D$13,0)),MATCH(ROW(orderData[customer]),ROW(orderData[customer])),""),ROWS($A$15:A116)+$B$3)),INDEX(orderData[inv_amount],SMALL(IF(ISNUMBER(MATCH(orderData[customer],$D$9,0)*MATCH(orderData[order_type],$D$13,0)*MATCH(YEAR(orderData[invoice_date]),$D$15,0)),MATCH(ROW(orderData[customer]),ROW(orderData[customer])),""),ROWS($A$15:A116)+$B$3)))),IF($D$13="",IF($D$15="",INDEX(orderData[inv_amount],SMALL(IF(ISNUMBER(MATCH(orderData[customer],$D$9,0)*MATCH(orderData[status],$D$11,0)),MATCH(ROW(orderData[customer]),ROW(orderData[customer])),""),ROWS($A$15:A116)+$B$3)),INDEX(orderData[inv_amount],SMALL(IF(ISNUMBER(MATCH(orderData[customer],$D$9,0)*MATCH(orderData[status],$D$11,0)*MATCH(YEAR(orderData[inv_amount]),$D$15,0)),MATCH(ROW(orderData[customer]),ROW(orderData[customer])),""),ROWS($A$15:A116)+$B$3))),IF($D$15="",INDEX(orderData[inv_amount],SMALL(IF(ISNUMBER(MATCH(orderData[customer],$D$9,0)*MATCH(orderData[status],$D$11,0)*MATCH(orderData[order_type],$D$13,0)),MATCH(ROW(orderData[customer]),ROW(orderData[customer])),""),ROWS($A$15:A116)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S109" s="353" t="str">
        <f t="array" ref="S109">IFERROR(IF($D$9="",IF($D$11="",IF($D$13="",IF($D$15="",INDEX(orderData[lock_goods],SMALL(MATCH(ROW(orderData[customer]),ROW(orderData[customer])),ROWS($A$15:A116)+$B$3)),INDEX(orderData[lock_goods],SMALL(IF(ISNUMBER(MATCH(YEAR(orderData[invoice_date]),$D$15,0)),MATCH(ROW(orderData[customer]),ROW(orderData[customer])),""),ROWS($A$15:A116)+$B$3))),IF($D$15="",INDEX(orderData[lock_goods],SMALL(IF(ISNUMBER(MATCH(orderData[order_type],$D$13,0)),MATCH(ROW(orderData[customer]),ROW(orderData[customer])),""),ROWS($A$15:A116)+$B$3)),INDEX(orderData[lock_goods],SMALL(IF(ISNUMBER(MATCH(orderData[order_type],$D$13,0)*MATCH(YEAR(orderData[invoice_date]),$D$15,0)),MATCH(ROW(orderData[customer]),ROW(orderData[customer])),""),ROWS($A$15:A116)+$B$3)))),IF($D$13="",IF($D$15="",INDEX(orderData[lock_goods],SMALL(IF(ISNUMBER(MATCH(orderData[status],$D$11,0)),MATCH(ROW(orderData[customer]),ROW(orderData[customer])),""),ROWS($A$15:A116)+$B$3)),INDEX(orderData[lock_goods],SMALL(IF(ISNUMBER(MATCH(orderData[status],$D$11,0)*MATCH(YEAR(orderData[invoice_date]),$D$15,0)),MATCH(ROW(orderData[customer]),ROW(orderData[customer])),""),ROWS($A$15:A116)+$B$3))),IF($D$15="",INDEX(orderData[lock_goods],SMALL(IF(ISNUMBER(MATCH(orderData[status],$D$11,0)*MATCH(orderData[order_type],$D$13,0)),MATCH(ROW(orderData[customer]),ROW(orderData[customer])),""),ROWS($A$15:A116)+$B$3)),INDEX(orderData[lock_goods],SMALL(IF(ISNUMBER(MATCH(orderData[status],$D$11,0)*MATCH(orderData[order_type],$D$13,0)*MATCH(YEAR(orderData[invoice_date]),$D$15,0)),MATCH(ROW(orderData[customer]),ROW(orderData[customer])),""),ROWS($A$15:A116)+$B$3))))),IF($D$11="",IF($D$13="",IF($D$15="",INDEX(orderData[lock_goods],SMALL(IF(ISNUMBER(MATCH(orderData[customer],$D$9,0)),MATCH(ROW(orderData[customer]),ROW(orderData[customer])),""),ROWS($A$15:A116)+$B$3)),INDEX(orderData[lock_goods],SMALL(IF(ISNUMBER(MATCH(orderData[customer],$D$9,0)*MATCH(YEAR(orderData[invoice_date]),$D$15,0)),MATCH(ROW(orderData[customer]),ROW(orderData[customer])),""),ROWS($A$15:A116)+$B$3))),IF($D$15="",INDEX(orderData[lock_goods],SMALL(IF(ISNUMBER(MATCH(orderData[customer],$D$9,0)*MATCH(orderData[order_type],$D$13,0)),MATCH(ROW(orderData[customer]),ROW(orderData[customer])),""),ROWS($A$15:A116)+$B$3)),INDEX(orderData[lock_goods],SMALL(IF(ISNUMBER(MATCH(orderData[customer],$D$9,0)*MATCH(orderData[order_type],$D$13,0)*MATCH(YEAR(orderData[invoice_date]),$D$15,0)),MATCH(ROW(orderData[customer]),ROW(orderData[customer])),""),ROWS($A$15:A116)+$B$3)))),IF($D$13="",IF($D$15="",INDEX(orderData[lock_goods],SMALL(IF(ISNUMBER(MATCH(orderData[customer],$D$9,0)*MATCH(orderData[status],$D$11,0)),MATCH(ROW(orderData[customer]),ROW(orderData[customer])),""),ROWS($A$15:A116)+$B$3)),INDEX(orderData[lock_goods],SMALL(IF(ISNUMBER(MATCH(orderData[customer],$D$9,0)*MATCH(orderData[status],$D$11,0)*MATCH(YEAR(orderData[payed]),$D$15,0)),MATCH(ROW(orderData[customer]),ROW(orderData[customer])),""),ROWS($A$15:A116)+$B$3))),IF($D$15="",INDEX(orderData[lock_goods],SMALL(IF(ISNUMBER(MATCH(orderData[customer],$D$9,0)*MATCH(orderData[status],$D$11,0)*MATCH(orderData[order_type],$D$13,0)),MATCH(ROW(orderData[customer]),ROW(orderData[customer])),""),ROWS($A$15:A116)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T109" s="292" t="str">
        <f t="array" ref="T109">IFERROR(IF($D$9="",IF($D$11="",IF($D$13="",IF($D$15="",INDEX(orderData[payed],SMALL(MATCH(ROW(orderData[customer]),ROW(orderData[customer])),ROWS($A$15:A116)+$B$3)),INDEX(orderData[payed],SMALL(IF(ISNUMBER(MATCH(YEAR(orderData[invoice_date]),$D$15,0)),MATCH(ROW(orderData[customer]),ROW(orderData[customer])),""),ROWS($A$15:A116)+$B$3))),IF($D$15="",INDEX(orderData[payed],SMALL(IF(ISNUMBER(MATCH(orderData[order_type],$D$13,0)),MATCH(ROW(orderData[customer]),ROW(orderData[customer])),""),ROWS($A$15:A116)+$B$3)),INDEX(orderData[payed],SMALL(IF(ISNUMBER(MATCH(orderData[order_type],$D$13,0)*MATCH(YEAR(orderData[invoice_date]),$D$15,0)),MATCH(ROW(orderData[customer]),ROW(orderData[customer])),""),ROWS($A$15:A116)+$B$3)))),IF($D$13="",IF($D$15="",INDEX(orderData[payed],SMALL(IF(ISNUMBER(MATCH(orderData[status],$D$11,0)),MATCH(ROW(orderData[customer]),ROW(orderData[customer])),""),ROWS($A$15:A116)+$B$3)),INDEX(orderData[payed],SMALL(IF(ISNUMBER(MATCH(orderData[status],$D$11,0)*MATCH(YEAR(orderData[invoice_date]),$D$15,0)),MATCH(ROW(orderData[customer]),ROW(orderData[customer])),""),ROWS($A$15:A116)+$B$3))),IF($D$15="",INDEX(orderData[payed],SMALL(IF(ISNUMBER(MATCH(orderData[status],$D$11,0)*MATCH(orderData[order_type],$D$13,0)),MATCH(ROW(orderData[customer]),ROW(orderData[customer])),""),ROWS($A$15:A116)+$B$3)),INDEX(orderData[payed],SMALL(IF(ISNUMBER(MATCH(orderData[status],$D$11,0)*MATCH(orderData[order_type],$D$13,0)*MATCH(YEAR(orderData[invoice_date]),$D$15,0)),MATCH(ROW(orderData[customer]),ROW(orderData[customer])),""),ROWS($A$15:A116)+$B$3))))),IF($D$11="",IF($D$13="",IF($D$15="",INDEX(orderData[payed],SMALL(IF(ISNUMBER(MATCH(orderData[customer],$D$9,0)),MATCH(ROW(orderData[customer]),ROW(orderData[customer])),""),ROWS($A$15:A116)+$B$3)),INDEX(orderData[payed],SMALL(IF(ISNUMBER(MATCH(orderData[customer],$D$9,0)*MATCH(YEAR(orderData[invoice_date]),$D$15,0)),MATCH(ROW(orderData[customer]),ROW(orderData[customer])),""),ROWS($A$15:A116)+$B$3))),IF($D$15="",INDEX(orderData[payed],SMALL(IF(ISNUMBER(MATCH(orderData[customer],$D$9,0)*MATCH(orderData[order_type],$D$13,0)),MATCH(ROW(orderData[customer]),ROW(orderData[customer])),""),ROWS($A$15:A116)+$B$3)),INDEX(orderData[payed],SMALL(IF(ISNUMBER(MATCH(orderData[customer],$D$9,0)*MATCH(orderData[order_type],$D$13,0)*MATCH(YEAR(orderData[invoice_date]),$D$15,0)),MATCH(ROW(orderData[customer]),ROW(orderData[customer])),""),ROWS($A$15:A116)+$B$3)))),IF($D$13="",IF($D$15="",INDEX(orderData[payed],SMALL(IF(ISNUMBER(MATCH(orderData[customer],$D$9,0)*MATCH(orderData[status],$D$11,0)),MATCH(ROW(orderData[customer]),ROW(orderData[customer])),""),ROWS($A$15:A116)+$B$3)),INDEX(orderData[payed],SMALL(IF(ISNUMBER(MATCH(orderData[customer],$D$9,0)*MATCH(orderData[status],$D$11,0)*MATCH(YEAR(orderData[payed]),$D$15,0)),MATCH(ROW(orderData[customer]),ROW(orderData[customer])),""),ROWS($A$15:A116)+$B$3))),IF($D$15="",INDEX(orderData[payed],SMALL(IF(ISNUMBER(MATCH(orderData[customer],$D$9,0)*MATCH(orderData[status],$D$11,0)*MATCH(orderData[order_type],$D$13,0)),MATCH(ROW(orderData[customer]),ROW(orderData[customer])),""),ROWS($A$15:A116)+$B$3)),INDEX(orderData[paye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U109" s="287" t="str">
        <f t="array" ref="U109">IFERROR(IF($D$9="",IF($D$11="",IF($D$13="",IF($D$15="",INDEX(orderData[shipping_method],SMALL(MATCH(ROW(orderData[customer]),ROW(orderData[customer])),ROWS($A$15:A116)+$B$3)),INDEX(orderData[shipping_method],SMALL(IF(ISNUMBER(MATCH(YEAR(orderData[invoice_date]),$D$15,0)),MATCH(ROW(orderData[customer]),ROW(orderData[customer])),""),ROWS($A$15:A116)+$B$3))),IF($D$15="",INDEX(orderData[shipping_method],SMALL(IF(ISNUMBER(MATCH(orderData[order_type],$D$13,0)),MATCH(ROW(orderData[customer]),ROW(orderData[customer])),""),ROWS($A$15:A116)+$B$3)),INDEX(orderData[shipping_method],SMALL(IF(ISNUMBER(MATCH(orderData[order_type],$D$13,0)*MATCH(YEAR(orderData[invoice_date]),$D$15,0)),MATCH(ROW(orderData[customer]),ROW(orderData[customer])),""),ROWS($A$15:A116)+$B$3)))),IF($D$13="",IF($D$15="",INDEX(orderData[shipping_method],SMALL(IF(ISNUMBER(MATCH(orderData[status],$D$11,0)),MATCH(ROW(orderData[customer]),ROW(orderData[customer])),""),ROWS($A$15:A116)+$B$3)),INDEX(orderData[shipping_method],SMALL(IF(ISNUMBER(MATCH(orderData[status],$D$11,0)*MATCH(YEAR(orderData[invoice_date]),$D$15,0)),MATCH(ROW(orderData[customer]),ROW(orderData[customer])),""),ROWS($A$15:A116)+$B$3))),IF($D$15="",INDEX(orderData[shipping_method],SMALL(IF(ISNUMBER(MATCH(orderData[status],$D$11,0)*MATCH(orderData[order_type],$D$13,0)),MATCH(ROW(orderData[customer]),ROW(orderData[customer])),""),ROWS($A$15:A116)+$B$3)),INDEX(orderData[shipping_method],SMALL(IF(ISNUMBER(MATCH(orderData[status],$D$11,0)*MATCH(orderData[order_type],$D$13,0)*MATCH(YEAR(orderData[invoice_date]),$D$15,0)),MATCH(ROW(orderData[customer]),ROW(orderData[customer])),""),ROWS($A$15:A116)+$B$3))))),IF($D$11="",IF($D$13="",IF($D$15="",INDEX(orderData[shipping_method],SMALL(IF(ISNUMBER(MATCH(orderData[customer],$D$9,0)),MATCH(ROW(orderData[customer]),ROW(orderData[customer])),""),ROWS($A$15:A116)+$B$3)),INDEX(orderData[shipping_method],SMALL(IF(ISNUMBER(MATCH(orderData[customer],$D$9,0)*MATCH(YEAR(orderData[invoice_date]),$D$15,0)),MATCH(ROW(orderData[customer]),ROW(orderData[customer])),""),ROWS($A$15:A116)+$B$3))),IF($D$15="",INDEX(orderData[shipping_method],SMALL(IF(ISNUMBER(MATCH(orderData[customer],$D$9,0)*MATCH(orderData[order_type],$D$13,0)),MATCH(ROW(orderData[customer]),ROW(orderData[customer])),""),ROWS($A$15:A116)+$B$3)),INDEX(orderData[shipping_method],SMALL(IF(ISNUMBER(MATCH(orderData[customer],$D$9,0)*MATCH(orderData[order_type],$D$13,0)*MATCH(YEAR(orderData[invoice_date]),$D$15,0)),MATCH(ROW(orderData[customer]),ROW(orderData[customer])),""),ROWS($A$15:A116)+$B$3)))),IF($D$13="",IF($D$15="",INDEX(orderData[shipping_method],SMALL(IF(ISNUMBER(MATCH(orderData[customer],$D$9,0)*MATCH(orderData[status],$D$11,0)),MATCH(ROW(orderData[customer]),ROW(orderData[customer])),""),ROWS($A$15:A116)+$B$3)),INDEX(orderData[shipping_method],SMALL(IF(ISNUMBER(MATCH(orderData[customer],$D$9,0)*MATCH(orderData[status],$D$11,0)*MATCH(YEAR(orderData[shipping_method]),$D$15,0)),MATCH(ROW(orderData[customer]),ROW(orderData[customer])),""),ROWS($A$15:A116)+$B$3))),IF($D$15="",INDEX(orderData[shipping_method],SMALL(IF(ISNUMBER(MATCH(orderData[customer],$D$9,0)*MATCH(orderData[status],$D$11,0)*MATCH(orderData[order_type],$D$13,0)),MATCH(ROW(orderData[customer]),ROW(orderData[customer])),""),ROWS($A$15:A116)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V109" s="292" t="str">
        <f t="array" ref="V109">IFERROR(IF($D$9="",IF($D$11="",IF($D$13="",IF($D$15="",INDEX(orderData[status],SMALL(MATCH(ROW(orderData[customer]),ROW(orderData[customer])),ROWS($A$15:A116)+$B$3)),INDEX(orderData[status],SMALL(IF(ISNUMBER(MATCH(YEAR(orderData[invoice_date]),$D$15,0)),MATCH(ROW(orderData[customer]),ROW(orderData[customer])),""),ROWS($A$15:A116)+$B$3))),IF($D$15="",INDEX(orderData[status],SMALL(IF(ISNUMBER(MATCH(orderData[order_type],$D$13,0)),MATCH(ROW(orderData[customer]),ROW(orderData[customer])),""),ROWS($A$15:A116)+$B$3)),INDEX(orderData[status],SMALL(IF(ISNUMBER(MATCH(orderData[order_type],$D$13,0)*MATCH(YEAR(orderData[invoice_date]),$D$15,0)),MATCH(ROW(orderData[customer]),ROW(orderData[customer])),""),ROWS($A$15:A116)+$B$3)))),IF($D$13="",IF($D$15="",INDEX(orderData[status],SMALL(IF(ISNUMBER(MATCH(orderData[status],$D$11,0)),MATCH(ROW(orderData[customer]),ROW(orderData[customer])),""),ROWS($A$15:A116)+$B$3)),INDEX(orderData[status],SMALL(IF(ISNUMBER(MATCH(orderData[status],$D$11,0)*MATCH(YEAR(orderData[invoice_date]),$D$15,0)),MATCH(ROW(orderData[customer]),ROW(orderData[customer])),""),ROWS($A$15:A116)+$B$3))),IF($D$15="",INDEX(orderData[status],SMALL(IF(ISNUMBER(MATCH(orderData[status],$D$11,0)*MATCH(orderData[order_type],$D$13,0)),MATCH(ROW(orderData[customer]),ROW(orderData[customer])),""),ROWS($A$15:A116)+$B$3)),INDEX(orderData[status],SMALL(IF(ISNUMBER(MATCH(orderData[status],$D$11,0)*MATCH(orderData[order_type],$D$13,0)*MATCH(YEAR(orderData[invoice_date]),$D$15,0)),MATCH(ROW(orderData[customer]),ROW(orderData[customer])),""),ROWS($A$15:A116)+$B$3))))),IF($D$11="",IF($D$13="",IF($D$15="",INDEX(orderData[status],SMALL(IF(ISNUMBER(MATCH(orderData[customer],$D$9,0)),MATCH(ROW(orderData[customer]),ROW(orderData[customer])),""),ROWS($A$15:A116)+$B$3)),INDEX(orderData[status],SMALL(IF(ISNUMBER(MATCH(orderData[customer],$D$9,0)*MATCH(YEAR(orderData[invoice_date]),$D$15,0)),MATCH(ROW(orderData[customer]),ROW(orderData[customer])),""),ROWS($A$15:A116)+$B$3))),IF($D$15="",INDEX(orderData[status],SMALL(IF(ISNUMBER(MATCH(orderData[customer],$D$9,0)*MATCH(orderData[order_type],$D$13,0)),MATCH(ROW(orderData[customer]),ROW(orderData[customer])),""),ROWS($A$15:A116)+$B$3)),INDEX(orderData[status],SMALL(IF(ISNUMBER(MATCH(orderData[customer],$D$9,0)*MATCH(orderData[order_type],$D$13,0)*MATCH(YEAR(orderData[invoice_date]),$D$15,0)),MATCH(ROW(orderData[customer]),ROW(orderData[customer])),""),ROWS($A$15:A116)+$B$3)))),IF($D$13="",IF($D$15="",INDEX(orderData[status],SMALL(IF(ISNUMBER(MATCH(orderData[customer],$D$9,0)*MATCH(orderData[status],$D$11,0)),MATCH(ROW(orderData[customer]),ROW(orderData[customer])),""),ROWS($A$15:A116)+$B$3)),INDEX(orderData[status],SMALL(IF(ISNUMBER(MATCH(orderData[customer],$D$9,0)*MATCH(orderData[status],$D$11,0)*MATCH(YEAR(orderData[status]),$D$15,0)),MATCH(ROW(orderData[customer]),ROW(orderData[customer])),""),ROWS($A$15:A116)+$B$3))),IF($D$15="",INDEX(orderData[status],SMALL(IF(ISNUMBER(MATCH(orderData[customer],$D$9,0)*MATCH(orderData[status],$D$11,0)*MATCH(orderData[order_type],$D$13,0)),MATCH(ROW(orderData[customer]),ROW(orderData[customer])),""),ROWS($A$15:A116)+$B$3)),INDEX(orderData[statu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W109" s="392" t="str">
        <f t="array" ref="W109">IFERROR(IF($D$9="",IF($D$11="",IF($D$13="",IF($D$15="",INDEX(orderData[custom_docs],SMALL(MATCH(ROW(orderData[customer]),ROW(orderData[customer])),ROWS($A$15:A116)+$B$3)),INDEX(orderData[custom_docs],SMALL(IF(ISNUMBER(MATCH(YEAR(orderData[invoice_date]),$D$15,0)),MATCH(ROW(orderData[customer]),ROW(orderData[customer])),""),ROWS($A$15:A116)+$B$3))),IF($D$15="",INDEX(orderData[custom_docs],SMALL(IF(ISNUMBER(MATCH(orderData[order_type],$D$13,0)),MATCH(ROW(orderData[customer]),ROW(orderData[customer])),""),ROWS($A$15:A116)+$B$3)),INDEX(orderData[custom_docs],SMALL(IF(ISNUMBER(MATCH(orderData[order_type],$D$13,0)*MATCH(YEAR(orderData[invoice_date]),$D$15,0)),MATCH(ROW(orderData[customer]),ROW(orderData[customer])),""),ROWS($A$15:A116)+$B$3)))),IF($D$13="",IF($D$15="",INDEX(orderData[custom_docs],SMALL(IF(ISNUMBER(MATCH(orderData[status],$D$11,0)),MATCH(ROW(orderData[customer]),ROW(orderData[customer])),""),ROWS($A$15:A116)+$B$3)),INDEX(orderData[custom_docs],SMALL(IF(ISNUMBER(MATCH(orderData[status],$D$11,0)*MATCH(YEAR(orderData[invoice_date]),$D$15,0)),MATCH(ROW(orderData[customer]),ROW(orderData[customer])),""),ROWS($A$15:A116)+$B$3))),IF($D$15="",INDEX(orderData[custom_docs],SMALL(IF(ISNUMBER(MATCH(orderData[status],$D$11,0)*MATCH(orderData[order_type],$D$13,0)),MATCH(ROW(orderData[customer]),ROW(orderData[customer])),""),ROWS($A$15:A116)+$B$3)),INDEX(orderData[custom_docs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_docs],SMALL(IF(ISNUMBER(MATCH(orderData[customer],$D$9,0)),MATCH(ROW(orderData[customer]),ROW(orderData[customer])),""),ROWS($A$15:A116)+$B$3)),INDEX(orderData[custom_docs],SMALL(IF(ISNUMBER(MATCH(orderData[customer],$D$9,0)*MATCH(YEAR(orderData[invoice_date]),$D$15,0)),MATCH(ROW(orderData[customer]),ROW(orderData[customer])),""),ROWS($A$15:A116)+$B$3))),IF($D$15="",INDEX(orderData[custom_docs],SMALL(IF(ISNUMBER(MATCH(orderData[customer],$D$9,0)*MATCH(orderData[order_type],$D$13,0)),MATCH(ROW(orderData[customer]),ROW(orderData[customer])),""),ROWS($A$15:A116)+$B$3)),INDEX(orderData[custom_docs],SMALL(IF(ISNUMBER(MATCH(orderData[customer],$D$9,0)*MATCH(orderData[order_type],$D$13,0)*MATCH(YEAR(orderData[invoice_date]),$D$15,0)),MATCH(ROW(orderData[customer]),ROW(orderData[customer])),""),ROWS($A$15:A116)+$B$3)))),IF($D$13="",IF($D$15="",INDEX(orderData[custom_docs],SMALL(IF(ISNUMBER(MATCH(orderData[customer],$D$9,0)*MATCH(orderData[status],$D$11,0)),MATCH(ROW(orderData[customer]),ROW(orderData[customer])),""),ROWS($A$15:A116)+$B$3)),INDEX(orderData[custom_docs],SMALL(IF(ISNUMBER(MATCH(orderData[customer],$D$9,0)*MATCH(orderData[status],$D$11,0)*MATCH(YEAR(orderData[status]),$D$15,0)),MATCH(ROW(orderData[customer]),ROW(orderData[customer])),""),ROWS($A$15:A116)+$B$3))),IF($D$15="",INDEX(orderData[custom_docs],SMALL(IF(ISNUMBER(MATCH(orderData[customer],$D$9,0)*MATCH(orderData[status],$D$11,0)*MATCH(orderData[order_type],$D$13,0)),MATCH(ROW(orderData[customer]),ROW(orderData[customer])),""),ROWS($A$15:A116)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BK109" s="266"/>
      <c r="BL109" s="267"/>
      <c r="BM109" s="268"/>
      <c r="BN109" s="267"/>
      <c r="BO109" s="268"/>
      <c r="BZ109" s="318"/>
      <c r="CA109" s="305" t="str">
        <f>IFERROR(IF(BZ109="","",INDEX(productData[description],MATCH(BZ109,productData[sku],0))),"")</f>
        <v/>
      </c>
      <c r="CB109" s="307"/>
      <c r="CC109" s="421"/>
      <c r="CD109" s="313"/>
      <c r="CE109" s="428"/>
      <c r="CF109" s="308"/>
      <c r="CG109" s="309" t="str">
        <f>IFERROR(ROUNDUP(CB109/INDEX(productData[units_per_carton],MATCH(BZ109,productData[sku],0)),0),"")</f>
        <v/>
      </c>
      <c r="CH109" s="310" t="str">
        <f>IFERROR(ROUNDUP(CD109/INDEX(productData[units_per_carton],MATCH(BZ109,productData[sku],0)),0),"")</f>
        <v/>
      </c>
      <c r="CI109" s="310" t="str">
        <f>IFERROR(ROUNDUP(CF109/INDEX(productData[units_per_carton],MATCH(BZ109,productData[sku])),0),"")</f>
        <v/>
      </c>
      <c r="CJ109" s="310" t="str">
        <f>IFERROR(((CB109+CD109+CF109)/INDEX(productData[units_per_carton],MATCH(BZ109,productData[sku],0)))*INDEX(productData[net_weight],MATCH(BZ109,productData[sku],0)),"")</f>
        <v/>
      </c>
      <c r="CK109" s="310" t="str">
        <f>IFERROR(((CB109+CD109+CF109)/INDEX(productData[units_per_carton],MATCH(BZ109,productData[sku],0)))*INDEX(productData[gross_weight],MATCH(BZ109,productData[sku],0)),"")</f>
        <v/>
      </c>
      <c r="CL109" s="414" t="str">
        <f>IFERROR((CB109+CD109+CF109)/INDEX(productData[units_per_carton],MATCH(BZ109,productData[sku],0))*INDEX(productData[length],MATCH(BZ109,productData[sku],0))*INDEX(productData[width],MATCH(BZ109,productData[sku],0))*INDEX(productData[height],MATCH(BZ109,productData[sku],0))/1000000000,"")</f>
        <v/>
      </c>
      <c r="CM109" s="311" t="str">
        <f>IFERROR(INDEX(productData[category],MATCH(BZ109,productData[sku],0)),"")</f>
        <v/>
      </c>
      <c r="CN109" s="311" t="str">
        <f>IFERROR(INDEX(productData[size1],MATCH(BZ109,productData[sku],0)),"")</f>
        <v/>
      </c>
      <c r="CO109" s="312" t="str">
        <f>IFERROR(INDEX(productData[hs_code],MATCH(BZ109,productData[sku],0)),"")</f>
        <v/>
      </c>
      <c r="CP109" s="365" t="str">
        <f>IFERROR(INDEX(productData[sku_geko],MATCH(BZ109,productData[sku],0)),"")</f>
        <v/>
      </c>
      <c r="CQ109" s="308"/>
      <c r="CR109" s="384" t="str">
        <f>IFERROR(IF(BZ109="","",IF($BX$15="SALE",INDEX(inventory[COSTO UNITARIO],MATCH(BZ109,inventory[SKU],0)),IF($BX$15="SAMPLING",INDEX(inventory[COSTO UNITARIO],MATCH(BZ109,inventory[SKU],0)),""))),"")</f>
        <v/>
      </c>
      <c r="CS109" s="383" t="str">
        <f t="shared" si="10"/>
        <v/>
      </c>
      <c r="CT109" s="430" t="str">
        <f t="shared" si="11"/>
        <v/>
      </c>
      <c r="CU109" s="357" t="str">
        <f t="shared" si="12"/>
        <v/>
      </c>
      <c r="DB109" s="251" t="str">
        <f>IFERROR(VLOOKUP(BZ109,productData[],22,FALSE),"")</f>
        <v/>
      </c>
      <c r="EE109" s="337" t="str">
        <f t="array" ref="EE109">IFERROR(IF($EC$9="",IF($EC$11="",IF($EC$13="",INDEX(productData[sku],SMALL(MATCH(ROW(productData[sku]),ROW(productData[sku])),ROWS($A$15:A116)+$B$3)),INDEX(productData[sku],SMALL(IF(ISNUMBER(MATCH(productData[size1],$EC$13,0)),MATCH(ROW(productData[sku]),ROW(productData[sku])),""),ROWS($A$15:A114)+$B$3))),IF($EC$13="",INDEX(productData[sku],SMALL(IF(ISNUMBER(MATCH(productData[sex],$EC$11,0)),MATCH(ROW(productData[sku]),ROW(productData[sku])),""),ROWS($A$15:A114)+$B$3)),INDEX(productData[sku],SMALL(IF(ISNUMBER(MATCH(productData[sex],$EC$11,0)*MATCH(productData[size1],$EC$13,0)),MATCH(ROW(productData[sku]),ROW(productData[sku])),""),ROWS($A$15:A114)+$B$3)))),IF($EC$11="",IF($EC$13="",INDEX(productData[sku],SMALL(IF(ISNUMBER(MATCH(productData[category],$EC$9,0)),MATCH(ROW(productData[sku]),ROW(productData[sku])),""),ROWS($A$15:A114)+$B$3)),INDEX(productData[sku],SMALL(IF(ISNUMBER(MATCH(productData[category],$EC$9,0)*MATCH(productData[size1],$EC$13,0)),MATCH(ROW(productData[sku]),ROW(productData[sku])),""),ROWS($A$15:A114)+$B$3))),IF($EC$13="",INDEX(productData[sku],SMALL(IF(ISNUMBER(MATCH(productData[category],$EC$9,0)*MATCH(productData[sex],$EC$11,0)),MATCH(ROW(productData[sku]),ROW(productData[sku])),""),ROWS($A$15:A114)+$B$3)),INDEX(productData[sku],SMALL(IF(ISNUMBER(MATCH(productData[category],$EC$9,0)*MATCH(productData[sex],$EC$11,0)*MATCH(productData[size1],$EC$13,0)),MATCH(ROW(productData[sku]),ROW(productData[sku])),""),ROWS($A$15:A114)+$B$3))))),"")</f>
        <v/>
      </c>
      <c r="EF109" s="501" t="str">
        <f t="array" ref="EF109">IFERROR(IF($EC$9="",IF($EC$11="",IF($EC$13="",INDEX(productData[description],SMALL(MATCH(ROW(productData[sku]),ROW(productData[sku])),ROWS($A$15:A116)+$B$3)),INDEX(productData[description],SMALL(IF(ISNUMBER(MATCH(productData[size1],$EC$13,0)),MATCH(ROW(productData[sku]),ROW(productData[sku])),""),ROWS($A$15:A114)+$B$3))),IF($EC$13="",INDEX(productData[description],SMALL(IF(ISNUMBER(MATCH(productData[sex],$EC$11,0)),MATCH(ROW(productData[sku]),ROW(productData[sku])),""),ROWS($A$15:A114)+$B$3)),INDEX(productData[description],SMALL(IF(ISNUMBER(MATCH(productData[sex],$EC$11,0)*MATCH(productData[size1],$EC$13,0)),MATCH(ROW(productData[sku]),ROW(productData[sku])),""),ROWS($A$15:A114)+$B$3)))),IF($EC$11="",IF($EC$13="",INDEX(productData[description],SMALL(IF(ISNUMBER(MATCH(productData[category],$EC$9,0)),MATCH(ROW(productData[sku]),ROW(productData[sku])),""),ROWS($A$15:A114)+$B$3)),INDEX(productData[description],SMALL(IF(ISNUMBER(MATCH(productData[category],$EC$9,0)*MATCH(productData[size1],$EC$13,0)),MATCH(ROW(productData[sku]),ROW(productData[sku])),""),ROWS($A$15:A114)+$B$3))),IF($EC$13="",INDEX(productData[description],SMALL(IF(ISNUMBER(MATCH(productData[category],$EC$9,0)*MATCH(productData[sex],$EC$11,0)),MATCH(ROW(productData[sku]),ROW(productData[sku])),""),ROWS($A$15:A114)+$B$3)),INDEX(productData[description],SMALL(IF(ISNUMBER(MATCH(productData[category],$EC$9,0)*MATCH(productData[sex],$EC$11,0)*MATCH(productData[size1],$EC$13,0)),MATCH(ROW(productData[sku]),ROW(productData[sku])),""),ROWS($A$15:A114)+$B$3))))),"")</f>
        <v/>
      </c>
      <c r="EG109" s="338" t="str">
        <f>IFERROR(IF('BHPC MANAGER'!$EE109="","",INDEX(inventory[ESISTENZA],MATCH('BHPC MANAGER'!$EE109,inventory[SKU],0))),0)</f>
        <v/>
      </c>
      <c r="EH109" s="339" t="s">
        <v>241</v>
      </c>
      <c r="EI109" s="339" t="str">
        <f t="shared" si="13"/>
        <v/>
      </c>
      <c r="EJ109" s="340" t="s">
        <v>241</v>
      </c>
      <c r="EK109" s="341" t="str">
        <f t="shared" si="14"/>
        <v/>
      </c>
    </row>
    <row r="110" spans="12:141" ht="15" customHeight="1" thickBot="1" x14ac:dyDescent="0.4">
      <c r="L110" s="293" t="str">
        <f t="array" ref="L110">IFERROR(IF($D$9="",IF($D$11="",IF($D$13="",IF($D$15="",INDEX(orderData[customer],SMALL(MATCH(ROW(orderData[customer]),ROW(orderData[customer])),ROWS($A$15:A117)+$B$3)),INDEX(orderData[customer],SMALL(IF(ISNUMBER(MATCH(YEAR(orderData[invoice_date]),$D$15,0)),MATCH(ROW(orderData[customer]),ROW(orderData[customer])),""),ROWS($A$15:A117)+$B$3))),IF($D$15="",INDEX(orderData[customer],SMALL(IF(ISNUMBER(MATCH(orderData[order_type],$D$13,0)),MATCH(ROW(orderData[customer]),ROW(orderData[customer])),""),ROWS($A$15:A117)+$B$3)),INDEX(orderData[customer],SMALL(IF(ISNUMBER(MATCH(orderData[order_type],$D$13,0)*MATCH(YEAR(orderData[invoice_date]),$D$15,0)),MATCH(ROW(orderData[customer]),ROW(orderData[customer])),""),ROWS($A$15:A117)+$B$3)))),IF($D$13="",IF($D$15="",INDEX(orderData[customer],SMALL(IF(ISNUMBER(MATCH(orderData[status],$D$11,0)),MATCH(ROW(orderData[customer]),ROW(orderData[customer])),""),ROWS($A$15:A117)+$B$3)),INDEX(orderData[customer],SMALL(IF(ISNUMBER(MATCH(orderData[status],$D$11,0)*MATCH(YEAR(orderData[invoice_date]),$D$15,0)),MATCH(ROW(orderData[customer]),ROW(orderData[customer])),""),ROWS($A$15:A117)+$B$3))),IF($D$15="",INDEX(orderData[customer],SMALL(IF(ISNUMBER(MATCH(orderData[status],$D$11,0)*MATCH(orderData[order_type],$D$13,0)),MATCH(ROW(orderData[customer]),ROW(orderData[customer])),""),ROWS($A$15:A117)+$B$3)),INDEX(orderData[customer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er],SMALL(IF(ISNUMBER(MATCH(orderData[customer],$D$9,0)),MATCH(ROW(orderData[customer]),ROW(orderData[customer])),""),ROWS($A$15:A117)+$B$3)),INDEX(orderData[customer],SMALL(IF(ISNUMBER(MATCH(orderData[customer],$D$9,0)*MATCH(YEAR(orderData[invoice_date]),$D$15,0)),MATCH(ROW(orderData[customer]),ROW(orderData[customer])),""),ROWS($A$15:A117)+$B$3))),IF($D$15="",INDEX(orderData[customer],SMALL(IF(ISNUMBER(MATCH(orderData[customer],$D$9,0)*MATCH(orderData[order_type],$D$13,0)),MATCH(ROW(orderData[customer]),ROW(orderData[customer])),""),ROWS($A$15:A117)+$B$3)),INDEX(orderData[customer],SMALL(IF(ISNUMBER(MATCH(orderData[customer],$D$9,0)*MATCH(orderData[order_type],$D$13,0)*MATCH(YEAR(orderData[invoice_date]),$D$15,0)),MATCH(ROW(orderData[customer]),ROW(orderData[customer])),""),ROWS($A$15:A117)+$B$3)))),IF($D$13="",IF($D$15="",INDEX(orderData[customer],SMALL(IF(ISNUMBER(MATCH(orderData[customer],$D$9,0)*MATCH(orderData[status],$D$11,0)),MATCH(ROW(orderData[customer]),ROW(orderData[customer])),""),ROWS($A$15:A117)+$B$3)),INDEX(orderData[customer],SMALL(IF(ISNUMBER(MATCH(orderData[customer],$D$9,0)*MATCH(orderData[status],$D$11,0)*MATCH(YEAR(orderData[invoice_date]),$D$15,0)),MATCH(ROW(orderData[customer]),ROW(orderData[customer])),""),ROWS($A$15:A117)+$B$3))),IF($D$15="",INDEX(orderData[customer],SMALL(IF(ISNUMBER(MATCH(orderData[customer],$D$9,0)*MATCH(orderData[status],$D$11,0)*MATCH(orderData[order_type],$D$13,0)),MATCH(ROW(orderData[customer]),ROW(orderData[customer])),""),ROWS($A$15:A117)+$B$3)),INDEX(orderData[customer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M110" s="294" t="str">
        <f t="array" ref="M110">IFERROR(IF($D$9="",IF($D$11="",IF($D$13="",IF($D$15="",INDEX(orderData[order_no],SMALL(MATCH(ROW(orderData[customer]),ROW(orderData[customer])),ROWS($A$15:A117)+$B$3)),INDEX(orderData[order_no],SMALL(IF(ISNUMBER(MATCH(YEAR(orderData[invoice_date]),$D$15,0)),MATCH(ROW(orderData[customer]),ROW(orderData[customer])),""),ROWS($A$15:A117)+$B$3))),IF($D$15="",INDEX(orderData[order_no],SMALL(IF(ISNUMBER(MATCH(orderData[order_type],$D$13,0)),MATCH(ROW(orderData[customer]),ROW(orderData[customer])),""),ROWS($A$15:A117)+$B$3)),INDEX(orderData[order_no],SMALL(IF(ISNUMBER(MATCH(orderData[order_type],$D$13,0)*MATCH(YEAR(orderData[invoice_date]),$D$15,0)),MATCH(ROW(orderData[customer]),ROW(orderData[customer])),""),ROWS($A$15:A117)+$B$3)))),IF($D$13="",IF($D$15="",INDEX(orderData[order_no],SMALL(IF(ISNUMBER(MATCH(orderData[status],$D$11,0)),MATCH(ROW(orderData[customer]),ROW(orderData[customer])),""),ROWS($A$15:A117)+$B$3)),INDEX(orderData[order_no],SMALL(IF(ISNUMBER(MATCH(orderData[status],$D$11,0)*MATCH(YEAR(orderData[invoice_date]),$D$15,0)),MATCH(ROW(orderData[customer]),ROW(orderData[customer])),""),ROWS($A$15:A117)+$B$3))),IF($D$15="",INDEX(orderData[order_no],SMALL(IF(ISNUMBER(MATCH(orderData[status],$D$11,0)*MATCH(orderData[order_type],$D$13,0)),MATCH(ROW(orderData[customer]),ROW(orderData[customer])),""),ROWS($A$15:A117)+$B$3)),INDEX(orderData[order_no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no],SMALL(IF(ISNUMBER(MATCH(orderData[customer],$D$9,0)),MATCH(ROW(orderData[customer]),ROW(orderData[customer])),""),ROWS($A$15:A117)+$B$3)),INDEX(orderData[order_no],SMALL(IF(ISNUMBER(MATCH(orderData[customer],$D$9,0)*MATCH(YEAR(orderData[invoice_date]),$D$15,0)),MATCH(ROW(orderData[customer]),ROW(orderData[customer])),""),ROWS($A$15:A117)+$B$3))),IF($D$15="",INDEX(orderData[order_no],SMALL(IF(ISNUMBER(MATCH(orderData[customer],$D$9,0)*MATCH(orderData[order_type],$D$13,0)),MATCH(ROW(orderData[customer]),ROW(orderData[customer])),""),ROWS($A$15:A117)+$B$3)),INDEX(orderData[order_no],SMALL(IF(ISNUMBER(MATCH(orderData[customer],$D$9,0)*MATCH(orderData[order_type],$D$13,0)*MATCH(YEAR(orderData[invoice_date]),$D$15,0)),MATCH(ROW(orderData[customer]),ROW(orderData[customer])),""),ROWS($A$15:A117)+$B$3)))),IF($D$13="",IF($D$15="",INDEX(orderData[order_no],SMALL(IF(ISNUMBER(MATCH(orderData[customer],$D$9,0)*MATCH(orderData[status],$D$11,0)),MATCH(ROW(orderData[customer]),ROW(orderData[customer])),""),ROWS($A$15:A117)+$B$3)),INDEX(orderData[order_no],SMALL(IF(ISNUMBER(MATCH(orderData[customer],$D$9,0)*MATCH(orderData[status],$D$11,0)*MATCH(YEAR(orderData[invoice_date]),$D$15,0)),MATCH(ROW(orderData[customer]),ROW(orderData[customer])),""),ROWS($A$15:A117)+$B$3))),IF($D$15="",INDEX(orderData[order_no],SMALL(IF(ISNUMBER(MATCH(orderData[customer],$D$9,0)*MATCH(orderData[status],$D$11,0)*MATCH(orderData[order_type],$D$13,0)),MATCH(ROW(orderData[customer]),ROW(orderData[customer])),""),ROWS($A$15:A117)+$B$3)),INDEX(orderData[order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N110" s="295" t="str">
        <f t="array" ref="N110">IFERROR(IF($D$9="",IF($D$11="",IF($D$13="",IF($D$15="",INDEX(orderData[order_type],SMALL(MATCH(ROW(orderData[customer]),ROW(orderData[customer])),ROWS($A$15:A117)+$B$3)),INDEX(orderData[order_type],SMALL(IF(ISNUMBER(MATCH(YEAR(orderData[invoice_date]),$D$15,0)),MATCH(ROW(orderData[customer]),ROW(orderData[customer])),""),ROWS($A$15:A117)+$B$3))),IF($D$15="",INDEX(orderData[order_type],SMALL(IF(ISNUMBER(MATCH(orderData[order_type],$D$13,0)),MATCH(ROW(orderData[customer]),ROW(orderData[customer])),""),ROWS($A$15:A117)+$B$3)),INDEX(orderData[order_type],SMALL(IF(ISNUMBER(MATCH(orderData[order_type],$D$13,0)*MATCH(YEAR(orderData[invoice_date]),$D$15,0)),MATCH(ROW(orderData[customer]),ROW(orderData[customer])),""),ROWS($A$15:A117)+$B$3)))),IF($D$13="",IF($D$15="",INDEX(orderData[order_type],SMALL(IF(ISNUMBER(MATCH(orderData[status],$D$11,0)),MATCH(ROW(orderData[customer]),ROW(orderData[customer])),""),ROWS($A$15:A117)+$B$3)),INDEX(orderData[order_type],SMALL(IF(ISNUMBER(MATCH(orderData[status],$D$11,0)*MATCH(YEAR(orderData[invoice_date]),$D$15,0)),MATCH(ROW(orderData[customer]),ROW(orderData[customer])),""),ROWS($A$15:A117)+$B$3))),IF($D$15="",INDEX(orderData[order_type],SMALL(IF(ISNUMBER(MATCH(orderData[status],$D$11,0)*MATCH(orderData[order_type],$D$13,0)),MATCH(ROW(orderData[customer]),ROW(orderData[customer])),""),ROWS($A$15:A117)+$B$3)),INDEX(orderData[order_typ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type],SMALL(IF(ISNUMBER(MATCH(orderData[customer],$D$9,0)),MATCH(ROW(orderData[customer]),ROW(orderData[customer])),""),ROWS($A$15:A117)+$B$3)),INDEX(orderData[order_type],SMALL(IF(ISNUMBER(MATCH(orderData[customer],$D$9,0)*MATCH(YEAR(orderData[invoice_date]),$D$15,0)),MATCH(ROW(orderData[customer]),ROW(orderData[customer])),""),ROWS($A$15:A117)+$B$3))),IF($D$15="",INDEX(orderData[order_type],SMALL(IF(ISNUMBER(MATCH(orderData[customer],$D$9,0)*MATCH(orderData[order_type],$D$13,0)),MATCH(ROW(orderData[customer]),ROW(orderData[customer])),""),ROWS($A$15:A117)+$B$3)),INDEX(orderData[order_type],SMALL(IF(ISNUMBER(MATCH(orderData[customer],$D$9,0)*MATCH(orderData[order_type],$D$13,0)*MATCH(YEAR(orderData[invoice_date]),$D$15,0)),MATCH(ROW(orderData[customer]),ROW(orderData[customer])),""),ROWS($A$15:A117)+$B$3)))),IF($D$13="",IF($D$15="",INDEX(orderData[order_type],SMALL(IF(ISNUMBER(MATCH(orderData[customer],$D$9,0)*MATCH(orderData[status],$D$11,0)),MATCH(ROW(orderData[customer]),ROW(orderData[customer])),""),ROWS($A$15:A117)+$B$3)),INDEX(orderData[order_type],SMALL(IF(ISNUMBER(MATCH(orderData[customer],$D$9,0)*MATCH(orderData[status],$D$11,0)*MATCH(YEAR(orderData[invoice_date]),$D$15,0)),MATCH(ROW(orderData[customer]),ROW(orderData[customer])),""),ROWS($A$15:A117)+$B$3))),IF($D$15="",INDEX(orderData[order_type],SMALL(IF(ISNUMBER(MATCH(orderData[customer],$D$9,0)*MATCH(orderData[status],$D$11,0)*MATCH(orderData[order_type],$D$13,0)),MATCH(ROW(orderData[customer]),ROW(orderData[customer])),""),ROWS($A$15:A117)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O110" s="296" t="str">
        <f t="array" ref="O110">IFERROR(IF($D$9="",IF($D$11="",IF($D$13="",IF($D$15="",INDEX(orderData[order_date],SMALL(MATCH(ROW(orderData[customer]),ROW(orderData[customer])),ROWS($A$15:A117)+$B$3)),INDEX(orderData[order_date],SMALL(IF(ISNUMBER(MATCH(YEAR(orderData[invoice_date]),$D$15,0)),MATCH(ROW(orderData[customer]),ROW(orderData[customer])),""),ROWS($A$15:A117)+$B$3))),IF($D$15="",INDEX(orderData[order_date],SMALL(IF(ISNUMBER(MATCH(orderData[order_type],$D$13,0)),MATCH(ROW(orderData[customer]),ROW(orderData[customer])),""),ROWS($A$15:A117)+$B$3)),INDEX(orderData[order_date],SMALL(IF(ISNUMBER(MATCH(orderData[order_type],$D$13,0)*MATCH(YEAR(orderData[invoice_date]),$D$15,0)),MATCH(ROW(orderData[customer]),ROW(orderData[customer])),""),ROWS($A$15:A117)+$B$3)))),IF($D$13="",IF($D$15="",INDEX(orderData[order_date],SMALL(IF(ISNUMBER(MATCH(orderData[status],$D$11,0)),MATCH(ROW(orderData[customer]),ROW(orderData[customer])),""),ROWS($A$15:A117)+$B$3)),INDEX(orderData[order_date],SMALL(IF(ISNUMBER(MATCH(orderData[status],$D$11,0)*MATCH(YEAR(orderData[invoice_date]),$D$15,0)),MATCH(ROW(orderData[customer]),ROW(orderData[customer])),""),ROWS($A$15:A117)+$B$3))),IF($D$15="",INDEX(orderData[order_date],SMALL(IF(ISNUMBER(MATCH(orderData[status],$D$11,0)*MATCH(orderData[order_type],$D$13,0)),MATCH(ROW(orderData[customer]),ROW(orderData[customer])),""),ROWS($A$15:A117)+$B$3)),INDEX(orderData[order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date],SMALL(IF(ISNUMBER(MATCH(orderData[customer],$D$9,0)),MATCH(ROW(orderData[customer]),ROW(orderData[customer])),""),ROWS($A$15:A117)+$B$3)),INDEX(orderData[order_date],SMALL(IF(ISNUMBER(MATCH(orderData[customer],$D$9,0)*MATCH(YEAR(orderData[invoice_date]),$D$15,0)),MATCH(ROW(orderData[customer]),ROW(orderData[customer])),""),ROWS($A$15:A117)+$B$3))),IF($D$15="",INDEX(orderData[order_date],SMALL(IF(ISNUMBER(MATCH(orderData[customer],$D$9,0)*MATCH(orderData[order_type],$D$13,0)),MATCH(ROW(orderData[customer]),ROW(orderData[customer])),""),ROWS($A$15:A117)+$B$3)),INDEX(orderData[order_date],SMALL(IF(ISNUMBER(MATCH(orderData[customer],$D$9,0)*MATCH(orderData[order_type],$D$13,0)*MATCH(YEAR(orderData[invoice_date]),$D$15,0)),MATCH(ROW(orderData[customer]),ROW(orderData[customer])),""),ROWS($A$15:A117)+$B$3)))),IF($D$13="",IF($D$15="",INDEX(orderData[order_date],SMALL(IF(ISNUMBER(MATCH(orderData[customer],$D$9,0)*MATCH(orderData[status],$D$11,0)),MATCH(ROW(orderData[customer]),ROW(orderData[customer])),""),ROWS($A$15:A117)+$B$3)),INDEX(orderData[order_date],SMALL(IF(ISNUMBER(MATCH(orderData[customer],$D$9,0)*MATCH(orderData[status],$D$11,0)*MATCH(YEAR(orderData[invoice_date]),$D$15,0)),MATCH(ROW(orderData[customer]),ROW(orderData[customer])),""),ROWS($A$15:A117)+$B$3))),IF($D$15="",INDEX(orderData[order_date],SMALL(IF(ISNUMBER(MATCH(orderData[customer],$D$9,0)*MATCH(orderData[status],$D$11,0)*MATCH(orderData[order_type],$D$13,0)),MATCH(ROW(orderData[customer]),ROW(orderData[customer])),""),ROWS($A$15:A117)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P110" s="300" t="str">
        <f t="array" ref="P110">IFERROR(IF($D$9="",IF($D$11="",IF($D$13="",IF($D$15="",INDEX(orderData[invoice_no],SMALL(MATCH(ROW(orderData[customer]),ROW(orderData[customer])),ROWS($A$15:A117)+$B$3)),INDEX(orderData[invoice_no],SMALL(IF(ISNUMBER(MATCH(YEAR(orderData[invoice_date]),$D$15,0)),MATCH(ROW(orderData[customer]),ROW(orderData[customer])),""),ROWS($A$15:A117)+$B$3))),IF($D$15="",INDEX(orderData[invoice_no],SMALL(IF(ISNUMBER(MATCH(orderData[order_type],$D$13,0)),MATCH(ROW(orderData[customer]),ROW(orderData[customer])),""),ROWS($A$15:A117)+$B$3)),INDEX(orderData[invoice_no],SMALL(IF(ISNUMBER(MATCH(orderData[order_type],$D$13,0)*MATCH(YEAR(orderData[invoice_date]),$D$15,0)),MATCH(ROW(orderData[customer]),ROW(orderData[customer])),""),ROWS($A$15:A117)+$B$3)))),IF($D$13="",IF($D$15="",INDEX(orderData[invoice_no],SMALL(IF(ISNUMBER(MATCH(orderData[status],$D$11,0)),MATCH(ROW(orderData[customer]),ROW(orderData[customer])),""),ROWS($A$15:A117)+$B$3)),INDEX(orderData[invoice_no],SMALL(IF(ISNUMBER(MATCH(orderData[status],$D$11,0)*MATCH(YEAR(orderData[invoice_date]),$D$15,0)),MATCH(ROW(orderData[customer]),ROW(orderData[customer])),""),ROWS($A$15:A117)+$B$3))),IF($D$15="",INDEX(orderData[invoice_no],SMALL(IF(ISNUMBER(MATCH(orderData[status],$D$11,0)*MATCH(orderData[order_type],$D$13,0)),MATCH(ROW(orderData[customer]),ROW(orderData[customer])),""),ROWS($A$15:A117)+$B$3)),INDEX(orderData[invoice_no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no],SMALL(IF(ISNUMBER(MATCH(orderData[customer],$D$9,0)),MATCH(ROW(orderData[customer]),ROW(orderData[customer])),""),ROWS($A$15:A117)+$B$3)),INDEX(orderData[invoice_no],SMALL(IF(ISNUMBER(MATCH(orderData[customer],$D$9,0)*MATCH(YEAR(orderData[invoice_date]),$D$15,0)),MATCH(ROW(orderData[customer]),ROW(orderData[customer])),""),ROWS($A$15:A117)+$B$3))),IF($D$15="",INDEX(orderData[invoice_no],SMALL(IF(ISNUMBER(MATCH(orderData[customer],$D$9,0)*MATCH(orderData[order_type],$D$13,0)),MATCH(ROW(orderData[customer]),ROW(orderData[customer])),""),ROWS($A$15:A117)+$B$3)),INDEX(orderData[invoice_no],SMALL(IF(ISNUMBER(MATCH(orderData[customer],$D$9,0)*MATCH(orderData[order_type],$D$13,0)*MATCH(YEAR(orderData[invoice_date]),$D$15,0)),MATCH(ROW(orderData[customer]),ROW(orderData[customer])),""),ROWS($A$15:A117)+$B$3)))),IF($D$13="",IF($D$15="",INDEX(orderData[invoice_no],SMALL(IF(ISNUMBER(MATCH(orderData[customer],$D$9,0)*MATCH(orderData[status],$D$11,0)),MATCH(ROW(orderData[customer]),ROW(orderData[customer])),""),ROWS($A$15:A117)+$B$3)),INDEX(orderData[invoice_no],SMALL(IF(ISNUMBER(MATCH(orderData[customer],$D$9,0)*MATCH(orderData[status],$D$11,0)*MATCH(YEAR(orderData[invoice_date]),$D$15,0)),MATCH(ROW(orderData[customer]),ROW(orderData[customer])),""),ROWS($A$15:A117)+$B$3))),IF($D$15="",INDEX(orderData[invoice_no],SMALL(IF(ISNUMBER(MATCH(orderData[customer],$D$9,0)*MATCH(orderData[status],$D$11,0)*MATCH(orderData[order_type],$D$13,0)),MATCH(ROW(orderData[customer]),ROW(orderData[customer])),""),ROWS($A$15:A117)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Q110" s="297" t="str">
        <f t="array" ref="Q110">IFERROR(IF($D$9="",IF($D$11="",IF($D$13="",IF($D$15="",INDEX(orderData[invoice_date],SMALL(MATCH(ROW(orderData[customer]),ROW(orderData[customer])),ROWS($A$15:A117)+$B$3)),INDEX(orderData[invoice_date],SMALL(IF(ISNUMBER(MATCH(YEAR(orderData[invoice_date]),$D$15,0)),MATCH(ROW(orderData[customer]),ROW(orderData[customer])),""),ROWS($A$15:A117)+$B$3))),IF($D$15="",INDEX(orderData[invoice_date],SMALL(IF(ISNUMBER(MATCH(orderData[order_type],$D$13,0)),MATCH(ROW(orderData[customer]),ROW(orderData[customer])),""),ROWS($A$15:A117)+$B$3)),INDEX(orderData[invoice_date],SMALL(IF(ISNUMBER(MATCH(orderData[order_type],$D$13,0)*MATCH(YEAR(orderData[invoice_date]),$D$15,0)),MATCH(ROW(orderData[customer]),ROW(orderData[customer])),""),ROWS($A$15:A117)+$B$3)))),IF($D$13="",IF($D$15="",INDEX(orderData[invoice_date],SMALL(IF(ISNUMBER(MATCH(orderData[status],$D$11,0)),MATCH(ROW(orderData[customer]),ROW(orderData[customer])),""),ROWS($A$15:A117)+$B$3)),INDEX(orderData[invoice_date],SMALL(IF(ISNUMBER(MATCH(orderData[status],$D$11,0)*MATCH(YEAR(orderData[invoice_date]),$D$15,0)),MATCH(ROW(orderData[customer]),ROW(orderData[customer])),""),ROWS($A$15:A117)+$B$3))),IF($D$15="",INDEX(orderData[invoice_date],SMALL(IF(ISNUMBER(MATCH(orderData[status],$D$11,0)*MATCH(orderData[order_type],$D$13,0)),MATCH(ROW(orderData[customer]),ROW(orderData[customer])),""),ROWS($A$15:A117)+$B$3)),INDEX(orderData[invoice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date],SMALL(IF(ISNUMBER(MATCH(orderData[customer],$D$9,0)),MATCH(ROW(orderData[customer]),ROW(orderData[customer])),""),ROWS($A$15:A117)+$B$3)),INDEX(orderData[invoice_date],SMALL(IF(ISNUMBER(MATCH(orderData[customer],$D$9,0)*MATCH(YEAR(orderData[invoice_date]),$D$15,0)),MATCH(ROW(orderData[customer]),ROW(orderData[customer])),""),ROWS($A$15:A117)+$B$3))),IF($D$15="",INDEX(orderData[invoice_date],SMALL(IF(ISNUMBER(MATCH(orderData[customer],$D$9,0)*MATCH(orderData[order_type],$D$13,0)),MATCH(ROW(orderData[customer]),ROW(orderData[customer])),""),ROWS($A$15:A117)+$B$3)),INDEX(orderData[invoice_date],SMALL(IF(ISNUMBER(MATCH(orderData[customer],$D$9,0)*MATCH(orderData[order_type],$D$13,0)*MATCH(YEAR(orderData[invoice_date]),$D$15,0)),MATCH(ROW(orderData[customer]),ROW(orderData[customer])),""),ROWS($A$15:A117)+$B$3)))),IF($D$13="",IF($D$15="",INDEX(orderData[invoice_date],SMALL(IF(ISNUMBER(MATCH(orderData[customer],$D$9,0)*MATCH(orderData[status],$D$11,0)),MATCH(ROW(orderData[customer]),ROW(orderData[customer])),""),ROWS($A$15:A117)+$B$3)),INDEX(orderData[invoice_date],SMALL(IF(ISNUMBER(MATCH(orderData[customer],$D$9,0)*MATCH(orderData[status],$D$11,0)*MATCH(YEAR(orderData[invoice_date]),$D$15,0)),MATCH(ROW(orderData[customer]),ROW(orderData[customer])),""),ROWS($A$15:A117)+$B$3))),IF($D$15="",INDEX(orderData[invoice_date],SMALL(IF(ISNUMBER(MATCH(orderData[customer],$D$9,0)*MATCH(orderData[status],$D$11,0)*MATCH(orderData[order_type],$D$13,0)),MATCH(ROW(orderData[customer]),ROW(orderData[customer])),""),ROWS($A$15:A117)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R110" s="298" t="str">
        <f t="array" ref="R110">IFERROR(IF($D$9="",IF($D$11="",IF($D$13="",IF($D$15="",INDEX(orderData[inv_amount],SMALL(MATCH(ROW(orderData[customer]),ROW(orderData[customer])),ROWS($A$15:A117)+$B$3)),INDEX(orderData[inv_amount],SMALL(IF(ISNUMBER(MATCH(YEAR(orderData[invoice_date]),$D$15,0)),MATCH(ROW(orderData[customer]),ROW(orderData[customer])),""),ROWS($A$15:A117)+$B$3))),IF($D$15="",INDEX(orderData[inv_amount],SMALL(IF(ISNUMBER(MATCH(orderData[order_type],$D$13,0)),MATCH(ROW(orderData[customer]),ROW(orderData[customer])),""),ROWS($A$15:A117)+$B$3)),INDEX(orderData[inv_amount],SMALL(IF(ISNUMBER(MATCH(orderData[order_type],$D$13,0)*MATCH(YEAR(orderData[invoice_date]),$D$15,0)),MATCH(ROW(orderData[customer]),ROW(orderData[customer])),""),ROWS($A$15:A117)+$B$3)))),IF($D$13="",IF($D$15="",INDEX(orderData[inv_amount],SMALL(IF(ISNUMBER(MATCH(orderData[status],$D$11,0)),MATCH(ROW(orderData[customer]),ROW(orderData[customer])),""),ROWS($A$15:A117)+$B$3)),INDEX(orderData[inv_amount],SMALL(IF(ISNUMBER(MATCH(orderData[status],$D$11,0)*MATCH(YEAR(orderData[invoice_date]),$D$15,0)),MATCH(ROW(orderData[customer]),ROW(orderData[customer])),""),ROWS($A$15:A117)+$B$3))),IF($D$15="",INDEX(orderData[inv_amount],SMALL(IF(ISNUMBER(MATCH(orderData[status],$D$11,0)*MATCH(orderData[order_type],$D$13,0)),MATCH(ROW(orderData[customer]),ROW(orderData[customer])),""),ROWS($A$15:A117)+$B$3)),INDEX(orderData[inv_amount],SMALL(IF(ISNUMBER(MATCH(orderData[status],$D$11,0)*MATCH(orderData[order_type],$D$13,0)*MATCH(YEAR(orderData[invoice_date]),$D$15,0)),MATCH(ROW(orderData[customer]),ROW(orderData[customer])),""),ROWS($A$15:A117)+$B$3))))),IF($D$11="",IF($D$13="",IF($D$15="",INDEX(orderData[inv_amount],SMALL(IF(ISNUMBER(MATCH(orderData[customer],$D$9,0)),MATCH(ROW(orderData[customer]),ROW(orderData[customer])),""),ROWS($A$15:A117)+$B$3)),INDEX(orderData[inv_amount],SMALL(IF(ISNUMBER(MATCH(orderData[customer],$D$9,0)*MATCH(YEAR(orderData[invoice_date]),$D$15,0)),MATCH(ROW(orderData[customer]),ROW(orderData[customer])),""),ROWS($A$15:A117)+$B$3))),IF($D$15="",INDEX(orderData[inv_amount],SMALL(IF(ISNUMBER(MATCH(orderData[customer],$D$9,0)*MATCH(orderData[order_type],$D$13,0)),MATCH(ROW(orderData[customer]),ROW(orderData[customer])),""),ROWS($A$15:A117)+$B$3)),INDEX(orderData[inv_amount],SMALL(IF(ISNUMBER(MATCH(orderData[customer],$D$9,0)*MATCH(orderData[order_type],$D$13,0)*MATCH(YEAR(orderData[invoice_date]),$D$15,0)),MATCH(ROW(orderData[customer]),ROW(orderData[customer])),""),ROWS($A$15:A117)+$B$3)))),IF($D$13="",IF($D$15="",INDEX(orderData[inv_amount],SMALL(IF(ISNUMBER(MATCH(orderData[customer],$D$9,0)*MATCH(orderData[status],$D$11,0)),MATCH(ROW(orderData[customer]),ROW(orderData[customer])),""),ROWS($A$15:A117)+$B$3)),INDEX(orderData[inv_amount],SMALL(IF(ISNUMBER(MATCH(orderData[customer],$D$9,0)*MATCH(orderData[status],$D$11,0)*MATCH(YEAR(orderData[inv_amount]),$D$15,0)),MATCH(ROW(orderData[customer]),ROW(orderData[customer])),""),ROWS($A$15:A117)+$B$3))),IF($D$15="",INDEX(orderData[inv_amount],SMALL(IF(ISNUMBER(MATCH(orderData[customer],$D$9,0)*MATCH(orderData[status],$D$11,0)*MATCH(orderData[order_type],$D$13,0)),MATCH(ROW(orderData[customer]),ROW(orderData[customer])),""),ROWS($A$15:A117)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S110" s="354" t="str">
        <f t="array" ref="S110">IFERROR(IF($D$9="",IF($D$11="",IF($D$13="",IF($D$15="",INDEX(orderData[lock_goods],SMALL(MATCH(ROW(orderData[customer]),ROW(orderData[customer])),ROWS($A$15:A117)+$B$3)),INDEX(orderData[lock_goods],SMALL(IF(ISNUMBER(MATCH(YEAR(orderData[invoice_date]),$D$15,0)),MATCH(ROW(orderData[customer]),ROW(orderData[customer])),""),ROWS($A$15:A117)+$B$3))),IF($D$15="",INDEX(orderData[lock_goods],SMALL(IF(ISNUMBER(MATCH(orderData[order_type],$D$13,0)),MATCH(ROW(orderData[customer]),ROW(orderData[customer])),""),ROWS($A$15:A117)+$B$3)),INDEX(orderData[lock_goods],SMALL(IF(ISNUMBER(MATCH(orderData[order_type],$D$13,0)*MATCH(YEAR(orderData[invoice_date]),$D$15,0)),MATCH(ROW(orderData[customer]),ROW(orderData[customer])),""),ROWS($A$15:A117)+$B$3)))),IF($D$13="",IF($D$15="",INDEX(orderData[lock_goods],SMALL(IF(ISNUMBER(MATCH(orderData[status],$D$11,0)),MATCH(ROW(orderData[customer]),ROW(orderData[customer])),""),ROWS($A$15:A117)+$B$3)),INDEX(orderData[lock_goods],SMALL(IF(ISNUMBER(MATCH(orderData[status],$D$11,0)*MATCH(YEAR(orderData[invoice_date]),$D$15,0)),MATCH(ROW(orderData[customer]),ROW(orderData[customer])),""),ROWS($A$15:A117)+$B$3))),IF($D$15="",INDEX(orderData[lock_goods],SMALL(IF(ISNUMBER(MATCH(orderData[status],$D$11,0)*MATCH(orderData[order_type],$D$13,0)),MATCH(ROW(orderData[customer]),ROW(orderData[customer])),""),ROWS($A$15:A117)+$B$3)),INDEX(orderData[lock_goods],SMALL(IF(ISNUMBER(MATCH(orderData[status],$D$11,0)*MATCH(orderData[order_type],$D$13,0)*MATCH(YEAR(orderData[invoice_date]),$D$15,0)),MATCH(ROW(orderData[customer]),ROW(orderData[customer])),""),ROWS($A$15:A117)+$B$3))))),IF($D$11="",IF($D$13="",IF($D$15="",INDEX(orderData[lock_goods],SMALL(IF(ISNUMBER(MATCH(orderData[customer],$D$9,0)),MATCH(ROW(orderData[customer]),ROW(orderData[customer])),""),ROWS($A$15:A117)+$B$3)),INDEX(orderData[lock_goods],SMALL(IF(ISNUMBER(MATCH(orderData[customer],$D$9,0)*MATCH(YEAR(orderData[invoice_date]),$D$15,0)),MATCH(ROW(orderData[customer]),ROW(orderData[customer])),""),ROWS($A$15:A117)+$B$3))),IF($D$15="",INDEX(orderData[lock_goods],SMALL(IF(ISNUMBER(MATCH(orderData[customer],$D$9,0)*MATCH(orderData[order_type],$D$13,0)),MATCH(ROW(orderData[customer]),ROW(orderData[customer])),""),ROWS($A$15:A117)+$B$3)),INDEX(orderData[lock_goods],SMALL(IF(ISNUMBER(MATCH(orderData[customer],$D$9,0)*MATCH(orderData[order_type],$D$13,0)*MATCH(YEAR(orderData[invoice_date]),$D$15,0)),MATCH(ROW(orderData[customer]),ROW(orderData[customer])),""),ROWS($A$15:A117)+$B$3)))),IF($D$13="",IF($D$15="",INDEX(orderData[lock_goods],SMALL(IF(ISNUMBER(MATCH(orderData[customer],$D$9,0)*MATCH(orderData[status],$D$11,0)),MATCH(ROW(orderData[customer]),ROW(orderData[customer])),""),ROWS($A$15:A117)+$B$3)),INDEX(orderData[lock_goods],SMALL(IF(ISNUMBER(MATCH(orderData[customer],$D$9,0)*MATCH(orderData[status],$D$11,0)*MATCH(YEAR(orderData[payed]),$D$15,0)),MATCH(ROW(orderData[customer]),ROW(orderData[customer])),""),ROWS($A$15:A117)+$B$3))),IF($D$15="",INDEX(orderData[lock_goods],SMALL(IF(ISNUMBER(MATCH(orderData[customer],$D$9,0)*MATCH(orderData[status],$D$11,0)*MATCH(orderData[order_type],$D$13,0)),MATCH(ROW(orderData[customer]),ROW(orderData[customer])),""),ROWS($A$15:A117)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T110" s="299" t="str">
        <f t="array" ref="T110">IFERROR(IF($D$9="",IF($D$11="",IF($D$13="",IF($D$15="",INDEX(orderData[payed],SMALL(MATCH(ROW(orderData[customer]),ROW(orderData[customer])),ROWS($A$15:A117)+$B$3)),INDEX(orderData[payed],SMALL(IF(ISNUMBER(MATCH(YEAR(orderData[invoice_date]),$D$15,0)),MATCH(ROW(orderData[customer]),ROW(orderData[customer])),""),ROWS($A$15:A117)+$B$3))),IF($D$15="",INDEX(orderData[payed],SMALL(IF(ISNUMBER(MATCH(orderData[order_type],$D$13,0)),MATCH(ROW(orderData[customer]),ROW(orderData[customer])),""),ROWS($A$15:A117)+$B$3)),INDEX(orderData[payed],SMALL(IF(ISNUMBER(MATCH(orderData[order_type],$D$13,0)*MATCH(YEAR(orderData[invoice_date]),$D$15,0)),MATCH(ROW(orderData[customer]),ROW(orderData[customer])),""),ROWS($A$15:A117)+$B$3)))),IF($D$13="",IF($D$15="",INDEX(orderData[payed],SMALL(IF(ISNUMBER(MATCH(orderData[status],$D$11,0)),MATCH(ROW(orderData[customer]),ROW(orderData[customer])),""),ROWS($A$15:A117)+$B$3)),INDEX(orderData[payed],SMALL(IF(ISNUMBER(MATCH(orderData[status],$D$11,0)*MATCH(YEAR(orderData[invoice_date]),$D$15,0)),MATCH(ROW(orderData[customer]),ROW(orderData[customer])),""),ROWS($A$15:A117)+$B$3))),IF($D$15="",INDEX(orderData[payed],SMALL(IF(ISNUMBER(MATCH(orderData[status],$D$11,0)*MATCH(orderData[order_type],$D$13,0)),MATCH(ROW(orderData[customer]),ROW(orderData[customer])),""),ROWS($A$15:A117)+$B$3)),INDEX(orderData[payed],SMALL(IF(ISNUMBER(MATCH(orderData[status],$D$11,0)*MATCH(orderData[order_type],$D$13,0)*MATCH(YEAR(orderData[invoice_date]),$D$15,0)),MATCH(ROW(orderData[customer]),ROW(orderData[customer])),""),ROWS($A$15:A117)+$B$3))))),IF($D$11="",IF($D$13="",IF($D$15="",INDEX(orderData[payed],SMALL(IF(ISNUMBER(MATCH(orderData[customer],$D$9,0)),MATCH(ROW(orderData[customer]),ROW(orderData[customer])),""),ROWS($A$15:A117)+$B$3)),INDEX(orderData[payed],SMALL(IF(ISNUMBER(MATCH(orderData[customer],$D$9,0)*MATCH(YEAR(orderData[invoice_date]),$D$15,0)),MATCH(ROW(orderData[customer]),ROW(orderData[customer])),""),ROWS($A$15:A117)+$B$3))),IF($D$15="",INDEX(orderData[payed],SMALL(IF(ISNUMBER(MATCH(orderData[customer],$D$9,0)*MATCH(orderData[order_type],$D$13,0)),MATCH(ROW(orderData[customer]),ROW(orderData[customer])),""),ROWS($A$15:A117)+$B$3)),INDEX(orderData[payed],SMALL(IF(ISNUMBER(MATCH(orderData[customer],$D$9,0)*MATCH(orderData[order_type],$D$13,0)*MATCH(YEAR(orderData[invoice_date]),$D$15,0)),MATCH(ROW(orderData[customer]),ROW(orderData[customer])),""),ROWS($A$15:A117)+$B$3)))),IF($D$13="",IF($D$15="",INDEX(orderData[payed],SMALL(IF(ISNUMBER(MATCH(orderData[customer],$D$9,0)*MATCH(orderData[status],$D$11,0)),MATCH(ROW(orderData[customer]),ROW(orderData[customer])),""),ROWS($A$15:A117)+$B$3)),INDEX(orderData[payed],SMALL(IF(ISNUMBER(MATCH(orderData[customer],$D$9,0)*MATCH(orderData[status],$D$11,0)*MATCH(YEAR(orderData[payed]),$D$15,0)),MATCH(ROW(orderData[customer]),ROW(orderData[customer])),""),ROWS($A$15:A117)+$B$3))),IF($D$15="",INDEX(orderData[payed],SMALL(IF(ISNUMBER(MATCH(orderData[customer],$D$9,0)*MATCH(orderData[status],$D$11,0)*MATCH(orderData[order_type],$D$13,0)),MATCH(ROW(orderData[customer]),ROW(orderData[customer])),""),ROWS($A$15:A117)+$B$3)),INDEX(orderData[paye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U110" s="295" t="str">
        <f t="array" ref="U110">IFERROR(IF($D$9="",IF($D$11="",IF($D$13="",IF($D$15="",INDEX(orderData[shipping_method],SMALL(MATCH(ROW(orderData[customer]),ROW(orderData[customer])),ROWS($A$15:A117)+$B$3)),INDEX(orderData[shipping_method],SMALL(IF(ISNUMBER(MATCH(YEAR(orderData[invoice_date]),$D$15,0)),MATCH(ROW(orderData[customer]),ROW(orderData[customer])),""),ROWS($A$15:A117)+$B$3))),IF($D$15="",INDEX(orderData[shipping_method],SMALL(IF(ISNUMBER(MATCH(orderData[order_type],$D$13,0)),MATCH(ROW(orderData[customer]),ROW(orderData[customer])),""),ROWS($A$15:A117)+$B$3)),INDEX(orderData[shipping_method],SMALL(IF(ISNUMBER(MATCH(orderData[order_type],$D$13,0)*MATCH(YEAR(orderData[invoice_date]),$D$15,0)),MATCH(ROW(orderData[customer]),ROW(orderData[customer])),""),ROWS($A$15:A117)+$B$3)))),IF($D$13="",IF($D$15="",INDEX(orderData[shipping_method],SMALL(IF(ISNUMBER(MATCH(orderData[status],$D$11,0)),MATCH(ROW(orderData[customer]),ROW(orderData[customer])),""),ROWS($A$15:A117)+$B$3)),INDEX(orderData[shipping_method],SMALL(IF(ISNUMBER(MATCH(orderData[status],$D$11,0)*MATCH(YEAR(orderData[invoice_date]),$D$15,0)),MATCH(ROW(orderData[customer]),ROW(orderData[customer])),""),ROWS($A$15:A117)+$B$3))),IF($D$15="",INDEX(orderData[shipping_method],SMALL(IF(ISNUMBER(MATCH(orderData[status],$D$11,0)*MATCH(orderData[order_type],$D$13,0)),MATCH(ROW(orderData[customer]),ROW(orderData[customer])),""),ROWS($A$15:A117)+$B$3)),INDEX(orderData[shipping_method],SMALL(IF(ISNUMBER(MATCH(orderData[status],$D$11,0)*MATCH(orderData[order_type],$D$13,0)*MATCH(YEAR(orderData[invoice_date]),$D$15,0)),MATCH(ROW(orderData[customer]),ROW(orderData[customer])),""),ROWS($A$15:A117)+$B$3))))),IF($D$11="",IF($D$13="",IF($D$15="",INDEX(orderData[shipping_method],SMALL(IF(ISNUMBER(MATCH(orderData[customer],$D$9,0)),MATCH(ROW(orderData[customer]),ROW(orderData[customer])),""),ROWS($A$15:A117)+$B$3)),INDEX(orderData[shipping_method],SMALL(IF(ISNUMBER(MATCH(orderData[customer],$D$9,0)*MATCH(YEAR(orderData[invoice_date]),$D$15,0)),MATCH(ROW(orderData[customer]),ROW(orderData[customer])),""),ROWS($A$15:A117)+$B$3))),IF($D$15="",INDEX(orderData[shipping_method],SMALL(IF(ISNUMBER(MATCH(orderData[customer],$D$9,0)*MATCH(orderData[order_type],$D$13,0)),MATCH(ROW(orderData[customer]),ROW(orderData[customer])),""),ROWS($A$15:A117)+$B$3)),INDEX(orderData[shipping_method],SMALL(IF(ISNUMBER(MATCH(orderData[customer],$D$9,0)*MATCH(orderData[order_type],$D$13,0)*MATCH(YEAR(orderData[invoice_date]),$D$15,0)),MATCH(ROW(orderData[customer]),ROW(orderData[customer])),""),ROWS($A$15:A117)+$B$3)))),IF($D$13="",IF($D$15="",INDEX(orderData[shipping_method],SMALL(IF(ISNUMBER(MATCH(orderData[customer],$D$9,0)*MATCH(orderData[status],$D$11,0)),MATCH(ROW(orderData[customer]),ROW(orderData[customer])),""),ROWS($A$15:A117)+$B$3)),INDEX(orderData[shipping_method],SMALL(IF(ISNUMBER(MATCH(orderData[customer],$D$9,0)*MATCH(orderData[status],$D$11,0)*MATCH(YEAR(orderData[shipping_method]),$D$15,0)),MATCH(ROW(orderData[customer]),ROW(orderData[customer])),""),ROWS($A$15:A117)+$B$3))),IF($D$15="",INDEX(orderData[shipping_method],SMALL(IF(ISNUMBER(MATCH(orderData[customer],$D$9,0)*MATCH(orderData[status],$D$11,0)*MATCH(orderData[order_type],$D$13,0)),MATCH(ROW(orderData[customer]),ROW(orderData[customer])),""),ROWS($A$15:A117)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V110" s="299" t="str">
        <f t="array" ref="V110">IFERROR(IF($D$9="",IF($D$11="",IF($D$13="",IF($D$15="",INDEX(orderData[status],SMALL(MATCH(ROW(orderData[customer]),ROW(orderData[customer])),ROWS($A$15:A117)+$B$3)),INDEX(orderData[status],SMALL(IF(ISNUMBER(MATCH(YEAR(orderData[invoice_date]),$D$15,0)),MATCH(ROW(orderData[customer]),ROW(orderData[customer])),""),ROWS($A$15:A117)+$B$3))),IF($D$15="",INDEX(orderData[status],SMALL(IF(ISNUMBER(MATCH(orderData[order_type],$D$13,0)),MATCH(ROW(orderData[customer]),ROW(orderData[customer])),""),ROWS($A$15:A117)+$B$3)),INDEX(orderData[status],SMALL(IF(ISNUMBER(MATCH(orderData[order_type],$D$13,0)*MATCH(YEAR(orderData[invoice_date]),$D$15,0)),MATCH(ROW(orderData[customer]),ROW(orderData[customer])),""),ROWS($A$15:A117)+$B$3)))),IF($D$13="",IF($D$15="",INDEX(orderData[status],SMALL(IF(ISNUMBER(MATCH(orderData[status],$D$11,0)),MATCH(ROW(orderData[customer]),ROW(orderData[customer])),""),ROWS($A$15:A117)+$B$3)),INDEX(orderData[status],SMALL(IF(ISNUMBER(MATCH(orderData[status],$D$11,0)*MATCH(YEAR(orderData[invoice_date]),$D$15,0)),MATCH(ROW(orderData[customer]),ROW(orderData[customer])),""),ROWS($A$15:A117)+$B$3))),IF($D$15="",INDEX(orderData[status],SMALL(IF(ISNUMBER(MATCH(orderData[status],$D$11,0)*MATCH(orderData[order_type],$D$13,0)),MATCH(ROW(orderData[customer]),ROW(orderData[customer])),""),ROWS($A$15:A117)+$B$3)),INDEX(orderData[status],SMALL(IF(ISNUMBER(MATCH(orderData[status],$D$11,0)*MATCH(orderData[order_type],$D$13,0)*MATCH(YEAR(orderData[invoice_date]),$D$15,0)),MATCH(ROW(orderData[customer]),ROW(orderData[customer])),""),ROWS($A$15:A117)+$B$3))))),IF($D$11="",IF($D$13="",IF($D$15="",INDEX(orderData[status],SMALL(IF(ISNUMBER(MATCH(orderData[customer],$D$9,0)),MATCH(ROW(orderData[customer]),ROW(orderData[customer])),""),ROWS($A$15:A117)+$B$3)),INDEX(orderData[status],SMALL(IF(ISNUMBER(MATCH(orderData[customer],$D$9,0)*MATCH(YEAR(orderData[invoice_date]),$D$15,0)),MATCH(ROW(orderData[customer]),ROW(orderData[customer])),""),ROWS($A$15:A117)+$B$3))),IF($D$15="",INDEX(orderData[status],SMALL(IF(ISNUMBER(MATCH(orderData[customer],$D$9,0)*MATCH(orderData[order_type],$D$13,0)),MATCH(ROW(orderData[customer]),ROW(orderData[customer])),""),ROWS($A$15:A117)+$B$3)),INDEX(orderData[status],SMALL(IF(ISNUMBER(MATCH(orderData[customer],$D$9,0)*MATCH(orderData[order_type],$D$13,0)*MATCH(YEAR(orderData[invoice_date]),$D$15,0)),MATCH(ROW(orderData[customer]),ROW(orderData[customer])),""),ROWS($A$15:A117)+$B$3)))),IF($D$13="",IF($D$15="",INDEX(orderData[status],SMALL(IF(ISNUMBER(MATCH(orderData[customer],$D$9,0)*MATCH(orderData[status],$D$11,0)),MATCH(ROW(orderData[customer]),ROW(orderData[customer])),""),ROWS($A$15:A117)+$B$3)),INDEX(orderData[status],SMALL(IF(ISNUMBER(MATCH(orderData[customer],$D$9,0)*MATCH(orderData[status],$D$11,0)*MATCH(YEAR(orderData[status]),$D$15,0)),MATCH(ROW(orderData[customer]),ROW(orderData[customer])),""),ROWS($A$15:A117)+$B$3))),IF($D$15="",INDEX(orderData[status],SMALL(IF(ISNUMBER(MATCH(orderData[customer],$D$9,0)*MATCH(orderData[status],$D$11,0)*MATCH(orderData[order_type],$D$13,0)),MATCH(ROW(orderData[customer]),ROW(orderData[customer])),""),ROWS($A$15:A117)+$B$3)),INDEX(orderData[statu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W110" s="393" t="str">
        <f t="array" ref="W110">IFERROR(IF($D$9="",IF($D$11="",IF($D$13="",IF($D$15="",INDEX(orderData[custom_docs],SMALL(MATCH(ROW(orderData[customer]),ROW(orderData[customer])),ROWS($A$15:A117)+$B$3)),INDEX(orderData[custom_docs],SMALL(IF(ISNUMBER(MATCH(YEAR(orderData[invoice_date]),$D$15,0)),MATCH(ROW(orderData[customer]),ROW(orderData[customer])),""),ROWS($A$15:A117)+$B$3))),IF($D$15="",INDEX(orderData[custom_docs],SMALL(IF(ISNUMBER(MATCH(orderData[order_type],$D$13,0)),MATCH(ROW(orderData[customer]),ROW(orderData[customer])),""),ROWS($A$15:A117)+$B$3)),INDEX(orderData[custom_docs],SMALL(IF(ISNUMBER(MATCH(orderData[order_type],$D$13,0)*MATCH(YEAR(orderData[invoice_date]),$D$15,0)),MATCH(ROW(orderData[customer]),ROW(orderData[customer])),""),ROWS($A$15:A117)+$B$3)))),IF($D$13="",IF($D$15="",INDEX(orderData[custom_docs],SMALL(IF(ISNUMBER(MATCH(orderData[status],$D$11,0)),MATCH(ROW(orderData[customer]),ROW(orderData[customer])),""),ROWS($A$15:A117)+$B$3)),INDEX(orderData[custom_docs],SMALL(IF(ISNUMBER(MATCH(orderData[status],$D$11,0)*MATCH(YEAR(orderData[invoice_date]),$D$15,0)),MATCH(ROW(orderData[customer]),ROW(orderData[customer])),""),ROWS($A$15:A117)+$B$3))),IF($D$15="",INDEX(orderData[custom_docs],SMALL(IF(ISNUMBER(MATCH(orderData[status],$D$11,0)*MATCH(orderData[order_type],$D$13,0)),MATCH(ROW(orderData[customer]),ROW(orderData[customer])),""),ROWS($A$15:A117)+$B$3)),INDEX(orderData[custom_docs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_docs],SMALL(IF(ISNUMBER(MATCH(orderData[customer],$D$9,0)),MATCH(ROW(orderData[customer]),ROW(orderData[customer])),""),ROWS($A$15:A117)+$B$3)),INDEX(orderData[custom_docs],SMALL(IF(ISNUMBER(MATCH(orderData[customer],$D$9,0)*MATCH(YEAR(orderData[invoice_date]),$D$15,0)),MATCH(ROW(orderData[customer]),ROW(orderData[customer])),""),ROWS($A$15:A117)+$B$3))),IF($D$15="",INDEX(orderData[custom_docs],SMALL(IF(ISNUMBER(MATCH(orderData[customer],$D$9,0)*MATCH(orderData[order_type],$D$13,0)),MATCH(ROW(orderData[customer]),ROW(orderData[customer])),""),ROWS($A$15:A117)+$B$3)),INDEX(orderData[custom_docs],SMALL(IF(ISNUMBER(MATCH(orderData[customer],$D$9,0)*MATCH(orderData[order_type],$D$13,0)*MATCH(YEAR(orderData[invoice_date]),$D$15,0)),MATCH(ROW(orderData[customer]),ROW(orderData[customer])),""),ROWS($A$15:A117)+$B$3)))),IF($D$13="",IF($D$15="",INDEX(orderData[custom_docs],SMALL(IF(ISNUMBER(MATCH(orderData[customer],$D$9,0)*MATCH(orderData[status],$D$11,0)),MATCH(ROW(orderData[customer]),ROW(orderData[customer])),""),ROWS($A$15:A117)+$B$3)),INDEX(orderData[custom_docs],SMALL(IF(ISNUMBER(MATCH(orderData[customer],$D$9,0)*MATCH(orderData[status],$D$11,0)*MATCH(YEAR(orderData[status]),$D$15,0)),MATCH(ROW(orderData[customer]),ROW(orderData[customer])),""),ROWS($A$15:A117)+$B$3))),IF($D$15="",INDEX(orderData[custom_docs],SMALL(IF(ISNUMBER(MATCH(orderData[customer],$D$9,0)*MATCH(orderData[status],$D$11,0)*MATCH(orderData[order_type],$D$13,0)),MATCH(ROW(orderData[customer]),ROW(orderData[customer])),""),ROWS($A$15:A117)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BK110" s="266"/>
      <c r="BL110" s="267"/>
      <c r="BM110" s="268"/>
      <c r="BN110" s="267"/>
      <c r="BO110" s="268"/>
      <c r="BZ110" s="319"/>
      <c r="CA110" s="320" t="str">
        <f>IFERROR(IF(BZ110="","",INDEX(productData[description],MATCH(BZ110,productData[sku],0))),"")</f>
        <v/>
      </c>
      <c r="CB110" s="321"/>
      <c r="CC110" s="424"/>
      <c r="CD110" s="475"/>
      <c r="CE110" s="429"/>
      <c r="CF110" s="391"/>
      <c r="CG110" s="322" t="str">
        <f>IFERROR(ROUNDUP(CB110/INDEX(productData[units_per_carton],MATCH(BZ110,productData[sku],0)),0),"")</f>
        <v/>
      </c>
      <c r="CH110" s="323" t="str">
        <f>IFERROR(ROUNDUP(CD110/INDEX(productData[units_per_carton],MATCH(BZ110,productData[sku],0)),0),"")</f>
        <v/>
      </c>
      <c r="CI110" s="323" t="str">
        <f>IFERROR(ROUNDUP(CF110/INDEX(productData[units_per_carton],MATCH(BZ110,productData[sku])),0),"")</f>
        <v/>
      </c>
      <c r="CJ110" s="324" t="str">
        <f>IFERROR(((CB110+CD110+CF110)/INDEX(productData[units_per_carton],MATCH(BZ110,productData[sku],0)))*INDEX(productData[net_weight],MATCH(BZ110,productData[sku],0)),"")</f>
        <v/>
      </c>
      <c r="CK110" s="324" t="str">
        <f>IFERROR(((CB110+CD110+CF110)/INDEX(productData[units_per_carton],MATCH(BZ110,productData[sku],0)))*INDEX(productData[gross_weight],MATCH(BZ110,productData[sku],0)),"")</f>
        <v/>
      </c>
      <c r="CL110" s="416" t="str">
        <f>IFERROR((CB110+CD110+CF110)/INDEX(productData[units_per_carton],MATCH(BZ110,productData[sku],0))*INDEX(productData[length],MATCH(BZ110,productData[sku],0))*INDEX(productData[width],MATCH(BZ110,productData[sku],0))*INDEX(productData[height],MATCH(BZ110,productData[sku],0))/1000000000,"")</f>
        <v/>
      </c>
      <c r="CM110" s="325" t="str">
        <f>IFERROR(INDEX(productData[category],MATCH(BZ110,productData[sku],0)),"")</f>
        <v/>
      </c>
      <c r="CN110" s="325" t="str">
        <f>IFERROR(INDEX(productData[size1],MATCH(BZ110,productData[sku],0)),"")</f>
        <v/>
      </c>
      <c r="CO110" s="326" t="str">
        <f>IFERROR(INDEX(productData[hs_code],MATCH(BZ110,productData[sku],0)),"")</f>
        <v/>
      </c>
      <c r="CP110" s="366" t="str">
        <f>IFERROR(INDEX(productData[sku_geko],MATCH(BZ110,productData[sku],0)),"")</f>
        <v/>
      </c>
      <c r="CQ110" s="391"/>
      <c r="CR110" s="385" t="str">
        <f>IFERROR(IF(BZ110="","",IF($BX$15="SALE",INDEX(inventory[COSTO UNITARIO],MATCH(BZ110,inventory[SKU],0)),IF($BX$15="SAMPLING",INDEX(inventory[COSTO UNITARIO],MATCH(BZ110,inventory[SKU],0)),""))),"")</f>
        <v/>
      </c>
      <c r="CS110" s="386" t="str">
        <f t="shared" si="10"/>
        <v/>
      </c>
      <c r="CT110" s="431" t="str">
        <f t="shared" si="11"/>
        <v/>
      </c>
      <c r="CU110" s="358" t="str">
        <f t="shared" si="12"/>
        <v/>
      </c>
      <c r="DB110" s="251" t="str">
        <f>IFERROR(VLOOKUP(BZ110,productData[],22,FALSE),"")</f>
        <v/>
      </c>
      <c r="EE110" s="342" t="str">
        <f t="array" ref="EE110">IFERROR(IF($EC$9="",IF($EC$11="",IF($EC$13="",INDEX(productData[sku],SMALL(MATCH(ROW(productData[sku]),ROW(productData[sku])),ROWS($A$15:A117)+$B$3)),INDEX(productData[sku],SMALL(IF(ISNUMBER(MATCH(productData[size1],$EC$13,0)),MATCH(ROW(productData[sku]),ROW(productData[sku])),""),ROWS($A$15:A115)+$B$3))),IF($EC$13="",INDEX(productData[sku],SMALL(IF(ISNUMBER(MATCH(productData[sex],$EC$11,0)),MATCH(ROW(productData[sku]),ROW(productData[sku])),""),ROWS($A$15:A115)+$B$3)),INDEX(productData[sku],SMALL(IF(ISNUMBER(MATCH(productData[sex],$EC$11,0)*MATCH(productData[size1],$EC$13,0)),MATCH(ROW(productData[sku]),ROW(productData[sku])),""),ROWS($A$15:A115)+$B$3)))),IF($EC$11="",IF($EC$13="",INDEX(productData[sku],SMALL(IF(ISNUMBER(MATCH(productData[category],$EC$9,0)),MATCH(ROW(productData[sku]),ROW(productData[sku])),""),ROWS($A$15:A115)+$B$3)),INDEX(productData[sku],SMALL(IF(ISNUMBER(MATCH(productData[category],$EC$9,0)*MATCH(productData[size1],$EC$13,0)),MATCH(ROW(productData[sku]),ROW(productData[sku])),""),ROWS($A$15:A115)+$B$3))),IF($EC$13="",INDEX(productData[sku],SMALL(IF(ISNUMBER(MATCH(productData[category],$EC$9,0)*MATCH(productData[sex],$EC$11,0)),MATCH(ROW(productData[sku]),ROW(productData[sku])),""),ROWS($A$15:A115)+$B$3)),INDEX(productData[sku],SMALL(IF(ISNUMBER(MATCH(productData[category],$EC$9,0)*MATCH(productData[sex],$EC$11,0)*MATCH(productData[size1],$EC$13,0)),MATCH(ROW(productData[sku]),ROW(productData[sku])),""),ROWS($A$15:A115)+$B$3))))),"")</f>
        <v/>
      </c>
      <c r="EF110" s="502" t="str">
        <f t="array" ref="EF110">IFERROR(IF($EC$9="",IF($EC$11="",IF($EC$13="",INDEX(productData[description],SMALL(MATCH(ROW(productData[sku]),ROW(productData[sku])),ROWS($A$15:A117)+$B$3)),INDEX(productData[description],SMALL(IF(ISNUMBER(MATCH(productData[size1],$EC$13,0)),MATCH(ROW(productData[sku]),ROW(productData[sku])),""),ROWS($A$15:A115)+$B$3))),IF($EC$13="",INDEX(productData[description],SMALL(IF(ISNUMBER(MATCH(productData[sex],$EC$11,0)),MATCH(ROW(productData[sku]),ROW(productData[sku])),""),ROWS($A$15:A115)+$B$3)),INDEX(productData[description],SMALL(IF(ISNUMBER(MATCH(productData[sex],$EC$11,0)*MATCH(productData[size1],$EC$13,0)),MATCH(ROW(productData[sku]),ROW(productData[sku])),""),ROWS($A$15:A115)+$B$3)))),IF($EC$11="",IF($EC$13="",INDEX(productData[description],SMALL(IF(ISNUMBER(MATCH(productData[category],$EC$9,0)),MATCH(ROW(productData[sku]),ROW(productData[sku])),""),ROWS($A$15:A115)+$B$3)),INDEX(productData[description],SMALL(IF(ISNUMBER(MATCH(productData[category],$EC$9,0)*MATCH(productData[size1],$EC$13,0)),MATCH(ROW(productData[sku]),ROW(productData[sku])),""),ROWS($A$15:A115)+$B$3))),IF($EC$13="",INDEX(productData[description],SMALL(IF(ISNUMBER(MATCH(productData[category],$EC$9,0)*MATCH(productData[sex],$EC$11,0)),MATCH(ROW(productData[sku]),ROW(productData[sku])),""),ROWS($A$15:A115)+$B$3)),INDEX(productData[description],SMALL(IF(ISNUMBER(MATCH(productData[category],$EC$9,0)*MATCH(productData[sex],$EC$11,0)*MATCH(productData[size1],$EC$13,0)),MATCH(ROW(productData[sku]),ROW(productData[sku])),""),ROWS($A$15:A115)+$B$3))))),"")</f>
        <v/>
      </c>
      <c r="EG110" s="343" t="str">
        <f>IFERROR(IF('BHPC MANAGER'!$EE110="","",INDEX(inventory[ESISTENZA],MATCH('BHPC MANAGER'!$EE110,inventory[SKU],0))),0)</f>
        <v/>
      </c>
      <c r="EH110" s="344" t="s">
        <v>241</v>
      </c>
      <c r="EI110" s="344" t="str">
        <f t="shared" si="13"/>
        <v/>
      </c>
      <c r="EJ110" s="345" t="s">
        <v>241</v>
      </c>
      <c r="EK110" s="346" t="str">
        <f t="shared" si="14"/>
        <v/>
      </c>
    </row>
    <row r="111" spans="12:141" x14ac:dyDescent="0.35">
      <c r="BK111" s="266"/>
      <c r="BL111" s="267"/>
      <c r="BM111" s="268"/>
      <c r="BN111" s="267"/>
      <c r="BO111" s="268"/>
      <c r="EE111" s="337" t="str">
        <f t="array" ref="EE111">IFERROR(IF($EC$9="",IF($EC$11="",IF($EC$13="",INDEX(productData[sku],SMALL(MATCH(ROW(productData[sku]),ROW(productData[sku])),ROWS($A$15:A118)+$B$3)),INDEX(productData[sku],SMALL(IF(ISNUMBER(MATCH(productData[size1],$EC$13,0)),MATCH(ROW(productData[sku]),ROW(productData[sku])),""),ROWS($A$15:A116)+$B$3))),IF($EC$13="",INDEX(productData[sku],SMALL(IF(ISNUMBER(MATCH(productData[sex],$EC$11,0)),MATCH(ROW(productData[sku]),ROW(productData[sku])),""),ROWS($A$15:A116)+$B$3)),INDEX(productData[sku],SMALL(IF(ISNUMBER(MATCH(productData[sex],$EC$11,0)*MATCH(productData[size1],$EC$13,0)),MATCH(ROW(productData[sku]),ROW(productData[sku])),""),ROWS($A$15:A116)+$B$3)))),IF($EC$11="",IF($EC$13="",INDEX(productData[sku],SMALL(IF(ISNUMBER(MATCH(productData[category],$EC$9,0)),MATCH(ROW(productData[sku]),ROW(productData[sku])),""),ROWS($A$15:A116)+$B$3)),INDEX(productData[sku],SMALL(IF(ISNUMBER(MATCH(productData[category],$EC$9,0)*MATCH(productData[size1],$EC$13,0)),MATCH(ROW(productData[sku]),ROW(productData[sku])),""),ROWS($A$15:A116)+$B$3))),IF($EC$13="",INDEX(productData[sku],SMALL(IF(ISNUMBER(MATCH(productData[category],$EC$9,0)*MATCH(productData[sex],$EC$11,0)),MATCH(ROW(productData[sku]),ROW(productData[sku])),""),ROWS($A$15:A116)+$B$3)),INDEX(productData[sku],SMALL(IF(ISNUMBER(MATCH(productData[category],$EC$9,0)*MATCH(productData[sex],$EC$11,0)*MATCH(productData[size1],$EC$13,0)),MATCH(ROW(productData[sku]),ROW(productData[sku])),""),ROWS($A$15:A116)+$B$3))))),"")</f>
        <v/>
      </c>
      <c r="EF111" s="501" t="str">
        <f t="array" ref="EF111">IFERROR(IF($EC$9="",IF($EC$11="",IF($EC$13="",INDEX(productData[description],SMALL(MATCH(ROW(productData[sku]),ROW(productData[sku])),ROWS($A$15:A118)+$B$3)),INDEX(productData[description],SMALL(IF(ISNUMBER(MATCH(productData[size1],$EC$13,0)),MATCH(ROW(productData[sku]),ROW(productData[sku])),""),ROWS($A$15:A116)+$B$3))),IF($EC$13="",INDEX(productData[description],SMALL(IF(ISNUMBER(MATCH(productData[sex],$EC$11,0)),MATCH(ROW(productData[sku]),ROW(productData[sku])),""),ROWS($A$15:A116)+$B$3)),INDEX(productData[description],SMALL(IF(ISNUMBER(MATCH(productData[sex],$EC$11,0)*MATCH(productData[size1],$EC$13,0)),MATCH(ROW(productData[sku]),ROW(productData[sku])),""),ROWS($A$15:A116)+$B$3)))),IF($EC$11="",IF($EC$13="",INDEX(productData[description],SMALL(IF(ISNUMBER(MATCH(productData[category],$EC$9,0)),MATCH(ROW(productData[sku]),ROW(productData[sku])),""),ROWS($A$15:A116)+$B$3)),INDEX(productData[description],SMALL(IF(ISNUMBER(MATCH(productData[category],$EC$9,0)*MATCH(productData[size1],$EC$13,0)),MATCH(ROW(productData[sku]),ROW(productData[sku])),""),ROWS($A$15:A116)+$B$3))),IF($EC$13="",INDEX(productData[description],SMALL(IF(ISNUMBER(MATCH(productData[category],$EC$9,0)*MATCH(productData[sex],$EC$11,0)),MATCH(ROW(productData[sku]),ROW(productData[sku])),""),ROWS($A$15:A116)+$B$3)),INDEX(productData[description],SMALL(IF(ISNUMBER(MATCH(productData[category],$EC$9,0)*MATCH(productData[sex],$EC$11,0)*MATCH(productData[size1],$EC$13,0)),MATCH(ROW(productData[sku]),ROW(productData[sku])),""),ROWS($A$15:A116)+$B$3))))),"")</f>
        <v/>
      </c>
      <c r="EG111" s="338" t="str">
        <f>IFERROR(IF('BHPC MANAGER'!$EE111="","",INDEX(inventory[ESISTENZA],MATCH('BHPC MANAGER'!$EE111,inventory[SKU],0))),0)</f>
        <v/>
      </c>
      <c r="EH111" s="339" t="s">
        <v>241</v>
      </c>
      <c r="EI111" s="339" t="str">
        <f t="shared" si="13"/>
        <v/>
      </c>
      <c r="EJ111" s="340" t="s">
        <v>241</v>
      </c>
      <c r="EK111" s="341" t="str">
        <f t="shared" si="14"/>
        <v/>
      </c>
    </row>
    <row r="112" spans="12:141" x14ac:dyDescent="0.35">
      <c r="BK112" s="266"/>
      <c r="BL112" s="267"/>
      <c r="BM112" s="268"/>
      <c r="BN112" s="267"/>
      <c r="BO112" s="268"/>
      <c r="EE112" s="342" t="str">
        <f t="array" ref="EE112">IFERROR(IF($EC$9="",IF($EC$11="",IF($EC$13="",INDEX(productData[sku],SMALL(MATCH(ROW(productData[sku]),ROW(productData[sku])),ROWS($A$15:A119)+$B$3)),INDEX(productData[sku],SMALL(IF(ISNUMBER(MATCH(productData[size1],$EC$13,0)),MATCH(ROW(productData[sku]),ROW(productData[sku])),""),ROWS($A$15:A117)+$B$3))),IF($EC$13="",INDEX(productData[sku],SMALL(IF(ISNUMBER(MATCH(productData[sex],$EC$11,0)),MATCH(ROW(productData[sku]),ROW(productData[sku])),""),ROWS($A$15:A117)+$B$3)),INDEX(productData[sku],SMALL(IF(ISNUMBER(MATCH(productData[sex],$EC$11,0)*MATCH(productData[size1],$EC$13,0)),MATCH(ROW(productData[sku]),ROW(productData[sku])),""),ROWS($A$15:A117)+$B$3)))),IF($EC$11="",IF($EC$13="",INDEX(productData[sku],SMALL(IF(ISNUMBER(MATCH(productData[category],$EC$9,0)),MATCH(ROW(productData[sku]),ROW(productData[sku])),""),ROWS($A$15:A117)+$B$3)),INDEX(productData[sku],SMALL(IF(ISNUMBER(MATCH(productData[category],$EC$9,0)*MATCH(productData[size1],$EC$13,0)),MATCH(ROW(productData[sku]),ROW(productData[sku])),""),ROWS($A$15:A117)+$B$3))),IF($EC$13="",INDEX(productData[sku],SMALL(IF(ISNUMBER(MATCH(productData[category],$EC$9,0)*MATCH(productData[sex],$EC$11,0)),MATCH(ROW(productData[sku]),ROW(productData[sku])),""),ROWS($A$15:A117)+$B$3)),INDEX(productData[sku],SMALL(IF(ISNUMBER(MATCH(productData[category],$EC$9,0)*MATCH(productData[sex],$EC$11,0)*MATCH(productData[size1],$EC$13,0)),MATCH(ROW(productData[sku]),ROW(productData[sku])),""),ROWS($A$15:A117)+$B$3))))),"")</f>
        <v/>
      </c>
      <c r="EF112" s="502" t="str">
        <f t="array" ref="EF112">IFERROR(IF($EC$9="",IF($EC$11="",IF($EC$13="",INDEX(productData[description],SMALL(MATCH(ROW(productData[sku]),ROW(productData[sku])),ROWS($A$15:A119)+$B$3)),INDEX(productData[description],SMALL(IF(ISNUMBER(MATCH(productData[size1],$EC$13,0)),MATCH(ROW(productData[sku]),ROW(productData[sku])),""),ROWS($A$15:A117)+$B$3))),IF($EC$13="",INDEX(productData[description],SMALL(IF(ISNUMBER(MATCH(productData[sex],$EC$11,0)),MATCH(ROW(productData[sku]),ROW(productData[sku])),""),ROWS($A$15:A117)+$B$3)),INDEX(productData[description],SMALL(IF(ISNUMBER(MATCH(productData[sex],$EC$11,0)*MATCH(productData[size1],$EC$13,0)),MATCH(ROW(productData[sku]),ROW(productData[sku])),""),ROWS($A$15:A117)+$B$3)))),IF($EC$11="",IF($EC$13="",INDEX(productData[description],SMALL(IF(ISNUMBER(MATCH(productData[category],$EC$9,0)),MATCH(ROW(productData[sku]),ROW(productData[sku])),""),ROWS($A$15:A117)+$B$3)),INDEX(productData[description],SMALL(IF(ISNUMBER(MATCH(productData[category],$EC$9,0)*MATCH(productData[size1],$EC$13,0)),MATCH(ROW(productData[sku]),ROW(productData[sku])),""),ROWS($A$15:A117)+$B$3))),IF($EC$13="",INDEX(productData[description],SMALL(IF(ISNUMBER(MATCH(productData[category],$EC$9,0)*MATCH(productData[sex],$EC$11,0)),MATCH(ROW(productData[sku]),ROW(productData[sku])),""),ROWS($A$15:A117)+$B$3)),INDEX(productData[description],SMALL(IF(ISNUMBER(MATCH(productData[category],$EC$9,0)*MATCH(productData[sex],$EC$11,0)*MATCH(productData[size1],$EC$13,0)),MATCH(ROW(productData[sku]),ROW(productData[sku])),""),ROWS($A$15:A117)+$B$3))))),"")</f>
        <v/>
      </c>
      <c r="EG112" s="343" t="str">
        <f>IFERROR(IF('BHPC MANAGER'!$EE112="","",INDEX(inventory[ESISTENZA],MATCH('BHPC MANAGER'!$EE112,inventory[SKU],0))),0)</f>
        <v/>
      </c>
      <c r="EH112" s="344" t="s">
        <v>241</v>
      </c>
      <c r="EI112" s="344" t="str">
        <f t="shared" si="13"/>
        <v/>
      </c>
      <c r="EJ112" s="345" t="s">
        <v>241</v>
      </c>
      <c r="EK112" s="346" t="str">
        <f t="shared" si="14"/>
        <v/>
      </c>
    </row>
    <row r="113" spans="63:141" x14ac:dyDescent="0.35">
      <c r="BK113" s="266"/>
      <c r="BL113" s="267"/>
      <c r="BM113" s="268"/>
      <c r="BN113" s="267"/>
      <c r="BO113" s="268"/>
      <c r="EE113" s="337" t="str">
        <f t="array" ref="EE113">IFERROR(IF($EC$9="",IF($EC$11="",IF($EC$13="",INDEX(productData[sku],SMALL(MATCH(ROW(productData[sku]),ROW(productData[sku])),ROWS($A$15:A120)+$B$3)),INDEX(productData[sku],SMALL(IF(ISNUMBER(MATCH(productData[size1],$EC$13,0)),MATCH(ROW(productData[sku]),ROW(productData[sku])),""),ROWS($A$15:A118)+$B$3))),IF($EC$13="",INDEX(productData[sku],SMALL(IF(ISNUMBER(MATCH(productData[sex],$EC$11,0)),MATCH(ROW(productData[sku]),ROW(productData[sku])),""),ROWS($A$15:A118)+$B$3)),INDEX(productData[sku],SMALL(IF(ISNUMBER(MATCH(productData[sex],$EC$11,0)*MATCH(productData[size1],$EC$13,0)),MATCH(ROW(productData[sku]),ROW(productData[sku])),""),ROWS($A$15:A118)+$B$3)))),IF($EC$11="",IF($EC$13="",INDEX(productData[sku],SMALL(IF(ISNUMBER(MATCH(productData[category],$EC$9,0)),MATCH(ROW(productData[sku]),ROW(productData[sku])),""),ROWS($A$15:A118)+$B$3)),INDEX(productData[sku],SMALL(IF(ISNUMBER(MATCH(productData[category],$EC$9,0)*MATCH(productData[size1],$EC$13,0)),MATCH(ROW(productData[sku]),ROW(productData[sku])),""),ROWS($A$15:A118)+$B$3))),IF($EC$13="",INDEX(productData[sku],SMALL(IF(ISNUMBER(MATCH(productData[category],$EC$9,0)*MATCH(productData[sex],$EC$11,0)),MATCH(ROW(productData[sku]),ROW(productData[sku])),""),ROWS($A$15:A118)+$B$3)),INDEX(productData[sku],SMALL(IF(ISNUMBER(MATCH(productData[category],$EC$9,0)*MATCH(productData[sex],$EC$11,0)*MATCH(productData[size1],$EC$13,0)),MATCH(ROW(productData[sku]),ROW(productData[sku])),""),ROWS($A$15:A118)+$B$3))))),"")</f>
        <v/>
      </c>
      <c r="EF113" s="501" t="str">
        <f t="array" ref="EF113">IFERROR(IF($EC$9="",IF($EC$11="",IF($EC$13="",INDEX(productData[description],SMALL(MATCH(ROW(productData[sku]),ROW(productData[sku])),ROWS($A$15:A120)+$B$3)),INDEX(productData[description],SMALL(IF(ISNUMBER(MATCH(productData[size1],$EC$13,0)),MATCH(ROW(productData[sku]),ROW(productData[sku])),""),ROWS($A$15:A118)+$B$3))),IF($EC$13="",INDEX(productData[description],SMALL(IF(ISNUMBER(MATCH(productData[sex],$EC$11,0)),MATCH(ROW(productData[sku]),ROW(productData[sku])),""),ROWS($A$15:A118)+$B$3)),INDEX(productData[description],SMALL(IF(ISNUMBER(MATCH(productData[sex],$EC$11,0)*MATCH(productData[size1],$EC$13,0)),MATCH(ROW(productData[sku]),ROW(productData[sku])),""),ROWS($A$15:A118)+$B$3)))),IF($EC$11="",IF($EC$13="",INDEX(productData[description],SMALL(IF(ISNUMBER(MATCH(productData[category],$EC$9,0)),MATCH(ROW(productData[sku]),ROW(productData[sku])),""),ROWS($A$15:A118)+$B$3)),INDEX(productData[description],SMALL(IF(ISNUMBER(MATCH(productData[category],$EC$9,0)*MATCH(productData[size1],$EC$13,0)),MATCH(ROW(productData[sku]),ROW(productData[sku])),""),ROWS($A$15:A118)+$B$3))),IF($EC$13="",INDEX(productData[description],SMALL(IF(ISNUMBER(MATCH(productData[category],$EC$9,0)*MATCH(productData[sex],$EC$11,0)),MATCH(ROW(productData[sku]),ROW(productData[sku])),""),ROWS($A$15:A118)+$B$3)),INDEX(productData[description],SMALL(IF(ISNUMBER(MATCH(productData[category],$EC$9,0)*MATCH(productData[sex],$EC$11,0)*MATCH(productData[size1],$EC$13,0)),MATCH(ROW(productData[sku]),ROW(productData[sku])),""),ROWS($A$15:A118)+$B$3))))),"")</f>
        <v/>
      </c>
      <c r="EG113" s="338" t="str">
        <f>IFERROR(IF('BHPC MANAGER'!$EE113="","",INDEX(inventory[ESISTENZA],MATCH('BHPC MANAGER'!$EE113,inventory[SKU],0))),0)</f>
        <v/>
      </c>
      <c r="EH113" s="339" t="s">
        <v>241</v>
      </c>
      <c r="EI113" s="339" t="str">
        <f t="shared" si="13"/>
        <v/>
      </c>
      <c r="EJ113" s="340" t="s">
        <v>241</v>
      </c>
      <c r="EK113" s="341" t="str">
        <f t="shared" si="14"/>
        <v/>
      </c>
    </row>
    <row r="114" spans="63:141" x14ac:dyDescent="0.35">
      <c r="BK114" s="266"/>
      <c r="BL114" s="267"/>
      <c r="BM114" s="268"/>
      <c r="BN114" s="267"/>
      <c r="BO114" s="268"/>
      <c r="EE114" s="342" t="str">
        <f t="array" ref="EE114">IFERROR(IF($EC$9="",IF($EC$11="",IF($EC$13="",INDEX(productData[sku],SMALL(MATCH(ROW(productData[sku]),ROW(productData[sku])),ROWS($A$15:A121)+$B$3)),INDEX(productData[sku],SMALL(IF(ISNUMBER(MATCH(productData[size1],$EC$13,0)),MATCH(ROW(productData[sku]),ROW(productData[sku])),""),ROWS($A$15:A119)+$B$3))),IF($EC$13="",INDEX(productData[sku],SMALL(IF(ISNUMBER(MATCH(productData[sex],$EC$11,0)),MATCH(ROW(productData[sku]),ROW(productData[sku])),""),ROWS($A$15:A119)+$B$3)),INDEX(productData[sku],SMALL(IF(ISNUMBER(MATCH(productData[sex],$EC$11,0)*MATCH(productData[size1],$EC$13,0)),MATCH(ROW(productData[sku]),ROW(productData[sku])),""),ROWS($A$15:A119)+$B$3)))),IF($EC$11="",IF($EC$13="",INDEX(productData[sku],SMALL(IF(ISNUMBER(MATCH(productData[category],$EC$9,0)),MATCH(ROW(productData[sku]),ROW(productData[sku])),""),ROWS($A$15:A119)+$B$3)),INDEX(productData[sku],SMALL(IF(ISNUMBER(MATCH(productData[category],$EC$9,0)*MATCH(productData[size1],$EC$13,0)),MATCH(ROW(productData[sku]),ROW(productData[sku])),""),ROWS($A$15:A119)+$B$3))),IF($EC$13="",INDEX(productData[sku],SMALL(IF(ISNUMBER(MATCH(productData[category],$EC$9,0)*MATCH(productData[sex],$EC$11,0)),MATCH(ROW(productData[sku]),ROW(productData[sku])),""),ROWS($A$15:A119)+$B$3)),INDEX(productData[sku],SMALL(IF(ISNUMBER(MATCH(productData[category],$EC$9,0)*MATCH(productData[sex],$EC$11,0)*MATCH(productData[size1],$EC$13,0)),MATCH(ROW(productData[sku]),ROW(productData[sku])),""),ROWS($A$15:A119)+$B$3))))),"")</f>
        <v/>
      </c>
      <c r="EF114" s="502" t="str">
        <f t="array" ref="EF114">IFERROR(IF($EC$9="",IF($EC$11="",IF($EC$13="",INDEX(productData[description],SMALL(MATCH(ROW(productData[sku]),ROW(productData[sku])),ROWS($A$15:A121)+$B$3)),INDEX(productData[description],SMALL(IF(ISNUMBER(MATCH(productData[size1],$EC$13,0)),MATCH(ROW(productData[sku]),ROW(productData[sku])),""),ROWS($A$15:A119)+$B$3))),IF($EC$13="",INDEX(productData[description],SMALL(IF(ISNUMBER(MATCH(productData[sex],$EC$11,0)),MATCH(ROW(productData[sku]),ROW(productData[sku])),""),ROWS($A$15:A119)+$B$3)),INDEX(productData[description],SMALL(IF(ISNUMBER(MATCH(productData[sex],$EC$11,0)*MATCH(productData[size1],$EC$13,0)),MATCH(ROW(productData[sku]),ROW(productData[sku])),""),ROWS($A$15:A119)+$B$3)))),IF($EC$11="",IF($EC$13="",INDEX(productData[description],SMALL(IF(ISNUMBER(MATCH(productData[category],$EC$9,0)),MATCH(ROW(productData[sku]),ROW(productData[sku])),""),ROWS($A$15:A119)+$B$3)),INDEX(productData[description],SMALL(IF(ISNUMBER(MATCH(productData[category],$EC$9,0)*MATCH(productData[size1],$EC$13,0)),MATCH(ROW(productData[sku]),ROW(productData[sku])),""),ROWS($A$15:A119)+$B$3))),IF($EC$13="",INDEX(productData[description],SMALL(IF(ISNUMBER(MATCH(productData[category],$EC$9,0)*MATCH(productData[sex],$EC$11,0)),MATCH(ROW(productData[sku]),ROW(productData[sku])),""),ROWS($A$15:A119)+$B$3)),INDEX(productData[description],SMALL(IF(ISNUMBER(MATCH(productData[category],$EC$9,0)*MATCH(productData[sex],$EC$11,0)*MATCH(productData[size1],$EC$13,0)),MATCH(ROW(productData[sku]),ROW(productData[sku])),""),ROWS($A$15:A119)+$B$3))))),"")</f>
        <v/>
      </c>
      <c r="EG114" s="343" t="str">
        <f>IFERROR(IF('BHPC MANAGER'!$EE114="","",INDEX(inventory[ESISTENZA],MATCH('BHPC MANAGER'!$EE114,inventory[SKU],0))),0)</f>
        <v/>
      </c>
      <c r="EH114" s="344" t="s">
        <v>241</v>
      </c>
      <c r="EI114" s="344" t="str">
        <f t="shared" si="13"/>
        <v/>
      </c>
      <c r="EJ114" s="345" t="s">
        <v>241</v>
      </c>
      <c r="EK114" s="346" t="str">
        <f t="shared" si="14"/>
        <v/>
      </c>
    </row>
    <row r="115" spans="63:141" x14ac:dyDescent="0.35">
      <c r="BK115" s="266"/>
      <c r="BL115" s="267"/>
      <c r="BM115" s="268"/>
      <c r="BN115" s="267"/>
      <c r="BO115" s="268"/>
      <c r="EE115" s="337" t="str">
        <f t="array" ref="EE115">IFERROR(IF($EC$9="",IF($EC$11="",IF($EC$13="",INDEX(productData[sku],SMALL(MATCH(ROW(productData[sku]),ROW(productData[sku])),ROWS($A$15:A122)+$B$3)),INDEX(productData[sku],SMALL(IF(ISNUMBER(MATCH(productData[size1],$EC$13,0)),MATCH(ROW(productData[sku]),ROW(productData[sku])),""),ROWS($A$15:A120)+$B$3))),IF($EC$13="",INDEX(productData[sku],SMALL(IF(ISNUMBER(MATCH(productData[sex],$EC$11,0)),MATCH(ROW(productData[sku]),ROW(productData[sku])),""),ROWS($A$15:A120)+$B$3)),INDEX(productData[sku],SMALL(IF(ISNUMBER(MATCH(productData[sex],$EC$11,0)*MATCH(productData[size1],$EC$13,0)),MATCH(ROW(productData[sku]),ROW(productData[sku])),""),ROWS($A$15:A120)+$B$3)))),IF($EC$11="",IF($EC$13="",INDEX(productData[sku],SMALL(IF(ISNUMBER(MATCH(productData[category],$EC$9,0)),MATCH(ROW(productData[sku]),ROW(productData[sku])),""),ROWS($A$15:A120)+$B$3)),INDEX(productData[sku],SMALL(IF(ISNUMBER(MATCH(productData[category],$EC$9,0)*MATCH(productData[size1],$EC$13,0)),MATCH(ROW(productData[sku]),ROW(productData[sku])),""),ROWS($A$15:A120)+$B$3))),IF($EC$13="",INDEX(productData[sku],SMALL(IF(ISNUMBER(MATCH(productData[category],$EC$9,0)*MATCH(productData[sex],$EC$11,0)),MATCH(ROW(productData[sku]),ROW(productData[sku])),""),ROWS($A$15:A120)+$B$3)),INDEX(productData[sku],SMALL(IF(ISNUMBER(MATCH(productData[category],$EC$9,0)*MATCH(productData[sex],$EC$11,0)*MATCH(productData[size1],$EC$13,0)),MATCH(ROW(productData[sku]),ROW(productData[sku])),""),ROWS($A$15:A120)+$B$3))))),"")</f>
        <v/>
      </c>
      <c r="EF115" s="501" t="str">
        <f t="array" ref="EF115">IFERROR(IF($EC$9="",IF($EC$11="",IF($EC$13="",INDEX(productData[description],SMALL(MATCH(ROW(productData[sku]),ROW(productData[sku])),ROWS($A$15:A122)+$B$3)),INDEX(productData[description],SMALL(IF(ISNUMBER(MATCH(productData[size1],$EC$13,0)),MATCH(ROW(productData[sku]),ROW(productData[sku])),""),ROWS($A$15:A120)+$B$3))),IF($EC$13="",INDEX(productData[description],SMALL(IF(ISNUMBER(MATCH(productData[sex],$EC$11,0)),MATCH(ROW(productData[sku]),ROW(productData[sku])),""),ROWS($A$15:A120)+$B$3)),INDEX(productData[description],SMALL(IF(ISNUMBER(MATCH(productData[sex],$EC$11,0)*MATCH(productData[size1],$EC$13,0)),MATCH(ROW(productData[sku]),ROW(productData[sku])),""),ROWS($A$15:A120)+$B$3)))),IF($EC$11="",IF($EC$13="",INDEX(productData[description],SMALL(IF(ISNUMBER(MATCH(productData[category],$EC$9,0)),MATCH(ROW(productData[sku]),ROW(productData[sku])),""),ROWS($A$15:A120)+$B$3)),INDEX(productData[description],SMALL(IF(ISNUMBER(MATCH(productData[category],$EC$9,0)*MATCH(productData[size1],$EC$13,0)),MATCH(ROW(productData[sku]),ROW(productData[sku])),""),ROWS($A$15:A120)+$B$3))),IF($EC$13="",INDEX(productData[description],SMALL(IF(ISNUMBER(MATCH(productData[category],$EC$9,0)*MATCH(productData[sex],$EC$11,0)),MATCH(ROW(productData[sku]),ROW(productData[sku])),""),ROWS($A$15:A120)+$B$3)),INDEX(productData[description],SMALL(IF(ISNUMBER(MATCH(productData[category],$EC$9,0)*MATCH(productData[sex],$EC$11,0)*MATCH(productData[size1],$EC$13,0)),MATCH(ROW(productData[sku]),ROW(productData[sku])),""),ROWS($A$15:A120)+$B$3))))),"")</f>
        <v/>
      </c>
      <c r="EG115" s="338" t="str">
        <f>IFERROR(IF('BHPC MANAGER'!$EE115="","",INDEX(inventory[ESISTENZA],MATCH('BHPC MANAGER'!$EE115,inventory[SKU],0))),0)</f>
        <v/>
      </c>
      <c r="EH115" s="339" t="s">
        <v>241</v>
      </c>
      <c r="EI115" s="339" t="str">
        <f t="shared" si="13"/>
        <v/>
      </c>
      <c r="EJ115" s="340" t="s">
        <v>241</v>
      </c>
      <c r="EK115" s="341" t="str">
        <f t="shared" si="14"/>
        <v/>
      </c>
    </row>
    <row r="116" spans="63:141" x14ac:dyDescent="0.35">
      <c r="BK116" s="266"/>
      <c r="BL116" s="267"/>
      <c r="BM116" s="268"/>
      <c r="BN116" s="267"/>
      <c r="BO116" s="268"/>
      <c r="EE116" s="342" t="str">
        <f t="array" ref="EE116">IFERROR(IF($EC$9="",IF($EC$11="",IF($EC$13="",INDEX(productData[sku],SMALL(MATCH(ROW(productData[sku]),ROW(productData[sku])),ROWS($A$15:A123)+$B$3)),INDEX(productData[sku],SMALL(IF(ISNUMBER(MATCH(productData[size1],$EC$13,0)),MATCH(ROW(productData[sku]),ROW(productData[sku])),""),ROWS($A$15:A121)+$B$3))),IF($EC$13="",INDEX(productData[sku],SMALL(IF(ISNUMBER(MATCH(productData[sex],$EC$11,0)),MATCH(ROW(productData[sku]),ROW(productData[sku])),""),ROWS($A$15:A121)+$B$3)),INDEX(productData[sku],SMALL(IF(ISNUMBER(MATCH(productData[sex],$EC$11,0)*MATCH(productData[size1],$EC$13,0)),MATCH(ROW(productData[sku]),ROW(productData[sku])),""),ROWS($A$15:A121)+$B$3)))),IF($EC$11="",IF($EC$13="",INDEX(productData[sku],SMALL(IF(ISNUMBER(MATCH(productData[category],$EC$9,0)),MATCH(ROW(productData[sku]),ROW(productData[sku])),""),ROWS($A$15:A121)+$B$3)),INDEX(productData[sku],SMALL(IF(ISNUMBER(MATCH(productData[category],$EC$9,0)*MATCH(productData[size1],$EC$13,0)),MATCH(ROW(productData[sku]),ROW(productData[sku])),""),ROWS($A$15:A121)+$B$3))),IF($EC$13="",INDEX(productData[sku],SMALL(IF(ISNUMBER(MATCH(productData[category],$EC$9,0)*MATCH(productData[sex],$EC$11,0)),MATCH(ROW(productData[sku]),ROW(productData[sku])),""),ROWS($A$15:A121)+$B$3)),INDEX(productData[sku],SMALL(IF(ISNUMBER(MATCH(productData[category],$EC$9,0)*MATCH(productData[sex],$EC$11,0)*MATCH(productData[size1],$EC$13,0)),MATCH(ROW(productData[sku]),ROW(productData[sku])),""),ROWS($A$15:A121)+$B$3))))),"")</f>
        <v/>
      </c>
      <c r="EF116" s="502" t="str">
        <f t="array" ref="EF116">IFERROR(IF($EC$9="",IF($EC$11="",IF($EC$13="",INDEX(productData[description],SMALL(MATCH(ROW(productData[sku]),ROW(productData[sku])),ROWS($A$15:A123)+$B$3)),INDEX(productData[description],SMALL(IF(ISNUMBER(MATCH(productData[size1],$EC$13,0)),MATCH(ROW(productData[sku]),ROW(productData[sku])),""),ROWS($A$15:A121)+$B$3))),IF($EC$13="",INDEX(productData[description],SMALL(IF(ISNUMBER(MATCH(productData[sex],$EC$11,0)),MATCH(ROW(productData[sku]),ROW(productData[sku])),""),ROWS($A$15:A121)+$B$3)),INDEX(productData[description],SMALL(IF(ISNUMBER(MATCH(productData[sex],$EC$11,0)*MATCH(productData[size1],$EC$13,0)),MATCH(ROW(productData[sku]),ROW(productData[sku])),""),ROWS($A$15:A121)+$B$3)))),IF($EC$11="",IF($EC$13="",INDEX(productData[description],SMALL(IF(ISNUMBER(MATCH(productData[category],$EC$9,0)),MATCH(ROW(productData[sku]),ROW(productData[sku])),""),ROWS($A$15:A121)+$B$3)),INDEX(productData[description],SMALL(IF(ISNUMBER(MATCH(productData[category],$EC$9,0)*MATCH(productData[size1],$EC$13,0)),MATCH(ROW(productData[sku]),ROW(productData[sku])),""),ROWS($A$15:A121)+$B$3))),IF($EC$13="",INDEX(productData[description],SMALL(IF(ISNUMBER(MATCH(productData[category],$EC$9,0)*MATCH(productData[sex],$EC$11,0)),MATCH(ROW(productData[sku]),ROW(productData[sku])),""),ROWS($A$15:A121)+$B$3)),INDEX(productData[description],SMALL(IF(ISNUMBER(MATCH(productData[category],$EC$9,0)*MATCH(productData[sex],$EC$11,0)*MATCH(productData[size1],$EC$13,0)),MATCH(ROW(productData[sku]),ROW(productData[sku])),""),ROWS($A$15:A121)+$B$3))))),"")</f>
        <v/>
      </c>
      <c r="EG116" s="343" t="str">
        <f>IFERROR(IF('BHPC MANAGER'!$EE116="","",INDEX(inventory[ESISTENZA],MATCH('BHPC MANAGER'!$EE116,inventory[SKU],0))),0)</f>
        <v/>
      </c>
      <c r="EH116" s="344" t="s">
        <v>241</v>
      </c>
      <c r="EI116" s="344" t="str">
        <f t="shared" si="13"/>
        <v/>
      </c>
      <c r="EJ116" s="345" t="s">
        <v>241</v>
      </c>
      <c r="EK116" s="346" t="str">
        <f t="shared" si="14"/>
        <v/>
      </c>
    </row>
    <row r="117" spans="63:141" x14ac:dyDescent="0.35">
      <c r="BK117" s="266"/>
      <c r="BL117" s="267"/>
      <c r="BM117" s="268"/>
      <c r="BN117" s="267"/>
      <c r="BO117" s="268"/>
      <c r="EE117" s="337" t="str">
        <f t="array" ref="EE117">IFERROR(IF($EC$9="",IF($EC$11="",IF($EC$13="",INDEX(productData[sku],SMALL(MATCH(ROW(productData[sku]),ROW(productData[sku])),ROWS($A$15:A124)+$B$3)),INDEX(productData[sku],SMALL(IF(ISNUMBER(MATCH(productData[size1],$EC$13,0)),MATCH(ROW(productData[sku]),ROW(productData[sku])),""),ROWS($A$15:A122)+$B$3))),IF($EC$13="",INDEX(productData[sku],SMALL(IF(ISNUMBER(MATCH(productData[sex],$EC$11,0)),MATCH(ROW(productData[sku]),ROW(productData[sku])),""),ROWS($A$15:A122)+$B$3)),INDEX(productData[sku],SMALL(IF(ISNUMBER(MATCH(productData[sex],$EC$11,0)*MATCH(productData[size1],$EC$13,0)),MATCH(ROW(productData[sku]),ROW(productData[sku])),""),ROWS($A$15:A122)+$B$3)))),IF($EC$11="",IF($EC$13="",INDEX(productData[sku],SMALL(IF(ISNUMBER(MATCH(productData[category],$EC$9,0)),MATCH(ROW(productData[sku]),ROW(productData[sku])),""),ROWS($A$15:A122)+$B$3)),INDEX(productData[sku],SMALL(IF(ISNUMBER(MATCH(productData[category],$EC$9,0)*MATCH(productData[size1],$EC$13,0)),MATCH(ROW(productData[sku]),ROW(productData[sku])),""),ROWS($A$15:A122)+$B$3))),IF($EC$13="",INDEX(productData[sku],SMALL(IF(ISNUMBER(MATCH(productData[category],$EC$9,0)*MATCH(productData[sex],$EC$11,0)),MATCH(ROW(productData[sku]),ROW(productData[sku])),""),ROWS($A$15:A122)+$B$3)),INDEX(productData[sku],SMALL(IF(ISNUMBER(MATCH(productData[category],$EC$9,0)*MATCH(productData[sex],$EC$11,0)*MATCH(productData[size1],$EC$13,0)),MATCH(ROW(productData[sku]),ROW(productData[sku])),""),ROWS($A$15:A122)+$B$3))))),"")</f>
        <v/>
      </c>
      <c r="EF117" s="501" t="str">
        <f t="array" ref="EF117">IFERROR(IF($EC$9="",IF($EC$11="",IF($EC$13="",INDEX(productData[description],SMALL(MATCH(ROW(productData[sku]),ROW(productData[sku])),ROWS($A$15:A124)+$B$3)),INDEX(productData[description],SMALL(IF(ISNUMBER(MATCH(productData[size1],$EC$13,0)),MATCH(ROW(productData[sku]),ROW(productData[sku])),""),ROWS($A$15:A122)+$B$3))),IF($EC$13="",INDEX(productData[description],SMALL(IF(ISNUMBER(MATCH(productData[sex],$EC$11,0)),MATCH(ROW(productData[sku]),ROW(productData[sku])),""),ROWS($A$15:A122)+$B$3)),INDEX(productData[description],SMALL(IF(ISNUMBER(MATCH(productData[sex],$EC$11,0)*MATCH(productData[size1],$EC$13,0)),MATCH(ROW(productData[sku]),ROW(productData[sku])),""),ROWS($A$15:A122)+$B$3)))),IF($EC$11="",IF($EC$13="",INDEX(productData[description],SMALL(IF(ISNUMBER(MATCH(productData[category],$EC$9,0)),MATCH(ROW(productData[sku]),ROW(productData[sku])),""),ROWS($A$15:A122)+$B$3)),INDEX(productData[description],SMALL(IF(ISNUMBER(MATCH(productData[category],$EC$9,0)*MATCH(productData[size1],$EC$13,0)),MATCH(ROW(productData[sku]),ROW(productData[sku])),""),ROWS($A$15:A122)+$B$3))),IF($EC$13="",INDEX(productData[description],SMALL(IF(ISNUMBER(MATCH(productData[category],$EC$9,0)*MATCH(productData[sex],$EC$11,0)),MATCH(ROW(productData[sku]),ROW(productData[sku])),""),ROWS($A$15:A122)+$B$3)),INDEX(productData[description],SMALL(IF(ISNUMBER(MATCH(productData[category],$EC$9,0)*MATCH(productData[sex],$EC$11,0)*MATCH(productData[size1],$EC$13,0)),MATCH(ROW(productData[sku]),ROW(productData[sku])),""),ROWS($A$15:A122)+$B$3))))),"")</f>
        <v/>
      </c>
      <c r="EG117" s="338" t="str">
        <f>IFERROR(IF('BHPC MANAGER'!$EE117="","",INDEX(inventory[ESISTENZA],MATCH('BHPC MANAGER'!$EE117,inventory[SKU],0))),0)</f>
        <v/>
      </c>
      <c r="EH117" s="339" t="s">
        <v>241</v>
      </c>
      <c r="EI117" s="339" t="str">
        <f t="shared" si="13"/>
        <v/>
      </c>
      <c r="EJ117" s="340" t="s">
        <v>241</v>
      </c>
      <c r="EK117" s="341" t="str">
        <f t="shared" si="14"/>
        <v/>
      </c>
    </row>
    <row r="118" spans="63:141" x14ac:dyDescent="0.35">
      <c r="BK118" s="266"/>
      <c r="BL118" s="267"/>
      <c r="BM118" s="268"/>
      <c r="BN118" s="267"/>
      <c r="BO118" s="268"/>
      <c r="EE118" s="342" t="str">
        <f t="array" ref="EE118">IFERROR(IF($EC$9="",IF($EC$11="",IF($EC$13="",INDEX(productData[sku],SMALL(MATCH(ROW(productData[sku]),ROW(productData[sku])),ROWS($A$15:A125)+$B$3)),INDEX(productData[sku],SMALL(IF(ISNUMBER(MATCH(productData[size1],$EC$13,0)),MATCH(ROW(productData[sku]),ROW(productData[sku])),""),ROWS($A$15:A123)+$B$3))),IF($EC$13="",INDEX(productData[sku],SMALL(IF(ISNUMBER(MATCH(productData[sex],$EC$11,0)),MATCH(ROW(productData[sku]),ROW(productData[sku])),""),ROWS($A$15:A123)+$B$3)),INDEX(productData[sku],SMALL(IF(ISNUMBER(MATCH(productData[sex],$EC$11,0)*MATCH(productData[size1],$EC$13,0)),MATCH(ROW(productData[sku]),ROW(productData[sku])),""),ROWS($A$15:A123)+$B$3)))),IF($EC$11="",IF($EC$13="",INDEX(productData[sku],SMALL(IF(ISNUMBER(MATCH(productData[category],$EC$9,0)),MATCH(ROW(productData[sku]),ROW(productData[sku])),""),ROWS($A$15:A123)+$B$3)),INDEX(productData[sku],SMALL(IF(ISNUMBER(MATCH(productData[category],$EC$9,0)*MATCH(productData[size1],$EC$13,0)),MATCH(ROW(productData[sku]),ROW(productData[sku])),""),ROWS($A$15:A123)+$B$3))),IF($EC$13="",INDEX(productData[sku],SMALL(IF(ISNUMBER(MATCH(productData[category],$EC$9,0)*MATCH(productData[sex],$EC$11,0)),MATCH(ROW(productData[sku]),ROW(productData[sku])),""),ROWS($A$15:A123)+$B$3)),INDEX(productData[sku],SMALL(IF(ISNUMBER(MATCH(productData[category],$EC$9,0)*MATCH(productData[sex],$EC$11,0)*MATCH(productData[size1],$EC$13,0)),MATCH(ROW(productData[sku]),ROW(productData[sku])),""),ROWS($A$15:A123)+$B$3))))),"")</f>
        <v/>
      </c>
      <c r="EF118" s="502" t="str">
        <f t="array" ref="EF118">IFERROR(IF($EC$9="",IF($EC$11="",IF($EC$13="",INDEX(productData[description],SMALL(MATCH(ROW(productData[sku]),ROW(productData[sku])),ROWS($A$15:A125)+$B$3)),INDEX(productData[description],SMALL(IF(ISNUMBER(MATCH(productData[size1],$EC$13,0)),MATCH(ROW(productData[sku]),ROW(productData[sku])),""),ROWS($A$15:A123)+$B$3))),IF($EC$13="",INDEX(productData[description],SMALL(IF(ISNUMBER(MATCH(productData[sex],$EC$11,0)),MATCH(ROW(productData[sku]),ROW(productData[sku])),""),ROWS($A$15:A123)+$B$3)),INDEX(productData[description],SMALL(IF(ISNUMBER(MATCH(productData[sex],$EC$11,0)*MATCH(productData[size1],$EC$13,0)),MATCH(ROW(productData[sku]),ROW(productData[sku])),""),ROWS($A$15:A123)+$B$3)))),IF($EC$11="",IF($EC$13="",INDEX(productData[description],SMALL(IF(ISNUMBER(MATCH(productData[category],$EC$9,0)),MATCH(ROW(productData[sku]),ROW(productData[sku])),""),ROWS($A$15:A123)+$B$3)),INDEX(productData[description],SMALL(IF(ISNUMBER(MATCH(productData[category],$EC$9,0)*MATCH(productData[size1],$EC$13,0)),MATCH(ROW(productData[sku]),ROW(productData[sku])),""),ROWS($A$15:A123)+$B$3))),IF($EC$13="",INDEX(productData[description],SMALL(IF(ISNUMBER(MATCH(productData[category],$EC$9,0)*MATCH(productData[sex],$EC$11,0)),MATCH(ROW(productData[sku]),ROW(productData[sku])),""),ROWS($A$15:A123)+$B$3)),INDEX(productData[description],SMALL(IF(ISNUMBER(MATCH(productData[category],$EC$9,0)*MATCH(productData[sex],$EC$11,0)*MATCH(productData[size1],$EC$13,0)),MATCH(ROW(productData[sku]),ROW(productData[sku])),""),ROWS($A$15:A123)+$B$3))))),"")</f>
        <v/>
      </c>
      <c r="EG118" s="343" t="str">
        <f>IFERROR(IF('BHPC MANAGER'!$EE118="","",INDEX(inventory[ESISTENZA],MATCH('BHPC MANAGER'!$EE118,inventory[SKU],0))),0)</f>
        <v/>
      </c>
      <c r="EH118" s="344" t="s">
        <v>241</v>
      </c>
      <c r="EI118" s="344" t="str">
        <f t="shared" si="13"/>
        <v/>
      </c>
      <c r="EJ118" s="345" t="s">
        <v>241</v>
      </c>
      <c r="EK118" s="346" t="str">
        <f t="shared" si="14"/>
        <v/>
      </c>
    </row>
    <row r="119" spans="63:141" x14ac:dyDescent="0.35">
      <c r="BK119" s="266"/>
      <c r="BL119" s="267"/>
      <c r="BM119" s="268"/>
      <c r="BN119" s="267"/>
      <c r="BO119" s="268"/>
      <c r="EE119" s="337" t="str">
        <f t="array" ref="EE119">IFERROR(IF($EC$9="",IF($EC$11="",IF($EC$13="",INDEX(productData[sku],SMALL(MATCH(ROW(productData[sku]),ROW(productData[sku])),ROWS($A$15:A126)+$B$3)),INDEX(productData[sku],SMALL(IF(ISNUMBER(MATCH(productData[size1],$EC$13,0)),MATCH(ROW(productData[sku]),ROW(productData[sku])),""),ROWS($A$15:A124)+$B$3))),IF($EC$13="",INDEX(productData[sku],SMALL(IF(ISNUMBER(MATCH(productData[sex],$EC$11,0)),MATCH(ROW(productData[sku]),ROW(productData[sku])),""),ROWS($A$15:A124)+$B$3)),INDEX(productData[sku],SMALL(IF(ISNUMBER(MATCH(productData[sex],$EC$11,0)*MATCH(productData[size1],$EC$13,0)),MATCH(ROW(productData[sku]),ROW(productData[sku])),""),ROWS($A$15:A124)+$B$3)))),IF($EC$11="",IF($EC$13="",INDEX(productData[sku],SMALL(IF(ISNUMBER(MATCH(productData[category],$EC$9,0)),MATCH(ROW(productData[sku]),ROW(productData[sku])),""),ROWS($A$15:A124)+$B$3)),INDEX(productData[sku],SMALL(IF(ISNUMBER(MATCH(productData[category],$EC$9,0)*MATCH(productData[size1],$EC$13,0)),MATCH(ROW(productData[sku]),ROW(productData[sku])),""),ROWS($A$15:A124)+$B$3))),IF($EC$13="",INDEX(productData[sku],SMALL(IF(ISNUMBER(MATCH(productData[category],$EC$9,0)*MATCH(productData[sex],$EC$11,0)),MATCH(ROW(productData[sku]),ROW(productData[sku])),""),ROWS($A$15:A124)+$B$3)),INDEX(productData[sku],SMALL(IF(ISNUMBER(MATCH(productData[category],$EC$9,0)*MATCH(productData[sex],$EC$11,0)*MATCH(productData[size1],$EC$13,0)),MATCH(ROW(productData[sku]),ROW(productData[sku])),""),ROWS($A$15:A124)+$B$3))))),"")</f>
        <v/>
      </c>
      <c r="EF119" s="501" t="str">
        <f t="array" ref="EF119">IFERROR(IF($EC$9="",IF($EC$11="",IF($EC$13="",INDEX(productData[description],SMALL(MATCH(ROW(productData[sku]),ROW(productData[sku])),ROWS($A$15:A126)+$B$3)),INDEX(productData[description],SMALL(IF(ISNUMBER(MATCH(productData[size1],$EC$13,0)),MATCH(ROW(productData[sku]),ROW(productData[sku])),""),ROWS($A$15:A124)+$B$3))),IF($EC$13="",INDEX(productData[description],SMALL(IF(ISNUMBER(MATCH(productData[sex],$EC$11,0)),MATCH(ROW(productData[sku]),ROW(productData[sku])),""),ROWS($A$15:A124)+$B$3)),INDEX(productData[description],SMALL(IF(ISNUMBER(MATCH(productData[sex],$EC$11,0)*MATCH(productData[size1],$EC$13,0)),MATCH(ROW(productData[sku]),ROW(productData[sku])),""),ROWS($A$15:A124)+$B$3)))),IF($EC$11="",IF($EC$13="",INDEX(productData[description],SMALL(IF(ISNUMBER(MATCH(productData[category],$EC$9,0)),MATCH(ROW(productData[sku]),ROW(productData[sku])),""),ROWS($A$15:A124)+$B$3)),INDEX(productData[description],SMALL(IF(ISNUMBER(MATCH(productData[category],$EC$9,0)*MATCH(productData[size1],$EC$13,0)),MATCH(ROW(productData[sku]),ROW(productData[sku])),""),ROWS($A$15:A124)+$B$3))),IF($EC$13="",INDEX(productData[description],SMALL(IF(ISNUMBER(MATCH(productData[category],$EC$9,0)*MATCH(productData[sex],$EC$11,0)),MATCH(ROW(productData[sku]),ROW(productData[sku])),""),ROWS($A$15:A124)+$B$3)),INDEX(productData[description],SMALL(IF(ISNUMBER(MATCH(productData[category],$EC$9,0)*MATCH(productData[sex],$EC$11,0)*MATCH(productData[size1],$EC$13,0)),MATCH(ROW(productData[sku]),ROW(productData[sku])),""),ROWS($A$15:A124)+$B$3))))),"")</f>
        <v/>
      </c>
      <c r="EG119" s="338" t="str">
        <f>IFERROR(IF('BHPC MANAGER'!$EE119="","",INDEX(inventory[ESISTENZA],MATCH('BHPC MANAGER'!$EE119,inventory[SKU],0))),0)</f>
        <v/>
      </c>
      <c r="EH119" s="339" t="s">
        <v>241</v>
      </c>
      <c r="EI119" s="339" t="str">
        <f t="shared" si="13"/>
        <v/>
      </c>
      <c r="EJ119" s="340" t="s">
        <v>241</v>
      </c>
      <c r="EK119" s="341" t="str">
        <f t="shared" si="14"/>
        <v/>
      </c>
    </row>
    <row r="120" spans="63:141" x14ac:dyDescent="0.35">
      <c r="BK120" s="266"/>
      <c r="BL120" s="267"/>
      <c r="BM120" s="268"/>
      <c r="BN120" s="267"/>
      <c r="BO120" s="268"/>
      <c r="EE120" s="342" t="str">
        <f t="array" ref="EE120">IFERROR(IF($EC$9="",IF($EC$11="",IF($EC$13="",INDEX(productData[sku],SMALL(MATCH(ROW(productData[sku]),ROW(productData[sku])),ROWS($A$15:A127)+$B$3)),INDEX(productData[sku],SMALL(IF(ISNUMBER(MATCH(productData[size1],$EC$13,0)),MATCH(ROW(productData[sku]),ROW(productData[sku])),""),ROWS($A$15:A125)+$B$3))),IF($EC$13="",INDEX(productData[sku],SMALL(IF(ISNUMBER(MATCH(productData[sex],$EC$11,0)),MATCH(ROW(productData[sku]),ROW(productData[sku])),""),ROWS($A$15:A125)+$B$3)),INDEX(productData[sku],SMALL(IF(ISNUMBER(MATCH(productData[sex],$EC$11,0)*MATCH(productData[size1],$EC$13,0)),MATCH(ROW(productData[sku]),ROW(productData[sku])),""),ROWS($A$15:A125)+$B$3)))),IF($EC$11="",IF($EC$13="",INDEX(productData[sku],SMALL(IF(ISNUMBER(MATCH(productData[category],$EC$9,0)),MATCH(ROW(productData[sku]),ROW(productData[sku])),""),ROWS($A$15:A125)+$B$3)),INDEX(productData[sku],SMALL(IF(ISNUMBER(MATCH(productData[category],$EC$9,0)*MATCH(productData[size1],$EC$13,0)),MATCH(ROW(productData[sku]),ROW(productData[sku])),""),ROWS($A$15:A125)+$B$3))),IF($EC$13="",INDEX(productData[sku],SMALL(IF(ISNUMBER(MATCH(productData[category],$EC$9,0)*MATCH(productData[sex],$EC$11,0)),MATCH(ROW(productData[sku]),ROW(productData[sku])),""),ROWS($A$15:A125)+$B$3)),INDEX(productData[sku],SMALL(IF(ISNUMBER(MATCH(productData[category],$EC$9,0)*MATCH(productData[sex],$EC$11,0)*MATCH(productData[size1],$EC$13,0)),MATCH(ROW(productData[sku]),ROW(productData[sku])),""),ROWS($A$15:A125)+$B$3))))),"")</f>
        <v/>
      </c>
      <c r="EF120" s="502" t="str">
        <f t="array" ref="EF120">IFERROR(IF($EC$9="",IF($EC$11="",IF($EC$13="",INDEX(productData[description],SMALL(MATCH(ROW(productData[sku]),ROW(productData[sku])),ROWS($A$15:A127)+$B$3)),INDEX(productData[description],SMALL(IF(ISNUMBER(MATCH(productData[size1],$EC$13,0)),MATCH(ROW(productData[sku]),ROW(productData[sku])),""),ROWS($A$15:A125)+$B$3))),IF($EC$13="",INDEX(productData[description],SMALL(IF(ISNUMBER(MATCH(productData[sex],$EC$11,0)),MATCH(ROW(productData[sku]),ROW(productData[sku])),""),ROWS($A$15:A125)+$B$3)),INDEX(productData[description],SMALL(IF(ISNUMBER(MATCH(productData[sex],$EC$11,0)*MATCH(productData[size1],$EC$13,0)),MATCH(ROW(productData[sku]),ROW(productData[sku])),""),ROWS($A$15:A125)+$B$3)))),IF($EC$11="",IF($EC$13="",INDEX(productData[description],SMALL(IF(ISNUMBER(MATCH(productData[category],$EC$9,0)),MATCH(ROW(productData[sku]),ROW(productData[sku])),""),ROWS($A$15:A125)+$B$3)),INDEX(productData[description],SMALL(IF(ISNUMBER(MATCH(productData[category],$EC$9,0)*MATCH(productData[size1],$EC$13,0)),MATCH(ROW(productData[sku]),ROW(productData[sku])),""),ROWS($A$15:A125)+$B$3))),IF($EC$13="",INDEX(productData[description],SMALL(IF(ISNUMBER(MATCH(productData[category],$EC$9,0)*MATCH(productData[sex],$EC$11,0)),MATCH(ROW(productData[sku]),ROW(productData[sku])),""),ROWS($A$15:A125)+$B$3)),INDEX(productData[description],SMALL(IF(ISNUMBER(MATCH(productData[category],$EC$9,0)*MATCH(productData[sex],$EC$11,0)*MATCH(productData[size1],$EC$13,0)),MATCH(ROW(productData[sku]),ROW(productData[sku])),""),ROWS($A$15:A125)+$B$3))))),"")</f>
        <v/>
      </c>
      <c r="EG120" s="343" t="str">
        <f>IFERROR(IF('BHPC MANAGER'!$EE120="","",INDEX(inventory[ESISTENZA],MATCH('BHPC MANAGER'!$EE120,inventory[SKU],0))),0)</f>
        <v/>
      </c>
      <c r="EH120" s="344" t="s">
        <v>241</v>
      </c>
      <c r="EI120" s="344" t="str">
        <f t="shared" si="13"/>
        <v/>
      </c>
      <c r="EJ120" s="345" t="s">
        <v>241</v>
      </c>
      <c r="EK120" s="346" t="str">
        <f t="shared" si="14"/>
        <v/>
      </c>
    </row>
    <row r="121" spans="63:141" x14ac:dyDescent="0.35">
      <c r="BK121" s="266"/>
      <c r="BL121" s="267"/>
      <c r="BM121" s="268"/>
      <c r="BN121" s="267"/>
      <c r="BO121" s="268"/>
      <c r="EE121" s="337" t="str">
        <f t="array" ref="EE121">IFERROR(IF($EC$9="",IF($EC$11="",IF($EC$13="",INDEX(productData[sku],SMALL(MATCH(ROW(productData[sku]),ROW(productData[sku])),ROWS($A$15:A128)+$B$3)),INDEX(productData[sku],SMALL(IF(ISNUMBER(MATCH(productData[size1],$EC$13,0)),MATCH(ROW(productData[sku]),ROW(productData[sku])),""),ROWS($A$15:A126)+$B$3))),IF($EC$13="",INDEX(productData[sku],SMALL(IF(ISNUMBER(MATCH(productData[sex],$EC$11,0)),MATCH(ROW(productData[sku]),ROW(productData[sku])),""),ROWS($A$15:A126)+$B$3)),INDEX(productData[sku],SMALL(IF(ISNUMBER(MATCH(productData[sex],$EC$11,0)*MATCH(productData[size1],$EC$13,0)),MATCH(ROW(productData[sku]),ROW(productData[sku])),""),ROWS($A$15:A126)+$B$3)))),IF($EC$11="",IF($EC$13="",INDEX(productData[sku],SMALL(IF(ISNUMBER(MATCH(productData[category],$EC$9,0)),MATCH(ROW(productData[sku]),ROW(productData[sku])),""),ROWS($A$15:A126)+$B$3)),INDEX(productData[sku],SMALL(IF(ISNUMBER(MATCH(productData[category],$EC$9,0)*MATCH(productData[size1],$EC$13,0)),MATCH(ROW(productData[sku]),ROW(productData[sku])),""),ROWS($A$15:A126)+$B$3))),IF($EC$13="",INDEX(productData[sku],SMALL(IF(ISNUMBER(MATCH(productData[category],$EC$9,0)*MATCH(productData[sex],$EC$11,0)),MATCH(ROW(productData[sku]),ROW(productData[sku])),""),ROWS($A$15:A126)+$B$3)),INDEX(productData[sku],SMALL(IF(ISNUMBER(MATCH(productData[category],$EC$9,0)*MATCH(productData[sex],$EC$11,0)*MATCH(productData[size1],$EC$13,0)),MATCH(ROW(productData[sku]),ROW(productData[sku])),""),ROWS($A$15:A126)+$B$3))))),"")</f>
        <v/>
      </c>
      <c r="EF121" s="501" t="str">
        <f t="array" ref="EF121">IFERROR(IF($EC$9="",IF($EC$11="",IF($EC$13="",INDEX(productData[description],SMALL(MATCH(ROW(productData[sku]),ROW(productData[sku])),ROWS($A$15:A128)+$B$3)),INDEX(productData[description],SMALL(IF(ISNUMBER(MATCH(productData[size1],$EC$13,0)),MATCH(ROW(productData[sku]),ROW(productData[sku])),""),ROWS($A$15:A126)+$B$3))),IF($EC$13="",INDEX(productData[description],SMALL(IF(ISNUMBER(MATCH(productData[sex],$EC$11,0)),MATCH(ROW(productData[sku]),ROW(productData[sku])),""),ROWS($A$15:A126)+$B$3)),INDEX(productData[description],SMALL(IF(ISNUMBER(MATCH(productData[sex],$EC$11,0)*MATCH(productData[size1],$EC$13,0)),MATCH(ROW(productData[sku]),ROW(productData[sku])),""),ROWS($A$15:A126)+$B$3)))),IF($EC$11="",IF($EC$13="",INDEX(productData[description],SMALL(IF(ISNUMBER(MATCH(productData[category],$EC$9,0)),MATCH(ROW(productData[sku]),ROW(productData[sku])),""),ROWS($A$15:A126)+$B$3)),INDEX(productData[description],SMALL(IF(ISNUMBER(MATCH(productData[category],$EC$9,0)*MATCH(productData[size1],$EC$13,0)),MATCH(ROW(productData[sku]),ROW(productData[sku])),""),ROWS($A$15:A126)+$B$3))),IF($EC$13="",INDEX(productData[description],SMALL(IF(ISNUMBER(MATCH(productData[category],$EC$9,0)*MATCH(productData[sex],$EC$11,0)),MATCH(ROW(productData[sku]),ROW(productData[sku])),""),ROWS($A$15:A126)+$B$3)),INDEX(productData[description],SMALL(IF(ISNUMBER(MATCH(productData[category],$EC$9,0)*MATCH(productData[sex],$EC$11,0)*MATCH(productData[size1],$EC$13,0)),MATCH(ROW(productData[sku]),ROW(productData[sku])),""),ROWS($A$15:A126)+$B$3))))),"")</f>
        <v/>
      </c>
      <c r="EG121" s="338" t="str">
        <f>IFERROR(IF('BHPC MANAGER'!$EE121="","",INDEX(inventory[ESISTENZA],MATCH('BHPC MANAGER'!$EE121,inventory[SKU],0))),0)</f>
        <v/>
      </c>
      <c r="EH121" s="339" t="s">
        <v>241</v>
      </c>
      <c r="EI121" s="339" t="str">
        <f t="shared" si="13"/>
        <v/>
      </c>
      <c r="EJ121" s="340" t="s">
        <v>241</v>
      </c>
      <c r="EK121" s="341" t="str">
        <f t="shared" si="14"/>
        <v/>
      </c>
    </row>
    <row r="122" spans="63:141" x14ac:dyDescent="0.35">
      <c r="BK122" s="266"/>
      <c r="BL122" s="267"/>
      <c r="BM122" s="268"/>
      <c r="BN122" s="267"/>
      <c r="BO122" s="268"/>
      <c r="EE122" s="342" t="str">
        <f t="array" ref="EE122">IFERROR(IF($EC$9="",IF($EC$11="",IF($EC$13="",INDEX(productData[sku],SMALL(MATCH(ROW(productData[sku]),ROW(productData[sku])),ROWS($A$15:A129)+$B$3)),INDEX(productData[sku],SMALL(IF(ISNUMBER(MATCH(productData[size1],$EC$13,0)),MATCH(ROW(productData[sku]),ROW(productData[sku])),""),ROWS($A$15:A127)+$B$3))),IF($EC$13="",INDEX(productData[sku],SMALL(IF(ISNUMBER(MATCH(productData[sex],$EC$11,0)),MATCH(ROW(productData[sku]),ROW(productData[sku])),""),ROWS($A$15:A127)+$B$3)),INDEX(productData[sku],SMALL(IF(ISNUMBER(MATCH(productData[sex],$EC$11,0)*MATCH(productData[size1],$EC$13,0)),MATCH(ROW(productData[sku]),ROW(productData[sku])),""),ROWS($A$15:A127)+$B$3)))),IF($EC$11="",IF($EC$13="",INDEX(productData[sku],SMALL(IF(ISNUMBER(MATCH(productData[category],$EC$9,0)),MATCH(ROW(productData[sku]),ROW(productData[sku])),""),ROWS($A$15:A127)+$B$3)),INDEX(productData[sku],SMALL(IF(ISNUMBER(MATCH(productData[category],$EC$9,0)*MATCH(productData[size1],$EC$13,0)),MATCH(ROW(productData[sku]),ROW(productData[sku])),""),ROWS($A$15:A127)+$B$3))),IF($EC$13="",INDEX(productData[sku],SMALL(IF(ISNUMBER(MATCH(productData[category],$EC$9,0)*MATCH(productData[sex],$EC$11,0)),MATCH(ROW(productData[sku]),ROW(productData[sku])),""),ROWS($A$15:A127)+$B$3)),INDEX(productData[sku],SMALL(IF(ISNUMBER(MATCH(productData[category],$EC$9,0)*MATCH(productData[sex],$EC$11,0)*MATCH(productData[size1],$EC$13,0)),MATCH(ROW(productData[sku]),ROW(productData[sku])),""),ROWS($A$15:A127)+$B$3))))),"")</f>
        <v/>
      </c>
      <c r="EF122" s="502" t="str">
        <f t="array" ref="EF122">IFERROR(IF($EC$9="",IF($EC$11="",IF($EC$13="",INDEX(productData[description],SMALL(MATCH(ROW(productData[sku]),ROW(productData[sku])),ROWS($A$15:A129)+$B$3)),INDEX(productData[description],SMALL(IF(ISNUMBER(MATCH(productData[size1],$EC$13,0)),MATCH(ROW(productData[sku]),ROW(productData[sku])),""),ROWS($A$15:A127)+$B$3))),IF($EC$13="",INDEX(productData[description],SMALL(IF(ISNUMBER(MATCH(productData[sex],$EC$11,0)),MATCH(ROW(productData[sku]),ROW(productData[sku])),""),ROWS($A$15:A127)+$B$3)),INDEX(productData[description],SMALL(IF(ISNUMBER(MATCH(productData[sex],$EC$11,0)*MATCH(productData[size1],$EC$13,0)),MATCH(ROW(productData[sku]),ROW(productData[sku])),""),ROWS($A$15:A127)+$B$3)))),IF($EC$11="",IF($EC$13="",INDEX(productData[description],SMALL(IF(ISNUMBER(MATCH(productData[category],$EC$9,0)),MATCH(ROW(productData[sku]),ROW(productData[sku])),""),ROWS($A$15:A127)+$B$3)),INDEX(productData[description],SMALL(IF(ISNUMBER(MATCH(productData[category],$EC$9,0)*MATCH(productData[size1],$EC$13,0)),MATCH(ROW(productData[sku]),ROW(productData[sku])),""),ROWS($A$15:A127)+$B$3))),IF($EC$13="",INDEX(productData[description],SMALL(IF(ISNUMBER(MATCH(productData[category],$EC$9,0)*MATCH(productData[sex],$EC$11,0)),MATCH(ROW(productData[sku]),ROW(productData[sku])),""),ROWS($A$15:A127)+$B$3)),INDEX(productData[description],SMALL(IF(ISNUMBER(MATCH(productData[category],$EC$9,0)*MATCH(productData[sex],$EC$11,0)*MATCH(productData[size1],$EC$13,0)),MATCH(ROW(productData[sku]),ROW(productData[sku])),""),ROWS($A$15:A127)+$B$3))))),"")</f>
        <v/>
      </c>
      <c r="EG122" s="343" t="str">
        <f>IFERROR(IF('BHPC MANAGER'!$EE122="","",INDEX(inventory[ESISTENZA],MATCH('BHPC MANAGER'!$EE122,inventory[SKU],0))),0)</f>
        <v/>
      </c>
      <c r="EH122" s="344" t="s">
        <v>241</v>
      </c>
      <c r="EI122" s="344" t="str">
        <f t="shared" si="13"/>
        <v/>
      </c>
      <c r="EJ122" s="345" t="s">
        <v>241</v>
      </c>
      <c r="EK122" s="346" t="str">
        <f t="shared" si="14"/>
        <v/>
      </c>
    </row>
    <row r="123" spans="63:141" x14ac:dyDescent="0.35">
      <c r="BK123" s="266"/>
      <c r="BL123" s="267"/>
      <c r="BM123" s="268"/>
      <c r="BN123" s="267"/>
      <c r="BO123" s="268"/>
      <c r="EE123" s="337" t="str">
        <f t="array" ref="EE123">IFERROR(IF($EC$9="",IF($EC$11="",IF($EC$13="",INDEX(productData[sku],SMALL(MATCH(ROW(productData[sku]),ROW(productData[sku])),ROWS($A$15:A130)+$B$3)),INDEX(productData[sku],SMALL(IF(ISNUMBER(MATCH(productData[size1],$EC$13,0)),MATCH(ROW(productData[sku]),ROW(productData[sku])),""),ROWS($A$15:A128)+$B$3))),IF($EC$13="",INDEX(productData[sku],SMALL(IF(ISNUMBER(MATCH(productData[sex],$EC$11,0)),MATCH(ROW(productData[sku]),ROW(productData[sku])),""),ROWS($A$15:A128)+$B$3)),INDEX(productData[sku],SMALL(IF(ISNUMBER(MATCH(productData[sex],$EC$11,0)*MATCH(productData[size1],$EC$13,0)),MATCH(ROW(productData[sku]),ROW(productData[sku])),""),ROWS($A$15:A128)+$B$3)))),IF($EC$11="",IF($EC$13="",INDEX(productData[sku],SMALL(IF(ISNUMBER(MATCH(productData[category],$EC$9,0)),MATCH(ROW(productData[sku]),ROW(productData[sku])),""),ROWS($A$15:A128)+$B$3)),INDEX(productData[sku],SMALL(IF(ISNUMBER(MATCH(productData[category],$EC$9,0)*MATCH(productData[size1],$EC$13,0)),MATCH(ROW(productData[sku]),ROW(productData[sku])),""),ROWS($A$15:A128)+$B$3))),IF($EC$13="",INDEX(productData[sku],SMALL(IF(ISNUMBER(MATCH(productData[category],$EC$9,0)*MATCH(productData[sex],$EC$11,0)),MATCH(ROW(productData[sku]),ROW(productData[sku])),""),ROWS($A$15:A128)+$B$3)),INDEX(productData[sku],SMALL(IF(ISNUMBER(MATCH(productData[category],$EC$9,0)*MATCH(productData[sex],$EC$11,0)*MATCH(productData[size1],$EC$13,0)),MATCH(ROW(productData[sku]),ROW(productData[sku])),""),ROWS($A$15:A128)+$B$3))))),"")</f>
        <v/>
      </c>
      <c r="EF123" s="501" t="str">
        <f t="array" ref="EF123">IFERROR(IF($EC$9="",IF($EC$11="",IF($EC$13="",INDEX(productData[description],SMALL(MATCH(ROW(productData[sku]),ROW(productData[sku])),ROWS($A$15:A130)+$B$3)),INDEX(productData[description],SMALL(IF(ISNUMBER(MATCH(productData[size1],$EC$13,0)),MATCH(ROW(productData[sku]),ROW(productData[sku])),""),ROWS($A$15:A128)+$B$3))),IF($EC$13="",INDEX(productData[description],SMALL(IF(ISNUMBER(MATCH(productData[sex],$EC$11,0)),MATCH(ROW(productData[sku]),ROW(productData[sku])),""),ROWS($A$15:A128)+$B$3)),INDEX(productData[description],SMALL(IF(ISNUMBER(MATCH(productData[sex],$EC$11,0)*MATCH(productData[size1],$EC$13,0)),MATCH(ROW(productData[sku]),ROW(productData[sku])),""),ROWS($A$15:A128)+$B$3)))),IF($EC$11="",IF($EC$13="",INDEX(productData[description],SMALL(IF(ISNUMBER(MATCH(productData[category],$EC$9,0)),MATCH(ROW(productData[sku]),ROW(productData[sku])),""),ROWS($A$15:A128)+$B$3)),INDEX(productData[description],SMALL(IF(ISNUMBER(MATCH(productData[category],$EC$9,0)*MATCH(productData[size1],$EC$13,0)),MATCH(ROW(productData[sku]),ROW(productData[sku])),""),ROWS($A$15:A128)+$B$3))),IF($EC$13="",INDEX(productData[description],SMALL(IF(ISNUMBER(MATCH(productData[category],$EC$9,0)*MATCH(productData[sex],$EC$11,0)),MATCH(ROW(productData[sku]),ROW(productData[sku])),""),ROWS($A$15:A128)+$B$3)),INDEX(productData[description],SMALL(IF(ISNUMBER(MATCH(productData[category],$EC$9,0)*MATCH(productData[sex],$EC$11,0)*MATCH(productData[size1],$EC$13,0)),MATCH(ROW(productData[sku]),ROW(productData[sku])),""),ROWS($A$15:A128)+$B$3))))),"")</f>
        <v/>
      </c>
      <c r="EG123" s="338" t="str">
        <f>IFERROR(IF('BHPC MANAGER'!$EE123="","",INDEX(inventory[ESISTENZA],MATCH('BHPC MANAGER'!$EE123,inventory[SKU],0))),0)</f>
        <v/>
      </c>
      <c r="EH123" s="339" t="s">
        <v>241</v>
      </c>
      <c r="EI123" s="339" t="str">
        <f t="shared" si="13"/>
        <v/>
      </c>
      <c r="EJ123" s="340" t="s">
        <v>241</v>
      </c>
      <c r="EK123" s="341" t="str">
        <f t="shared" si="14"/>
        <v/>
      </c>
    </row>
    <row r="124" spans="63:141" x14ac:dyDescent="0.35">
      <c r="BK124" s="266"/>
      <c r="BL124" s="267"/>
      <c r="BM124" s="268"/>
      <c r="BN124" s="267"/>
      <c r="BO124" s="268"/>
      <c r="EE124" s="342" t="str">
        <f t="array" ref="EE124">IFERROR(IF($EC$9="",IF($EC$11="",IF($EC$13="",INDEX(productData[sku],SMALL(MATCH(ROW(productData[sku]),ROW(productData[sku])),ROWS($A$15:A131)+$B$3)),INDEX(productData[sku],SMALL(IF(ISNUMBER(MATCH(productData[size1],$EC$13,0)),MATCH(ROW(productData[sku]),ROW(productData[sku])),""),ROWS($A$15:A129)+$B$3))),IF($EC$13="",INDEX(productData[sku],SMALL(IF(ISNUMBER(MATCH(productData[sex],$EC$11,0)),MATCH(ROW(productData[sku]),ROW(productData[sku])),""),ROWS($A$15:A129)+$B$3)),INDEX(productData[sku],SMALL(IF(ISNUMBER(MATCH(productData[sex],$EC$11,0)*MATCH(productData[size1],$EC$13,0)),MATCH(ROW(productData[sku]),ROW(productData[sku])),""),ROWS($A$15:A129)+$B$3)))),IF($EC$11="",IF($EC$13="",INDEX(productData[sku],SMALL(IF(ISNUMBER(MATCH(productData[category],$EC$9,0)),MATCH(ROW(productData[sku]),ROW(productData[sku])),""),ROWS($A$15:A129)+$B$3)),INDEX(productData[sku],SMALL(IF(ISNUMBER(MATCH(productData[category],$EC$9,0)*MATCH(productData[size1],$EC$13,0)),MATCH(ROW(productData[sku]),ROW(productData[sku])),""),ROWS($A$15:A129)+$B$3))),IF($EC$13="",INDEX(productData[sku],SMALL(IF(ISNUMBER(MATCH(productData[category],$EC$9,0)*MATCH(productData[sex],$EC$11,0)),MATCH(ROW(productData[sku]),ROW(productData[sku])),""),ROWS($A$15:A129)+$B$3)),INDEX(productData[sku],SMALL(IF(ISNUMBER(MATCH(productData[category],$EC$9,0)*MATCH(productData[sex],$EC$11,0)*MATCH(productData[size1],$EC$13,0)),MATCH(ROW(productData[sku]),ROW(productData[sku])),""),ROWS($A$15:A129)+$B$3))))),"")</f>
        <v/>
      </c>
      <c r="EF124" s="502" t="str">
        <f t="array" ref="EF124">IFERROR(IF($EC$9="",IF($EC$11="",IF($EC$13="",INDEX(productData[description],SMALL(MATCH(ROW(productData[sku]),ROW(productData[sku])),ROWS($A$15:A131)+$B$3)),INDEX(productData[description],SMALL(IF(ISNUMBER(MATCH(productData[size1],$EC$13,0)),MATCH(ROW(productData[sku]),ROW(productData[sku])),""),ROWS($A$15:A129)+$B$3))),IF($EC$13="",INDEX(productData[description],SMALL(IF(ISNUMBER(MATCH(productData[sex],$EC$11,0)),MATCH(ROW(productData[sku]),ROW(productData[sku])),""),ROWS($A$15:A129)+$B$3)),INDEX(productData[description],SMALL(IF(ISNUMBER(MATCH(productData[sex],$EC$11,0)*MATCH(productData[size1],$EC$13,0)),MATCH(ROW(productData[sku]),ROW(productData[sku])),""),ROWS($A$15:A129)+$B$3)))),IF($EC$11="",IF($EC$13="",INDEX(productData[description],SMALL(IF(ISNUMBER(MATCH(productData[category],$EC$9,0)),MATCH(ROW(productData[sku]),ROW(productData[sku])),""),ROWS($A$15:A129)+$B$3)),INDEX(productData[description],SMALL(IF(ISNUMBER(MATCH(productData[category],$EC$9,0)*MATCH(productData[size1],$EC$13,0)),MATCH(ROW(productData[sku]),ROW(productData[sku])),""),ROWS($A$15:A129)+$B$3))),IF($EC$13="",INDEX(productData[description],SMALL(IF(ISNUMBER(MATCH(productData[category],$EC$9,0)*MATCH(productData[sex],$EC$11,0)),MATCH(ROW(productData[sku]),ROW(productData[sku])),""),ROWS($A$15:A129)+$B$3)),INDEX(productData[description],SMALL(IF(ISNUMBER(MATCH(productData[category],$EC$9,0)*MATCH(productData[sex],$EC$11,0)*MATCH(productData[size1],$EC$13,0)),MATCH(ROW(productData[sku]),ROW(productData[sku])),""),ROWS($A$15:A129)+$B$3))))),"")</f>
        <v/>
      </c>
      <c r="EG124" s="343" t="str">
        <f>IFERROR(IF('BHPC MANAGER'!$EE124="","",INDEX(inventory[ESISTENZA],MATCH('BHPC MANAGER'!$EE124,inventory[SKU],0))),0)</f>
        <v/>
      </c>
      <c r="EH124" s="344" t="s">
        <v>241</v>
      </c>
      <c r="EI124" s="344" t="str">
        <f t="shared" si="13"/>
        <v/>
      </c>
      <c r="EJ124" s="345" t="s">
        <v>241</v>
      </c>
      <c r="EK124" s="346" t="str">
        <f t="shared" si="14"/>
        <v/>
      </c>
    </row>
    <row r="125" spans="63:141" x14ac:dyDescent="0.35">
      <c r="BK125" s="266"/>
      <c r="BL125" s="267"/>
      <c r="BM125" s="268"/>
      <c r="BN125" s="267"/>
      <c r="BO125" s="268"/>
      <c r="EE125" s="337" t="str">
        <f t="array" ref="EE125">IFERROR(IF($EC$9="",IF($EC$11="",IF($EC$13="",INDEX(productData[sku],SMALL(MATCH(ROW(productData[sku]),ROW(productData[sku])),ROWS($A$15:A132)+$B$3)),INDEX(productData[sku],SMALL(IF(ISNUMBER(MATCH(productData[size1],$EC$13,0)),MATCH(ROW(productData[sku]),ROW(productData[sku])),""),ROWS($A$15:A130)+$B$3))),IF($EC$13="",INDEX(productData[sku],SMALL(IF(ISNUMBER(MATCH(productData[sex],$EC$11,0)),MATCH(ROW(productData[sku]),ROW(productData[sku])),""),ROWS($A$15:A130)+$B$3)),INDEX(productData[sku],SMALL(IF(ISNUMBER(MATCH(productData[sex],$EC$11,0)*MATCH(productData[size1],$EC$13,0)),MATCH(ROW(productData[sku]),ROW(productData[sku])),""),ROWS($A$15:A130)+$B$3)))),IF($EC$11="",IF($EC$13="",INDEX(productData[sku],SMALL(IF(ISNUMBER(MATCH(productData[category],$EC$9,0)),MATCH(ROW(productData[sku]),ROW(productData[sku])),""),ROWS($A$15:A130)+$B$3)),INDEX(productData[sku],SMALL(IF(ISNUMBER(MATCH(productData[category],$EC$9,0)*MATCH(productData[size1],$EC$13,0)),MATCH(ROW(productData[sku]),ROW(productData[sku])),""),ROWS($A$15:A130)+$B$3))),IF($EC$13="",INDEX(productData[sku],SMALL(IF(ISNUMBER(MATCH(productData[category],$EC$9,0)*MATCH(productData[sex],$EC$11,0)),MATCH(ROW(productData[sku]),ROW(productData[sku])),""),ROWS($A$15:A130)+$B$3)),INDEX(productData[sku],SMALL(IF(ISNUMBER(MATCH(productData[category],$EC$9,0)*MATCH(productData[sex],$EC$11,0)*MATCH(productData[size1],$EC$13,0)),MATCH(ROW(productData[sku]),ROW(productData[sku])),""),ROWS($A$15:A130)+$B$3))))),"")</f>
        <v/>
      </c>
      <c r="EF125" s="501" t="str">
        <f t="array" ref="EF125">IFERROR(IF($EC$9="",IF($EC$11="",IF($EC$13="",INDEX(productData[description],SMALL(MATCH(ROW(productData[sku]),ROW(productData[sku])),ROWS($A$15:A132)+$B$3)),INDEX(productData[description],SMALL(IF(ISNUMBER(MATCH(productData[size1],$EC$13,0)),MATCH(ROW(productData[sku]),ROW(productData[sku])),""),ROWS($A$15:A130)+$B$3))),IF($EC$13="",INDEX(productData[description],SMALL(IF(ISNUMBER(MATCH(productData[sex],$EC$11,0)),MATCH(ROW(productData[sku]),ROW(productData[sku])),""),ROWS($A$15:A130)+$B$3)),INDEX(productData[description],SMALL(IF(ISNUMBER(MATCH(productData[sex],$EC$11,0)*MATCH(productData[size1],$EC$13,0)),MATCH(ROW(productData[sku]),ROW(productData[sku])),""),ROWS($A$15:A130)+$B$3)))),IF($EC$11="",IF($EC$13="",INDEX(productData[description],SMALL(IF(ISNUMBER(MATCH(productData[category],$EC$9,0)),MATCH(ROW(productData[sku]),ROW(productData[sku])),""),ROWS($A$15:A130)+$B$3)),INDEX(productData[description],SMALL(IF(ISNUMBER(MATCH(productData[category],$EC$9,0)*MATCH(productData[size1],$EC$13,0)),MATCH(ROW(productData[sku]),ROW(productData[sku])),""),ROWS($A$15:A130)+$B$3))),IF($EC$13="",INDEX(productData[description],SMALL(IF(ISNUMBER(MATCH(productData[category],$EC$9,0)*MATCH(productData[sex],$EC$11,0)),MATCH(ROW(productData[sku]),ROW(productData[sku])),""),ROWS($A$15:A130)+$B$3)),INDEX(productData[description],SMALL(IF(ISNUMBER(MATCH(productData[category],$EC$9,0)*MATCH(productData[sex],$EC$11,0)*MATCH(productData[size1],$EC$13,0)),MATCH(ROW(productData[sku]),ROW(productData[sku])),""),ROWS($A$15:A130)+$B$3))))),"")</f>
        <v/>
      </c>
      <c r="EG125" s="338" t="str">
        <f>IFERROR(IF('BHPC MANAGER'!$EE125="","",INDEX(inventory[ESISTENZA],MATCH('BHPC MANAGER'!$EE125,inventory[SKU],0))),0)</f>
        <v/>
      </c>
      <c r="EH125" s="339" t="s">
        <v>241</v>
      </c>
      <c r="EI125" s="339" t="str">
        <f t="shared" si="13"/>
        <v/>
      </c>
      <c r="EJ125" s="340" t="s">
        <v>241</v>
      </c>
      <c r="EK125" s="341" t="str">
        <f t="shared" si="14"/>
        <v/>
      </c>
    </row>
    <row r="126" spans="63:141" x14ac:dyDescent="0.35">
      <c r="BK126" s="266"/>
      <c r="BL126" s="267"/>
      <c r="BM126" s="268"/>
      <c r="BN126" s="267"/>
      <c r="BO126" s="268"/>
      <c r="EE126" s="342" t="str">
        <f t="array" ref="EE126">IFERROR(IF($EC$9="",IF($EC$11="",IF($EC$13="",INDEX(productData[sku],SMALL(MATCH(ROW(productData[sku]),ROW(productData[sku])),ROWS($A$15:A133)+$B$3)),INDEX(productData[sku],SMALL(IF(ISNUMBER(MATCH(productData[size1],$EC$13,0)),MATCH(ROW(productData[sku]),ROW(productData[sku])),""),ROWS($A$15:A131)+$B$3))),IF($EC$13="",INDEX(productData[sku],SMALL(IF(ISNUMBER(MATCH(productData[sex],$EC$11,0)),MATCH(ROW(productData[sku]),ROW(productData[sku])),""),ROWS($A$15:A131)+$B$3)),INDEX(productData[sku],SMALL(IF(ISNUMBER(MATCH(productData[sex],$EC$11,0)*MATCH(productData[size1],$EC$13,0)),MATCH(ROW(productData[sku]),ROW(productData[sku])),""),ROWS($A$15:A131)+$B$3)))),IF($EC$11="",IF($EC$13="",INDEX(productData[sku],SMALL(IF(ISNUMBER(MATCH(productData[category],$EC$9,0)),MATCH(ROW(productData[sku]),ROW(productData[sku])),""),ROWS($A$15:A131)+$B$3)),INDEX(productData[sku],SMALL(IF(ISNUMBER(MATCH(productData[category],$EC$9,0)*MATCH(productData[size1],$EC$13,0)),MATCH(ROW(productData[sku]),ROW(productData[sku])),""),ROWS($A$15:A131)+$B$3))),IF($EC$13="",INDEX(productData[sku],SMALL(IF(ISNUMBER(MATCH(productData[category],$EC$9,0)*MATCH(productData[sex],$EC$11,0)),MATCH(ROW(productData[sku]),ROW(productData[sku])),""),ROWS($A$15:A131)+$B$3)),INDEX(productData[sku],SMALL(IF(ISNUMBER(MATCH(productData[category],$EC$9,0)*MATCH(productData[sex],$EC$11,0)*MATCH(productData[size1],$EC$13,0)),MATCH(ROW(productData[sku]),ROW(productData[sku])),""),ROWS($A$15:A131)+$B$3))))),"")</f>
        <v/>
      </c>
      <c r="EF126" s="502" t="str">
        <f t="array" ref="EF126">IFERROR(IF($EC$9="",IF($EC$11="",IF($EC$13="",INDEX(productData[description],SMALL(MATCH(ROW(productData[sku]),ROW(productData[sku])),ROWS($A$15:A133)+$B$3)),INDEX(productData[description],SMALL(IF(ISNUMBER(MATCH(productData[size1],$EC$13,0)),MATCH(ROW(productData[sku]),ROW(productData[sku])),""),ROWS($A$15:A131)+$B$3))),IF($EC$13="",INDEX(productData[description],SMALL(IF(ISNUMBER(MATCH(productData[sex],$EC$11,0)),MATCH(ROW(productData[sku]),ROW(productData[sku])),""),ROWS($A$15:A131)+$B$3)),INDEX(productData[description],SMALL(IF(ISNUMBER(MATCH(productData[sex],$EC$11,0)*MATCH(productData[size1],$EC$13,0)),MATCH(ROW(productData[sku]),ROW(productData[sku])),""),ROWS($A$15:A131)+$B$3)))),IF($EC$11="",IF($EC$13="",INDEX(productData[description],SMALL(IF(ISNUMBER(MATCH(productData[category],$EC$9,0)),MATCH(ROW(productData[sku]),ROW(productData[sku])),""),ROWS($A$15:A131)+$B$3)),INDEX(productData[description],SMALL(IF(ISNUMBER(MATCH(productData[category],$EC$9,0)*MATCH(productData[size1],$EC$13,0)),MATCH(ROW(productData[sku]),ROW(productData[sku])),""),ROWS($A$15:A131)+$B$3))),IF($EC$13="",INDEX(productData[description],SMALL(IF(ISNUMBER(MATCH(productData[category],$EC$9,0)*MATCH(productData[sex],$EC$11,0)),MATCH(ROW(productData[sku]),ROW(productData[sku])),""),ROWS($A$15:A131)+$B$3)),INDEX(productData[description],SMALL(IF(ISNUMBER(MATCH(productData[category],$EC$9,0)*MATCH(productData[sex],$EC$11,0)*MATCH(productData[size1],$EC$13,0)),MATCH(ROW(productData[sku]),ROW(productData[sku])),""),ROWS($A$15:A131)+$B$3))))),"")</f>
        <v/>
      </c>
      <c r="EG126" s="343" t="str">
        <f>IFERROR(IF('BHPC MANAGER'!$EE126="","",INDEX(inventory[ESISTENZA],MATCH('BHPC MANAGER'!$EE126,inventory[SKU],0))),0)</f>
        <v/>
      </c>
      <c r="EH126" s="344" t="s">
        <v>241</v>
      </c>
      <c r="EI126" s="344" t="str">
        <f t="shared" si="13"/>
        <v/>
      </c>
      <c r="EJ126" s="345" t="s">
        <v>241</v>
      </c>
      <c r="EK126" s="346" t="str">
        <f t="shared" si="14"/>
        <v/>
      </c>
    </row>
    <row r="127" spans="63:141" x14ac:dyDescent="0.35">
      <c r="BK127" s="266"/>
      <c r="BL127" s="267"/>
      <c r="BM127" s="268"/>
      <c r="BN127" s="267"/>
      <c r="BO127" s="268"/>
      <c r="EE127" s="337" t="str">
        <f t="array" ref="EE127">IFERROR(IF($EC$9="",IF($EC$11="",IF($EC$13="",INDEX(productData[sku],SMALL(MATCH(ROW(productData[sku]),ROW(productData[sku])),ROWS($A$15:A134)+$B$3)),INDEX(productData[sku],SMALL(IF(ISNUMBER(MATCH(productData[size1],$EC$13,0)),MATCH(ROW(productData[sku]),ROW(productData[sku])),""),ROWS($A$15:A132)+$B$3))),IF($EC$13="",INDEX(productData[sku],SMALL(IF(ISNUMBER(MATCH(productData[sex],$EC$11,0)),MATCH(ROW(productData[sku]),ROW(productData[sku])),""),ROWS($A$15:A132)+$B$3)),INDEX(productData[sku],SMALL(IF(ISNUMBER(MATCH(productData[sex],$EC$11,0)*MATCH(productData[size1],$EC$13,0)),MATCH(ROW(productData[sku]),ROW(productData[sku])),""),ROWS($A$15:A132)+$B$3)))),IF($EC$11="",IF($EC$13="",INDEX(productData[sku],SMALL(IF(ISNUMBER(MATCH(productData[category],$EC$9,0)),MATCH(ROW(productData[sku]),ROW(productData[sku])),""),ROWS($A$15:A132)+$B$3)),INDEX(productData[sku],SMALL(IF(ISNUMBER(MATCH(productData[category],$EC$9,0)*MATCH(productData[size1],$EC$13,0)),MATCH(ROW(productData[sku]),ROW(productData[sku])),""),ROWS($A$15:A132)+$B$3))),IF($EC$13="",INDEX(productData[sku],SMALL(IF(ISNUMBER(MATCH(productData[category],$EC$9,0)*MATCH(productData[sex],$EC$11,0)),MATCH(ROW(productData[sku]),ROW(productData[sku])),""),ROWS($A$15:A132)+$B$3)),INDEX(productData[sku],SMALL(IF(ISNUMBER(MATCH(productData[category],$EC$9,0)*MATCH(productData[sex],$EC$11,0)*MATCH(productData[size1],$EC$13,0)),MATCH(ROW(productData[sku]),ROW(productData[sku])),""),ROWS($A$15:A132)+$B$3))))),"")</f>
        <v/>
      </c>
      <c r="EF127" s="501" t="str">
        <f t="array" ref="EF127">IFERROR(IF($EC$9="",IF($EC$11="",IF($EC$13="",INDEX(productData[description],SMALL(MATCH(ROW(productData[sku]),ROW(productData[sku])),ROWS($A$15:A134)+$B$3)),INDEX(productData[description],SMALL(IF(ISNUMBER(MATCH(productData[size1],$EC$13,0)),MATCH(ROW(productData[sku]),ROW(productData[sku])),""),ROWS($A$15:A132)+$B$3))),IF($EC$13="",INDEX(productData[description],SMALL(IF(ISNUMBER(MATCH(productData[sex],$EC$11,0)),MATCH(ROW(productData[sku]),ROW(productData[sku])),""),ROWS($A$15:A132)+$B$3)),INDEX(productData[description],SMALL(IF(ISNUMBER(MATCH(productData[sex],$EC$11,0)*MATCH(productData[size1],$EC$13,0)),MATCH(ROW(productData[sku]),ROW(productData[sku])),""),ROWS($A$15:A132)+$B$3)))),IF($EC$11="",IF($EC$13="",INDEX(productData[description],SMALL(IF(ISNUMBER(MATCH(productData[category],$EC$9,0)),MATCH(ROW(productData[sku]),ROW(productData[sku])),""),ROWS($A$15:A132)+$B$3)),INDEX(productData[description],SMALL(IF(ISNUMBER(MATCH(productData[category],$EC$9,0)*MATCH(productData[size1],$EC$13,0)),MATCH(ROW(productData[sku]),ROW(productData[sku])),""),ROWS($A$15:A132)+$B$3))),IF($EC$13="",INDEX(productData[description],SMALL(IF(ISNUMBER(MATCH(productData[category],$EC$9,0)*MATCH(productData[sex],$EC$11,0)),MATCH(ROW(productData[sku]),ROW(productData[sku])),""),ROWS($A$15:A132)+$B$3)),INDEX(productData[description],SMALL(IF(ISNUMBER(MATCH(productData[category],$EC$9,0)*MATCH(productData[sex],$EC$11,0)*MATCH(productData[size1],$EC$13,0)),MATCH(ROW(productData[sku]),ROW(productData[sku])),""),ROWS($A$15:A132)+$B$3))))),"")</f>
        <v/>
      </c>
      <c r="EG127" s="338" t="str">
        <f>IFERROR(IF('BHPC MANAGER'!$EE127="","",INDEX(inventory[ESISTENZA],MATCH('BHPC MANAGER'!$EE127,inventory[SKU],0))),0)</f>
        <v/>
      </c>
      <c r="EH127" s="339" t="s">
        <v>241</v>
      </c>
      <c r="EI127" s="339" t="str">
        <f t="shared" si="13"/>
        <v/>
      </c>
      <c r="EJ127" s="340" t="s">
        <v>241</v>
      </c>
      <c r="EK127" s="341" t="str">
        <f t="shared" si="14"/>
        <v/>
      </c>
    </row>
    <row r="128" spans="63:141" x14ac:dyDescent="0.35">
      <c r="BK128" s="266"/>
      <c r="BL128" s="267"/>
      <c r="BM128" s="268"/>
      <c r="BN128" s="267"/>
      <c r="BO128" s="268"/>
      <c r="EE128" s="342" t="str">
        <f t="array" ref="EE128">IFERROR(IF($EC$9="",IF($EC$11="",IF($EC$13="",INDEX(productData[sku],SMALL(MATCH(ROW(productData[sku]),ROW(productData[sku])),ROWS($A$15:A135)+$B$3)),INDEX(productData[sku],SMALL(IF(ISNUMBER(MATCH(productData[size1],$EC$13,0)),MATCH(ROW(productData[sku]),ROW(productData[sku])),""),ROWS($A$15:A133)+$B$3))),IF($EC$13="",INDEX(productData[sku],SMALL(IF(ISNUMBER(MATCH(productData[sex],$EC$11,0)),MATCH(ROW(productData[sku]),ROW(productData[sku])),""),ROWS($A$15:A133)+$B$3)),INDEX(productData[sku],SMALL(IF(ISNUMBER(MATCH(productData[sex],$EC$11,0)*MATCH(productData[size1],$EC$13,0)),MATCH(ROW(productData[sku]),ROW(productData[sku])),""),ROWS($A$15:A133)+$B$3)))),IF($EC$11="",IF($EC$13="",INDEX(productData[sku],SMALL(IF(ISNUMBER(MATCH(productData[category],$EC$9,0)),MATCH(ROW(productData[sku]),ROW(productData[sku])),""),ROWS($A$15:A133)+$B$3)),INDEX(productData[sku],SMALL(IF(ISNUMBER(MATCH(productData[category],$EC$9,0)*MATCH(productData[size1],$EC$13,0)),MATCH(ROW(productData[sku]),ROW(productData[sku])),""),ROWS($A$15:A133)+$B$3))),IF($EC$13="",INDEX(productData[sku],SMALL(IF(ISNUMBER(MATCH(productData[category],$EC$9,0)*MATCH(productData[sex],$EC$11,0)),MATCH(ROW(productData[sku]),ROW(productData[sku])),""),ROWS($A$15:A133)+$B$3)),INDEX(productData[sku],SMALL(IF(ISNUMBER(MATCH(productData[category],$EC$9,0)*MATCH(productData[sex],$EC$11,0)*MATCH(productData[size1],$EC$13,0)),MATCH(ROW(productData[sku]),ROW(productData[sku])),""),ROWS($A$15:A133)+$B$3))))),"")</f>
        <v/>
      </c>
      <c r="EF128" s="502" t="str">
        <f t="array" ref="EF128">IFERROR(IF($EC$9="",IF($EC$11="",IF($EC$13="",INDEX(productData[description],SMALL(MATCH(ROW(productData[sku]),ROW(productData[sku])),ROWS($A$15:A135)+$B$3)),INDEX(productData[description],SMALL(IF(ISNUMBER(MATCH(productData[size1],$EC$13,0)),MATCH(ROW(productData[sku]),ROW(productData[sku])),""),ROWS($A$15:A133)+$B$3))),IF($EC$13="",INDEX(productData[description],SMALL(IF(ISNUMBER(MATCH(productData[sex],$EC$11,0)),MATCH(ROW(productData[sku]),ROW(productData[sku])),""),ROWS($A$15:A133)+$B$3)),INDEX(productData[description],SMALL(IF(ISNUMBER(MATCH(productData[sex],$EC$11,0)*MATCH(productData[size1],$EC$13,0)),MATCH(ROW(productData[sku]),ROW(productData[sku])),""),ROWS($A$15:A133)+$B$3)))),IF($EC$11="",IF($EC$13="",INDEX(productData[description],SMALL(IF(ISNUMBER(MATCH(productData[category],$EC$9,0)),MATCH(ROW(productData[sku]),ROW(productData[sku])),""),ROWS($A$15:A133)+$B$3)),INDEX(productData[description],SMALL(IF(ISNUMBER(MATCH(productData[category],$EC$9,0)*MATCH(productData[size1],$EC$13,0)),MATCH(ROW(productData[sku]),ROW(productData[sku])),""),ROWS($A$15:A133)+$B$3))),IF($EC$13="",INDEX(productData[description],SMALL(IF(ISNUMBER(MATCH(productData[category],$EC$9,0)*MATCH(productData[sex],$EC$11,0)),MATCH(ROW(productData[sku]),ROW(productData[sku])),""),ROWS($A$15:A133)+$B$3)),INDEX(productData[description],SMALL(IF(ISNUMBER(MATCH(productData[category],$EC$9,0)*MATCH(productData[sex],$EC$11,0)*MATCH(productData[size1],$EC$13,0)),MATCH(ROW(productData[sku]),ROW(productData[sku])),""),ROWS($A$15:A133)+$B$3))))),"")</f>
        <v/>
      </c>
      <c r="EG128" s="343" t="str">
        <f>IFERROR(IF('BHPC MANAGER'!$EE128="","",INDEX(inventory[ESISTENZA],MATCH('BHPC MANAGER'!$EE128,inventory[SKU],0))),0)</f>
        <v/>
      </c>
      <c r="EH128" s="344" t="s">
        <v>241</v>
      </c>
      <c r="EI128" s="344" t="str">
        <f t="shared" si="13"/>
        <v/>
      </c>
      <c r="EJ128" s="345" t="s">
        <v>241</v>
      </c>
      <c r="EK128" s="346" t="str">
        <f t="shared" si="14"/>
        <v/>
      </c>
    </row>
    <row r="129" spans="63:141" x14ac:dyDescent="0.35">
      <c r="BK129" s="266"/>
      <c r="BL129" s="267"/>
      <c r="BM129" s="268"/>
      <c r="BN129" s="267"/>
      <c r="BO129" s="268"/>
      <c r="EE129" s="337" t="str">
        <f t="array" ref="EE129">IFERROR(IF($EC$9="",IF($EC$11="",IF($EC$13="",INDEX(productData[sku],SMALL(MATCH(ROW(productData[sku]),ROW(productData[sku])),ROWS($A$15:A136)+$B$3)),INDEX(productData[sku],SMALL(IF(ISNUMBER(MATCH(productData[size1],$EC$13,0)),MATCH(ROW(productData[sku]),ROW(productData[sku])),""),ROWS($A$15:A134)+$B$3))),IF($EC$13="",INDEX(productData[sku],SMALL(IF(ISNUMBER(MATCH(productData[sex],$EC$11,0)),MATCH(ROW(productData[sku]),ROW(productData[sku])),""),ROWS($A$15:A134)+$B$3)),INDEX(productData[sku],SMALL(IF(ISNUMBER(MATCH(productData[sex],$EC$11,0)*MATCH(productData[size1],$EC$13,0)),MATCH(ROW(productData[sku]),ROW(productData[sku])),""),ROWS($A$15:A134)+$B$3)))),IF($EC$11="",IF($EC$13="",INDEX(productData[sku],SMALL(IF(ISNUMBER(MATCH(productData[category],$EC$9,0)),MATCH(ROW(productData[sku]),ROW(productData[sku])),""),ROWS($A$15:A134)+$B$3)),INDEX(productData[sku],SMALL(IF(ISNUMBER(MATCH(productData[category],$EC$9,0)*MATCH(productData[size1],$EC$13,0)),MATCH(ROW(productData[sku]),ROW(productData[sku])),""),ROWS($A$15:A134)+$B$3))),IF($EC$13="",INDEX(productData[sku],SMALL(IF(ISNUMBER(MATCH(productData[category],$EC$9,0)*MATCH(productData[sex],$EC$11,0)),MATCH(ROW(productData[sku]),ROW(productData[sku])),""),ROWS($A$15:A134)+$B$3)),INDEX(productData[sku],SMALL(IF(ISNUMBER(MATCH(productData[category],$EC$9,0)*MATCH(productData[sex],$EC$11,0)*MATCH(productData[size1],$EC$13,0)),MATCH(ROW(productData[sku]),ROW(productData[sku])),""),ROWS($A$15:A134)+$B$3))))),"")</f>
        <v/>
      </c>
      <c r="EF129" s="501" t="str">
        <f t="array" ref="EF129">IFERROR(IF($EC$9="",IF($EC$11="",IF($EC$13="",INDEX(productData[description],SMALL(MATCH(ROW(productData[sku]),ROW(productData[sku])),ROWS($A$15:A136)+$B$3)),INDEX(productData[description],SMALL(IF(ISNUMBER(MATCH(productData[size1],$EC$13,0)),MATCH(ROW(productData[sku]),ROW(productData[sku])),""),ROWS($A$15:A134)+$B$3))),IF($EC$13="",INDEX(productData[description],SMALL(IF(ISNUMBER(MATCH(productData[sex],$EC$11,0)),MATCH(ROW(productData[sku]),ROW(productData[sku])),""),ROWS($A$15:A134)+$B$3)),INDEX(productData[description],SMALL(IF(ISNUMBER(MATCH(productData[sex],$EC$11,0)*MATCH(productData[size1],$EC$13,0)),MATCH(ROW(productData[sku]),ROW(productData[sku])),""),ROWS($A$15:A134)+$B$3)))),IF($EC$11="",IF($EC$13="",INDEX(productData[description],SMALL(IF(ISNUMBER(MATCH(productData[category],$EC$9,0)),MATCH(ROW(productData[sku]),ROW(productData[sku])),""),ROWS($A$15:A134)+$B$3)),INDEX(productData[description],SMALL(IF(ISNUMBER(MATCH(productData[category],$EC$9,0)*MATCH(productData[size1],$EC$13,0)),MATCH(ROW(productData[sku]),ROW(productData[sku])),""),ROWS($A$15:A134)+$B$3))),IF($EC$13="",INDEX(productData[description],SMALL(IF(ISNUMBER(MATCH(productData[category],$EC$9,0)*MATCH(productData[sex],$EC$11,0)),MATCH(ROW(productData[sku]),ROW(productData[sku])),""),ROWS($A$15:A134)+$B$3)),INDEX(productData[description],SMALL(IF(ISNUMBER(MATCH(productData[category],$EC$9,0)*MATCH(productData[sex],$EC$11,0)*MATCH(productData[size1],$EC$13,0)),MATCH(ROW(productData[sku]),ROW(productData[sku])),""),ROWS($A$15:A134)+$B$3))))),"")</f>
        <v/>
      </c>
      <c r="EG129" s="338" t="str">
        <f>IFERROR(IF('BHPC MANAGER'!$EE129="","",INDEX(inventory[ESISTENZA],MATCH('BHPC MANAGER'!$EE129,inventory[SKU],0))),0)</f>
        <v/>
      </c>
      <c r="EH129" s="339" t="s">
        <v>241</v>
      </c>
      <c r="EI129" s="339" t="str">
        <f t="shared" si="13"/>
        <v/>
      </c>
      <c r="EJ129" s="340" t="s">
        <v>241</v>
      </c>
      <c r="EK129" s="341" t="str">
        <f t="shared" si="14"/>
        <v/>
      </c>
    </row>
    <row r="130" spans="63:141" x14ac:dyDescent="0.35">
      <c r="BK130" s="266"/>
      <c r="BL130" s="267"/>
      <c r="BM130" s="268"/>
      <c r="BN130" s="267"/>
      <c r="BO130" s="268"/>
      <c r="EE130" s="342" t="str">
        <f t="array" ref="EE130">IFERROR(IF($EC$9="",IF($EC$11="",IF($EC$13="",INDEX(productData[sku],SMALL(MATCH(ROW(productData[sku]),ROW(productData[sku])),ROWS($A$15:A137)+$B$3)),INDEX(productData[sku],SMALL(IF(ISNUMBER(MATCH(productData[size1],$EC$13,0)),MATCH(ROW(productData[sku]),ROW(productData[sku])),""),ROWS($A$15:A135)+$B$3))),IF($EC$13="",INDEX(productData[sku],SMALL(IF(ISNUMBER(MATCH(productData[sex],$EC$11,0)),MATCH(ROW(productData[sku]),ROW(productData[sku])),""),ROWS($A$15:A135)+$B$3)),INDEX(productData[sku],SMALL(IF(ISNUMBER(MATCH(productData[sex],$EC$11,0)*MATCH(productData[size1],$EC$13,0)),MATCH(ROW(productData[sku]),ROW(productData[sku])),""),ROWS($A$15:A135)+$B$3)))),IF($EC$11="",IF($EC$13="",INDEX(productData[sku],SMALL(IF(ISNUMBER(MATCH(productData[category],$EC$9,0)),MATCH(ROW(productData[sku]),ROW(productData[sku])),""),ROWS($A$15:A135)+$B$3)),INDEX(productData[sku],SMALL(IF(ISNUMBER(MATCH(productData[category],$EC$9,0)*MATCH(productData[size1],$EC$13,0)),MATCH(ROW(productData[sku]),ROW(productData[sku])),""),ROWS($A$15:A135)+$B$3))),IF($EC$13="",INDEX(productData[sku],SMALL(IF(ISNUMBER(MATCH(productData[category],$EC$9,0)*MATCH(productData[sex],$EC$11,0)),MATCH(ROW(productData[sku]),ROW(productData[sku])),""),ROWS($A$15:A135)+$B$3)),INDEX(productData[sku],SMALL(IF(ISNUMBER(MATCH(productData[category],$EC$9,0)*MATCH(productData[sex],$EC$11,0)*MATCH(productData[size1],$EC$13,0)),MATCH(ROW(productData[sku]),ROW(productData[sku])),""),ROWS($A$15:A135)+$B$3))))),"")</f>
        <v/>
      </c>
      <c r="EF130" s="502" t="str">
        <f t="array" ref="EF130">IFERROR(IF($EC$9="",IF($EC$11="",IF($EC$13="",INDEX(productData[description],SMALL(MATCH(ROW(productData[sku]),ROW(productData[sku])),ROWS($A$15:A137)+$B$3)),INDEX(productData[description],SMALL(IF(ISNUMBER(MATCH(productData[size1],$EC$13,0)),MATCH(ROW(productData[sku]),ROW(productData[sku])),""),ROWS($A$15:A135)+$B$3))),IF($EC$13="",INDEX(productData[description],SMALL(IF(ISNUMBER(MATCH(productData[sex],$EC$11,0)),MATCH(ROW(productData[sku]),ROW(productData[sku])),""),ROWS($A$15:A135)+$B$3)),INDEX(productData[description],SMALL(IF(ISNUMBER(MATCH(productData[sex],$EC$11,0)*MATCH(productData[size1],$EC$13,0)),MATCH(ROW(productData[sku]),ROW(productData[sku])),""),ROWS($A$15:A135)+$B$3)))),IF($EC$11="",IF($EC$13="",INDEX(productData[description],SMALL(IF(ISNUMBER(MATCH(productData[category],$EC$9,0)),MATCH(ROW(productData[sku]),ROW(productData[sku])),""),ROWS($A$15:A135)+$B$3)),INDEX(productData[description],SMALL(IF(ISNUMBER(MATCH(productData[category],$EC$9,0)*MATCH(productData[size1],$EC$13,0)),MATCH(ROW(productData[sku]),ROW(productData[sku])),""),ROWS($A$15:A135)+$B$3))),IF($EC$13="",INDEX(productData[description],SMALL(IF(ISNUMBER(MATCH(productData[category],$EC$9,0)*MATCH(productData[sex],$EC$11,0)),MATCH(ROW(productData[sku]),ROW(productData[sku])),""),ROWS($A$15:A135)+$B$3)),INDEX(productData[description],SMALL(IF(ISNUMBER(MATCH(productData[category],$EC$9,0)*MATCH(productData[sex],$EC$11,0)*MATCH(productData[size1],$EC$13,0)),MATCH(ROW(productData[sku]),ROW(productData[sku])),""),ROWS($A$15:A135)+$B$3))))),"")</f>
        <v/>
      </c>
      <c r="EG130" s="343" t="str">
        <f>IFERROR(IF('BHPC MANAGER'!$EE130="","",INDEX(inventory[ESISTENZA],MATCH('BHPC MANAGER'!$EE130,inventory[SKU],0))),0)</f>
        <v/>
      </c>
      <c r="EH130" s="344" t="s">
        <v>241</v>
      </c>
      <c r="EI130" s="344" t="str">
        <f t="shared" si="13"/>
        <v/>
      </c>
      <c r="EJ130" s="345" t="s">
        <v>241</v>
      </c>
      <c r="EK130" s="346" t="str">
        <f t="shared" si="14"/>
        <v/>
      </c>
    </row>
    <row r="131" spans="63:141" x14ac:dyDescent="0.35">
      <c r="BK131" s="266"/>
      <c r="BL131" s="267"/>
      <c r="BM131" s="268"/>
      <c r="BN131" s="267"/>
      <c r="BO131" s="268"/>
      <c r="EE131" s="337" t="str">
        <f t="array" ref="EE131">IFERROR(IF($EC$9="",IF($EC$11="",IF($EC$13="",INDEX(productData[sku],SMALL(MATCH(ROW(productData[sku]),ROW(productData[sku])),ROWS($A$15:A138)+$B$3)),INDEX(productData[sku],SMALL(IF(ISNUMBER(MATCH(productData[size1],$EC$13,0)),MATCH(ROW(productData[sku]),ROW(productData[sku])),""),ROWS($A$15:A136)+$B$3))),IF($EC$13="",INDEX(productData[sku],SMALL(IF(ISNUMBER(MATCH(productData[sex],$EC$11,0)),MATCH(ROW(productData[sku]),ROW(productData[sku])),""),ROWS($A$15:A136)+$B$3)),INDEX(productData[sku],SMALL(IF(ISNUMBER(MATCH(productData[sex],$EC$11,0)*MATCH(productData[size1],$EC$13,0)),MATCH(ROW(productData[sku]),ROW(productData[sku])),""),ROWS($A$15:A136)+$B$3)))),IF($EC$11="",IF($EC$13="",INDEX(productData[sku],SMALL(IF(ISNUMBER(MATCH(productData[category],$EC$9,0)),MATCH(ROW(productData[sku]),ROW(productData[sku])),""),ROWS($A$15:A136)+$B$3)),INDEX(productData[sku],SMALL(IF(ISNUMBER(MATCH(productData[category],$EC$9,0)*MATCH(productData[size1],$EC$13,0)),MATCH(ROW(productData[sku]),ROW(productData[sku])),""),ROWS($A$15:A136)+$B$3))),IF($EC$13="",INDEX(productData[sku],SMALL(IF(ISNUMBER(MATCH(productData[category],$EC$9,0)*MATCH(productData[sex],$EC$11,0)),MATCH(ROW(productData[sku]),ROW(productData[sku])),""),ROWS($A$15:A136)+$B$3)),INDEX(productData[sku],SMALL(IF(ISNUMBER(MATCH(productData[category],$EC$9,0)*MATCH(productData[sex],$EC$11,0)*MATCH(productData[size1],$EC$13,0)),MATCH(ROW(productData[sku]),ROW(productData[sku])),""),ROWS($A$15:A136)+$B$3))))),"")</f>
        <v/>
      </c>
      <c r="EF131" s="501" t="str">
        <f t="array" ref="EF131">IFERROR(IF($EC$9="",IF($EC$11="",IF($EC$13="",INDEX(productData[description],SMALL(MATCH(ROW(productData[sku]),ROW(productData[sku])),ROWS($A$15:A138)+$B$3)),INDEX(productData[description],SMALL(IF(ISNUMBER(MATCH(productData[size1],$EC$13,0)),MATCH(ROW(productData[sku]),ROW(productData[sku])),""),ROWS($A$15:A136)+$B$3))),IF($EC$13="",INDEX(productData[description],SMALL(IF(ISNUMBER(MATCH(productData[sex],$EC$11,0)),MATCH(ROW(productData[sku]),ROW(productData[sku])),""),ROWS($A$15:A136)+$B$3)),INDEX(productData[description],SMALL(IF(ISNUMBER(MATCH(productData[sex],$EC$11,0)*MATCH(productData[size1],$EC$13,0)),MATCH(ROW(productData[sku]),ROW(productData[sku])),""),ROWS($A$15:A136)+$B$3)))),IF($EC$11="",IF($EC$13="",INDEX(productData[description],SMALL(IF(ISNUMBER(MATCH(productData[category],$EC$9,0)),MATCH(ROW(productData[sku]),ROW(productData[sku])),""),ROWS($A$15:A136)+$B$3)),INDEX(productData[description],SMALL(IF(ISNUMBER(MATCH(productData[category],$EC$9,0)*MATCH(productData[size1],$EC$13,0)),MATCH(ROW(productData[sku]),ROW(productData[sku])),""),ROWS($A$15:A136)+$B$3))),IF($EC$13="",INDEX(productData[description],SMALL(IF(ISNUMBER(MATCH(productData[category],$EC$9,0)*MATCH(productData[sex],$EC$11,0)),MATCH(ROW(productData[sku]),ROW(productData[sku])),""),ROWS($A$15:A136)+$B$3)),INDEX(productData[description],SMALL(IF(ISNUMBER(MATCH(productData[category],$EC$9,0)*MATCH(productData[sex],$EC$11,0)*MATCH(productData[size1],$EC$13,0)),MATCH(ROW(productData[sku]),ROW(productData[sku])),""),ROWS($A$15:A136)+$B$3))))),"")</f>
        <v/>
      </c>
      <c r="EG131" s="338" t="str">
        <f>IFERROR(IF('BHPC MANAGER'!$EE131="","",INDEX(inventory[ESISTENZA],MATCH('BHPC MANAGER'!$EE131,inventory[SKU],0))),0)</f>
        <v/>
      </c>
      <c r="EH131" s="339" t="s">
        <v>241</v>
      </c>
      <c r="EI131" s="339" t="str">
        <f t="shared" si="13"/>
        <v/>
      </c>
      <c r="EJ131" s="340" t="s">
        <v>241</v>
      </c>
      <c r="EK131" s="341" t="str">
        <f t="shared" si="14"/>
        <v/>
      </c>
    </row>
    <row r="132" spans="63:141" x14ac:dyDescent="0.35">
      <c r="BK132" s="266"/>
      <c r="BL132" s="267"/>
      <c r="BM132" s="268"/>
      <c r="BN132" s="267"/>
      <c r="BO132" s="268"/>
      <c r="EE132" s="342" t="str">
        <f t="array" ref="EE132">IFERROR(IF($EC$9="",IF($EC$11="",IF($EC$13="",INDEX(productData[sku],SMALL(MATCH(ROW(productData[sku]),ROW(productData[sku])),ROWS($A$15:A139)+$B$3)),INDEX(productData[sku],SMALL(IF(ISNUMBER(MATCH(productData[size1],$EC$13,0)),MATCH(ROW(productData[sku]),ROW(productData[sku])),""),ROWS($A$15:A137)+$B$3))),IF($EC$13="",INDEX(productData[sku],SMALL(IF(ISNUMBER(MATCH(productData[sex],$EC$11,0)),MATCH(ROW(productData[sku]),ROW(productData[sku])),""),ROWS($A$15:A137)+$B$3)),INDEX(productData[sku],SMALL(IF(ISNUMBER(MATCH(productData[sex],$EC$11,0)*MATCH(productData[size1],$EC$13,0)),MATCH(ROW(productData[sku]),ROW(productData[sku])),""),ROWS($A$15:A137)+$B$3)))),IF($EC$11="",IF($EC$13="",INDEX(productData[sku],SMALL(IF(ISNUMBER(MATCH(productData[category],$EC$9,0)),MATCH(ROW(productData[sku]),ROW(productData[sku])),""),ROWS($A$15:A137)+$B$3)),INDEX(productData[sku],SMALL(IF(ISNUMBER(MATCH(productData[category],$EC$9,0)*MATCH(productData[size1],$EC$13,0)),MATCH(ROW(productData[sku]),ROW(productData[sku])),""),ROWS($A$15:A137)+$B$3))),IF($EC$13="",INDEX(productData[sku],SMALL(IF(ISNUMBER(MATCH(productData[category],$EC$9,0)*MATCH(productData[sex],$EC$11,0)),MATCH(ROW(productData[sku]),ROW(productData[sku])),""),ROWS($A$15:A137)+$B$3)),INDEX(productData[sku],SMALL(IF(ISNUMBER(MATCH(productData[category],$EC$9,0)*MATCH(productData[sex],$EC$11,0)*MATCH(productData[size1],$EC$13,0)),MATCH(ROW(productData[sku]),ROW(productData[sku])),""),ROWS($A$15:A137)+$B$3))))),"")</f>
        <v/>
      </c>
      <c r="EF132" s="502" t="str">
        <f t="array" ref="EF132">IFERROR(IF($EC$9="",IF($EC$11="",IF($EC$13="",INDEX(productData[description],SMALL(MATCH(ROW(productData[sku]),ROW(productData[sku])),ROWS($A$15:A139)+$B$3)),INDEX(productData[description],SMALL(IF(ISNUMBER(MATCH(productData[size1],$EC$13,0)),MATCH(ROW(productData[sku]),ROW(productData[sku])),""),ROWS($A$15:A137)+$B$3))),IF($EC$13="",INDEX(productData[description],SMALL(IF(ISNUMBER(MATCH(productData[sex],$EC$11,0)),MATCH(ROW(productData[sku]),ROW(productData[sku])),""),ROWS($A$15:A137)+$B$3)),INDEX(productData[description],SMALL(IF(ISNUMBER(MATCH(productData[sex],$EC$11,0)*MATCH(productData[size1],$EC$13,0)),MATCH(ROW(productData[sku]),ROW(productData[sku])),""),ROWS($A$15:A137)+$B$3)))),IF($EC$11="",IF($EC$13="",INDEX(productData[description],SMALL(IF(ISNUMBER(MATCH(productData[category],$EC$9,0)),MATCH(ROW(productData[sku]),ROW(productData[sku])),""),ROWS($A$15:A137)+$B$3)),INDEX(productData[description],SMALL(IF(ISNUMBER(MATCH(productData[category],$EC$9,0)*MATCH(productData[size1],$EC$13,0)),MATCH(ROW(productData[sku]),ROW(productData[sku])),""),ROWS($A$15:A137)+$B$3))),IF($EC$13="",INDEX(productData[description],SMALL(IF(ISNUMBER(MATCH(productData[category],$EC$9,0)*MATCH(productData[sex],$EC$11,0)),MATCH(ROW(productData[sku]),ROW(productData[sku])),""),ROWS($A$15:A137)+$B$3)),INDEX(productData[description],SMALL(IF(ISNUMBER(MATCH(productData[category],$EC$9,0)*MATCH(productData[sex],$EC$11,0)*MATCH(productData[size1],$EC$13,0)),MATCH(ROW(productData[sku]),ROW(productData[sku])),""),ROWS($A$15:A137)+$B$3))))),"")</f>
        <v/>
      </c>
      <c r="EG132" s="343" t="str">
        <f>IFERROR(IF('BHPC MANAGER'!$EE132="","",INDEX(inventory[ESISTENZA],MATCH('BHPC MANAGER'!$EE132,inventory[SKU],0))),0)</f>
        <v/>
      </c>
      <c r="EH132" s="344" t="s">
        <v>241</v>
      </c>
      <c r="EI132" s="344" t="str">
        <f t="shared" si="13"/>
        <v/>
      </c>
      <c r="EJ132" s="345" t="s">
        <v>241</v>
      </c>
      <c r="EK132" s="346" t="str">
        <f t="shared" si="14"/>
        <v/>
      </c>
    </row>
    <row r="133" spans="63:141" x14ac:dyDescent="0.35">
      <c r="BK133" s="266"/>
      <c r="BL133" s="267"/>
      <c r="BM133" s="268"/>
      <c r="BN133" s="267"/>
      <c r="BO133" s="268"/>
      <c r="EE133" s="337" t="str">
        <f t="array" ref="EE133">IFERROR(IF($EC$9="",IF($EC$11="",IF($EC$13="",INDEX(productData[sku],SMALL(MATCH(ROW(productData[sku]),ROW(productData[sku])),ROWS($A$15:A140)+$B$3)),INDEX(productData[sku],SMALL(IF(ISNUMBER(MATCH(productData[size1],$EC$13,0)),MATCH(ROW(productData[sku]),ROW(productData[sku])),""),ROWS($A$15:A138)+$B$3))),IF($EC$13="",INDEX(productData[sku],SMALL(IF(ISNUMBER(MATCH(productData[sex],$EC$11,0)),MATCH(ROW(productData[sku]),ROW(productData[sku])),""),ROWS($A$15:A138)+$B$3)),INDEX(productData[sku],SMALL(IF(ISNUMBER(MATCH(productData[sex],$EC$11,0)*MATCH(productData[size1],$EC$13,0)),MATCH(ROW(productData[sku]),ROW(productData[sku])),""),ROWS($A$15:A138)+$B$3)))),IF($EC$11="",IF($EC$13="",INDEX(productData[sku],SMALL(IF(ISNUMBER(MATCH(productData[category],$EC$9,0)),MATCH(ROW(productData[sku]),ROW(productData[sku])),""),ROWS($A$15:A138)+$B$3)),INDEX(productData[sku],SMALL(IF(ISNUMBER(MATCH(productData[category],$EC$9,0)*MATCH(productData[size1],$EC$13,0)),MATCH(ROW(productData[sku]),ROW(productData[sku])),""),ROWS($A$15:A138)+$B$3))),IF($EC$13="",INDEX(productData[sku],SMALL(IF(ISNUMBER(MATCH(productData[category],$EC$9,0)*MATCH(productData[sex],$EC$11,0)),MATCH(ROW(productData[sku]),ROW(productData[sku])),""),ROWS($A$15:A138)+$B$3)),INDEX(productData[sku],SMALL(IF(ISNUMBER(MATCH(productData[category],$EC$9,0)*MATCH(productData[sex],$EC$11,0)*MATCH(productData[size1],$EC$13,0)),MATCH(ROW(productData[sku]),ROW(productData[sku])),""),ROWS($A$15:A138)+$B$3))))),"")</f>
        <v/>
      </c>
      <c r="EF133" s="501" t="str">
        <f t="array" ref="EF133">IFERROR(IF($EC$9="",IF($EC$11="",IF($EC$13="",INDEX(productData[description],SMALL(MATCH(ROW(productData[sku]),ROW(productData[sku])),ROWS($A$15:A140)+$B$3)),INDEX(productData[description],SMALL(IF(ISNUMBER(MATCH(productData[size1],$EC$13,0)),MATCH(ROW(productData[sku]),ROW(productData[sku])),""),ROWS($A$15:A138)+$B$3))),IF($EC$13="",INDEX(productData[description],SMALL(IF(ISNUMBER(MATCH(productData[sex],$EC$11,0)),MATCH(ROW(productData[sku]),ROW(productData[sku])),""),ROWS($A$15:A138)+$B$3)),INDEX(productData[description],SMALL(IF(ISNUMBER(MATCH(productData[sex],$EC$11,0)*MATCH(productData[size1],$EC$13,0)),MATCH(ROW(productData[sku]),ROW(productData[sku])),""),ROWS($A$15:A138)+$B$3)))),IF($EC$11="",IF($EC$13="",INDEX(productData[description],SMALL(IF(ISNUMBER(MATCH(productData[category],$EC$9,0)),MATCH(ROW(productData[sku]),ROW(productData[sku])),""),ROWS($A$15:A138)+$B$3)),INDEX(productData[description],SMALL(IF(ISNUMBER(MATCH(productData[category],$EC$9,0)*MATCH(productData[size1],$EC$13,0)),MATCH(ROW(productData[sku]),ROW(productData[sku])),""),ROWS($A$15:A138)+$B$3))),IF($EC$13="",INDEX(productData[description],SMALL(IF(ISNUMBER(MATCH(productData[category],$EC$9,0)*MATCH(productData[sex],$EC$11,0)),MATCH(ROW(productData[sku]),ROW(productData[sku])),""),ROWS($A$15:A138)+$B$3)),INDEX(productData[description],SMALL(IF(ISNUMBER(MATCH(productData[category],$EC$9,0)*MATCH(productData[sex],$EC$11,0)*MATCH(productData[size1],$EC$13,0)),MATCH(ROW(productData[sku]),ROW(productData[sku])),""),ROWS($A$15:A138)+$B$3))))),"")</f>
        <v/>
      </c>
      <c r="EG133" s="338" t="str">
        <f>IFERROR(IF('BHPC MANAGER'!$EE133="","",INDEX(inventory[ESISTENZA],MATCH('BHPC MANAGER'!$EE133,inventory[SKU],0))),0)</f>
        <v/>
      </c>
      <c r="EH133" s="339" t="s">
        <v>241</v>
      </c>
      <c r="EI133" s="339" t="str">
        <f t="shared" si="13"/>
        <v/>
      </c>
      <c r="EJ133" s="340" t="s">
        <v>241</v>
      </c>
      <c r="EK133" s="341" t="str">
        <f t="shared" si="14"/>
        <v/>
      </c>
    </row>
    <row r="134" spans="63:141" x14ac:dyDescent="0.35">
      <c r="BK134" s="266"/>
      <c r="BL134" s="267"/>
      <c r="BM134" s="268"/>
      <c r="BN134" s="267"/>
      <c r="BO134" s="268"/>
      <c r="EE134" s="342" t="str">
        <f t="array" ref="EE134">IFERROR(IF($EC$9="",IF($EC$11="",IF($EC$13="",INDEX(productData[sku],SMALL(MATCH(ROW(productData[sku]),ROW(productData[sku])),ROWS($A$15:A141)+$B$3)),INDEX(productData[sku],SMALL(IF(ISNUMBER(MATCH(productData[size1],$EC$13,0)),MATCH(ROW(productData[sku]),ROW(productData[sku])),""),ROWS($A$15:A139)+$B$3))),IF($EC$13="",INDEX(productData[sku],SMALL(IF(ISNUMBER(MATCH(productData[sex],$EC$11,0)),MATCH(ROW(productData[sku]),ROW(productData[sku])),""),ROWS($A$15:A139)+$B$3)),INDEX(productData[sku],SMALL(IF(ISNUMBER(MATCH(productData[sex],$EC$11,0)*MATCH(productData[size1],$EC$13,0)),MATCH(ROW(productData[sku]),ROW(productData[sku])),""),ROWS($A$15:A139)+$B$3)))),IF($EC$11="",IF($EC$13="",INDEX(productData[sku],SMALL(IF(ISNUMBER(MATCH(productData[category],$EC$9,0)),MATCH(ROW(productData[sku]),ROW(productData[sku])),""),ROWS($A$15:A139)+$B$3)),INDEX(productData[sku],SMALL(IF(ISNUMBER(MATCH(productData[category],$EC$9,0)*MATCH(productData[size1],$EC$13,0)),MATCH(ROW(productData[sku]),ROW(productData[sku])),""),ROWS($A$15:A139)+$B$3))),IF($EC$13="",INDEX(productData[sku],SMALL(IF(ISNUMBER(MATCH(productData[category],$EC$9,0)*MATCH(productData[sex],$EC$11,0)),MATCH(ROW(productData[sku]),ROW(productData[sku])),""),ROWS($A$15:A139)+$B$3)),INDEX(productData[sku],SMALL(IF(ISNUMBER(MATCH(productData[category],$EC$9,0)*MATCH(productData[sex],$EC$11,0)*MATCH(productData[size1],$EC$13,0)),MATCH(ROW(productData[sku]),ROW(productData[sku])),""),ROWS($A$15:A139)+$B$3))))),"")</f>
        <v/>
      </c>
      <c r="EF134" s="502" t="str">
        <f t="array" ref="EF134">IFERROR(IF($EC$9="",IF($EC$11="",IF($EC$13="",INDEX(productData[description],SMALL(MATCH(ROW(productData[sku]),ROW(productData[sku])),ROWS($A$15:A141)+$B$3)),INDEX(productData[description],SMALL(IF(ISNUMBER(MATCH(productData[size1],$EC$13,0)),MATCH(ROW(productData[sku]),ROW(productData[sku])),""),ROWS($A$15:A139)+$B$3))),IF($EC$13="",INDEX(productData[description],SMALL(IF(ISNUMBER(MATCH(productData[sex],$EC$11,0)),MATCH(ROW(productData[sku]),ROW(productData[sku])),""),ROWS($A$15:A139)+$B$3)),INDEX(productData[description],SMALL(IF(ISNUMBER(MATCH(productData[sex],$EC$11,0)*MATCH(productData[size1],$EC$13,0)),MATCH(ROW(productData[sku]),ROW(productData[sku])),""),ROWS($A$15:A139)+$B$3)))),IF($EC$11="",IF($EC$13="",INDEX(productData[description],SMALL(IF(ISNUMBER(MATCH(productData[category],$EC$9,0)),MATCH(ROW(productData[sku]),ROW(productData[sku])),""),ROWS($A$15:A139)+$B$3)),INDEX(productData[description],SMALL(IF(ISNUMBER(MATCH(productData[category],$EC$9,0)*MATCH(productData[size1],$EC$13,0)),MATCH(ROW(productData[sku]),ROW(productData[sku])),""),ROWS($A$15:A139)+$B$3))),IF($EC$13="",INDEX(productData[description],SMALL(IF(ISNUMBER(MATCH(productData[category],$EC$9,0)*MATCH(productData[sex],$EC$11,0)),MATCH(ROW(productData[sku]),ROW(productData[sku])),""),ROWS($A$15:A139)+$B$3)),INDEX(productData[description],SMALL(IF(ISNUMBER(MATCH(productData[category],$EC$9,0)*MATCH(productData[sex],$EC$11,0)*MATCH(productData[size1],$EC$13,0)),MATCH(ROW(productData[sku]),ROW(productData[sku])),""),ROWS($A$15:A139)+$B$3))))),"")</f>
        <v/>
      </c>
      <c r="EG134" s="343" t="str">
        <f>IFERROR(IF('BHPC MANAGER'!$EE134="","",INDEX(inventory[ESISTENZA],MATCH('BHPC MANAGER'!$EE134,inventory[SKU],0))),0)</f>
        <v/>
      </c>
      <c r="EH134" s="344" t="s">
        <v>241</v>
      </c>
      <c r="EI134" s="344" t="str">
        <f t="shared" si="13"/>
        <v/>
      </c>
      <c r="EJ134" s="345" t="s">
        <v>241</v>
      </c>
      <c r="EK134" s="346" t="str">
        <f t="shared" si="14"/>
        <v/>
      </c>
    </row>
    <row r="135" spans="63:141" x14ac:dyDescent="0.35">
      <c r="BK135" s="266"/>
      <c r="BL135" s="267"/>
      <c r="BM135" s="268"/>
      <c r="BN135" s="267"/>
      <c r="BO135" s="268"/>
      <c r="EE135" s="337" t="str">
        <f t="array" ref="EE135">IFERROR(IF($EC$9="",IF($EC$11="",IF($EC$13="",INDEX(productData[sku],SMALL(MATCH(ROW(productData[sku]),ROW(productData[sku])),ROWS($A$15:A142)+$B$3)),INDEX(productData[sku],SMALL(IF(ISNUMBER(MATCH(productData[size1],$EC$13,0)),MATCH(ROW(productData[sku]),ROW(productData[sku])),""),ROWS($A$15:A140)+$B$3))),IF($EC$13="",INDEX(productData[sku],SMALL(IF(ISNUMBER(MATCH(productData[sex],$EC$11,0)),MATCH(ROW(productData[sku]),ROW(productData[sku])),""),ROWS($A$15:A140)+$B$3)),INDEX(productData[sku],SMALL(IF(ISNUMBER(MATCH(productData[sex],$EC$11,0)*MATCH(productData[size1],$EC$13,0)),MATCH(ROW(productData[sku]),ROW(productData[sku])),""),ROWS($A$15:A140)+$B$3)))),IF($EC$11="",IF($EC$13="",INDEX(productData[sku],SMALL(IF(ISNUMBER(MATCH(productData[category],$EC$9,0)),MATCH(ROW(productData[sku]),ROW(productData[sku])),""),ROWS($A$15:A140)+$B$3)),INDEX(productData[sku],SMALL(IF(ISNUMBER(MATCH(productData[category],$EC$9,0)*MATCH(productData[size1],$EC$13,0)),MATCH(ROW(productData[sku]),ROW(productData[sku])),""),ROWS($A$15:A140)+$B$3))),IF($EC$13="",INDEX(productData[sku],SMALL(IF(ISNUMBER(MATCH(productData[category],$EC$9,0)*MATCH(productData[sex],$EC$11,0)),MATCH(ROW(productData[sku]),ROW(productData[sku])),""),ROWS($A$15:A140)+$B$3)),INDEX(productData[sku],SMALL(IF(ISNUMBER(MATCH(productData[category],$EC$9,0)*MATCH(productData[sex],$EC$11,0)*MATCH(productData[size1],$EC$13,0)),MATCH(ROW(productData[sku]),ROW(productData[sku])),""),ROWS($A$15:A140)+$B$3))))),"")</f>
        <v/>
      </c>
      <c r="EF135" s="501" t="str">
        <f t="array" ref="EF135">IFERROR(IF($EC$9="",IF($EC$11="",IF($EC$13="",INDEX(productData[description],SMALL(MATCH(ROW(productData[sku]),ROW(productData[sku])),ROWS($A$15:A142)+$B$3)),INDEX(productData[description],SMALL(IF(ISNUMBER(MATCH(productData[size1],$EC$13,0)),MATCH(ROW(productData[sku]),ROW(productData[sku])),""),ROWS($A$15:A140)+$B$3))),IF($EC$13="",INDEX(productData[description],SMALL(IF(ISNUMBER(MATCH(productData[sex],$EC$11,0)),MATCH(ROW(productData[sku]),ROW(productData[sku])),""),ROWS($A$15:A140)+$B$3)),INDEX(productData[description],SMALL(IF(ISNUMBER(MATCH(productData[sex],$EC$11,0)*MATCH(productData[size1],$EC$13,0)),MATCH(ROW(productData[sku]),ROW(productData[sku])),""),ROWS($A$15:A140)+$B$3)))),IF($EC$11="",IF($EC$13="",INDEX(productData[description],SMALL(IF(ISNUMBER(MATCH(productData[category],$EC$9,0)),MATCH(ROW(productData[sku]),ROW(productData[sku])),""),ROWS($A$15:A140)+$B$3)),INDEX(productData[description],SMALL(IF(ISNUMBER(MATCH(productData[category],$EC$9,0)*MATCH(productData[size1],$EC$13,0)),MATCH(ROW(productData[sku]),ROW(productData[sku])),""),ROWS($A$15:A140)+$B$3))),IF($EC$13="",INDEX(productData[description],SMALL(IF(ISNUMBER(MATCH(productData[category],$EC$9,0)*MATCH(productData[sex],$EC$11,0)),MATCH(ROW(productData[sku]),ROW(productData[sku])),""),ROWS($A$15:A140)+$B$3)),INDEX(productData[description],SMALL(IF(ISNUMBER(MATCH(productData[category],$EC$9,0)*MATCH(productData[sex],$EC$11,0)*MATCH(productData[size1],$EC$13,0)),MATCH(ROW(productData[sku]),ROW(productData[sku])),""),ROWS($A$15:A140)+$B$3))))),"")</f>
        <v/>
      </c>
      <c r="EG135" s="338" t="str">
        <f>IFERROR(IF('BHPC MANAGER'!$EE135="","",INDEX(inventory[ESISTENZA],MATCH('BHPC MANAGER'!$EE135,inventory[SKU],0))),0)</f>
        <v/>
      </c>
      <c r="EH135" s="339" t="s">
        <v>241</v>
      </c>
      <c r="EI135" s="339" t="str">
        <f t="shared" si="13"/>
        <v/>
      </c>
      <c r="EJ135" s="340" t="s">
        <v>241</v>
      </c>
      <c r="EK135" s="341" t="str">
        <f t="shared" si="14"/>
        <v/>
      </c>
    </row>
    <row r="136" spans="63:141" x14ac:dyDescent="0.35">
      <c r="BK136" s="266"/>
      <c r="BL136" s="267"/>
      <c r="BM136" s="268"/>
      <c r="BN136" s="267"/>
      <c r="BO136" s="268"/>
      <c r="EE136" s="342" t="str">
        <f t="array" ref="EE136">IFERROR(IF($EC$9="",IF($EC$11="",IF($EC$13="",INDEX(productData[sku],SMALL(MATCH(ROW(productData[sku]),ROW(productData[sku])),ROWS($A$15:A143)+$B$3)),INDEX(productData[sku],SMALL(IF(ISNUMBER(MATCH(productData[size1],$EC$13,0)),MATCH(ROW(productData[sku]),ROW(productData[sku])),""),ROWS($A$15:A141)+$B$3))),IF($EC$13="",INDEX(productData[sku],SMALL(IF(ISNUMBER(MATCH(productData[sex],$EC$11,0)),MATCH(ROW(productData[sku]),ROW(productData[sku])),""),ROWS($A$15:A141)+$B$3)),INDEX(productData[sku],SMALL(IF(ISNUMBER(MATCH(productData[sex],$EC$11,0)*MATCH(productData[size1],$EC$13,0)),MATCH(ROW(productData[sku]),ROW(productData[sku])),""),ROWS($A$15:A141)+$B$3)))),IF($EC$11="",IF($EC$13="",INDEX(productData[sku],SMALL(IF(ISNUMBER(MATCH(productData[category],$EC$9,0)),MATCH(ROW(productData[sku]),ROW(productData[sku])),""),ROWS($A$15:A141)+$B$3)),INDEX(productData[sku],SMALL(IF(ISNUMBER(MATCH(productData[category],$EC$9,0)*MATCH(productData[size1],$EC$13,0)),MATCH(ROW(productData[sku]),ROW(productData[sku])),""),ROWS($A$15:A141)+$B$3))),IF($EC$13="",INDEX(productData[sku],SMALL(IF(ISNUMBER(MATCH(productData[category],$EC$9,0)*MATCH(productData[sex],$EC$11,0)),MATCH(ROW(productData[sku]),ROW(productData[sku])),""),ROWS($A$15:A141)+$B$3)),INDEX(productData[sku],SMALL(IF(ISNUMBER(MATCH(productData[category],$EC$9,0)*MATCH(productData[sex],$EC$11,0)*MATCH(productData[size1],$EC$13,0)),MATCH(ROW(productData[sku]),ROW(productData[sku])),""),ROWS($A$15:A141)+$B$3))))),"")</f>
        <v/>
      </c>
      <c r="EF136" s="502" t="str">
        <f t="array" ref="EF136">IFERROR(IF($EC$9="",IF($EC$11="",IF($EC$13="",INDEX(productData[description],SMALL(MATCH(ROW(productData[sku]),ROW(productData[sku])),ROWS($A$15:A143)+$B$3)),INDEX(productData[description],SMALL(IF(ISNUMBER(MATCH(productData[size1],$EC$13,0)),MATCH(ROW(productData[sku]),ROW(productData[sku])),""),ROWS($A$15:A141)+$B$3))),IF($EC$13="",INDEX(productData[description],SMALL(IF(ISNUMBER(MATCH(productData[sex],$EC$11,0)),MATCH(ROW(productData[sku]),ROW(productData[sku])),""),ROWS($A$15:A141)+$B$3)),INDEX(productData[description],SMALL(IF(ISNUMBER(MATCH(productData[sex],$EC$11,0)*MATCH(productData[size1],$EC$13,0)),MATCH(ROW(productData[sku]),ROW(productData[sku])),""),ROWS($A$15:A141)+$B$3)))),IF($EC$11="",IF($EC$13="",INDEX(productData[description],SMALL(IF(ISNUMBER(MATCH(productData[category],$EC$9,0)),MATCH(ROW(productData[sku]),ROW(productData[sku])),""),ROWS($A$15:A141)+$B$3)),INDEX(productData[description],SMALL(IF(ISNUMBER(MATCH(productData[category],$EC$9,0)*MATCH(productData[size1],$EC$13,0)),MATCH(ROW(productData[sku]),ROW(productData[sku])),""),ROWS($A$15:A141)+$B$3))),IF($EC$13="",INDEX(productData[description],SMALL(IF(ISNUMBER(MATCH(productData[category],$EC$9,0)*MATCH(productData[sex],$EC$11,0)),MATCH(ROW(productData[sku]),ROW(productData[sku])),""),ROWS($A$15:A141)+$B$3)),INDEX(productData[description],SMALL(IF(ISNUMBER(MATCH(productData[category],$EC$9,0)*MATCH(productData[sex],$EC$11,0)*MATCH(productData[size1],$EC$13,0)),MATCH(ROW(productData[sku]),ROW(productData[sku])),""),ROWS($A$15:A141)+$B$3))))),"")</f>
        <v/>
      </c>
      <c r="EG136" s="343" t="str">
        <f>IFERROR(IF('BHPC MANAGER'!$EE136="","",INDEX(inventory[ESISTENZA],MATCH('BHPC MANAGER'!$EE136,inventory[SKU],0))),0)</f>
        <v/>
      </c>
      <c r="EH136" s="344" t="s">
        <v>241</v>
      </c>
      <c r="EI136" s="344" t="str">
        <f t="shared" si="13"/>
        <v/>
      </c>
      <c r="EJ136" s="345" t="s">
        <v>241</v>
      </c>
      <c r="EK136" s="346" t="str">
        <f t="shared" si="14"/>
        <v/>
      </c>
    </row>
    <row r="137" spans="63:141" x14ac:dyDescent="0.35">
      <c r="BK137" s="266"/>
      <c r="BL137" s="267"/>
      <c r="BM137" s="268"/>
      <c r="BN137" s="267"/>
      <c r="BO137" s="268"/>
      <c r="EE137" s="337" t="str">
        <f t="array" ref="EE137">IFERROR(IF($EC$9="",IF($EC$11="",IF($EC$13="",INDEX(productData[sku],SMALL(MATCH(ROW(productData[sku]),ROW(productData[sku])),ROWS($A$15:A144)+$B$3)),INDEX(productData[sku],SMALL(IF(ISNUMBER(MATCH(productData[size1],$EC$13,0)),MATCH(ROW(productData[sku]),ROW(productData[sku])),""),ROWS($A$15:A142)+$B$3))),IF($EC$13="",INDEX(productData[sku],SMALL(IF(ISNUMBER(MATCH(productData[sex],$EC$11,0)),MATCH(ROW(productData[sku]),ROW(productData[sku])),""),ROWS($A$15:A142)+$B$3)),INDEX(productData[sku],SMALL(IF(ISNUMBER(MATCH(productData[sex],$EC$11,0)*MATCH(productData[size1],$EC$13,0)),MATCH(ROW(productData[sku]),ROW(productData[sku])),""),ROWS($A$15:A142)+$B$3)))),IF($EC$11="",IF($EC$13="",INDEX(productData[sku],SMALL(IF(ISNUMBER(MATCH(productData[category],$EC$9,0)),MATCH(ROW(productData[sku]),ROW(productData[sku])),""),ROWS($A$15:A142)+$B$3)),INDEX(productData[sku],SMALL(IF(ISNUMBER(MATCH(productData[category],$EC$9,0)*MATCH(productData[size1],$EC$13,0)),MATCH(ROW(productData[sku]),ROW(productData[sku])),""),ROWS($A$15:A142)+$B$3))),IF($EC$13="",INDEX(productData[sku],SMALL(IF(ISNUMBER(MATCH(productData[category],$EC$9,0)*MATCH(productData[sex],$EC$11,0)),MATCH(ROW(productData[sku]),ROW(productData[sku])),""),ROWS($A$15:A142)+$B$3)),INDEX(productData[sku],SMALL(IF(ISNUMBER(MATCH(productData[category],$EC$9,0)*MATCH(productData[sex],$EC$11,0)*MATCH(productData[size1],$EC$13,0)),MATCH(ROW(productData[sku]),ROW(productData[sku])),""),ROWS($A$15:A142)+$B$3))))),"")</f>
        <v/>
      </c>
      <c r="EF137" s="501" t="str">
        <f t="array" ref="EF137">IFERROR(IF($EC$9="",IF($EC$11="",IF($EC$13="",INDEX(productData[description],SMALL(MATCH(ROW(productData[sku]),ROW(productData[sku])),ROWS($A$15:A144)+$B$3)),INDEX(productData[description],SMALL(IF(ISNUMBER(MATCH(productData[size1],$EC$13,0)),MATCH(ROW(productData[sku]),ROW(productData[sku])),""),ROWS($A$15:A142)+$B$3))),IF($EC$13="",INDEX(productData[description],SMALL(IF(ISNUMBER(MATCH(productData[sex],$EC$11,0)),MATCH(ROW(productData[sku]),ROW(productData[sku])),""),ROWS($A$15:A142)+$B$3)),INDEX(productData[description],SMALL(IF(ISNUMBER(MATCH(productData[sex],$EC$11,0)*MATCH(productData[size1],$EC$13,0)),MATCH(ROW(productData[sku]),ROW(productData[sku])),""),ROWS($A$15:A142)+$B$3)))),IF($EC$11="",IF($EC$13="",INDEX(productData[description],SMALL(IF(ISNUMBER(MATCH(productData[category],$EC$9,0)),MATCH(ROW(productData[sku]),ROW(productData[sku])),""),ROWS($A$15:A142)+$B$3)),INDEX(productData[description],SMALL(IF(ISNUMBER(MATCH(productData[category],$EC$9,0)*MATCH(productData[size1],$EC$13,0)),MATCH(ROW(productData[sku]),ROW(productData[sku])),""),ROWS($A$15:A142)+$B$3))),IF($EC$13="",INDEX(productData[description],SMALL(IF(ISNUMBER(MATCH(productData[category],$EC$9,0)*MATCH(productData[sex],$EC$11,0)),MATCH(ROW(productData[sku]),ROW(productData[sku])),""),ROWS($A$15:A142)+$B$3)),INDEX(productData[description],SMALL(IF(ISNUMBER(MATCH(productData[category],$EC$9,0)*MATCH(productData[sex],$EC$11,0)*MATCH(productData[size1],$EC$13,0)),MATCH(ROW(productData[sku]),ROW(productData[sku])),""),ROWS($A$15:A142)+$B$3))))),"")</f>
        <v/>
      </c>
      <c r="EG137" s="338" t="str">
        <f>IFERROR(IF('BHPC MANAGER'!$EE137="","",INDEX(inventory[ESISTENZA],MATCH('BHPC MANAGER'!$EE137,inventory[SKU],0))),0)</f>
        <v/>
      </c>
      <c r="EH137" s="339" t="s">
        <v>241</v>
      </c>
      <c r="EI137" s="339" t="str">
        <f t="shared" ref="EI137:EI200" si="15">IF(EE137="","",IFERROR(EG137+EH137,EG137))</f>
        <v/>
      </c>
      <c r="EJ137" s="340" t="s">
        <v>241</v>
      </c>
      <c r="EK137" s="341" t="str">
        <f t="shared" ref="EK137:EK200" si="16">IF(EE137="","",IFERROR(EI137+EJ137,EI137))</f>
        <v/>
      </c>
    </row>
    <row r="138" spans="63:141" x14ac:dyDescent="0.35">
      <c r="BK138" s="266"/>
      <c r="BL138" s="267"/>
      <c r="BM138" s="268"/>
      <c r="BN138" s="267"/>
      <c r="BO138" s="268"/>
      <c r="EE138" s="342" t="str">
        <f t="array" ref="EE138">IFERROR(IF($EC$9="",IF($EC$11="",IF($EC$13="",INDEX(productData[sku],SMALL(MATCH(ROW(productData[sku]),ROW(productData[sku])),ROWS($A$15:A145)+$B$3)),INDEX(productData[sku],SMALL(IF(ISNUMBER(MATCH(productData[size1],$EC$13,0)),MATCH(ROW(productData[sku]),ROW(productData[sku])),""),ROWS($A$15:A143)+$B$3))),IF($EC$13="",INDEX(productData[sku],SMALL(IF(ISNUMBER(MATCH(productData[sex],$EC$11,0)),MATCH(ROW(productData[sku]),ROW(productData[sku])),""),ROWS($A$15:A143)+$B$3)),INDEX(productData[sku],SMALL(IF(ISNUMBER(MATCH(productData[sex],$EC$11,0)*MATCH(productData[size1],$EC$13,0)),MATCH(ROW(productData[sku]),ROW(productData[sku])),""),ROWS($A$15:A143)+$B$3)))),IF($EC$11="",IF($EC$13="",INDEX(productData[sku],SMALL(IF(ISNUMBER(MATCH(productData[category],$EC$9,0)),MATCH(ROW(productData[sku]),ROW(productData[sku])),""),ROWS($A$15:A143)+$B$3)),INDEX(productData[sku],SMALL(IF(ISNUMBER(MATCH(productData[category],$EC$9,0)*MATCH(productData[size1],$EC$13,0)),MATCH(ROW(productData[sku]),ROW(productData[sku])),""),ROWS($A$15:A143)+$B$3))),IF($EC$13="",INDEX(productData[sku],SMALL(IF(ISNUMBER(MATCH(productData[category],$EC$9,0)*MATCH(productData[sex],$EC$11,0)),MATCH(ROW(productData[sku]),ROW(productData[sku])),""),ROWS($A$15:A143)+$B$3)),INDEX(productData[sku],SMALL(IF(ISNUMBER(MATCH(productData[category],$EC$9,0)*MATCH(productData[sex],$EC$11,0)*MATCH(productData[size1],$EC$13,0)),MATCH(ROW(productData[sku]),ROW(productData[sku])),""),ROWS($A$15:A143)+$B$3))))),"")</f>
        <v/>
      </c>
      <c r="EF138" s="502" t="str">
        <f t="array" ref="EF138">IFERROR(IF($EC$9="",IF($EC$11="",IF($EC$13="",INDEX(productData[description],SMALL(MATCH(ROW(productData[sku]),ROW(productData[sku])),ROWS($A$15:A145)+$B$3)),INDEX(productData[description],SMALL(IF(ISNUMBER(MATCH(productData[size1],$EC$13,0)),MATCH(ROW(productData[sku]),ROW(productData[sku])),""),ROWS($A$15:A143)+$B$3))),IF($EC$13="",INDEX(productData[description],SMALL(IF(ISNUMBER(MATCH(productData[sex],$EC$11,0)),MATCH(ROW(productData[sku]),ROW(productData[sku])),""),ROWS($A$15:A143)+$B$3)),INDEX(productData[description],SMALL(IF(ISNUMBER(MATCH(productData[sex],$EC$11,0)*MATCH(productData[size1],$EC$13,0)),MATCH(ROW(productData[sku]),ROW(productData[sku])),""),ROWS($A$15:A143)+$B$3)))),IF($EC$11="",IF($EC$13="",INDEX(productData[description],SMALL(IF(ISNUMBER(MATCH(productData[category],$EC$9,0)),MATCH(ROW(productData[sku]),ROW(productData[sku])),""),ROWS($A$15:A143)+$B$3)),INDEX(productData[description],SMALL(IF(ISNUMBER(MATCH(productData[category],$EC$9,0)*MATCH(productData[size1],$EC$13,0)),MATCH(ROW(productData[sku]),ROW(productData[sku])),""),ROWS($A$15:A143)+$B$3))),IF($EC$13="",INDEX(productData[description],SMALL(IF(ISNUMBER(MATCH(productData[category],$EC$9,0)*MATCH(productData[sex],$EC$11,0)),MATCH(ROW(productData[sku]),ROW(productData[sku])),""),ROWS($A$15:A143)+$B$3)),INDEX(productData[description],SMALL(IF(ISNUMBER(MATCH(productData[category],$EC$9,0)*MATCH(productData[sex],$EC$11,0)*MATCH(productData[size1],$EC$13,0)),MATCH(ROW(productData[sku]),ROW(productData[sku])),""),ROWS($A$15:A143)+$B$3))))),"")</f>
        <v/>
      </c>
      <c r="EG138" s="343" t="str">
        <f>IFERROR(IF('BHPC MANAGER'!$EE138="","",INDEX(inventory[ESISTENZA],MATCH('BHPC MANAGER'!$EE138,inventory[SKU],0))),0)</f>
        <v/>
      </c>
      <c r="EH138" s="344" t="s">
        <v>241</v>
      </c>
      <c r="EI138" s="344" t="str">
        <f t="shared" si="15"/>
        <v/>
      </c>
      <c r="EJ138" s="345" t="s">
        <v>241</v>
      </c>
      <c r="EK138" s="346" t="str">
        <f t="shared" si="16"/>
        <v/>
      </c>
    </row>
    <row r="139" spans="63:141" x14ac:dyDescent="0.35">
      <c r="BK139" s="266"/>
      <c r="BL139" s="267"/>
      <c r="BM139" s="268"/>
      <c r="BN139" s="267"/>
      <c r="BO139" s="268"/>
      <c r="EE139" s="337" t="str">
        <f t="array" ref="EE139">IFERROR(IF($EC$9="",IF($EC$11="",IF($EC$13="",INDEX(productData[sku],SMALL(MATCH(ROW(productData[sku]),ROW(productData[sku])),ROWS($A$15:A146)+$B$3)),INDEX(productData[sku],SMALL(IF(ISNUMBER(MATCH(productData[size1],$EC$13,0)),MATCH(ROW(productData[sku]),ROW(productData[sku])),""),ROWS($A$15:A144)+$B$3))),IF($EC$13="",INDEX(productData[sku],SMALL(IF(ISNUMBER(MATCH(productData[sex],$EC$11,0)),MATCH(ROW(productData[sku]),ROW(productData[sku])),""),ROWS($A$15:A144)+$B$3)),INDEX(productData[sku],SMALL(IF(ISNUMBER(MATCH(productData[sex],$EC$11,0)*MATCH(productData[size1],$EC$13,0)),MATCH(ROW(productData[sku]),ROW(productData[sku])),""),ROWS($A$15:A144)+$B$3)))),IF($EC$11="",IF($EC$13="",INDEX(productData[sku],SMALL(IF(ISNUMBER(MATCH(productData[category],$EC$9,0)),MATCH(ROW(productData[sku]),ROW(productData[sku])),""),ROWS($A$15:A144)+$B$3)),INDEX(productData[sku],SMALL(IF(ISNUMBER(MATCH(productData[category],$EC$9,0)*MATCH(productData[size1],$EC$13,0)),MATCH(ROW(productData[sku]),ROW(productData[sku])),""),ROWS($A$15:A144)+$B$3))),IF($EC$13="",INDEX(productData[sku],SMALL(IF(ISNUMBER(MATCH(productData[category],$EC$9,0)*MATCH(productData[sex],$EC$11,0)),MATCH(ROW(productData[sku]),ROW(productData[sku])),""),ROWS($A$15:A144)+$B$3)),INDEX(productData[sku],SMALL(IF(ISNUMBER(MATCH(productData[category],$EC$9,0)*MATCH(productData[sex],$EC$11,0)*MATCH(productData[size1],$EC$13,0)),MATCH(ROW(productData[sku]),ROW(productData[sku])),""),ROWS($A$15:A144)+$B$3))))),"")</f>
        <v/>
      </c>
      <c r="EF139" s="501" t="str">
        <f t="array" ref="EF139">IFERROR(IF($EC$9="",IF($EC$11="",IF($EC$13="",INDEX(productData[description],SMALL(MATCH(ROW(productData[sku]),ROW(productData[sku])),ROWS($A$15:A146)+$B$3)),INDEX(productData[description],SMALL(IF(ISNUMBER(MATCH(productData[size1],$EC$13,0)),MATCH(ROW(productData[sku]),ROW(productData[sku])),""),ROWS($A$15:A144)+$B$3))),IF($EC$13="",INDEX(productData[description],SMALL(IF(ISNUMBER(MATCH(productData[sex],$EC$11,0)),MATCH(ROW(productData[sku]),ROW(productData[sku])),""),ROWS($A$15:A144)+$B$3)),INDEX(productData[description],SMALL(IF(ISNUMBER(MATCH(productData[sex],$EC$11,0)*MATCH(productData[size1],$EC$13,0)),MATCH(ROW(productData[sku]),ROW(productData[sku])),""),ROWS($A$15:A144)+$B$3)))),IF($EC$11="",IF($EC$13="",INDEX(productData[description],SMALL(IF(ISNUMBER(MATCH(productData[category],$EC$9,0)),MATCH(ROW(productData[sku]),ROW(productData[sku])),""),ROWS($A$15:A144)+$B$3)),INDEX(productData[description],SMALL(IF(ISNUMBER(MATCH(productData[category],$EC$9,0)*MATCH(productData[size1],$EC$13,0)),MATCH(ROW(productData[sku]),ROW(productData[sku])),""),ROWS($A$15:A144)+$B$3))),IF($EC$13="",INDEX(productData[description],SMALL(IF(ISNUMBER(MATCH(productData[category],$EC$9,0)*MATCH(productData[sex],$EC$11,0)),MATCH(ROW(productData[sku]),ROW(productData[sku])),""),ROWS($A$15:A144)+$B$3)),INDEX(productData[description],SMALL(IF(ISNUMBER(MATCH(productData[category],$EC$9,0)*MATCH(productData[sex],$EC$11,0)*MATCH(productData[size1],$EC$13,0)),MATCH(ROW(productData[sku]),ROW(productData[sku])),""),ROWS($A$15:A144)+$B$3))))),"")</f>
        <v/>
      </c>
      <c r="EG139" s="338" t="str">
        <f>IFERROR(IF('BHPC MANAGER'!$EE139="","",INDEX(inventory[ESISTENZA],MATCH('BHPC MANAGER'!$EE139,inventory[SKU],0))),0)</f>
        <v/>
      </c>
      <c r="EH139" s="339" t="s">
        <v>241</v>
      </c>
      <c r="EI139" s="339" t="str">
        <f t="shared" si="15"/>
        <v/>
      </c>
      <c r="EJ139" s="340" t="s">
        <v>241</v>
      </c>
      <c r="EK139" s="341" t="str">
        <f t="shared" si="16"/>
        <v/>
      </c>
    </row>
    <row r="140" spans="63:141" x14ac:dyDescent="0.35">
      <c r="BK140" s="266"/>
      <c r="BL140" s="267"/>
      <c r="BM140" s="268"/>
      <c r="BN140" s="267"/>
      <c r="BO140" s="268"/>
      <c r="EE140" s="342" t="str">
        <f t="array" ref="EE140">IFERROR(IF($EC$9="",IF($EC$11="",IF($EC$13="",INDEX(productData[sku],SMALL(MATCH(ROW(productData[sku]),ROW(productData[sku])),ROWS($A$15:A147)+$B$3)),INDEX(productData[sku],SMALL(IF(ISNUMBER(MATCH(productData[size1],$EC$13,0)),MATCH(ROW(productData[sku]),ROW(productData[sku])),""),ROWS($A$15:A145)+$B$3))),IF($EC$13="",INDEX(productData[sku],SMALL(IF(ISNUMBER(MATCH(productData[sex],$EC$11,0)),MATCH(ROW(productData[sku]),ROW(productData[sku])),""),ROWS($A$15:A145)+$B$3)),INDEX(productData[sku],SMALL(IF(ISNUMBER(MATCH(productData[sex],$EC$11,0)*MATCH(productData[size1],$EC$13,0)),MATCH(ROW(productData[sku]),ROW(productData[sku])),""),ROWS($A$15:A145)+$B$3)))),IF($EC$11="",IF($EC$13="",INDEX(productData[sku],SMALL(IF(ISNUMBER(MATCH(productData[category],$EC$9,0)),MATCH(ROW(productData[sku]),ROW(productData[sku])),""),ROWS($A$15:A145)+$B$3)),INDEX(productData[sku],SMALL(IF(ISNUMBER(MATCH(productData[category],$EC$9,0)*MATCH(productData[size1],$EC$13,0)),MATCH(ROW(productData[sku]),ROW(productData[sku])),""),ROWS($A$15:A145)+$B$3))),IF($EC$13="",INDEX(productData[sku],SMALL(IF(ISNUMBER(MATCH(productData[category],$EC$9,0)*MATCH(productData[sex],$EC$11,0)),MATCH(ROW(productData[sku]),ROW(productData[sku])),""),ROWS($A$15:A145)+$B$3)),INDEX(productData[sku],SMALL(IF(ISNUMBER(MATCH(productData[category],$EC$9,0)*MATCH(productData[sex],$EC$11,0)*MATCH(productData[size1],$EC$13,0)),MATCH(ROW(productData[sku]),ROW(productData[sku])),""),ROWS($A$15:A145)+$B$3))))),"")</f>
        <v/>
      </c>
      <c r="EF140" s="502" t="str">
        <f t="array" ref="EF140">IFERROR(IF($EC$9="",IF($EC$11="",IF($EC$13="",INDEX(productData[description],SMALL(MATCH(ROW(productData[sku]),ROW(productData[sku])),ROWS($A$15:A147)+$B$3)),INDEX(productData[description],SMALL(IF(ISNUMBER(MATCH(productData[size1],$EC$13,0)),MATCH(ROW(productData[sku]),ROW(productData[sku])),""),ROWS($A$15:A145)+$B$3))),IF($EC$13="",INDEX(productData[description],SMALL(IF(ISNUMBER(MATCH(productData[sex],$EC$11,0)),MATCH(ROW(productData[sku]),ROW(productData[sku])),""),ROWS($A$15:A145)+$B$3)),INDEX(productData[description],SMALL(IF(ISNUMBER(MATCH(productData[sex],$EC$11,0)*MATCH(productData[size1],$EC$13,0)),MATCH(ROW(productData[sku]),ROW(productData[sku])),""),ROWS($A$15:A145)+$B$3)))),IF($EC$11="",IF($EC$13="",INDEX(productData[description],SMALL(IF(ISNUMBER(MATCH(productData[category],$EC$9,0)),MATCH(ROW(productData[sku]),ROW(productData[sku])),""),ROWS($A$15:A145)+$B$3)),INDEX(productData[description],SMALL(IF(ISNUMBER(MATCH(productData[category],$EC$9,0)*MATCH(productData[size1],$EC$13,0)),MATCH(ROW(productData[sku]),ROW(productData[sku])),""),ROWS($A$15:A145)+$B$3))),IF($EC$13="",INDEX(productData[description],SMALL(IF(ISNUMBER(MATCH(productData[category],$EC$9,0)*MATCH(productData[sex],$EC$11,0)),MATCH(ROW(productData[sku]),ROW(productData[sku])),""),ROWS($A$15:A145)+$B$3)),INDEX(productData[description],SMALL(IF(ISNUMBER(MATCH(productData[category],$EC$9,0)*MATCH(productData[sex],$EC$11,0)*MATCH(productData[size1],$EC$13,0)),MATCH(ROW(productData[sku]),ROW(productData[sku])),""),ROWS($A$15:A145)+$B$3))))),"")</f>
        <v/>
      </c>
      <c r="EG140" s="343" t="str">
        <f>IFERROR(IF('BHPC MANAGER'!$EE140="","",INDEX(inventory[ESISTENZA],MATCH('BHPC MANAGER'!$EE140,inventory[SKU],0))),0)</f>
        <v/>
      </c>
      <c r="EH140" s="344" t="s">
        <v>241</v>
      </c>
      <c r="EI140" s="344" t="str">
        <f t="shared" si="15"/>
        <v/>
      </c>
      <c r="EJ140" s="345" t="s">
        <v>241</v>
      </c>
      <c r="EK140" s="346" t="str">
        <f t="shared" si="16"/>
        <v/>
      </c>
    </row>
    <row r="141" spans="63:141" x14ac:dyDescent="0.35">
      <c r="BK141" s="266"/>
      <c r="BL141" s="267"/>
      <c r="BM141" s="268"/>
      <c r="BN141" s="267"/>
      <c r="BO141" s="268"/>
      <c r="EE141" s="337" t="str">
        <f t="array" ref="EE141">IFERROR(IF($EC$9="",IF($EC$11="",IF($EC$13="",INDEX(productData[sku],SMALL(MATCH(ROW(productData[sku]),ROW(productData[sku])),ROWS($A$15:A148)+$B$3)),INDEX(productData[sku],SMALL(IF(ISNUMBER(MATCH(productData[size1],$EC$13,0)),MATCH(ROW(productData[sku]),ROW(productData[sku])),""),ROWS($A$15:A146)+$B$3))),IF($EC$13="",INDEX(productData[sku],SMALL(IF(ISNUMBER(MATCH(productData[sex],$EC$11,0)),MATCH(ROW(productData[sku]),ROW(productData[sku])),""),ROWS($A$15:A146)+$B$3)),INDEX(productData[sku],SMALL(IF(ISNUMBER(MATCH(productData[sex],$EC$11,0)*MATCH(productData[size1],$EC$13,0)),MATCH(ROW(productData[sku]),ROW(productData[sku])),""),ROWS($A$15:A146)+$B$3)))),IF($EC$11="",IF($EC$13="",INDEX(productData[sku],SMALL(IF(ISNUMBER(MATCH(productData[category],$EC$9,0)),MATCH(ROW(productData[sku]),ROW(productData[sku])),""),ROWS($A$15:A146)+$B$3)),INDEX(productData[sku],SMALL(IF(ISNUMBER(MATCH(productData[category],$EC$9,0)*MATCH(productData[size1],$EC$13,0)),MATCH(ROW(productData[sku]),ROW(productData[sku])),""),ROWS($A$15:A146)+$B$3))),IF($EC$13="",INDEX(productData[sku],SMALL(IF(ISNUMBER(MATCH(productData[category],$EC$9,0)*MATCH(productData[sex],$EC$11,0)),MATCH(ROW(productData[sku]),ROW(productData[sku])),""),ROWS($A$15:A146)+$B$3)),INDEX(productData[sku],SMALL(IF(ISNUMBER(MATCH(productData[category],$EC$9,0)*MATCH(productData[sex],$EC$11,0)*MATCH(productData[size1],$EC$13,0)),MATCH(ROW(productData[sku]),ROW(productData[sku])),""),ROWS($A$15:A146)+$B$3))))),"")</f>
        <v/>
      </c>
      <c r="EF141" s="501" t="str">
        <f t="array" ref="EF141">IFERROR(IF($EC$9="",IF($EC$11="",IF($EC$13="",INDEX(productData[description],SMALL(MATCH(ROW(productData[sku]),ROW(productData[sku])),ROWS($A$15:A148)+$B$3)),INDEX(productData[description],SMALL(IF(ISNUMBER(MATCH(productData[size1],$EC$13,0)),MATCH(ROW(productData[sku]),ROW(productData[sku])),""),ROWS($A$15:A146)+$B$3))),IF($EC$13="",INDEX(productData[description],SMALL(IF(ISNUMBER(MATCH(productData[sex],$EC$11,0)),MATCH(ROW(productData[sku]),ROW(productData[sku])),""),ROWS($A$15:A146)+$B$3)),INDEX(productData[description],SMALL(IF(ISNUMBER(MATCH(productData[sex],$EC$11,0)*MATCH(productData[size1],$EC$13,0)),MATCH(ROW(productData[sku]),ROW(productData[sku])),""),ROWS($A$15:A146)+$B$3)))),IF($EC$11="",IF($EC$13="",INDEX(productData[description],SMALL(IF(ISNUMBER(MATCH(productData[category],$EC$9,0)),MATCH(ROW(productData[sku]),ROW(productData[sku])),""),ROWS($A$15:A146)+$B$3)),INDEX(productData[description],SMALL(IF(ISNUMBER(MATCH(productData[category],$EC$9,0)*MATCH(productData[size1],$EC$13,0)),MATCH(ROW(productData[sku]),ROW(productData[sku])),""),ROWS($A$15:A146)+$B$3))),IF($EC$13="",INDEX(productData[description],SMALL(IF(ISNUMBER(MATCH(productData[category],$EC$9,0)*MATCH(productData[sex],$EC$11,0)),MATCH(ROW(productData[sku]),ROW(productData[sku])),""),ROWS($A$15:A146)+$B$3)),INDEX(productData[description],SMALL(IF(ISNUMBER(MATCH(productData[category],$EC$9,0)*MATCH(productData[sex],$EC$11,0)*MATCH(productData[size1],$EC$13,0)),MATCH(ROW(productData[sku]),ROW(productData[sku])),""),ROWS($A$15:A146)+$B$3))))),"")</f>
        <v/>
      </c>
      <c r="EG141" s="338" t="str">
        <f>IFERROR(IF('BHPC MANAGER'!$EE141="","",INDEX(inventory[ESISTENZA],MATCH('BHPC MANAGER'!$EE141,inventory[SKU],0))),0)</f>
        <v/>
      </c>
      <c r="EH141" s="339" t="s">
        <v>241</v>
      </c>
      <c r="EI141" s="339" t="str">
        <f t="shared" si="15"/>
        <v/>
      </c>
      <c r="EJ141" s="340" t="s">
        <v>241</v>
      </c>
      <c r="EK141" s="341" t="str">
        <f t="shared" si="16"/>
        <v/>
      </c>
    </row>
    <row r="142" spans="63:141" x14ac:dyDescent="0.35">
      <c r="BK142" s="266"/>
      <c r="BL142" s="267"/>
      <c r="BM142" s="268"/>
      <c r="BN142" s="267"/>
      <c r="BO142" s="268"/>
      <c r="EE142" s="342" t="str">
        <f t="array" ref="EE142">IFERROR(IF($EC$9="",IF($EC$11="",IF($EC$13="",INDEX(productData[sku],SMALL(MATCH(ROW(productData[sku]),ROW(productData[sku])),ROWS($A$15:A149)+$B$3)),INDEX(productData[sku],SMALL(IF(ISNUMBER(MATCH(productData[size1],$EC$13,0)),MATCH(ROW(productData[sku]),ROW(productData[sku])),""),ROWS($A$15:A147)+$B$3))),IF($EC$13="",INDEX(productData[sku],SMALL(IF(ISNUMBER(MATCH(productData[sex],$EC$11,0)),MATCH(ROW(productData[sku]),ROW(productData[sku])),""),ROWS($A$15:A147)+$B$3)),INDEX(productData[sku],SMALL(IF(ISNUMBER(MATCH(productData[sex],$EC$11,0)*MATCH(productData[size1],$EC$13,0)),MATCH(ROW(productData[sku]),ROW(productData[sku])),""),ROWS($A$15:A147)+$B$3)))),IF($EC$11="",IF($EC$13="",INDEX(productData[sku],SMALL(IF(ISNUMBER(MATCH(productData[category],$EC$9,0)),MATCH(ROW(productData[sku]),ROW(productData[sku])),""),ROWS($A$15:A147)+$B$3)),INDEX(productData[sku],SMALL(IF(ISNUMBER(MATCH(productData[category],$EC$9,0)*MATCH(productData[size1],$EC$13,0)),MATCH(ROW(productData[sku]),ROW(productData[sku])),""),ROWS($A$15:A147)+$B$3))),IF($EC$13="",INDEX(productData[sku],SMALL(IF(ISNUMBER(MATCH(productData[category],$EC$9,0)*MATCH(productData[sex],$EC$11,0)),MATCH(ROW(productData[sku]),ROW(productData[sku])),""),ROWS($A$15:A147)+$B$3)),INDEX(productData[sku],SMALL(IF(ISNUMBER(MATCH(productData[category],$EC$9,0)*MATCH(productData[sex],$EC$11,0)*MATCH(productData[size1],$EC$13,0)),MATCH(ROW(productData[sku]),ROW(productData[sku])),""),ROWS($A$15:A147)+$B$3))))),"")</f>
        <v/>
      </c>
      <c r="EF142" s="502" t="str">
        <f t="array" ref="EF142">IFERROR(IF($EC$9="",IF($EC$11="",IF($EC$13="",INDEX(productData[description],SMALL(MATCH(ROW(productData[sku]),ROW(productData[sku])),ROWS($A$15:A149)+$B$3)),INDEX(productData[description],SMALL(IF(ISNUMBER(MATCH(productData[size1],$EC$13,0)),MATCH(ROW(productData[sku]),ROW(productData[sku])),""),ROWS($A$15:A147)+$B$3))),IF($EC$13="",INDEX(productData[description],SMALL(IF(ISNUMBER(MATCH(productData[sex],$EC$11,0)),MATCH(ROW(productData[sku]),ROW(productData[sku])),""),ROWS($A$15:A147)+$B$3)),INDEX(productData[description],SMALL(IF(ISNUMBER(MATCH(productData[sex],$EC$11,0)*MATCH(productData[size1],$EC$13,0)),MATCH(ROW(productData[sku]),ROW(productData[sku])),""),ROWS($A$15:A147)+$B$3)))),IF($EC$11="",IF($EC$13="",INDEX(productData[description],SMALL(IF(ISNUMBER(MATCH(productData[category],$EC$9,0)),MATCH(ROW(productData[sku]),ROW(productData[sku])),""),ROWS($A$15:A147)+$B$3)),INDEX(productData[description],SMALL(IF(ISNUMBER(MATCH(productData[category],$EC$9,0)*MATCH(productData[size1],$EC$13,0)),MATCH(ROW(productData[sku]),ROW(productData[sku])),""),ROWS($A$15:A147)+$B$3))),IF($EC$13="",INDEX(productData[description],SMALL(IF(ISNUMBER(MATCH(productData[category],$EC$9,0)*MATCH(productData[sex],$EC$11,0)),MATCH(ROW(productData[sku]),ROW(productData[sku])),""),ROWS($A$15:A147)+$B$3)),INDEX(productData[description],SMALL(IF(ISNUMBER(MATCH(productData[category],$EC$9,0)*MATCH(productData[sex],$EC$11,0)*MATCH(productData[size1],$EC$13,0)),MATCH(ROW(productData[sku]),ROW(productData[sku])),""),ROWS($A$15:A147)+$B$3))))),"")</f>
        <v/>
      </c>
      <c r="EG142" s="343" t="str">
        <f>IFERROR(IF('BHPC MANAGER'!$EE142="","",INDEX(inventory[ESISTENZA],MATCH('BHPC MANAGER'!$EE142,inventory[SKU],0))),0)</f>
        <v/>
      </c>
      <c r="EH142" s="344" t="s">
        <v>241</v>
      </c>
      <c r="EI142" s="344" t="str">
        <f t="shared" si="15"/>
        <v/>
      </c>
      <c r="EJ142" s="345" t="s">
        <v>241</v>
      </c>
      <c r="EK142" s="346" t="str">
        <f t="shared" si="16"/>
        <v/>
      </c>
    </row>
    <row r="143" spans="63:141" x14ac:dyDescent="0.35">
      <c r="BK143" s="266"/>
      <c r="BL143" s="267"/>
      <c r="BM143" s="268"/>
      <c r="BN143" s="267"/>
      <c r="BO143" s="268"/>
      <c r="EE143" s="337" t="str">
        <f t="array" ref="EE143">IFERROR(IF($EC$9="",IF($EC$11="",IF($EC$13="",INDEX(productData[sku],SMALL(MATCH(ROW(productData[sku]),ROW(productData[sku])),ROWS($A$15:A150)+$B$3)),INDEX(productData[sku],SMALL(IF(ISNUMBER(MATCH(productData[size1],$EC$13,0)),MATCH(ROW(productData[sku]),ROW(productData[sku])),""),ROWS($A$15:A148)+$B$3))),IF($EC$13="",INDEX(productData[sku],SMALL(IF(ISNUMBER(MATCH(productData[sex],$EC$11,0)),MATCH(ROW(productData[sku]),ROW(productData[sku])),""),ROWS($A$15:A148)+$B$3)),INDEX(productData[sku],SMALL(IF(ISNUMBER(MATCH(productData[sex],$EC$11,0)*MATCH(productData[size1],$EC$13,0)),MATCH(ROW(productData[sku]),ROW(productData[sku])),""),ROWS($A$15:A148)+$B$3)))),IF($EC$11="",IF($EC$13="",INDEX(productData[sku],SMALL(IF(ISNUMBER(MATCH(productData[category],$EC$9,0)),MATCH(ROW(productData[sku]),ROW(productData[sku])),""),ROWS($A$15:A148)+$B$3)),INDEX(productData[sku],SMALL(IF(ISNUMBER(MATCH(productData[category],$EC$9,0)*MATCH(productData[size1],$EC$13,0)),MATCH(ROW(productData[sku]),ROW(productData[sku])),""),ROWS($A$15:A148)+$B$3))),IF($EC$13="",INDEX(productData[sku],SMALL(IF(ISNUMBER(MATCH(productData[category],$EC$9,0)*MATCH(productData[sex],$EC$11,0)),MATCH(ROW(productData[sku]),ROW(productData[sku])),""),ROWS($A$15:A148)+$B$3)),INDEX(productData[sku],SMALL(IF(ISNUMBER(MATCH(productData[category],$EC$9,0)*MATCH(productData[sex],$EC$11,0)*MATCH(productData[size1],$EC$13,0)),MATCH(ROW(productData[sku]),ROW(productData[sku])),""),ROWS($A$15:A148)+$B$3))))),"")</f>
        <v/>
      </c>
      <c r="EF143" s="501" t="str">
        <f t="array" ref="EF143">IFERROR(IF($EC$9="",IF($EC$11="",IF($EC$13="",INDEX(productData[description],SMALL(MATCH(ROW(productData[sku]),ROW(productData[sku])),ROWS($A$15:A150)+$B$3)),INDEX(productData[description],SMALL(IF(ISNUMBER(MATCH(productData[size1],$EC$13,0)),MATCH(ROW(productData[sku]),ROW(productData[sku])),""),ROWS($A$15:A148)+$B$3))),IF($EC$13="",INDEX(productData[description],SMALL(IF(ISNUMBER(MATCH(productData[sex],$EC$11,0)),MATCH(ROW(productData[sku]),ROW(productData[sku])),""),ROWS($A$15:A148)+$B$3)),INDEX(productData[description],SMALL(IF(ISNUMBER(MATCH(productData[sex],$EC$11,0)*MATCH(productData[size1],$EC$13,0)),MATCH(ROW(productData[sku]),ROW(productData[sku])),""),ROWS($A$15:A148)+$B$3)))),IF($EC$11="",IF($EC$13="",INDEX(productData[description],SMALL(IF(ISNUMBER(MATCH(productData[category],$EC$9,0)),MATCH(ROW(productData[sku]),ROW(productData[sku])),""),ROWS($A$15:A148)+$B$3)),INDEX(productData[description],SMALL(IF(ISNUMBER(MATCH(productData[category],$EC$9,0)*MATCH(productData[size1],$EC$13,0)),MATCH(ROW(productData[sku]),ROW(productData[sku])),""),ROWS($A$15:A148)+$B$3))),IF($EC$13="",INDEX(productData[description],SMALL(IF(ISNUMBER(MATCH(productData[category],$EC$9,0)*MATCH(productData[sex],$EC$11,0)),MATCH(ROW(productData[sku]),ROW(productData[sku])),""),ROWS($A$15:A148)+$B$3)),INDEX(productData[description],SMALL(IF(ISNUMBER(MATCH(productData[category],$EC$9,0)*MATCH(productData[sex],$EC$11,0)*MATCH(productData[size1],$EC$13,0)),MATCH(ROW(productData[sku]),ROW(productData[sku])),""),ROWS($A$15:A148)+$B$3))))),"")</f>
        <v/>
      </c>
      <c r="EG143" s="338" t="str">
        <f>IFERROR(IF('BHPC MANAGER'!$EE143="","",INDEX(inventory[ESISTENZA],MATCH('BHPC MANAGER'!$EE143,inventory[SKU],0))),0)</f>
        <v/>
      </c>
      <c r="EH143" s="339" t="s">
        <v>241</v>
      </c>
      <c r="EI143" s="339" t="str">
        <f t="shared" si="15"/>
        <v/>
      </c>
      <c r="EJ143" s="340" t="s">
        <v>241</v>
      </c>
      <c r="EK143" s="341" t="str">
        <f t="shared" si="16"/>
        <v/>
      </c>
    </row>
    <row r="144" spans="63:141" x14ac:dyDescent="0.35">
      <c r="BK144" s="266"/>
      <c r="BL144" s="267"/>
      <c r="BM144" s="268"/>
      <c r="BN144" s="267"/>
      <c r="BO144" s="268"/>
      <c r="EE144" s="342" t="str">
        <f t="array" ref="EE144">IFERROR(IF($EC$9="",IF($EC$11="",IF($EC$13="",INDEX(productData[sku],SMALL(MATCH(ROW(productData[sku]),ROW(productData[sku])),ROWS($A$15:A151)+$B$3)),INDEX(productData[sku],SMALL(IF(ISNUMBER(MATCH(productData[size1],$EC$13,0)),MATCH(ROW(productData[sku]),ROW(productData[sku])),""),ROWS($A$15:A149)+$B$3))),IF($EC$13="",INDEX(productData[sku],SMALL(IF(ISNUMBER(MATCH(productData[sex],$EC$11,0)),MATCH(ROW(productData[sku]),ROW(productData[sku])),""),ROWS($A$15:A149)+$B$3)),INDEX(productData[sku],SMALL(IF(ISNUMBER(MATCH(productData[sex],$EC$11,0)*MATCH(productData[size1],$EC$13,0)),MATCH(ROW(productData[sku]),ROW(productData[sku])),""),ROWS($A$15:A149)+$B$3)))),IF($EC$11="",IF($EC$13="",INDEX(productData[sku],SMALL(IF(ISNUMBER(MATCH(productData[category],$EC$9,0)),MATCH(ROW(productData[sku]),ROW(productData[sku])),""),ROWS($A$15:A149)+$B$3)),INDEX(productData[sku],SMALL(IF(ISNUMBER(MATCH(productData[category],$EC$9,0)*MATCH(productData[size1],$EC$13,0)),MATCH(ROW(productData[sku]),ROW(productData[sku])),""),ROWS($A$15:A149)+$B$3))),IF($EC$13="",INDEX(productData[sku],SMALL(IF(ISNUMBER(MATCH(productData[category],$EC$9,0)*MATCH(productData[sex],$EC$11,0)),MATCH(ROW(productData[sku]),ROW(productData[sku])),""),ROWS($A$15:A149)+$B$3)),INDEX(productData[sku],SMALL(IF(ISNUMBER(MATCH(productData[category],$EC$9,0)*MATCH(productData[sex],$EC$11,0)*MATCH(productData[size1],$EC$13,0)),MATCH(ROW(productData[sku]),ROW(productData[sku])),""),ROWS($A$15:A149)+$B$3))))),"")</f>
        <v/>
      </c>
      <c r="EF144" s="502" t="str">
        <f t="array" ref="EF144">IFERROR(IF($EC$9="",IF($EC$11="",IF($EC$13="",INDEX(productData[description],SMALL(MATCH(ROW(productData[sku]),ROW(productData[sku])),ROWS($A$15:A151)+$B$3)),INDEX(productData[description],SMALL(IF(ISNUMBER(MATCH(productData[size1],$EC$13,0)),MATCH(ROW(productData[sku]),ROW(productData[sku])),""),ROWS($A$15:A149)+$B$3))),IF($EC$13="",INDEX(productData[description],SMALL(IF(ISNUMBER(MATCH(productData[sex],$EC$11,0)),MATCH(ROW(productData[sku]),ROW(productData[sku])),""),ROWS($A$15:A149)+$B$3)),INDEX(productData[description],SMALL(IF(ISNUMBER(MATCH(productData[sex],$EC$11,0)*MATCH(productData[size1],$EC$13,0)),MATCH(ROW(productData[sku]),ROW(productData[sku])),""),ROWS($A$15:A149)+$B$3)))),IF($EC$11="",IF($EC$13="",INDEX(productData[description],SMALL(IF(ISNUMBER(MATCH(productData[category],$EC$9,0)),MATCH(ROW(productData[sku]),ROW(productData[sku])),""),ROWS($A$15:A149)+$B$3)),INDEX(productData[description],SMALL(IF(ISNUMBER(MATCH(productData[category],$EC$9,0)*MATCH(productData[size1],$EC$13,0)),MATCH(ROW(productData[sku]),ROW(productData[sku])),""),ROWS($A$15:A149)+$B$3))),IF($EC$13="",INDEX(productData[description],SMALL(IF(ISNUMBER(MATCH(productData[category],$EC$9,0)*MATCH(productData[sex],$EC$11,0)),MATCH(ROW(productData[sku]),ROW(productData[sku])),""),ROWS($A$15:A149)+$B$3)),INDEX(productData[description],SMALL(IF(ISNUMBER(MATCH(productData[category],$EC$9,0)*MATCH(productData[sex],$EC$11,0)*MATCH(productData[size1],$EC$13,0)),MATCH(ROW(productData[sku]),ROW(productData[sku])),""),ROWS($A$15:A149)+$B$3))))),"")</f>
        <v/>
      </c>
      <c r="EG144" s="343" t="str">
        <f>IFERROR(IF('BHPC MANAGER'!$EE144="","",INDEX(inventory[ESISTENZA],MATCH('BHPC MANAGER'!$EE144,inventory[SKU],0))),0)</f>
        <v/>
      </c>
      <c r="EH144" s="344" t="s">
        <v>241</v>
      </c>
      <c r="EI144" s="344" t="str">
        <f t="shared" si="15"/>
        <v/>
      </c>
      <c r="EJ144" s="345" t="s">
        <v>241</v>
      </c>
      <c r="EK144" s="346" t="str">
        <f t="shared" si="16"/>
        <v/>
      </c>
    </row>
    <row r="145" spans="63:141" x14ac:dyDescent="0.35">
      <c r="BK145" s="266"/>
      <c r="BL145" s="267"/>
      <c r="BM145" s="268"/>
      <c r="BN145" s="267"/>
      <c r="BO145" s="268"/>
      <c r="EE145" s="337" t="str">
        <f t="array" ref="EE145">IFERROR(IF($EC$9="",IF($EC$11="",IF($EC$13="",INDEX(productData[sku],SMALL(MATCH(ROW(productData[sku]),ROW(productData[sku])),ROWS($A$15:A152)+$B$3)),INDEX(productData[sku],SMALL(IF(ISNUMBER(MATCH(productData[size1],$EC$13,0)),MATCH(ROW(productData[sku]),ROW(productData[sku])),""),ROWS($A$15:A150)+$B$3))),IF($EC$13="",INDEX(productData[sku],SMALL(IF(ISNUMBER(MATCH(productData[sex],$EC$11,0)),MATCH(ROW(productData[sku]),ROW(productData[sku])),""),ROWS($A$15:A150)+$B$3)),INDEX(productData[sku],SMALL(IF(ISNUMBER(MATCH(productData[sex],$EC$11,0)*MATCH(productData[size1],$EC$13,0)),MATCH(ROW(productData[sku]),ROW(productData[sku])),""),ROWS($A$15:A150)+$B$3)))),IF($EC$11="",IF($EC$13="",INDEX(productData[sku],SMALL(IF(ISNUMBER(MATCH(productData[category],$EC$9,0)),MATCH(ROW(productData[sku]),ROW(productData[sku])),""),ROWS($A$15:A150)+$B$3)),INDEX(productData[sku],SMALL(IF(ISNUMBER(MATCH(productData[category],$EC$9,0)*MATCH(productData[size1],$EC$13,0)),MATCH(ROW(productData[sku]),ROW(productData[sku])),""),ROWS($A$15:A150)+$B$3))),IF($EC$13="",INDEX(productData[sku],SMALL(IF(ISNUMBER(MATCH(productData[category],$EC$9,0)*MATCH(productData[sex],$EC$11,0)),MATCH(ROW(productData[sku]),ROW(productData[sku])),""),ROWS($A$15:A150)+$B$3)),INDEX(productData[sku],SMALL(IF(ISNUMBER(MATCH(productData[category],$EC$9,0)*MATCH(productData[sex],$EC$11,0)*MATCH(productData[size1],$EC$13,0)),MATCH(ROW(productData[sku]),ROW(productData[sku])),""),ROWS($A$15:A150)+$B$3))))),"")</f>
        <v/>
      </c>
      <c r="EF145" s="501" t="str">
        <f t="array" ref="EF145">IFERROR(IF($EC$9="",IF($EC$11="",IF($EC$13="",INDEX(productData[description],SMALL(MATCH(ROW(productData[sku]),ROW(productData[sku])),ROWS($A$15:A152)+$B$3)),INDEX(productData[description],SMALL(IF(ISNUMBER(MATCH(productData[size1],$EC$13,0)),MATCH(ROW(productData[sku]),ROW(productData[sku])),""),ROWS($A$15:A150)+$B$3))),IF($EC$13="",INDEX(productData[description],SMALL(IF(ISNUMBER(MATCH(productData[sex],$EC$11,0)),MATCH(ROW(productData[sku]),ROW(productData[sku])),""),ROWS($A$15:A150)+$B$3)),INDEX(productData[description],SMALL(IF(ISNUMBER(MATCH(productData[sex],$EC$11,0)*MATCH(productData[size1],$EC$13,0)),MATCH(ROW(productData[sku]),ROW(productData[sku])),""),ROWS($A$15:A150)+$B$3)))),IF($EC$11="",IF($EC$13="",INDEX(productData[description],SMALL(IF(ISNUMBER(MATCH(productData[category],$EC$9,0)),MATCH(ROW(productData[sku]),ROW(productData[sku])),""),ROWS($A$15:A150)+$B$3)),INDEX(productData[description],SMALL(IF(ISNUMBER(MATCH(productData[category],$EC$9,0)*MATCH(productData[size1],$EC$13,0)),MATCH(ROW(productData[sku]),ROW(productData[sku])),""),ROWS($A$15:A150)+$B$3))),IF($EC$13="",INDEX(productData[description],SMALL(IF(ISNUMBER(MATCH(productData[category],$EC$9,0)*MATCH(productData[sex],$EC$11,0)),MATCH(ROW(productData[sku]),ROW(productData[sku])),""),ROWS($A$15:A150)+$B$3)),INDEX(productData[description],SMALL(IF(ISNUMBER(MATCH(productData[category],$EC$9,0)*MATCH(productData[sex],$EC$11,0)*MATCH(productData[size1],$EC$13,0)),MATCH(ROW(productData[sku]),ROW(productData[sku])),""),ROWS($A$15:A150)+$B$3))))),"")</f>
        <v/>
      </c>
      <c r="EG145" s="338" t="str">
        <f>IFERROR(IF('BHPC MANAGER'!$EE145="","",INDEX(inventory[ESISTENZA],MATCH('BHPC MANAGER'!$EE145,inventory[SKU],0))),0)</f>
        <v/>
      </c>
      <c r="EH145" s="339" t="s">
        <v>241</v>
      </c>
      <c r="EI145" s="339" t="str">
        <f t="shared" si="15"/>
        <v/>
      </c>
      <c r="EJ145" s="340" t="s">
        <v>241</v>
      </c>
      <c r="EK145" s="341" t="str">
        <f t="shared" si="16"/>
        <v/>
      </c>
    </row>
    <row r="146" spans="63:141" x14ac:dyDescent="0.35">
      <c r="BK146" s="266"/>
      <c r="BL146" s="267"/>
      <c r="BM146" s="268"/>
      <c r="BN146" s="267"/>
      <c r="BO146" s="268"/>
      <c r="EE146" s="342" t="str">
        <f t="array" ref="EE146">IFERROR(IF($EC$9="",IF($EC$11="",IF($EC$13="",INDEX(productData[sku],SMALL(MATCH(ROW(productData[sku]),ROW(productData[sku])),ROWS($A$15:A153)+$B$3)),INDEX(productData[sku],SMALL(IF(ISNUMBER(MATCH(productData[size1],$EC$13,0)),MATCH(ROW(productData[sku]),ROW(productData[sku])),""),ROWS($A$15:A151)+$B$3))),IF($EC$13="",INDEX(productData[sku],SMALL(IF(ISNUMBER(MATCH(productData[sex],$EC$11,0)),MATCH(ROW(productData[sku]),ROW(productData[sku])),""),ROWS($A$15:A151)+$B$3)),INDEX(productData[sku],SMALL(IF(ISNUMBER(MATCH(productData[sex],$EC$11,0)*MATCH(productData[size1],$EC$13,0)),MATCH(ROW(productData[sku]),ROW(productData[sku])),""),ROWS($A$15:A151)+$B$3)))),IF($EC$11="",IF($EC$13="",INDEX(productData[sku],SMALL(IF(ISNUMBER(MATCH(productData[category],$EC$9,0)),MATCH(ROW(productData[sku]),ROW(productData[sku])),""),ROWS($A$15:A151)+$B$3)),INDEX(productData[sku],SMALL(IF(ISNUMBER(MATCH(productData[category],$EC$9,0)*MATCH(productData[size1],$EC$13,0)),MATCH(ROW(productData[sku]),ROW(productData[sku])),""),ROWS($A$15:A151)+$B$3))),IF($EC$13="",INDEX(productData[sku],SMALL(IF(ISNUMBER(MATCH(productData[category],$EC$9,0)*MATCH(productData[sex],$EC$11,0)),MATCH(ROW(productData[sku]),ROW(productData[sku])),""),ROWS($A$15:A151)+$B$3)),INDEX(productData[sku],SMALL(IF(ISNUMBER(MATCH(productData[category],$EC$9,0)*MATCH(productData[sex],$EC$11,0)*MATCH(productData[size1],$EC$13,0)),MATCH(ROW(productData[sku]),ROW(productData[sku])),""),ROWS($A$15:A151)+$B$3))))),"")</f>
        <v/>
      </c>
      <c r="EF146" s="502" t="str">
        <f t="array" ref="EF146">IFERROR(IF($EC$9="",IF($EC$11="",IF($EC$13="",INDEX(productData[description],SMALL(MATCH(ROW(productData[sku]),ROW(productData[sku])),ROWS($A$15:A153)+$B$3)),INDEX(productData[description],SMALL(IF(ISNUMBER(MATCH(productData[size1],$EC$13,0)),MATCH(ROW(productData[sku]),ROW(productData[sku])),""),ROWS($A$15:A151)+$B$3))),IF($EC$13="",INDEX(productData[description],SMALL(IF(ISNUMBER(MATCH(productData[sex],$EC$11,0)),MATCH(ROW(productData[sku]),ROW(productData[sku])),""),ROWS($A$15:A151)+$B$3)),INDEX(productData[description],SMALL(IF(ISNUMBER(MATCH(productData[sex],$EC$11,0)*MATCH(productData[size1],$EC$13,0)),MATCH(ROW(productData[sku]),ROW(productData[sku])),""),ROWS($A$15:A151)+$B$3)))),IF($EC$11="",IF($EC$13="",INDEX(productData[description],SMALL(IF(ISNUMBER(MATCH(productData[category],$EC$9,0)),MATCH(ROW(productData[sku]),ROW(productData[sku])),""),ROWS($A$15:A151)+$B$3)),INDEX(productData[description],SMALL(IF(ISNUMBER(MATCH(productData[category],$EC$9,0)*MATCH(productData[size1],$EC$13,0)),MATCH(ROW(productData[sku]),ROW(productData[sku])),""),ROWS($A$15:A151)+$B$3))),IF($EC$13="",INDEX(productData[description],SMALL(IF(ISNUMBER(MATCH(productData[category],$EC$9,0)*MATCH(productData[sex],$EC$11,0)),MATCH(ROW(productData[sku]),ROW(productData[sku])),""),ROWS($A$15:A151)+$B$3)),INDEX(productData[description],SMALL(IF(ISNUMBER(MATCH(productData[category],$EC$9,0)*MATCH(productData[sex],$EC$11,0)*MATCH(productData[size1],$EC$13,0)),MATCH(ROW(productData[sku]),ROW(productData[sku])),""),ROWS($A$15:A151)+$B$3))))),"")</f>
        <v/>
      </c>
      <c r="EG146" s="343" t="str">
        <f>IFERROR(IF('BHPC MANAGER'!$EE146="","",INDEX(inventory[ESISTENZA],MATCH('BHPC MANAGER'!$EE146,inventory[SKU],0))),0)</f>
        <v/>
      </c>
      <c r="EH146" s="344" t="s">
        <v>241</v>
      </c>
      <c r="EI146" s="344" t="str">
        <f t="shared" si="15"/>
        <v/>
      </c>
      <c r="EJ146" s="345" t="s">
        <v>241</v>
      </c>
      <c r="EK146" s="346" t="str">
        <f t="shared" si="16"/>
        <v/>
      </c>
    </row>
    <row r="147" spans="63:141" x14ac:dyDescent="0.35">
      <c r="BK147" s="266"/>
      <c r="BL147" s="267"/>
      <c r="BM147" s="268"/>
      <c r="BN147" s="267"/>
      <c r="BO147" s="268"/>
      <c r="EE147" s="337" t="str">
        <f t="array" ref="EE147">IFERROR(IF($EC$9="",IF($EC$11="",IF($EC$13="",INDEX(productData[sku],SMALL(MATCH(ROW(productData[sku]),ROW(productData[sku])),ROWS($A$15:A154)+$B$3)),INDEX(productData[sku],SMALL(IF(ISNUMBER(MATCH(productData[size1],$EC$13,0)),MATCH(ROW(productData[sku]),ROW(productData[sku])),""),ROWS($A$15:A152)+$B$3))),IF($EC$13="",INDEX(productData[sku],SMALL(IF(ISNUMBER(MATCH(productData[sex],$EC$11,0)),MATCH(ROW(productData[sku]),ROW(productData[sku])),""),ROWS($A$15:A152)+$B$3)),INDEX(productData[sku],SMALL(IF(ISNUMBER(MATCH(productData[sex],$EC$11,0)*MATCH(productData[size1],$EC$13,0)),MATCH(ROW(productData[sku]),ROW(productData[sku])),""),ROWS($A$15:A152)+$B$3)))),IF($EC$11="",IF($EC$13="",INDEX(productData[sku],SMALL(IF(ISNUMBER(MATCH(productData[category],$EC$9,0)),MATCH(ROW(productData[sku]),ROW(productData[sku])),""),ROWS($A$15:A152)+$B$3)),INDEX(productData[sku],SMALL(IF(ISNUMBER(MATCH(productData[category],$EC$9,0)*MATCH(productData[size1],$EC$13,0)),MATCH(ROW(productData[sku]),ROW(productData[sku])),""),ROWS($A$15:A152)+$B$3))),IF($EC$13="",INDEX(productData[sku],SMALL(IF(ISNUMBER(MATCH(productData[category],$EC$9,0)*MATCH(productData[sex],$EC$11,0)),MATCH(ROW(productData[sku]),ROW(productData[sku])),""),ROWS($A$15:A152)+$B$3)),INDEX(productData[sku],SMALL(IF(ISNUMBER(MATCH(productData[category],$EC$9,0)*MATCH(productData[sex],$EC$11,0)*MATCH(productData[size1],$EC$13,0)),MATCH(ROW(productData[sku]),ROW(productData[sku])),""),ROWS($A$15:A152)+$B$3))))),"")</f>
        <v/>
      </c>
      <c r="EF147" s="501" t="str">
        <f t="array" ref="EF147">IFERROR(IF($EC$9="",IF($EC$11="",IF($EC$13="",INDEX(productData[description],SMALL(MATCH(ROW(productData[sku]),ROW(productData[sku])),ROWS($A$15:A154)+$B$3)),INDEX(productData[description],SMALL(IF(ISNUMBER(MATCH(productData[size1],$EC$13,0)),MATCH(ROW(productData[sku]),ROW(productData[sku])),""),ROWS($A$15:A152)+$B$3))),IF($EC$13="",INDEX(productData[description],SMALL(IF(ISNUMBER(MATCH(productData[sex],$EC$11,0)),MATCH(ROW(productData[sku]),ROW(productData[sku])),""),ROWS($A$15:A152)+$B$3)),INDEX(productData[description],SMALL(IF(ISNUMBER(MATCH(productData[sex],$EC$11,0)*MATCH(productData[size1],$EC$13,0)),MATCH(ROW(productData[sku]),ROW(productData[sku])),""),ROWS($A$15:A152)+$B$3)))),IF($EC$11="",IF($EC$13="",INDEX(productData[description],SMALL(IF(ISNUMBER(MATCH(productData[category],$EC$9,0)),MATCH(ROW(productData[sku]),ROW(productData[sku])),""),ROWS($A$15:A152)+$B$3)),INDEX(productData[description],SMALL(IF(ISNUMBER(MATCH(productData[category],$EC$9,0)*MATCH(productData[size1],$EC$13,0)),MATCH(ROW(productData[sku]),ROW(productData[sku])),""),ROWS($A$15:A152)+$B$3))),IF($EC$13="",INDEX(productData[description],SMALL(IF(ISNUMBER(MATCH(productData[category],$EC$9,0)*MATCH(productData[sex],$EC$11,0)),MATCH(ROW(productData[sku]),ROW(productData[sku])),""),ROWS($A$15:A152)+$B$3)),INDEX(productData[description],SMALL(IF(ISNUMBER(MATCH(productData[category],$EC$9,0)*MATCH(productData[sex],$EC$11,0)*MATCH(productData[size1],$EC$13,0)),MATCH(ROW(productData[sku]),ROW(productData[sku])),""),ROWS($A$15:A152)+$B$3))))),"")</f>
        <v/>
      </c>
      <c r="EG147" s="338" t="str">
        <f>IFERROR(IF('BHPC MANAGER'!$EE147="","",INDEX(inventory[ESISTENZA],MATCH('BHPC MANAGER'!$EE147,inventory[SKU],0))),0)</f>
        <v/>
      </c>
      <c r="EH147" s="339" t="s">
        <v>241</v>
      </c>
      <c r="EI147" s="339" t="str">
        <f t="shared" si="15"/>
        <v/>
      </c>
      <c r="EJ147" s="340" t="s">
        <v>241</v>
      </c>
      <c r="EK147" s="341" t="str">
        <f t="shared" si="16"/>
        <v/>
      </c>
    </row>
    <row r="148" spans="63:141" x14ac:dyDescent="0.35">
      <c r="BK148" s="266"/>
      <c r="BL148" s="267"/>
      <c r="BM148" s="268"/>
      <c r="BN148" s="267"/>
      <c r="BO148" s="268"/>
      <c r="EE148" s="342" t="str">
        <f t="array" ref="EE148">IFERROR(IF($EC$9="",IF($EC$11="",IF($EC$13="",INDEX(productData[sku],SMALL(MATCH(ROW(productData[sku]),ROW(productData[sku])),ROWS($A$15:A155)+$B$3)),INDEX(productData[sku],SMALL(IF(ISNUMBER(MATCH(productData[size1],$EC$13,0)),MATCH(ROW(productData[sku]),ROW(productData[sku])),""),ROWS($A$15:A153)+$B$3))),IF($EC$13="",INDEX(productData[sku],SMALL(IF(ISNUMBER(MATCH(productData[sex],$EC$11,0)),MATCH(ROW(productData[sku]),ROW(productData[sku])),""),ROWS($A$15:A153)+$B$3)),INDEX(productData[sku],SMALL(IF(ISNUMBER(MATCH(productData[sex],$EC$11,0)*MATCH(productData[size1],$EC$13,0)),MATCH(ROW(productData[sku]),ROW(productData[sku])),""),ROWS($A$15:A153)+$B$3)))),IF($EC$11="",IF($EC$13="",INDEX(productData[sku],SMALL(IF(ISNUMBER(MATCH(productData[category],$EC$9,0)),MATCH(ROW(productData[sku]),ROW(productData[sku])),""),ROWS($A$15:A153)+$B$3)),INDEX(productData[sku],SMALL(IF(ISNUMBER(MATCH(productData[category],$EC$9,0)*MATCH(productData[size1],$EC$13,0)),MATCH(ROW(productData[sku]),ROW(productData[sku])),""),ROWS($A$15:A153)+$B$3))),IF($EC$13="",INDEX(productData[sku],SMALL(IF(ISNUMBER(MATCH(productData[category],$EC$9,0)*MATCH(productData[sex],$EC$11,0)),MATCH(ROW(productData[sku]),ROW(productData[sku])),""),ROWS($A$15:A153)+$B$3)),INDEX(productData[sku],SMALL(IF(ISNUMBER(MATCH(productData[category],$EC$9,0)*MATCH(productData[sex],$EC$11,0)*MATCH(productData[size1],$EC$13,0)),MATCH(ROW(productData[sku]),ROW(productData[sku])),""),ROWS($A$15:A153)+$B$3))))),"")</f>
        <v/>
      </c>
      <c r="EF148" s="502" t="str">
        <f t="array" ref="EF148">IFERROR(IF($EC$9="",IF($EC$11="",IF($EC$13="",INDEX(productData[description],SMALL(MATCH(ROW(productData[sku]),ROW(productData[sku])),ROWS($A$15:A155)+$B$3)),INDEX(productData[description],SMALL(IF(ISNUMBER(MATCH(productData[size1],$EC$13,0)),MATCH(ROW(productData[sku]),ROW(productData[sku])),""),ROWS($A$15:A153)+$B$3))),IF($EC$13="",INDEX(productData[description],SMALL(IF(ISNUMBER(MATCH(productData[sex],$EC$11,0)),MATCH(ROW(productData[sku]),ROW(productData[sku])),""),ROWS($A$15:A153)+$B$3)),INDEX(productData[description],SMALL(IF(ISNUMBER(MATCH(productData[sex],$EC$11,0)*MATCH(productData[size1],$EC$13,0)),MATCH(ROW(productData[sku]),ROW(productData[sku])),""),ROWS($A$15:A153)+$B$3)))),IF($EC$11="",IF($EC$13="",INDEX(productData[description],SMALL(IF(ISNUMBER(MATCH(productData[category],$EC$9,0)),MATCH(ROW(productData[sku]),ROW(productData[sku])),""),ROWS($A$15:A153)+$B$3)),INDEX(productData[description],SMALL(IF(ISNUMBER(MATCH(productData[category],$EC$9,0)*MATCH(productData[size1],$EC$13,0)),MATCH(ROW(productData[sku]),ROW(productData[sku])),""),ROWS($A$15:A153)+$B$3))),IF($EC$13="",INDEX(productData[description],SMALL(IF(ISNUMBER(MATCH(productData[category],$EC$9,0)*MATCH(productData[sex],$EC$11,0)),MATCH(ROW(productData[sku]),ROW(productData[sku])),""),ROWS($A$15:A153)+$B$3)),INDEX(productData[description],SMALL(IF(ISNUMBER(MATCH(productData[category],$EC$9,0)*MATCH(productData[sex],$EC$11,0)*MATCH(productData[size1],$EC$13,0)),MATCH(ROW(productData[sku]),ROW(productData[sku])),""),ROWS($A$15:A153)+$B$3))))),"")</f>
        <v/>
      </c>
      <c r="EG148" s="343" t="str">
        <f>IFERROR(IF('BHPC MANAGER'!$EE148="","",INDEX(inventory[ESISTENZA],MATCH('BHPC MANAGER'!$EE148,inventory[SKU],0))),0)</f>
        <v/>
      </c>
      <c r="EH148" s="344" t="s">
        <v>241</v>
      </c>
      <c r="EI148" s="344" t="str">
        <f t="shared" si="15"/>
        <v/>
      </c>
      <c r="EJ148" s="345" t="s">
        <v>241</v>
      </c>
      <c r="EK148" s="346" t="str">
        <f t="shared" si="16"/>
        <v/>
      </c>
    </row>
    <row r="149" spans="63:141" x14ac:dyDescent="0.35">
      <c r="BK149" s="266"/>
      <c r="BL149" s="267"/>
      <c r="BM149" s="268"/>
      <c r="BN149" s="267"/>
      <c r="BO149" s="268"/>
      <c r="EE149" s="337" t="str">
        <f t="array" ref="EE149">IFERROR(IF($EC$9="",IF($EC$11="",IF($EC$13="",INDEX(productData[sku],SMALL(MATCH(ROW(productData[sku]),ROW(productData[sku])),ROWS($A$15:A156)+$B$3)),INDEX(productData[sku],SMALL(IF(ISNUMBER(MATCH(productData[size1],$EC$13,0)),MATCH(ROW(productData[sku]),ROW(productData[sku])),""),ROWS($A$15:A154)+$B$3))),IF($EC$13="",INDEX(productData[sku],SMALL(IF(ISNUMBER(MATCH(productData[sex],$EC$11,0)),MATCH(ROW(productData[sku]),ROW(productData[sku])),""),ROWS($A$15:A154)+$B$3)),INDEX(productData[sku],SMALL(IF(ISNUMBER(MATCH(productData[sex],$EC$11,0)*MATCH(productData[size1],$EC$13,0)),MATCH(ROW(productData[sku]),ROW(productData[sku])),""),ROWS($A$15:A154)+$B$3)))),IF($EC$11="",IF($EC$13="",INDEX(productData[sku],SMALL(IF(ISNUMBER(MATCH(productData[category],$EC$9,0)),MATCH(ROW(productData[sku]),ROW(productData[sku])),""),ROWS($A$15:A154)+$B$3)),INDEX(productData[sku],SMALL(IF(ISNUMBER(MATCH(productData[category],$EC$9,0)*MATCH(productData[size1],$EC$13,0)),MATCH(ROW(productData[sku]),ROW(productData[sku])),""),ROWS($A$15:A154)+$B$3))),IF($EC$13="",INDEX(productData[sku],SMALL(IF(ISNUMBER(MATCH(productData[category],$EC$9,0)*MATCH(productData[sex],$EC$11,0)),MATCH(ROW(productData[sku]),ROW(productData[sku])),""),ROWS($A$15:A154)+$B$3)),INDEX(productData[sku],SMALL(IF(ISNUMBER(MATCH(productData[category],$EC$9,0)*MATCH(productData[sex],$EC$11,0)*MATCH(productData[size1],$EC$13,0)),MATCH(ROW(productData[sku]),ROW(productData[sku])),""),ROWS($A$15:A154)+$B$3))))),"")</f>
        <v/>
      </c>
      <c r="EF149" s="501" t="str">
        <f t="array" ref="EF149">IFERROR(IF($EC$9="",IF($EC$11="",IF($EC$13="",INDEX(productData[description],SMALL(MATCH(ROW(productData[sku]),ROW(productData[sku])),ROWS($A$15:A156)+$B$3)),INDEX(productData[description],SMALL(IF(ISNUMBER(MATCH(productData[size1],$EC$13,0)),MATCH(ROW(productData[sku]),ROW(productData[sku])),""),ROWS($A$15:A154)+$B$3))),IF($EC$13="",INDEX(productData[description],SMALL(IF(ISNUMBER(MATCH(productData[sex],$EC$11,0)),MATCH(ROW(productData[sku]),ROW(productData[sku])),""),ROWS($A$15:A154)+$B$3)),INDEX(productData[description],SMALL(IF(ISNUMBER(MATCH(productData[sex],$EC$11,0)*MATCH(productData[size1],$EC$13,0)),MATCH(ROW(productData[sku]),ROW(productData[sku])),""),ROWS($A$15:A154)+$B$3)))),IF($EC$11="",IF($EC$13="",INDEX(productData[description],SMALL(IF(ISNUMBER(MATCH(productData[category],$EC$9,0)),MATCH(ROW(productData[sku]),ROW(productData[sku])),""),ROWS($A$15:A154)+$B$3)),INDEX(productData[description],SMALL(IF(ISNUMBER(MATCH(productData[category],$EC$9,0)*MATCH(productData[size1],$EC$13,0)),MATCH(ROW(productData[sku]),ROW(productData[sku])),""),ROWS($A$15:A154)+$B$3))),IF($EC$13="",INDEX(productData[description],SMALL(IF(ISNUMBER(MATCH(productData[category],$EC$9,0)*MATCH(productData[sex],$EC$11,0)),MATCH(ROW(productData[sku]),ROW(productData[sku])),""),ROWS($A$15:A154)+$B$3)),INDEX(productData[description],SMALL(IF(ISNUMBER(MATCH(productData[category],$EC$9,0)*MATCH(productData[sex],$EC$11,0)*MATCH(productData[size1],$EC$13,0)),MATCH(ROW(productData[sku]),ROW(productData[sku])),""),ROWS($A$15:A154)+$B$3))))),"")</f>
        <v/>
      </c>
      <c r="EG149" s="338" t="str">
        <f>IFERROR(IF('BHPC MANAGER'!$EE149="","",INDEX(inventory[ESISTENZA],MATCH('BHPC MANAGER'!$EE149,inventory[SKU],0))),0)</f>
        <v/>
      </c>
      <c r="EH149" s="339" t="s">
        <v>241</v>
      </c>
      <c r="EI149" s="339" t="str">
        <f t="shared" si="15"/>
        <v/>
      </c>
      <c r="EJ149" s="340" t="s">
        <v>241</v>
      </c>
      <c r="EK149" s="341" t="str">
        <f t="shared" si="16"/>
        <v/>
      </c>
    </row>
    <row r="150" spans="63:141" x14ac:dyDescent="0.35">
      <c r="BK150" s="266"/>
      <c r="BL150" s="267"/>
      <c r="BM150" s="268"/>
      <c r="BN150" s="267"/>
      <c r="BO150" s="268"/>
      <c r="EE150" s="342" t="str">
        <f t="array" ref="EE150">IFERROR(IF($EC$9="",IF($EC$11="",IF($EC$13="",INDEX(productData[sku],SMALL(MATCH(ROW(productData[sku]),ROW(productData[sku])),ROWS($A$15:A157)+$B$3)),INDEX(productData[sku],SMALL(IF(ISNUMBER(MATCH(productData[size1],$EC$13,0)),MATCH(ROW(productData[sku]),ROW(productData[sku])),""),ROWS($A$15:A155)+$B$3))),IF($EC$13="",INDEX(productData[sku],SMALL(IF(ISNUMBER(MATCH(productData[sex],$EC$11,0)),MATCH(ROW(productData[sku]),ROW(productData[sku])),""),ROWS($A$15:A155)+$B$3)),INDEX(productData[sku],SMALL(IF(ISNUMBER(MATCH(productData[sex],$EC$11,0)*MATCH(productData[size1],$EC$13,0)),MATCH(ROW(productData[sku]),ROW(productData[sku])),""),ROWS($A$15:A155)+$B$3)))),IF($EC$11="",IF($EC$13="",INDEX(productData[sku],SMALL(IF(ISNUMBER(MATCH(productData[category],$EC$9,0)),MATCH(ROW(productData[sku]),ROW(productData[sku])),""),ROWS($A$15:A155)+$B$3)),INDEX(productData[sku],SMALL(IF(ISNUMBER(MATCH(productData[category],$EC$9,0)*MATCH(productData[size1],$EC$13,0)),MATCH(ROW(productData[sku]),ROW(productData[sku])),""),ROWS($A$15:A155)+$B$3))),IF($EC$13="",INDEX(productData[sku],SMALL(IF(ISNUMBER(MATCH(productData[category],$EC$9,0)*MATCH(productData[sex],$EC$11,0)),MATCH(ROW(productData[sku]),ROW(productData[sku])),""),ROWS($A$15:A155)+$B$3)),INDEX(productData[sku],SMALL(IF(ISNUMBER(MATCH(productData[category],$EC$9,0)*MATCH(productData[sex],$EC$11,0)*MATCH(productData[size1],$EC$13,0)),MATCH(ROW(productData[sku]),ROW(productData[sku])),""),ROWS($A$15:A155)+$B$3))))),"")</f>
        <v/>
      </c>
      <c r="EF150" s="502" t="str">
        <f t="array" ref="EF150">IFERROR(IF($EC$9="",IF($EC$11="",IF($EC$13="",INDEX(productData[description],SMALL(MATCH(ROW(productData[sku]),ROW(productData[sku])),ROWS($A$15:A157)+$B$3)),INDEX(productData[description],SMALL(IF(ISNUMBER(MATCH(productData[size1],$EC$13,0)),MATCH(ROW(productData[sku]),ROW(productData[sku])),""),ROWS($A$15:A155)+$B$3))),IF($EC$13="",INDEX(productData[description],SMALL(IF(ISNUMBER(MATCH(productData[sex],$EC$11,0)),MATCH(ROW(productData[sku]),ROW(productData[sku])),""),ROWS($A$15:A155)+$B$3)),INDEX(productData[description],SMALL(IF(ISNUMBER(MATCH(productData[sex],$EC$11,0)*MATCH(productData[size1],$EC$13,0)),MATCH(ROW(productData[sku]),ROW(productData[sku])),""),ROWS($A$15:A155)+$B$3)))),IF($EC$11="",IF($EC$13="",INDEX(productData[description],SMALL(IF(ISNUMBER(MATCH(productData[category],$EC$9,0)),MATCH(ROW(productData[sku]),ROW(productData[sku])),""),ROWS($A$15:A155)+$B$3)),INDEX(productData[description],SMALL(IF(ISNUMBER(MATCH(productData[category],$EC$9,0)*MATCH(productData[size1],$EC$13,0)),MATCH(ROW(productData[sku]),ROW(productData[sku])),""),ROWS($A$15:A155)+$B$3))),IF($EC$13="",INDEX(productData[description],SMALL(IF(ISNUMBER(MATCH(productData[category],$EC$9,0)*MATCH(productData[sex],$EC$11,0)),MATCH(ROW(productData[sku]),ROW(productData[sku])),""),ROWS($A$15:A155)+$B$3)),INDEX(productData[description],SMALL(IF(ISNUMBER(MATCH(productData[category],$EC$9,0)*MATCH(productData[sex],$EC$11,0)*MATCH(productData[size1],$EC$13,0)),MATCH(ROW(productData[sku]),ROW(productData[sku])),""),ROWS($A$15:A155)+$B$3))))),"")</f>
        <v/>
      </c>
      <c r="EG150" s="343" t="str">
        <f>IFERROR(IF('BHPC MANAGER'!$EE150="","",INDEX(inventory[ESISTENZA],MATCH('BHPC MANAGER'!$EE150,inventory[SKU],0))),0)</f>
        <v/>
      </c>
      <c r="EH150" s="344" t="s">
        <v>241</v>
      </c>
      <c r="EI150" s="344" t="str">
        <f t="shared" si="15"/>
        <v/>
      </c>
      <c r="EJ150" s="345" t="s">
        <v>241</v>
      </c>
      <c r="EK150" s="346" t="str">
        <f t="shared" si="16"/>
        <v/>
      </c>
    </row>
    <row r="151" spans="63:141" x14ac:dyDescent="0.35">
      <c r="BK151" s="266"/>
      <c r="BL151" s="267"/>
      <c r="BM151" s="268"/>
      <c r="BN151" s="267"/>
      <c r="BO151" s="268"/>
      <c r="EE151" s="337" t="str">
        <f t="array" ref="EE151">IFERROR(IF($EC$9="",IF($EC$11="",IF($EC$13="",INDEX(productData[sku],SMALL(MATCH(ROW(productData[sku]),ROW(productData[sku])),ROWS($A$15:A158)+$B$3)),INDEX(productData[sku],SMALL(IF(ISNUMBER(MATCH(productData[size1],$EC$13,0)),MATCH(ROW(productData[sku]),ROW(productData[sku])),""),ROWS($A$15:A156)+$B$3))),IF($EC$13="",INDEX(productData[sku],SMALL(IF(ISNUMBER(MATCH(productData[sex],$EC$11,0)),MATCH(ROW(productData[sku]),ROW(productData[sku])),""),ROWS($A$15:A156)+$B$3)),INDEX(productData[sku],SMALL(IF(ISNUMBER(MATCH(productData[sex],$EC$11,0)*MATCH(productData[size1],$EC$13,0)),MATCH(ROW(productData[sku]),ROW(productData[sku])),""),ROWS($A$15:A156)+$B$3)))),IF($EC$11="",IF($EC$13="",INDEX(productData[sku],SMALL(IF(ISNUMBER(MATCH(productData[category],$EC$9,0)),MATCH(ROW(productData[sku]),ROW(productData[sku])),""),ROWS($A$15:A156)+$B$3)),INDEX(productData[sku],SMALL(IF(ISNUMBER(MATCH(productData[category],$EC$9,0)*MATCH(productData[size1],$EC$13,0)),MATCH(ROW(productData[sku]),ROW(productData[sku])),""),ROWS($A$15:A156)+$B$3))),IF($EC$13="",INDEX(productData[sku],SMALL(IF(ISNUMBER(MATCH(productData[category],$EC$9,0)*MATCH(productData[sex],$EC$11,0)),MATCH(ROW(productData[sku]),ROW(productData[sku])),""),ROWS($A$15:A156)+$B$3)),INDEX(productData[sku],SMALL(IF(ISNUMBER(MATCH(productData[category],$EC$9,0)*MATCH(productData[sex],$EC$11,0)*MATCH(productData[size1],$EC$13,0)),MATCH(ROW(productData[sku]),ROW(productData[sku])),""),ROWS($A$15:A156)+$B$3))))),"")</f>
        <v/>
      </c>
      <c r="EF151" s="501" t="str">
        <f t="array" ref="EF151">IFERROR(IF($EC$9="",IF($EC$11="",IF($EC$13="",INDEX(productData[description],SMALL(MATCH(ROW(productData[sku]),ROW(productData[sku])),ROWS($A$15:A158)+$B$3)),INDEX(productData[description],SMALL(IF(ISNUMBER(MATCH(productData[size1],$EC$13,0)),MATCH(ROW(productData[sku]),ROW(productData[sku])),""),ROWS($A$15:A156)+$B$3))),IF($EC$13="",INDEX(productData[description],SMALL(IF(ISNUMBER(MATCH(productData[sex],$EC$11,0)),MATCH(ROW(productData[sku]),ROW(productData[sku])),""),ROWS($A$15:A156)+$B$3)),INDEX(productData[description],SMALL(IF(ISNUMBER(MATCH(productData[sex],$EC$11,0)*MATCH(productData[size1],$EC$13,0)),MATCH(ROW(productData[sku]),ROW(productData[sku])),""),ROWS($A$15:A156)+$B$3)))),IF($EC$11="",IF($EC$13="",INDEX(productData[description],SMALL(IF(ISNUMBER(MATCH(productData[category],$EC$9,0)),MATCH(ROW(productData[sku]),ROW(productData[sku])),""),ROWS($A$15:A156)+$B$3)),INDEX(productData[description],SMALL(IF(ISNUMBER(MATCH(productData[category],$EC$9,0)*MATCH(productData[size1],$EC$13,0)),MATCH(ROW(productData[sku]),ROW(productData[sku])),""),ROWS($A$15:A156)+$B$3))),IF($EC$13="",INDEX(productData[description],SMALL(IF(ISNUMBER(MATCH(productData[category],$EC$9,0)*MATCH(productData[sex],$EC$11,0)),MATCH(ROW(productData[sku]),ROW(productData[sku])),""),ROWS($A$15:A156)+$B$3)),INDEX(productData[description],SMALL(IF(ISNUMBER(MATCH(productData[category],$EC$9,0)*MATCH(productData[sex],$EC$11,0)*MATCH(productData[size1],$EC$13,0)),MATCH(ROW(productData[sku]),ROW(productData[sku])),""),ROWS($A$15:A156)+$B$3))))),"")</f>
        <v/>
      </c>
      <c r="EG151" s="338" t="str">
        <f>IFERROR(IF('BHPC MANAGER'!$EE151="","",INDEX(inventory[ESISTENZA],MATCH('BHPC MANAGER'!$EE151,inventory[SKU],0))),0)</f>
        <v/>
      </c>
      <c r="EH151" s="339" t="s">
        <v>241</v>
      </c>
      <c r="EI151" s="339" t="str">
        <f t="shared" si="15"/>
        <v/>
      </c>
      <c r="EJ151" s="340" t="s">
        <v>241</v>
      </c>
      <c r="EK151" s="341" t="str">
        <f t="shared" si="16"/>
        <v/>
      </c>
    </row>
    <row r="152" spans="63:141" x14ac:dyDescent="0.35">
      <c r="BK152" s="266"/>
      <c r="BL152" s="267"/>
      <c r="BM152" s="268"/>
      <c r="BN152" s="267"/>
      <c r="BO152" s="268"/>
      <c r="EE152" s="342" t="str">
        <f t="array" ref="EE152">IFERROR(IF($EC$9="",IF($EC$11="",IF($EC$13="",INDEX(productData[sku],SMALL(MATCH(ROW(productData[sku]),ROW(productData[sku])),ROWS($A$15:A159)+$B$3)),INDEX(productData[sku],SMALL(IF(ISNUMBER(MATCH(productData[size1],$EC$13,0)),MATCH(ROW(productData[sku]),ROW(productData[sku])),""),ROWS($A$15:A157)+$B$3))),IF($EC$13="",INDEX(productData[sku],SMALL(IF(ISNUMBER(MATCH(productData[sex],$EC$11,0)),MATCH(ROW(productData[sku]),ROW(productData[sku])),""),ROWS($A$15:A157)+$B$3)),INDEX(productData[sku],SMALL(IF(ISNUMBER(MATCH(productData[sex],$EC$11,0)*MATCH(productData[size1],$EC$13,0)),MATCH(ROW(productData[sku]),ROW(productData[sku])),""),ROWS($A$15:A157)+$B$3)))),IF($EC$11="",IF($EC$13="",INDEX(productData[sku],SMALL(IF(ISNUMBER(MATCH(productData[category],$EC$9,0)),MATCH(ROW(productData[sku]),ROW(productData[sku])),""),ROWS($A$15:A157)+$B$3)),INDEX(productData[sku],SMALL(IF(ISNUMBER(MATCH(productData[category],$EC$9,0)*MATCH(productData[size1],$EC$13,0)),MATCH(ROW(productData[sku]),ROW(productData[sku])),""),ROWS($A$15:A157)+$B$3))),IF($EC$13="",INDEX(productData[sku],SMALL(IF(ISNUMBER(MATCH(productData[category],$EC$9,0)*MATCH(productData[sex],$EC$11,0)),MATCH(ROW(productData[sku]),ROW(productData[sku])),""),ROWS($A$15:A157)+$B$3)),INDEX(productData[sku],SMALL(IF(ISNUMBER(MATCH(productData[category],$EC$9,0)*MATCH(productData[sex],$EC$11,0)*MATCH(productData[size1],$EC$13,0)),MATCH(ROW(productData[sku]),ROW(productData[sku])),""),ROWS($A$15:A157)+$B$3))))),"")</f>
        <v/>
      </c>
      <c r="EF152" s="502" t="str">
        <f t="array" ref="EF152">IFERROR(IF($EC$9="",IF($EC$11="",IF($EC$13="",INDEX(productData[description],SMALL(MATCH(ROW(productData[sku]),ROW(productData[sku])),ROWS($A$15:A159)+$B$3)),INDEX(productData[description],SMALL(IF(ISNUMBER(MATCH(productData[size1],$EC$13,0)),MATCH(ROW(productData[sku]),ROW(productData[sku])),""),ROWS($A$15:A157)+$B$3))),IF($EC$13="",INDEX(productData[description],SMALL(IF(ISNUMBER(MATCH(productData[sex],$EC$11,0)),MATCH(ROW(productData[sku]),ROW(productData[sku])),""),ROWS($A$15:A157)+$B$3)),INDEX(productData[description],SMALL(IF(ISNUMBER(MATCH(productData[sex],$EC$11,0)*MATCH(productData[size1],$EC$13,0)),MATCH(ROW(productData[sku]),ROW(productData[sku])),""),ROWS($A$15:A157)+$B$3)))),IF($EC$11="",IF($EC$13="",INDEX(productData[description],SMALL(IF(ISNUMBER(MATCH(productData[category],$EC$9,0)),MATCH(ROW(productData[sku]),ROW(productData[sku])),""),ROWS($A$15:A157)+$B$3)),INDEX(productData[description],SMALL(IF(ISNUMBER(MATCH(productData[category],$EC$9,0)*MATCH(productData[size1],$EC$13,0)),MATCH(ROW(productData[sku]),ROW(productData[sku])),""),ROWS($A$15:A157)+$B$3))),IF($EC$13="",INDEX(productData[description],SMALL(IF(ISNUMBER(MATCH(productData[category],$EC$9,0)*MATCH(productData[sex],$EC$11,0)),MATCH(ROW(productData[sku]),ROW(productData[sku])),""),ROWS($A$15:A157)+$B$3)),INDEX(productData[description],SMALL(IF(ISNUMBER(MATCH(productData[category],$EC$9,0)*MATCH(productData[sex],$EC$11,0)*MATCH(productData[size1],$EC$13,0)),MATCH(ROW(productData[sku]),ROW(productData[sku])),""),ROWS($A$15:A157)+$B$3))))),"")</f>
        <v/>
      </c>
      <c r="EG152" s="343" t="str">
        <f>IFERROR(IF('BHPC MANAGER'!$EE152="","",INDEX(inventory[ESISTENZA],MATCH('BHPC MANAGER'!$EE152,inventory[SKU],0))),0)</f>
        <v/>
      </c>
      <c r="EH152" s="344" t="s">
        <v>241</v>
      </c>
      <c r="EI152" s="344" t="str">
        <f t="shared" si="15"/>
        <v/>
      </c>
      <c r="EJ152" s="345" t="s">
        <v>241</v>
      </c>
      <c r="EK152" s="346" t="str">
        <f t="shared" si="16"/>
        <v/>
      </c>
    </row>
    <row r="153" spans="63:141" x14ac:dyDescent="0.35">
      <c r="BK153" s="266"/>
      <c r="BL153" s="267"/>
      <c r="BM153" s="268"/>
      <c r="BN153" s="267"/>
      <c r="BO153" s="268"/>
      <c r="EE153" s="337" t="str">
        <f t="array" ref="EE153">IFERROR(IF($EC$9="",IF($EC$11="",IF($EC$13="",INDEX(productData[sku],SMALL(MATCH(ROW(productData[sku]),ROW(productData[sku])),ROWS($A$15:A160)+$B$3)),INDEX(productData[sku],SMALL(IF(ISNUMBER(MATCH(productData[size1],$EC$13,0)),MATCH(ROW(productData[sku]),ROW(productData[sku])),""),ROWS($A$15:A158)+$B$3))),IF($EC$13="",INDEX(productData[sku],SMALL(IF(ISNUMBER(MATCH(productData[sex],$EC$11,0)),MATCH(ROW(productData[sku]),ROW(productData[sku])),""),ROWS($A$15:A158)+$B$3)),INDEX(productData[sku],SMALL(IF(ISNUMBER(MATCH(productData[sex],$EC$11,0)*MATCH(productData[size1],$EC$13,0)),MATCH(ROW(productData[sku]),ROW(productData[sku])),""),ROWS($A$15:A158)+$B$3)))),IF($EC$11="",IF($EC$13="",INDEX(productData[sku],SMALL(IF(ISNUMBER(MATCH(productData[category],$EC$9,0)),MATCH(ROW(productData[sku]),ROW(productData[sku])),""),ROWS($A$15:A158)+$B$3)),INDEX(productData[sku],SMALL(IF(ISNUMBER(MATCH(productData[category],$EC$9,0)*MATCH(productData[size1],$EC$13,0)),MATCH(ROW(productData[sku]),ROW(productData[sku])),""),ROWS($A$15:A158)+$B$3))),IF($EC$13="",INDEX(productData[sku],SMALL(IF(ISNUMBER(MATCH(productData[category],$EC$9,0)*MATCH(productData[sex],$EC$11,0)),MATCH(ROW(productData[sku]),ROW(productData[sku])),""),ROWS($A$15:A158)+$B$3)),INDEX(productData[sku],SMALL(IF(ISNUMBER(MATCH(productData[category],$EC$9,0)*MATCH(productData[sex],$EC$11,0)*MATCH(productData[size1],$EC$13,0)),MATCH(ROW(productData[sku]),ROW(productData[sku])),""),ROWS($A$15:A158)+$B$3))))),"")</f>
        <v/>
      </c>
      <c r="EF153" s="501" t="str">
        <f t="array" ref="EF153">IFERROR(IF($EC$9="",IF($EC$11="",IF($EC$13="",INDEX(productData[description],SMALL(MATCH(ROW(productData[sku]),ROW(productData[sku])),ROWS($A$15:A160)+$B$3)),INDEX(productData[description],SMALL(IF(ISNUMBER(MATCH(productData[size1],$EC$13,0)),MATCH(ROW(productData[sku]),ROW(productData[sku])),""),ROWS($A$15:A158)+$B$3))),IF($EC$13="",INDEX(productData[description],SMALL(IF(ISNUMBER(MATCH(productData[sex],$EC$11,0)),MATCH(ROW(productData[sku]),ROW(productData[sku])),""),ROWS($A$15:A158)+$B$3)),INDEX(productData[description],SMALL(IF(ISNUMBER(MATCH(productData[sex],$EC$11,0)*MATCH(productData[size1],$EC$13,0)),MATCH(ROW(productData[sku]),ROW(productData[sku])),""),ROWS($A$15:A158)+$B$3)))),IF($EC$11="",IF($EC$13="",INDEX(productData[description],SMALL(IF(ISNUMBER(MATCH(productData[category],$EC$9,0)),MATCH(ROW(productData[sku]),ROW(productData[sku])),""),ROWS($A$15:A158)+$B$3)),INDEX(productData[description],SMALL(IF(ISNUMBER(MATCH(productData[category],$EC$9,0)*MATCH(productData[size1],$EC$13,0)),MATCH(ROW(productData[sku]),ROW(productData[sku])),""),ROWS($A$15:A158)+$B$3))),IF($EC$13="",INDEX(productData[description],SMALL(IF(ISNUMBER(MATCH(productData[category],$EC$9,0)*MATCH(productData[sex],$EC$11,0)),MATCH(ROW(productData[sku]),ROW(productData[sku])),""),ROWS($A$15:A158)+$B$3)),INDEX(productData[description],SMALL(IF(ISNUMBER(MATCH(productData[category],$EC$9,0)*MATCH(productData[sex],$EC$11,0)*MATCH(productData[size1],$EC$13,0)),MATCH(ROW(productData[sku]),ROW(productData[sku])),""),ROWS($A$15:A158)+$B$3))))),"")</f>
        <v/>
      </c>
      <c r="EG153" s="338" t="str">
        <f>IFERROR(IF('BHPC MANAGER'!$EE153="","",INDEX(inventory[ESISTENZA],MATCH('BHPC MANAGER'!$EE153,inventory[SKU],0))),0)</f>
        <v/>
      </c>
      <c r="EH153" s="339" t="s">
        <v>241</v>
      </c>
      <c r="EI153" s="339" t="str">
        <f t="shared" si="15"/>
        <v/>
      </c>
      <c r="EJ153" s="340" t="s">
        <v>241</v>
      </c>
      <c r="EK153" s="341" t="str">
        <f t="shared" si="16"/>
        <v/>
      </c>
    </row>
    <row r="154" spans="63:141" x14ac:dyDescent="0.35">
      <c r="BK154" s="266"/>
      <c r="BL154" s="267"/>
      <c r="BM154" s="268"/>
      <c r="BN154" s="267"/>
      <c r="BO154" s="268"/>
      <c r="EE154" s="342" t="str">
        <f t="array" ref="EE154">IFERROR(IF($EC$9="",IF($EC$11="",IF($EC$13="",INDEX(productData[sku],SMALL(MATCH(ROW(productData[sku]),ROW(productData[sku])),ROWS($A$15:A161)+$B$3)),INDEX(productData[sku],SMALL(IF(ISNUMBER(MATCH(productData[size1],$EC$13,0)),MATCH(ROW(productData[sku]),ROW(productData[sku])),""),ROWS($A$15:A159)+$B$3))),IF($EC$13="",INDEX(productData[sku],SMALL(IF(ISNUMBER(MATCH(productData[sex],$EC$11,0)),MATCH(ROW(productData[sku]),ROW(productData[sku])),""),ROWS($A$15:A159)+$B$3)),INDEX(productData[sku],SMALL(IF(ISNUMBER(MATCH(productData[sex],$EC$11,0)*MATCH(productData[size1],$EC$13,0)),MATCH(ROW(productData[sku]),ROW(productData[sku])),""),ROWS($A$15:A159)+$B$3)))),IF($EC$11="",IF($EC$13="",INDEX(productData[sku],SMALL(IF(ISNUMBER(MATCH(productData[category],$EC$9,0)),MATCH(ROW(productData[sku]),ROW(productData[sku])),""),ROWS($A$15:A159)+$B$3)),INDEX(productData[sku],SMALL(IF(ISNUMBER(MATCH(productData[category],$EC$9,0)*MATCH(productData[size1],$EC$13,0)),MATCH(ROW(productData[sku]),ROW(productData[sku])),""),ROWS($A$15:A159)+$B$3))),IF($EC$13="",INDEX(productData[sku],SMALL(IF(ISNUMBER(MATCH(productData[category],$EC$9,0)*MATCH(productData[sex],$EC$11,0)),MATCH(ROW(productData[sku]),ROW(productData[sku])),""),ROWS($A$15:A159)+$B$3)),INDEX(productData[sku],SMALL(IF(ISNUMBER(MATCH(productData[category],$EC$9,0)*MATCH(productData[sex],$EC$11,0)*MATCH(productData[size1],$EC$13,0)),MATCH(ROW(productData[sku]),ROW(productData[sku])),""),ROWS($A$15:A159)+$B$3))))),"")</f>
        <v/>
      </c>
      <c r="EF154" s="502" t="str">
        <f t="array" ref="EF154">IFERROR(IF($EC$9="",IF($EC$11="",IF($EC$13="",INDEX(productData[description],SMALL(MATCH(ROW(productData[sku]),ROW(productData[sku])),ROWS($A$15:A161)+$B$3)),INDEX(productData[description],SMALL(IF(ISNUMBER(MATCH(productData[size1],$EC$13,0)),MATCH(ROW(productData[sku]),ROW(productData[sku])),""),ROWS($A$15:A159)+$B$3))),IF($EC$13="",INDEX(productData[description],SMALL(IF(ISNUMBER(MATCH(productData[sex],$EC$11,0)),MATCH(ROW(productData[sku]),ROW(productData[sku])),""),ROWS($A$15:A159)+$B$3)),INDEX(productData[description],SMALL(IF(ISNUMBER(MATCH(productData[sex],$EC$11,0)*MATCH(productData[size1],$EC$13,0)),MATCH(ROW(productData[sku]),ROW(productData[sku])),""),ROWS($A$15:A159)+$B$3)))),IF($EC$11="",IF($EC$13="",INDEX(productData[description],SMALL(IF(ISNUMBER(MATCH(productData[category],$EC$9,0)),MATCH(ROW(productData[sku]),ROW(productData[sku])),""),ROWS($A$15:A159)+$B$3)),INDEX(productData[description],SMALL(IF(ISNUMBER(MATCH(productData[category],$EC$9,0)*MATCH(productData[size1],$EC$13,0)),MATCH(ROW(productData[sku]),ROW(productData[sku])),""),ROWS($A$15:A159)+$B$3))),IF($EC$13="",INDEX(productData[description],SMALL(IF(ISNUMBER(MATCH(productData[category],$EC$9,0)*MATCH(productData[sex],$EC$11,0)),MATCH(ROW(productData[sku]),ROW(productData[sku])),""),ROWS($A$15:A159)+$B$3)),INDEX(productData[description],SMALL(IF(ISNUMBER(MATCH(productData[category],$EC$9,0)*MATCH(productData[sex],$EC$11,0)*MATCH(productData[size1],$EC$13,0)),MATCH(ROW(productData[sku]),ROW(productData[sku])),""),ROWS($A$15:A159)+$B$3))))),"")</f>
        <v/>
      </c>
      <c r="EG154" s="343" t="str">
        <f>IFERROR(IF('BHPC MANAGER'!$EE154="","",INDEX(inventory[ESISTENZA],MATCH('BHPC MANAGER'!$EE154,inventory[SKU],0))),0)</f>
        <v/>
      </c>
      <c r="EH154" s="344" t="s">
        <v>241</v>
      </c>
      <c r="EI154" s="344" t="str">
        <f t="shared" si="15"/>
        <v/>
      </c>
      <c r="EJ154" s="345" t="s">
        <v>241</v>
      </c>
      <c r="EK154" s="346" t="str">
        <f t="shared" si="16"/>
        <v/>
      </c>
    </row>
    <row r="155" spans="63:141" x14ac:dyDescent="0.35">
      <c r="BK155" s="266"/>
      <c r="BL155" s="267"/>
      <c r="BM155" s="268"/>
      <c r="BN155" s="267"/>
      <c r="BO155" s="268"/>
      <c r="EE155" s="337" t="str">
        <f t="array" ref="EE155">IFERROR(IF($EC$9="",IF($EC$11="",IF($EC$13="",INDEX(productData[sku],SMALL(MATCH(ROW(productData[sku]),ROW(productData[sku])),ROWS($A$15:A162)+$B$3)),INDEX(productData[sku],SMALL(IF(ISNUMBER(MATCH(productData[size1],$EC$13,0)),MATCH(ROW(productData[sku]),ROW(productData[sku])),""),ROWS($A$15:A160)+$B$3))),IF($EC$13="",INDEX(productData[sku],SMALL(IF(ISNUMBER(MATCH(productData[sex],$EC$11,0)),MATCH(ROW(productData[sku]),ROW(productData[sku])),""),ROWS($A$15:A160)+$B$3)),INDEX(productData[sku],SMALL(IF(ISNUMBER(MATCH(productData[sex],$EC$11,0)*MATCH(productData[size1],$EC$13,0)),MATCH(ROW(productData[sku]),ROW(productData[sku])),""),ROWS($A$15:A160)+$B$3)))),IF($EC$11="",IF($EC$13="",INDEX(productData[sku],SMALL(IF(ISNUMBER(MATCH(productData[category],$EC$9,0)),MATCH(ROW(productData[sku]),ROW(productData[sku])),""),ROWS($A$15:A160)+$B$3)),INDEX(productData[sku],SMALL(IF(ISNUMBER(MATCH(productData[category],$EC$9,0)*MATCH(productData[size1],$EC$13,0)),MATCH(ROW(productData[sku]),ROW(productData[sku])),""),ROWS($A$15:A160)+$B$3))),IF($EC$13="",INDEX(productData[sku],SMALL(IF(ISNUMBER(MATCH(productData[category],$EC$9,0)*MATCH(productData[sex],$EC$11,0)),MATCH(ROW(productData[sku]),ROW(productData[sku])),""),ROWS($A$15:A160)+$B$3)),INDEX(productData[sku],SMALL(IF(ISNUMBER(MATCH(productData[category],$EC$9,0)*MATCH(productData[sex],$EC$11,0)*MATCH(productData[size1],$EC$13,0)),MATCH(ROW(productData[sku]),ROW(productData[sku])),""),ROWS($A$15:A160)+$B$3))))),"")</f>
        <v/>
      </c>
      <c r="EF155" s="501" t="str">
        <f t="array" ref="EF155">IFERROR(IF($EC$9="",IF($EC$11="",IF($EC$13="",INDEX(productData[description],SMALL(MATCH(ROW(productData[sku]),ROW(productData[sku])),ROWS($A$15:A162)+$B$3)),INDEX(productData[description],SMALL(IF(ISNUMBER(MATCH(productData[size1],$EC$13,0)),MATCH(ROW(productData[sku]),ROW(productData[sku])),""),ROWS($A$15:A160)+$B$3))),IF($EC$13="",INDEX(productData[description],SMALL(IF(ISNUMBER(MATCH(productData[sex],$EC$11,0)),MATCH(ROW(productData[sku]),ROW(productData[sku])),""),ROWS($A$15:A160)+$B$3)),INDEX(productData[description],SMALL(IF(ISNUMBER(MATCH(productData[sex],$EC$11,0)*MATCH(productData[size1],$EC$13,0)),MATCH(ROW(productData[sku]),ROW(productData[sku])),""),ROWS($A$15:A160)+$B$3)))),IF($EC$11="",IF($EC$13="",INDEX(productData[description],SMALL(IF(ISNUMBER(MATCH(productData[category],$EC$9,0)),MATCH(ROW(productData[sku]),ROW(productData[sku])),""),ROWS($A$15:A160)+$B$3)),INDEX(productData[description],SMALL(IF(ISNUMBER(MATCH(productData[category],$EC$9,0)*MATCH(productData[size1],$EC$13,0)),MATCH(ROW(productData[sku]),ROW(productData[sku])),""),ROWS($A$15:A160)+$B$3))),IF($EC$13="",INDEX(productData[description],SMALL(IF(ISNUMBER(MATCH(productData[category],$EC$9,0)*MATCH(productData[sex],$EC$11,0)),MATCH(ROW(productData[sku]),ROW(productData[sku])),""),ROWS($A$15:A160)+$B$3)),INDEX(productData[description],SMALL(IF(ISNUMBER(MATCH(productData[category],$EC$9,0)*MATCH(productData[sex],$EC$11,0)*MATCH(productData[size1],$EC$13,0)),MATCH(ROW(productData[sku]),ROW(productData[sku])),""),ROWS($A$15:A160)+$B$3))))),"")</f>
        <v/>
      </c>
      <c r="EG155" s="338" t="str">
        <f>IFERROR(IF('BHPC MANAGER'!$EE155="","",INDEX(inventory[ESISTENZA],MATCH('BHPC MANAGER'!$EE155,inventory[SKU],0))),0)</f>
        <v/>
      </c>
      <c r="EH155" s="339" t="s">
        <v>241</v>
      </c>
      <c r="EI155" s="339" t="str">
        <f t="shared" si="15"/>
        <v/>
      </c>
      <c r="EJ155" s="340" t="s">
        <v>241</v>
      </c>
      <c r="EK155" s="341" t="str">
        <f t="shared" si="16"/>
        <v/>
      </c>
    </row>
    <row r="156" spans="63:141" x14ac:dyDescent="0.35">
      <c r="BK156" s="266"/>
      <c r="BL156" s="267"/>
      <c r="BM156" s="268"/>
      <c r="BN156" s="267"/>
      <c r="BO156" s="268"/>
      <c r="EE156" s="342" t="str">
        <f t="array" ref="EE156">IFERROR(IF($EC$9="",IF($EC$11="",IF($EC$13="",INDEX(productData[sku],SMALL(MATCH(ROW(productData[sku]),ROW(productData[sku])),ROWS($A$15:A163)+$B$3)),INDEX(productData[sku],SMALL(IF(ISNUMBER(MATCH(productData[size1],$EC$13,0)),MATCH(ROW(productData[sku]),ROW(productData[sku])),""),ROWS($A$15:A161)+$B$3))),IF($EC$13="",INDEX(productData[sku],SMALL(IF(ISNUMBER(MATCH(productData[sex],$EC$11,0)),MATCH(ROW(productData[sku]),ROW(productData[sku])),""),ROWS($A$15:A161)+$B$3)),INDEX(productData[sku],SMALL(IF(ISNUMBER(MATCH(productData[sex],$EC$11,0)*MATCH(productData[size1],$EC$13,0)),MATCH(ROW(productData[sku]),ROW(productData[sku])),""),ROWS($A$15:A161)+$B$3)))),IF($EC$11="",IF($EC$13="",INDEX(productData[sku],SMALL(IF(ISNUMBER(MATCH(productData[category],$EC$9,0)),MATCH(ROW(productData[sku]),ROW(productData[sku])),""),ROWS($A$15:A161)+$B$3)),INDEX(productData[sku],SMALL(IF(ISNUMBER(MATCH(productData[category],$EC$9,0)*MATCH(productData[size1],$EC$13,0)),MATCH(ROW(productData[sku]),ROW(productData[sku])),""),ROWS($A$15:A161)+$B$3))),IF($EC$13="",INDEX(productData[sku],SMALL(IF(ISNUMBER(MATCH(productData[category],$EC$9,0)*MATCH(productData[sex],$EC$11,0)),MATCH(ROW(productData[sku]),ROW(productData[sku])),""),ROWS($A$15:A161)+$B$3)),INDEX(productData[sku],SMALL(IF(ISNUMBER(MATCH(productData[category],$EC$9,0)*MATCH(productData[sex],$EC$11,0)*MATCH(productData[size1],$EC$13,0)),MATCH(ROW(productData[sku]),ROW(productData[sku])),""),ROWS($A$15:A161)+$B$3))))),"")</f>
        <v/>
      </c>
      <c r="EF156" s="502" t="str">
        <f t="array" ref="EF156">IFERROR(IF($EC$9="",IF($EC$11="",IF($EC$13="",INDEX(productData[description],SMALL(MATCH(ROW(productData[sku]),ROW(productData[sku])),ROWS($A$15:A163)+$B$3)),INDEX(productData[description],SMALL(IF(ISNUMBER(MATCH(productData[size1],$EC$13,0)),MATCH(ROW(productData[sku]),ROW(productData[sku])),""),ROWS($A$15:A161)+$B$3))),IF($EC$13="",INDEX(productData[description],SMALL(IF(ISNUMBER(MATCH(productData[sex],$EC$11,0)),MATCH(ROW(productData[sku]),ROW(productData[sku])),""),ROWS($A$15:A161)+$B$3)),INDEX(productData[description],SMALL(IF(ISNUMBER(MATCH(productData[sex],$EC$11,0)*MATCH(productData[size1],$EC$13,0)),MATCH(ROW(productData[sku]),ROW(productData[sku])),""),ROWS($A$15:A161)+$B$3)))),IF($EC$11="",IF($EC$13="",INDEX(productData[description],SMALL(IF(ISNUMBER(MATCH(productData[category],$EC$9,0)),MATCH(ROW(productData[sku]),ROW(productData[sku])),""),ROWS($A$15:A161)+$B$3)),INDEX(productData[description],SMALL(IF(ISNUMBER(MATCH(productData[category],$EC$9,0)*MATCH(productData[size1],$EC$13,0)),MATCH(ROW(productData[sku]),ROW(productData[sku])),""),ROWS($A$15:A161)+$B$3))),IF($EC$13="",INDEX(productData[description],SMALL(IF(ISNUMBER(MATCH(productData[category],$EC$9,0)*MATCH(productData[sex],$EC$11,0)),MATCH(ROW(productData[sku]),ROW(productData[sku])),""),ROWS($A$15:A161)+$B$3)),INDEX(productData[description],SMALL(IF(ISNUMBER(MATCH(productData[category],$EC$9,0)*MATCH(productData[sex],$EC$11,0)*MATCH(productData[size1],$EC$13,0)),MATCH(ROW(productData[sku]),ROW(productData[sku])),""),ROWS($A$15:A161)+$B$3))))),"")</f>
        <v/>
      </c>
      <c r="EG156" s="343" t="str">
        <f>IFERROR(IF('BHPC MANAGER'!$EE156="","",INDEX(inventory[ESISTENZA],MATCH('BHPC MANAGER'!$EE156,inventory[SKU],0))),0)</f>
        <v/>
      </c>
      <c r="EH156" s="344" t="s">
        <v>241</v>
      </c>
      <c r="EI156" s="344" t="str">
        <f t="shared" si="15"/>
        <v/>
      </c>
      <c r="EJ156" s="345" t="s">
        <v>241</v>
      </c>
      <c r="EK156" s="346" t="str">
        <f t="shared" si="16"/>
        <v/>
      </c>
    </row>
    <row r="157" spans="63:141" x14ac:dyDescent="0.35">
      <c r="BK157" s="266"/>
      <c r="BL157" s="267"/>
      <c r="BM157" s="268"/>
      <c r="BN157" s="267"/>
      <c r="BO157" s="268"/>
      <c r="EE157" s="337" t="str">
        <f t="array" ref="EE157">IFERROR(IF($EC$9="",IF($EC$11="",IF($EC$13="",INDEX(productData[sku],SMALL(MATCH(ROW(productData[sku]),ROW(productData[sku])),ROWS($A$15:A164)+$B$3)),INDEX(productData[sku],SMALL(IF(ISNUMBER(MATCH(productData[size1],$EC$13,0)),MATCH(ROW(productData[sku]),ROW(productData[sku])),""),ROWS($A$15:A162)+$B$3))),IF($EC$13="",INDEX(productData[sku],SMALL(IF(ISNUMBER(MATCH(productData[sex],$EC$11,0)),MATCH(ROW(productData[sku]),ROW(productData[sku])),""),ROWS($A$15:A162)+$B$3)),INDEX(productData[sku],SMALL(IF(ISNUMBER(MATCH(productData[sex],$EC$11,0)*MATCH(productData[size1],$EC$13,0)),MATCH(ROW(productData[sku]),ROW(productData[sku])),""),ROWS($A$15:A162)+$B$3)))),IF($EC$11="",IF($EC$13="",INDEX(productData[sku],SMALL(IF(ISNUMBER(MATCH(productData[category],$EC$9,0)),MATCH(ROW(productData[sku]),ROW(productData[sku])),""),ROWS($A$15:A162)+$B$3)),INDEX(productData[sku],SMALL(IF(ISNUMBER(MATCH(productData[category],$EC$9,0)*MATCH(productData[size1],$EC$13,0)),MATCH(ROW(productData[sku]),ROW(productData[sku])),""),ROWS($A$15:A162)+$B$3))),IF($EC$13="",INDEX(productData[sku],SMALL(IF(ISNUMBER(MATCH(productData[category],$EC$9,0)*MATCH(productData[sex],$EC$11,0)),MATCH(ROW(productData[sku]),ROW(productData[sku])),""),ROWS($A$15:A162)+$B$3)),INDEX(productData[sku],SMALL(IF(ISNUMBER(MATCH(productData[category],$EC$9,0)*MATCH(productData[sex],$EC$11,0)*MATCH(productData[size1],$EC$13,0)),MATCH(ROW(productData[sku]),ROW(productData[sku])),""),ROWS($A$15:A162)+$B$3))))),"")</f>
        <v/>
      </c>
      <c r="EF157" s="501" t="str">
        <f t="array" ref="EF157">IFERROR(IF($EC$9="",IF($EC$11="",IF($EC$13="",INDEX(productData[description],SMALL(MATCH(ROW(productData[sku]),ROW(productData[sku])),ROWS($A$15:A164)+$B$3)),INDEX(productData[description],SMALL(IF(ISNUMBER(MATCH(productData[size1],$EC$13,0)),MATCH(ROW(productData[sku]),ROW(productData[sku])),""),ROWS($A$15:A162)+$B$3))),IF($EC$13="",INDEX(productData[description],SMALL(IF(ISNUMBER(MATCH(productData[sex],$EC$11,0)),MATCH(ROW(productData[sku]),ROW(productData[sku])),""),ROWS($A$15:A162)+$B$3)),INDEX(productData[description],SMALL(IF(ISNUMBER(MATCH(productData[sex],$EC$11,0)*MATCH(productData[size1],$EC$13,0)),MATCH(ROW(productData[sku]),ROW(productData[sku])),""),ROWS($A$15:A162)+$B$3)))),IF($EC$11="",IF($EC$13="",INDEX(productData[description],SMALL(IF(ISNUMBER(MATCH(productData[category],$EC$9,0)),MATCH(ROW(productData[sku]),ROW(productData[sku])),""),ROWS($A$15:A162)+$B$3)),INDEX(productData[description],SMALL(IF(ISNUMBER(MATCH(productData[category],$EC$9,0)*MATCH(productData[size1],$EC$13,0)),MATCH(ROW(productData[sku]),ROW(productData[sku])),""),ROWS($A$15:A162)+$B$3))),IF($EC$13="",INDEX(productData[description],SMALL(IF(ISNUMBER(MATCH(productData[category],$EC$9,0)*MATCH(productData[sex],$EC$11,0)),MATCH(ROW(productData[sku]),ROW(productData[sku])),""),ROWS($A$15:A162)+$B$3)),INDEX(productData[description],SMALL(IF(ISNUMBER(MATCH(productData[category],$EC$9,0)*MATCH(productData[sex],$EC$11,0)*MATCH(productData[size1],$EC$13,0)),MATCH(ROW(productData[sku]),ROW(productData[sku])),""),ROWS($A$15:A162)+$B$3))))),"")</f>
        <v/>
      </c>
      <c r="EG157" s="338" t="str">
        <f>IFERROR(IF('BHPC MANAGER'!$EE157="","",INDEX(inventory[ESISTENZA],MATCH('BHPC MANAGER'!$EE157,inventory[SKU],0))),0)</f>
        <v/>
      </c>
      <c r="EH157" s="339" t="s">
        <v>241</v>
      </c>
      <c r="EI157" s="339" t="str">
        <f t="shared" si="15"/>
        <v/>
      </c>
      <c r="EJ157" s="340" t="s">
        <v>241</v>
      </c>
      <c r="EK157" s="341" t="str">
        <f t="shared" si="16"/>
        <v/>
      </c>
    </row>
    <row r="158" spans="63:141" x14ac:dyDescent="0.35">
      <c r="BK158" s="266"/>
      <c r="BL158" s="267"/>
      <c r="BM158" s="268"/>
      <c r="BN158" s="267"/>
      <c r="BO158" s="268"/>
      <c r="EE158" s="342" t="str">
        <f t="array" ref="EE158">IFERROR(IF($EC$9="",IF($EC$11="",IF($EC$13="",INDEX(productData[sku],SMALL(MATCH(ROW(productData[sku]),ROW(productData[sku])),ROWS($A$15:A165)+$B$3)),INDEX(productData[sku],SMALL(IF(ISNUMBER(MATCH(productData[size1],$EC$13,0)),MATCH(ROW(productData[sku]),ROW(productData[sku])),""),ROWS($A$15:A163)+$B$3))),IF($EC$13="",INDEX(productData[sku],SMALL(IF(ISNUMBER(MATCH(productData[sex],$EC$11,0)),MATCH(ROW(productData[sku]),ROW(productData[sku])),""),ROWS($A$15:A163)+$B$3)),INDEX(productData[sku],SMALL(IF(ISNUMBER(MATCH(productData[sex],$EC$11,0)*MATCH(productData[size1],$EC$13,0)),MATCH(ROW(productData[sku]),ROW(productData[sku])),""),ROWS($A$15:A163)+$B$3)))),IF($EC$11="",IF($EC$13="",INDEX(productData[sku],SMALL(IF(ISNUMBER(MATCH(productData[category],$EC$9,0)),MATCH(ROW(productData[sku]),ROW(productData[sku])),""),ROWS($A$15:A163)+$B$3)),INDEX(productData[sku],SMALL(IF(ISNUMBER(MATCH(productData[category],$EC$9,0)*MATCH(productData[size1],$EC$13,0)),MATCH(ROW(productData[sku]),ROW(productData[sku])),""),ROWS($A$15:A163)+$B$3))),IF($EC$13="",INDEX(productData[sku],SMALL(IF(ISNUMBER(MATCH(productData[category],$EC$9,0)*MATCH(productData[sex],$EC$11,0)),MATCH(ROW(productData[sku]),ROW(productData[sku])),""),ROWS($A$15:A163)+$B$3)),INDEX(productData[sku],SMALL(IF(ISNUMBER(MATCH(productData[category],$EC$9,0)*MATCH(productData[sex],$EC$11,0)*MATCH(productData[size1],$EC$13,0)),MATCH(ROW(productData[sku]),ROW(productData[sku])),""),ROWS($A$15:A163)+$B$3))))),"")</f>
        <v/>
      </c>
      <c r="EF158" s="502" t="str">
        <f t="array" ref="EF158">IFERROR(IF($EC$9="",IF($EC$11="",IF($EC$13="",INDEX(productData[description],SMALL(MATCH(ROW(productData[sku]),ROW(productData[sku])),ROWS($A$15:A165)+$B$3)),INDEX(productData[description],SMALL(IF(ISNUMBER(MATCH(productData[size1],$EC$13,0)),MATCH(ROW(productData[sku]),ROW(productData[sku])),""),ROWS($A$15:A163)+$B$3))),IF($EC$13="",INDEX(productData[description],SMALL(IF(ISNUMBER(MATCH(productData[sex],$EC$11,0)),MATCH(ROW(productData[sku]),ROW(productData[sku])),""),ROWS($A$15:A163)+$B$3)),INDEX(productData[description],SMALL(IF(ISNUMBER(MATCH(productData[sex],$EC$11,0)*MATCH(productData[size1],$EC$13,0)),MATCH(ROW(productData[sku]),ROW(productData[sku])),""),ROWS($A$15:A163)+$B$3)))),IF($EC$11="",IF($EC$13="",INDEX(productData[description],SMALL(IF(ISNUMBER(MATCH(productData[category],$EC$9,0)),MATCH(ROW(productData[sku]),ROW(productData[sku])),""),ROWS($A$15:A163)+$B$3)),INDEX(productData[description],SMALL(IF(ISNUMBER(MATCH(productData[category],$EC$9,0)*MATCH(productData[size1],$EC$13,0)),MATCH(ROW(productData[sku]),ROW(productData[sku])),""),ROWS($A$15:A163)+$B$3))),IF($EC$13="",INDEX(productData[description],SMALL(IF(ISNUMBER(MATCH(productData[category],$EC$9,0)*MATCH(productData[sex],$EC$11,0)),MATCH(ROW(productData[sku]),ROW(productData[sku])),""),ROWS($A$15:A163)+$B$3)),INDEX(productData[description],SMALL(IF(ISNUMBER(MATCH(productData[category],$EC$9,0)*MATCH(productData[sex],$EC$11,0)*MATCH(productData[size1],$EC$13,0)),MATCH(ROW(productData[sku]),ROW(productData[sku])),""),ROWS($A$15:A163)+$B$3))))),"")</f>
        <v/>
      </c>
      <c r="EG158" s="343" t="str">
        <f>IFERROR(IF('BHPC MANAGER'!$EE158="","",INDEX(inventory[ESISTENZA],MATCH('BHPC MANAGER'!$EE158,inventory[SKU],0))),0)</f>
        <v/>
      </c>
      <c r="EH158" s="344" t="s">
        <v>241</v>
      </c>
      <c r="EI158" s="344" t="str">
        <f t="shared" si="15"/>
        <v/>
      </c>
      <c r="EJ158" s="345" t="s">
        <v>241</v>
      </c>
      <c r="EK158" s="346" t="str">
        <f t="shared" si="16"/>
        <v/>
      </c>
    </row>
    <row r="159" spans="63:141" x14ac:dyDescent="0.35">
      <c r="BK159" s="266"/>
      <c r="BL159" s="267"/>
      <c r="BM159" s="268"/>
      <c r="BN159" s="267"/>
      <c r="BO159" s="268"/>
      <c r="EE159" s="337" t="str">
        <f t="array" ref="EE159">IFERROR(IF($EC$9="",IF($EC$11="",IF($EC$13="",INDEX(productData[sku],SMALL(MATCH(ROW(productData[sku]),ROW(productData[sku])),ROWS($A$15:A166)+$B$3)),INDEX(productData[sku],SMALL(IF(ISNUMBER(MATCH(productData[size1],$EC$13,0)),MATCH(ROW(productData[sku]),ROW(productData[sku])),""),ROWS($A$15:A164)+$B$3))),IF($EC$13="",INDEX(productData[sku],SMALL(IF(ISNUMBER(MATCH(productData[sex],$EC$11,0)),MATCH(ROW(productData[sku]),ROW(productData[sku])),""),ROWS($A$15:A164)+$B$3)),INDEX(productData[sku],SMALL(IF(ISNUMBER(MATCH(productData[sex],$EC$11,0)*MATCH(productData[size1],$EC$13,0)),MATCH(ROW(productData[sku]),ROW(productData[sku])),""),ROWS($A$15:A164)+$B$3)))),IF($EC$11="",IF($EC$13="",INDEX(productData[sku],SMALL(IF(ISNUMBER(MATCH(productData[category],$EC$9,0)),MATCH(ROW(productData[sku]),ROW(productData[sku])),""),ROWS($A$15:A164)+$B$3)),INDEX(productData[sku],SMALL(IF(ISNUMBER(MATCH(productData[category],$EC$9,0)*MATCH(productData[size1],$EC$13,0)),MATCH(ROW(productData[sku]),ROW(productData[sku])),""),ROWS($A$15:A164)+$B$3))),IF($EC$13="",INDEX(productData[sku],SMALL(IF(ISNUMBER(MATCH(productData[category],$EC$9,0)*MATCH(productData[sex],$EC$11,0)),MATCH(ROW(productData[sku]),ROW(productData[sku])),""),ROWS($A$15:A164)+$B$3)),INDEX(productData[sku],SMALL(IF(ISNUMBER(MATCH(productData[category],$EC$9,0)*MATCH(productData[sex],$EC$11,0)*MATCH(productData[size1],$EC$13,0)),MATCH(ROW(productData[sku]),ROW(productData[sku])),""),ROWS($A$15:A164)+$B$3))))),"")</f>
        <v/>
      </c>
      <c r="EF159" s="501" t="str">
        <f t="array" ref="EF159">IFERROR(IF($EC$9="",IF($EC$11="",IF($EC$13="",INDEX(productData[description],SMALL(MATCH(ROW(productData[sku]),ROW(productData[sku])),ROWS($A$15:A166)+$B$3)),INDEX(productData[description],SMALL(IF(ISNUMBER(MATCH(productData[size1],$EC$13,0)),MATCH(ROW(productData[sku]),ROW(productData[sku])),""),ROWS($A$15:A164)+$B$3))),IF($EC$13="",INDEX(productData[description],SMALL(IF(ISNUMBER(MATCH(productData[sex],$EC$11,0)),MATCH(ROW(productData[sku]),ROW(productData[sku])),""),ROWS($A$15:A164)+$B$3)),INDEX(productData[description],SMALL(IF(ISNUMBER(MATCH(productData[sex],$EC$11,0)*MATCH(productData[size1],$EC$13,0)),MATCH(ROW(productData[sku]),ROW(productData[sku])),""),ROWS($A$15:A164)+$B$3)))),IF($EC$11="",IF($EC$13="",INDEX(productData[description],SMALL(IF(ISNUMBER(MATCH(productData[category],$EC$9,0)),MATCH(ROW(productData[sku]),ROW(productData[sku])),""),ROWS($A$15:A164)+$B$3)),INDEX(productData[description],SMALL(IF(ISNUMBER(MATCH(productData[category],$EC$9,0)*MATCH(productData[size1],$EC$13,0)),MATCH(ROW(productData[sku]),ROW(productData[sku])),""),ROWS($A$15:A164)+$B$3))),IF($EC$13="",INDEX(productData[description],SMALL(IF(ISNUMBER(MATCH(productData[category],$EC$9,0)*MATCH(productData[sex],$EC$11,0)),MATCH(ROW(productData[sku]),ROW(productData[sku])),""),ROWS($A$15:A164)+$B$3)),INDEX(productData[description],SMALL(IF(ISNUMBER(MATCH(productData[category],$EC$9,0)*MATCH(productData[sex],$EC$11,0)*MATCH(productData[size1],$EC$13,0)),MATCH(ROW(productData[sku]),ROW(productData[sku])),""),ROWS($A$15:A164)+$B$3))))),"")</f>
        <v/>
      </c>
      <c r="EG159" s="338" t="str">
        <f>IFERROR(IF('BHPC MANAGER'!$EE159="","",INDEX(inventory[ESISTENZA],MATCH('BHPC MANAGER'!$EE159,inventory[SKU],0))),0)</f>
        <v/>
      </c>
      <c r="EH159" s="339" t="s">
        <v>241</v>
      </c>
      <c r="EI159" s="339" t="str">
        <f t="shared" si="15"/>
        <v/>
      </c>
      <c r="EJ159" s="340" t="s">
        <v>241</v>
      </c>
      <c r="EK159" s="341" t="str">
        <f t="shared" si="16"/>
        <v/>
      </c>
    </row>
    <row r="160" spans="63:141" x14ac:dyDescent="0.35">
      <c r="BK160" s="266"/>
      <c r="BL160" s="267"/>
      <c r="BM160" s="268"/>
      <c r="BN160" s="267"/>
      <c r="BO160" s="268"/>
      <c r="EE160" s="342" t="str">
        <f t="array" ref="EE160">IFERROR(IF($EC$9="",IF($EC$11="",IF($EC$13="",INDEX(productData[sku],SMALL(MATCH(ROW(productData[sku]),ROW(productData[sku])),ROWS($A$15:A167)+$B$3)),INDEX(productData[sku],SMALL(IF(ISNUMBER(MATCH(productData[size1],$EC$13,0)),MATCH(ROW(productData[sku]),ROW(productData[sku])),""),ROWS($A$15:A165)+$B$3))),IF($EC$13="",INDEX(productData[sku],SMALL(IF(ISNUMBER(MATCH(productData[sex],$EC$11,0)),MATCH(ROW(productData[sku]),ROW(productData[sku])),""),ROWS($A$15:A165)+$B$3)),INDEX(productData[sku],SMALL(IF(ISNUMBER(MATCH(productData[sex],$EC$11,0)*MATCH(productData[size1],$EC$13,0)),MATCH(ROW(productData[sku]),ROW(productData[sku])),""),ROWS($A$15:A165)+$B$3)))),IF($EC$11="",IF($EC$13="",INDEX(productData[sku],SMALL(IF(ISNUMBER(MATCH(productData[category],$EC$9,0)),MATCH(ROW(productData[sku]),ROW(productData[sku])),""),ROWS($A$15:A165)+$B$3)),INDEX(productData[sku],SMALL(IF(ISNUMBER(MATCH(productData[category],$EC$9,0)*MATCH(productData[size1],$EC$13,0)),MATCH(ROW(productData[sku]),ROW(productData[sku])),""),ROWS($A$15:A165)+$B$3))),IF($EC$13="",INDEX(productData[sku],SMALL(IF(ISNUMBER(MATCH(productData[category],$EC$9,0)*MATCH(productData[sex],$EC$11,0)),MATCH(ROW(productData[sku]),ROW(productData[sku])),""),ROWS($A$15:A165)+$B$3)),INDEX(productData[sku],SMALL(IF(ISNUMBER(MATCH(productData[category],$EC$9,0)*MATCH(productData[sex],$EC$11,0)*MATCH(productData[size1],$EC$13,0)),MATCH(ROW(productData[sku]),ROW(productData[sku])),""),ROWS($A$15:A165)+$B$3))))),"")</f>
        <v/>
      </c>
      <c r="EF160" s="502" t="str">
        <f t="array" ref="EF160">IFERROR(IF($EC$9="",IF($EC$11="",IF($EC$13="",INDEX(productData[description],SMALL(MATCH(ROW(productData[sku]),ROW(productData[sku])),ROWS($A$15:A167)+$B$3)),INDEX(productData[description],SMALL(IF(ISNUMBER(MATCH(productData[size1],$EC$13,0)),MATCH(ROW(productData[sku]),ROW(productData[sku])),""),ROWS($A$15:A165)+$B$3))),IF($EC$13="",INDEX(productData[description],SMALL(IF(ISNUMBER(MATCH(productData[sex],$EC$11,0)),MATCH(ROW(productData[sku]),ROW(productData[sku])),""),ROWS($A$15:A165)+$B$3)),INDEX(productData[description],SMALL(IF(ISNUMBER(MATCH(productData[sex],$EC$11,0)*MATCH(productData[size1],$EC$13,0)),MATCH(ROW(productData[sku]),ROW(productData[sku])),""),ROWS($A$15:A165)+$B$3)))),IF($EC$11="",IF($EC$13="",INDEX(productData[description],SMALL(IF(ISNUMBER(MATCH(productData[category],$EC$9,0)),MATCH(ROW(productData[sku]),ROW(productData[sku])),""),ROWS($A$15:A165)+$B$3)),INDEX(productData[description],SMALL(IF(ISNUMBER(MATCH(productData[category],$EC$9,0)*MATCH(productData[size1],$EC$13,0)),MATCH(ROW(productData[sku]),ROW(productData[sku])),""),ROWS($A$15:A165)+$B$3))),IF($EC$13="",INDEX(productData[description],SMALL(IF(ISNUMBER(MATCH(productData[category],$EC$9,0)*MATCH(productData[sex],$EC$11,0)),MATCH(ROW(productData[sku]),ROW(productData[sku])),""),ROWS($A$15:A165)+$B$3)),INDEX(productData[description],SMALL(IF(ISNUMBER(MATCH(productData[category],$EC$9,0)*MATCH(productData[sex],$EC$11,0)*MATCH(productData[size1],$EC$13,0)),MATCH(ROW(productData[sku]),ROW(productData[sku])),""),ROWS($A$15:A165)+$B$3))))),"")</f>
        <v/>
      </c>
      <c r="EG160" s="343" t="str">
        <f>IFERROR(IF('BHPC MANAGER'!$EE160="","",INDEX(inventory[ESISTENZA],MATCH('BHPC MANAGER'!$EE160,inventory[SKU],0))),0)</f>
        <v/>
      </c>
      <c r="EH160" s="344" t="s">
        <v>241</v>
      </c>
      <c r="EI160" s="344" t="str">
        <f t="shared" si="15"/>
        <v/>
      </c>
      <c r="EJ160" s="345" t="s">
        <v>241</v>
      </c>
      <c r="EK160" s="346" t="str">
        <f t="shared" si="16"/>
        <v/>
      </c>
    </row>
    <row r="161" spans="63:141" x14ac:dyDescent="0.35">
      <c r="BK161" s="266"/>
      <c r="BL161" s="267"/>
      <c r="BM161" s="268"/>
      <c r="BN161" s="267"/>
      <c r="BO161" s="268"/>
      <c r="EE161" s="337" t="str">
        <f t="array" ref="EE161">IFERROR(IF($EC$9="",IF($EC$11="",IF($EC$13="",INDEX(productData[sku],SMALL(MATCH(ROW(productData[sku]),ROW(productData[sku])),ROWS($A$15:A168)+$B$3)),INDEX(productData[sku],SMALL(IF(ISNUMBER(MATCH(productData[size1],$EC$13,0)),MATCH(ROW(productData[sku]),ROW(productData[sku])),""),ROWS($A$15:A166)+$B$3))),IF($EC$13="",INDEX(productData[sku],SMALL(IF(ISNUMBER(MATCH(productData[sex],$EC$11,0)),MATCH(ROW(productData[sku]),ROW(productData[sku])),""),ROWS($A$15:A166)+$B$3)),INDEX(productData[sku],SMALL(IF(ISNUMBER(MATCH(productData[sex],$EC$11,0)*MATCH(productData[size1],$EC$13,0)),MATCH(ROW(productData[sku]),ROW(productData[sku])),""),ROWS($A$15:A166)+$B$3)))),IF($EC$11="",IF($EC$13="",INDEX(productData[sku],SMALL(IF(ISNUMBER(MATCH(productData[category],$EC$9,0)),MATCH(ROW(productData[sku]),ROW(productData[sku])),""),ROWS($A$15:A166)+$B$3)),INDEX(productData[sku],SMALL(IF(ISNUMBER(MATCH(productData[category],$EC$9,0)*MATCH(productData[size1],$EC$13,0)),MATCH(ROW(productData[sku]),ROW(productData[sku])),""),ROWS($A$15:A166)+$B$3))),IF($EC$13="",INDEX(productData[sku],SMALL(IF(ISNUMBER(MATCH(productData[category],$EC$9,0)*MATCH(productData[sex],$EC$11,0)),MATCH(ROW(productData[sku]),ROW(productData[sku])),""),ROWS($A$15:A166)+$B$3)),INDEX(productData[sku],SMALL(IF(ISNUMBER(MATCH(productData[category],$EC$9,0)*MATCH(productData[sex],$EC$11,0)*MATCH(productData[size1],$EC$13,0)),MATCH(ROW(productData[sku]),ROW(productData[sku])),""),ROWS($A$15:A166)+$B$3))))),"")</f>
        <v/>
      </c>
      <c r="EF161" s="501" t="str">
        <f t="array" ref="EF161">IFERROR(IF($EC$9="",IF($EC$11="",IF($EC$13="",INDEX(productData[description],SMALL(MATCH(ROW(productData[sku]),ROW(productData[sku])),ROWS($A$15:A168)+$B$3)),INDEX(productData[description],SMALL(IF(ISNUMBER(MATCH(productData[size1],$EC$13,0)),MATCH(ROW(productData[sku]),ROW(productData[sku])),""),ROWS($A$15:A166)+$B$3))),IF($EC$13="",INDEX(productData[description],SMALL(IF(ISNUMBER(MATCH(productData[sex],$EC$11,0)),MATCH(ROW(productData[sku]),ROW(productData[sku])),""),ROWS($A$15:A166)+$B$3)),INDEX(productData[description],SMALL(IF(ISNUMBER(MATCH(productData[sex],$EC$11,0)*MATCH(productData[size1],$EC$13,0)),MATCH(ROW(productData[sku]),ROW(productData[sku])),""),ROWS($A$15:A166)+$B$3)))),IF($EC$11="",IF($EC$13="",INDEX(productData[description],SMALL(IF(ISNUMBER(MATCH(productData[category],$EC$9,0)),MATCH(ROW(productData[sku]),ROW(productData[sku])),""),ROWS($A$15:A166)+$B$3)),INDEX(productData[description],SMALL(IF(ISNUMBER(MATCH(productData[category],$EC$9,0)*MATCH(productData[size1],$EC$13,0)),MATCH(ROW(productData[sku]),ROW(productData[sku])),""),ROWS($A$15:A166)+$B$3))),IF($EC$13="",INDEX(productData[description],SMALL(IF(ISNUMBER(MATCH(productData[category],$EC$9,0)*MATCH(productData[sex],$EC$11,0)),MATCH(ROW(productData[sku]),ROW(productData[sku])),""),ROWS($A$15:A166)+$B$3)),INDEX(productData[description],SMALL(IF(ISNUMBER(MATCH(productData[category],$EC$9,0)*MATCH(productData[sex],$EC$11,0)*MATCH(productData[size1],$EC$13,0)),MATCH(ROW(productData[sku]),ROW(productData[sku])),""),ROWS($A$15:A166)+$B$3))))),"")</f>
        <v/>
      </c>
      <c r="EG161" s="338" t="str">
        <f>IFERROR(IF('BHPC MANAGER'!$EE161="","",INDEX(inventory[ESISTENZA],MATCH('BHPC MANAGER'!$EE161,inventory[SKU],0))),0)</f>
        <v/>
      </c>
      <c r="EH161" s="339" t="s">
        <v>241</v>
      </c>
      <c r="EI161" s="339" t="str">
        <f t="shared" si="15"/>
        <v/>
      </c>
      <c r="EJ161" s="340" t="s">
        <v>241</v>
      </c>
      <c r="EK161" s="341" t="str">
        <f t="shared" si="16"/>
        <v/>
      </c>
    </row>
    <row r="162" spans="63:141" x14ac:dyDescent="0.35">
      <c r="BK162" s="266"/>
      <c r="BL162" s="267"/>
      <c r="BM162" s="268"/>
      <c r="BN162" s="267"/>
      <c r="BO162" s="268"/>
      <c r="EE162" s="342" t="str">
        <f t="array" ref="EE162">IFERROR(IF($EC$9="",IF($EC$11="",IF($EC$13="",INDEX(productData[sku],SMALL(MATCH(ROW(productData[sku]),ROW(productData[sku])),ROWS($A$15:A169)+$B$3)),INDEX(productData[sku],SMALL(IF(ISNUMBER(MATCH(productData[size1],$EC$13,0)),MATCH(ROW(productData[sku]),ROW(productData[sku])),""),ROWS($A$15:A167)+$B$3))),IF($EC$13="",INDEX(productData[sku],SMALL(IF(ISNUMBER(MATCH(productData[sex],$EC$11,0)),MATCH(ROW(productData[sku]),ROW(productData[sku])),""),ROWS($A$15:A167)+$B$3)),INDEX(productData[sku],SMALL(IF(ISNUMBER(MATCH(productData[sex],$EC$11,0)*MATCH(productData[size1],$EC$13,0)),MATCH(ROW(productData[sku]),ROW(productData[sku])),""),ROWS($A$15:A167)+$B$3)))),IF($EC$11="",IF($EC$13="",INDEX(productData[sku],SMALL(IF(ISNUMBER(MATCH(productData[category],$EC$9,0)),MATCH(ROW(productData[sku]),ROW(productData[sku])),""),ROWS($A$15:A167)+$B$3)),INDEX(productData[sku],SMALL(IF(ISNUMBER(MATCH(productData[category],$EC$9,0)*MATCH(productData[size1],$EC$13,0)),MATCH(ROW(productData[sku]),ROW(productData[sku])),""),ROWS($A$15:A167)+$B$3))),IF($EC$13="",INDEX(productData[sku],SMALL(IF(ISNUMBER(MATCH(productData[category],$EC$9,0)*MATCH(productData[sex],$EC$11,0)),MATCH(ROW(productData[sku]),ROW(productData[sku])),""),ROWS($A$15:A167)+$B$3)),INDEX(productData[sku],SMALL(IF(ISNUMBER(MATCH(productData[category],$EC$9,0)*MATCH(productData[sex],$EC$11,0)*MATCH(productData[size1],$EC$13,0)),MATCH(ROW(productData[sku]),ROW(productData[sku])),""),ROWS($A$15:A167)+$B$3))))),"")</f>
        <v/>
      </c>
      <c r="EF162" s="502" t="str">
        <f t="array" ref="EF162">IFERROR(IF($EC$9="",IF($EC$11="",IF($EC$13="",INDEX(productData[description],SMALL(MATCH(ROW(productData[sku]),ROW(productData[sku])),ROWS($A$15:A169)+$B$3)),INDEX(productData[description],SMALL(IF(ISNUMBER(MATCH(productData[size1],$EC$13,0)),MATCH(ROW(productData[sku]),ROW(productData[sku])),""),ROWS($A$15:A167)+$B$3))),IF($EC$13="",INDEX(productData[description],SMALL(IF(ISNUMBER(MATCH(productData[sex],$EC$11,0)),MATCH(ROW(productData[sku]),ROW(productData[sku])),""),ROWS($A$15:A167)+$B$3)),INDEX(productData[description],SMALL(IF(ISNUMBER(MATCH(productData[sex],$EC$11,0)*MATCH(productData[size1],$EC$13,0)),MATCH(ROW(productData[sku]),ROW(productData[sku])),""),ROWS($A$15:A167)+$B$3)))),IF($EC$11="",IF($EC$13="",INDEX(productData[description],SMALL(IF(ISNUMBER(MATCH(productData[category],$EC$9,0)),MATCH(ROW(productData[sku]),ROW(productData[sku])),""),ROWS($A$15:A167)+$B$3)),INDEX(productData[description],SMALL(IF(ISNUMBER(MATCH(productData[category],$EC$9,0)*MATCH(productData[size1],$EC$13,0)),MATCH(ROW(productData[sku]),ROW(productData[sku])),""),ROWS($A$15:A167)+$B$3))),IF($EC$13="",INDEX(productData[description],SMALL(IF(ISNUMBER(MATCH(productData[category],$EC$9,0)*MATCH(productData[sex],$EC$11,0)),MATCH(ROW(productData[sku]),ROW(productData[sku])),""),ROWS($A$15:A167)+$B$3)),INDEX(productData[description],SMALL(IF(ISNUMBER(MATCH(productData[category],$EC$9,0)*MATCH(productData[sex],$EC$11,0)*MATCH(productData[size1],$EC$13,0)),MATCH(ROW(productData[sku]),ROW(productData[sku])),""),ROWS($A$15:A167)+$B$3))))),"")</f>
        <v/>
      </c>
      <c r="EG162" s="343" t="str">
        <f>IFERROR(IF('BHPC MANAGER'!$EE162="","",INDEX(inventory[ESISTENZA],MATCH('BHPC MANAGER'!$EE162,inventory[SKU],0))),0)</f>
        <v/>
      </c>
      <c r="EH162" s="344" t="s">
        <v>241</v>
      </c>
      <c r="EI162" s="344" t="str">
        <f t="shared" si="15"/>
        <v/>
      </c>
      <c r="EJ162" s="345" t="s">
        <v>241</v>
      </c>
      <c r="EK162" s="346" t="str">
        <f t="shared" si="16"/>
        <v/>
      </c>
    </row>
    <row r="163" spans="63:141" x14ac:dyDescent="0.35">
      <c r="BK163" s="266"/>
      <c r="BL163" s="267"/>
      <c r="BM163" s="268"/>
      <c r="BN163" s="267"/>
      <c r="BO163" s="268"/>
      <c r="EE163" s="337" t="str">
        <f t="array" ref="EE163">IFERROR(IF($EC$9="",IF($EC$11="",IF($EC$13="",INDEX(productData[sku],SMALL(MATCH(ROW(productData[sku]),ROW(productData[sku])),ROWS($A$15:A170)+$B$3)),INDEX(productData[sku],SMALL(IF(ISNUMBER(MATCH(productData[size1],$EC$13,0)),MATCH(ROW(productData[sku]),ROW(productData[sku])),""),ROWS($A$15:A168)+$B$3))),IF($EC$13="",INDEX(productData[sku],SMALL(IF(ISNUMBER(MATCH(productData[sex],$EC$11,0)),MATCH(ROW(productData[sku]),ROW(productData[sku])),""),ROWS($A$15:A168)+$B$3)),INDEX(productData[sku],SMALL(IF(ISNUMBER(MATCH(productData[sex],$EC$11,0)*MATCH(productData[size1],$EC$13,0)),MATCH(ROW(productData[sku]),ROW(productData[sku])),""),ROWS($A$15:A168)+$B$3)))),IF($EC$11="",IF($EC$13="",INDEX(productData[sku],SMALL(IF(ISNUMBER(MATCH(productData[category],$EC$9,0)),MATCH(ROW(productData[sku]),ROW(productData[sku])),""),ROWS($A$15:A168)+$B$3)),INDEX(productData[sku],SMALL(IF(ISNUMBER(MATCH(productData[category],$EC$9,0)*MATCH(productData[size1],$EC$13,0)),MATCH(ROW(productData[sku]),ROW(productData[sku])),""),ROWS($A$15:A168)+$B$3))),IF($EC$13="",INDEX(productData[sku],SMALL(IF(ISNUMBER(MATCH(productData[category],$EC$9,0)*MATCH(productData[sex],$EC$11,0)),MATCH(ROW(productData[sku]),ROW(productData[sku])),""),ROWS($A$15:A168)+$B$3)),INDEX(productData[sku],SMALL(IF(ISNUMBER(MATCH(productData[category],$EC$9,0)*MATCH(productData[sex],$EC$11,0)*MATCH(productData[size1],$EC$13,0)),MATCH(ROW(productData[sku]),ROW(productData[sku])),""),ROWS($A$15:A168)+$B$3))))),"")</f>
        <v/>
      </c>
      <c r="EF163" s="501" t="str">
        <f t="array" ref="EF163">IFERROR(IF($EC$9="",IF($EC$11="",IF($EC$13="",INDEX(productData[description],SMALL(MATCH(ROW(productData[sku]),ROW(productData[sku])),ROWS($A$15:A170)+$B$3)),INDEX(productData[description],SMALL(IF(ISNUMBER(MATCH(productData[size1],$EC$13,0)),MATCH(ROW(productData[sku]),ROW(productData[sku])),""),ROWS($A$15:A168)+$B$3))),IF($EC$13="",INDEX(productData[description],SMALL(IF(ISNUMBER(MATCH(productData[sex],$EC$11,0)),MATCH(ROW(productData[sku]),ROW(productData[sku])),""),ROWS($A$15:A168)+$B$3)),INDEX(productData[description],SMALL(IF(ISNUMBER(MATCH(productData[sex],$EC$11,0)*MATCH(productData[size1],$EC$13,0)),MATCH(ROW(productData[sku]),ROW(productData[sku])),""),ROWS($A$15:A168)+$B$3)))),IF($EC$11="",IF($EC$13="",INDEX(productData[description],SMALL(IF(ISNUMBER(MATCH(productData[category],$EC$9,0)),MATCH(ROW(productData[sku]),ROW(productData[sku])),""),ROWS($A$15:A168)+$B$3)),INDEX(productData[description],SMALL(IF(ISNUMBER(MATCH(productData[category],$EC$9,0)*MATCH(productData[size1],$EC$13,0)),MATCH(ROW(productData[sku]),ROW(productData[sku])),""),ROWS($A$15:A168)+$B$3))),IF($EC$13="",INDEX(productData[description],SMALL(IF(ISNUMBER(MATCH(productData[category],$EC$9,0)*MATCH(productData[sex],$EC$11,0)),MATCH(ROW(productData[sku]),ROW(productData[sku])),""),ROWS($A$15:A168)+$B$3)),INDEX(productData[description],SMALL(IF(ISNUMBER(MATCH(productData[category],$EC$9,0)*MATCH(productData[sex],$EC$11,0)*MATCH(productData[size1],$EC$13,0)),MATCH(ROW(productData[sku]),ROW(productData[sku])),""),ROWS($A$15:A168)+$B$3))))),"")</f>
        <v/>
      </c>
      <c r="EG163" s="338" t="str">
        <f>IFERROR(IF('BHPC MANAGER'!$EE163="","",INDEX(inventory[ESISTENZA],MATCH('BHPC MANAGER'!$EE163,inventory[SKU],0))),0)</f>
        <v/>
      </c>
      <c r="EH163" s="339" t="s">
        <v>241</v>
      </c>
      <c r="EI163" s="339" t="str">
        <f t="shared" si="15"/>
        <v/>
      </c>
      <c r="EJ163" s="340" t="s">
        <v>241</v>
      </c>
      <c r="EK163" s="341" t="str">
        <f t="shared" si="16"/>
        <v/>
      </c>
    </row>
    <row r="164" spans="63:141" x14ac:dyDescent="0.35">
      <c r="BK164" s="266"/>
      <c r="BL164" s="267"/>
      <c r="BM164" s="268"/>
      <c r="BN164" s="267"/>
      <c r="BO164" s="268"/>
      <c r="EE164" s="342" t="str">
        <f t="array" ref="EE164">IFERROR(IF($EC$9="",IF($EC$11="",IF($EC$13="",INDEX(productData[sku],SMALL(MATCH(ROW(productData[sku]),ROW(productData[sku])),ROWS($A$15:A171)+$B$3)),INDEX(productData[sku],SMALL(IF(ISNUMBER(MATCH(productData[size1],$EC$13,0)),MATCH(ROW(productData[sku]),ROW(productData[sku])),""),ROWS($A$15:A169)+$B$3))),IF($EC$13="",INDEX(productData[sku],SMALL(IF(ISNUMBER(MATCH(productData[sex],$EC$11,0)),MATCH(ROW(productData[sku]),ROW(productData[sku])),""),ROWS($A$15:A169)+$B$3)),INDEX(productData[sku],SMALL(IF(ISNUMBER(MATCH(productData[sex],$EC$11,0)*MATCH(productData[size1],$EC$13,0)),MATCH(ROW(productData[sku]),ROW(productData[sku])),""),ROWS($A$15:A169)+$B$3)))),IF($EC$11="",IF($EC$13="",INDEX(productData[sku],SMALL(IF(ISNUMBER(MATCH(productData[category],$EC$9,0)),MATCH(ROW(productData[sku]),ROW(productData[sku])),""),ROWS($A$15:A169)+$B$3)),INDEX(productData[sku],SMALL(IF(ISNUMBER(MATCH(productData[category],$EC$9,0)*MATCH(productData[size1],$EC$13,0)),MATCH(ROW(productData[sku]),ROW(productData[sku])),""),ROWS($A$15:A169)+$B$3))),IF($EC$13="",INDEX(productData[sku],SMALL(IF(ISNUMBER(MATCH(productData[category],$EC$9,0)*MATCH(productData[sex],$EC$11,0)),MATCH(ROW(productData[sku]),ROW(productData[sku])),""),ROWS($A$15:A169)+$B$3)),INDEX(productData[sku],SMALL(IF(ISNUMBER(MATCH(productData[category],$EC$9,0)*MATCH(productData[sex],$EC$11,0)*MATCH(productData[size1],$EC$13,0)),MATCH(ROW(productData[sku]),ROW(productData[sku])),""),ROWS($A$15:A169)+$B$3))))),"")</f>
        <v/>
      </c>
      <c r="EF164" s="502" t="str">
        <f t="array" ref="EF164">IFERROR(IF($EC$9="",IF($EC$11="",IF($EC$13="",INDEX(productData[description],SMALL(MATCH(ROW(productData[sku]),ROW(productData[sku])),ROWS($A$15:A171)+$B$3)),INDEX(productData[description],SMALL(IF(ISNUMBER(MATCH(productData[size1],$EC$13,0)),MATCH(ROW(productData[sku]),ROW(productData[sku])),""),ROWS($A$15:A169)+$B$3))),IF($EC$13="",INDEX(productData[description],SMALL(IF(ISNUMBER(MATCH(productData[sex],$EC$11,0)),MATCH(ROW(productData[sku]),ROW(productData[sku])),""),ROWS($A$15:A169)+$B$3)),INDEX(productData[description],SMALL(IF(ISNUMBER(MATCH(productData[sex],$EC$11,0)*MATCH(productData[size1],$EC$13,0)),MATCH(ROW(productData[sku]),ROW(productData[sku])),""),ROWS($A$15:A169)+$B$3)))),IF($EC$11="",IF($EC$13="",INDEX(productData[description],SMALL(IF(ISNUMBER(MATCH(productData[category],$EC$9,0)),MATCH(ROW(productData[sku]),ROW(productData[sku])),""),ROWS($A$15:A169)+$B$3)),INDEX(productData[description],SMALL(IF(ISNUMBER(MATCH(productData[category],$EC$9,0)*MATCH(productData[size1],$EC$13,0)),MATCH(ROW(productData[sku]),ROW(productData[sku])),""),ROWS($A$15:A169)+$B$3))),IF($EC$13="",INDEX(productData[description],SMALL(IF(ISNUMBER(MATCH(productData[category],$EC$9,0)*MATCH(productData[sex],$EC$11,0)),MATCH(ROW(productData[sku]),ROW(productData[sku])),""),ROWS($A$15:A169)+$B$3)),INDEX(productData[description],SMALL(IF(ISNUMBER(MATCH(productData[category],$EC$9,0)*MATCH(productData[sex],$EC$11,0)*MATCH(productData[size1],$EC$13,0)),MATCH(ROW(productData[sku]),ROW(productData[sku])),""),ROWS($A$15:A169)+$B$3))))),"")</f>
        <v/>
      </c>
      <c r="EG164" s="343" t="str">
        <f>IFERROR(IF('BHPC MANAGER'!$EE164="","",INDEX(inventory[ESISTENZA],MATCH('BHPC MANAGER'!$EE164,inventory[SKU],0))),0)</f>
        <v/>
      </c>
      <c r="EH164" s="344" t="s">
        <v>241</v>
      </c>
      <c r="EI164" s="344" t="str">
        <f t="shared" si="15"/>
        <v/>
      </c>
      <c r="EJ164" s="345" t="s">
        <v>241</v>
      </c>
      <c r="EK164" s="346" t="str">
        <f t="shared" si="16"/>
        <v/>
      </c>
    </row>
    <row r="165" spans="63:141" x14ac:dyDescent="0.35">
      <c r="BK165" s="266"/>
      <c r="BL165" s="267"/>
      <c r="BM165" s="268"/>
      <c r="BN165" s="267"/>
      <c r="BO165" s="268"/>
      <c r="EE165" s="337" t="str">
        <f t="array" ref="EE165">IFERROR(IF($EC$9="",IF($EC$11="",IF($EC$13="",INDEX(productData[sku],SMALL(MATCH(ROW(productData[sku]),ROW(productData[sku])),ROWS($A$15:A172)+$B$3)),INDEX(productData[sku],SMALL(IF(ISNUMBER(MATCH(productData[size1],$EC$13,0)),MATCH(ROW(productData[sku]),ROW(productData[sku])),""),ROWS($A$15:A170)+$B$3))),IF($EC$13="",INDEX(productData[sku],SMALL(IF(ISNUMBER(MATCH(productData[sex],$EC$11,0)),MATCH(ROW(productData[sku]),ROW(productData[sku])),""),ROWS($A$15:A170)+$B$3)),INDEX(productData[sku],SMALL(IF(ISNUMBER(MATCH(productData[sex],$EC$11,0)*MATCH(productData[size1],$EC$13,0)),MATCH(ROW(productData[sku]),ROW(productData[sku])),""),ROWS($A$15:A170)+$B$3)))),IF($EC$11="",IF($EC$13="",INDEX(productData[sku],SMALL(IF(ISNUMBER(MATCH(productData[category],$EC$9,0)),MATCH(ROW(productData[sku]),ROW(productData[sku])),""),ROWS($A$15:A170)+$B$3)),INDEX(productData[sku],SMALL(IF(ISNUMBER(MATCH(productData[category],$EC$9,0)*MATCH(productData[size1],$EC$13,0)),MATCH(ROW(productData[sku]),ROW(productData[sku])),""),ROWS($A$15:A170)+$B$3))),IF($EC$13="",INDEX(productData[sku],SMALL(IF(ISNUMBER(MATCH(productData[category],$EC$9,0)*MATCH(productData[sex],$EC$11,0)),MATCH(ROW(productData[sku]),ROW(productData[sku])),""),ROWS($A$15:A170)+$B$3)),INDEX(productData[sku],SMALL(IF(ISNUMBER(MATCH(productData[category],$EC$9,0)*MATCH(productData[sex],$EC$11,0)*MATCH(productData[size1],$EC$13,0)),MATCH(ROW(productData[sku]),ROW(productData[sku])),""),ROWS($A$15:A170)+$B$3))))),"")</f>
        <v/>
      </c>
      <c r="EF165" s="501" t="str">
        <f t="array" ref="EF165">IFERROR(IF($EC$9="",IF($EC$11="",IF($EC$13="",INDEX(productData[description],SMALL(MATCH(ROW(productData[sku]),ROW(productData[sku])),ROWS($A$15:A172)+$B$3)),INDEX(productData[description],SMALL(IF(ISNUMBER(MATCH(productData[size1],$EC$13,0)),MATCH(ROW(productData[sku]),ROW(productData[sku])),""),ROWS($A$15:A170)+$B$3))),IF($EC$13="",INDEX(productData[description],SMALL(IF(ISNUMBER(MATCH(productData[sex],$EC$11,0)),MATCH(ROW(productData[sku]),ROW(productData[sku])),""),ROWS($A$15:A170)+$B$3)),INDEX(productData[description],SMALL(IF(ISNUMBER(MATCH(productData[sex],$EC$11,0)*MATCH(productData[size1],$EC$13,0)),MATCH(ROW(productData[sku]),ROW(productData[sku])),""),ROWS($A$15:A170)+$B$3)))),IF($EC$11="",IF($EC$13="",INDEX(productData[description],SMALL(IF(ISNUMBER(MATCH(productData[category],$EC$9,0)),MATCH(ROW(productData[sku]),ROW(productData[sku])),""),ROWS($A$15:A170)+$B$3)),INDEX(productData[description],SMALL(IF(ISNUMBER(MATCH(productData[category],$EC$9,0)*MATCH(productData[size1],$EC$13,0)),MATCH(ROW(productData[sku]),ROW(productData[sku])),""),ROWS($A$15:A170)+$B$3))),IF($EC$13="",INDEX(productData[description],SMALL(IF(ISNUMBER(MATCH(productData[category],$EC$9,0)*MATCH(productData[sex],$EC$11,0)),MATCH(ROW(productData[sku]),ROW(productData[sku])),""),ROWS($A$15:A170)+$B$3)),INDEX(productData[description],SMALL(IF(ISNUMBER(MATCH(productData[category],$EC$9,0)*MATCH(productData[sex],$EC$11,0)*MATCH(productData[size1],$EC$13,0)),MATCH(ROW(productData[sku]),ROW(productData[sku])),""),ROWS($A$15:A170)+$B$3))))),"")</f>
        <v/>
      </c>
      <c r="EG165" s="338" t="str">
        <f>IFERROR(IF('BHPC MANAGER'!$EE165="","",INDEX(inventory[ESISTENZA],MATCH('BHPC MANAGER'!$EE165,inventory[SKU],0))),0)</f>
        <v/>
      </c>
      <c r="EH165" s="339" t="s">
        <v>241</v>
      </c>
      <c r="EI165" s="339" t="str">
        <f t="shared" si="15"/>
        <v/>
      </c>
      <c r="EJ165" s="340" t="s">
        <v>241</v>
      </c>
      <c r="EK165" s="341" t="str">
        <f t="shared" si="16"/>
        <v/>
      </c>
    </row>
    <row r="166" spans="63:141" x14ac:dyDescent="0.35">
      <c r="BK166" s="266"/>
      <c r="BL166" s="267"/>
      <c r="BM166" s="268"/>
      <c r="BN166" s="267"/>
      <c r="BO166" s="268"/>
      <c r="EE166" s="342" t="str">
        <f t="array" ref="EE166">IFERROR(IF($EC$9="",IF($EC$11="",IF($EC$13="",INDEX(productData[sku],SMALL(MATCH(ROW(productData[sku]),ROW(productData[sku])),ROWS($A$15:A173)+$B$3)),INDEX(productData[sku],SMALL(IF(ISNUMBER(MATCH(productData[size1],$EC$13,0)),MATCH(ROW(productData[sku]),ROW(productData[sku])),""),ROWS($A$15:A171)+$B$3))),IF($EC$13="",INDEX(productData[sku],SMALL(IF(ISNUMBER(MATCH(productData[sex],$EC$11,0)),MATCH(ROW(productData[sku]),ROW(productData[sku])),""),ROWS($A$15:A171)+$B$3)),INDEX(productData[sku],SMALL(IF(ISNUMBER(MATCH(productData[sex],$EC$11,0)*MATCH(productData[size1],$EC$13,0)),MATCH(ROW(productData[sku]),ROW(productData[sku])),""),ROWS($A$15:A171)+$B$3)))),IF($EC$11="",IF($EC$13="",INDEX(productData[sku],SMALL(IF(ISNUMBER(MATCH(productData[category],$EC$9,0)),MATCH(ROW(productData[sku]),ROW(productData[sku])),""),ROWS($A$15:A171)+$B$3)),INDEX(productData[sku],SMALL(IF(ISNUMBER(MATCH(productData[category],$EC$9,0)*MATCH(productData[size1],$EC$13,0)),MATCH(ROW(productData[sku]),ROW(productData[sku])),""),ROWS($A$15:A171)+$B$3))),IF($EC$13="",INDEX(productData[sku],SMALL(IF(ISNUMBER(MATCH(productData[category],$EC$9,0)*MATCH(productData[sex],$EC$11,0)),MATCH(ROW(productData[sku]),ROW(productData[sku])),""),ROWS($A$15:A171)+$B$3)),INDEX(productData[sku],SMALL(IF(ISNUMBER(MATCH(productData[category],$EC$9,0)*MATCH(productData[sex],$EC$11,0)*MATCH(productData[size1],$EC$13,0)),MATCH(ROW(productData[sku]),ROW(productData[sku])),""),ROWS($A$15:A171)+$B$3))))),"")</f>
        <v/>
      </c>
      <c r="EF166" s="502" t="str">
        <f t="array" ref="EF166">IFERROR(IF($EC$9="",IF($EC$11="",IF($EC$13="",INDEX(productData[description],SMALL(MATCH(ROW(productData[sku]),ROW(productData[sku])),ROWS($A$15:A173)+$B$3)),INDEX(productData[description],SMALL(IF(ISNUMBER(MATCH(productData[size1],$EC$13,0)),MATCH(ROW(productData[sku]),ROW(productData[sku])),""),ROWS($A$15:A171)+$B$3))),IF($EC$13="",INDEX(productData[description],SMALL(IF(ISNUMBER(MATCH(productData[sex],$EC$11,0)),MATCH(ROW(productData[sku]),ROW(productData[sku])),""),ROWS($A$15:A171)+$B$3)),INDEX(productData[description],SMALL(IF(ISNUMBER(MATCH(productData[sex],$EC$11,0)*MATCH(productData[size1],$EC$13,0)),MATCH(ROW(productData[sku]),ROW(productData[sku])),""),ROWS($A$15:A171)+$B$3)))),IF($EC$11="",IF($EC$13="",INDEX(productData[description],SMALL(IF(ISNUMBER(MATCH(productData[category],$EC$9,0)),MATCH(ROW(productData[sku]),ROW(productData[sku])),""),ROWS($A$15:A171)+$B$3)),INDEX(productData[description],SMALL(IF(ISNUMBER(MATCH(productData[category],$EC$9,0)*MATCH(productData[size1],$EC$13,0)),MATCH(ROW(productData[sku]),ROW(productData[sku])),""),ROWS($A$15:A171)+$B$3))),IF($EC$13="",INDEX(productData[description],SMALL(IF(ISNUMBER(MATCH(productData[category],$EC$9,0)*MATCH(productData[sex],$EC$11,0)),MATCH(ROW(productData[sku]),ROW(productData[sku])),""),ROWS($A$15:A171)+$B$3)),INDEX(productData[description],SMALL(IF(ISNUMBER(MATCH(productData[category],$EC$9,0)*MATCH(productData[sex],$EC$11,0)*MATCH(productData[size1],$EC$13,0)),MATCH(ROW(productData[sku]),ROW(productData[sku])),""),ROWS($A$15:A171)+$B$3))))),"")</f>
        <v/>
      </c>
      <c r="EG166" s="343" t="str">
        <f>IFERROR(IF('BHPC MANAGER'!$EE166="","",INDEX(inventory[ESISTENZA],MATCH('BHPC MANAGER'!$EE166,inventory[SKU],0))),0)</f>
        <v/>
      </c>
      <c r="EH166" s="344" t="s">
        <v>241</v>
      </c>
      <c r="EI166" s="344" t="str">
        <f t="shared" si="15"/>
        <v/>
      </c>
      <c r="EJ166" s="345" t="s">
        <v>241</v>
      </c>
      <c r="EK166" s="346" t="str">
        <f t="shared" si="16"/>
        <v/>
      </c>
    </row>
    <row r="167" spans="63:141" x14ac:dyDescent="0.35">
      <c r="BK167" s="266"/>
      <c r="BL167" s="267"/>
      <c r="BM167" s="268"/>
      <c r="BN167" s="267"/>
      <c r="BO167" s="268"/>
      <c r="EE167" s="337" t="str">
        <f t="array" ref="EE167">IFERROR(IF($EC$9="",IF($EC$11="",IF($EC$13="",INDEX(productData[sku],SMALL(MATCH(ROW(productData[sku]),ROW(productData[sku])),ROWS($A$15:A174)+$B$3)),INDEX(productData[sku],SMALL(IF(ISNUMBER(MATCH(productData[size1],$EC$13,0)),MATCH(ROW(productData[sku]),ROW(productData[sku])),""),ROWS($A$15:A172)+$B$3))),IF($EC$13="",INDEX(productData[sku],SMALL(IF(ISNUMBER(MATCH(productData[sex],$EC$11,0)),MATCH(ROW(productData[sku]),ROW(productData[sku])),""),ROWS($A$15:A172)+$B$3)),INDEX(productData[sku],SMALL(IF(ISNUMBER(MATCH(productData[sex],$EC$11,0)*MATCH(productData[size1],$EC$13,0)),MATCH(ROW(productData[sku]),ROW(productData[sku])),""),ROWS($A$15:A172)+$B$3)))),IF($EC$11="",IF($EC$13="",INDEX(productData[sku],SMALL(IF(ISNUMBER(MATCH(productData[category],$EC$9,0)),MATCH(ROW(productData[sku]),ROW(productData[sku])),""),ROWS($A$15:A172)+$B$3)),INDEX(productData[sku],SMALL(IF(ISNUMBER(MATCH(productData[category],$EC$9,0)*MATCH(productData[size1],$EC$13,0)),MATCH(ROW(productData[sku]),ROW(productData[sku])),""),ROWS($A$15:A172)+$B$3))),IF($EC$13="",INDEX(productData[sku],SMALL(IF(ISNUMBER(MATCH(productData[category],$EC$9,0)*MATCH(productData[sex],$EC$11,0)),MATCH(ROW(productData[sku]),ROW(productData[sku])),""),ROWS($A$15:A172)+$B$3)),INDEX(productData[sku],SMALL(IF(ISNUMBER(MATCH(productData[category],$EC$9,0)*MATCH(productData[sex],$EC$11,0)*MATCH(productData[size1],$EC$13,0)),MATCH(ROW(productData[sku]),ROW(productData[sku])),""),ROWS($A$15:A172)+$B$3))))),"")</f>
        <v/>
      </c>
      <c r="EF167" s="501" t="str">
        <f t="array" ref="EF167">IFERROR(IF($EC$9="",IF($EC$11="",IF($EC$13="",INDEX(productData[description],SMALL(MATCH(ROW(productData[sku]),ROW(productData[sku])),ROWS($A$15:A174)+$B$3)),INDEX(productData[description],SMALL(IF(ISNUMBER(MATCH(productData[size1],$EC$13,0)),MATCH(ROW(productData[sku]),ROW(productData[sku])),""),ROWS($A$15:A172)+$B$3))),IF($EC$13="",INDEX(productData[description],SMALL(IF(ISNUMBER(MATCH(productData[sex],$EC$11,0)),MATCH(ROW(productData[sku]),ROW(productData[sku])),""),ROWS($A$15:A172)+$B$3)),INDEX(productData[description],SMALL(IF(ISNUMBER(MATCH(productData[sex],$EC$11,0)*MATCH(productData[size1],$EC$13,0)),MATCH(ROW(productData[sku]),ROW(productData[sku])),""),ROWS($A$15:A172)+$B$3)))),IF($EC$11="",IF($EC$13="",INDEX(productData[description],SMALL(IF(ISNUMBER(MATCH(productData[category],$EC$9,0)),MATCH(ROW(productData[sku]),ROW(productData[sku])),""),ROWS($A$15:A172)+$B$3)),INDEX(productData[description],SMALL(IF(ISNUMBER(MATCH(productData[category],$EC$9,0)*MATCH(productData[size1],$EC$13,0)),MATCH(ROW(productData[sku]),ROW(productData[sku])),""),ROWS($A$15:A172)+$B$3))),IF($EC$13="",INDEX(productData[description],SMALL(IF(ISNUMBER(MATCH(productData[category],$EC$9,0)*MATCH(productData[sex],$EC$11,0)),MATCH(ROW(productData[sku]),ROW(productData[sku])),""),ROWS($A$15:A172)+$B$3)),INDEX(productData[description],SMALL(IF(ISNUMBER(MATCH(productData[category],$EC$9,0)*MATCH(productData[sex],$EC$11,0)*MATCH(productData[size1],$EC$13,0)),MATCH(ROW(productData[sku]),ROW(productData[sku])),""),ROWS($A$15:A172)+$B$3))))),"")</f>
        <v/>
      </c>
      <c r="EG167" s="338" t="str">
        <f>IFERROR(IF('BHPC MANAGER'!$EE167="","",INDEX(inventory[ESISTENZA],MATCH('BHPC MANAGER'!$EE167,inventory[SKU],0))),0)</f>
        <v/>
      </c>
      <c r="EH167" s="339" t="s">
        <v>241</v>
      </c>
      <c r="EI167" s="339" t="str">
        <f t="shared" si="15"/>
        <v/>
      </c>
      <c r="EJ167" s="340" t="s">
        <v>241</v>
      </c>
      <c r="EK167" s="341" t="str">
        <f t="shared" si="16"/>
        <v/>
      </c>
    </row>
    <row r="168" spans="63:141" x14ac:dyDescent="0.35">
      <c r="BK168" s="266"/>
      <c r="BL168" s="267"/>
      <c r="BM168" s="268"/>
      <c r="BN168" s="267"/>
      <c r="BO168" s="268"/>
      <c r="EE168" s="342" t="str">
        <f t="array" ref="EE168">IFERROR(IF($EC$9="",IF($EC$11="",IF($EC$13="",INDEX(productData[sku],SMALL(MATCH(ROW(productData[sku]),ROW(productData[sku])),ROWS($A$15:A175)+$B$3)),INDEX(productData[sku],SMALL(IF(ISNUMBER(MATCH(productData[size1],$EC$13,0)),MATCH(ROW(productData[sku]),ROW(productData[sku])),""),ROWS($A$15:A173)+$B$3))),IF($EC$13="",INDEX(productData[sku],SMALL(IF(ISNUMBER(MATCH(productData[sex],$EC$11,0)),MATCH(ROW(productData[sku]),ROW(productData[sku])),""),ROWS($A$15:A173)+$B$3)),INDEX(productData[sku],SMALL(IF(ISNUMBER(MATCH(productData[sex],$EC$11,0)*MATCH(productData[size1],$EC$13,0)),MATCH(ROW(productData[sku]),ROW(productData[sku])),""),ROWS($A$15:A173)+$B$3)))),IF($EC$11="",IF($EC$13="",INDEX(productData[sku],SMALL(IF(ISNUMBER(MATCH(productData[category],$EC$9,0)),MATCH(ROW(productData[sku]),ROW(productData[sku])),""),ROWS($A$15:A173)+$B$3)),INDEX(productData[sku],SMALL(IF(ISNUMBER(MATCH(productData[category],$EC$9,0)*MATCH(productData[size1],$EC$13,0)),MATCH(ROW(productData[sku]),ROW(productData[sku])),""),ROWS($A$15:A173)+$B$3))),IF($EC$13="",INDEX(productData[sku],SMALL(IF(ISNUMBER(MATCH(productData[category],$EC$9,0)*MATCH(productData[sex],$EC$11,0)),MATCH(ROW(productData[sku]),ROW(productData[sku])),""),ROWS($A$15:A173)+$B$3)),INDEX(productData[sku],SMALL(IF(ISNUMBER(MATCH(productData[category],$EC$9,0)*MATCH(productData[sex],$EC$11,0)*MATCH(productData[size1],$EC$13,0)),MATCH(ROW(productData[sku]),ROW(productData[sku])),""),ROWS($A$15:A173)+$B$3))))),"")</f>
        <v/>
      </c>
      <c r="EF168" s="502" t="str">
        <f t="array" ref="EF168">IFERROR(IF($EC$9="",IF($EC$11="",IF($EC$13="",INDEX(productData[description],SMALL(MATCH(ROW(productData[sku]),ROW(productData[sku])),ROWS($A$15:A175)+$B$3)),INDEX(productData[description],SMALL(IF(ISNUMBER(MATCH(productData[size1],$EC$13,0)),MATCH(ROW(productData[sku]),ROW(productData[sku])),""),ROWS($A$15:A173)+$B$3))),IF($EC$13="",INDEX(productData[description],SMALL(IF(ISNUMBER(MATCH(productData[sex],$EC$11,0)),MATCH(ROW(productData[sku]),ROW(productData[sku])),""),ROWS($A$15:A173)+$B$3)),INDEX(productData[description],SMALL(IF(ISNUMBER(MATCH(productData[sex],$EC$11,0)*MATCH(productData[size1],$EC$13,0)),MATCH(ROW(productData[sku]),ROW(productData[sku])),""),ROWS($A$15:A173)+$B$3)))),IF($EC$11="",IF($EC$13="",INDEX(productData[description],SMALL(IF(ISNUMBER(MATCH(productData[category],$EC$9,0)),MATCH(ROW(productData[sku]),ROW(productData[sku])),""),ROWS($A$15:A173)+$B$3)),INDEX(productData[description],SMALL(IF(ISNUMBER(MATCH(productData[category],$EC$9,0)*MATCH(productData[size1],$EC$13,0)),MATCH(ROW(productData[sku]),ROW(productData[sku])),""),ROWS($A$15:A173)+$B$3))),IF($EC$13="",INDEX(productData[description],SMALL(IF(ISNUMBER(MATCH(productData[category],$EC$9,0)*MATCH(productData[sex],$EC$11,0)),MATCH(ROW(productData[sku]),ROW(productData[sku])),""),ROWS($A$15:A173)+$B$3)),INDEX(productData[description],SMALL(IF(ISNUMBER(MATCH(productData[category],$EC$9,0)*MATCH(productData[sex],$EC$11,0)*MATCH(productData[size1],$EC$13,0)),MATCH(ROW(productData[sku]),ROW(productData[sku])),""),ROWS($A$15:A173)+$B$3))))),"")</f>
        <v/>
      </c>
      <c r="EG168" s="343" t="str">
        <f>IFERROR(IF('BHPC MANAGER'!$EE168="","",INDEX(inventory[ESISTENZA],MATCH('BHPC MANAGER'!$EE168,inventory[SKU],0))),0)</f>
        <v/>
      </c>
      <c r="EH168" s="344" t="s">
        <v>241</v>
      </c>
      <c r="EI168" s="344" t="str">
        <f t="shared" si="15"/>
        <v/>
      </c>
      <c r="EJ168" s="345" t="s">
        <v>241</v>
      </c>
      <c r="EK168" s="346" t="str">
        <f t="shared" si="16"/>
        <v/>
      </c>
    </row>
    <row r="169" spans="63:141" x14ac:dyDescent="0.35">
      <c r="BK169" s="266"/>
      <c r="BL169" s="267"/>
      <c r="BM169" s="268"/>
      <c r="BN169" s="267"/>
      <c r="BO169" s="268"/>
      <c r="EE169" s="337" t="str">
        <f t="array" ref="EE169">IFERROR(IF($EC$9="",IF($EC$11="",IF($EC$13="",INDEX(productData[sku],SMALL(MATCH(ROW(productData[sku]),ROW(productData[sku])),ROWS($A$15:A176)+$B$3)),INDEX(productData[sku],SMALL(IF(ISNUMBER(MATCH(productData[size1],$EC$13,0)),MATCH(ROW(productData[sku]),ROW(productData[sku])),""),ROWS($A$15:A174)+$B$3))),IF($EC$13="",INDEX(productData[sku],SMALL(IF(ISNUMBER(MATCH(productData[sex],$EC$11,0)),MATCH(ROW(productData[sku]),ROW(productData[sku])),""),ROWS($A$15:A174)+$B$3)),INDEX(productData[sku],SMALL(IF(ISNUMBER(MATCH(productData[sex],$EC$11,0)*MATCH(productData[size1],$EC$13,0)),MATCH(ROW(productData[sku]),ROW(productData[sku])),""),ROWS($A$15:A174)+$B$3)))),IF($EC$11="",IF($EC$13="",INDEX(productData[sku],SMALL(IF(ISNUMBER(MATCH(productData[category],$EC$9,0)),MATCH(ROW(productData[sku]),ROW(productData[sku])),""),ROWS($A$15:A174)+$B$3)),INDEX(productData[sku],SMALL(IF(ISNUMBER(MATCH(productData[category],$EC$9,0)*MATCH(productData[size1],$EC$13,0)),MATCH(ROW(productData[sku]),ROW(productData[sku])),""),ROWS($A$15:A174)+$B$3))),IF($EC$13="",INDEX(productData[sku],SMALL(IF(ISNUMBER(MATCH(productData[category],$EC$9,0)*MATCH(productData[sex],$EC$11,0)),MATCH(ROW(productData[sku]),ROW(productData[sku])),""),ROWS($A$15:A174)+$B$3)),INDEX(productData[sku],SMALL(IF(ISNUMBER(MATCH(productData[category],$EC$9,0)*MATCH(productData[sex],$EC$11,0)*MATCH(productData[size1],$EC$13,0)),MATCH(ROW(productData[sku]),ROW(productData[sku])),""),ROWS($A$15:A174)+$B$3))))),"")</f>
        <v/>
      </c>
      <c r="EF169" s="501" t="str">
        <f t="array" ref="EF169">IFERROR(IF($EC$9="",IF($EC$11="",IF($EC$13="",INDEX(productData[description],SMALL(MATCH(ROW(productData[sku]),ROW(productData[sku])),ROWS($A$15:A176)+$B$3)),INDEX(productData[description],SMALL(IF(ISNUMBER(MATCH(productData[size1],$EC$13,0)),MATCH(ROW(productData[sku]),ROW(productData[sku])),""),ROWS($A$15:A174)+$B$3))),IF($EC$13="",INDEX(productData[description],SMALL(IF(ISNUMBER(MATCH(productData[sex],$EC$11,0)),MATCH(ROW(productData[sku]),ROW(productData[sku])),""),ROWS($A$15:A174)+$B$3)),INDEX(productData[description],SMALL(IF(ISNUMBER(MATCH(productData[sex],$EC$11,0)*MATCH(productData[size1],$EC$13,0)),MATCH(ROW(productData[sku]),ROW(productData[sku])),""),ROWS($A$15:A174)+$B$3)))),IF($EC$11="",IF($EC$13="",INDEX(productData[description],SMALL(IF(ISNUMBER(MATCH(productData[category],$EC$9,0)),MATCH(ROW(productData[sku]),ROW(productData[sku])),""),ROWS($A$15:A174)+$B$3)),INDEX(productData[description],SMALL(IF(ISNUMBER(MATCH(productData[category],$EC$9,0)*MATCH(productData[size1],$EC$13,0)),MATCH(ROW(productData[sku]),ROW(productData[sku])),""),ROWS($A$15:A174)+$B$3))),IF($EC$13="",INDEX(productData[description],SMALL(IF(ISNUMBER(MATCH(productData[category],$EC$9,0)*MATCH(productData[sex],$EC$11,0)),MATCH(ROW(productData[sku]),ROW(productData[sku])),""),ROWS($A$15:A174)+$B$3)),INDEX(productData[description],SMALL(IF(ISNUMBER(MATCH(productData[category],$EC$9,0)*MATCH(productData[sex],$EC$11,0)*MATCH(productData[size1],$EC$13,0)),MATCH(ROW(productData[sku]),ROW(productData[sku])),""),ROWS($A$15:A174)+$B$3))))),"")</f>
        <v/>
      </c>
      <c r="EG169" s="338" t="str">
        <f>IFERROR(IF('BHPC MANAGER'!$EE169="","",INDEX(inventory[ESISTENZA],MATCH('BHPC MANAGER'!$EE169,inventory[SKU],0))),0)</f>
        <v/>
      </c>
      <c r="EH169" s="339" t="s">
        <v>241</v>
      </c>
      <c r="EI169" s="339" t="str">
        <f t="shared" si="15"/>
        <v/>
      </c>
      <c r="EJ169" s="340" t="s">
        <v>241</v>
      </c>
      <c r="EK169" s="341" t="str">
        <f t="shared" si="16"/>
        <v/>
      </c>
    </row>
    <row r="170" spans="63:141" x14ac:dyDescent="0.35">
      <c r="BK170" s="266"/>
      <c r="BL170" s="267"/>
      <c r="BM170" s="268"/>
      <c r="BN170" s="267"/>
      <c r="BO170" s="268"/>
      <c r="EE170" s="342" t="str">
        <f t="array" ref="EE170">IFERROR(IF($EC$9="",IF($EC$11="",IF($EC$13="",INDEX(productData[sku],SMALL(MATCH(ROW(productData[sku]),ROW(productData[sku])),ROWS($A$15:A177)+$B$3)),INDEX(productData[sku],SMALL(IF(ISNUMBER(MATCH(productData[size1],$EC$13,0)),MATCH(ROW(productData[sku]),ROW(productData[sku])),""),ROWS($A$15:A175)+$B$3))),IF($EC$13="",INDEX(productData[sku],SMALL(IF(ISNUMBER(MATCH(productData[sex],$EC$11,0)),MATCH(ROW(productData[sku]),ROW(productData[sku])),""),ROWS($A$15:A175)+$B$3)),INDEX(productData[sku],SMALL(IF(ISNUMBER(MATCH(productData[sex],$EC$11,0)*MATCH(productData[size1],$EC$13,0)),MATCH(ROW(productData[sku]),ROW(productData[sku])),""),ROWS($A$15:A175)+$B$3)))),IF($EC$11="",IF($EC$13="",INDEX(productData[sku],SMALL(IF(ISNUMBER(MATCH(productData[category],$EC$9,0)),MATCH(ROW(productData[sku]),ROW(productData[sku])),""),ROWS($A$15:A175)+$B$3)),INDEX(productData[sku],SMALL(IF(ISNUMBER(MATCH(productData[category],$EC$9,0)*MATCH(productData[size1],$EC$13,0)),MATCH(ROW(productData[sku]),ROW(productData[sku])),""),ROWS($A$15:A175)+$B$3))),IF($EC$13="",INDEX(productData[sku],SMALL(IF(ISNUMBER(MATCH(productData[category],$EC$9,0)*MATCH(productData[sex],$EC$11,0)),MATCH(ROW(productData[sku]),ROW(productData[sku])),""),ROWS($A$15:A175)+$B$3)),INDEX(productData[sku],SMALL(IF(ISNUMBER(MATCH(productData[category],$EC$9,0)*MATCH(productData[sex],$EC$11,0)*MATCH(productData[size1],$EC$13,0)),MATCH(ROW(productData[sku]),ROW(productData[sku])),""),ROWS($A$15:A175)+$B$3))))),"")</f>
        <v/>
      </c>
      <c r="EF170" s="502" t="str">
        <f t="array" ref="EF170">IFERROR(IF($EC$9="",IF($EC$11="",IF($EC$13="",INDEX(productData[description],SMALL(MATCH(ROW(productData[sku]),ROW(productData[sku])),ROWS($A$15:A177)+$B$3)),INDEX(productData[description],SMALL(IF(ISNUMBER(MATCH(productData[size1],$EC$13,0)),MATCH(ROW(productData[sku]),ROW(productData[sku])),""),ROWS($A$15:A175)+$B$3))),IF($EC$13="",INDEX(productData[description],SMALL(IF(ISNUMBER(MATCH(productData[sex],$EC$11,0)),MATCH(ROW(productData[sku]),ROW(productData[sku])),""),ROWS($A$15:A175)+$B$3)),INDEX(productData[description],SMALL(IF(ISNUMBER(MATCH(productData[sex],$EC$11,0)*MATCH(productData[size1],$EC$13,0)),MATCH(ROW(productData[sku]),ROW(productData[sku])),""),ROWS($A$15:A175)+$B$3)))),IF($EC$11="",IF($EC$13="",INDEX(productData[description],SMALL(IF(ISNUMBER(MATCH(productData[category],$EC$9,0)),MATCH(ROW(productData[sku]),ROW(productData[sku])),""),ROWS($A$15:A175)+$B$3)),INDEX(productData[description],SMALL(IF(ISNUMBER(MATCH(productData[category],$EC$9,0)*MATCH(productData[size1],$EC$13,0)),MATCH(ROW(productData[sku]),ROW(productData[sku])),""),ROWS($A$15:A175)+$B$3))),IF($EC$13="",INDEX(productData[description],SMALL(IF(ISNUMBER(MATCH(productData[category],$EC$9,0)*MATCH(productData[sex],$EC$11,0)),MATCH(ROW(productData[sku]),ROW(productData[sku])),""),ROWS($A$15:A175)+$B$3)),INDEX(productData[description],SMALL(IF(ISNUMBER(MATCH(productData[category],$EC$9,0)*MATCH(productData[sex],$EC$11,0)*MATCH(productData[size1],$EC$13,0)),MATCH(ROW(productData[sku]),ROW(productData[sku])),""),ROWS($A$15:A175)+$B$3))))),"")</f>
        <v/>
      </c>
      <c r="EG170" s="343" t="str">
        <f>IFERROR(IF('BHPC MANAGER'!$EE170="","",INDEX(inventory[ESISTENZA],MATCH('BHPC MANAGER'!$EE170,inventory[SKU],0))),0)</f>
        <v/>
      </c>
      <c r="EH170" s="344" t="s">
        <v>241</v>
      </c>
      <c r="EI170" s="344" t="str">
        <f t="shared" si="15"/>
        <v/>
      </c>
      <c r="EJ170" s="345" t="s">
        <v>241</v>
      </c>
      <c r="EK170" s="346" t="str">
        <f t="shared" si="16"/>
        <v/>
      </c>
    </row>
    <row r="171" spans="63:141" x14ac:dyDescent="0.35">
      <c r="BK171" s="266"/>
      <c r="BL171" s="267"/>
      <c r="BM171" s="268"/>
      <c r="BN171" s="267"/>
      <c r="BO171" s="268"/>
      <c r="EE171" s="337" t="str">
        <f t="array" ref="EE171">IFERROR(IF($EC$9="",IF($EC$11="",IF($EC$13="",INDEX(productData[sku],SMALL(MATCH(ROW(productData[sku]),ROW(productData[sku])),ROWS($A$15:A178)+$B$3)),INDEX(productData[sku],SMALL(IF(ISNUMBER(MATCH(productData[size1],$EC$13,0)),MATCH(ROW(productData[sku]),ROW(productData[sku])),""),ROWS($A$15:A176)+$B$3))),IF($EC$13="",INDEX(productData[sku],SMALL(IF(ISNUMBER(MATCH(productData[sex],$EC$11,0)),MATCH(ROW(productData[sku]),ROW(productData[sku])),""),ROWS($A$15:A176)+$B$3)),INDEX(productData[sku],SMALL(IF(ISNUMBER(MATCH(productData[sex],$EC$11,0)*MATCH(productData[size1],$EC$13,0)),MATCH(ROW(productData[sku]),ROW(productData[sku])),""),ROWS($A$15:A176)+$B$3)))),IF($EC$11="",IF($EC$13="",INDEX(productData[sku],SMALL(IF(ISNUMBER(MATCH(productData[category],$EC$9,0)),MATCH(ROW(productData[sku]),ROW(productData[sku])),""),ROWS($A$15:A176)+$B$3)),INDEX(productData[sku],SMALL(IF(ISNUMBER(MATCH(productData[category],$EC$9,0)*MATCH(productData[size1],$EC$13,0)),MATCH(ROW(productData[sku]),ROW(productData[sku])),""),ROWS($A$15:A176)+$B$3))),IF($EC$13="",INDEX(productData[sku],SMALL(IF(ISNUMBER(MATCH(productData[category],$EC$9,0)*MATCH(productData[sex],$EC$11,0)),MATCH(ROW(productData[sku]),ROW(productData[sku])),""),ROWS($A$15:A176)+$B$3)),INDEX(productData[sku],SMALL(IF(ISNUMBER(MATCH(productData[category],$EC$9,0)*MATCH(productData[sex],$EC$11,0)*MATCH(productData[size1],$EC$13,0)),MATCH(ROW(productData[sku]),ROW(productData[sku])),""),ROWS($A$15:A176)+$B$3))))),"")</f>
        <v/>
      </c>
      <c r="EF171" s="501" t="str">
        <f t="array" ref="EF171">IFERROR(IF($EC$9="",IF($EC$11="",IF($EC$13="",INDEX(productData[description],SMALL(MATCH(ROW(productData[sku]),ROW(productData[sku])),ROWS($A$15:A178)+$B$3)),INDEX(productData[description],SMALL(IF(ISNUMBER(MATCH(productData[size1],$EC$13,0)),MATCH(ROW(productData[sku]),ROW(productData[sku])),""),ROWS($A$15:A176)+$B$3))),IF($EC$13="",INDEX(productData[description],SMALL(IF(ISNUMBER(MATCH(productData[sex],$EC$11,0)),MATCH(ROW(productData[sku]),ROW(productData[sku])),""),ROWS($A$15:A176)+$B$3)),INDEX(productData[description],SMALL(IF(ISNUMBER(MATCH(productData[sex],$EC$11,0)*MATCH(productData[size1],$EC$13,0)),MATCH(ROW(productData[sku]),ROW(productData[sku])),""),ROWS($A$15:A176)+$B$3)))),IF($EC$11="",IF($EC$13="",INDEX(productData[description],SMALL(IF(ISNUMBER(MATCH(productData[category],$EC$9,0)),MATCH(ROW(productData[sku]),ROW(productData[sku])),""),ROWS($A$15:A176)+$B$3)),INDEX(productData[description],SMALL(IF(ISNUMBER(MATCH(productData[category],$EC$9,0)*MATCH(productData[size1],$EC$13,0)),MATCH(ROW(productData[sku]),ROW(productData[sku])),""),ROWS($A$15:A176)+$B$3))),IF($EC$13="",INDEX(productData[description],SMALL(IF(ISNUMBER(MATCH(productData[category],$EC$9,0)*MATCH(productData[sex],$EC$11,0)),MATCH(ROW(productData[sku]),ROW(productData[sku])),""),ROWS($A$15:A176)+$B$3)),INDEX(productData[description],SMALL(IF(ISNUMBER(MATCH(productData[category],$EC$9,0)*MATCH(productData[sex],$EC$11,0)*MATCH(productData[size1],$EC$13,0)),MATCH(ROW(productData[sku]),ROW(productData[sku])),""),ROWS($A$15:A176)+$B$3))))),"")</f>
        <v/>
      </c>
      <c r="EG171" s="338" t="str">
        <f>IFERROR(IF('BHPC MANAGER'!$EE171="","",INDEX(inventory[ESISTENZA],MATCH('BHPC MANAGER'!$EE171,inventory[SKU],0))),0)</f>
        <v/>
      </c>
      <c r="EH171" s="339" t="s">
        <v>241</v>
      </c>
      <c r="EI171" s="339" t="str">
        <f t="shared" si="15"/>
        <v/>
      </c>
      <c r="EJ171" s="340" t="s">
        <v>241</v>
      </c>
      <c r="EK171" s="341" t="str">
        <f t="shared" si="16"/>
        <v/>
      </c>
    </row>
    <row r="172" spans="63:141" x14ac:dyDescent="0.35">
      <c r="BK172" s="266"/>
      <c r="BL172" s="267"/>
      <c r="BM172" s="268"/>
      <c r="BN172" s="267"/>
      <c r="BO172" s="268"/>
      <c r="EE172" s="342" t="str">
        <f t="array" ref="EE172">IFERROR(IF($EC$9="",IF($EC$11="",IF($EC$13="",INDEX(productData[sku],SMALL(MATCH(ROW(productData[sku]),ROW(productData[sku])),ROWS($A$15:A179)+$B$3)),INDEX(productData[sku],SMALL(IF(ISNUMBER(MATCH(productData[size1],$EC$13,0)),MATCH(ROW(productData[sku]),ROW(productData[sku])),""),ROWS($A$15:A177)+$B$3))),IF($EC$13="",INDEX(productData[sku],SMALL(IF(ISNUMBER(MATCH(productData[sex],$EC$11,0)),MATCH(ROW(productData[sku]),ROW(productData[sku])),""),ROWS($A$15:A177)+$B$3)),INDEX(productData[sku],SMALL(IF(ISNUMBER(MATCH(productData[sex],$EC$11,0)*MATCH(productData[size1],$EC$13,0)),MATCH(ROW(productData[sku]),ROW(productData[sku])),""),ROWS($A$15:A177)+$B$3)))),IF($EC$11="",IF($EC$13="",INDEX(productData[sku],SMALL(IF(ISNUMBER(MATCH(productData[category],$EC$9,0)),MATCH(ROW(productData[sku]),ROW(productData[sku])),""),ROWS($A$15:A177)+$B$3)),INDEX(productData[sku],SMALL(IF(ISNUMBER(MATCH(productData[category],$EC$9,0)*MATCH(productData[size1],$EC$13,0)),MATCH(ROW(productData[sku]),ROW(productData[sku])),""),ROWS($A$15:A177)+$B$3))),IF($EC$13="",INDEX(productData[sku],SMALL(IF(ISNUMBER(MATCH(productData[category],$EC$9,0)*MATCH(productData[sex],$EC$11,0)),MATCH(ROW(productData[sku]),ROW(productData[sku])),""),ROWS($A$15:A177)+$B$3)),INDEX(productData[sku],SMALL(IF(ISNUMBER(MATCH(productData[category],$EC$9,0)*MATCH(productData[sex],$EC$11,0)*MATCH(productData[size1],$EC$13,0)),MATCH(ROW(productData[sku]),ROW(productData[sku])),""),ROWS($A$15:A177)+$B$3))))),"")</f>
        <v/>
      </c>
      <c r="EF172" s="502" t="str">
        <f t="array" ref="EF172">IFERROR(IF($EC$9="",IF($EC$11="",IF($EC$13="",INDEX(productData[description],SMALL(MATCH(ROW(productData[sku]),ROW(productData[sku])),ROWS($A$15:A179)+$B$3)),INDEX(productData[description],SMALL(IF(ISNUMBER(MATCH(productData[size1],$EC$13,0)),MATCH(ROW(productData[sku]),ROW(productData[sku])),""),ROWS($A$15:A177)+$B$3))),IF($EC$13="",INDEX(productData[description],SMALL(IF(ISNUMBER(MATCH(productData[sex],$EC$11,0)),MATCH(ROW(productData[sku]),ROW(productData[sku])),""),ROWS($A$15:A177)+$B$3)),INDEX(productData[description],SMALL(IF(ISNUMBER(MATCH(productData[sex],$EC$11,0)*MATCH(productData[size1],$EC$13,0)),MATCH(ROW(productData[sku]),ROW(productData[sku])),""),ROWS($A$15:A177)+$B$3)))),IF($EC$11="",IF($EC$13="",INDEX(productData[description],SMALL(IF(ISNUMBER(MATCH(productData[category],$EC$9,0)),MATCH(ROW(productData[sku]),ROW(productData[sku])),""),ROWS($A$15:A177)+$B$3)),INDEX(productData[description],SMALL(IF(ISNUMBER(MATCH(productData[category],$EC$9,0)*MATCH(productData[size1],$EC$13,0)),MATCH(ROW(productData[sku]),ROW(productData[sku])),""),ROWS($A$15:A177)+$B$3))),IF($EC$13="",INDEX(productData[description],SMALL(IF(ISNUMBER(MATCH(productData[category],$EC$9,0)*MATCH(productData[sex],$EC$11,0)),MATCH(ROW(productData[sku]),ROW(productData[sku])),""),ROWS($A$15:A177)+$B$3)),INDEX(productData[description],SMALL(IF(ISNUMBER(MATCH(productData[category],$EC$9,0)*MATCH(productData[sex],$EC$11,0)*MATCH(productData[size1],$EC$13,0)),MATCH(ROW(productData[sku]),ROW(productData[sku])),""),ROWS($A$15:A177)+$B$3))))),"")</f>
        <v/>
      </c>
      <c r="EG172" s="343" t="str">
        <f>IFERROR(IF('BHPC MANAGER'!$EE172="","",INDEX(inventory[ESISTENZA],MATCH('BHPC MANAGER'!$EE172,inventory[SKU],0))),0)</f>
        <v/>
      </c>
      <c r="EH172" s="344" t="s">
        <v>241</v>
      </c>
      <c r="EI172" s="344" t="str">
        <f t="shared" si="15"/>
        <v/>
      </c>
      <c r="EJ172" s="345" t="s">
        <v>241</v>
      </c>
      <c r="EK172" s="346" t="str">
        <f t="shared" si="16"/>
        <v/>
      </c>
    </row>
    <row r="173" spans="63:141" x14ac:dyDescent="0.35">
      <c r="BK173" s="266"/>
      <c r="BL173" s="267"/>
      <c r="BM173" s="268"/>
      <c r="BN173" s="267"/>
      <c r="BO173" s="268"/>
      <c r="EE173" s="337" t="str">
        <f t="array" ref="EE173">IFERROR(IF($EC$9="",IF($EC$11="",IF($EC$13="",INDEX(productData[sku],SMALL(MATCH(ROW(productData[sku]),ROW(productData[sku])),ROWS($A$15:A180)+$B$3)),INDEX(productData[sku],SMALL(IF(ISNUMBER(MATCH(productData[size1],$EC$13,0)),MATCH(ROW(productData[sku]),ROW(productData[sku])),""),ROWS($A$15:A178)+$B$3))),IF($EC$13="",INDEX(productData[sku],SMALL(IF(ISNUMBER(MATCH(productData[sex],$EC$11,0)),MATCH(ROW(productData[sku]),ROW(productData[sku])),""),ROWS($A$15:A178)+$B$3)),INDEX(productData[sku],SMALL(IF(ISNUMBER(MATCH(productData[sex],$EC$11,0)*MATCH(productData[size1],$EC$13,0)),MATCH(ROW(productData[sku]),ROW(productData[sku])),""),ROWS($A$15:A178)+$B$3)))),IF($EC$11="",IF($EC$13="",INDEX(productData[sku],SMALL(IF(ISNUMBER(MATCH(productData[category],$EC$9,0)),MATCH(ROW(productData[sku]),ROW(productData[sku])),""),ROWS($A$15:A178)+$B$3)),INDEX(productData[sku],SMALL(IF(ISNUMBER(MATCH(productData[category],$EC$9,0)*MATCH(productData[size1],$EC$13,0)),MATCH(ROW(productData[sku]),ROW(productData[sku])),""),ROWS($A$15:A178)+$B$3))),IF($EC$13="",INDEX(productData[sku],SMALL(IF(ISNUMBER(MATCH(productData[category],$EC$9,0)*MATCH(productData[sex],$EC$11,0)),MATCH(ROW(productData[sku]),ROW(productData[sku])),""),ROWS($A$15:A178)+$B$3)),INDEX(productData[sku],SMALL(IF(ISNUMBER(MATCH(productData[category],$EC$9,0)*MATCH(productData[sex],$EC$11,0)*MATCH(productData[size1],$EC$13,0)),MATCH(ROW(productData[sku]),ROW(productData[sku])),""),ROWS($A$15:A178)+$B$3))))),"")</f>
        <v/>
      </c>
      <c r="EF173" s="501" t="str">
        <f t="array" ref="EF173">IFERROR(IF($EC$9="",IF($EC$11="",IF($EC$13="",INDEX(productData[description],SMALL(MATCH(ROW(productData[sku]),ROW(productData[sku])),ROWS($A$15:A180)+$B$3)),INDEX(productData[description],SMALL(IF(ISNUMBER(MATCH(productData[size1],$EC$13,0)),MATCH(ROW(productData[sku]),ROW(productData[sku])),""),ROWS($A$15:A178)+$B$3))),IF($EC$13="",INDEX(productData[description],SMALL(IF(ISNUMBER(MATCH(productData[sex],$EC$11,0)),MATCH(ROW(productData[sku]),ROW(productData[sku])),""),ROWS($A$15:A178)+$B$3)),INDEX(productData[description],SMALL(IF(ISNUMBER(MATCH(productData[sex],$EC$11,0)*MATCH(productData[size1],$EC$13,0)),MATCH(ROW(productData[sku]),ROW(productData[sku])),""),ROWS($A$15:A178)+$B$3)))),IF($EC$11="",IF($EC$13="",INDEX(productData[description],SMALL(IF(ISNUMBER(MATCH(productData[category],$EC$9,0)),MATCH(ROW(productData[sku]),ROW(productData[sku])),""),ROWS($A$15:A178)+$B$3)),INDEX(productData[description],SMALL(IF(ISNUMBER(MATCH(productData[category],$EC$9,0)*MATCH(productData[size1],$EC$13,0)),MATCH(ROW(productData[sku]),ROW(productData[sku])),""),ROWS($A$15:A178)+$B$3))),IF($EC$13="",INDEX(productData[description],SMALL(IF(ISNUMBER(MATCH(productData[category],$EC$9,0)*MATCH(productData[sex],$EC$11,0)),MATCH(ROW(productData[sku]),ROW(productData[sku])),""),ROWS($A$15:A178)+$B$3)),INDEX(productData[description],SMALL(IF(ISNUMBER(MATCH(productData[category],$EC$9,0)*MATCH(productData[sex],$EC$11,0)*MATCH(productData[size1],$EC$13,0)),MATCH(ROW(productData[sku]),ROW(productData[sku])),""),ROWS($A$15:A178)+$B$3))))),"")</f>
        <v/>
      </c>
      <c r="EG173" s="338" t="str">
        <f>IFERROR(IF('BHPC MANAGER'!$EE173="","",INDEX(inventory[ESISTENZA],MATCH('BHPC MANAGER'!$EE173,inventory[SKU],0))),0)</f>
        <v/>
      </c>
      <c r="EH173" s="339" t="s">
        <v>241</v>
      </c>
      <c r="EI173" s="339" t="str">
        <f t="shared" si="15"/>
        <v/>
      </c>
      <c r="EJ173" s="340" t="s">
        <v>241</v>
      </c>
      <c r="EK173" s="341" t="str">
        <f t="shared" si="16"/>
        <v/>
      </c>
    </row>
    <row r="174" spans="63:141" x14ac:dyDescent="0.35">
      <c r="BK174" s="266"/>
      <c r="BL174" s="267"/>
      <c r="BM174" s="268"/>
      <c r="BN174" s="267"/>
      <c r="BO174" s="268"/>
      <c r="EE174" s="342" t="str">
        <f t="array" ref="EE174">IFERROR(IF($EC$9="",IF($EC$11="",IF($EC$13="",INDEX(productData[sku],SMALL(MATCH(ROW(productData[sku]),ROW(productData[sku])),ROWS($A$15:A181)+$B$3)),INDEX(productData[sku],SMALL(IF(ISNUMBER(MATCH(productData[size1],$EC$13,0)),MATCH(ROW(productData[sku]),ROW(productData[sku])),""),ROWS($A$15:A179)+$B$3))),IF($EC$13="",INDEX(productData[sku],SMALL(IF(ISNUMBER(MATCH(productData[sex],$EC$11,0)),MATCH(ROW(productData[sku]),ROW(productData[sku])),""),ROWS($A$15:A179)+$B$3)),INDEX(productData[sku],SMALL(IF(ISNUMBER(MATCH(productData[sex],$EC$11,0)*MATCH(productData[size1],$EC$13,0)),MATCH(ROW(productData[sku]),ROW(productData[sku])),""),ROWS($A$15:A179)+$B$3)))),IF($EC$11="",IF($EC$13="",INDEX(productData[sku],SMALL(IF(ISNUMBER(MATCH(productData[category],$EC$9,0)),MATCH(ROW(productData[sku]),ROW(productData[sku])),""),ROWS($A$15:A179)+$B$3)),INDEX(productData[sku],SMALL(IF(ISNUMBER(MATCH(productData[category],$EC$9,0)*MATCH(productData[size1],$EC$13,0)),MATCH(ROW(productData[sku]),ROW(productData[sku])),""),ROWS($A$15:A179)+$B$3))),IF($EC$13="",INDEX(productData[sku],SMALL(IF(ISNUMBER(MATCH(productData[category],$EC$9,0)*MATCH(productData[sex],$EC$11,0)),MATCH(ROW(productData[sku]),ROW(productData[sku])),""),ROWS($A$15:A179)+$B$3)),INDEX(productData[sku],SMALL(IF(ISNUMBER(MATCH(productData[category],$EC$9,0)*MATCH(productData[sex],$EC$11,0)*MATCH(productData[size1],$EC$13,0)),MATCH(ROW(productData[sku]),ROW(productData[sku])),""),ROWS($A$15:A179)+$B$3))))),"")</f>
        <v/>
      </c>
      <c r="EF174" s="502" t="str">
        <f t="array" ref="EF174">IFERROR(IF($EC$9="",IF($EC$11="",IF($EC$13="",INDEX(productData[description],SMALL(MATCH(ROW(productData[sku]),ROW(productData[sku])),ROWS($A$15:A181)+$B$3)),INDEX(productData[description],SMALL(IF(ISNUMBER(MATCH(productData[size1],$EC$13,0)),MATCH(ROW(productData[sku]),ROW(productData[sku])),""),ROWS($A$15:A179)+$B$3))),IF($EC$13="",INDEX(productData[description],SMALL(IF(ISNUMBER(MATCH(productData[sex],$EC$11,0)),MATCH(ROW(productData[sku]),ROW(productData[sku])),""),ROWS($A$15:A179)+$B$3)),INDEX(productData[description],SMALL(IF(ISNUMBER(MATCH(productData[sex],$EC$11,0)*MATCH(productData[size1],$EC$13,0)),MATCH(ROW(productData[sku]),ROW(productData[sku])),""),ROWS($A$15:A179)+$B$3)))),IF($EC$11="",IF($EC$13="",INDEX(productData[description],SMALL(IF(ISNUMBER(MATCH(productData[category],$EC$9,0)),MATCH(ROW(productData[sku]),ROW(productData[sku])),""),ROWS($A$15:A179)+$B$3)),INDEX(productData[description],SMALL(IF(ISNUMBER(MATCH(productData[category],$EC$9,0)*MATCH(productData[size1],$EC$13,0)),MATCH(ROW(productData[sku]),ROW(productData[sku])),""),ROWS($A$15:A179)+$B$3))),IF($EC$13="",INDEX(productData[description],SMALL(IF(ISNUMBER(MATCH(productData[category],$EC$9,0)*MATCH(productData[sex],$EC$11,0)),MATCH(ROW(productData[sku]),ROW(productData[sku])),""),ROWS($A$15:A179)+$B$3)),INDEX(productData[description],SMALL(IF(ISNUMBER(MATCH(productData[category],$EC$9,0)*MATCH(productData[sex],$EC$11,0)*MATCH(productData[size1],$EC$13,0)),MATCH(ROW(productData[sku]),ROW(productData[sku])),""),ROWS($A$15:A179)+$B$3))))),"")</f>
        <v/>
      </c>
      <c r="EG174" s="343" t="str">
        <f>IFERROR(IF('BHPC MANAGER'!$EE174="","",INDEX(inventory[ESISTENZA],MATCH('BHPC MANAGER'!$EE174,inventory[SKU],0))),0)</f>
        <v/>
      </c>
      <c r="EH174" s="344" t="s">
        <v>241</v>
      </c>
      <c r="EI174" s="344" t="str">
        <f t="shared" si="15"/>
        <v/>
      </c>
      <c r="EJ174" s="345" t="s">
        <v>241</v>
      </c>
      <c r="EK174" s="346" t="str">
        <f t="shared" si="16"/>
        <v/>
      </c>
    </row>
    <row r="175" spans="63:141" x14ac:dyDescent="0.35">
      <c r="BK175" s="266"/>
      <c r="BL175" s="267"/>
      <c r="BM175" s="268"/>
      <c r="BN175" s="267"/>
      <c r="BO175" s="268"/>
      <c r="EE175" s="337" t="str">
        <f t="array" ref="EE175">IFERROR(IF($EC$9="",IF($EC$11="",IF($EC$13="",INDEX(productData[sku],SMALL(MATCH(ROW(productData[sku]),ROW(productData[sku])),ROWS($A$15:A182)+$B$3)),INDEX(productData[sku],SMALL(IF(ISNUMBER(MATCH(productData[size1],$EC$13,0)),MATCH(ROW(productData[sku]),ROW(productData[sku])),""),ROWS($A$15:A180)+$B$3))),IF($EC$13="",INDEX(productData[sku],SMALL(IF(ISNUMBER(MATCH(productData[sex],$EC$11,0)),MATCH(ROW(productData[sku]),ROW(productData[sku])),""),ROWS($A$15:A180)+$B$3)),INDEX(productData[sku],SMALL(IF(ISNUMBER(MATCH(productData[sex],$EC$11,0)*MATCH(productData[size1],$EC$13,0)),MATCH(ROW(productData[sku]),ROW(productData[sku])),""),ROWS($A$15:A180)+$B$3)))),IF($EC$11="",IF($EC$13="",INDEX(productData[sku],SMALL(IF(ISNUMBER(MATCH(productData[category],$EC$9,0)),MATCH(ROW(productData[sku]),ROW(productData[sku])),""),ROWS($A$15:A180)+$B$3)),INDEX(productData[sku],SMALL(IF(ISNUMBER(MATCH(productData[category],$EC$9,0)*MATCH(productData[size1],$EC$13,0)),MATCH(ROW(productData[sku]),ROW(productData[sku])),""),ROWS($A$15:A180)+$B$3))),IF($EC$13="",INDEX(productData[sku],SMALL(IF(ISNUMBER(MATCH(productData[category],$EC$9,0)*MATCH(productData[sex],$EC$11,0)),MATCH(ROW(productData[sku]),ROW(productData[sku])),""),ROWS($A$15:A180)+$B$3)),INDEX(productData[sku],SMALL(IF(ISNUMBER(MATCH(productData[category],$EC$9,0)*MATCH(productData[sex],$EC$11,0)*MATCH(productData[size1],$EC$13,0)),MATCH(ROW(productData[sku]),ROW(productData[sku])),""),ROWS($A$15:A180)+$B$3))))),"")</f>
        <v/>
      </c>
      <c r="EF175" s="501" t="str">
        <f t="array" ref="EF175">IFERROR(IF($EC$9="",IF($EC$11="",IF($EC$13="",INDEX(productData[description],SMALL(MATCH(ROW(productData[sku]),ROW(productData[sku])),ROWS($A$15:A182)+$B$3)),INDEX(productData[description],SMALL(IF(ISNUMBER(MATCH(productData[size1],$EC$13,0)),MATCH(ROW(productData[sku]),ROW(productData[sku])),""),ROWS($A$15:A180)+$B$3))),IF($EC$13="",INDEX(productData[description],SMALL(IF(ISNUMBER(MATCH(productData[sex],$EC$11,0)),MATCH(ROW(productData[sku]),ROW(productData[sku])),""),ROWS($A$15:A180)+$B$3)),INDEX(productData[description],SMALL(IF(ISNUMBER(MATCH(productData[sex],$EC$11,0)*MATCH(productData[size1],$EC$13,0)),MATCH(ROW(productData[sku]),ROW(productData[sku])),""),ROWS($A$15:A180)+$B$3)))),IF($EC$11="",IF($EC$13="",INDEX(productData[description],SMALL(IF(ISNUMBER(MATCH(productData[category],$EC$9,0)),MATCH(ROW(productData[sku]),ROW(productData[sku])),""),ROWS($A$15:A180)+$B$3)),INDEX(productData[description],SMALL(IF(ISNUMBER(MATCH(productData[category],$EC$9,0)*MATCH(productData[size1],$EC$13,0)),MATCH(ROW(productData[sku]),ROW(productData[sku])),""),ROWS($A$15:A180)+$B$3))),IF($EC$13="",INDEX(productData[description],SMALL(IF(ISNUMBER(MATCH(productData[category],$EC$9,0)*MATCH(productData[sex],$EC$11,0)),MATCH(ROW(productData[sku]),ROW(productData[sku])),""),ROWS($A$15:A180)+$B$3)),INDEX(productData[description],SMALL(IF(ISNUMBER(MATCH(productData[category],$EC$9,0)*MATCH(productData[sex],$EC$11,0)*MATCH(productData[size1],$EC$13,0)),MATCH(ROW(productData[sku]),ROW(productData[sku])),""),ROWS($A$15:A180)+$B$3))))),"")</f>
        <v/>
      </c>
      <c r="EG175" s="338" t="str">
        <f>IFERROR(IF('BHPC MANAGER'!$EE175="","",INDEX(inventory[ESISTENZA],MATCH('BHPC MANAGER'!$EE175,inventory[SKU],0))),0)</f>
        <v/>
      </c>
      <c r="EH175" s="339" t="s">
        <v>241</v>
      </c>
      <c r="EI175" s="339" t="str">
        <f t="shared" si="15"/>
        <v/>
      </c>
      <c r="EJ175" s="340" t="s">
        <v>241</v>
      </c>
      <c r="EK175" s="341" t="str">
        <f t="shared" si="16"/>
        <v/>
      </c>
    </row>
    <row r="176" spans="63:141" x14ac:dyDescent="0.35">
      <c r="BK176" s="266"/>
      <c r="BL176" s="267"/>
      <c r="BM176" s="268"/>
      <c r="BN176" s="267"/>
      <c r="BO176" s="268"/>
      <c r="EE176" s="342" t="str">
        <f t="array" ref="EE176">IFERROR(IF($EC$9="",IF($EC$11="",IF($EC$13="",INDEX(productData[sku],SMALL(MATCH(ROW(productData[sku]),ROW(productData[sku])),ROWS($A$15:A183)+$B$3)),INDEX(productData[sku],SMALL(IF(ISNUMBER(MATCH(productData[size1],$EC$13,0)),MATCH(ROW(productData[sku]),ROW(productData[sku])),""),ROWS($A$15:A181)+$B$3))),IF($EC$13="",INDEX(productData[sku],SMALL(IF(ISNUMBER(MATCH(productData[sex],$EC$11,0)),MATCH(ROW(productData[sku]),ROW(productData[sku])),""),ROWS($A$15:A181)+$B$3)),INDEX(productData[sku],SMALL(IF(ISNUMBER(MATCH(productData[sex],$EC$11,0)*MATCH(productData[size1],$EC$13,0)),MATCH(ROW(productData[sku]),ROW(productData[sku])),""),ROWS($A$15:A181)+$B$3)))),IF($EC$11="",IF($EC$13="",INDEX(productData[sku],SMALL(IF(ISNUMBER(MATCH(productData[category],$EC$9,0)),MATCH(ROW(productData[sku]),ROW(productData[sku])),""),ROWS($A$15:A181)+$B$3)),INDEX(productData[sku],SMALL(IF(ISNUMBER(MATCH(productData[category],$EC$9,0)*MATCH(productData[size1],$EC$13,0)),MATCH(ROW(productData[sku]),ROW(productData[sku])),""),ROWS($A$15:A181)+$B$3))),IF($EC$13="",INDEX(productData[sku],SMALL(IF(ISNUMBER(MATCH(productData[category],$EC$9,0)*MATCH(productData[sex],$EC$11,0)),MATCH(ROW(productData[sku]),ROW(productData[sku])),""),ROWS($A$15:A181)+$B$3)),INDEX(productData[sku],SMALL(IF(ISNUMBER(MATCH(productData[category],$EC$9,0)*MATCH(productData[sex],$EC$11,0)*MATCH(productData[size1],$EC$13,0)),MATCH(ROW(productData[sku]),ROW(productData[sku])),""),ROWS($A$15:A181)+$B$3))))),"")</f>
        <v/>
      </c>
      <c r="EF176" s="502" t="str">
        <f t="array" ref="EF176">IFERROR(IF($EC$9="",IF($EC$11="",IF($EC$13="",INDEX(productData[description],SMALL(MATCH(ROW(productData[sku]),ROW(productData[sku])),ROWS($A$15:A183)+$B$3)),INDEX(productData[description],SMALL(IF(ISNUMBER(MATCH(productData[size1],$EC$13,0)),MATCH(ROW(productData[sku]),ROW(productData[sku])),""),ROWS($A$15:A181)+$B$3))),IF($EC$13="",INDEX(productData[description],SMALL(IF(ISNUMBER(MATCH(productData[sex],$EC$11,0)),MATCH(ROW(productData[sku]),ROW(productData[sku])),""),ROWS($A$15:A181)+$B$3)),INDEX(productData[description],SMALL(IF(ISNUMBER(MATCH(productData[sex],$EC$11,0)*MATCH(productData[size1],$EC$13,0)),MATCH(ROW(productData[sku]),ROW(productData[sku])),""),ROWS($A$15:A181)+$B$3)))),IF($EC$11="",IF($EC$13="",INDEX(productData[description],SMALL(IF(ISNUMBER(MATCH(productData[category],$EC$9,0)),MATCH(ROW(productData[sku]),ROW(productData[sku])),""),ROWS($A$15:A181)+$B$3)),INDEX(productData[description],SMALL(IF(ISNUMBER(MATCH(productData[category],$EC$9,0)*MATCH(productData[size1],$EC$13,0)),MATCH(ROW(productData[sku]),ROW(productData[sku])),""),ROWS($A$15:A181)+$B$3))),IF($EC$13="",INDEX(productData[description],SMALL(IF(ISNUMBER(MATCH(productData[category],$EC$9,0)*MATCH(productData[sex],$EC$11,0)),MATCH(ROW(productData[sku]),ROW(productData[sku])),""),ROWS($A$15:A181)+$B$3)),INDEX(productData[description],SMALL(IF(ISNUMBER(MATCH(productData[category],$EC$9,0)*MATCH(productData[sex],$EC$11,0)*MATCH(productData[size1],$EC$13,0)),MATCH(ROW(productData[sku]),ROW(productData[sku])),""),ROWS($A$15:A181)+$B$3))))),"")</f>
        <v/>
      </c>
      <c r="EG176" s="343" t="str">
        <f>IFERROR(IF('BHPC MANAGER'!$EE176="","",INDEX(inventory[ESISTENZA],MATCH('BHPC MANAGER'!$EE176,inventory[SKU],0))),0)</f>
        <v/>
      </c>
      <c r="EH176" s="344" t="s">
        <v>241</v>
      </c>
      <c r="EI176" s="344" t="str">
        <f t="shared" si="15"/>
        <v/>
      </c>
      <c r="EJ176" s="345" t="s">
        <v>241</v>
      </c>
      <c r="EK176" s="346" t="str">
        <f t="shared" si="16"/>
        <v/>
      </c>
    </row>
    <row r="177" spans="63:141" x14ac:dyDescent="0.35">
      <c r="BK177" s="266"/>
      <c r="BL177" s="267"/>
      <c r="BM177" s="268"/>
      <c r="BN177" s="267"/>
      <c r="BO177" s="268"/>
      <c r="EE177" s="337" t="str">
        <f t="array" ref="EE177">IFERROR(IF($EC$9="",IF($EC$11="",IF($EC$13="",INDEX(productData[sku],SMALL(MATCH(ROW(productData[sku]),ROW(productData[sku])),ROWS($A$15:A184)+$B$3)),INDEX(productData[sku],SMALL(IF(ISNUMBER(MATCH(productData[size1],$EC$13,0)),MATCH(ROW(productData[sku]),ROW(productData[sku])),""),ROWS($A$15:A182)+$B$3))),IF($EC$13="",INDEX(productData[sku],SMALL(IF(ISNUMBER(MATCH(productData[sex],$EC$11,0)),MATCH(ROW(productData[sku]),ROW(productData[sku])),""),ROWS($A$15:A182)+$B$3)),INDEX(productData[sku],SMALL(IF(ISNUMBER(MATCH(productData[sex],$EC$11,0)*MATCH(productData[size1],$EC$13,0)),MATCH(ROW(productData[sku]),ROW(productData[sku])),""),ROWS($A$15:A182)+$B$3)))),IF($EC$11="",IF($EC$13="",INDEX(productData[sku],SMALL(IF(ISNUMBER(MATCH(productData[category],$EC$9,0)),MATCH(ROW(productData[sku]),ROW(productData[sku])),""),ROWS($A$15:A182)+$B$3)),INDEX(productData[sku],SMALL(IF(ISNUMBER(MATCH(productData[category],$EC$9,0)*MATCH(productData[size1],$EC$13,0)),MATCH(ROW(productData[sku]),ROW(productData[sku])),""),ROWS($A$15:A182)+$B$3))),IF($EC$13="",INDEX(productData[sku],SMALL(IF(ISNUMBER(MATCH(productData[category],$EC$9,0)*MATCH(productData[sex],$EC$11,0)),MATCH(ROW(productData[sku]),ROW(productData[sku])),""),ROWS($A$15:A182)+$B$3)),INDEX(productData[sku],SMALL(IF(ISNUMBER(MATCH(productData[category],$EC$9,0)*MATCH(productData[sex],$EC$11,0)*MATCH(productData[size1],$EC$13,0)),MATCH(ROW(productData[sku]),ROW(productData[sku])),""),ROWS($A$15:A182)+$B$3))))),"")</f>
        <v/>
      </c>
      <c r="EF177" s="501" t="str">
        <f t="array" ref="EF177">IFERROR(IF($EC$9="",IF($EC$11="",IF($EC$13="",INDEX(productData[description],SMALL(MATCH(ROW(productData[sku]),ROW(productData[sku])),ROWS($A$15:A184)+$B$3)),INDEX(productData[description],SMALL(IF(ISNUMBER(MATCH(productData[size1],$EC$13,0)),MATCH(ROW(productData[sku]),ROW(productData[sku])),""),ROWS($A$15:A182)+$B$3))),IF($EC$13="",INDEX(productData[description],SMALL(IF(ISNUMBER(MATCH(productData[sex],$EC$11,0)),MATCH(ROW(productData[sku]),ROW(productData[sku])),""),ROWS($A$15:A182)+$B$3)),INDEX(productData[description],SMALL(IF(ISNUMBER(MATCH(productData[sex],$EC$11,0)*MATCH(productData[size1],$EC$13,0)),MATCH(ROW(productData[sku]),ROW(productData[sku])),""),ROWS($A$15:A182)+$B$3)))),IF($EC$11="",IF($EC$13="",INDEX(productData[description],SMALL(IF(ISNUMBER(MATCH(productData[category],$EC$9,0)),MATCH(ROW(productData[sku]),ROW(productData[sku])),""),ROWS($A$15:A182)+$B$3)),INDEX(productData[description],SMALL(IF(ISNUMBER(MATCH(productData[category],$EC$9,0)*MATCH(productData[size1],$EC$13,0)),MATCH(ROW(productData[sku]),ROW(productData[sku])),""),ROWS($A$15:A182)+$B$3))),IF($EC$13="",INDEX(productData[description],SMALL(IF(ISNUMBER(MATCH(productData[category],$EC$9,0)*MATCH(productData[sex],$EC$11,0)),MATCH(ROW(productData[sku]),ROW(productData[sku])),""),ROWS($A$15:A182)+$B$3)),INDEX(productData[description],SMALL(IF(ISNUMBER(MATCH(productData[category],$EC$9,0)*MATCH(productData[sex],$EC$11,0)*MATCH(productData[size1],$EC$13,0)),MATCH(ROW(productData[sku]),ROW(productData[sku])),""),ROWS($A$15:A182)+$B$3))))),"")</f>
        <v/>
      </c>
      <c r="EG177" s="338" t="str">
        <f>IFERROR(IF('BHPC MANAGER'!$EE177="","",INDEX(inventory[ESISTENZA],MATCH('BHPC MANAGER'!$EE177,inventory[SKU],0))),0)</f>
        <v/>
      </c>
      <c r="EH177" s="339" t="s">
        <v>241</v>
      </c>
      <c r="EI177" s="339" t="str">
        <f t="shared" si="15"/>
        <v/>
      </c>
      <c r="EJ177" s="340" t="s">
        <v>241</v>
      </c>
      <c r="EK177" s="341" t="str">
        <f t="shared" si="16"/>
        <v/>
      </c>
    </row>
    <row r="178" spans="63:141" x14ac:dyDescent="0.35">
      <c r="BK178" s="266"/>
      <c r="BL178" s="267"/>
      <c r="BM178" s="268"/>
      <c r="BN178" s="267"/>
      <c r="BO178" s="268"/>
      <c r="EE178" s="342" t="str">
        <f t="array" ref="EE178">IFERROR(IF($EC$9="",IF($EC$11="",IF($EC$13="",INDEX(productData[sku],SMALL(MATCH(ROW(productData[sku]),ROW(productData[sku])),ROWS($A$15:A185)+$B$3)),INDEX(productData[sku],SMALL(IF(ISNUMBER(MATCH(productData[size1],$EC$13,0)),MATCH(ROW(productData[sku]),ROW(productData[sku])),""),ROWS($A$15:A183)+$B$3))),IF($EC$13="",INDEX(productData[sku],SMALL(IF(ISNUMBER(MATCH(productData[sex],$EC$11,0)),MATCH(ROW(productData[sku]),ROW(productData[sku])),""),ROWS($A$15:A183)+$B$3)),INDEX(productData[sku],SMALL(IF(ISNUMBER(MATCH(productData[sex],$EC$11,0)*MATCH(productData[size1],$EC$13,0)),MATCH(ROW(productData[sku]),ROW(productData[sku])),""),ROWS($A$15:A183)+$B$3)))),IF($EC$11="",IF($EC$13="",INDEX(productData[sku],SMALL(IF(ISNUMBER(MATCH(productData[category],$EC$9,0)),MATCH(ROW(productData[sku]),ROW(productData[sku])),""),ROWS($A$15:A183)+$B$3)),INDEX(productData[sku],SMALL(IF(ISNUMBER(MATCH(productData[category],$EC$9,0)*MATCH(productData[size1],$EC$13,0)),MATCH(ROW(productData[sku]),ROW(productData[sku])),""),ROWS($A$15:A183)+$B$3))),IF($EC$13="",INDEX(productData[sku],SMALL(IF(ISNUMBER(MATCH(productData[category],$EC$9,0)*MATCH(productData[sex],$EC$11,0)),MATCH(ROW(productData[sku]),ROW(productData[sku])),""),ROWS($A$15:A183)+$B$3)),INDEX(productData[sku],SMALL(IF(ISNUMBER(MATCH(productData[category],$EC$9,0)*MATCH(productData[sex],$EC$11,0)*MATCH(productData[size1],$EC$13,0)),MATCH(ROW(productData[sku]),ROW(productData[sku])),""),ROWS($A$15:A183)+$B$3))))),"")</f>
        <v/>
      </c>
      <c r="EF178" s="502" t="str">
        <f t="array" ref="EF178">IFERROR(IF($EC$9="",IF($EC$11="",IF($EC$13="",INDEX(productData[description],SMALL(MATCH(ROW(productData[sku]),ROW(productData[sku])),ROWS($A$15:A185)+$B$3)),INDEX(productData[description],SMALL(IF(ISNUMBER(MATCH(productData[size1],$EC$13,0)),MATCH(ROW(productData[sku]),ROW(productData[sku])),""),ROWS($A$15:A183)+$B$3))),IF($EC$13="",INDEX(productData[description],SMALL(IF(ISNUMBER(MATCH(productData[sex],$EC$11,0)),MATCH(ROW(productData[sku]),ROW(productData[sku])),""),ROWS($A$15:A183)+$B$3)),INDEX(productData[description],SMALL(IF(ISNUMBER(MATCH(productData[sex],$EC$11,0)*MATCH(productData[size1],$EC$13,0)),MATCH(ROW(productData[sku]),ROW(productData[sku])),""),ROWS($A$15:A183)+$B$3)))),IF($EC$11="",IF($EC$13="",INDEX(productData[description],SMALL(IF(ISNUMBER(MATCH(productData[category],$EC$9,0)),MATCH(ROW(productData[sku]),ROW(productData[sku])),""),ROWS($A$15:A183)+$B$3)),INDEX(productData[description],SMALL(IF(ISNUMBER(MATCH(productData[category],$EC$9,0)*MATCH(productData[size1],$EC$13,0)),MATCH(ROW(productData[sku]),ROW(productData[sku])),""),ROWS($A$15:A183)+$B$3))),IF($EC$13="",INDEX(productData[description],SMALL(IF(ISNUMBER(MATCH(productData[category],$EC$9,0)*MATCH(productData[sex],$EC$11,0)),MATCH(ROW(productData[sku]),ROW(productData[sku])),""),ROWS($A$15:A183)+$B$3)),INDEX(productData[description],SMALL(IF(ISNUMBER(MATCH(productData[category],$EC$9,0)*MATCH(productData[sex],$EC$11,0)*MATCH(productData[size1],$EC$13,0)),MATCH(ROW(productData[sku]),ROW(productData[sku])),""),ROWS($A$15:A183)+$B$3))))),"")</f>
        <v/>
      </c>
      <c r="EG178" s="343" t="str">
        <f>IFERROR(IF('BHPC MANAGER'!$EE178="","",INDEX(inventory[ESISTENZA],MATCH('BHPC MANAGER'!$EE178,inventory[SKU],0))),0)</f>
        <v/>
      </c>
      <c r="EH178" s="344" t="s">
        <v>241</v>
      </c>
      <c r="EI178" s="344" t="str">
        <f t="shared" si="15"/>
        <v/>
      </c>
      <c r="EJ178" s="345" t="s">
        <v>241</v>
      </c>
      <c r="EK178" s="346" t="str">
        <f t="shared" si="16"/>
        <v/>
      </c>
    </row>
    <row r="179" spans="63:141" x14ac:dyDescent="0.35">
      <c r="BK179" s="266"/>
      <c r="BL179" s="267"/>
      <c r="BM179" s="268"/>
      <c r="BN179" s="267"/>
      <c r="BO179" s="268"/>
      <c r="EE179" s="337" t="str">
        <f t="array" ref="EE179">IFERROR(IF($EC$9="",IF($EC$11="",IF($EC$13="",INDEX(productData[sku],SMALL(MATCH(ROW(productData[sku]),ROW(productData[sku])),ROWS($A$15:A186)+$B$3)),INDEX(productData[sku],SMALL(IF(ISNUMBER(MATCH(productData[size1],$EC$13,0)),MATCH(ROW(productData[sku]),ROW(productData[sku])),""),ROWS($A$15:A184)+$B$3))),IF($EC$13="",INDEX(productData[sku],SMALL(IF(ISNUMBER(MATCH(productData[sex],$EC$11,0)),MATCH(ROW(productData[sku]),ROW(productData[sku])),""),ROWS($A$15:A184)+$B$3)),INDEX(productData[sku],SMALL(IF(ISNUMBER(MATCH(productData[sex],$EC$11,0)*MATCH(productData[size1],$EC$13,0)),MATCH(ROW(productData[sku]),ROW(productData[sku])),""),ROWS($A$15:A184)+$B$3)))),IF($EC$11="",IF($EC$13="",INDEX(productData[sku],SMALL(IF(ISNUMBER(MATCH(productData[category],$EC$9,0)),MATCH(ROW(productData[sku]),ROW(productData[sku])),""),ROWS($A$15:A184)+$B$3)),INDEX(productData[sku],SMALL(IF(ISNUMBER(MATCH(productData[category],$EC$9,0)*MATCH(productData[size1],$EC$13,0)),MATCH(ROW(productData[sku]),ROW(productData[sku])),""),ROWS($A$15:A184)+$B$3))),IF($EC$13="",INDEX(productData[sku],SMALL(IF(ISNUMBER(MATCH(productData[category],$EC$9,0)*MATCH(productData[sex],$EC$11,0)),MATCH(ROW(productData[sku]),ROW(productData[sku])),""),ROWS($A$15:A184)+$B$3)),INDEX(productData[sku],SMALL(IF(ISNUMBER(MATCH(productData[category],$EC$9,0)*MATCH(productData[sex],$EC$11,0)*MATCH(productData[size1],$EC$13,0)),MATCH(ROW(productData[sku]),ROW(productData[sku])),""),ROWS($A$15:A184)+$B$3))))),"")</f>
        <v/>
      </c>
      <c r="EF179" s="501" t="str">
        <f t="array" ref="EF179">IFERROR(IF($EC$9="",IF($EC$11="",IF($EC$13="",INDEX(productData[description],SMALL(MATCH(ROW(productData[sku]),ROW(productData[sku])),ROWS($A$15:A186)+$B$3)),INDEX(productData[description],SMALL(IF(ISNUMBER(MATCH(productData[size1],$EC$13,0)),MATCH(ROW(productData[sku]),ROW(productData[sku])),""),ROWS($A$15:A184)+$B$3))),IF($EC$13="",INDEX(productData[description],SMALL(IF(ISNUMBER(MATCH(productData[sex],$EC$11,0)),MATCH(ROW(productData[sku]),ROW(productData[sku])),""),ROWS($A$15:A184)+$B$3)),INDEX(productData[description],SMALL(IF(ISNUMBER(MATCH(productData[sex],$EC$11,0)*MATCH(productData[size1],$EC$13,0)),MATCH(ROW(productData[sku]),ROW(productData[sku])),""),ROWS($A$15:A184)+$B$3)))),IF($EC$11="",IF($EC$13="",INDEX(productData[description],SMALL(IF(ISNUMBER(MATCH(productData[category],$EC$9,0)),MATCH(ROW(productData[sku]),ROW(productData[sku])),""),ROWS($A$15:A184)+$B$3)),INDEX(productData[description],SMALL(IF(ISNUMBER(MATCH(productData[category],$EC$9,0)*MATCH(productData[size1],$EC$13,0)),MATCH(ROW(productData[sku]),ROW(productData[sku])),""),ROWS($A$15:A184)+$B$3))),IF($EC$13="",INDEX(productData[description],SMALL(IF(ISNUMBER(MATCH(productData[category],$EC$9,0)*MATCH(productData[sex],$EC$11,0)),MATCH(ROW(productData[sku]),ROW(productData[sku])),""),ROWS($A$15:A184)+$B$3)),INDEX(productData[description],SMALL(IF(ISNUMBER(MATCH(productData[category],$EC$9,0)*MATCH(productData[sex],$EC$11,0)*MATCH(productData[size1],$EC$13,0)),MATCH(ROW(productData[sku]),ROW(productData[sku])),""),ROWS($A$15:A184)+$B$3))))),"")</f>
        <v/>
      </c>
      <c r="EG179" s="338" t="str">
        <f>IFERROR(IF('BHPC MANAGER'!$EE179="","",INDEX(inventory[ESISTENZA],MATCH('BHPC MANAGER'!$EE179,inventory[SKU],0))),0)</f>
        <v/>
      </c>
      <c r="EH179" s="339" t="s">
        <v>241</v>
      </c>
      <c r="EI179" s="339" t="str">
        <f t="shared" si="15"/>
        <v/>
      </c>
      <c r="EJ179" s="340" t="s">
        <v>241</v>
      </c>
      <c r="EK179" s="341" t="str">
        <f t="shared" si="16"/>
        <v/>
      </c>
    </row>
    <row r="180" spans="63:141" x14ac:dyDescent="0.35">
      <c r="BK180" s="266"/>
      <c r="BL180" s="267"/>
      <c r="BM180" s="268"/>
      <c r="BN180" s="267"/>
      <c r="BO180" s="268"/>
      <c r="EE180" s="342" t="str">
        <f t="array" ref="EE180">IFERROR(IF($EC$9="",IF($EC$11="",IF($EC$13="",INDEX(productData[sku],SMALL(MATCH(ROW(productData[sku]),ROW(productData[sku])),ROWS($A$15:A187)+$B$3)),INDEX(productData[sku],SMALL(IF(ISNUMBER(MATCH(productData[size1],$EC$13,0)),MATCH(ROW(productData[sku]),ROW(productData[sku])),""),ROWS($A$15:A185)+$B$3))),IF($EC$13="",INDEX(productData[sku],SMALL(IF(ISNUMBER(MATCH(productData[sex],$EC$11,0)),MATCH(ROW(productData[sku]),ROW(productData[sku])),""),ROWS($A$15:A185)+$B$3)),INDEX(productData[sku],SMALL(IF(ISNUMBER(MATCH(productData[sex],$EC$11,0)*MATCH(productData[size1],$EC$13,0)),MATCH(ROW(productData[sku]),ROW(productData[sku])),""),ROWS($A$15:A185)+$B$3)))),IF($EC$11="",IF($EC$13="",INDEX(productData[sku],SMALL(IF(ISNUMBER(MATCH(productData[category],$EC$9,0)),MATCH(ROW(productData[sku]),ROW(productData[sku])),""),ROWS($A$15:A185)+$B$3)),INDEX(productData[sku],SMALL(IF(ISNUMBER(MATCH(productData[category],$EC$9,0)*MATCH(productData[size1],$EC$13,0)),MATCH(ROW(productData[sku]),ROW(productData[sku])),""),ROWS($A$15:A185)+$B$3))),IF($EC$13="",INDEX(productData[sku],SMALL(IF(ISNUMBER(MATCH(productData[category],$EC$9,0)*MATCH(productData[sex],$EC$11,0)),MATCH(ROW(productData[sku]),ROW(productData[sku])),""),ROWS($A$15:A185)+$B$3)),INDEX(productData[sku],SMALL(IF(ISNUMBER(MATCH(productData[category],$EC$9,0)*MATCH(productData[sex],$EC$11,0)*MATCH(productData[size1],$EC$13,0)),MATCH(ROW(productData[sku]),ROW(productData[sku])),""),ROWS($A$15:A185)+$B$3))))),"")</f>
        <v/>
      </c>
      <c r="EF180" s="502" t="str">
        <f t="array" ref="EF180">IFERROR(IF($EC$9="",IF($EC$11="",IF($EC$13="",INDEX(productData[description],SMALL(MATCH(ROW(productData[sku]),ROW(productData[sku])),ROWS($A$15:A187)+$B$3)),INDEX(productData[description],SMALL(IF(ISNUMBER(MATCH(productData[size1],$EC$13,0)),MATCH(ROW(productData[sku]),ROW(productData[sku])),""),ROWS($A$15:A185)+$B$3))),IF($EC$13="",INDEX(productData[description],SMALL(IF(ISNUMBER(MATCH(productData[sex],$EC$11,0)),MATCH(ROW(productData[sku]),ROW(productData[sku])),""),ROWS($A$15:A185)+$B$3)),INDEX(productData[description],SMALL(IF(ISNUMBER(MATCH(productData[sex],$EC$11,0)*MATCH(productData[size1],$EC$13,0)),MATCH(ROW(productData[sku]),ROW(productData[sku])),""),ROWS($A$15:A185)+$B$3)))),IF($EC$11="",IF($EC$13="",INDEX(productData[description],SMALL(IF(ISNUMBER(MATCH(productData[category],$EC$9,0)),MATCH(ROW(productData[sku]),ROW(productData[sku])),""),ROWS($A$15:A185)+$B$3)),INDEX(productData[description],SMALL(IF(ISNUMBER(MATCH(productData[category],$EC$9,0)*MATCH(productData[size1],$EC$13,0)),MATCH(ROW(productData[sku]),ROW(productData[sku])),""),ROWS($A$15:A185)+$B$3))),IF($EC$13="",INDEX(productData[description],SMALL(IF(ISNUMBER(MATCH(productData[category],$EC$9,0)*MATCH(productData[sex],$EC$11,0)),MATCH(ROW(productData[sku]),ROW(productData[sku])),""),ROWS($A$15:A185)+$B$3)),INDEX(productData[description],SMALL(IF(ISNUMBER(MATCH(productData[category],$EC$9,0)*MATCH(productData[sex],$EC$11,0)*MATCH(productData[size1],$EC$13,0)),MATCH(ROW(productData[sku]),ROW(productData[sku])),""),ROWS($A$15:A185)+$B$3))))),"")</f>
        <v/>
      </c>
      <c r="EG180" s="343" t="str">
        <f>IFERROR(IF('BHPC MANAGER'!$EE180="","",INDEX(inventory[ESISTENZA],MATCH('BHPC MANAGER'!$EE180,inventory[SKU],0))),0)</f>
        <v/>
      </c>
      <c r="EH180" s="344" t="s">
        <v>241</v>
      </c>
      <c r="EI180" s="344" t="str">
        <f t="shared" si="15"/>
        <v/>
      </c>
      <c r="EJ180" s="345" t="s">
        <v>241</v>
      </c>
      <c r="EK180" s="346" t="str">
        <f t="shared" si="16"/>
        <v/>
      </c>
    </row>
    <row r="181" spans="63:141" x14ac:dyDescent="0.35">
      <c r="BK181" s="266"/>
      <c r="BL181" s="267"/>
      <c r="BM181" s="268"/>
      <c r="BN181" s="267"/>
      <c r="BO181" s="268"/>
      <c r="EE181" s="337" t="str">
        <f t="array" ref="EE181">IFERROR(IF($EC$9="",IF($EC$11="",IF($EC$13="",INDEX(productData[sku],SMALL(MATCH(ROW(productData[sku]),ROW(productData[sku])),ROWS($A$15:A188)+$B$3)),INDEX(productData[sku],SMALL(IF(ISNUMBER(MATCH(productData[size1],$EC$13,0)),MATCH(ROW(productData[sku]),ROW(productData[sku])),""),ROWS($A$15:A186)+$B$3))),IF($EC$13="",INDEX(productData[sku],SMALL(IF(ISNUMBER(MATCH(productData[sex],$EC$11,0)),MATCH(ROW(productData[sku]),ROW(productData[sku])),""),ROWS($A$15:A186)+$B$3)),INDEX(productData[sku],SMALL(IF(ISNUMBER(MATCH(productData[sex],$EC$11,0)*MATCH(productData[size1],$EC$13,0)),MATCH(ROW(productData[sku]),ROW(productData[sku])),""),ROWS($A$15:A186)+$B$3)))),IF($EC$11="",IF($EC$13="",INDEX(productData[sku],SMALL(IF(ISNUMBER(MATCH(productData[category],$EC$9,0)),MATCH(ROW(productData[sku]),ROW(productData[sku])),""),ROWS($A$15:A186)+$B$3)),INDEX(productData[sku],SMALL(IF(ISNUMBER(MATCH(productData[category],$EC$9,0)*MATCH(productData[size1],$EC$13,0)),MATCH(ROW(productData[sku]),ROW(productData[sku])),""),ROWS($A$15:A186)+$B$3))),IF($EC$13="",INDEX(productData[sku],SMALL(IF(ISNUMBER(MATCH(productData[category],$EC$9,0)*MATCH(productData[sex],$EC$11,0)),MATCH(ROW(productData[sku]),ROW(productData[sku])),""),ROWS($A$15:A186)+$B$3)),INDEX(productData[sku],SMALL(IF(ISNUMBER(MATCH(productData[category],$EC$9,0)*MATCH(productData[sex],$EC$11,0)*MATCH(productData[size1],$EC$13,0)),MATCH(ROW(productData[sku]),ROW(productData[sku])),""),ROWS($A$15:A186)+$B$3))))),"")</f>
        <v/>
      </c>
      <c r="EF181" s="501" t="str">
        <f t="array" ref="EF181">IFERROR(IF($EC$9="",IF($EC$11="",IF($EC$13="",INDEX(productData[description],SMALL(MATCH(ROW(productData[sku]),ROW(productData[sku])),ROWS($A$15:A188)+$B$3)),INDEX(productData[description],SMALL(IF(ISNUMBER(MATCH(productData[size1],$EC$13,0)),MATCH(ROW(productData[sku]),ROW(productData[sku])),""),ROWS($A$15:A186)+$B$3))),IF($EC$13="",INDEX(productData[description],SMALL(IF(ISNUMBER(MATCH(productData[sex],$EC$11,0)),MATCH(ROW(productData[sku]),ROW(productData[sku])),""),ROWS($A$15:A186)+$B$3)),INDEX(productData[description],SMALL(IF(ISNUMBER(MATCH(productData[sex],$EC$11,0)*MATCH(productData[size1],$EC$13,0)),MATCH(ROW(productData[sku]),ROW(productData[sku])),""),ROWS($A$15:A186)+$B$3)))),IF($EC$11="",IF($EC$13="",INDEX(productData[description],SMALL(IF(ISNUMBER(MATCH(productData[category],$EC$9,0)),MATCH(ROW(productData[sku]),ROW(productData[sku])),""),ROWS($A$15:A186)+$B$3)),INDEX(productData[description],SMALL(IF(ISNUMBER(MATCH(productData[category],$EC$9,0)*MATCH(productData[size1],$EC$13,0)),MATCH(ROW(productData[sku]),ROW(productData[sku])),""),ROWS($A$15:A186)+$B$3))),IF($EC$13="",INDEX(productData[description],SMALL(IF(ISNUMBER(MATCH(productData[category],$EC$9,0)*MATCH(productData[sex],$EC$11,0)),MATCH(ROW(productData[sku]),ROW(productData[sku])),""),ROWS($A$15:A186)+$B$3)),INDEX(productData[description],SMALL(IF(ISNUMBER(MATCH(productData[category],$EC$9,0)*MATCH(productData[sex],$EC$11,0)*MATCH(productData[size1],$EC$13,0)),MATCH(ROW(productData[sku]),ROW(productData[sku])),""),ROWS($A$15:A186)+$B$3))))),"")</f>
        <v/>
      </c>
      <c r="EG181" s="338" t="str">
        <f>IFERROR(IF('BHPC MANAGER'!$EE181="","",INDEX(inventory[ESISTENZA],MATCH('BHPC MANAGER'!$EE181,inventory[SKU],0))),0)</f>
        <v/>
      </c>
      <c r="EH181" s="339" t="s">
        <v>241</v>
      </c>
      <c r="EI181" s="339" t="str">
        <f t="shared" si="15"/>
        <v/>
      </c>
      <c r="EJ181" s="340" t="s">
        <v>241</v>
      </c>
      <c r="EK181" s="341" t="str">
        <f t="shared" si="16"/>
        <v/>
      </c>
    </row>
    <row r="182" spans="63:141" x14ac:dyDescent="0.35">
      <c r="BK182" s="266"/>
      <c r="BL182" s="267"/>
      <c r="BM182" s="268"/>
      <c r="BN182" s="267"/>
      <c r="BO182" s="268"/>
      <c r="EE182" s="342" t="str">
        <f t="array" ref="EE182">IFERROR(IF($EC$9="",IF($EC$11="",IF($EC$13="",INDEX(productData[sku],SMALL(MATCH(ROW(productData[sku]),ROW(productData[sku])),ROWS($A$15:A189)+$B$3)),INDEX(productData[sku],SMALL(IF(ISNUMBER(MATCH(productData[size1],$EC$13,0)),MATCH(ROW(productData[sku]),ROW(productData[sku])),""),ROWS($A$15:A187)+$B$3))),IF($EC$13="",INDEX(productData[sku],SMALL(IF(ISNUMBER(MATCH(productData[sex],$EC$11,0)),MATCH(ROW(productData[sku]),ROW(productData[sku])),""),ROWS($A$15:A187)+$B$3)),INDEX(productData[sku],SMALL(IF(ISNUMBER(MATCH(productData[sex],$EC$11,0)*MATCH(productData[size1],$EC$13,0)),MATCH(ROW(productData[sku]),ROW(productData[sku])),""),ROWS($A$15:A187)+$B$3)))),IF($EC$11="",IF($EC$13="",INDEX(productData[sku],SMALL(IF(ISNUMBER(MATCH(productData[category],$EC$9,0)),MATCH(ROW(productData[sku]),ROW(productData[sku])),""),ROWS($A$15:A187)+$B$3)),INDEX(productData[sku],SMALL(IF(ISNUMBER(MATCH(productData[category],$EC$9,0)*MATCH(productData[size1],$EC$13,0)),MATCH(ROW(productData[sku]),ROW(productData[sku])),""),ROWS($A$15:A187)+$B$3))),IF($EC$13="",INDEX(productData[sku],SMALL(IF(ISNUMBER(MATCH(productData[category],$EC$9,0)*MATCH(productData[sex],$EC$11,0)),MATCH(ROW(productData[sku]),ROW(productData[sku])),""),ROWS($A$15:A187)+$B$3)),INDEX(productData[sku],SMALL(IF(ISNUMBER(MATCH(productData[category],$EC$9,0)*MATCH(productData[sex],$EC$11,0)*MATCH(productData[size1],$EC$13,0)),MATCH(ROW(productData[sku]),ROW(productData[sku])),""),ROWS($A$15:A187)+$B$3))))),"")</f>
        <v/>
      </c>
      <c r="EF182" s="502" t="str">
        <f t="array" ref="EF182">IFERROR(IF($EC$9="",IF($EC$11="",IF($EC$13="",INDEX(productData[description],SMALL(MATCH(ROW(productData[sku]),ROW(productData[sku])),ROWS($A$15:A189)+$B$3)),INDEX(productData[description],SMALL(IF(ISNUMBER(MATCH(productData[size1],$EC$13,0)),MATCH(ROW(productData[sku]),ROW(productData[sku])),""),ROWS($A$15:A187)+$B$3))),IF($EC$13="",INDEX(productData[description],SMALL(IF(ISNUMBER(MATCH(productData[sex],$EC$11,0)),MATCH(ROW(productData[sku]),ROW(productData[sku])),""),ROWS($A$15:A187)+$B$3)),INDEX(productData[description],SMALL(IF(ISNUMBER(MATCH(productData[sex],$EC$11,0)*MATCH(productData[size1],$EC$13,0)),MATCH(ROW(productData[sku]),ROW(productData[sku])),""),ROWS($A$15:A187)+$B$3)))),IF($EC$11="",IF($EC$13="",INDEX(productData[description],SMALL(IF(ISNUMBER(MATCH(productData[category],$EC$9,0)),MATCH(ROW(productData[sku]),ROW(productData[sku])),""),ROWS($A$15:A187)+$B$3)),INDEX(productData[description],SMALL(IF(ISNUMBER(MATCH(productData[category],$EC$9,0)*MATCH(productData[size1],$EC$13,0)),MATCH(ROW(productData[sku]),ROW(productData[sku])),""),ROWS($A$15:A187)+$B$3))),IF($EC$13="",INDEX(productData[description],SMALL(IF(ISNUMBER(MATCH(productData[category],$EC$9,0)*MATCH(productData[sex],$EC$11,0)),MATCH(ROW(productData[sku]),ROW(productData[sku])),""),ROWS($A$15:A187)+$B$3)),INDEX(productData[description],SMALL(IF(ISNUMBER(MATCH(productData[category],$EC$9,0)*MATCH(productData[sex],$EC$11,0)*MATCH(productData[size1],$EC$13,0)),MATCH(ROW(productData[sku]),ROW(productData[sku])),""),ROWS($A$15:A187)+$B$3))))),"")</f>
        <v/>
      </c>
      <c r="EG182" s="343" t="str">
        <f>IFERROR(IF('BHPC MANAGER'!$EE182="","",INDEX(inventory[ESISTENZA],MATCH('BHPC MANAGER'!$EE182,inventory[SKU],0))),0)</f>
        <v/>
      </c>
      <c r="EH182" s="344" t="s">
        <v>241</v>
      </c>
      <c r="EI182" s="344" t="str">
        <f t="shared" si="15"/>
        <v/>
      </c>
      <c r="EJ182" s="345" t="s">
        <v>241</v>
      </c>
      <c r="EK182" s="346" t="str">
        <f t="shared" si="16"/>
        <v/>
      </c>
    </row>
    <row r="183" spans="63:141" x14ac:dyDescent="0.35">
      <c r="BK183" s="266"/>
      <c r="BL183" s="267"/>
      <c r="BM183" s="268"/>
      <c r="BN183" s="267"/>
      <c r="BO183" s="268"/>
      <c r="EE183" s="337" t="str">
        <f t="array" ref="EE183">IFERROR(IF($EC$9="",IF($EC$11="",IF($EC$13="",INDEX(productData[sku],SMALL(MATCH(ROW(productData[sku]),ROW(productData[sku])),ROWS($A$15:A190)+$B$3)),INDEX(productData[sku],SMALL(IF(ISNUMBER(MATCH(productData[size1],$EC$13,0)),MATCH(ROW(productData[sku]),ROW(productData[sku])),""),ROWS($A$15:A188)+$B$3))),IF($EC$13="",INDEX(productData[sku],SMALL(IF(ISNUMBER(MATCH(productData[sex],$EC$11,0)),MATCH(ROW(productData[sku]),ROW(productData[sku])),""),ROWS($A$15:A188)+$B$3)),INDEX(productData[sku],SMALL(IF(ISNUMBER(MATCH(productData[sex],$EC$11,0)*MATCH(productData[size1],$EC$13,0)),MATCH(ROW(productData[sku]),ROW(productData[sku])),""),ROWS($A$15:A188)+$B$3)))),IF($EC$11="",IF($EC$13="",INDEX(productData[sku],SMALL(IF(ISNUMBER(MATCH(productData[category],$EC$9,0)),MATCH(ROW(productData[sku]),ROW(productData[sku])),""),ROWS($A$15:A188)+$B$3)),INDEX(productData[sku],SMALL(IF(ISNUMBER(MATCH(productData[category],$EC$9,0)*MATCH(productData[size1],$EC$13,0)),MATCH(ROW(productData[sku]),ROW(productData[sku])),""),ROWS($A$15:A188)+$B$3))),IF($EC$13="",INDEX(productData[sku],SMALL(IF(ISNUMBER(MATCH(productData[category],$EC$9,0)*MATCH(productData[sex],$EC$11,0)),MATCH(ROW(productData[sku]),ROW(productData[sku])),""),ROWS($A$15:A188)+$B$3)),INDEX(productData[sku],SMALL(IF(ISNUMBER(MATCH(productData[category],$EC$9,0)*MATCH(productData[sex],$EC$11,0)*MATCH(productData[size1],$EC$13,0)),MATCH(ROW(productData[sku]),ROW(productData[sku])),""),ROWS($A$15:A188)+$B$3))))),"")</f>
        <v/>
      </c>
      <c r="EF183" s="501" t="str">
        <f t="array" ref="EF183">IFERROR(IF($EC$9="",IF($EC$11="",IF($EC$13="",INDEX(productData[description],SMALL(MATCH(ROW(productData[sku]),ROW(productData[sku])),ROWS($A$15:A190)+$B$3)),INDEX(productData[description],SMALL(IF(ISNUMBER(MATCH(productData[size1],$EC$13,0)),MATCH(ROW(productData[sku]),ROW(productData[sku])),""),ROWS($A$15:A188)+$B$3))),IF($EC$13="",INDEX(productData[description],SMALL(IF(ISNUMBER(MATCH(productData[sex],$EC$11,0)),MATCH(ROW(productData[sku]),ROW(productData[sku])),""),ROWS($A$15:A188)+$B$3)),INDEX(productData[description],SMALL(IF(ISNUMBER(MATCH(productData[sex],$EC$11,0)*MATCH(productData[size1],$EC$13,0)),MATCH(ROW(productData[sku]),ROW(productData[sku])),""),ROWS($A$15:A188)+$B$3)))),IF($EC$11="",IF($EC$13="",INDEX(productData[description],SMALL(IF(ISNUMBER(MATCH(productData[category],$EC$9,0)),MATCH(ROW(productData[sku]),ROW(productData[sku])),""),ROWS($A$15:A188)+$B$3)),INDEX(productData[description],SMALL(IF(ISNUMBER(MATCH(productData[category],$EC$9,0)*MATCH(productData[size1],$EC$13,0)),MATCH(ROW(productData[sku]),ROW(productData[sku])),""),ROWS($A$15:A188)+$B$3))),IF($EC$13="",INDEX(productData[description],SMALL(IF(ISNUMBER(MATCH(productData[category],$EC$9,0)*MATCH(productData[sex],$EC$11,0)),MATCH(ROW(productData[sku]),ROW(productData[sku])),""),ROWS($A$15:A188)+$B$3)),INDEX(productData[description],SMALL(IF(ISNUMBER(MATCH(productData[category],$EC$9,0)*MATCH(productData[sex],$EC$11,0)*MATCH(productData[size1],$EC$13,0)),MATCH(ROW(productData[sku]),ROW(productData[sku])),""),ROWS($A$15:A188)+$B$3))))),"")</f>
        <v/>
      </c>
      <c r="EG183" s="338" t="str">
        <f>IFERROR(IF('BHPC MANAGER'!$EE183="","",INDEX(inventory[ESISTENZA],MATCH('BHPC MANAGER'!$EE183,inventory[SKU],0))),0)</f>
        <v/>
      </c>
      <c r="EH183" s="339" t="s">
        <v>241</v>
      </c>
      <c r="EI183" s="339" t="str">
        <f t="shared" si="15"/>
        <v/>
      </c>
      <c r="EJ183" s="340" t="s">
        <v>241</v>
      </c>
      <c r="EK183" s="341" t="str">
        <f t="shared" si="16"/>
        <v/>
      </c>
    </row>
    <row r="184" spans="63:141" x14ac:dyDescent="0.35">
      <c r="BK184" s="266"/>
      <c r="BL184" s="267"/>
      <c r="BM184" s="268"/>
      <c r="BN184" s="267"/>
      <c r="BO184" s="268"/>
      <c r="EE184" s="342" t="str">
        <f t="array" ref="EE184">IFERROR(IF($EC$9="",IF($EC$11="",IF($EC$13="",INDEX(productData[sku],SMALL(MATCH(ROW(productData[sku]),ROW(productData[sku])),ROWS($A$15:A191)+$B$3)),INDEX(productData[sku],SMALL(IF(ISNUMBER(MATCH(productData[size1],$EC$13,0)),MATCH(ROW(productData[sku]),ROW(productData[sku])),""),ROWS($A$15:A189)+$B$3))),IF($EC$13="",INDEX(productData[sku],SMALL(IF(ISNUMBER(MATCH(productData[sex],$EC$11,0)),MATCH(ROW(productData[sku]),ROW(productData[sku])),""),ROWS($A$15:A189)+$B$3)),INDEX(productData[sku],SMALL(IF(ISNUMBER(MATCH(productData[sex],$EC$11,0)*MATCH(productData[size1],$EC$13,0)),MATCH(ROW(productData[sku]),ROW(productData[sku])),""),ROWS($A$15:A189)+$B$3)))),IF($EC$11="",IF($EC$13="",INDEX(productData[sku],SMALL(IF(ISNUMBER(MATCH(productData[category],$EC$9,0)),MATCH(ROW(productData[sku]),ROW(productData[sku])),""),ROWS($A$15:A189)+$B$3)),INDEX(productData[sku],SMALL(IF(ISNUMBER(MATCH(productData[category],$EC$9,0)*MATCH(productData[size1],$EC$13,0)),MATCH(ROW(productData[sku]),ROW(productData[sku])),""),ROWS($A$15:A189)+$B$3))),IF($EC$13="",INDEX(productData[sku],SMALL(IF(ISNUMBER(MATCH(productData[category],$EC$9,0)*MATCH(productData[sex],$EC$11,0)),MATCH(ROW(productData[sku]),ROW(productData[sku])),""),ROWS($A$15:A189)+$B$3)),INDEX(productData[sku],SMALL(IF(ISNUMBER(MATCH(productData[category],$EC$9,0)*MATCH(productData[sex],$EC$11,0)*MATCH(productData[size1],$EC$13,0)),MATCH(ROW(productData[sku]),ROW(productData[sku])),""),ROWS($A$15:A189)+$B$3))))),"")</f>
        <v/>
      </c>
      <c r="EF184" s="502" t="str">
        <f t="array" ref="EF184">IFERROR(IF($EC$9="",IF($EC$11="",IF($EC$13="",INDEX(productData[description],SMALL(MATCH(ROW(productData[sku]),ROW(productData[sku])),ROWS($A$15:A191)+$B$3)),INDEX(productData[description],SMALL(IF(ISNUMBER(MATCH(productData[size1],$EC$13,0)),MATCH(ROW(productData[sku]),ROW(productData[sku])),""),ROWS($A$15:A189)+$B$3))),IF($EC$13="",INDEX(productData[description],SMALL(IF(ISNUMBER(MATCH(productData[sex],$EC$11,0)),MATCH(ROW(productData[sku]),ROW(productData[sku])),""),ROWS($A$15:A189)+$B$3)),INDEX(productData[description],SMALL(IF(ISNUMBER(MATCH(productData[sex],$EC$11,0)*MATCH(productData[size1],$EC$13,0)),MATCH(ROW(productData[sku]),ROW(productData[sku])),""),ROWS($A$15:A189)+$B$3)))),IF($EC$11="",IF($EC$13="",INDEX(productData[description],SMALL(IF(ISNUMBER(MATCH(productData[category],$EC$9,0)),MATCH(ROW(productData[sku]),ROW(productData[sku])),""),ROWS($A$15:A189)+$B$3)),INDEX(productData[description],SMALL(IF(ISNUMBER(MATCH(productData[category],$EC$9,0)*MATCH(productData[size1],$EC$13,0)),MATCH(ROW(productData[sku]),ROW(productData[sku])),""),ROWS($A$15:A189)+$B$3))),IF($EC$13="",INDEX(productData[description],SMALL(IF(ISNUMBER(MATCH(productData[category],$EC$9,0)*MATCH(productData[sex],$EC$11,0)),MATCH(ROW(productData[sku]),ROW(productData[sku])),""),ROWS($A$15:A189)+$B$3)),INDEX(productData[description],SMALL(IF(ISNUMBER(MATCH(productData[category],$EC$9,0)*MATCH(productData[sex],$EC$11,0)*MATCH(productData[size1],$EC$13,0)),MATCH(ROW(productData[sku]),ROW(productData[sku])),""),ROWS($A$15:A189)+$B$3))))),"")</f>
        <v/>
      </c>
      <c r="EG184" s="343" t="str">
        <f>IFERROR(IF('BHPC MANAGER'!$EE184="","",INDEX(inventory[ESISTENZA],MATCH('BHPC MANAGER'!$EE184,inventory[SKU],0))),0)</f>
        <v/>
      </c>
      <c r="EH184" s="344" t="s">
        <v>241</v>
      </c>
      <c r="EI184" s="344" t="str">
        <f t="shared" si="15"/>
        <v/>
      </c>
      <c r="EJ184" s="345" t="s">
        <v>241</v>
      </c>
      <c r="EK184" s="346" t="str">
        <f t="shared" si="16"/>
        <v/>
      </c>
    </row>
    <row r="185" spans="63:141" x14ac:dyDescent="0.35">
      <c r="BK185" s="266"/>
      <c r="BL185" s="267"/>
      <c r="BM185" s="268"/>
      <c r="BN185" s="267"/>
      <c r="BO185" s="268"/>
      <c r="EE185" s="337" t="str">
        <f t="array" ref="EE185">IFERROR(IF($EC$9="",IF($EC$11="",IF($EC$13="",INDEX(productData[sku],SMALL(MATCH(ROW(productData[sku]),ROW(productData[sku])),ROWS($A$15:A192)+$B$3)),INDEX(productData[sku],SMALL(IF(ISNUMBER(MATCH(productData[size1],$EC$13,0)),MATCH(ROW(productData[sku]),ROW(productData[sku])),""),ROWS($A$15:A190)+$B$3))),IF($EC$13="",INDEX(productData[sku],SMALL(IF(ISNUMBER(MATCH(productData[sex],$EC$11,0)),MATCH(ROW(productData[sku]),ROW(productData[sku])),""),ROWS($A$15:A190)+$B$3)),INDEX(productData[sku],SMALL(IF(ISNUMBER(MATCH(productData[sex],$EC$11,0)*MATCH(productData[size1],$EC$13,0)),MATCH(ROW(productData[sku]),ROW(productData[sku])),""),ROWS($A$15:A190)+$B$3)))),IF($EC$11="",IF($EC$13="",INDEX(productData[sku],SMALL(IF(ISNUMBER(MATCH(productData[category],$EC$9,0)),MATCH(ROW(productData[sku]),ROW(productData[sku])),""),ROWS($A$15:A190)+$B$3)),INDEX(productData[sku],SMALL(IF(ISNUMBER(MATCH(productData[category],$EC$9,0)*MATCH(productData[size1],$EC$13,0)),MATCH(ROW(productData[sku]),ROW(productData[sku])),""),ROWS($A$15:A190)+$B$3))),IF($EC$13="",INDEX(productData[sku],SMALL(IF(ISNUMBER(MATCH(productData[category],$EC$9,0)*MATCH(productData[sex],$EC$11,0)),MATCH(ROW(productData[sku]),ROW(productData[sku])),""),ROWS($A$15:A190)+$B$3)),INDEX(productData[sku],SMALL(IF(ISNUMBER(MATCH(productData[category],$EC$9,0)*MATCH(productData[sex],$EC$11,0)*MATCH(productData[size1],$EC$13,0)),MATCH(ROW(productData[sku]),ROW(productData[sku])),""),ROWS($A$15:A190)+$B$3))))),"")</f>
        <v/>
      </c>
      <c r="EF185" s="501" t="str">
        <f t="array" ref="EF185">IFERROR(IF($EC$9="",IF($EC$11="",IF($EC$13="",INDEX(productData[description],SMALL(MATCH(ROW(productData[sku]),ROW(productData[sku])),ROWS($A$15:A192)+$B$3)),INDEX(productData[description],SMALL(IF(ISNUMBER(MATCH(productData[size1],$EC$13,0)),MATCH(ROW(productData[sku]),ROW(productData[sku])),""),ROWS($A$15:A190)+$B$3))),IF($EC$13="",INDEX(productData[description],SMALL(IF(ISNUMBER(MATCH(productData[sex],$EC$11,0)),MATCH(ROW(productData[sku]),ROW(productData[sku])),""),ROWS($A$15:A190)+$B$3)),INDEX(productData[description],SMALL(IF(ISNUMBER(MATCH(productData[sex],$EC$11,0)*MATCH(productData[size1],$EC$13,0)),MATCH(ROW(productData[sku]),ROW(productData[sku])),""),ROWS($A$15:A190)+$B$3)))),IF($EC$11="",IF($EC$13="",INDEX(productData[description],SMALL(IF(ISNUMBER(MATCH(productData[category],$EC$9,0)),MATCH(ROW(productData[sku]),ROW(productData[sku])),""),ROWS($A$15:A190)+$B$3)),INDEX(productData[description],SMALL(IF(ISNUMBER(MATCH(productData[category],$EC$9,0)*MATCH(productData[size1],$EC$13,0)),MATCH(ROW(productData[sku]),ROW(productData[sku])),""),ROWS($A$15:A190)+$B$3))),IF($EC$13="",INDEX(productData[description],SMALL(IF(ISNUMBER(MATCH(productData[category],$EC$9,0)*MATCH(productData[sex],$EC$11,0)),MATCH(ROW(productData[sku]),ROW(productData[sku])),""),ROWS($A$15:A190)+$B$3)),INDEX(productData[description],SMALL(IF(ISNUMBER(MATCH(productData[category],$EC$9,0)*MATCH(productData[sex],$EC$11,0)*MATCH(productData[size1],$EC$13,0)),MATCH(ROW(productData[sku]),ROW(productData[sku])),""),ROWS($A$15:A190)+$B$3))))),"")</f>
        <v/>
      </c>
      <c r="EG185" s="338" t="str">
        <f>IFERROR(IF('BHPC MANAGER'!$EE185="","",INDEX(inventory[ESISTENZA],MATCH('BHPC MANAGER'!$EE185,inventory[SKU],0))),0)</f>
        <v/>
      </c>
      <c r="EH185" s="339" t="s">
        <v>241</v>
      </c>
      <c r="EI185" s="339" t="str">
        <f t="shared" si="15"/>
        <v/>
      </c>
      <c r="EJ185" s="340" t="s">
        <v>241</v>
      </c>
      <c r="EK185" s="341" t="str">
        <f t="shared" si="16"/>
        <v/>
      </c>
    </row>
    <row r="186" spans="63:141" x14ac:dyDescent="0.35">
      <c r="BK186" s="266"/>
      <c r="BL186" s="267"/>
      <c r="BM186" s="268"/>
      <c r="BN186" s="267"/>
      <c r="BO186" s="268"/>
      <c r="EE186" s="342" t="str">
        <f t="array" ref="EE186">IFERROR(IF($EC$9="",IF($EC$11="",IF($EC$13="",INDEX(productData[sku],SMALL(MATCH(ROW(productData[sku]),ROW(productData[sku])),ROWS($A$15:A193)+$B$3)),INDEX(productData[sku],SMALL(IF(ISNUMBER(MATCH(productData[size1],$EC$13,0)),MATCH(ROW(productData[sku]),ROW(productData[sku])),""),ROWS($A$15:A191)+$B$3))),IF($EC$13="",INDEX(productData[sku],SMALL(IF(ISNUMBER(MATCH(productData[sex],$EC$11,0)),MATCH(ROW(productData[sku]),ROW(productData[sku])),""),ROWS($A$15:A191)+$B$3)),INDEX(productData[sku],SMALL(IF(ISNUMBER(MATCH(productData[sex],$EC$11,0)*MATCH(productData[size1],$EC$13,0)),MATCH(ROW(productData[sku]),ROW(productData[sku])),""),ROWS($A$15:A191)+$B$3)))),IF($EC$11="",IF($EC$13="",INDEX(productData[sku],SMALL(IF(ISNUMBER(MATCH(productData[category],$EC$9,0)),MATCH(ROW(productData[sku]),ROW(productData[sku])),""),ROWS($A$15:A191)+$B$3)),INDEX(productData[sku],SMALL(IF(ISNUMBER(MATCH(productData[category],$EC$9,0)*MATCH(productData[size1],$EC$13,0)),MATCH(ROW(productData[sku]),ROW(productData[sku])),""),ROWS($A$15:A191)+$B$3))),IF($EC$13="",INDEX(productData[sku],SMALL(IF(ISNUMBER(MATCH(productData[category],$EC$9,0)*MATCH(productData[sex],$EC$11,0)),MATCH(ROW(productData[sku]),ROW(productData[sku])),""),ROWS($A$15:A191)+$B$3)),INDEX(productData[sku],SMALL(IF(ISNUMBER(MATCH(productData[category],$EC$9,0)*MATCH(productData[sex],$EC$11,0)*MATCH(productData[size1],$EC$13,0)),MATCH(ROW(productData[sku]),ROW(productData[sku])),""),ROWS($A$15:A191)+$B$3))))),"")</f>
        <v/>
      </c>
      <c r="EF186" s="502" t="str">
        <f t="array" ref="EF186">IFERROR(IF($EC$9="",IF($EC$11="",IF($EC$13="",INDEX(productData[description],SMALL(MATCH(ROW(productData[sku]),ROW(productData[sku])),ROWS($A$15:A193)+$B$3)),INDEX(productData[description],SMALL(IF(ISNUMBER(MATCH(productData[size1],$EC$13,0)),MATCH(ROW(productData[sku]),ROW(productData[sku])),""),ROWS($A$15:A191)+$B$3))),IF($EC$13="",INDEX(productData[description],SMALL(IF(ISNUMBER(MATCH(productData[sex],$EC$11,0)),MATCH(ROW(productData[sku]),ROW(productData[sku])),""),ROWS($A$15:A191)+$B$3)),INDEX(productData[description],SMALL(IF(ISNUMBER(MATCH(productData[sex],$EC$11,0)*MATCH(productData[size1],$EC$13,0)),MATCH(ROW(productData[sku]),ROW(productData[sku])),""),ROWS($A$15:A191)+$B$3)))),IF($EC$11="",IF($EC$13="",INDEX(productData[description],SMALL(IF(ISNUMBER(MATCH(productData[category],$EC$9,0)),MATCH(ROW(productData[sku]),ROW(productData[sku])),""),ROWS($A$15:A191)+$B$3)),INDEX(productData[description],SMALL(IF(ISNUMBER(MATCH(productData[category],$EC$9,0)*MATCH(productData[size1],$EC$13,0)),MATCH(ROW(productData[sku]),ROW(productData[sku])),""),ROWS($A$15:A191)+$B$3))),IF($EC$13="",INDEX(productData[description],SMALL(IF(ISNUMBER(MATCH(productData[category],$EC$9,0)*MATCH(productData[sex],$EC$11,0)),MATCH(ROW(productData[sku]),ROW(productData[sku])),""),ROWS($A$15:A191)+$B$3)),INDEX(productData[description],SMALL(IF(ISNUMBER(MATCH(productData[category],$EC$9,0)*MATCH(productData[sex],$EC$11,0)*MATCH(productData[size1],$EC$13,0)),MATCH(ROW(productData[sku]),ROW(productData[sku])),""),ROWS($A$15:A191)+$B$3))))),"")</f>
        <v/>
      </c>
      <c r="EG186" s="343" t="str">
        <f>IFERROR(IF('BHPC MANAGER'!$EE186="","",INDEX(inventory[ESISTENZA],MATCH('BHPC MANAGER'!$EE186,inventory[SKU],0))),0)</f>
        <v/>
      </c>
      <c r="EH186" s="344" t="s">
        <v>241</v>
      </c>
      <c r="EI186" s="344" t="str">
        <f t="shared" si="15"/>
        <v/>
      </c>
      <c r="EJ186" s="345" t="s">
        <v>241</v>
      </c>
      <c r="EK186" s="346" t="str">
        <f t="shared" si="16"/>
        <v/>
      </c>
    </row>
    <row r="187" spans="63:141" x14ac:dyDescent="0.35">
      <c r="BK187" s="266"/>
      <c r="BL187" s="267"/>
      <c r="BM187" s="268"/>
      <c r="BN187" s="267"/>
      <c r="BO187" s="268"/>
      <c r="EE187" s="337" t="str">
        <f t="array" ref="EE187">IFERROR(IF($EC$9="",IF($EC$11="",IF($EC$13="",INDEX(productData[sku],SMALL(MATCH(ROW(productData[sku]),ROW(productData[sku])),ROWS($A$15:A194)+$B$3)),INDEX(productData[sku],SMALL(IF(ISNUMBER(MATCH(productData[size1],$EC$13,0)),MATCH(ROW(productData[sku]),ROW(productData[sku])),""),ROWS($A$15:A192)+$B$3))),IF($EC$13="",INDEX(productData[sku],SMALL(IF(ISNUMBER(MATCH(productData[sex],$EC$11,0)),MATCH(ROW(productData[sku]),ROW(productData[sku])),""),ROWS($A$15:A192)+$B$3)),INDEX(productData[sku],SMALL(IF(ISNUMBER(MATCH(productData[sex],$EC$11,0)*MATCH(productData[size1],$EC$13,0)),MATCH(ROW(productData[sku]),ROW(productData[sku])),""),ROWS($A$15:A192)+$B$3)))),IF($EC$11="",IF($EC$13="",INDEX(productData[sku],SMALL(IF(ISNUMBER(MATCH(productData[category],$EC$9,0)),MATCH(ROW(productData[sku]),ROW(productData[sku])),""),ROWS($A$15:A192)+$B$3)),INDEX(productData[sku],SMALL(IF(ISNUMBER(MATCH(productData[category],$EC$9,0)*MATCH(productData[size1],$EC$13,0)),MATCH(ROW(productData[sku]),ROW(productData[sku])),""),ROWS($A$15:A192)+$B$3))),IF($EC$13="",INDEX(productData[sku],SMALL(IF(ISNUMBER(MATCH(productData[category],$EC$9,0)*MATCH(productData[sex],$EC$11,0)),MATCH(ROW(productData[sku]),ROW(productData[sku])),""),ROWS($A$15:A192)+$B$3)),INDEX(productData[sku],SMALL(IF(ISNUMBER(MATCH(productData[category],$EC$9,0)*MATCH(productData[sex],$EC$11,0)*MATCH(productData[size1],$EC$13,0)),MATCH(ROW(productData[sku]),ROW(productData[sku])),""),ROWS($A$15:A192)+$B$3))))),"")</f>
        <v/>
      </c>
      <c r="EF187" s="501" t="str">
        <f t="array" ref="EF187">IFERROR(IF($EC$9="",IF($EC$11="",IF($EC$13="",INDEX(productData[description],SMALL(MATCH(ROW(productData[sku]),ROW(productData[sku])),ROWS($A$15:A194)+$B$3)),INDEX(productData[description],SMALL(IF(ISNUMBER(MATCH(productData[size1],$EC$13,0)),MATCH(ROW(productData[sku]),ROW(productData[sku])),""),ROWS($A$15:A192)+$B$3))),IF($EC$13="",INDEX(productData[description],SMALL(IF(ISNUMBER(MATCH(productData[sex],$EC$11,0)),MATCH(ROW(productData[sku]),ROW(productData[sku])),""),ROWS($A$15:A192)+$B$3)),INDEX(productData[description],SMALL(IF(ISNUMBER(MATCH(productData[sex],$EC$11,0)*MATCH(productData[size1],$EC$13,0)),MATCH(ROW(productData[sku]),ROW(productData[sku])),""),ROWS($A$15:A192)+$B$3)))),IF($EC$11="",IF($EC$13="",INDEX(productData[description],SMALL(IF(ISNUMBER(MATCH(productData[category],$EC$9,0)),MATCH(ROW(productData[sku]),ROW(productData[sku])),""),ROWS($A$15:A192)+$B$3)),INDEX(productData[description],SMALL(IF(ISNUMBER(MATCH(productData[category],$EC$9,0)*MATCH(productData[size1],$EC$13,0)),MATCH(ROW(productData[sku]),ROW(productData[sku])),""),ROWS($A$15:A192)+$B$3))),IF($EC$13="",INDEX(productData[description],SMALL(IF(ISNUMBER(MATCH(productData[category],$EC$9,0)*MATCH(productData[sex],$EC$11,0)),MATCH(ROW(productData[sku]),ROW(productData[sku])),""),ROWS($A$15:A192)+$B$3)),INDEX(productData[description],SMALL(IF(ISNUMBER(MATCH(productData[category],$EC$9,0)*MATCH(productData[sex],$EC$11,0)*MATCH(productData[size1],$EC$13,0)),MATCH(ROW(productData[sku]),ROW(productData[sku])),""),ROWS($A$15:A192)+$B$3))))),"")</f>
        <v/>
      </c>
      <c r="EG187" s="338" t="str">
        <f>IFERROR(IF('BHPC MANAGER'!$EE187="","",INDEX(inventory[ESISTENZA],MATCH('BHPC MANAGER'!$EE187,inventory[SKU],0))),0)</f>
        <v/>
      </c>
      <c r="EH187" s="339" t="s">
        <v>241</v>
      </c>
      <c r="EI187" s="339" t="str">
        <f t="shared" si="15"/>
        <v/>
      </c>
      <c r="EJ187" s="340" t="s">
        <v>241</v>
      </c>
      <c r="EK187" s="341" t="str">
        <f t="shared" si="16"/>
        <v/>
      </c>
    </row>
    <row r="188" spans="63:141" x14ac:dyDescent="0.35">
      <c r="BK188" s="266"/>
      <c r="BL188" s="267"/>
      <c r="BM188" s="268"/>
      <c r="BN188" s="267"/>
      <c r="BO188" s="268"/>
      <c r="EE188" s="342" t="str">
        <f t="array" ref="EE188">IFERROR(IF($EC$9="",IF($EC$11="",IF($EC$13="",INDEX(productData[sku],SMALL(MATCH(ROW(productData[sku]),ROW(productData[sku])),ROWS($A$15:A195)+$B$3)),INDEX(productData[sku],SMALL(IF(ISNUMBER(MATCH(productData[size1],$EC$13,0)),MATCH(ROW(productData[sku]),ROW(productData[sku])),""),ROWS($A$15:A193)+$B$3))),IF($EC$13="",INDEX(productData[sku],SMALL(IF(ISNUMBER(MATCH(productData[sex],$EC$11,0)),MATCH(ROW(productData[sku]),ROW(productData[sku])),""),ROWS($A$15:A193)+$B$3)),INDEX(productData[sku],SMALL(IF(ISNUMBER(MATCH(productData[sex],$EC$11,0)*MATCH(productData[size1],$EC$13,0)),MATCH(ROW(productData[sku]),ROW(productData[sku])),""),ROWS($A$15:A193)+$B$3)))),IF($EC$11="",IF($EC$13="",INDEX(productData[sku],SMALL(IF(ISNUMBER(MATCH(productData[category],$EC$9,0)),MATCH(ROW(productData[sku]),ROW(productData[sku])),""),ROWS($A$15:A193)+$B$3)),INDEX(productData[sku],SMALL(IF(ISNUMBER(MATCH(productData[category],$EC$9,0)*MATCH(productData[size1],$EC$13,0)),MATCH(ROW(productData[sku]),ROW(productData[sku])),""),ROWS($A$15:A193)+$B$3))),IF($EC$13="",INDEX(productData[sku],SMALL(IF(ISNUMBER(MATCH(productData[category],$EC$9,0)*MATCH(productData[sex],$EC$11,0)),MATCH(ROW(productData[sku]),ROW(productData[sku])),""),ROWS($A$15:A193)+$B$3)),INDEX(productData[sku],SMALL(IF(ISNUMBER(MATCH(productData[category],$EC$9,0)*MATCH(productData[sex],$EC$11,0)*MATCH(productData[size1],$EC$13,0)),MATCH(ROW(productData[sku]),ROW(productData[sku])),""),ROWS($A$15:A193)+$B$3))))),"")</f>
        <v/>
      </c>
      <c r="EF188" s="502" t="str">
        <f t="array" ref="EF188">IFERROR(IF($EC$9="",IF($EC$11="",IF($EC$13="",INDEX(productData[description],SMALL(MATCH(ROW(productData[sku]),ROW(productData[sku])),ROWS($A$15:A195)+$B$3)),INDEX(productData[description],SMALL(IF(ISNUMBER(MATCH(productData[size1],$EC$13,0)),MATCH(ROW(productData[sku]),ROW(productData[sku])),""),ROWS($A$15:A193)+$B$3))),IF($EC$13="",INDEX(productData[description],SMALL(IF(ISNUMBER(MATCH(productData[sex],$EC$11,0)),MATCH(ROW(productData[sku]),ROW(productData[sku])),""),ROWS($A$15:A193)+$B$3)),INDEX(productData[description],SMALL(IF(ISNUMBER(MATCH(productData[sex],$EC$11,0)*MATCH(productData[size1],$EC$13,0)),MATCH(ROW(productData[sku]),ROW(productData[sku])),""),ROWS($A$15:A193)+$B$3)))),IF($EC$11="",IF($EC$13="",INDEX(productData[description],SMALL(IF(ISNUMBER(MATCH(productData[category],$EC$9,0)),MATCH(ROW(productData[sku]),ROW(productData[sku])),""),ROWS($A$15:A193)+$B$3)),INDEX(productData[description],SMALL(IF(ISNUMBER(MATCH(productData[category],$EC$9,0)*MATCH(productData[size1],$EC$13,0)),MATCH(ROW(productData[sku]),ROW(productData[sku])),""),ROWS($A$15:A193)+$B$3))),IF($EC$13="",INDEX(productData[description],SMALL(IF(ISNUMBER(MATCH(productData[category],$EC$9,0)*MATCH(productData[sex],$EC$11,0)),MATCH(ROW(productData[sku]),ROW(productData[sku])),""),ROWS($A$15:A193)+$B$3)),INDEX(productData[description],SMALL(IF(ISNUMBER(MATCH(productData[category],$EC$9,0)*MATCH(productData[sex],$EC$11,0)*MATCH(productData[size1],$EC$13,0)),MATCH(ROW(productData[sku]),ROW(productData[sku])),""),ROWS($A$15:A193)+$B$3))))),"")</f>
        <v/>
      </c>
      <c r="EG188" s="343" t="str">
        <f>IFERROR(IF('BHPC MANAGER'!$EE188="","",INDEX(inventory[ESISTENZA],MATCH('BHPC MANAGER'!$EE188,inventory[SKU],0))),0)</f>
        <v/>
      </c>
      <c r="EH188" s="344" t="s">
        <v>241</v>
      </c>
      <c r="EI188" s="344" t="str">
        <f t="shared" si="15"/>
        <v/>
      </c>
      <c r="EJ188" s="345" t="s">
        <v>241</v>
      </c>
      <c r="EK188" s="346" t="str">
        <f t="shared" si="16"/>
        <v/>
      </c>
    </row>
    <row r="189" spans="63:141" x14ac:dyDescent="0.35">
      <c r="BK189" s="266"/>
      <c r="BL189" s="267"/>
      <c r="BM189" s="268"/>
      <c r="BN189" s="267"/>
      <c r="BO189" s="268"/>
      <c r="EE189" s="337" t="str">
        <f t="array" ref="EE189">IFERROR(IF($EC$9="",IF($EC$11="",IF($EC$13="",INDEX(productData[sku],SMALL(MATCH(ROW(productData[sku]),ROW(productData[sku])),ROWS($A$15:A196)+$B$3)),INDEX(productData[sku],SMALL(IF(ISNUMBER(MATCH(productData[size1],$EC$13,0)),MATCH(ROW(productData[sku]),ROW(productData[sku])),""),ROWS($A$15:A194)+$B$3))),IF($EC$13="",INDEX(productData[sku],SMALL(IF(ISNUMBER(MATCH(productData[sex],$EC$11,0)),MATCH(ROW(productData[sku]),ROW(productData[sku])),""),ROWS($A$15:A194)+$B$3)),INDEX(productData[sku],SMALL(IF(ISNUMBER(MATCH(productData[sex],$EC$11,0)*MATCH(productData[size1],$EC$13,0)),MATCH(ROW(productData[sku]),ROW(productData[sku])),""),ROWS($A$15:A194)+$B$3)))),IF($EC$11="",IF($EC$13="",INDEX(productData[sku],SMALL(IF(ISNUMBER(MATCH(productData[category],$EC$9,0)),MATCH(ROW(productData[sku]),ROW(productData[sku])),""),ROWS($A$15:A194)+$B$3)),INDEX(productData[sku],SMALL(IF(ISNUMBER(MATCH(productData[category],$EC$9,0)*MATCH(productData[size1],$EC$13,0)),MATCH(ROW(productData[sku]),ROW(productData[sku])),""),ROWS($A$15:A194)+$B$3))),IF($EC$13="",INDEX(productData[sku],SMALL(IF(ISNUMBER(MATCH(productData[category],$EC$9,0)*MATCH(productData[sex],$EC$11,0)),MATCH(ROW(productData[sku]),ROW(productData[sku])),""),ROWS($A$15:A194)+$B$3)),INDEX(productData[sku],SMALL(IF(ISNUMBER(MATCH(productData[category],$EC$9,0)*MATCH(productData[sex],$EC$11,0)*MATCH(productData[size1],$EC$13,0)),MATCH(ROW(productData[sku]),ROW(productData[sku])),""),ROWS($A$15:A194)+$B$3))))),"")</f>
        <v/>
      </c>
      <c r="EF189" s="501" t="str">
        <f t="array" ref="EF189">IFERROR(IF($EC$9="",IF($EC$11="",IF($EC$13="",INDEX(productData[description],SMALL(MATCH(ROW(productData[sku]),ROW(productData[sku])),ROWS($A$15:A196)+$B$3)),INDEX(productData[description],SMALL(IF(ISNUMBER(MATCH(productData[size1],$EC$13,0)),MATCH(ROW(productData[sku]),ROW(productData[sku])),""),ROWS($A$15:A194)+$B$3))),IF($EC$13="",INDEX(productData[description],SMALL(IF(ISNUMBER(MATCH(productData[sex],$EC$11,0)),MATCH(ROW(productData[sku]),ROW(productData[sku])),""),ROWS($A$15:A194)+$B$3)),INDEX(productData[description],SMALL(IF(ISNUMBER(MATCH(productData[sex],$EC$11,0)*MATCH(productData[size1],$EC$13,0)),MATCH(ROW(productData[sku]),ROW(productData[sku])),""),ROWS($A$15:A194)+$B$3)))),IF($EC$11="",IF($EC$13="",INDEX(productData[description],SMALL(IF(ISNUMBER(MATCH(productData[category],$EC$9,0)),MATCH(ROW(productData[sku]),ROW(productData[sku])),""),ROWS($A$15:A194)+$B$3)),INDEX(productData[description],SMALL(IF(ISNUMBER(MATCH(productData[category],$EC$9,0)*MATCH(productData[size1],$EC$13,0)),MATCH(ROW(productData[sku]),ROW(productData[sku])),""),ROWS($A$15:A194)+$B$3))),IF($EC$13="",INDEX(productData[description],SMALL(IF(ISNUMBER(MATCH(productData[category],$EC$9,0)*MATCH(productData[sex],$EC$11,0)),MATCH(ROW(productData[sku]),ROW(productData[sku])),""),ROWS($A$15:A194)+$B$3)),INDEX(productData[description],SMALL(IF(ISNUMBER(MATCH(productData[category],$EC$9,0)*MATCH(productData[sex],$EC$11,0)*MATCH(productData[size1],$EC$13,0)),MATCH(ROW(productData[sku]),ROW(productData[sku])),""),ROWS($A$15:A194)+$B$3))))),"")</f>
        <v/>
      </c>
      <c r="EG189" s="338" t="str">
        <f>IFERROR(IF('BHPC MANAGER'!$EE189="","",INDEX(inventory[ESISTENZA],MATCH('BHPC MANAGER'!$EE189,inventory[SKU],0))),0)</f>
        <v/>
      </c>
      <c r="EH189" s="339" t="s">
        <v>241</v>
      </c>
      <c r="EI189" s="339" t="str">
        <f t="shared" si="15"/>
        <v/>
      </c>
      <c r="EJ189" s="340" t="s">
        <v>241</v>
      </c>
      <c r="EK189" s="341" t="str">
        <f t="shared" si="16"/>
        <v/>
      </c>
    </row>
    <row r="190" spans="63:141" x14ac:dyDescent="0.35">
      <c r="BK190" s="266"/>
      <c r="BL190" s="267"/>
      <c r="BM190" s="268"/>
      <c r="BN190" s="267"/>
      <c r="BO190" s="268"/>
      <c r="EE190" s="342" t="str">
        <f t="array" ref="EE190">IFERROR(IF($EC$9="",IF($EC$11="",IF($EC$13="",INDEX(productData[sku],SMALL(MATCH(ROW(productData[sku]),ROW(productData[sku])),ROWS($A$15:A197)+$B$3)),INDEX(productData[sku],SMALL(IF(ISNUMBER(MATCH(productData[size1],$EC$13,0)),MATCH(ROW(productData[sku]),ROW(productData[sku])),""),ROWS($A$15:A195)+$B$3))),IF($EC$13="",INDEX(productData[sku],SMALL(IF(ISNUMBER(MATCH(productData[sex],$EC$11,0)),MATCH(ROW(productData[sku]),ROW(productData[sku])),""),ROWS($A$15:A195)+$B$3)),INDEX(productData[sku],SMALL(IF(ISNUMBER(MATCH(productData[sex],$EC$11,0)*MATCH(productData[size1],$EC$13,0)),MATCH(ROW(productData[sku]),ROW(productData[sku])),""),ROWS($A$15:A195)+$B$3)))),IF($EC$11="",IF($EC$13="",INDEX(productData[sku],SMALL(IF(ISNUMBER(MATCH(productData[category],$EC$9,0)),MATCH(ROW(productData[sku]),ROW(productData[sku])),""),ROWS($A$15:A195)+$B$3)),INDEX(productData[sku],SMALL(IF(ISNUMBER(MATCH(productData[category],$EC$9,0)*MATCH(productData[size1],$EC$13,0)),MATCH(ROW(productData[sku]),ROW(productData[sku])),""),ROWS($A$15:A195)+$B$3))),IF($EC$13="",INDEX(productData[sku],SMALL(IF(ISNUMBER(MATCH(productData[category],$EC$9,0)*MATCH(productData[sex],$EC$11,0)),MATCH(ROW(productData[sku]),ROW(productData[sku])),""),ROWS($A$15:A195)+$B$3)),INDEX(productData[sku],SMALL(IF(ISNUMBER(MATCH(productData[category],$EC$9,0)*MATCH(productData[sex],$EC$11,0)*MATCH(productData[size1],$EC$13,0)),MATCH(ROW(productData[sku]),ROW(productData[sku])),""),ROWS($A$15:A195)+$B$3))))),"")</f>
        <v/>
      </c>
      <c r="EF190" s="502" t="str">
        <f t="array" ref="EF190">IFERROR(IF($EC$9="",IF($EC$11="",IF($EC$13="",INDEX(productData[description],SMALL(MATCH(ROW(productData[sku]),ROW(productData[sku])),ROWS($A$15:A197)+$B$3)),INDEX(productData[description],SMALL(IF(ISNUMBER(MATCH(productData[size1],$EC$13,0)),MATCH(ROW(productData[sku]),ROW(productData[sku])),""),ROWS($A$15:A195)+$B$3))),IF($EC$13="",INDEX(productData[description],SMALL(IF(ISNUMBER(MATCH(productData[sex],$EC$11,0)),MATCH(ROW(productData[sku]),ROW(productData[sku])),""),ROWS($A$15:A195)+$B$3)),INDEX(productData[description],SMALL(IF(ISNUMBER(MATCH(productData[sex],$EC$11,0)*MATCH(productData[size1],$EC$13,0)),MATCH(ROW(productData[sku]),ROW(productData[sku])),""),ROWS($A$15:A195)+$B$3)))),IF($EC$11="",IF($EC$13="",INDEX(productData[description],SMALL(IF(ISNUMBER(MATCH(productData[category],$EC$9,0)),MATCH(ROW(productData[sku]),ROW(productData[sku])),""),ROWS($A$15:A195)+$B$3)),INDEX(productData[description],SMALL(IF(ISNUMBER(MATCH(productData[category],$EC$9,0)*MATCH(productData[size1],$EC$13,0)),MATCH(ROW(productData[sku]),ROW(productData[sku])),""),ROWS($A$15:A195)+$B$3))),IF($EC$13="",INDEX(productData[description],SMALL(IF(ISNUMBER(MATCH(productData[category],$EC$9,0)*MATCH(productData[sex],$EC$11,0)),MATCH(ROW(productData[sku]),ROW(productData[sku])),""),ROWS($A$15:A195)+$B$3)),INDEX(productData[description],SMALL(IF(ISNUMBER(MATCH(productData[category],$EC$9,0)*MATCH(productData[sex],$EC$11,0)*MATCH(productData[size1],$EC$13,0)),MATCH(ROW(productData[sku]),ROW(productData[sku])),""),ROWS($A$15:A195)+$B$3))))),"")</f>
        <v/>
      </c>
      <c r="EG190" s="343" t="str">
        <f>IFERROR(IF('BHPC MANAGER'!$EE190="","",INDEX(inventory[ESISTENZA],MATCH('BHPC MANAGER'!$EE190,inventory[SKU],0))),0)</f>
        <v/>
      </c>
      <c r="EH190" s="344" t="s">
        <v>241</v>
      </c>
      <c r="EI190" s="344" t="str">
        <f t="shared" si="15"/>
        <v/>
      </c>
      <c r="EJ190" s="345" t="s">
        <v>241</v>
      </c>
      <c r="EK190" s="346" t="str">
        <f t="shared" si="16"/>
        <v/>
      </c>
    </row>
    <row r="191" spans="63:141" x14ac:dyDescent="0.35">
      <c r="BK191" s="266"/>
      <c r="BL191" s="267"/>
      <c r="BM191" s="268"/>
      <c r="BN191" s="267"/>
      <c r="BO191" s="268"/>
      <c r="EE191" s="337" t="str">
        <f t="array" ref="EE191">IFERROR(IF($EC$9="",IF($EC$11="",IF($EC$13="",INDEX(productData[sku],SMALL(MATCH(ROW(productData[sku]),ROW(productData[sku])),ROWS($A$15:A198)+$B$3)),INDEX(productData[sku],SMALL(IF(ISNUMBER(MATCH(productData[size1],$EC$13,0)),MATCH(ROW(productData[sku]),ROW(productData[sku])),""),ROWS($A$15:A196)+$B$3))),IF($EC$13="",INDEX(productData[sku],SMALL(IF(ISNUMBER(MATCH(productData[sex],$EC$11,0)),MATCH(ROW(productData[sku]),ROW(productData[sku])),""),ROWS($A$15:A196)+$B$3)),INDEX(productData[sku],SMALL(IF(ISNUMBER(MATCH(productData[sex],$EC$11,0)*MATCH(productData[size1],$EC$13,0)),MATCH(ROW(productData[sku]),ROW(productData[sku])),""),ROWS($A$15:A196)+$B$3)))),IF($EC$11="",IF($EC$13="",INDEX(productData[sku],SMALL(IF(ISNUMBER(MATCH(productData[category],$EC$9,0)),MATCH(ROW(productData[sku]),ROW(productData[sku])),""),ROWS($A$15:A196)+$B$3)),INDEX(productData[sku],SMALL(IF(ISNUMBER(MATCH(productData[category],$EC$9,0)*MATCH(productData[size1],$EC$13,0)),MATCH(ROW(productData[sku]),ROW(productData[sku])),""),ROWS($A$15:A196)+$B$3))),IF($EC$13="",INDEX(productData[sku],SMALL(IF(ISNUMBER(MATCH(productData[category],$EC$9,0)*MATCH(productData[sex],$EC$11,0)),MATCH(ROW(productData[sku]),ROW(productData[sku])),""),ROWS($A$15:A196)+$B$3)),INDEX(productData[sku],SMALL(IF(ISNUMBER(MATCH(productData[category],$EC$9,0)*MATCH(productData[sex],$EC$11,0)*MATCH(productData[size1],$EC$13,0)),MATCH(ROW(productData[sku]),ROW(productData[sku])),""),ROWS($A$15:A196)+$B$3))))),"")</f>
        <v/>
      </c>
      <c r="EF191" s="501" t="str">
        <f t="array" ref="EF191">IFERROR(IF($EC$9="",IF($EC$11="",IF($EC$13="",INDEX(productData[description],SMALL(MATCH(ROW(productData[sku]),ROW(productData[sku])),ROWS($A$15:A198)+$B$3)),INDEX(productData[description],SMALL(IF(ISNUMBER(MATCH(productData[size1],$EC$13,0)),MATCH(ROW(productData[sku]),ROW(productData[sku])),""),ROWS($A$15:A196)+$B$3))),IF($EC$13="",INDEX(productData[description],SMALL(IF(ISNUMBER(MATCH(productData[sex],$EC$11,0)),MATCH(ROW(productData[sku]),ROW(productData[sku])),""),ROWS($A$15:A196)+$B$3)),INDEX(productData[description],SMALL(IF(ISNUMBER(MATCH(productData[sex],$EC$11,0)*MATCH(productData[size1],$EC$13,0)),MATCH(ROW(productData[sku]),ROW(productData[sku])),""),ROWS($A$15:A196)+$B$3)))),IF($EC$11="",IF($EC$13="",INDEX(productData[description],SMALL(IF(ISNUMBER(MATCH(productData[category],$EC$9,0)),MATCH(ROW(productData[sku]),ROW(productData[sku])),""),ROWS($A$15:A196)+$B$3)),INDEX(productData[description],SMALL(IF(ISNUMBER(MATCH(productData[category],$EC$9,0)*MATCH(productData[size1],$EC$13,0)),MATCH(ROW(productData[sku]),ROW(productData[sku])),""),ROWS($A$15:A196)+$B$3))),IF($EC$13="",INDEX(productData[description],SMALL(IF(ISNUMBER(MATCH(productData[category],$EC$9,0)*MATCH(productData[sex],$EC$11,0)),MATCH(ROW(productData[sku]),ROW(productData[sku])),""),ROWS($A$15:A196)+$B$3)),INDEX(productData[description],SMALL(IF(ISNUMBER(MATCH(productData[category],$EC$9,0)*MATCH(productData[sex],$EC$11,0)*MATCH(productData[size1],$EC$13,0)),MATCH(ROW(productData[sku]),ROW(productData[sku])),""),ROWS($A$15:A196)+$B$3))))),"")</f>
        <v/>
      </c>
      <c r="EG191" s="338" t="str">
        <f>IFERROR(IF('BHPC MANAGER'!$EE191="","",INDEX(inventory[ESISTENZA],MATCH('BHPC MANAGER'!$EE191,inventory[SKU],0))),0)</f>
        <v/>
      </c>
      <c r="EH191" s="339" t="s">
        <v>241</v>
      </c>
      <c r="EI191" s="339" t="str">
        <f t="shared" si="15"/>
        <v/>
      </c>
      <c r="EJ191" s="340" t="s">
        <v>241</v>
      </c>
      <c r="EK191" s="341" t="str">
        <f t="shared" si="16"/>
        <v/>
      </c>
    </row>
    <row r="192" spans="63:141" x14ac:dyDescent="0.35">
      <c r="BK192" s="266"/>
      <c r="BL192" s="267"/>
      <c r="BM192" s="268"/>
      <c r="BN192" s="267"/>
      <c r="BO192" s="268"/>
      <c r="EE192" s="342" t="str">
        <f t="array" ref="EE192">IFERROR(IF($EC$9="",IF($EC$11="",IF($EC$13="",INDEX(productData[sku],SMALL(MATCH(ROW(productData[sku]),ROW(productData[sku])),ROWS($A$15:A199)+$B$3)),INDEX(productData[sku],SMALL(IF(ISNUMBER(MATCH(productData[size1],$EC$13,0)),MATCH(ROW(productData[sku]),ROW(productData[sku])),""),ROWS($A$15:A197)+$B$3))),IF($EC$13="",INDEX(productData[sku],SMALL(IF(ISNUMBER(MATCH(productData[sex],$EC$11,0)),MATCH(ROW(productData[sku]),ROW(productData[sku])),""),ROWS($A$15:A197)+$B$3)),INDEX(productData[sku],SMALL(IF(ISNUMBER(MATCH(productData[sex],$EC$11,0)*MATCH(productData[size1],$EC$13,0)),MATCH(ROW(productData[sku]),ROW(productData[sku])),""),ROWS($A$15:A197)+$B$3)))),IF($EC$11="",IF($EC$13="",INDEX(productData[sku],SMALL(IF(ISNUMBER(MATCH(productData[category],$EC$9,0)),MATCH(ROW(productData[sku]),ROW(productData[sku])),""),ROWS($A$15:A197)+$B$3)),INDEX(productData[sku],SMALL(IF(ISNUMBER(MATCH(productData[category],$EC$9,0)*MATCH(productData[size1],$EC$13,0)),MATCH(ROW(productData[sku]),ROW(productData[sku])),""),ROWS($A$15:A197)+$B$3))),IF($EC$13="",INDEX(productData[sku],SMALL(IF(ISNUMBER(MATCH(productData[category],$EC$9,0)*MATCH(productData[sex],$EC$11,0)),MATCH(ROW(productData[sku]),ROW(productData[sku])),""),ROWS($A$15:A197)+$B$3)),INDEX(productData[sku],SMALL(IF(ISNUMBER(MATCH(productData[category],$EC$9,0)*MATCH(productData[sex],$EC$11,0)*MATCH(productData[size1],$EC$13,0)),MATCH(ROW(productData[sku]),ROW(productData[sku])),""),ROWS($A$15:A197)+$B$3))))),"")</f>
        <v/>
      </c>
      <c r="EF192" s="502" t="str">
        <f t="array" ref="EF192">IFERROR(IF($EC$9="",IF($EC$11="",IF($EC$13="",INDEX(productData[description],SMALL(MATCH(ROW(productData[sku]),ROW(productData[sku])),ROWS($A$15:A199)+$B$3)),INDEX(productData[description],SMALL(IF(ISNUMBER(MATCH(productData[size1],$EC$13,0)),MATCH(ROW(productData[sku]),ROW(productData[sku])),""),ROWS($A$15:A197)+$B$3))),IF($EC$13="",INDEX(productData[description],SMALL(IF(ISNUMBER(MATCH(productData[sex],$EC$11,0)),MATCH(ROW(productData[sku]),ROW(productData[sku])),""),ROWS($A$15:A197)+$B$3)),INDEX(productData[description],SMALL(IF(ISNUMBER(MATCH(productData[sex],$EC$11,0)*MATCH(productData[size1],$EC$13,0)),MATCH(ROW(productData[sku]),ROW(productData[sku])),""),ROWS($A$15:A197)+$B$3)))),IF($EC$11="",IF($EC$13="",INDEX(productData[description],SMALL(IF(ISNUMBER(MATCH(productData[category],$EC$9,0)),MATCH(ROW(productData[sku]),ROW(productData[sku])),""),ROWS($A$15:A197)+$B$3)),INDEX(productData[description],SMALL(IF(ISNUMBER(MATCH(productData[category],$EC$9,0)*MATCH(productData[size1],$EC$13,0)),MATCH(ROW(productData[sku]),ROW(productData[sku])),""),ROWS($A$15:A197)+$B$3))),IF($EC$13="",INDEX(productData[description],SMALL(IF(ISNUMBER(MATCH(productData[category],$EC$9,0)*MATCH(productData[sex],$EC$11,0)),MATCH(ROW(productData[sku]),ROW(productData[sku])),""),ROWS($A$15:A197)+$B$3)),INDEX(productData[description],SMALL(IF(ISNUMBER(MATCH(productData[category],$EC$9,0)*MATCH(productData[sex],$EC$11,0)*MATCH(productData[size1],$EC$13,0)),MATCH(ROW(productData[sku]),ROW(productData[sku])),""),ROWS($A$15:A197)+$B$3))))),"")</f>
        <v/>
      </c>
      <c r="EG192" s="343" t="str">
        <f>IFERROR(IF('BHPC MANAGER'!$EE192="","",INDEX(inventory[ESISTENZA],MATCH('BHPC MANAGER'!$EE192,inventory[SKU],0))),0)</f>
        <v/>
      </c>
      <c r="EH192" s="344" t="s">
        <v>241</v>
      </c>
      <c r="EI192" s="344" t="str">
        <f t="shared" si="15"/>
        <v/>
      </c>
      <c r="EJ192" s="345" t="s">
        <v>241</v>
      </c>
      <c r="EK192" s="346" t="str">
        <f t="shared" si="16"/>
        <v/>
      </c>
    </row>
    <row r="193" spans="63:141" x14ac:dyDescent="0.35">
      <c r="BK193" s="266"/>
      <c r="BL193" s="267"/>
      <c r="BM193" s="268"/>
      <c r="BN193" s="267"/>
      <c r="BO193" s="268"/>
      <c r="EE193" s="337" t="str">
        <f t="array" ref="EE193">IFERROR(IF($EC$9="",IF($EC$11="",IF($EC$13="",INDEX(productData[sku],SMALL(MATCH(ROW(productData[sku]),ROW(productData[sku])),ROWS($A$15:A200)+$B$3)),INDEX(productData[sku],SMALL(IF(ISNUMBER(MATCH(productData[size1],$EC$13,0)),MATCH(ROW(productData[sku]),ROW(productData[sku])),""),ROWS($A$15:A198)+$B$3))),IF($EC$13="",INDEX(productData[sku],SMALL(IF(ISNUMBER(MATCH(productData[sex],$EC$11,0)),MATCH(ROW(productData[sku]),ROW(productData[sku])),""),ROWS($A$15:A198)+$B$3)),INDEX(productData[sku],SMALL(IF(ISNUMBER(MATCH(productData[sex],$EC$11,0)*MATCH(productData[size1],$EC$13,0)),MATCH(ROW(productData[sku]),ROW(productData[sku])),""),ROWS($A$15:A198)+$B$3)))),IF($EC$11="",IF($EC$13="",INDEX(productData[sku],SMALL(IF(ISNUMBER(MATCH(productData[category],$EC$9,0)),MATCH(ROW(productData[sku]),ROW(productData[sku])),""),ROWS($A$15:A198)+$B$3)),INDEX(productData[sku],SMALL(IF(ISNUMBER(MATCH(productData[category],$EC$9,0)*MATCH(productData[size1],$EC$13,0)),MATCH(ROW(productData[sku]),ROW(productData[sku])),""),ROWS($A$15:A198)+$B$3))),IF($EC$13="",INDEX(productData[sku],SMALL(IF(ISNUMBER(MATCH(productData[category],$EC$9,0)*MATCH(productData[sex],$EC$11,0)),MATCH(ROW(productData[sku]),ROW(productData[sku])),""),ROWS($A$15:A198)+$B$3)),INDEX(productData[sku],SMALL(IF(ISNUMBER(MATCH(productData[category],$EC$9,0)*MATCH(productData[sex],$EC$11,0)*MATCH(productData[size1],$EC$13,0)),MATCH(ROW(productData[sku]),ROW(productData[sku])),""),ROWS($A$15:A198)+$B$3))))),"")</f>
        <v/>
      </c>
      <c r="EF193" s="501" t="str">
        <f t="array" ref="EF193">IFERROR(IF($EC$9="",IF($EC$11="",IF($EC$13="",INDEX(productData[description],SMALL(MATCH(ROW(productData[sku]),ROW(productData[sku])),ROWS($A$15:A200)+$B$3)),INDEX(productData[description],SMALL(IF(ISNUMBER(MATCH(productData[size1],$EC$13,0)),MATCH(ROW(productData[sku]),ROW(productData[sku])),""),ROWS($A$15:A198)+$B$3))),IF($EC$13="",INDEX(productData[description],SMALL(IF(ISNUMBER(MATCH(productData[sex],$EC$11,0)),MATCH(ROW(productData[sku]),ROW(productData[sku])),""),ROWS($A$15:A198)+$B$3)),INDEX(productData[description],SMALL(IF(ISNUMBER(MATCH(productData[sex],$EC$11,0)*MATCH(productData[size1],$EC$13,0)),MATCH(ROW(productData[sku]),ROW(productData[sku])),""),ROWS($A$15:A198)+$B$3)))),IF($EC$11="",IF($EC$13="",INDEX(productData[description],SMALL(IF(ISNUMBER(MATCH(productData[category],$EC$9,0)),MATCH(ROW(productData[sku]),ROW(productData[sku])),""),ROWS($A$15:A198)+$B$3)),INDEX(productData[description],SMALL(IF(ISNUMBER(MATCH(productData[category],$EC$9,0)*MATCH(productData[size1],$EC$13,0)),MATCH(ROW(productData[sku]),ROW(productData[sku])),""),ROWS($A$15:A198)+$B$3))),IF($EC$13="",INDEX(productData[description],SMALL(IF(ISNUMBER(MATCH(productData[category],$EC$9,0)*MATCH(productData[sex],$EC$11,0)),MATCH(ROW(productData[sku]),ROW(productData[sku])),""),ROWS($A$15:A198)+$B$3)),INDEX(productData[description],SMALL(IF(ISNUMBER(MATCH(productData[category],$EC$9,0)*MATCH(productData[sex],$EC$11,0)*MATCH(productData[size1],$EC$13,0)),MATCH(ROW(productData[sku]),ROW(productData[sku])),""),ROWS($A$15:A198)+$B$3))))),"")</f>
        <v/>
      </c>
      <c r="EG193" s="338" t="str">
        <f>IFERROR(IF('BHPC MANAGER'!$EE193="","",INDEX(inventory[ESISTENZA],MATCH('BHPC MANAGER'!$EE193,inventory[SKU],0))),0)</f>
        <v/>
      </c>
      <c r="EH193" s="339" t="s">
        <v>241</v>
      </c>
      <c r="EI193" s="339" t="str">
        <f t="shared" si="15"/>
        <v/>
      </c>
      <c r="EJ193" s="340" t="s">
        <v>241</v>
      </c>
      <c r="EK193" s="341" t="str">
        <f t="shared" si="16"/>
        <v/>
      </c>
    </row>
    <row r="194" spans="63:141" x14ac:dyDescent="0.35">
      <c r="BK194" s="266"/>
      <c r="BL194" s="267"/>
      <c r="BM194" s="268"/>
      <c r="BN194" s="267"/>
      <c r="BO194" s="268"/>
      <c r="EE194" s="342" t="str">
        <f t="array" ref="EE194">IFERROR(IF($EC$9="",IF($EC$11="",IF($EC$13="",INDEX(productData[sku],SMALL(MATCH(ROW(productData[sku]),ROW(productData[sku])),ROWS($A$15:A201)+$B$3)),INDEX(productData[sku],SMALL(IF(ISNUMBER(MATCH(productData[size1],$EC$13,0)),MATCH(ROW(productData[sku]),ROW(productData[sku])),""),ROWS($A$15:A199)+$B$3))),IF($EC$13="",INDEX(productData[sku],SMALL(IF(ISNUMBER(MATCH(productData[sex],$EC$11,0)),MATCH(ROW(productData[sku]),ROW(productData[sku])),""),ROWS($A$15:A199)+$B$3)),INDEX(productData[sku],SMALL(IF(ISNUMBER(MATCH(productData[sex],$EC$11,0)*MATCH(productData[size1],$EC$13,0)),MATCH(ROW(productData[sku]),ROW(productData[sku])),""),ROWS($A$15:A199)+$B$3)))),IF($EC$11="",IF($EC$13="",INDEX(productData[sku],SMALL(IF(ISNUMBER(MATCH(productData[category],$EC$9,0)),MATCH(ROW(productData[sku]),ROW(productData[sku])),""),ROWS($A$15:A199)+$B$3)),INDEX(productData[sku],SMALL(IF(ISNUMBER(MATCH(productData[category],$EC$9,0)*MATCH(productData[size1],$EC$13,0)),MATCH(ROW(productData[sku]),ROW(productData[sku])),""),ROWS($A$15:A199)+$B$3))),IF($EC$13="",INDEX(productData[sku],SMALL(IF(ISNUMBER(MATCH(productData[category],$EC$9,0)*MATCH(productData[sex],$EC$11,0)),MATCH(ROW(productData[sku]),ROW(productData[sku])),""),ROWS($A$15:A199)+$B$3)),INDEX(productData[sku],SMALL(IF(ISNUMBER(MATCH(productData[category],$EC$9,0)*MATCH(productData[sex],$EC$11,0)*MATCH(productData[size1],$EC$13,0)),MATCH(ROW(productData[sku]),ROW(productData[sku])),""),ROWS($A$15:A199)+$B$3))))),"")</f>
        <v/>
      </c>
      <c r="EF194" s="502" t="str">
        <f t="array" ref="EF194">IFERROR(IF($EC$9="",IF($EC$11="",IF($EC$13="",INDEX(productData[description],SMALL(MATCH(ROW(productData[sku]),ROW(productData[sku])),ROWS($A$15:A201)+$B$3)),INDEX(productData[description],SMALL(IF(ISNUMBER(MATCH(productData[size1],$EC$13,0)),MATCH(ROW(productData[sku]),ROW(productData[sku])),""),ROWS($A$15:A199)+$B$3))),IF($EC$13="",INDEX(productData[description],SMALL(IF(ISNUMBER(MATCH(productData[sex],$EC$11,0)),MATCH(ROW(productData[sku]),ROW(productData[sku])),""),ROWS($A$15:A199)+$B$3)),INDEX(productData[description],SMALL(IF(ISNUMBER(MATCH(productData[sex],$EC$11,0)*MATCH(productData[size1],$EC$13,0)),MATCH(ROW(productData[sku]),ROW(productData[sku])),""),ROWS($A$15:A199)+$B$3)))),IF($EC$11="",IF($EC$13="",INDEX(productData[description],SMALL(IF(ISNUMBER(MATCH(productData[category],$EC$9,0)),MATCH(ROW(productData[sku]),ROW(productData[sku])),""),ROWS($A$15:A199)+$B$3)),INDEX(productData[description],SMALL(IF(ISNUMBER(MATCH(productData[category],$EC$9,0)*MATCH(productData[size1],$EC$13,0)),MATCH(ROW(productData[sku]),ROW(productData[sku])),""),ROWS($A$15:A199)+$B$3))),IF($EC$13="",INDEX(productData[description],SMALL(IF(ISNUMBER(MATCH(productData[category],$EC$9,0)*MATCH(productData[sex],$EC$11,0)),MATCH(ROW(productData[sku]),ROW(productData[sku])),""),ROWS($A$15:A199)+$B$3)),INDEX(productData[description],SMALL(IF(ISNUMBER(MATCH(productData[category],$EC$9,0)*MATCH(productData[sex],$EC$11,0)*MATCH(productData[size1],$EC$13,0)),MATCH(ROW(productData[sku]),ROW(productData[sku])),""),ROWS($A$15:A199)+$B$3))))),"")</f>
        <v/>
      </c>
      <c r="EG194" s="343" t="str">
        <f>IFERROR(IF('BHPC MANAGER'!$EE194="","",INDEX(inventory[ESISTENZA],MATCH('BHPC MANAGER'!$EE194,inventory[SKU],0))),0)</f>
        <v/>
      </c>
      <c r="EH194" s="344" t="s">
        <v>241</v>
      </c>
      <c r="EI194" s="344" t="str">
        <f t="shared" si="15"/>
        <v/>
      </c>
      <c r="EJ194" s="345" t="s">
        <v>241</v>
      </c>
      <c r="EK194" s="346" t="str">
        <f t="shared" si="16"/>
        <v/>
      </c>
    </row>
    <row r="195" spans="63:141" x14ac:dyDescent="0.35">
      <c r="BK195" s="266"/>
      <c r="BL195" s="267"/>
      <c r="BM195" s="268"/>
      <c r="BN195" s="267"/>
      <c r="BO195" s="268"/>
      <c r="EE195" s="337" t="str">
        <f t="array" ref="EE195">IFERROR(IF($EC$9="",IF($EC$11="",IF($EC$13="",INDEX(productData[sku],SMALL(MATCH(ROW(productData[sku]),ROW(productData[sku])),ROWS($A$15:A202)+$B$3)),INDEX(productData[sku],SMALL(IF(ISNUMBER(MATCH(productData[size1],$EC$13,0)),MATCH(ROW(productData[sku]),ROW(productData[sku])),""),ROWS($A$15:A200)+$B$3))),IF($EC$13="",INDEX(productData[sku],SMALL(IF(ISNUMBER(MATCH(productData[sex],$EC$11,0)),MATCH(ROW(productData[sku]),ROW(productData[sku])),""),ROWS($A$15:A200)+$B$3)),INDEX(productData[sku],SMALL(IF(ISNUMBER(MATCH(productData[sex],$EC$11,0)*MATCH(productData[size1],$EC$13,0)),MATCH(ROW(productData[sku]),ROW(productData[sku])),""),ROWS($A$15:A200)+$B$3)))),IF($EC$11="",IF($EC$13="",INDEX(productData[sku],SMALL(IF(ISNUMBER(MATCH(productData[category],$EC$9,0)),MATCH(ROW(productData[sku]),ROW(productData[sku])),""),ROWS($A$15:A200)+$B$3)),INDEX(productData[sku],SMALL(IF(ISNUMBER(MATCH(productData[category],$EC$9,0)*MATCH(productData[size1],$EC$13,0)),MATCH(ROW(productData[sku]),ROW(productData[sku])),""),ROWS($A$15:A200)+$B$3))),IF($EC$13="",INDEX(productData[sku],SMALL(IF(ISNUMBER(MATCH(productData[category],$EC$9,0)*MATCH(productData[sex],$EC$11,0)),MATCH(ROW(productData[sku]),ROW(productData[sku])),""),ROWS($A$15:A200)+$B$3)),INDEX(productData[sku],SMALL(IF(ISNUMBER(MATCH(productData[category],$EC$9,0)*MATCH(productData[sex],$EC$11,0)*MATCH(productData[size1],$EC$13,0)),MATCH(ROW(productData[sku]),ROW(productData[sku])),""),ROWS($A$15:A200)+$B$3))))),"")</f>
        <v/>
      </c>
      <c r="EF195" s="501" t="str">
        <f t="array" ref="EF195">IFERROR(IF($EC$9="",IF($EC$11="",IF($EC$13="",INDEX(productData[description],SMALL(MATCH(ROW(productData[sku]),ROW(productData[sku])),ROWS($A$15:A202)+$B$3)),INDEX(productData[description],SMALL(IF(ISNUMBER(MATCH(productData[size1],$EC$13,0)),MATCH(ROW(productData[sku]),ROW(productData[sku])),""),ROWS($A$15:A200)+$B$3))),IF($EC$13="",INDEX(productData[description],SMALL(IF(ISNUMBER(MATCH(productData[sex],$EC$11,0)),MATCH(ROW(productData[sku]),ROW(productData[sku])),""),ROWS($A$15:A200)+$B$3)),INDEX(productData[description],SMALL(IF(ISNUMBER(MATCH(productData[sex],$EC$11,0)*MATCH(productData[size1],$EC$13,0)),MATCH(ROW(productData[sku]),ROW(productData[sku])),""),ROWS($A$15:A200)+$B$3)))),IF($EC$11="",IF($EC$13="",INDEX(productData[description],SMALL(IF(ISNUMBER(MATCH(productData[category],$EC$9,0)),MATCH(ROW(productData[sku]),ROW(productData[sku])),""),ROWS($A$15:A200)+$B$3)),INDEX(productData[description],SMALL(IF(ISNUMBER(MATCH(productData[category],$EC$9,0)*MATCH(productData[size1],$EC$13,0)),MATCH(ROW(productData[sku]),ROW(productData[sku])),""),ROWS($A$15:A200)+$B$3))),IF($EC$13="",INDEX(productData[description],SMALL(IF(ISNUMBER(MATCH(productData[category],$EC$9,0)*MATCH(productData[sex],$EC$11,0)),MATCH(ROW(productData[sku]),ROW(productData[sku])),""),ROWS($A$15:A200)+$B$3)),INDEX(productData[description],SMALL(IF(ISNUMBER(MATCH(productData[category],$EC$9,0)*MATCH(productData[sex],$EC$11,0)*MATCH(productData[size1],$EC$13,0)),MATCH(ROW(productData[sku]),ROW(productData[sku])),""),ROWS($A$15:A200)+$B$3))))),"")</f>
        <v/>
      </c>
      <c r="EG195" s="338" t="str">
        <f>IFERROR(IF('BHPC MANAGER'!$EE195="","",INDEX(inventory[ESISTENZA],MATCH('BHPC MANAGER'!$EE195,inventory[SKU],0))),0)</f>
        <v/>
      </c>
      <c r="EH195" s="339" t="s">
        <v>241</v>
      </c>
      <c r="EI195" s="339" t="str">
        <f t="shared" si="15"/>
        <v/>
      </c>
      <c r="EJ195" s="340" t="s">
        <v>241</v>
      </c>
      <c r="EK195" s="341" t="str">
        <f t="shared" si="16"/>
        <v/>
      </c>
    </row>
    <row r="196" spans="63:141" x14ac:dyDescent="0.35">
      <c r="BK196" s="266"/>
      <c r="BL196" s="267"/>
      <c r="BM196" s="268"/>
      <c r="BN196" s="267"/>
      <c r="BO196" s="268"/>
      <c r="EE196" s="342" t="str">
        <f t="array" ref="EE196">IFERROR(IF($EC$9="",IF($EC$11="",IF($EC$13="",INDEX(productData[sku],SMALL(MATCH(ROW(productData[sku]),ROW(productData[sku])),ROWS($A$15:A203)+$B$3)),INDEX(productData[sku],SMALL(IF(ISNUMBER(MATCH(productData[size1],$EC$13,0)),MATCH(ROW(productData[sku]),ROW(productData[sku])),""),ROWS($A$15:A201)+$B$3))),IF($EC$13="",INDEX(productData[sku],SMALL(IF(ISNUMBER(MATCH(productData[sex],$EC$11,0)),MATCH(ROW(productData[sku]),ROW(productData[sku])),""),ROWS($A$15:A201)+$B$3)),INDEX(productData[sku],SMALL(IF(ISNUMBER(MATCH(productData[sex],$EC$11,0)*MATCH(productData[size1],$EC$13,0)),MATCH(ROW(productData[sku]),ROW(productData[sku])),""),ROWS($A$15:A201)+$B$3)))),IF($EC$11="",IF($EC$13="",INDEX(productData[sku],SMALL(IF(ISNUMBER(MATCH(productData[category],$EC$9,0)),MATCH(ROW(productData[sku]),ROW(productData[sku])),""),ROWS($A$15:A201)+$B$3)),INDEX(productData[sku],SMALL(IF(ISNUMBER(MATCH(productData[category],$EC$9,0)*MATCH(productData[size1],$EC$13,0)),MATCH(ROW(productData[sku]),ROW(productData[sku])),""),ROWS($A$15:A201)+$B$3))),IF($EC$13="",INDEX(productData[sku],SMALL(IF(ISNUMBER(MATCH(productData[category],$EC$9,0)*MATCH(productData[sex],$EC$11,0)),MATCH(ROW(productData[sku]),ROW(productData[sku])),""),ROWS($A$15:A201)+$B$3)),INDEX(productData[sku],SMALL(IF(ISNUMBER(MATCH(productData[category],$EC$9,0)*MATCH(productData[sex],$EC$11,0)*MATCH(productData[size1],$EC$13,0)),MATCH(ROW(productData[sku]),ROW(productData[sku])),""),ROWS($A$15:A201)+$B$3))))),"")</f>
        <v/>
      </c>
      <c r="EF196" s="502" t="str">
        <f t="array" ref="EF196">IFERROR(IF($EC$9="",IF($EC$11="",IF($EC$13="",INDEX(productData[description],SMALL(MATCH(ROW(productData[sku]),ROW(productData[sku])),ROWS($A$15:A203)+$B$3)),INDEX(productData[description],SMALL(IF(ISNUMBER(MATCH(productData[size1],$EC$13,0)),MATCH(ROW(productData[sku]),ROW(productData[sku])),""),ROWS($A$15:A201)+$B$3))),IF($EC$13="",INDEX(productData[description],SMALL(IF(ISNUMBER(MATCH(productData[sex],$EC$11,0)),MATCH(ROW(productData[sku]),ROW(productData[sku])),""),ROWS($A$15:A201)+$B$3)),INDEX(productData[description],SMALL(IF(ISNUMBER(MATCH(productData[sex],$EC$11,0)*MATCH(productData[size1],$EC$13,0)),MATCH(ROW(productData[sku]),ROW(productData[sku])),""),ROWS($A$15:A201)+$B$3)))),IF($EC$11="",IF($EC$13="",INDEX(productData[description],SMALL(IF(ISNUMBER(MATCH(productData[category],$EC$9,0)),MATCH(ROW(productData[sku]),ROW(productData[sku])),""),ROWS($A$15:A201)+$B$3)),INDEX(productData[description],SMALL(IF(ISNUMBER(MATCH(productData[category],$EC$9,0)*MATCH(productData[size1],$EC$13,0)),MATCH(ROW(productData[sku]),ROW(productData[sku])),""),ROWS($A$15:A201)+$B$3))),IF($EC$13="",INDEX(productData[description],SMALL(IF(ISNUMBER(MATCH(productData[category],$EC$9,0)*MATCH(productData[sex],$EC$11,0)),MATCH(ROW(productData[sku]),ROW(productData[sku])),""),ROWS($A$15:A201)+$B$3)),INDEX(productData[description],SMALL(IF(ISNUMBER(MATCH(productData[category],$EC$9,0)*MATCH(productData[sex],$EC$11,0)*MATCH(productData[size1],$EC$13,0)),MATCH(ROW(productData[sku]),ROW(productData[sku])),""),ROWS($A$15:A201)+$B$3))))),"")</f>
        <v/>
      </c>
      <c r="EG196" s="343" t="str">
        <f>IFERROR(IF('BHPC MANAGER'!$EE196="","",INDEX(inventory[ESISTENZA],MATCH('BHPC MANAGER'!$EE196,inventory[SKU],0))),0)</f>
        <v/>
      </c>
      <c r="EH196" s="344" t="s">
        <v>241</v>
      </c>
      <c r="EI196" s="344" t="str">
        <f t="shared" si="15"/>
        <v/>
      </c>
      <c r="EJ196" s="345" t="s">
        <v>241</v>
      </c>
      <c r="EK196" s="346" t="str">
        <f t="shared" si="16"/>
        <v/>
      </c>
    </row>
    <row r="197" spans="63:141" x14ac:dyDescent="0.35">
      <c r="BK197" s="266"/>
      <c r="BL197" s="267"/>
      <c r="BM197" s="268"/>
      <c r="BN197" s="267"/>
      <c r="BO197" s="268"/>
      <c r="EE197" s="337" t="str">
        <f t="array" ref="EE197">IFERROR(IF($EC$9="",IF($EC$11="",IF($EC$13="",INDEX(productData[sku],SMALL(MATCH(ROW(productData[sku]),ROW(productData[sku])),ROWS($A$15:A204)+$B$3)),INDEX(productData[sku],SMALL(IF(ISNUMBER(MATCH(productData[size1],$EC$13,0)),MATCH(ROW(productData[sku]),ROW(productData[sku])),""),ROWS($A$15:A202)+$B$3))),IF($EC$13="",INDEX(productData[sku],SMALL(IF(ISNUMBER(MATCH(productData[sex],$EC$11,0)),MATCH(ROW(productData[sku]),ROW(productData[sku])),""),ROWS($A$15:A202)+$B$3)),INDEX(productData[sku],SMALL(IF(ISNUMBER(MATCH(productData[sex],$EC$11,0)*MATCH(productData[size1],$EC$13,0)),MATCH(ROW(productData[sku]),ROW(productData[sku])),""),ROWS($A$15:A202)+$B$3)))),IF($EC$11="",IF($EC$13="",INDEX(productData[sku],SMALL(IF(ISNUMBER(MATCH(productData[category],$EC$9,0)),MATCH(ROW(productData[sku]),ROW(productData[sku])),""),ROWS($A$15:A202)+$B$3)),INDEX(productData[sku],SMALL(IF(ISNUMBER(MATCH(productData[category],$EC$9,0)*MATCH(productData[size1],$EC$13,0)),MATCH(ROW(productData[sku]),ROW(productData[sku])),""),ROWS($A$15:A202)+$B$3))),IF($EC$13="",INDEX(productData[sku],SMALL(IF(ISNUMBER(MATCH(productData[category],$EC$9,0)*MATCH(productData[sex],$EC$11,0)),MATCH(ROW(productData[sku]),ROW(productData[sku])),""),ROWS($A$15:A202)+$B$3)),INDEX(productData[sku],SMALL(IF(ISNUMBER(MATCH(productData[category],$EC$9,0)*MATCH(productData[sex],$EC$11,0)*MATCH(productData[size1],$EC$13,0)),MATCH(ROW(productData[sku]),ROW(productData[sku])),""),ROWS($A$15:A202)+$B$3))))),"")</f>
        <v/>
      </c>
      <c r="EF197" s="501" t="str">
        <f t="array" ref="EF197">IFERROR(IF($EC$9="",IF($EC$11="",IF($EC$13="",INDEX(productData[description],SMALL(MATCH(ROW(productData[sku]),ROW(productData[sku])),ROWS($A$15:A204)+$B$3)),INDEX(productData[description],SMALL(IF(ISNUMBER(MATCH(productData[size1],$EC$13,0)),MATCH(ROW(productData[sku]),ROW(productData[sku])),""),ROWS($A$15:A202)+$B$3))),IF($EC$13="",INDEX(productData[description],SMALL(IF(ISNUMBER(MATCH(productData[sex],$EC$11,0)),MATCH(ROW(productData[sku]),ROW(productData[sku])),""),ROWS($A$15:A202)+$B$3)),INDEX(productData[description],SMALL(IF(ISNUMBER(MATCH(productData[sex],$EC$11,0)*MATCH(productData[size1],$EC$13,0)),MATCH(ROW(productData[sku]),ROW(productData[sku])),""),ROWS($A$15:A202)+$B$3)))),IF($EC$11="",IF($EC$13="",INDEX(productData[description],SMALL(IF(ISNUMBER(MATCH(productData[category],$EC$9,0)),MATCH(ROW(productData[sku]),ROW(productData[sku])),""),ROWS($A$15:A202)+$B$3)),INDEX(productData[description],SMALL(IF(ISNUMBER(MATCH(productData[category],$EC$9,0)*MATCH(productData[size1],$EC$13,0)),MATCH(ROW(productData[sku]),ROW(productData[sku])),""),ROWS($A$15:A202)+$B$3))),IF($EC$13="",INDEX(productData[description],SMALL(IF(ISNUMBER(MATCH(productData[category],$EC$9,0)*MATCH(productData[sex],$EC$11,0)),MATCH(ROW(productData[sku]),ROW(productData[sku])),""),ROWS($A$15:A202)+$B$3)),INDEX(productData[description],SMALL(IF(ISNUMBER(MATCH(productData[category],$EC$9,0)*MATCH(productData[sex],$EC$11,0)*MATCH(productData[size1],$EC$13,0)),MATCH(ROW(productData[sku]),ROW(productData[sku])),""),ROWS($A$15:A202)+$B$3))))),"")</f>
        <v/>
      </c>
      <c r="EG197" s="338" t="str">
        <f>IFERROR(IF('BHPC MANAGER'!$EE197="","",INDEX(inventory[ESISTENZA],MATCH('BHPC MANAGER'!$EE197,inventory[SKU],0))),0)</f>
        <v/>
      </c>
      <c r="EH197" s="339" t="s">
        <v>241</v>
      </c>
      <c r="EI197" s="339" t="str">
        <f t="shared" si="15"/>
        <v/>
      </c>
      <c r="EJ197" s="340" t="s">
        <v>241</v>
      </c>
      <c r="EK197" s="341" t="str">
        <f t="shared" si="16"/>
        <v/>
      </c>
    </row>
    <row r="198" spans="63:141" x14ac:dyDescent="0.35">
      <c r="BK198" s="266"/>
      <c r="BL198" s="267"/>
      <c r="BM198" s="268"/>
      <c r="BN198" s="267"/>
      <c r="BO198" s="268"/>
      <c r="EE198" s="342" t="str">
        <f t="array" ref="EE198">IFERROR(IF($EC$9="",IF($EC$11="",IF($EC$13="",INDEX(productData[sku],SMALL(MATCH(ROW(productData[sku]),ROW(productData[sku])),ROWS($A$15:A205)+$B$3)),INDEX(productData[sku],SMALL(IF(ISNUMBER(MATCH(productData[size1],$EC$13,0)),MATCH(ROW(productData[sku]),ROW(productData[sku])),""),ROWS($A$15:A203)+$B$3))),IF($EC$13="",INDEX(productData[sku],SMALL(IF(ISNUMBER(MATCH(productData[sex],$EC$11,0)),MATCH(ROW(productData[sku]),ROW(productData[sku])),""),ROWS($A$15:A203)+$B$3)),INDEX(productData[sku],SMALL(IF(ISNUMBER(MATCH(productData[sex],$EC$11,0)*MATCH(productData[size1],$EC$13,0)),MATCH(ROW(productData[sku]),ROW(productData[sku])),""),ROWS($A$15:A203)+$B$3)))),IF($EC$11="",IF($EC$13="",INDEX(productData[sku],SMALL(IF(ISNUMBER(MATCH(productData[category],$EC$9,0)),MATCH(ROW(productData[sku]),ROW(productData[sku])),""),ROWS($A$15:A203)+$B$3)),INDEX(productData[sku],SMALL(IF(ISNUMBER(MATCH(productData[category],$EC$9,0)*MATCH(productData[size1],$EC$13,0)),MATCH(ROW(productData[sku]),ROW(productData[sku])),""),ROWS($A$15:A203)+$B$3))),IF($EC$13="",INDEX(productData[sku],SMALL(IF(ISNUMBER(MATCH(productData[category],$EC$9,0)*MATCH(productData[sex],$EC$11,0)),MATCH(ROW(productData[sku]),ROW(productData[sku])),""),ROWS($A$15:A203)+$B$3)),INDEX(productData[sku],SMALL(IF(ISNUMBER(MATCH(productData[category],$EC$9,0)*MATCH(productData[sex],$EC$11,0)*MATCH(productData[size1],$EC$13,0)),MATCH(ROW(productData[sku]),ROW(productData[sku])),""),ROWS($A$15:A203)+$B$3))))),"")</f>
        <v/>
      </c>
      <c r="EF198" s="502" t="str">
        <f t="array" ref="EF198">IFERROR(IF($EC$9="",IF($EC$11="",IF($EC$13="",INDEX(productData[description],SMALL(MATCH(ROW(productData[sku]),ROW(productData[sku])),ROWS($A$15:A205)+$B$3)),INDEX(productData[description],SMALL(IF(ISNUMBER(MATCH(productData[size1],$EC$13,0)),MATCH(ROW(productData[sku]),ROW(productData[sku])),""),ROWS($A$15:A203)+$B$3))),IF($EC$13="",INDEX(productData[description],SMALL(IF(ISNUMBER(MATCH(productData[sex],$EC$11,0)),MATCH(ROW(productData[sku]),ROW(productData[sku])),""),ROWS($A$15:A203)+$B$3)),INDEX(productData[description],SMALL(IF(ISNUMBER(MATCH(productData[sex],$EC$11,0)*MATCH(productData[size1],$EC$13,0)),MATCH(ROW(productData[sku]),ROW(productData[sku])),""),ROWS($A$15:A203)+$B$3)))),IF($EC$11="",IF($EC$13="",INDEX(productData[description],SMALL(IF(ISNUMBER(MATCH(productData[category],$EC$9,0)),MATCH(ROW(productData[sku]),ROW(productData[sku])),""),ROWS($A$15:A203)+$B$3)),INDEX(productData[description],SMALL(IF(ISNUMBER(MATCH(productData[category],$EC$9,0)*MATCH(productData[size1],$EC$13,0)),MATCH(ROW(productData[sku]),ROW(productData[sku])),""),ROWS($A$15:A203)+$B$3))),IF($EC$13="",INDEX(productData[description],SMALL(IF(ISNUMBER(MATCH(productData[category],$EC$9,0)*MATCH(productData[sex],$EC$11,0)),MATCH(ROW(productData[sku]),ROW(productData[sku])),""),ROWS($A$15:A203)+$B$3)),INDEX(productData[description],SMALL(IF(ISNUMBER(MATCH(productData[category],$EC$9,0)*MATCH(productData[sex],$EC$11,0)*MATCH(productData[size1],$EC$13,0)),MATCH(ROW(productData[sku]),ROW(productData[sku])),""),ROWS($A$15:A203)+$B$3))))),"")</f>
        <v/>
      </c>
      <c r="EG198" s="343" t="str">
        <f>IFERROR(IF('BHPC MANAGER'!$EE198="","",INDEX(inventory[ESISTENZA],MATCH('BHPC MANAGER'!$EE198,inventory[SKU],0))),0)</f>
        <v/>
      </c>
      <c r="EH198" s="344" t="s">
        <v>241</v>
      </c>
      <c r="EI198" s="344" t="str">
        <f t="shared" si="15"/>
        <v/>
      </c>
      <c r="EJ198" s="345" t="s">
        <v>241</v>
      </c>
      <c r="EK198" s="346" t="str">
        <f t="shared" si="16"/>
        <v/>
      </c>
    </row>
    <row r="199" spans="63:141" x14ac:dyDescent="0.35">
      <c r="BK199" s="266"/>
      <c r="BL199" s="267"/>
      <c r="BM199" s="268"/>
      <c r="BN199" s="267"/>
      <c r="BO199" s="268"/>
      <c r="EE199" s="337" t="str">
        <f t="array" ref="EE199">IFERROR(IF($EC$9="",IF($EC$11="",IF($EC$13="",INDEX(productData[sku],SMALL(MATCH(ROW(productData[sku]),ROW(productData[sku])),ROWS($A$15:A206)+$B$3)),INDEX(productData[sku],SMALL(IF(ISNUMBER(MATCH(productData[size1],$EC$13,0)),MATCH(ROW(productData[sku]),ROW(productData[sku])),""),ROWS($A$15:A204)+$B$3))),IF($EC$13="",INDEX(productData[sku],SMALL(IF(ISNUMBER(MATCH(productData[sex],$EC$11,0)),MATCH(ROW(productData[sku]),ROW(productData[sku])),""),ROWS($A$15:A204)+$B$3)),INDEX(productData[sku],SMALL(IF(ISNUMBER(MATCH(productData[sex],$EC$11,0)*MATCH(productData[size1],$EC$13,0)),MATCH(ROW(productData[sku]),ROW(productData[sku])),""),ROWS($A$15:A204)+$B$3)))),IF($EC$11="",IF($EC$13="",INDEX(productData[sku],SMALL(IF(ISNUMBER(MATCH(productData[category],$EC$9,0)),MATCH(ROW(productData[sku]),ROW(productData[sku])),""),ROWS($A$15:A204)+$B$3)),INDEX(productData[sku],SMALL(IF(ISNUMBER(MATCH(productData[category],$EC$9,0)*MATCH(productData[size1],$EC$13,0)),MATCH(ROW(productData[sku]),ROW(productData[sku])),""),ROWS($A$15:A204)+$B$3))),IF($EC$13="",INDEX(productData[sku],SMALL(IF(ISNUMBER(MATCH(productData[category],$EC$9,0)*MATCH(productData[sex],$EC$11,0)),MATCH(ROW(productData[sku]),ROW(productData[sku])),""),ROWS($A$15:A204)+$B$3)),INDEX(productData[sku],SMALL(IF(ISNUMBER(MATCH(productData[category],$EC$9,0)*MATCH(productData[sex],$EC$11,0)*MATCH(productData[size1],$EC$13,0)),MATCH(ROW(productData[sku]),ROW(productData[sku])),""),ROWS($A$15:A204)+$B$3))))),"")</f>
        <v/>
      </c>
      <c r="EF199" s="501" t="str">
        <f t="array" ref="EF199">IFERROR(IF($EC$9="",IF($EC$11="",IF($EC$13="",INDEX(productData[description],SMALL(MATCH(ROW(productData[sku]),ROW(productData[sku])),ROWS($A$15:A206)+$B$3)),INDEX(productData[description],SMALL(IF(ISNUMBER(MATCH(productData[size1],$EC$13,0)),MATCH(ROW(productData[sku]),ROW(productData[sku])),""),ROWS($A$15:A204)+$B$3))),IF($EC$13="",INDEX(productData[description],SMALL(IF(ISNUMBER(MATCH(productData[sex],$EC$11,0)),MATCH(ROW(productData[sku]),ROW(productData[sku])),""),ROWS($A$15:A204)+$B$3)),INDEX(productData[description],SMALL(IF(ISNUMBER(MATCH(productData[sex],$EC$11,0)*MATCH(productData[size1],$EC$13,0)),MATCH(ROW(productData[sku]),ROW(productData[sku])),""),ROWS($A$15:A204)+$B$3)))),IF($EC$11="",IF($EC$13="",INDEX(productData[description],SMALL(IF(ISNUMBER(MATCH(productData[category],$EC$9,0)),MATCH(ROW(productData[sku]),ROW(productData[sku])),""),ROWS($A$15:A204)+$B$3)),INDEX(productData[description],SMALL(IF(ISNUMBER(MATCH(productData[category],$EC$9,0)*MATCH(productData[size1],$EC$13,0)),MATCH(ROW(productData[sku]),ROW(productData[sku])),""),ROWS($A$15:A204)+$B$3))),IF($EC$13="",INDEX(productData[description],SMALL(IF(ISNUMBER(MATCH(productData[category],$EC$9,0)*MATCH(productData[sex],$EC$11,0)),MATCH(ROW(productData[sku]),ROW(productData[sku])),""),ROWS($A$15:A204)+$B$3)),INDEX(productData[description],SMALL(IF(ISNUMBER(MATCH(productData[category],$EC$9,0)*MATCH(productData[sex],$EC$11,0)*MATCH(productData[size1],$EC$13,0)),MATCH(ROW(productData[sku]),ROW(productData[sku])),""),ROWS($A$15:A204)+$B$3))))),"")</f>
        <v/>
      </c>
      <c r="EG199" s="338" t="str">
        <f>IFERROR(IF('BHPC MANAGER'!$EE199="","",INDEX(inventory[ESISTENZA],MATCH('BHPC MANAGER'!$EE199,inventory[SKU],0))),0)</f>
        <v/>
      </c>
      <c r="EH199" s="339" t="s">
        <v>241</v>
      </c>
      <c r="EI199" s="339" t="str">
        <f t="shared" si="15"/>
        <v/>
      </c>
      <c r="EJ199" s="340" t="s">
        <v>241</v>
      </c>
      <c r="EK199" s="341" t="str">
        <f t="shared" si="16"/>
        <v/>
      </c>
    </row>
    <row r="200" spans="63:141" x14ac:dyDescent="0.35">
      <c r="BK200" s="266"/>
      <c r="BL200" s="267"/>
      <c r="BM200" s="268"/>
      <c r="BN200" s="267"/>
      <c r="BO200" s="268"/>
      <c r="EE200" s="342" t="str">
        <f t="array" ref="EE200">IFERROR(IF($EC$9="",IF($EC$11="",IF($EC$13="",INDEX(productData[sku],SMALL(MATCH(ROW(productData[sku]),ROW(productData[sku])),ROWS($A$15:A207)+$B$3)),INDEX(productData[sku],SMALL(IF(ISNUMBER(MATCH(productData[size1],$EC$13,0)),MATCH(ROW(productData[sku]),ROW(productData[sku])),""),ROWS($A$15:A205)+$B$3))),IF($EC$13="",INDEX(productData[sku],SMALL(IF(ISNUMBER(MATCH(productData[sex],$EC$11,0)),MATCH(ROW(productData[sku]),ROW(productData[sku])),""),ROWS($A$15:A205)+$B$3)),INDEX(productData[sku],SMALL(IF(ISNUMBER(MATCH(productData[sex],$EC$11,0)*MATCH(productData[size1],$EC$13,0)),MATCH(ROW(productData[sku]),ROW(productData[sku])),""),ROWS($A$15:A205)+$B$3)))),IF($EC$11="",IF($EC$13="",INDEX(productData[sku],SMALL(IF(ISNUMBER(MATCH(productData[category],$EC$9,0)),MATCH(ROW(productData[sku]),ROW(productData[sku])),""),ROWS($A$15:A205)+$B$3)),INDEX(productData[sku],SMALL(IF(ISNUMBER(MATCH(productData[category],$EC$9,0)*MATCH(productData[size1],$EC$13,0)),MATCH(ROW(productData[sku]),ROW(productData[sku])),""),ROWS($A$15:A205)+$B$3))),IF($EC$13="",INDEX(productData[sku],SMALL(IF(ISNUMBER(MATCH(productData[category],$EC$9,0)*MATCH(productData[sex],$EC$11,0)),MATCH(ROW(productData[sku]),ROW(productData[sku])),""),ROWS($A$15:A205)+$B$3)),INDEX(productData[sku],SMALL(IF(ISNUMBER(MATCH(productData[category],$EC$9,0)*MATCH(productData[sex],$EC$11,0)*MATCH(productData[size1],$EC$13,0)),MATCH(ROW(productData[sku]),ROW(productData[sku])),""),ROWS($A$15:A205)+$B$3))))),"")</f>
        <v/>
      </c>
      <c r="EF200" s="502" t="str">
        <f t="array" ref="EF200">IFERROR(IF($EC$9="",IF($EC$11="",IF($EC$13="",INDEX(productData[description],SMALL(MATCH(ROW(productData[sku]),ROW(productData[sku])),ROWS($A$15:A207)+$B$3)),INDEX(productData[description],SMALL(IF(ISNUMBER(MATCH(productData[size1],$EC$13,0)),MATCH(ROW(productData[sku]),ROW(productData[sku])),""),ROWS($A$15:A205)+$B$3))),IF($EC$13="",INDEX(productData[description],SMALL(IF(ISNUMBER(MATCH(productData[sex],$EC$11,0)),MATCH(ROW(productData[sku]),ROW(productData[sku])),""),ROWS($A$15:A205)+$B$3)),INDEX(productData[description],SMALL(IF(ISNUMBER(MATCH(productData[sex],$EC$11,0)*MATCH(productData[size1],$EC$13,0)),MATCH(ROW(productData[sku]),ROW(productData[sku])),""),ROWS($A$15:A205)+$B$3)))),IF($EC$11="",IF($EC$13="",INDEX(productData[description],SMALL(IF(ISNUMBER(MATCH(productData[category],$EC$9,0)),MATCH(ROW(productData[sku]),ROW(productData[sku])),""),ROWS($A$15:A205)+$B$3)),INDEX(productData[description],SMALL(IF(ISNUMBER(MATCH(productData[category],$EC$9,0)*MATCH(productData[size1],$EC$13,0)),MATCH(ROW(productData[sku]),ROW(productData[sku])),""),ROWS($A$15:A205)+$B$3))),IF($EC$13="",INDEX(productData[description],SMALL(IF(ISNUMBER(MATCH(productData[category],$EC$9,0)*MATCH(productData[sex],$EC$11,0)),MATCH(ROW(productData[sku]),ROW(productData[sku])),""),ROWS($A$15:A205)+$B$3)),INDEX(productData[description],SMALL(IF(ISNUMBER(MATCH(productData[category],$EC$9,0)*MATCH(productData[sex],$EC$11,0)*MATCH(productData[size1],$EC$13,0)),MATCH(ROW(productData[sku]),ROW(productData[sku])),""),ROWS($A$15:A205)+$B$3))))),"")</f>
        <v/>
      </c>
      <c r="EG200" s="343" t="str">
        <f>IFERROR(IF('BHPC MANAGER'!$EE200="","",INDEX(inventory[ESISTENZA],MATCH('BHPC MANAGER'!$EE200,inventory[SKU],0))),0)</f>
        <v/>
      </c>
      <c r="EH200" s="344" t="s">
        <v>241</v>
      </c>
      <c r="EI200" s="344" t="str">
        <f t="shared" si="15"/>
        <v/>
      </c>
      <c r="EJ200" s="345" t="s">
        <v>241</v>
      </c>
      <c r="EK200" s="346" t="str">
        <f t="shared" si="16"/>
        <v/>
      </c>
    </row>
    <row r="201" spans="63:141" x14ac:dyDescent="0.35">
      <c r="BK201" s="266"/>
      <c r="BL201" s="267"/>
      <c r="BM201" s="268"/>
      <c r="BN201" s="267"/>
      <c r="BO201" s="268"/>
      <c r="EE201" s="337" t="str">
        <f t="array" ref="EE201">IFERROR(IF($EC$9="",IF($EC$11="",IF($EC$13="",INDEX(productData[sku],SMALL(MATCH(ROW(productData[sku]),ROW(productData[sku])),ROWS($A$15:A208)+$B$3)),INDEX(productData[sku],SMALL(IF(ISNUMBER(MATCH(productData[size1],$EC$13,0)),MATCH(ROW(productData[sku]),ROW(productData[sku])),""),ROWS($A$15:A206)+$B$3))),IF($EC$13="",INDEX(productData[sku],SMALL(IF(ISNUMBER(MATCH(productData[sex],$EC$11,0)),MATCH(ROW(productData[sku]),ROW(productData[sku])),""),ROWS($A$15:A206)+$B$3)),INDEX(productData[sku],SMALL(IF(ISNUMBER(MATCH(productData[sex],$EC$11,0)*MATCH(productData[size1],$EC$13,0)),MATCH(ROW(productData[sku]),ROW(productData[sku])),""),ROWS($A$15:A206)+$B$3)))),IF($EC$11="",IF($EC$13="",INDEX(productData[sku],SMALL(IF(ISNUMBER(MATCH(productData[category],$EC$9,0)),MATCH(ROW(productData[sku]),ROW(productData[sku])),""),ROWS($A$15:A206)+$B$3)),INDEX(productData[sku],SMALL(IF(ISNUMBER(MATCH(productData[category],$EC$9,0)*MATCH(productData[size1],$EC$13,0)),MATCH(ROW(productData[sku]),ROW(productData[sku])),""),ROWS($A$15:A206)+$B$3))),IF($EC$13="",INDEX(productData[sku],SMALL(IF(ISNUMBER(MATCH(productData[category],$EC$9,0)*MATCH(productData[sex],$EC$11,0)),MATCH(ROW(productData[sku]),ROW(productData[sku])),""),ROWS($A$15:A206)+$B$3)),INDEX(productData[sku],SMALL(IF(ISNUMBER(MATCH(productData[category],$EC$9,0)*MATCH(productData[sex],$EC$11,0)*MATCH(productData[size1],$EC$13,0)),MATCH(ROW(productData[sku]),ROW(productData[sku])),""),ROWS($A$15:A206)+$B$3))))),"")</f>
        <v/>
      </c>
      <c r="EF201" s="501" t="str">
        <f t="array" ref="EF201">IFERROR(IF($EC$9="",IF($EC$11="",IF($EC$13="",INDEX(productData[description],SMALL(MATCH(ROW(productData[sku]),ROW(productData[sku])),ROWS($A$15:A208)+$B$3)),INDEX(productData[description],SMALL(IF(ISNUMBER(MATCH(productData[size1],$EC$13,0)),MATCH(ROW(productData[sku]),ROW(productData[sku])),""),ROWS($A$15:A206)+$B$3))),IF($EC$13="",INDEX(productData[description],SMALL(IF(ISNUMBER(MATCH(productData[sex],$EC$11,0)),MATCH(ROW(productData[sku]),ROW(productData[sku])),""),ROWS($A$15:A206)+$B$3)),INDEX(productData[description],SMALL(IF(ISNUMBER(MATCH(productData[sex],$EC$11,0)*MATCH(productData[size1],$EC$13,0)),MATCH(ROW(productData[sku]),ROW(productData[sku])),""),ROWS($A$15:A206)+$B$3)))),IF($EC$11="",IF($EC$13="",INDEX(productData[description],SMALL(IF(ISNUMBER(MATCH(productData[category],$EC$9,0)),MATCH(ROW(productData[sku]),ROW(productData[sku])),""),ROWS($A$15:A206)+$B$3)),INDEX(productData[description],SMALL(IF(ISNUMBER(MATCH(productData[category],$EC$9,0)*MATCH(productData[size1],$EC$13,0)),MATCH(ROW(productData[sku]),ROW(productData[sku])),""),ROWS($A$15:A206)+$B$3))),IF($EC$13="",INDEX(productData[description],SMALL(IF(ISNUMBER(MATCH(productData[category],$EC$9,0)*MATCH(productData[sex],$EC$11,0)),MATCH(ROW(productData[sku]),ROW(productData[sku])),""),ROWS($A$15:A206)+$B$3)),INDEX(productData[description],SMALL(IF(ISNUMBER(MATCH(productData[category],$EC$9,0)*MATCH(productData[sex],$EC$11,0)*MATCH(productData[size1],$EC$13,0)),MATCH(ROW(productData[sku]),ROW(productData[sku])),""),ROWS($A$15:A206)+$B$3))))),"")</f>
        <v/>
      </c>
      <c r="EG201" s="338" t="str">
        <f>IFERROR(IF('BHPC MANAGER'!$EE201="","",INDEX(inventory[ESISTENZA],MATCH('BHPC MANAGER'!$EE201,inventory[SKU],0))),0)</f>
        <v/>
      </c>
      <c r="EH201" s="339" t="s">
        <v>241</v>
      </c>
      <c r="EI201" s="339" t="str">
        <f t="shared" ref="EI201:EI264" si="17">IF(EE201="","",IFERROR(EG201+EH201,EG201))</f>
        <v/>
      </c>
      <c r="EJ201" s="340" t="s">
        <v>241</v>
      </c>
      <c r="EK201" s="341" t="str">
        <f t="shared" ref="EK201:EK264" si="18">IF(EE201="","",IFERROR(EI201+EJ201,EI201))</f>
        <v/>
      </c>
    </row>
    <row r="202" spans="63:141" x14ac:dyDescent="0.35">
      <c r="BK202" s="266"/>
      <c r="BL202" s="267"/>
      <c r="BM202" s="268"/>
      <c r="BN202" s="267"/>
      <c r="BO202" s="268"/>
      <c r="EE202" s="342" t="str">
        <f t="array" ref="EE202">IFERROR(IF($EC$9="",IF($EC$11="",IF($EC$13="",INDEX(productData[sku],SMALL(MATCH(ROW(productData[sku]),ROW(productData[sku])),ROWS($A$15:A209)+$B$3)),INDEX(productData[sku],SMALL(IF(ISNUMBER(MATCH(productData[size1],$EC$13,0)),MATCH(ROW(productData[sku]),ROW(productData[sku])),""),ROWS($A$15:A207)+$B$3))),IF($EC$13="",INDEX(productData[sku],SMALL(IF(ISNUMBER(MATCH(productData[sex],$EC$11,0)),MATCH(ROW(productData[sku]),ROW(productData[sku])),""),ROWS($A$15:A207)+$B$3)),INDEX(productData[sku],SMALL(IF(ISNUMBER(MATCH(productData[sex],$EC$11,0)*MATCH(productData[size1],$EC$13,0)),MATCH(ROW(productData[sku]),ROW(productData[sku])),""),ROWS($A$15:A207)+$B$3)))),IF($EC$11="",IF($EC$13="",INDEX(productData[sku],SMALL(IF(ISNUMBER(MATCH(productData[category],$EC$9,0)),MATCH(ROW(productData[sku]),ROW(productData[sku])),""),ROWS($A$15:A207)+$B$3)),INDEX(productData[sku],SMALL(IF(ISNUMBER(MATCH(productData[category],$EC$9,0)*MATCH(productData[size1],$EC$13,0)),MATCH(ROW(productData[sku]),ROW(productData[sku])),""),ROWS($A$15:A207)+$B$3))),IF($EC$13="",INDEX(productData[sku],SMALL(IF(ISNUMBER(MATCH(productData[category],$EC$9,0)*MATCH(productData[sex],$EC$11,0)),MATCH(ROW(productData[sku]),ROW(productData[sku])),""),ROWS($A$15:A207)+$B$3)),INDEX(productData[sku],SMALL(IF(ISNUMBER(MATCH(productData[category],$EC$9,0)*MATCH(productData[sex],$EC$11,0)*MATCH(productData[size1],$EC$13,0)),MATCH(ROW(productData[sku]),ROW(productData[sku])),""),ROWS($A$15:A207)+$B$3))))),"")</f>
        <v/>
      </c>
      <c r="EF202" s="502" t="str">
        <f t="array" ref="EF202">IFERROR(IF($EC$9="",IF($EC$11="",IF($EC$13="",INDEX(productData[description],SMALL(MATCH(ROW(productData[sku]),ROW(productData[sku])),ROWS($A$15:A209)+$B$3)),INDEX(productData[description],SMALL(IF(ISNUMBER(MATCH(productData[size1],$EC$13,0)),MATCH(ROW(productData[sku]),ROW(productData[sku])),""),ROWS($A$15:A207)+$B$3))),IF($EC$13="",INDEX(productData[description],SMALL(IF(ISNUMBER(MATCH(productData[sex],$EC$11,0)),MATCH(ROW(productData[sku]),ROW(productData[sku])),""),ROWS($A$15:A207)+$B$3)),INDEX(productData[description],SMALL(IF(ISNUMBER(MATCH(productData[sex],$EC$11,0)*MATCH(productData[size1],$EC$13,0)),MATCH(ROW(productData[sku]),ROW(productData[sku])),""),ROWS($A$15:A207)+$B$3)))),IF($EC$11="",IF($EC$13="",INDEX(productData[description],SMALL(IF(ISNUMBER(MATCH(productData[category],$EC$9,0)),MATCH(ROW(productData[sku]),ROW(productData[sku])),""),ROWS($A$15:A207)+$B$3)),INDEX(productData[description],SMALL(IF(ISNUMBER(MATCH(productData[category],$EC$9,0)*MATCH(productData[size1],$EC$13,0)),MATCH(ROW(productData[sku]),ROW(productData[sku])),""),ROWS($A$15:A207)+$B$3))),IF($EC$13="",INDEX(productData[description],SMALL(IF(ISNUMBER(MATCH(productData[category],$EC$9,0)*MATCH(productData[sex],$EC$11,0)),MATCH(ROW(productData[sku]),ROW(productData[sku])),""),ROWS($A$15:A207)+$B$3)),INDEX(productData[description],SMALL(IF(ISNUMBER(MATCH(productData[category],$EC$9,0)*MATCH(productData[sex],$EC$11,0)*MATCH(productData[size1],$EC$13,0)),MATCH(ROW(productData[sku]),ROW(productData[sku])),""),ROWS($A$15:A207)+$B$3))))),"")</f>
        <v/>
      </c>
      <c r="EG202" s="343" t="str">
        <f>IFERROR(IF('BHPC MANAGER'!$EE202="","",INDEX(inventory[ESISTENZA],MATCH('BHPC MANAGER'!$EE202,inventory[SKU],0))),0)</f>
        <v/>
      </c>
      <c r="EH202" s="344" t="s">
        <v>241</v>
      </c>
      <c r="EI202" s="344" t="str">
        <f t="shared" si="17"/>
        <v/>
      </c>
      <c r="EJ202" s="345" t="s">
        <v>241</v>
      </c>
      <c r="EK202" s="346" t="str">
        <f t="shared" si="18"/>
        <v/>
      </c>
    </row>
    <row r="203" spans="63:141" x14ac:dyDescent="0.35">
      <c r="BK203" s="266"/>
      <c r="BL203" s="267"/>
      <c r="BM203" s="268"/>
      <c r="BN203" s="267"/>
      <c r="BO203" s="268"/>
      <c r="EE203" s="337" t="str">
        <f t="array" ref="EE203">IFERROR(IF($EC$9="",IF($EC$11="",IF($EC$13="",INDEX(productData[sku],SMALL(MATCH(ROW(productData[sku]),ROW(productData[sku])),ROWS($A$15:A210)+$B$3)),INDEX(productData[sku],SMALL(IF(ISNUMBER(MATCH(productData[size1],$EC$13,0)),MATCH(ROW(productData[sku]),ROW(productData[sku])),""),ROWS($A$15:A208)+$B$3))),IF($EC$13="",INDEX(productData[sku],SMALL(IF(ISNUMBER(MATCH(productData[sex],$EC$11,0)),MATCH(ROW(productData[sku]),ROW(productData[sku])),""),ROWS($A$15:A208)+$B$3)),INDEX(productData[sku],SMALL(IF(ISNUMBER(MATCH(productData[sex],$EC$11,0)*MATCH(productData[size1],$EC$13,0)),MATCH(ROW(productData[sku]),ROW(productData[sku])),""),ROWS($A$15:A208)+$B$3)))),IF($EC$11="",IF($EC$13="",INDEX(productData[sku],SMALL(IF(ISNUMBER(MATCH(productData[category],$EC$9,0)),MATCH(ROW(productData[sku]),ROW(productData[sku])),""),ROWS($A$15:A208)+$B$3)),INDEX(productData[sku],SMALL(IF(ISNUMBER(MATCH(productData[category],$EC$9,0)*MATCH(productData[size1],$EC$13,0)),MATCH(ROW(productData[sku]),ROW(productData[sku])),""),ROWS($A$15:A208)+$B$3))),IF($EC$13="",INDEX(productData[sku],SMALL(IF(ISNUMBER(MATCH(productData[category],$EC$9,0)*MATCH(productData[sex],$EC$11,0)),MATCH(ROW(productData[sku]),ROW(productData[sku])),""),ROWS($A$15:A208)+$B$3)),INDEX(productData[sku],SMALL(IF(ISNUMBER(MATCH(productData[category],$EC$9,0)*MATCH(productData[sex],$EC$11,0)*MATCH(productData[size1],$EC$13,0)),MATCH(ROW(productData[sku]),ROW(productData[sku])),""),ROWS($A$15:A208)+$B$3))))),"")</f>
        <v/>
      </c>
      <c r="EF203" s="501" t="str">
        <f t="array" ref="EF203">IFERROR(IF($EC$9="",IF($EC$11="",IF($EC$13="",INDEX(productData[description],SMALL(MATCH(ROW(productData[sku]),ROW(productData[sku])),ROWS($A$15:A210)+$B$3)),INDEX(productData[description],SMALL(IF(ISNUMBER(MATCH(productData[size1],$EC$13,0)),MATCH(ROW(productData[sku]),ROW(productData[sku])),""),ROWS($A$15:A208)+$B$3))),IF($EC$13="",INDEX(productData[description],SMALL(IF(ISNUMBER(MATCH(productData[sex],$EC$11,0)),MATCH(ROW(productData[sku]),ROW(productData[sku])),""),ROWS($A$15:A208)+$B$3)),INDEX(productData[description],SMALL(IF(ISNUMBER(MATCH(productData[sex],$EC$11,0)*MATCH(productData[size1],$EC$13,0)),MATCH(ROW(productData[sku]),ROW(productData[sku])),""),ROWS($A$15:A208)+$B$3)))),IF($EC$11="",IF($EC$13="",INDEX(productData[description],SMALL(IF(ISNUMBER(MATCH(productData[category],$EC$9,0)),MATCH(ROW(productData[sku]),ROW(productData[sku])),""),ROWS($A$15:A208)+$B$3)),INDEX(productData[description],SMALL(IF(ISNUMBER(MATCH(productData[category],$EC$9,0)*MATCH(productData[size1],$EC$13,0)),MATCH(ROW(productData[sku]),ROW(productData[sku])),""),ROWS($A$15:A208)+$B$3))),IF($EC$13="",INDEX(productData[description],SMALL(IF(ISNUMBER(MATCH(productData[category],$EC$9,0)*MATCH(productData[sex],$EC$11,0)),MATCH(ROW(productData[sku]),ROW(productData[sku])),""),ROWS($A$15:A208)+$B$3)),INDEX(productData[description],SMALL(IF(ISNUMBER(MATCH(productData[category],$EC$9,0)*MATCH(productData[sex],$EC$11,0)*MATCH(productData[size1],$EC$13,0)),MATCH(ROW(productData[sku]),ROW(productData[sku])),""),ROWS($A$15:A208)+$B$3))))),"")</f>
        <v/>
      </c>
      <c r="EG203" s="338" t="str">
        <f>IFERROR(IF('BHPC MANAGER'!$EE203="","",INDEX(inventory[ESISTENZA],MATCH('BHPC MANAGER'!$EE203,inventory[SKU],0))),0)</f>
        <v/>
      </c>
      <c r="EH203" s="339" t="s">
        <v>241</v>
      </c>
      <c r="EI203" s="339" t="str">
        <f t="shared" si="17"/>
        <v/>
      </c>
      <c r="EJ203" s="340" t="s">
        <v>241</v>
      </c>
      <c r="EK203" s="341" t="str">
        <f t="shared" si="18"/>
        <v/>
      </c>
    </row>
    <row r="204" spans="63:141" x14ac:dyDescent="0.35">
      <c r="BK204" s="266"/>
      <c r="BL204" s="267"/>
      <c r="BM204" s="268"/>
      <c r="BN204" s="267"/>
      <c r="BO204" s="268"/>
      <c r="EE204" s="342" t="str">
        <f t="array" ref="EE204">IFERROR(IF($EC$9="",IF($EC$11="",IF($EC$13="",INDEX(productData[sku],SMALL(MATCH(ROW(productData[sku]),ROW(productData[sku])),ROWS($A$15:A211)+$B$3)),INDEX(productData[sku],SMALL(IF(ISNUMBER(MATCH(productData[size1],$EC$13,0)),MATCH(ROW(productData[sku]),ROW(productData[sku])),""),ROWS($A$15:A209)+$B$3))),IF($EC$13="",INDEX(productData[sku],SMALL(IF(ISNUMBER(MATCH(productData[sex],$EC$11,0)),MATCH(ROW(productData[sku]),ROW(productData[sku])),""),ROWS($A$15:A209)+$B$3)),INDEX(productData[sku],SMALL(IF(ISNUMBER(MATCH(productData[sex],$EC$11,0)*MATCH(productData[size1],$EC$13,0)),MATCH(ROW(productData[sku]),ROW(productData[sku])),""),ROWS($A$15:A209)+$B$3)))),IF($EC$11="",IF($EC$13="",INDEX(productData[sku],SMALL(IF(ISNUMBER(MATCH(productData[category],$EC$9,0)),MATCH(ROW(productData[sku]),ROW(productData[sku])),""),ROWS($A$15:A209)+$B$3)),INDEX(productData[sku],SMALL(IF(ISNUMBER(MATCH(productData[category],$EC$9,0)*MATCH(productData[size1],$EC$13,0)),MATCH(ROW(productData[sku]),ROW(productData[sku])),""),ROWS($A$15:A209)+$B$3))),IF($EC$13="",INDEX(productData[sku],SMALL(IF(ISNUMBER(MATCH(productData[category],$EC$9,0)*MATCH(productData[sex],$EC$11,0)),MATCH(ROW(productData[sku]),ROW(productData[sku])),""),ROWS($A$15:A209)+$B$3)),INDEX(productData[sku],SMALL(IF(ISNUMBER(MATCH(productData[category],$EC$9,0)*MATCH(productData[sex],$EC$11,0)*MATCH(productData[size1],$EC$13,0)),MATCH(ROW(productData[sku]),ROW(productData[sku])),""),ROWS($A$15:A209)+$B$3))))),"")</f>
        <v/>
      </c>
      <c r="EF204" s="502" t="str">
        <f t="array" ref="EF204">IFERROR(IF($EC$9="",IF($EC$11="",IF($EC$13="",INDEX(productData[description],SMALL(MATCH(ROW(productData[sku]),ROW(productData[sku])),ROWS($A$15:A211)+$B$3)),INDEX(productData[description],SMALL(IF(ISNUMBER(MATCH(productData[size1],$EC$13,0)),MATCH(ROW(productData[sku]),ROW(productData[sku])),""),ROWS($A$15:A209)+$B$3))),IF($EC$13="",INDEX(productData[description],SMALL(IF(ISNUMBER(MATCH(productData[sex],$EC$11,0)),MATCH(ROW(productData[sku]),ROW(productData[sku])),""),ROWS($A$15:A209)+$B$3)),INDEX(productData[description],SMALL(IF(ISNUMBER(MATCH(productData[sex],$EC$11,0)*MATCH(productData[size1],$EC$13,0)),MATCH(ROW(productData[sku]),ROW(productData[sku])),""),ROWS($A$15:A209)+$B$3)))),IF($EC$11="",IF($EC$13="",INDEX(productData[description],SMALL(IF(ISNUMBER(MATCH(productData[category],$EC$9,0)),MATCH(ROW(productData[sku]),ROW(productData[sku])),""),ROWS($A$15:A209)+$B$3)),INDEX(productData[description],SMALL(IF(ISNUMBER(MATCH(productData[category],$EC$9,0)*MATCH(productData[size1],$EC$13,0)),MATCH(ROW(productData[sku]),ROW(productData[sku])),""),ROWS($A$15:A209)+$B$3))),IF($EC$13="",INDEX(productData[description],SMALL(IF(ISNUMBER(MATCH(productData[category],$EC$9,0)*MATCH(productData[sex],$EC$11,0)),MATCH(ROW(productData[sku]),ROW(productData[sku])),""),ROWS($A$15:A209)+$B$3)),INDEX(productData[description],SMALL(IF(ISNUMBER(MATCH(productData[category],$EC$9,0)*MATCH(productData[sex],$EC$11,0)*MATCH(productData[size1],$EC$13,0)),MATCH(ROW(productData[sku]),ROW(productData[sku])),""),ROWS($A$15:A209)+$B$3))))),"")</f>
        <v/>
      </c>
      <c r="EG204" s="343" t="str">
        <f>IFERROR(IF('BHPC MANAGER'!$EE204="","",INDEX(inventory[ESISTENZA],MATCH('BHPC MANAGER'!$EE204,inventory[SKU],0))),0)</f>
        <v/>
      </c>
      <c r="EH204" s="344" t="s">
        <v>241</v>
      </c>
      <c r="EI204" s="344" t="str">
        <f t="shared" si="17"/>
        <v/>
      </c>
      <c r="EJ204" s="345" t="s">
        <v>241</v>
      </c>
      <c r="EK204" s="346" t="str">
        <f t="shared" si="18"/>
        <v/>
      </c>
    </row>
    <row r="205" spans="63:141" x14ac:dyDescent="0.35">
      <c r="BK205" s="266"/>
      <c r="BL205" s="267"/>
      <c r="BM205" s="268"/>
      <c r="BN205" s="267"/>
      <c r="BO205" s="268"/>
      <c r="EE205" s="337" t="str">
        <f t="array" ref="EE205">IFERROR(IF($EC$9="",IF($EC$11="",IF($EC$13="",INDEX(productData[sku],SMALL(MATCH(ROW(productData[sku]),ROW(productData[sku])),ROWS($A$15:A212)+$B$3)),INDEX(productData[sku],SMALL(IF(ISNUMBER(MATCH(productData[size1],$EC$13,0)),MATCH(ROW(productData[sku]),ROW(productData[sku])),""),ROWS($A$15:A210)+$B$3))),IF($EC$13="",INDEX(productData[sku],SMALL(IF(ISNUMBER(MATCH(productData[sex],$EC$11,0)),MATCH(ROW(productData[sku]),ROW(productData[sku])),""),ROWS($A$15:A210)+$B$3)),INDEX(productData[sku],SMALL(IF(ISNUMBER(MATCH(productData[sex],$EC$11,0)*MATCH(productData[size1],$EC$13,0)),MATCH(ROW(productData[sku]),ROW(productData[sku])),""),ROWS($A$15:A210)+$B$3)))),IF($EC$11="",IF($EC$13="",INDEX(productData[sku],SMALL(IF(ISNUMBER(MATCH(productData[category],$EC$9,0)),MATCH(ROW(productData[sku]),ROW(productData[sku])),""),ROWS($A$15:A210)+$B$3)),INDEX(productData[sku],SMALL(IF(ISNUMBER(MATCH(productData[category],$EC$9,0)*MATCH(productData[size1],$EC$13,0)),MATCH(ROW(productData[sku]),ROW(productData[sku])),""),ROWS($A$15:A210)+$B$3))),IF($EC$13="",INDEX(productData[sku],SMALL(IF(ISNUMBER(MATCH(productData[category],$EC$9,0)*MATCH(productData[sex],$EC$11,0)),MATCH(ROW(productData[sku]),ROW(productData[sku])),""),ROWS($A$15:A210)+$B$3)),INDEX(productData[sku],SMALL(IF(ISNUMBER(MATCH(productData[category],$EC$9,0)*MATCH(productData[sex],$EC$11,0)*MATCH(productData[size1],$EC$13,0)),MATCH(ROW(productData[sku]),ROW(productData[sku])),""),ROWS($A$15:A210)+$B$3))))),"")</f>
        <v/>
      </c>
      <c r="EF205" s="501" t="str">
        <f t="array" ref="EF205">IFERROR(IF($EC$9="",IF($EC$11="",IF($EC$13="",INDEX(productData[description],SMALL(MATCH(ROW(productData[sku]),ROW(productData[sku])),ROWS($A$15:A212)+$B$3)),INDEX(productData[description],SMALL(IF(ISNUMBER(MATCH(productData[size1],$EC$13,0)),MATCH(ROW(productData[sku]),ROW(productData[sku])),""),ROWS($A$15:A210)+$B$3))),IF($EC$13="",INDEX(productData[description],SMALL(IF(ISNUMBER(MATCH(productData[sex],$EC$11,0)),MATCH(ROW(productData[sku]),ROW(productData[sku])),""),ROWS($A$15:A210)+$B$3)),INDEX(productData[description],SMALL(IF(ISNUMBER(MATCH(productData[sex],$EC$11,0)*MATCH(productData[size1],$EC$13,0)),MATCH(ROW(productData[sku]),ROW(productData[sku])),""),ROWS($A$15:A210)+$B$3)))),IF($EC$11="",IF($EC$13="",INDEX(productData[description],SMALL(IF(ISNUMBER(MATCH(productData[category],$EC$9,0)),MATCH(ROW(productData[sku]),ROW(productData[sku])),""),ROWS($A$15:A210)+$B$3)),INDEX(productData[description],SMALL(IF(ISNUMBER(MATCH(productData[category],$EC$9,0)*MATCH(productData[size1],$EC$13,0)),MATCH(ROW(productData[sku]),ROW(productData[sku])),""),ROWS($A$15:A210)+$B$3))),IF($EC$13="",INDEX(productData[description],SMALL(IF(ISNUMBER(MATCH(productData[category],$EC$9,0)*MATCH(productData[sex],$EC$11,0)),MATCH(ROW(productData[sku]),ROW(productData[sku])),""),ROWS($A$15:A210)+$B$3)),INDEX(productData[description],SMALL(IF(ISNUMBER(MATCH(productData[category],$EC$9,0)*MATCH(productData[sex],$EC$11,0)*MATCH(productData[size1],$EC$13,0)),MATCH(ROW(productData[sku]),ROW(productData[sku])),""),ROWS($A$15:A210)+$B$3))))),"")</f>
        <v/>
      </c>
      <c r="EG205" s="338" t="str">
        <f>IFERROR(IF('BHPC MANAGER'!$EE205="","",INDEX(inventory[ESISTENZA],MATCH('BHPC MANAGER'!$EE205,inventory[SKU],0))),0)</f>
        <v/>
      </c>
      <c r="EH205" s="339" t="s">
        <v>241</v>
      </c>
      <c r="EI205" s="339" t="str">
        <f t="shared" si="17"/>
        <v/>
      </c>
      <c r="EJ205" s="340" t="s">
        <v>241</v>
      </c>
      <c r="EK205" s="341" t="str">
        <f t="shared" si="18"/>
        <v/>
      </c>
    </row>
    <row r="206" spans="63:141" x14ac:dyDescent="0.35">
      <c r="BK206" s="266"/>
      <c r="BL206" s="267"/>
      <c r="BM206" s="268"/>
      <c r="BN206" s="267"/>
      <c r="BO206" s="268"/>
      <c r="EE206" s="342" t="str">
        <f t="array" ref="EE206">IFERROR(IF($EC$9="",IF($EC$11="",IF($EC$13="",INDEX(productData[sku],SMALL(MATCH(ROW(productData[sku]),ROW(productData[sku])),ROWS($A$15:A213)+$B$3)),INDEX(productData[sku],SMALL(IF(ISNUMBER(MATCH(productData[size1],$EC$13,0)),MATCH(ROW(productData[sku]),ROW(productData[sku])),""),ROWS($A$15:A211)+$B$3))),IF($EC$13="",INDEX(productData[sku],SMALL(IF(ISNUMBER(MATCH(productData[sex],$EC$11,0)),MATCH(ROW(productData[sku]),ROW(productData[sku])),""),ROWS($A$15:A211)+$B$3)),INDEX(productData[sku],SMALL(IF(ISNUMBER(MATCH(productData[sex],$EC$11,0)*MATCH(productData[size1],$EC$13,0)),MATCH(ROW(productData[sku]),ROW(productData[sku])),""),ROWS($A$15:A211)+$B$3)))),IF($EC$11="",IF($EC$13="",INDEX(productData[sku],SMALL(IF(ISNUMBER(MATCH(productData[category],$EC$9,0)),MATCH(ROW(productData[sku]),ROW(productData[sku])),""),ROWS($A$15:A211)+$B$3)),INDEX(productData[sku],SMALL(IF(ISNUMBER(MATCH(productData[category],$EC$9,0)*MATCH(productData[size1],$EC$13,0)),MATCH(ROW(productData[sku]),ROW(productData[sku])),""),ROWS($A$15:A211)+$B$3))),IF($EC$13="",INDEX(productData[sku],SMALL(IF(ISNUMBER(MATCH(productData[category],$EC$9,0)*MATCH(productData[sex],$EC$11,0)),MATCH(ROW(productData[sku]),ROW(productData[sku])),""),ROWS($A$15:A211)+$B$3)),INDEX(productData[sku],SMALL(IF(ISNUMBER(MATCH(productData[category],$EC$9,0)*MATCH(productData[sex],$EC$11,0)*MATCH(productData[size1],$EC$13,0)),MATCH(ROW(productData[sku]),ROW(productData[sku])),""),ROWS($A$15:A211)+$B$3))))),"")</f>
        <v/>
      </c>
      <c r="EF206" s="502" t="str">
        <f t="array" ref="EF206">IFERROR(IF($EC$9="",IF($EC$11="",IF($EC$13="",INDEX(productData[description],SMALL(MATCH(ROW(productData[sku]),ROW(productData[sku])),ROWS($A$15:A213)+$B$3)),INDEX(productData[description],SMALL(IF(ISNUMBER(MATCH(productData[size1],$EC$13,0)),MATCH(ROW(productData[sku]),ROW(productData[sku])),""),ROWS($A$15:A211)+$B$3))),IF($EC$13="",INDEX(productData[description],SMALL(IF(ISNUMBER(MATCH(productData[sex],$EC$11,0)),MATCH(ROW(productData[sku]),ROW(productData[sku])),""),ROWS($A$15:A211)+$B$3)),INDEX(productData[description],SMALL(IF(ISNUMBER(MATCH(productData[sex],$EC$11,0)*MATCH(productData[size1],$EC$13,0)),MATCH(ROW(productData[sku]),ROW(productData[sku])),""),ROWS($A$15:A211)+$B$3)))),IF($EC$11="",IF($EC$13="",INDEX(productData[description],SMALL(IF(ISNUMBER(MATCH(productData[category],$EC$9,0)),MATCH(ROW(productData[sku]),ROW(productData[sku])),""),ROWS($A$15:A211)+$B$3)),INDEX(productData[description],SMALL(IF(ISNUMBER(MATCH(productData[category],$EC$9,0)*MATCH(productData[size1],$EC$13,0)),MATCH(ROW(productData[sku]),ROW(productData[sku])),""),ROWS($A$15:A211)+$B$3))),IF($EC$13="",INDEX(productData[description],SMALL(IF(ISNUMBER(MATCH(productData[category],$EC$9,0)*MATCH(productData[sex],$EC$11,0)),MATCH(ROW(productData[sku]),ROW(productData[sku])),""),ROWS($A$15:A211)+$B$3)),INDEX(productData[description],SMALL(IF(ISNUMBER(MATCH(productData[category],$EC$9,0)*MATCH(productData[sex],$EC$11,0)*MATCH(productData[size1],$EC$13,0)),MATCH(ROW(productData[sku]),ROW(productData[sku])),""),ROWS($A$15:A211)+$B$3))))),"")</f>
        <v/>
      </c>
      <c r="EG206" s="343" t="str">
        <f>IFERROR(IF('BHPC MANAGER'!$EE206="","",INDEX(inventory[ESISTENZA],MATCH('BHPC MANAGER'!$EE206,inventory[SKU],0))),0)</f>
        <v/>
      </c>
      <c r="EH206" s="344" t="s">
        <v>241</v>
      </c>
      <c r="EI206" s="344" t="str">
        <f t="shared" si="17"/>
        <v/>
      </c>
      <c r="EJ206" s="345" t="s">
        <v>241</v>
      </c>
      <c r="EK206" s="346" t="str">
        <f t="shared" si="18"/>
        <v/>
      </c>
    </row>
    <row r="207" spans="63:141" x14ac:dyDescent="0.35">
      <c r="BK207" s="266"/>
      <c r="BL207" s="267"/>
      <c r="BM207" s="268"/>
      <c r="BN207" s="267"/>
      <c r="BO207" s="268"/>
      <c r="EE207" s="337" t="str">
        <f t="array" ref="EE207">IFERROR(IF($EC$9="",IF($EC$11="",IF($EC$13="",INDEX(productData[sku],SMALL(MATCH(ROW(productData[sku]),ROW(productData[sku])),ROWS($A$15:A214)+$B$3)),INDEX(productData[sku],SMALL(IF(ISNUMBER(MATCH(productData[size1],$EC$13,0)),MATCH(ROW(productData[sku]),ROW(productData[sku])),""),ROWS($A$15:A212)+$B$3))),IF($EC$13="",INDEX(productData[sku],SMALL(IF(ISNUMBER(MATCH(productData[sex],$EC$11,0)),MATCH(ROW(productData[sku]),ROW(productData[sku])),""),ROWS($A$15:A212)+$B$3)),INDEX(productData[sku],SMALL(IF(ISNUMBER(MATCH(productData[sex],$EC$11,0)*MATCH(productData[size1],$EC$13,0)),MATCH(ROW(productData[sku]),ROW(productData[sku])),""),ROWS($A$15:A212)+$B$3)))),IF($EC$11="",IF($EC$13="",INDEX(productData[sku],SMALL(IF(ISNUMBER(MATCH(productData[category],$EC$9,0)),MATCH(ROW(productData[sku]),ROW(productData[sku])),""),ROWS($A$15:A212)+$B$3)),INDEX(productData[sku],SMALL(IF(ISNUMBER(MATCH(productData[category],$EC$9,0)*MATCH(productData[size1],$EC$13,0)),MATCH(ROW(productData[sku]),ROW(productData[sku])),""),ROWS($A$15:A212)+$B$3))),IF($EC$13="",INDEX(productData[sku],SMALL(IF(ISNUMBER(MATCH(productData[category],$EC$9,0)*MATCH(productData[sex],$EC$11,0)),MATCH(ROW(productData[sku]),ROW(productData[sku])),""),ROWS($A$15:A212)+$B$3)),INDEX(productData[sku],SMALL(IF(ISNUMBER(MATCH(productData[category],$EC$9,0)*MATCH(productData[sex],$EC$11,0)*MATCH(productData[size1],$EC$13,0)),MATCH(ROW(productData[sku]),ROW(productData[sku])),""),ROWS($A$15:A212)+$B$3))))),"")</f>
        <v/>
      </c>
      <c r="EF207" s="501" t="str">
        <f t="array" ref="EF207">IFERROR(IF($EC$9="",IF($EC$11="",IF($EC$13="",INDEX(productData[description],SMALL(MATCH(ROW(productData[sku]),ROW(productData[sku])),ROWS($A$15:A214)+$B$3)),INDEX(productData[description],SMALL(IF(ISNUMBER(MATCH(productData[size1],$EC$13,0)),MATCH(ROW(productData[sku]),ROW(productData[sku])),""),ROWS($A$15:A212)+$B$3))),IF($EC$13="",INDEX(productData[description],SMALL(IF(ISNUMBER(MATCH(productData[sex],$EC$11,0)),MATCH(ROW(productData[sku]),ROW(productData[sku])),""),ROWS($A$15:A212)+$B$3)),INDEX(productData[description],SMALL(IF(ISNUMBER(MATCH(productData[sex],$EC$11,0)*MATCH(productData[size1],$EC$13,0)),MATCH(ROW(productData[sku]),ROW(productData[sku])),""),ROWS($A$15:A212)+$B$3)))),IF($EC$11="",IF($EC$13="",INDEX(productData[description],SMALL(IF(ISNUMBER(MATCH(productData[category],$EC$9,0)),MATCH(ROW(productData[sku]),ROW(productData[sku])),""),ROWS($A$15:A212)+$B$3)),INDEX(productData[description],SMALL(IF(ISNUMBER(MATCH(productData[category],$EC$9,0)*MATCH(productData[size1],$EC$13,0)),MATCH(ROW(productData[sku]),ROW(productData[sku])),""),ROWS($A$15:A212)+$B$3))),IF($EC$13="",INDEX(productData[description],SMALL(IF(ISNUMBER(MATCH(productData[category],$EC$9,0)*MATCH(productData[sex],$EC$11,0)),MATCH(ROW(productData[sku]),ROW(productData[sku])),""),ROWS($A$15:A212)+$B$3)),INDEX(productData[description],SMALL(IF(ISNUMBER(MATCH(productData[category],$EC$9,0)*MATCH(productData[sex],$EC$11,0)*MATCH(productData[size1],$EC$13,0)),MATCH(ROW(productData[sku]),ROW(productData[sku])),""),ROWS($A$15:A212)+$B$3))))),"")</f>
        <v/>
      </c>
      <c r="EG207" s="338" t="str">
        <f>IFERROR(IF('BHPC MANAGER'!$EE207="","",INDEX(inventory[ESISTENZA],MATCH('BHPC MANAGER'!$EE207,inventory[SKU],0))),0)</f>
        <v/>
      </c>
      <c r="EH207" s="339" t="s">
        <v>241</v>
      </c>
      <c r="EI207" s="339" t="str">
        <f t="shared" si="17"/>
        <v/>
      </c>
      <c r="EJ207" s="340" t="s">
        <v>241</v>
      </c>
      <c r="EK207" s="341" t="str">
        <f t="shared" si="18"/>
        <v/>
      </c>
    </row>
    <row r="208" spans="63:141" x14ac:dyDescent="0.35">
      <c r="BK208" s="266"/>
      <c r="BL208" s="267"/>
      <c r="BM208" s="268"/>
      <c r="BN208" s="267"/>
      <c r="BO208" s="268"/>
      <c r="EE208" s="342" t="str">
        <f t="array" ref="EE208">IFERROR(IF($EC$9="",IF($EC$11="",IF($EC$13="",INDEX(productData[sku],SMALL(MATCH(ROW(productData[sku]),ROW(productData[sku])),ROWS($A$15:A215)+$B$3)),INDEX(productData[sku],SMALL(IF(ISNUMBER(MATCH(productData[size1],$EC$13,0)),MATCH(ROW(productData[sku]),ROW(productData[sku])),""),ROWS($A$15:A213)+$B$3))),IF($EC$13="",INDEX(productData[sku],SMALL(IF(ISNUMBER(MATCH(productData[sex],$EC$11,0)),MATCH(ROW(productData[sku]),ROW(productData[sku])),""),ROWS($A$15:A213)+$B$3)),INDEX(productData[sku],SMALL(IF(ISNUMBER(MATCH(productData[sex],$EC$11,0)*MATCH(productData[size1],$EC$13,0)),MATCH(ROW(productData[sku]),ROW(productData[sku])),""),ROWS($A$15:A213)+$B$3)))),IF($EC$11="",IF($EC$13="",INDEX(productData[sku],SMALL(IF(ISNUMBER(MATCH(productData[category],$EC$9,0)),MATCH(ROW(productData[sku]),ROW(productData[sku])),""),ROWS($A$15:A213)+$B$3)),INDEX(productData[sku],SMALL(IF(ISNUMBER(MATCH(productData[category],$EC$9,0)*MATCH(productData[size1],$EC$13,0)),MATCH(ROW(productData[sku]),ROW(productData[sku])),""),ROWS($A$15:A213)+$B$3))),IF($EC$13="",INDEX(productData[sku],SMALL(IF(ISNUMBER(MATCH(productData[category],$EC$9,0)*MATCH(productData[sex],$EC$11,0)),MATCH(ROW(productData[sku]),ROW(productData[sku])),""),ROWS($A$15:A213)+$B$3)),INDEX(productData[sku],SMALL(IF(ISNUMBER(MATCH(productData[category],$EC$9,0)*MATCH(productData[sex],$EC$11,0)*MATCH(productData[size1],$EC$13,0)),MATCH(ROW(productData[sku]),ROW(productData[sku])),""),ROWS($A$15:A213)+$B$3))))),"")</f>
        <v/>
      </c>
      <c r="EF208" s="502" t="str">
        <f t="array" ref="EF208">IFERROR(IF($EC$9="",IF($EC$11="",IF($EC$13="",INDEX(productData[description],SMALL(MATCH(ROW(productData[sku]),ROW(productData[sku])),ROWS($A$15:A215)+$B$3)),INDEX(productData[description],SMALL(IF(ISNUMBER(MATCH(productData[size1],$EC$13,0)),MATCH(ROW(productData[sku]),ROW(productData[sku])),""),ROWS($A$15:A213)+$B$3))),IF($EC$13="",INDEX(productData[description],SMALL(IF(ISNUMBER(MATCH(productData[sex],$EC$11,0)),MATCH(ROW(productData[sku]),ROW(productData[sku])),""),ROWS($A$15:A213)+$B$3)),INDEX(productData[description],SMALL(IF(ISNUMBER(MATCH(productData[sex],$EC$11,0)*MATCH(productData[size1],$EC$13,0)),MATCH(ROW(productData[sku]),ROW(productData[sku])),""),ROWS($A$15:A213)+$B$3)))),IF($EC$11="",IF($EC$13="",INDEX(productData[description],SMALL(IF(ISNUMBER(MATCH(productData[category],$EC$9,0)),MATCH(ROW(productData[sku]),ROW(productData[sku])),""),ROWS($A$15:A213)+$B$3)),INDEX(productData[description],SMALL(IF(ISNUMBER(MATCH(productData[category],$EC$9,0)*MATCH(productData[size1],$EC$13,0)),MATCH(ROW(productData[sku]),ROW(productData[sku])),""),ROWS($A$15:A213)+$B$3))),IF($EC$13="",INDEX(productData[description],SMALL(IF(ISNUMBER(MATCH(productData[category],$EC$9,0)*MATCH(productData[sex],$EC$11,0)),MATCH(ROW(productData[sku]),ROW(productData[sku])),""),ROWS($A$15:A213)+$B$3)),INDEX(productData[description],SMALL(IF(ISNUMBER(MATCH(productData[category],$EC$9,0)*MATCH(productData[sex],$EC$11,0)*MATCH(productData[size1],$EC$13,0)),MATCH(ROW(productData[sku]),ROW(productData[sku])),""),ROWS($A$15:A213)+$B$3))))),"")</f>
        <v/>
      </c>
      <c r="EG208" s="343" t="str">
        <f>IFERROR(IF('BHPC MANAGER'!$EE208="","",INDEX(inventory[ESISTENZA],MATCH('BHPC MANAGER'!$EE208,inventory[SKU],0))),0)</f>
        <v/>
      </c>
      <c r="EH208" s="344" t="s">
        <v>241</v>
      </c>
      <c r="EI208" s="344" t="str">
        <f t="shared" si="17"/>
        <v/>
      </c>
      <c r="EJ208" s="345" t="s">
        <v>241</v>
      </c>
      <c r="EK208" s="346" t="str">
        <f t="shared" si="18"/>
        <v/>
      </c>
    </row>
    <row r="209" spans="63:141" x14ac:dyDescent="0.35">
      <c r="BK209" s="266"/>
      <c r="BL209" s="267"/>
      <c r="BM209" s="268"/>
      <c r="BN209" s="267"/>
      <c r="BO209" s="268"/>
      <c r="EE209" s="337" t="str">
        <f t="array" ref="EE209">IFERROR(IF($EC$9="",IF($EC$11="",IF($EC$13="",INDEX(productData[sku],SMALL(MATCH(ROW(productData[sku]),ROW(productData[sku])),ROWS($A$15:A216)+$B$3)),INDEX(productData[sku],SMALL(IF(ISNUMBER(MATCH(productData[size1],$EC$13,0)),MATCH(ROW(productData[sku]),ROW(productData[sku])),""),ROWS($A$15:A214)+$B$3))),IF($EC$13="",INDEX(productData[sku],SMALL(IF(ISNUMBER(MATCH(productData[sex],$EC$11,0)),MATCH(ROW(productData[sku]),ROW(productData[sku])),""),ROWS($A$15:A214)+$B$3)),INDEX(productData[sku],SMALL(IF(ISNUMBER(MATCH(productData[sex],$EC$11,0)*MATCH(productData[size1],$EC$13,0)),MATCH(ROW(productData[sku]),ROW(productData[sku])),""),ROWS($A$15:A214)+$B$3)))),IF($EC$11="",IF($EC$13="",INDEX(productData[sku],SMALL(IF(ISNUMBER(MATCH(productData[category],$EC$9,0)),MATCH(ROW(productData[sku]),ROW(productData[sku])),""),ROWS($A$15:A214)+$B$3)),INDEX(productData[sku],SMALL(IF(ISNUMBER(MATCH(productData[category],$EC$9,0)*MATCH(productData[size1],$EC$13,0)),MATCH(ROW(productData[sku]),ROW(productData[sku])),""),ROWS($A$15:A214)+$B$3))),IF($EC$13="",INDEX(productData[sku],SMALL(IF(ISNUMBER(MATCH(productData[category],$EC$9,0)*MATCH(productData[sex],$EC$11,0)),MATCH(ROW(productData[sku]),ROW(productData[sku])),""),ROWS($A$15:A214)+$B$3)),INDEX(productData[sku],SMALL(IF(ISNUMBER(MATCH(productData[category],$EC$9,0)*MATCH(productData[sex],$EC$11,0)*MATCH(productData[size1],$EC$13,0)),MATCH(ROW(productData[sku]),ROW(productData[sku])),""),ROWS($A$15:A214)+$B$3))))),"")</f>
        <v/>
      </c>
      <c r="EF209" s="501" t="str">
        <f t="array" ref="EF209">IFERROR(IF($EC$9="",IF($EC$11="",IF($EC$13="",INDEX(productData[description],SMALL(MATCH(ROW(productData[sku]),ROW(productData[sku])),ROWS($A$15:A216)+$B$3)),INDEX(productData[description],SMALL(IF(ISNUMBER(MATCH(productData[size1],$EC$13,0)),MATCH(ROW(productData[sku]),ROW(productData[sku])),""),ROWS($A$15:A214)+$B$3))),IF($EC$13="",INDEX(productData[description],SMALL(IF(ISNUMBER(MATCH(productData[sex],$EC$11,0)),MATCH(ROW(productData[sku]),ROW(productData[sku])),""),ROWS($A$15:A214)+$B$3)),INDEX(productData[description],SMALL(IF(ISNUMBER(MATCH(productData[sex],$EC$11,0)*MATCH(productData[size1],$EC$13,0)),MATCH(ROW(productData[sku]),ROW(productData[sku])),""),ROWS($A$15:A214)+$B$3)))),IF($EC$11="",IF($EC$13="",INDEX(productData[description],SMALL(IF(ISNUMBER(MATCH(productData[category],$EC$9,0)),MATCH(ROW(productData[sku]),ROW(productData[sku])),""),ROWS($A$15:A214)+$B$3)),INDEX(productData[description],SMALL(IF(ISNUMBER(MATCH(productData[category],$EC$9,0)*MATCH(productData[size1],$EC$13,0)),MATCH(ROW(productData[sku]),ROW(productData[sku])),""),ROWS($A$15:A214)+$B$3))),IF($EC$13="",INDEX(productData[description],SMALL(IF(ISNUMBER(MATCH(productData[category],$EC$9,0)*MATCH(productData[sex],$EC$11,0)),MATCH(ROW(productData[sku]),ROW(productData[sku])),""),ROWS($A$15:A214)+$B$3)),INDEX(productData[description],SMALL(IF(ISNUMBER(MATCH(productData[category],$EC$9,0)*MATCH(productData[sex],$EC$11,0)*MATCH(productData[size1],$EC$13,0)),MATCH(ROW(productData[sku]),ROW(productData[sku])),""),ROWS($A$15:A214)+$B$3))))),"")</f>
        <v/>
      </c>
      <c r="EG209" s="338" t="str">
        <f>IFERROR(IF('BHPC MANAGER'!$EE209="","",INDEX(inventory[ESISTENZA],MATCH('BHPC MANAGER'!$EE209,inventory[SKU],0))),0)</f>
        <v/>
      </c>
      <c r="EH209" s="339" t="s">
        <v>241</v>
      </c>
      <c r="EI209" s="339" t="str">
        <f t="shared" si="17"/>
        <v/>
      </c>
      <c r="EJ209" s="340" t="s">
        <v>241</v>
      </c>
      <c r="EK209" s="341" t="str">
        <f t="shared" si="18"/>
        <v/>
      </c>
    </row>
    <row r="210" spans="63:141" x14ac:dyDescent="0.35">
      <c r="BK210" s="266"/>
      <c r="BL210" s="267"/>
      <c r="BM210" s="268"/>
      <c r="BN210" s="267"/>
      <c r="BO210" s="268"/>
      <c r="EE210" s="342" t="str">
        <f t="array" ref="EE210">IFERROR(IF($EC$9="",IF($EC$11="",IF($EC$13="",INDEX(productData[sku],SMALL(MATCH(ROW(productData[sku]),ROW(productData[sku])),ROWS($A$15:A217)+$B$3)),INDEX(productData[sku],SMALL(IF(ISNUMBER(MATCH(productData[size1],$EC$13,0)),MATCH(ROW(productData[sku]),ROW(productData[sku])),""),ROWS($A$15:A215)+$B$3))),IF($EC$13="",INDEX(productData[sku],SMALL(IF(ISNUMBER(MATCH(productData[sex],$EC$11,0)),MATCH(ROW(productData[sku]),ROW(productData[sku])),""),ROWS($A$15:A215)+$B$3)),INDEX(productData[sku],SMALL(IF(ISNUMBER(MATCH(productData[sex],$EC$11,0)*MATCH(productData[size1],$EC$13,0)),MATCH(ROW(productData[sku]),ROW(productData[sku])),""),ROWS($A$15:A215)+$B$3)))),IF($EC$11="",IF($EC$13="",INDEX(productData[sku],SMALL(IF(ISNUMBER(MATCH(productData[category],$EC$9,0)),MATCH(ROW(productData[sku]),ROW(productData[sku])),""),ROWS($A$15:A215)+$B$3)),INDEX(productData[sku],SMALL(IF(ISNUMBER(MATCH(productData[category],$EC$9,0)*MATCH(productData[size1],$EC$13,0)),MATCH(ROW(productData[sku]),ROW(productData[sku])),""),ROWS($A$15:A215)+$B$3))),IF($EC$13="",INDEX(productData[sku],SMALL(IF(ISNUMBER(MATCH(productData[category],$EC$9,0)*MATCH(productData[sex],$EC$11,0)),MATCH(ROW(productData[sku]),ROW(productData[sku])),""),ROWS($A$15:A215)+$B$3)),INDEX(productData[sku],SMALL(IF(ISNUMBER(MATCH(productData[category],$EC$9,0)*MATCH(productData[sex],$EC$11,0)*MATCH(productData[size1],$EC$13,0)),MATCH(ROW(productData[sku]),ROW(productData[sku])),""),ROWS($A$15:A215)+$B$3))))),"")</f>
        <v/>
      </c>
      <c r="EF210" s="502" t="str">
        <f t="array" ref="EF210">IFERROR(IF($EC$9="",IF($EC$11="",IF($EC$13="",INDEX(productData[description],SMALL(MATCH(ROW(productData[sku]),ROW(productData[sku])),ROWS($A$15:A217)+$B$3)),INDEX(productData[description],SMALL(IF(ISNUMBER(MATCH(productData[size1],$EC$13,0)),MATCH(ROW(productData[sku]),ROW(productData[sku])),""),ROWS($A$15:A215)+$B$3))),IF($EC$13="",INDEX(productData[description],SMALL(IF(ISNUMBER(MATCH(productData[sex],$EC$11,0)),MATCH(ROW(productData[sku]),ROW(productData[sku])),""),ROWS($A$15:A215)+$B$3)),INDEX(productData[description],SMALL(IF(ISNUMBER(MATCH(productData[sex],$EC$11,0)*MATCH(productData[size1],$EC$13,0)),MATCH(ROW(productData[sku]),ROW(productData[sku])),""),ROWS($A$15:A215)+$B$3)))),IF($EC$11="",IF($EC$13="",INDEX(productData[description],SMALL(IF(ISNUMBER(MATCH(productData[category],$EC$9,0)),MATCH(ROW(productData[sku]),ROW(productData[sku])),""),ROWS($A$15:A215)+$B$3)),INDEX(productData[description],SMALL(IF(ISNUMBER(MATCH(productData[category],$EC$9,0)*MATCH(productData[size1],$EC$13,0)),MATCH(ROW(productData[sku]),ROW(productData[sku])),""),ROWS($A$15:A215)+$B$3))),IF($EC$13="",INDEX(productData[description],SMALL(IF(ISNUMBER(MATCH(productData[category],$EC$9,0)*MATCH(productData[sex],$EC$11,0)),MATCH(ROW(productData[sku]),ROW(productData[sku])),""),ROWS($A$15:A215)+$B$3)),INDEX(productData[description],SMALL(IF(ISNUMBER(MATCH(productData[category],$EC$9,0)*MATCH(productData[sex],$EC$11,0)*MATCH(productData[size1],$EC$13,0)),MATCH(ROW(productData[sku]),ROW(productData[sku])),""),ROWS($A$15:A215)+$B$3))))),"")</f>
        <v/>
      </c>
      <c r="EG210" s="343" t="str">
        <f>IFERROR(IF('BHPC MANAGER'!$EE210="","",INDEX(inventory[ESISTENZA],MATCH('BHPC MANAGER'!$EE210,inventory[SKU],0))),0)</f>
        <v/>
      </c>
      <c r="EH210" s="344" t="s">
        <v>241</v>
      </c>
      <c r="EI210" s="344" t="str">
        <f t="shared" si="17"/>
        <v/>
      </c>
      <c r="EJ210" s="345" t="s">
        <v>241</v>
      </c>
      <c r="EK210" s="346" t="str">
        <f t="shared" si="18"/>
        <v/>
      </c>
    </row>
    <row r="211" spans="63:141" x14ac:dyDescent="0.35">
      <c r="BK211" s="266"/>
      <c r="BL211" s="267"/>
      <c r="BM211" s="268"/>
      <c r="BN211" s="267"/>
      <c r="BO211" s="268"/>
      <c r="EE211" s="337" t="str">
        <f t="array" ref="EE211">IFERROR(IF($EC$9="",IF($EC$11="",IF($EC$13="",INDEX(productData[sku],SMALL(MATCH(ROW(productData[sku]),ROW(productData[sku])),ROWS($A$15:A218)+$B$3)),INDEX(productData[sku],SMALL(IF(ISNUMBER(MATCH(productData[size1],$EC$13,0)),MATCH(ROW(productData[sku]),ROW(productData[sku])),""),ROWS($A$15:A216)+$B$3))),IF($EC$13="",INDEX(productData[sku],SMALL(IF(ISNUMBER(MATCH(productData[sex],$EC$11,0)),MATCH(ROW(productData[sku]),ROW(productData[sku])),""),ROWS($A$15:A216)+$B$3)),INDEX(productData[sku],SMALL(IF(ISNUMBER(MATCH(productData[sex],$EC$11,0)*MATCH(productData[size1],$EC$13,0)),MATCH(ROW(productData[sku]),ROW(productData[sku])),""),ROWS($A$15:A216)+$B$3)))),IF($EC$11="",IF($EC$13="",INDEX(productData[sku],SMALL(IF(ISNUMBER(MATCH(productData[category],$EC$9,0)),MATCH(ROW(productData[sku]),ROW(productData[sku])),""),ROWS($A$15:A216)+$B$3)),INDEX(productData[sku],SMALL(IF(ISNUMBER(MATCH(productData[category],$EC$9,0)*MATCH(productData[size1],$EC$13,0)),MATCH(ROW(productData[sku]),ROW(productData[sku])),""),ROWS($A$15:A216)+$B$3))),IF($EC$13="",INDEX(productData[sku],SMALL(IF(ISNUMBER(MATCH(productData[category],$EC$9,0)*MATCH(productData[sex],$EC$11,0)),MATCH(ROW(productData[sku]),ROW(productData[sku])),""),ROWS($A$15:A216)+$B$3)),INDEX(productData[sku],SMALL(IF(ISNUMBER(MATCH(productData[category],$EC$9,0)*MATCH(productData[sex],$EC$11,0)*MATCH(productData[size1],$EC$13,0)),MATCH(ROW(productData[sku]),ROW(productData[sku])),""),ROWS($A$15:A216)+$B$3))))),"")</f>
        <v/>
      </c>
      <c r="EF211" s="501" t="str">
        <f t="array" ref="EF211">IFERROR(IF($EC$9="",IF($EC$11="",IF($EC$13="",INDEX(productData[description],SMALL(MATCH(ROW(productData[sku]),ROW(productData[sku])),ROWS($A$15:A218)+$B$3)),INDEX(productData[description],SMALL(IF(ISNUMBER(MATCH(productData[size1],$EC$13,0)),MATCH(ROW(productData[sku]),ROW(productData[sku])),""),ROWS($A$15:A216)+$B$3))),IF($EC$13="",INDEX(productData[description],SMALL(IF(ISNUMBER(MATCH(productData[sex],$EC$11,0)),MATCH(ROW(productData[sku]),ROW(productData[sku])),""),ROWS($A$15:A216)+$B$3)),INDEX(productData[description],SMALL(IF(ISNUMBER(MATCH(productData[sex],$EC$11,0)*MATCH(productData[size1],$EC$13,0)),MATCH(ROW(productData[sku]),ROW(productData[sku])),""),ROWS($A$15:A216)+$B$3)))),IF($EC$11="",IF($EC$13="",INDEX(productData[description],SMALL(IF(ISNUMBER(MATCH(productData[category],$EC$9,0)),MATCH(ROW(productData[sku]),ROW(productData[sku])),""),ROWS($A$15:A216)+$B$3)),INDEX(productData[description],SMALL(IF(ISNUMBER(MATCH(productData[category],$EC$9,0)*MATCH(productData[size1],$EC$13,0)),MATCH(ROW(productData[sku]),ROW(productData[sku])),""),ROWS($A$15:A216)+$B$3))),IF($EC$13="",INDEX(productData[description],SMALL(IF(ISNUMBER(MATCH(productData[category],$EC$9,0)*MATCH(productData[sex],$EC$11,0)),MATCH(ROW(productData[sku]),ROW(productData[sku])),""),ROWS($A$15:A216)+$B$3)),INDEX(productData[description],SMALL(IF(ISNUMBER(MATCH(productData[category],$EC$9,0)*MATCH(productData[sex],$EC$11,0)*MATCH(productData[size1],$EC$13,0)),MATCH(ROW(productData[sku]),ROW(productData[sku])),""),ROWS($A$15:A216)+$B$3))))),"")</f>
        <v/>
      </c>
      <c r="EG211" s="338" t="str">
        <f>IFERROR(IF('BHPC MANAGER'!$EE211="","",INDEX(inventory[ESISTENZA],MATCH('BHPC MANAGER'!$EE211,inventory[SKU],0))),0)</f>
        <v/>
      </c>
      <c r="EH211" s="339" t="s">
        <v>241</v>
      </c>
      <c r="EI211" s="339" t="str">
        <f t="shared" si="17"/>
        <v/>
      </c>
      <c r="EJ211" s="340" t="s">
        <v>241</v>
      </c>
      <c r="EK211" s="341" t="str">
        <f t="shared" si="18"/>
        <v/>
      </c>
    </row>
    <row r="212" spans="63:141" x14ac:dyDescent="0.35">
      <c r="BK212" s="266"/>
      <c r="BL212" s="267"/>
      <c r="BM212" s="268"/>
      <c r="BN212" s="267"/>
      <c r="BO212" s="268"/>
      <c r="EE212" s="342" t="str">
        <f t="array" ref="EE212">IFERROR(IF($EC$9="",IF($EC$11="",IF($EC$13="",INDEX(productData[sku],SMALL(MATCH(ROW(productData[sku]),ROW(productData[sku])),ROWS($A$15:A219)+$B$3)),INDEX(productData[sku],SMALL(IF(ISNUMBER(MATCH(productData[size1],$EC$13,0)),MATCH(ROW(productData[sku]),ROW(productData[sku])),""),ROWS($A$15:A217)+$B$3))),IF($EC$13="",INDEX(productData[sku],SMALL(IF(ISNUMBER(MATCH(productData[sex],$EC$11,0)),MATCH(ROW(productData[sku]),ROW(productData[sku])),""),ROWS($A$15:A217)+$B$3)),INDEX(productData[sku],SMALL(IF(ISNUMBER(MATCH(productData[sex],$EC$11,0)*MATCH(productData[size1],$EC$13,0)),MATCH(ROW(productData[sku]),ROW(productData[sku])),""),ROWS($A$15:A217)+$B$3)))),IF($EC$11="",IF($EC$13="",INDEX(productData[sku],SMALL(IF(ISNUMBER(MATCH(productData[category],$EC$9,0)),MATCH(ROW(productData[sku]),ROW(productData[sku])),""),ROWS($A$15:A217)+$B$3)),INDEX(productData[sku],SMALL(IF(ISNUMBER(MATCH(productData[category],$EC$9,0)*MATCH(productData[size1],$EC$13,0)),MATCH(ROW(productData[sku]),ROW(productData[sku])),""),ROWS($A$15:A217)+$B$3))),IF($EC$13="",INDEX(productData[sku],SMALL(IF(ISNUMBER(MATCH(productData[category],$EC$9,0)*MATCH(productData[sex],$EC$11,0)),MATCH(ROW(productData[sku]),ROW(productData[sku])),""),ROWS($A$15:A217)+$B$3)),INDEX(productData[sku],SMALL(IF(ISNUMBER(MATCH(productData[category],$EC$9,0)*MATCH(productData[sex],$EC$11,0)*MATCH(productData[size1],$EC$13,0)),MATCH(ROW(productData[sku]),ROW(productData[sku])),""),ROWS($A$15:A217)+$B$3))))),"")</f>
        <v/>
      </c>
      <c r="EF212" s="502" t="str">
        <f t="array" ref="EF212">IFERROR(IF($EC$9="",IF($EC$11="",IF($EC$13="",INDEX(productData[description],SMALL(MATCH(ROW(productData[sku]),ROW(productData[sku])),ROWS($A$15:A219)+$B$3)),INDEX(productData[description],SMALL(IF(ISNUMBER(MATCH(productData[size1],$EC$13,0)),MATCH(ROW(productData[sku]),ROW(productData[sku])),""),ROWS($A$15:A217)+$B$3))),IF($EC$13="",INDEX(productData[description],SMALL(IF(ISNUMBER(MATCH(productData[sex],$EC$11,0)),MATCH(ROW(productData[sku]),ROW(productData[sku])),""),ROWS($A$15:A217)+$B$3)),INDEX(productData[description],SMALL(IF(ISNUMBER(MATCH(productData[sex],$EC$11,0)*MATCH(productData[size1],$EC$13,0)),MATCH(ROW(productData[sku]),ROW(productData[sku])),""),ROWS($A$15:A217)+$B$3)))),IF($EC$11="",IF($EC$13="",INDEX(productData[description],SMALL(IF(ISNUMBER(MATCH(productData[category],$EC$9,0)),MATCH(ROW(productData[sku]),ROW(productData[sku])),""),ROWS($A$15:A217)+$B$3)),INDEX(productData[description],SMALL(IF(ISNUMBER(MATCH(productData[category],$EC$9,0)*MATCH(productData[size1],$EC$13,0)),MATCH(ROW(productData[sku]),ROW(productData[sku])),""),ROWS($A$15:A217)+$B$3))),IF($EC$13="",INDEX(productData[description],SMALL(IF(ISNUMBER(MATCH(productData[category],$EC$9,0)*MATCH(productData[sex],$EC$11,0)),MATCH(ROW(productData[sku]),ROW(productData[sku])),""),ROWS($A$15:A217)+$B$3)),INDEX(productData[description],SMALL(IF(ISNUMBER(MATCH(productData[category],$EC$9,0)*MATCH(productData[sex],$EC$11,0)*MATCH(productData[size1],$EC$13,0)),MATCH(ROW(productData[sku]),ROW(productData[sku])),""),ROWS($A$15:A217)+$B$3))))),"")</f>
        <v/>
      </c>
      <c r="EG212" s="343" t="str">
        <f>IFERROR(IF('BHPC MANAGER'!$EE212="","",INDEX(inventory[ESISTENZA],MATCH('BHPC MANAGER'!$EE212,inventory[SKU],0))),0)</f>
        <v/>
      </c>
      <c r="EH212" s="344" t="s">
        <v>241</v>
      </c>
      <c r="EI212" s="344" t="str">
        <f t="shared" si="17"/>
        <v/>
      </c>
      <c r="EJ212" s="345" t="s">
        <v>241</v>
      </c>
      <c r="EK212" s="346" t="str">
        <f t="shared" si="18"/>
        <v/>
      </c>
    </row>
    <row r="213" spans="63:141" x14ac:dyDescent="0.35">
      <c r="BK213" s="266"/>
      <c r="BL213" s="267"/>
      <c r="BM213" s="268"/>
      <c r="BN213" s="267"/>
      <c r="BO213" s="268"/>
      <c r="EE213" s="337" t="str">
        <f t="array" ref="EE213">IFERROR(IF($EC$9="",IF($EC$11="",IF($EC$13="",INDEX(productData[sku],SMALL(MATCH(ROW(productData[sku]),ROW(productData[sku])),ROWS($A$15:A220)+$B$3)),INDEX(productData[sku],SMALL(IF(ISNUMBER(MATCH(productData[size1],$EC$13,0)),MATCH(ROW(productData[sku]),ROW(productData[sku])),""),ROWS($A$15:A218)+$B$3))),IF($EC$13="",INDEX(productData[sku],SMALL(IF(ISNUMBER(MATCH(productData[sex],$EC$11,0)),MATCH(ROW(productData[sku]),ROW(productData[sku])),""),ROWS($A$15:A218)+$B$3)),INDEX(productData[sku],SMALL(IF(ISNUMBER(MATCH(productData[sex],$EC$11,0)*MATCH(productData[size1],$EC$13,0)),MATCH(ROW(productData[sku]),ROW(productData[sku])),""),ROWS($A$15:A218)+$B$3)))),IF($EC$11="",IF($EC$13="",INDEX(productData[sku],SMALL(IF(ISNUMBER(MATCH(productData[category],$EC$9,0)),MATCH(ROW(productData[sku]),ROW(productData[sku])),""),ROWS($A$15:A218)+$B$3)),INDEX(productData[sku],SMALL(IF(ISNUMBER(MATCH(productData[category],$EC$9,0)*MATCH(productData[size1],$EC$13,0)),MATCH(ROW(productData[sku]),ROW(productData[sku])),""),ROWS($A$15:A218)+$B$3))),IF($EC$13="",INDEX(productData[sku],SMALL(IF(ISNUMBER(MATCH(productData[category],$EC$9,0)*MATCH(productData[sex],$EC$11,0)),MATCH(ROW(productData[sku]),ROW(productData[sku])),""),ROWS($A$15:A218)+$B$3)),INDEX(productData[sku],SMALL(IF(ISNUMBER(MATCH(productData[category],$EC$9,0)*MATCH(productData[sex],$EC$11,0)*MATCH(productData[size1],$EC$13,0)),MATCH(ROW(productData[sku]),ROW(productData[sku])),""),ROWS($A$15:A218)+$B$3))))),"")</f>
        <v/>
      </c>
      <c r="EF213" s="501" t="str">
        <f t="array" ref="EF213">IFERROR(IF($EC$9="",IF($EC$11="",IF($EC$13="",INDEX(productData[description],SMALL(MATCH(ROW(productData[sku]),ROW(productData[sku])),ROWS($A$15:A220)+$B$3)),INDEX(productData[description],SMALL(IF(ISNUMBER(MATCH(productData[size1],$EC$13,0)),MATCH(ROW(productData[sku]),ROW(productData[sku])),""),ROWS($A$15:A218)+$B$3))),IF($EC$13="",INDEX(productData[description],SMALL(IF(ISNUMBER(MATCH(productData[sex],$EC$11,0)),MATCH(ROW(productData[sku]),ROW(productData[sku])),""),ROWS($A$15:A218)+$B$3)),INDEX(productData[description],SMALL(IF(ISNUMBER(MATCH(productData[sex],$EC$11,0)*MATCH(productData[size1],$EC$13,0)),MATCH(ROW(productData[sku]),ROW(productData[sku])),""),ROWS($A$15:A218)+$B$3)))),IF($EC$11="",IF($EC$13="",INDEX(productData[description],SMALL(IF(ISNUMBER(MATCH(productData[category],$EC$9,0)),MATCH(ROW(productData[sku]),ROW(productData[sku])),""),ROWS($A$15:A218)+$B$3)),INDEX(productData[description],SMALL(IF(ISNUMBER(MATCH(productData[category],$EC$9,0)*MATCH(productData[size1],$EC$13,0)),MATCH(ROW(productData[sku]),ROW(productData[sku])),""),ROWS($A$15:A218)+$B$3))),IF($EC$13="",INDEX(productData[description],SMALL(IF(ISNUMBER(MATCH(productData[category],$EC$9,0)*MATCH(productData[sex],$EC$11,0)),MATCH(ROW(productData[sku]),ROW(productData[sku])),""),ROWS($A$15:A218)+$B$3)),INDEX(productData[description],SMALL(IF(ISNUMBER(MATCH(productData[category],$EC$9,0)*MATCH(productData[sex],$EC$11,0)*MATCH(productData[size1],$EC$13,0)),MATCH(ROW(productData[sku]),ROW(productData[sku])),""),ROWS($A$15:A218)+$B$3))))),"")</f>
        <v/>
      </c>
      <c r="EG213" s="338" t="str">
        <f>IFERROR(IF('BHPC MANAGER'!$EE213="","",INDEX(inventory[ESISTENZA],MATCH('BHPC MANAGER'!$EE213,inventory[SKU],0))),0)</f>
        <v/>
      </c>
      <c r="EH213" s="339" t="s">
        <v>241</v>
      </c>
      <c r="EI213" s="339" t="str">
        <f t="shared" si="17"/>
        <v/>
      </c>
      <c r="EJ213" s="340" t="s">
        <v>241</v>
      </c>
      <c r="EK213" s="341" t="str">
        <f t="shared" si="18"/>
        <v/>
      </c>
    </row>
    <row r="214" spans="63:141" x14ac:dyDescent="0.35">
      <c r="BK214" s="266"/>
      <c r="BL214" s="267"/>
      <c r="BM214" s="268"/>
      <c r="BN214" s="267"/>
      <c r="BO214" s="268"/>
      <c r="EE214" s="342" t="str">
        <f t="array" ref="EE214">IFERROR(IF($EC$9="",IF($EC$11="",IF($EC$13="",INDEX(productData[sku],SMALL(MATCH(ROW(productData[sku]),ROW(productData[sku])),ROWS($A$15:A221)+$B$3)),INDEX(productData[sku],SMALL(IF(ISNUMBER(MATCH(productData[size1],$EC$13,0)),MATCH(ROW(productData[sku]),ROW(productData[sku])),""),ROWS($A$15:A219)+$B$3))),IF($EC$13="",INDEX(productData[sku],SMALL(IF(ISNUMBER(MATCH(productData[sex],$EC$11,0)),MATCH(ROW(productData[sku]),ROW(productData[sku])),""),ROWS($A$15:A219)+$B$3)),INDEX(productData[sku],SMALL(IF(ISNUMBER(MATCH(productData[sex],$EC$11,0)*MATCH(productData[size1],$EC$13,0)),MATCH(ROW(productData[sku]),ROW(productData[sku])),""),ROWS($A$15:A219)+$B$3)))),IF($EC$11="",IF($EC$13="",INDEX(productData[sku],SMALL(IF(ISNUMBER(MATCH(productData[category],$EC$9,0)),MATCH(ROW(productData[sku]),ROW(productData[sku])),""),ROWS($A$15:A219)+$B$3)),INDEX(productData[sku],SMALL(IF(ISNUMBER(MATCH(productData[category],$EC$9,0)*MATCH(productData[size1],$EC$13,0)),MATCH(ROW(productData[sku]),ROW(productData[sku])),""),ROWS($A$15:A219)+$B$3))),IF($EC$13="",INDEX(productData[sku],SMALL(IF(ISNUMBER(MATCH(productData[category],$EC$9,0)*MATCH(productData[sex],$EC$11,0)),MATCH(ROW(productData[sku]),ROW(productData[sku])),""),ROWS($A$15:A219)+$B$3)),INDEX(productData[sku],SMALL(IF(ISNUMBER(MATCH(productData[category],$EC$9,0)*MATCH(productData[sex],$EC$11,0)*MATCH(productData[size1],$EC$13,0)),MATCH(ROW(productData[sku]),ROW(productData[sku])),""),ROWS($A$15:A219)+$B$3))))),"")</f>
        <v/>
      </c>
      <c r="EF214" s="502" t="str">
        <f t="array" ref="EF214">IFERROR(IF($EC$9="",IF($EC$11="",IF($EC$13="",INDEX(productData[description],SMALL(MATCH(ROW(productData[sku]),ROW(productData[sku])),ROWS($A$15:A221)+$B$3)),INDEX(productData[description],SMALL(IF(ISNUMBER(MATCH(productData[size1],$EC$13,0)),MATCH(ROW(productData[sku]),ROW(productData[sku])),""),ROWS($A$15:A219)+$B$3))),IF($EC$13="",INDEX(productData[description],SMALL(IF(ISNUMBER(MATCH(productData[sex],$EC$11,0)),MATCH(ROW(productData[sku]),ROW(productData[sku])),""),ROWS($A$15:A219)+$B$3)),INDEX(productData[description],SMALL(IF(ISNUMBER(MATCH(productData[sex],$EC$11,0)*MATCH(productData[size1],$EC$13,0)),MATCH(ROW(productData[sku]),ROW(productData[sku])),""),ROWS($A$15:A219)+$B$3)))),IF($EC$11="",IF($EC$13="",INDEX(productData[description],SMALL(IF(ISNUMBER(MATCH(productData[category],$EC$9,0)),MATCH(ROW(productData[sku]),ROW(productData[sku])),""),ROWS($A$15:A219)+$B$3)),INDEX(productData[description],SMALL(IF(ISNUMBER(MATCH(productData[category],$EC$9,0)*MATCH(productData[size1],$EC$13,0)),MATCH(ROW(productData[sku]),ROW(productData[sku])),""),ROWS($A$15:A219)+$B$3))),IF($EC$13="",INDEX(productData[description],SMALL(IF(ISNUMBER(MATCH(productData[category],$EC$9,0)*MATCH(productData[sex],$EC$11,0)),MATCH(ROW(productData[sku]),ROW(productData[sku])),""),ROWS($A$15:A219)+$B$3)),INDEX(productData[description],SMALL(IF(ISNUMBER(MATCH(productData[category],$EC$9,0)*MATCH(productData[sex],$EC$11,0)*MATCH(productData[size1],$EC$13,0)),MATCH(ROW(productData[sku]),ROW(productData[sku])),""),ROWS($A$15:A219)+$B$3))))),"")</f>
        <v/>
      </c>
      <c r="EG214" s="343" t="str">
        <f>IFERROR(IF('BHPC MANAGER'!$EE214="","",INDEX(inventory[ESISTENZA],MATCH('BHPC MANAGER'!$EE214,inventory[SKU],0))),0)</f>
        <v/>
      </c>
      <c r="EH214" s="344" t="s">
        <v>241</v>
      </c>
      <c r="EI214" s="344" t="str">
        <f t="shared" si="17"/>
        <v/>
      </c>
      <c r="EJ214" s="345" t="s">
        <v>241</v>
      </c>
      <c r="EK214" s="346" t="str">
        <f t="shared" si="18"/>
        <v/>
      </c>
    </row>
    <row r="215" spans="63:141" x14ac:dyDescent="0.35">
      <c r="BK215" s="266"/>
      <c r="BL215" s="267"/>
      <c r="BM215" s="268"/>
      <c r="BN215" s="267"/>
      <c r="BO215" s="268"/>
      <c r="EE215" s="337" t="str">
        <f t="array" ref="EE215">IFERROR(IF($EC$9="",IF($EC$11="",IF($EC$13="",INDEX(productData[sku],SMALL(MATCH(ROW(productData[sku]),ROW(productData[sku])),ROWS($A$15:A222)+$B$3)),INDEX(productData[sku],SMALL(IF(ISNUMBER(MATCH(productData[size1],$EC$13,0)),MATCH(ROW(productData[sku]),ROW(productData[sku])),""),ROWS($A$15:A220)+$B$3))),IF($EC$13="",INDEX(productData[sku],SMALL(IF(ISNUMBER(MATCH(productData[sex],$EC$11,0)),MATCH(ROW(productData[sku]),ROW(productData[sku])),""),ROWS($A$15:A220)+$B$3)),INDEX(productData[sku],SMALL(IF(ISNUMBER(MATCH(productData[sex],$EC$11,0)*MATCH(productData[size1],$EC$13,0)),MATCH(ROW(productData[sku]),ROW(productData[sku])),""),ROWS($A$15:A220)+$B$3)))),IF($EC$11="",IF($EC$13="",INDEX(productData[sku],SMALL(IF(ISNUMBER(MATCH(productData[category],$EC$9,0)),MATCH(ROW(productData[sku]),ROW(productData[sku])),""),ROWS($A$15:A220)+$B$3)),INDEX(productData[sku],SMALL(IF(ISNUMBER(MATCH(productData[category],$EC$9,0)*MATCH(productData[size1],$EC$13,0)),MATCH(ROW(productData[sku]),ROW(productData[sku])),""),ROWS($A$15:A220)+$B$3))),IF($EC$13="",INDEX(productData[sku],SMALL(IF(ISNUMBER(MATCH(productData[category],$EC$9,0)*MATCH(productData[sex],$EC$11,0)),MATCH(ROW(productData[sku]),ROW(productData[sku])),""),ROWS($A$15:A220)+$B$3)),INDEX(productData[sku],SMALL(IF(ISNUMBER(MATCH(productData[category],$EC$9,0)*MATCH(productData[sex],$EC$11,0)*MATCH(productData[size1],$EC$13,0)),MATCH(ROW(productData[sku]),ROW(productData[sku])),""),ROWS($A$15:A220)+$B$3))))),"")</f>
        <v/>
      </c>
      <c r="EF215" s="501" t="str">
        <f t="array" ref="EF215">IFERROR(IF($EC$9="",IF($EC$11="",IF($EC$13="",INDEX(productData[description],SMALL(MATCH(ROW(productData[sku]),ROW(productData[sku])),ROWS($A$15:A222)+$B$3)),INDEX(productData[description],SMALL(IF(ISNUMBER(MATCH(productData[size1],$EC$13,0)),MATCH(ROW(productData[sku]),ROW(productData[sku])),""),ROWS($A$15:A220)+$B$3))),IF($EC$13="",INDEX(productData[description],SMALL(IF(ISNUMBER(MATCH(productData[sex],$EC$11,0)),MATCH(ROW(productData[sku]),ROW(productData[sku])),""),ROWS($A$15:A220)+$B$3)),INDEX(productData[description],SMALL(IF(ISNUMBER(MATCH(productData[sex],$EC$11,0)*MATCH(productData[size1],$EC$13,0)),MATCH(ROW(productData[sku]),ROW(productData[sku])),""),ROWS($A$15:A220)+$B$3)))),IF($EC$11="",IF($EC$13="",INDEX(productData[description],SMALL(IF(ISNUMBER(MATCH(productData[category],$EC$9,0)),MATCH(ROW(productData[sku]),ROW(productData[sku])),""),ROWS($A$15:A220)+$B$3)),INDEX(productData[description],SMALL(IF(ISNUMBER(MATCH(productData[category],$EC$9,0)*MATCH(productData[size1],$EC$13,0)),MATCH(ROW(productData[sku]),ROW(productData[sku])),""),ROWS($A$15:A220)+$B$3))),IF($EC$13="",INDEX(productData[description],SMALL(IF(ISNUMBER(MATCH(productData[category],$EC$9,0)*MATCH(productData[sex],$EC$11,0)),MATCH(ROW(productData[sku]),ROW(productData[sku])),""),ROWS($A$15:A220)+$B$3)),INDEX(productData[description],SMALL(IF(ISNUMBER(MATCH(productData[category],$EC$9,0)*MATCH(productData[sex],$EC$11,0)*MATCH(productData[size1],$EC$13,0)),MATCH(ROW(productData[sku]),ROW(productData[sku])),""),ROWS($A$15:A220)+$B$3))))),"")</f>
        <v/>
      </c>
      <c r="EG215" s="338" t="str">
        <f>IFERROR(IF('BHPC MANAGER'!$EE215="","",INDEX(inventory[ESISTENZA],MATCH('BHPC MANAGER'!$EE215,inventory[SKU],0))),0)</f>
        <v/>
      </c>
      <c r="EH215" s="339" t="s">
        <v>241</v>
      </c>
      <c r="EI215" s="339" t="str">
        <f t="shared" si="17"/>
        <v/>
      </c>
      <c r="EJ215" s="340" t="s">
        <v>241</v>
      </c>
      <c r="EK215" s="341" t="str">
        <f t="shared" si="18"/>
        <v/>
      </c>
    </row>
    <row r="216" spans="63:141" x14ac:dyDescent="0.35">
      <c r="BK216" s="266"/>
      <c r="BL216" s="267"/>
      <c r="BM216" s="268"/>
      <c r="BN216" s="267"/>
      <c r="BO216" s="268"/>
      <c r="EE216" s="342" t="str">
        <f t="array" ref="EE216">IFERROR(IF($EC$9="",IF($EC$11="",IF($EC$13="",INDEX(productData[sku],SMALL(MATCH(ROW(productData[sku]),ROW(productData[sku])),ROWS($A$15:A223)+$B$3)),INDEX(productData[sku],SMALL(IF(ISNUMBER(MATCH(productData[size1],$EC$13,0)),MATCH(ROW(productData[sku]),ROW(productData[sku])),""),ROWS($A$15:A221)+$B$3))),IF($EC$13="",INDEX(productData[sku],SMALL(IF(ISNUMBER(MATCH(productData[sex],$EC$11,0)),MATCH(ROW(productData[sku]),ROW(productData[sku])),""),ROWS($A$15:A221)+$B$3)),INDEX(productData[sku],SMALL(IF(ISNUMBER(MATCH(productData[sex],$EC$11,0)*MATCH(productData[size1],$EC$13,0)),MATCH(ROW(productData[sku]),ROW(productData[sku])),""),ROWS($A$15:A221)+$B$3)))),IF($EC$11="",IF($EC$13="",INDEX(productData[sku],SMALL(IF(ISNUMBER(MATCH(productData[category],$EC$9,0)),MATCH(ROW(productData[sku]),ROW(productData[sku])),""),ROWS($A$15:A221)+$B$3)),INDEX(productData[sku],SMALL(IF(ISNUMBER(MATCH(productData[category],$EC$9,0)*MATCH(productData[size1],$EC$13,0)),MATCH(ROW(productData[sku]),ROW(productData[sku])),""),ROWS($A$15:A221)+$B$3))),IF($EC$13="",INDEX(productData[sku],SMALL(IF(ISNUMBER(MATCH(productData[category],$EC$9,0)*MATCH(productData[sex],$EC$11,0)),MATCH(ROW(productData[sku]),ROW(productData[sku])),""),ROWS($A$15:A221)+$B$3)),INDEX(productData[sku],SMALL(IF(ISNUMBER(MATCH(productData[category],$EC$9,0)*MATCH(productData[sex],$EC$11,0)*MATCH(productData[size1],$EC$13,0)),MATCH(ROW(productData[sku]),ROW(productData[sku])),""),ROWS($A$15:A221)+$B$3))))),"")</f>
        <v/>
      </c>
      <c r="EF216" s="502" t="str">
        <f t="array" ref="EF216">IFERROR(IF($EC$9="",IF($EC$11="",IF($EC$13="",INDEX(productData[description],SMALL(MATCH(ROW(productData[sku]),ROW(productData[sku])),ROWS($A$15:A223)+$B$3)),INDEX(productData[description],SMALL(IF(ISNUMBER(MATCH(productData[size1],$EC$13,0)),MATCH(ROW(productData[sku]),ROW(productData[sku])),""),ROWS($A$15:A221)+$B$3))),IF($EC$13="",INDEX(productData[description],SMALL(IF(ISNUMBER(MATCH(productData[sex],$EC$11,0)),MATCH(ROW(productData[sku]),ROW(productData[sku])),""),ROWS($A$15:A221)+$B$3)),INDEX(productData[description],SMALL(IF(ISNUMBER(MATCH(productData[sex],$EC$11,0)*MATCH(productData[size1],$EC$13,0)),MATCH(ROW(productData[sku]),ROW(productData[sku])),""),ROWS($A$15:A221)+$B$3)))),IF($EC$11="",IF($EC$13="",INDEX(productData[description],SMALL(IF(ISNUMBER(MATCH(productData[category],$EC$9,0)),MATCH(ROW(productData[sku]),ROW(productData[sku])),""),ROWS($A$15:A221)+$B$3)),INDEX(productData[description],SMALL(IF(ISNUMBER(MATCH(productData[category],$EC$9,0)*MATCH(productData[size1],$EC$13,0)),MATCH(ROW(productData[sku]),ROW(productData[sku])),""),ROWS($A$15:A221)+$B$3))),IF($EC$13="",INDEX(productData[description],SMALL(IF(ISNUMBER(MATCH(productData[category],$EC$9,0)*MATCH(productData[sex],$EC$11,0)),MATCH(ROW(productData[sku]),ROW(productData[sku])),""),ROWS($A$15:A221)+$B$3)),INDEX(productData[description],SMALL(IF(ISNUMBER(MATCH(productData[category],$EC$9,0)*MATCH(productData[sex],$EC$11,0)*MATCH(productData[size1],$EC$13,0)),MATCH(ROW(productData[sku]),ROW(productData[sku])),""),ROWS($A$15:A221)+$B$3))))),"")</f>
        <v/>
      </c>
      <c r="EG216" s="343" t="str">
        <f>IFERROR(IF('BHPC MANAGER'!$EE216="","",INDEX(inventory[ESISTENZA],MATCH('BHPC MANAGER'!$EE216,inventory[SKU],0))),0)</f>
        <v/>
      </c>
      <c r="EH216" s="344" t="s">
        <v>241</v>
      </c>
      <c r="EI216" s="344" t="str">
        <f t="shared" si="17"/>
        <v/>
      </c>
      <c r="EJ216" s="345" t="s">
        <v>241</v>
      </c>
      <c r="EK216" s="346" t="str">
        <f t="shared" si="18"/>
        <v/>
      </c>
    </row>
    <row r="217" spans="63:141" x14ac:dyDescent="0.35">
      <c r="BK217" s="266"/>
      <c r="BL217" s="267"/>
      <c r="BM217" s="268"/>
      <c r="BN217" s="267"/>
      <c r="BO217" s="268"/>
      <c r="EE217" s="337" t="str">
        <f t="array" ref="EE217">IFERROR(IF($EC$9="",IF($EC$11="",IF($EC$13="",INDEX(productData[sku],SMALL(MATCH(ROW(productData[sku]),ROW(productData[sku])),ROWS($A$15:A224)+$B$3)),INDEX(productData[sku],SMALL(IF(ISNUMBER(MATCH(productData[size1],$EC$13,0)),MATCH(ROW(productData[sku]),ROW(productData[sku])),""),ROWS($A$15:A222)+$B$3))),IF($EC$13="",INDEX(productData[sku],SMALL(IF(ISNUMBER(MATCH(productData[sex],$EC$11,0)),MATCH(ROW(productData[sku]),ROW(productData[sku])),""),ROWS($A$15:A222)+$B$3)),INDEX(productData[sku],SMALL(IF(ISNUMBER(MATCH(productData[sex],$EC$11,0)*MATCH(productData[size1],$EC$13,0)),MATCH(ROW(productData[sku]),ROW(productData[sku])),""),ROWS($A$15:A222)+$B$3)))),IF($EC$11="",IF($EC$13="",INDEX(productData[sku],SMALL(IF(ISNUMBER(MATCH(productData[category],$EC$9,0)),MATCH(ROW(productData[sku]),ROW(productData[sku])),""),ROWS($A$15:A222)+$B$3)),INDEX(productData[sku],SMALL(IF(ISNUMBER(MATCH(productData[category],$EC$9,0)*MATCH(productData[size1],$EC$13,0)),MATCH(ROW(productData[sku]),ROW(productData[sku])),""),ROWS($A$15:A222)+$B$3))),IF($EC$13="",INDEX(productData[sku],SMALL(IF(ISNUMBER(MATCH(productData[category],$EC$9,0)*MATCH(productData[sex],$EC$11,0)),MATCH(ROW(productData[sku]),ROW(productData[sku])),""),ROWS($A$15:A222)+$B$3)),INDEX(productData[sku],SMALL(IF(ISNUMBER(MATCH(productData[category],$EC$9,0)*MATCH(productData[sex],$EC$11,0)*MATCH(productData[size1],$EC$13,0)),MATCH(ROW(productData[sku]),ROW(productData[sku])),""),ROWS($A$15:A222)+$B$3))))),"")</f>
        <v/>
      </c>
      <c r="EF217" s="501" t="str">
        <f t="array" ref="EF217">IFERROR(IF($EC$9="",IF($EC$11="",IF($EC$13="",INDEX(productData[description],SMALL(MATCH(ROW(productData[sku]),ROW(productData[sku])),ROWS($A$15:A224)+$B$3)),INDEX(productData[description],SMALL(IF(ISNUMBER(MATCH(productData[size1],$EC$13,0)),MATCH(ROW(productData[sku]),ROW(productData[sku])),""),ROWS($A$15:A222)+$B$3))),IF($EC$13="",INDEX(productData[description],SMALL(IF(ISNUMBER(MATCH(productData[sex],$EC$11,0)),MATCH(ROW(productData[sku]),ROW(productData[sku])),""),ROWS($A$15:A222)+$B$3)),INDEX(productData[description],SMALL(IF(ISNUMBER(MATCH(productData[sex],$EC$11,0)*MATCH(productData[size1],$EC$13,0)),MATCH(ROW(productData[sku]),ROW(productData[sku])),""),ROWS($A$15:A222)+$B$3)))),IF($EC$11="",IF($EC$13="",INDEX(productData[description],SMALL(IF(ISNUMBER(MATCH(productData[category],$EC$9,0)),MATCH(ROW(productData[sku]),ROW(productData[sku])),""),ROWS($A$15:A222)+$B$3)),INDEX(productData[description],SMALL(IF(ISNUMBER(MATCH(productData[category],$EC$9,0)*MATCH(productData[size1],$EC$13,0)),MATCH(ROW(productData[sku]),ROW(productData[sku])),""),ROWS($A$15:A222)+$B$3))),IF($EC$13="",INDEX(productData[description],SMALL(IF(ISNUMBER(MATCH(productData[category],$EC$9,0)*MATCH(productData[sex],$EC$11,0)),MATCH(ROW(productData[sku]),ROW(productData[sku])),""),ROWS($A$15:A222)+$B$3)),INDEX(productData[description],SMALL(IF(ISNUMBER(MATCH(productData[category],$EC$9,0)*MATCH(productData[sex],$EC$11,0)*MATCH(productData[size1],$EC$13,0)),MATCH(ROW(productData[sku]),ROW(productData[sku])),""),ROWS($A$15:A222)+$B$3))))),"")</f>
        <v/>
      </c>
      <c r="EG217" s="338" t="str">
        <f>IFERROR(IF('BHPC MANAGER'!$EE217="","",INDEX(inventory[ESISTENZA],MATCH('BHPC MANAGER'!$EE217,inventory[SKU],0))),0)</f>
        <v/>
      </c>
      <c r="EH217" s="339" t="s">
        <v>241</v>
      </c>
      <c r="EI217" s="339" t="str">
        <f t="shared" si="17"/>
        <v/>
      </c>
      <c r="EJ217" s="340" t="s">
        <v>241</v>
      </c>
      <c r="EK217" s="341" t="str">
        <f t="shared" si="18"/>
        <v/>
      </c>
    </row>
    <row r="218" spans="63:141" x14ac:dyDescent="0.35">
      <c r="BK218" s="266"/>
      <c r="BL218" s="267"/>
      <c r="BM218" s="268"/>
      <c r="BN218" s="267"/>
      <c r="BO218" s="268"/>
      <c r="EE218" s="342" t="str">
        <f t="array" ref="EE218">IFERROR(IF($EC$9="",IF($EC$11="",IF($EC$13="",INDEX(productData[sku],SMALL(MATCH(ROW(productData[sku]),ROW(productData[sku])),ROWS($A$15:A225)+$B$3)),INDEX(productData[sku],SMALL(IF(ISNUMBER(MATCH(productData[size1],$EC$13,0)),MATCH(ROW(productData[sku]),ROW(productData[sku])),""),ROWS($A$15:A223)+$B$3))),IF($EC$13="",INDEX(productData[sku],SMALL(IF(ISNUMBER(MATCH(productData[sex],$EC$11,0)),MATCH(ROW(productData[sku]),ROW(productData[sku])),""),ROWS($A$15:A223)+$B$3)),INDEX(productData[sku],SMALL(IF(ISNUMBER(MATCH(productData[sex],$EC$11,0)*MATCH(productData[size1],$EC$13,0)),MATCH(ROW(productData[sku]),ROW(productData[sku])),""),ROWS($A$15:A223)+$B$3)))),IF($EC$11="",IF($EC$13="",INDEX(productData[sku],SMALL(IF(ISNUMBER(MATCH(productData[category],$EC$9,0)),MATCH(ROW(productData[sku]),ROW(productData[sku])),""),ROWS($A$15:A223)+$B$3)),INDEX(productData[sku],SMALL(IF(ISNUMBER(MATCH(productData[category],$EC$9,0)*MATCH(productData[size1],$EC$13,0)),MATCH(ROW(productData[sku]),ROW(productData[sku])),""),ROWS($A$15:A223)+$B$3))),IF($EC$13="",INDEX(productData[sku],SMALL(IF(ISNUMBER(MATCH(productData[category],$EC$9,0)*MATCH(productData[sex],$EC$11,0)),MATCH(ROW(productData[sku]),ROW(productData[sku])),""),ROWS($A$15:A223)+$B$3)),INDEX(productData[sku],SMALL(IF(ISNUMBER(MATCH(productData[category],$EC$9,0)*MATCH(productData[sex],$EC$11,0)*MATCH(productData[size1],$EC$13,0)),MATCH(ROW(productData[sku]),ROW(productData[sku])),""),ROWS($A$15:A223)+$B$3))))),"")</f>
        <v/>
      </c>
      <c r="EF218" s="502" t="str">
        <f t="array" ref="EF218">IFERROR(IF($EC$9="",IF($EC$11="",IF($EC$13="",INDEX(productData[description],SMALL(MATCH(ROW(productData[sku]),ROW(productData[sku])),ROWS($A$15:A225)+$B$3)),INDEX(productData[description],SMALL(IF(ISNUMBER(MATCH(productData[size1],$EC$13,0)),MATCH(ROW(productData[sku]),ROW(productData[sku])),""),ROWS($A$15:A223)+$B$3))),IF($EC$13="",INDEX(productData[description],SMALL(IF(ISNUMBER(MATCH(productData[sex],$EC$11,0)),MATCH(ROW(productData[sku]),ROW(productData[sku])),""),ROWS($A$15:A223)+$B$3)),INDEX(productData[description],SMALL(IF(ISNUMBER(MATCH(productData[sex],$EC$11,0)*MATCH(productData[size1],$EC$13,0)),MATCH(ROW(productData[sku]),ROW(productData[sku])),""),ROWS($A$15:A223)+$B$3)))),IF($EC$11="",IF($EC$13="",INDEX(productData[description],SMALL(IF(ISNUMBER(MATCH(productData[category],$EC$9,0)),MATCH(ROW(productData[sku]),ROW(productData[sku])),""),ROWS($A$15:A223)+$B$3)),INDEX(productData[description],SMALL(IF(ISNUMBER(MATCH(productData[category],$EC$9,0)*MATCH(productData[size1],$EC$13,0)),MATCH(ROW(productData[sku]),ROW(productData[sku])),""),ROWS($A$15:A223)+$B$3))),IF($EC$13="",INDEX(productData[description],SMALL(IF(ISNUMBER(MATCH(productData[category],$EC$9,0)*MATCH(productData[sex],$EC$11,0)),MATCH(ROW(productData[sku]),ROW(productData[sku])),""),ROWS($A$15:A223)+$B$3)),INDEX(productData[description],SMALL(IF(ISNUMBER(MATCH(productData[category],$EC$9,0)*MATCH(productData[sex],$EC$11,0)*MATCH(productData[size1],$EC$13,0)),MATCH(ROW(productData[sku]),ROW(productData[sku])),""),ROWS($A$15:A223)+$B$3))))),"")</f>
        <v/>
      </c>
      <c r="EG218" s="343" t="str">
        <f>IFERROR(IF('BHPC MANAGER'!$EE218="","",INDEX(inventory[ESISTENZA],MATCH('BHPC MANAGER'!$EE218,inventory[SKU],0))),0)</f>
        <v/>
      </c>
      <c r="EH218" s="344" t="s">
        <v>241</v>
      </c>
      <c r="EI218" s="344" t="str">
        <f t="shared" si="17"/>
        <v/>
      </c>
      <c r="EJ218" s="345" t="s">
        <v>241</v>
      </c>
      <c r="EK218" s="346" t="str">
        <f t="shared" si="18"/>
        <v/>
      </c>
    </row>
    <row r="219" spans="63:141" x14ac:dyDescent="0.35">
      <c r="BK219" s="266"/>
      <c r="BL219" s="267"/>
      <c r="BM219" s="268"/>
      <c r="BN219" s="267"/>
      <c r="BO219" s="268"/>
      <c r="EE219" s="337" t="str">
        <f t="array" ref="EE219">IFERROR(IF($EC$9="",IF($EC$11="",IF($EC$13="",INDEX(productData[sku],SMALL(MATCH(ROW(productData[sku]),ROW(productData[sku])),ROWS($A$15:A226)+$B$3)),INDEX(productData[sku],SMALL(IF(ISNUMBER(MATCH(productData[size1],$EC$13,0)),MATCH(ROW(productData[sku]),ROW(productData[sku])),""),ROWS($A$15:A224)+$B$3))),IF($EC$13="",INDEX(productData[sku],SMALL(IF(ISNUMBER(MATCH(productData[sex],$EC$11,0)),MATCH(ROW(productData[sku]),ROW(productData[sku])),""),ROWS($A$15:A224)+$B$3)),INDEX(productData[sku],SMALL(IF(ISNUMBER(MATCH(productData[sex],$EC$11,0)*MATCH(productData[size1],$EC$13,0)),MATCH(ROW(productData[sku]),ROW(productData[sku])),""),ROWS($A$15:A224)+$B$3)))),IF($EC$11="",IF($EC$13="",INDEX(productData[sku],SMALL(IF(ISNUMBER(MATCH(productData[category],$EC$9,0)),MATCH(ROW(productData[sku]),ROW(productData[sku])),""),ROWS($A$15:A224)+$B$3)),INDEX(productData[sku],SMALL(IF(ISNUMBER(MATCH(productData[category],$EC$9,0)*MATCH(productData[size1],$EC$13,0)),MATCH(ROW(productData[sku]),ROW(productData[sku])),""),ROWS($A$15:A224)+$B$3))),IF($EC$13="",INDEX(productData[sku],SMALL(IF(ISNUMBER(MATCH(productData[category],$EC$9,0)*MATCH(productData[sex],$EC$11,0)),MATCH(ROW(productData[sku]),ROW(productData[sku])),""),ROWS($A$15:A224)+$B$3)),INDEX(productData[sku],SMALL(IF(ISNUMBER(MATCH(productData[category],$EC$9,0)*MATCH(productData[sex],$EC$11,0)*MATCH(productData[size1],$EC$13,0)),MATCH(ROW(productData[sku]),ROW(productData[sku])),""),ROWS($A$15:A224)+$B$3))))),"")</f>
        <v/>
      </c>
      <c r="EF219" s="501" t="str">
        <f t="array" ref="EF219">IFERROR(IF($EC$9="",IF($EC$11="",IF($EC$13="",INDEX(productData[description],SMALL(MATCH(ROW(productData[sku]),ROW(productData[sku])),ROWS($A$15:A226)+$B$3)),INDEX(productData[description],SMALL(IF(ISNUMBER(MATCH(productData[size1],$EC$13,0)),MATCH(ROW(productData[sku]),ROW(productData[sku])),""),ROWS($A$15:A224)+$B$3))),IF($EC$13="",INDEX(productData[description],SMALL(IF(ISNUMBER(MATCH(productData[sex],$EC$11,0)),MATCH(ROW(productData[sku]),ROW(productData[sku])),""),ROWS($A$15:A224)+$B$3)),INDEX(productData[description],SMALL(IF(ISNUMBER(MATCH(productData[sex],$EC$11,0)*MATCH(productData[size1],$EC$13,0)),MATCH(ROW(productData[sku]),ROW(productData[sku])),""),ROWS($A$15:A224)+$B$3)))),IF($EC$11="",IF($EC$13="",INDEX(productData[description],SMALL(IF(ISNUMBER(MATCH(productData[category],$EC$9,0)),MATCH(ROW(productData[sku]),ROW(productData[sku])),""),ROWS($A$15:A224)+$B$3)),INDEX(productData[description],SMALL(IF(ISNUMBER(MATCH(productData[category],$EC$9,0)*MATCH(productData[size1],$EC$13,0)),MATCH(ROW(productData[sku]),ROW(productData[sku])),""),ROWS($A$15:A224)+$B$3))),IF($EC$13="",INDEX(productData[description],SMALL(IF(ISNUMBER(MATCH(productData[category],$EC$9,0)*MATCH(productData[sex],$EC$11,0)),MATCH(ROW(productData[sku]),ROW(productData[sku])),""),ROWS($A$15:A224)+$B$3)),INDEX(productData[description],SMALL(IF(ISNUMBER(MATCH(productData[category],$EC$9,0)*MATCH(productData[sex],$EC$11,0)*MATCH(productData[size1],$EC$13,0)),MATCH(ROW(productData[sku]),ROW(productData[sku])),""),ROWS($A$15:A224)+$B$3))))),"")</f>
        <v/>
      </c>
      <c r="EG219" s="338" t="str">
        <f>IFERROR(IF('BHPC MANAGER'!$EE219="","",INDEX(inventory[ESISTENZA],MATCH('BHPC MANAGER'!$EE219,inventory[SKU],0))),0)</f>
        <v/>
      </c>
      <c r="EH219" s="339" t="s">
        <v>241</v>
      </c>
      <c r="EI219" s="339" t="str">
        <f t="shared" si="17"/>
        <v/>
      </c>
      <c r="EJ219" s="340" t="s">
        <v>241</v>
      </c>
      <c r="EK219" s="341" t="str">
        <f t="shared" si="18"/>
        <v/>
      </c>
    </row>
    <row r="220" spans="63:141" x14ac:dyDescent="0.35">
      <c r="BK220" s="266"/>
      <c r="BL220" s="267"/>
      <c r="BM220" s="268"/>
      <c r="BN220" s="267"/>
      <c r="BO220" s="268"/>
      <c r="EE220" s="342" t="str">
        <f t="array" ref="EE220">IFERROR(IF($EC$9="",IF($EC$11="",IF($EC$13="",INDEX(productData[sku],SMALL(MATCH(ROW(productData[sku]),ROW(productData[sku])),ROWS($A$15:A227)+$B$3)),INDEX(productData[sku],SMALL(IF(ISNUMBER(MATCH(productData[size1],$EC$13,0)),MATCH(ROW(productData[sku]),ROW(productData[sku])),""),ROWS($A$15:A225)+$B$3))),IF($EC$13="",INDEX(productData[sku],SMALL(IF(ISNUMBER(MATCH(productData[sex],$EC$11,0)),MATCH(ROW(productData[sku]),ROW(productData[sku])),""),ROWS($A$15:A225)+$B$3)),INDEX(productData[sku],SMALL(IF(ISNUMBER(MATCH(productData[sex],$EC$11,0)*MATCH(productData[size1],$EC$13,0)),MATCH(ROW(productData[sku]),ROW(productData[sku])),""),ROWS($A$15:A225)+$B$3)))),IF($EC$11="",IF($EC$13="",INDEX(productData[sku],SMALL(IF(ISNUMBER(MATCH(productData[category],$EC$9,0)),MATCH(ROW(productData[sku]),ROW(productData[sku])),""),ROWS($A$15:A225)+$B$3)),INDEX(productData[sku],SMALL(IF(ISNUMBER(MATCH(productData[category],$EC$9,0)*MATCH(productData[size1],$EC$13,0)),MATCH(ROW(productData[sku]),ROW(productData[sku])),""),ROWS($A$15:A225)+$B$3))),IF($EC$13="",INDEX(productData[sku],SMALL(IF(ISNUMBER(MATCH(productData[category],$EC$9,0)*MATCH(productData[sex],$EC$11,0)),MATCH(ROW(productData[sku]),ROW(productData[sku])),""),ROWS($A$15:A225)+$B$3)),INDEX(productData[sku],SMALL(IF(ISNUMBER(MATCH(productData[category],$EC$9,0)*MATCH(productData[sex],$EC$11,0)*MATCH(productData[size1],$EC$13,0)),MATCH(ROW(productData[sku]),ROW(productData[sku])),""),ROWS($A$15:A225)+$B$3))))),"")</f>
        <v/>
      </c>
      <c r="EF220" s="502" t="str">
        <f t="array" ref="EF220">IFERROR(IF($EC$9="",IF($EC$11="",IF($EC$13="",INDEX(productData[description],SMALL(MATCH(ROW(productData[sku]),ROW(productData[sku])),ROWS($A$15:A227)+$B$3)),INDEX(productData[description],SMALL(IF(ISNUMBER(MATCH(productData[size1],$EC$13,0)),MATCH(ROW(productData[sku]),ROW(productData[sku])),""),ROWS($A$15:A225)+$B$3))),IF($EC$13="",INDEX(productData[description],SMALL(IF(ISNUMBER(MATCH(productData[sex],$EC$11,0)),MATCH(ROW(productData[sku]),ROW(productData[sku])),""),ROWS($A$15:A225)+$B$3)),INDEX(productData[description],SMALL(IF(ISNUMBER(MATCH(productData[sex],$EC$11,0)*MATCH(productData[size1],$EC$13,0)),MATCH(ROW(productData[sku]),ROW(productData[sku])),""),ROWS($A$15:A225)+$B$3)))),IF($EC$11="",IF($EC$13="",INDEX(productData[description],SMALL(IF(ISNUMBER(MATCH(productData[category],$EC$9,0)),MATCH(ROW(productData[sku]),ROW(productData[sku])),""),ROWS($A$15:A225)+$B$3)),INDEX(productData[description],SMALL(IF(ISNUMBER(MATCH(productData[category],$EC$9,0)*MATCH(productData[size1],$EC$13,0)),MATCH(ROW(productData[sku]),ROW(productData[sku])),""),ROWS($A$15:A225)+$B$3))),IF($EC$13="",INDEX(productData[description],SMALL(IF(ISNUMBER(MATCH(productData[category],$EC$9,0)*MATCH(productData[sex],$EC$11,0)),MATCH(ROW(productData[sku]),ROW(productData[sku])),""),ROWS($A$15:A225)+$B$3)),INDEX(productData[description],SMALL(IF(ISNUMBER(MATCH(productData[category],$EC$9,0)*MATCH(productData[sex],$EC$11,0)*MATCH(productData[size1],$EC$13,0)),MATCH(ROW(productData[sku]),ROW(productData[sku])),""),ROWS($A$15:A225)+$B$3))))),"")</f>
        <v/>
      </c>
      <c r="EG220" s="343" t="str">
        <f>IFERROR(IF('BHPC MANAGER'!$EE220="","",INDEX(inventory[ESISTENZA],MATCH('BHPC MANAGER'!$EE220,inventory[SKU],0))),0)</f>
        <v/>
      </c>
      <c r="EH220" s="344" t="s">
        <v>241</v>
      </c>
      <c r="EI220" s="344" t="str">
        <f t="shared" si="17"/>
        <v/>
      </c>
      <c r="EJ220" s="345" t="s">
        <v>241</v>
      </c>
      <c r="EK220" s="346" t="str">
        <f t="shared" si="18"/>
        <v/>
      </c>
    </row>
    <row r="221" spans="63:141" x14ac:dyDescent="0.35">
      <c r="BK221" s="266"/>
      <c r="BL221" s="267"/>
      <c r="BM221" s="268"/>
      <c r="BN221" s="267"/>
      <c r="BO221" s="268"/>
      <c r="EE221" s="337" t="str">
        <f t="array" ref="EE221">IFERROR(IF($EC$9="",IF($EC$11="",IF($EC$13="",INDEX(productData[sku],SMALL(MATCH(ROW(productData[sku]),ROW(productData[sku])),ROWS($A$15:A228)+$B$3)),INDEX(productData[sku],SMALL(IF(ISNUMBER(MATCH(productData[size1],$EC$13,0)),MATCH(ROW(productData[sku]),ROW(productData[sku])),""),ROWS($A$15:A226)+$B$3))),IF($EC$13="",INDEX(productData[sku],SMALL(IF(ISNUMBER(MATCH(productData[sex],$EC$11,0)),MATCH(ROW(productData[sku]),ROW(productData[sku])),""),ROWS($A$15:A226)+$B$3)),INDEX(productData[sku],SMALL(IF(ISNUMBER(MATCH(productData[sex],$EC$11,0)*MATCH(productData[size1],$EC$13,0)),MATCH(ROW(productData[sku]),ROW(productData[sku])),""),ROWS($A$15:A226)+$B$3)))),IF($EC$11="",IF($EC$13="",INDEX(productData[sku],SMALL(IF(ISNUMBER(MATCH(productData[category],$EC$9,0)),MATCH(ROW(productData[sku]),ROW(productData[sku])),""),ROWS($A$15:A226)+$B$3)),INDEX(productData[sku],SMALL(IF(ISNUMBER(MATCH(productData[category],$EC$9,0)*MATCH(productData[size1],$EC$13,0)),MATCH(ROW(productData[sku]),ROW(productData[sku])),""),ROWS($A$15:A226)+$B$3))),IF($EC$13="",INDEX(productData[sku],SMALL(IF(ISNUMBER(MATCH(productData[category],$EC$9,0)*MATCH(productData[sex],$EC$11,0)),MATCH(ROW(productData[sku]),ROW(productData[sku])),""),ROWS($A$15:A226)+$B$3)),INDEX(productData[sku],SMALL(IF(ISNUMBER(MATCH(productData[category],$EC$9,0)*MATCH(productData[sex],$EC$11,0)*MATCH(productData[size1],$EC$13,0)),MATCH(ROW(productData[sku]),ROW(productData[sku])),""),ROWS($A$15:A226)+$B$3))))),"")</f>
        <v/>
      </c>
      <c r="EF221" s="501" t="str">
        <f t="array" ref="EF221">IFERROR(IF($EC$9="",IF($EC$11="",IF($EC$13="",INDEX(productData[description],SMALL(MATCH(ROW(productData[sku]),ROW(productData[sku])),ROWS($A$15:A228)+$B$3)),INDEX(productData[description],SMALL(IF(ISNUMBER(MATCH(productData[size1],$EC$13,0)),MATCH(ROW(productData[sku]),ROW(productData[sku])),""),ROWS($A$15:A226)+$B$3))),IF($EC$13="",INDEX(productData[description],SMALL(IF(ISNUMBER(MATCH(productData[sex],$EC$11,0)),MATCH(ROW(productData[sku]),ROW(productData[sku])),""),ROWS($A$15:A226)+$B$3)),INDEX(productData[description],SMALL(IF(ISNUMBER(MATCH(productData[sex],$EC$11,0)*MATCH(productData[size1],$EC$13,0)),MATCH(ROW(productData[sku]),ROW(productData[sku])),""),ROWS($A$15:A226)+$B$3)))),IF($EC$11="",IF($EC$13="",INDEX(productData[description],SMALL(IF(ISNUMBER(MATCH(productData[category],$EC$9,0)),MATCH(ROW(productData[sku]),ROW(productData[sku])),""),ROWS($A$15:A226)+$B$3)),INDEX(productData[description],SMALL(IF(ISNUMBER(MATCH(productData[category],$EC$9,0)*MATCH(productData[size1],$EC$13,0)),MATCH(ROW(productData[sku]),ROW(productData[sku])),""),ROWS($A$15:A226)+$B$3))),IF($EC$13="",INDEX(productData[description],SMALL(IF(ISNUMBER(MATCH(productData[category],$EC$9,0)*MATCH(productData[sex],$EC$11,0)),MATCH(ROW(productData[sku]),ROW(productData[sku])),""),ROWS($A$15:A226)+$B$3)),INDEX(productData[description],SMALL(IF(ISNUMBER(MATCH(productData[category],$EC$9,0)*MATCH(productData[sex],$EC$11,0)*MATCH(productData[size1],$EC$13,0)),MATCH(ROW(productData[sku]),ROW(productData[sku])),""),ROWS($A$15:A226)+$B$3))))),"")</f>
        <v/>
      </c>
      <c r="EG221" s="338" t="str">
        <f>IFERROR(IF('BHPC MANAGER'!$EE221="","",INDEX(inventory[ESISTENZA],MATCH('BHPC MANAGER'!$EE221,inventory[SKU],0))),0)</f>
        <v/>
      </c>
      <c r="EH221" s="339" t="s">
        <v>241</v>
      </c>
      <c r="EI221" s="339" t="str">
        <f t="shared" si="17"/>
        <v/>
      </c>
      <c r="EJ221" s="340" t="s">
        <v>241</v>
      </c>
      <c r="EK221" s="341" t="str">
        <f t="shared" si="18"/>
        <v/>
      </c>
    </row>
    <row r="222" spans="63:141" x14ac:dyDescent="0.35">
      <c r="BK222" s="266"/>
      <c r="BL222" s="267"/>
      <c r="BM222" s="268"/>
      <c r="BN222" s="267"/>
      <c r="BO222" s="268"/>
      <c r="EE222" s="342" t="str">
        <f t="array" ref="EE222">IFERROR(IF($EC$9="",IF($EC$11="",IF($EC$13="",INDEX(productData[sku],SMALL(MATCH(ROW(productData[sku]),ROW(productData[sku])),ROWS($A$15:A229)+$B$3)),INDEX(productData[sku],SMALL(IF(ISNUMBER(MATCH(productData[size1],$EC$13,0)),MATCH(ROW(productData[sku]),ROW(productData[sku])),""),ROWS($A$15:A227)+$B$3))),IF($EC$13="",INDEX(productData[sku],SMALL(IF(ISNUMBER(MATCH(productData[sex],$EC$11,0)),MATCH(ROW(productData[sku]),ROW(productData[sku])),""),ROWS($A$15:A227)+$B$3)),INDEX(productData[sku],SMALL(IF(ISNUMBER(MATCH(productData[sex],$EC$11,0)*MATCH(productData[size1],$EC$13,0)),MATCH(ROW(productData[sku]),ROW(productData[sku])),""),ROWS($A$15:A227)+$B$3)))),IF($EC$11="",IF($EC$13="",INDEX(productData[sku],SMALL(IF(ISNUMBER(MATCH(productData[category],$EC$9,0)),MATCH(ROW(productData[sku]),ROW(productData[sku])),""),ROWS($A$15:A227)+$B$3)),INDEX(productData[sku],SMALL(IF(ISNUMBER(MATCH(productData[category],$EC$9,0)*MATCH(productData[size1],$EC$13,0)),MATCH(ROW(productData[sku]),ROW(productData[sku])),""),ROWS($A$15:A227)+$B$3))),IF($EC$13="",INDEX(productData[sku],SMALL(IF(ISNUMBER(MATCH(productData[category],$EC$9,0)*MATCH(productData[sex],$EC$11,0)),MATCH(ROW(productData[sku]),ROW(productData[sku])),""),ROWS($A$15:A227)+$B$3)),INDEX(productData[sku],SMALL(IF(ISNUMBER(MATCH(productData[category],$EC$9,0)*MATCH(productData[sex],$EC$11,0)*MATCH(productData[size1],$EC$13,0)),MATCH(ROW(productData[sku]),ROW(productData[sku])),""),ROWS($A$15:A227)+$B$3))))),"")</f>
        <v/>
      </c>
      <c r="EF222" s="502" t="str">
        <f t="array" ref="EF222">IFERROR(IF($EC$9="",IF($EC$11="",IF($EC$13="",INDEX(productData[description],SMALL(MATCH(ROW(productData[sku]),ROW(productData[sku])),ROWS($A$15:A229)+$B$3)),INDEX(productData[description],SMALL(IF(ISNUMBER(MATCH(productData[size1],$EC$13,0)),MATCH(ROW(productData[sku]),ROW(productData[sku])),""),ROWS($A$15:A227)+$B$3))),IF($EC$13="",INDEX(productData[description],SMALL(IF(ISNUMBER(MATCH(productData[sex],$EC$11,0)),MATCH(ROW(productData[sku]),ROW(productData[sku])),""),ROWS($A$15:A227)+$B$3)),INDEX(productData[description],SMALL(IF(ISNUMBER(MATCH(productData[sex],$EC$11,0)*MATCH(productData[size1],$EC$13,0)),MATCH(ROW(productData[sku]),ROW(productData[sku])),""),ROWS($A$15:A227)+$B$3)))),IF($EC$11="",IF($EC$13="",INDEX(productData[description],SMALL(IF(ISNUMBER(MATCH(productData[category],$EC$9,0)),MATCH(ROW(productData[sku]),ROW(productData[sku])),""),ROWS($A$15:A227)+$B$3)),INDEX(productData[description],SMALL(IF(ISNUMBER(MATCH(productData[category],$EC$9,0)*MATCH(productData[size1],$EC$13,0)),MATCH(ROW(productData[sku]),ROW(productData[sku])),""),ROWS($A$15:A227)+$B$3))),IF($EC$13="",INDEX(productData[description],SMALL(IF(ISNUMBER(MATCH(productData[category],$EC$9,0)*MATCH(productData[sex],$EC$11,0)),MATCH(ROW(productData[sku]),ROW(productData[sku])),""),ROWS($A$15:A227)+$B$3)),INDEX(productData[description],SMALL(IF(ISNUMBER(MATCH(productData[category],$EC$9,0)*MATCH(productData[sex],$EC$11,0)*MATCH(productData[size1],$EC$13,0)),MATCH(ROW(productData[sku]),ROW(productData[sku])),""),ROWS($A$15:A227)+$B$3))))),"")</f>
        <v/>
      </c>
      <c r="EG222" s="343" t="str">
        <f>IFERROR(IF('BHPC MANAGER'!$EE222="","",INDEX(inventory[ESISTENZA],MATCH('BHPC MANAGER'!$EE222,inventory[SKU],0))),0)</f>
        <v/>
      </c>
      <c r="EH222" s="344" t="s">
        <v>241</v>
      </c>
      <c r="EI222" s="344" t="str">
        <f t="shared" si="17"/>
        <v/>
      </c>
      <c r="EJ222" s="345" t="s">
        <v>241</v>
      </c>
      <c r="EK222" s="346" t="str">
        <f t="shared" si="18"/>
        <v/>
      </c>
    </row>
    <row r="223" spans="63:141" x14ac:dyDescent="0.35">
      <c r="BK223" s="266"/>
      <c r="BL223" s="267"/>
      <c r="BM223" s="268"/>
      <c r="BN223" s="267"/>
      <c r="BO223" s="268"/>
      <c r="EE223" s="337" t="str">
        <f t="array" ref="EE223">IFERROR(IF($EC$9="",IF($EC$11="",IF($EC$13="",INDEX(productData[sku],SMALL(MATCH(ROW(productData[sku]),ROW(productData[sku])),ROWS($A$15:A230)+$B$3)),INDEX(productData[sku],SMALL(IF(ISNUMBER(MATCH(productData[size1],$EC$13,0)),MATCH(ROW(productData[sku]),ROW(productData[sku])),""),ROWS($A$15:A228)+$B$3))),IF($EC$13="",INDEX(productData[sku],SMALL(IF(ISNUMBER(MATCH(productData[sex],$EC$11,0)),MATCH(ROW(productData[sku]),ROW(productData[sku])),""),ROWS($A$15:A228)+$B$3)),INDEX(productData[sku],SMALL(IF(ISNUMBER(MATCH(productData[sex],$EC$11,0)*MATCH(productData[size1],$EC$13,0)),MATCH(ROW(productData[sku]),ROW(productData[sku])),""),ROWS($A$15:A228)+$B$3)))),IF($EC$11="",IF($EC$13="",INDEX(productData[sku],SMALL(IF(ISNUMBER(MATCH(productData[category],$EC$9,0)),MATCH(ROW(productData[sku]),ROW(productData[sku])),""),ROWS($A$15:A228)+$B$3)),INDEX(productData[sku],SMALL(IF(ISNUMBER(MATCH(productData[category],$EC$9,0)*MATCH(productData[size1],$EC$13,0)),MATCH(ROW(productData[sku]),ROW(productData[sku])),""),ROWS($A$15:A228)+$B$3))),IF($EC$13="",INDEX(productData[sku],SMALL(IF(ISNUMBER(MATCH(productData[category],$EC$9,0)*MATCH(productData[sex],$EC$11,0)),MATCH(ROW(productData[sku]),ROW(productData[sku])),""),ROWS($A$15:A228)+$B$3)),INDEX(productData[sku],SMALL(IF(ISNUMBER(MATCH(productData[category],$EC$9,0)*MATCH(productData[sex],$EC$11,0)*MATCH(productData[size1],$EC$13,0)),MATCH(ROW(productData[sku]),ROW(productData[sku])),""),ROWS($A$15:A228)+$B$3))))),"")</f>
        <v/>
      </c>
      <c r="EF223" s="501" t="str">
        <f t="array" ref="EF223">IFERROR(IF($EC$9="",IF($EC$11="",IF($EC$13="",INDEX(productData[description],SMALL(MATCH(ROW(productData[sku]),ROW(productData[sku])),ROWS($A$15:A230)+$B$3)),INDEX(productData[description],SMALL(IF(ISNUMBER(MATCH(productData[size1],$EC$13,0)),MATCH(ROW(productData[sku]),ROW(productData[sku])),""),ROWS($A$15:A228)+$B$3))),IF($EC$13="",INDEX(productData[description],SMALL(IF(ISNUMBER(MATCH(productData[sex],$EC$11,0)),MATCH(ROW(productData[sku]),ROW(productData[sku])),""),ROWS($A$15:A228)+$B$3)),INDEX(productData[description],SMALL(IF(ISNUMBER(MATCH(productData[sex],$EC$11,0)*MATCH(productData[size1],$EC$13,0)),MATCH(ROW(productData[sku]),ROW(productData[sku])),""),ROWS($A$15:A228)+$B$3)))),IF($EC$11="",IF($EC$13="",INDEX(productData[description],SMALL(IF(ISNUMBER(MATCH(productData[category],$EC$9,0)),MATCH(ROW(productData[sku]),ROW(productData[sku])),""),ROWS($A$15:A228)+$B$3)),INDEX(productData[description],SMALL(IF(ISNUMBER(MATCH(productData[category],$EC$9,0)*MATCH(productData[size1],$EC$13,0)),MATCH(ROW(productData[sku]),ROW(productData[sku])),""),ROWS($A$15:A228)+$B$3))),IF($EC$13="",INDEX(productData[description],SMALL(IF(ISNUMBER(MATCH(productData[category],$EC$9,0)*MATCH(productData[sex],$EC$11,0)),MATCH(ROW(productData[sku]),ROW(productData[sku])),""),ROWS($A$15:A228)+$B$3)),INDEX(productData[description],SMALL(IF(ISNUMBER(MATCH(productData[category],$EC$9,0)*MATCH(productData[sex],$EC$11,0)*MATCH(productData[size1],$EC$13,0)),MATCH(ROW(productData[sku]),ROW(productData[sku])),""),ROWS($A$15:A228)+$B$3))))),"")</f>
        <v/>
      </c>
      <c r="EG223" s="338" t="str">
        <f>IFERROR(IF('BHPC MANAGER'!$EE223="","",INDEX(inventory[ESISTENZA],MATCH('BHPC MANAGER'!$EE223,inventory[SKU],0))),0)</f>
        <v/>
      </c>
      <c r="EH223" s="339" t="s">
        <v>241</v>
      </c>
      <c r="EI223" s="339" t="str">
        <f t="shared" si="17"/>
        <v/>
      </c>
      <c r="EJ223" s="340" t="s">
        <v>241</v>
      </c>
      <c r="EK223" s="341" t="str">
        <f t="shared" si="18"/>
        <v/>
      </c>
    </row>
    <row r="224" spans="63:141" x14ac:dyDescent="0.35">
      <c r="BK224" s="266"/>
      <c r="BL224" s="267"/>
      <c r="BM224" s="268"/>
      <c r="BN224" s="267"/>
      <c r="BO224" s="268"/>
      <c r="EE224" s="342" t="str">
        <f t="array" ref="EE224">IFERROR(IF($EC$9="",IF($EC$11="",IF($EC$13="",INDEX(productData[sku],SMALL(MATCH(ROW(productData[sku]),ROW(productData[sku])),ROWS($A$15:A231)+$B$3)),INDEX(productData[sku],SMALL(IF(ISNUMBER(MATCH(productData[size1],$EC$13,0)),MATCH(ROW(productData[sku]),ROW(productData[sku])),""),ROWS($A$15:A229)+$B$3))),IF($EC$13="",INDEX(productData[sku],SMALL(IF(ISNUMBER(MATCH(productData[sex],$EC$11,0)),MATCH(ROW(productData[sku]),ROW(productData[sku])),""),ROWS($A$15:A229)+$B$3)),INDEX(productData[sku],SMALL(IF(ISNUMBER(MATCH(productData[sex],$EC$11,0)*MATCH(productData[size1],$EC$13,0)),MATCH(ROW(productData[sku]),ROW(productData[sku])),""),ROWS($A$15:A229)+$B$3)))),IF($EC$11="",IF($EC$13="",INDEX(productData[sku],SMALL(IF(ISNUMBER(MATCH(productData[category],$EC$9,0)),MATCH(ROW(productData[sku]),ROW(productData[sku])),""),ROWS($A$15:A229)+$B$3)),INDEX(productData[sku],SMALL(IF(ISNUMBER(MATCH(productData[category],$EC$9,0)*MATCH(productData[size1],$EC$13,0)),MATCH(ROW(productData[sku]),ROW(productData[sku])),""),ROWS($A$15:A229)+$B$3))),IF($EC$13="",INDEX(productData[sku],SMALL(IF(ISNUMBER(MATCH(productData[category],$EC$9,0)*MATCH(productData[sex],$EC$11,0)),MATCH(ROW(productData[sku]),ROW(productData[sku])),""),ROWS($A$15:A229)+$B$3)),INDEX(productData[sku],SMALL(IF(ISNUMBER(MATCH(productData[category],$EC$9,0)*MATCH(productData[sex],$EC$11,0)*MATCH(productData[size1],$EC$13,0)),MATCH(ROW(productData[sku]),ROW(productData[sku])),""),ROWS($A$15:A229)+$B$3))))),"")</f>
        <v/>
      </c>
      <c r="EF224" s="502" t="str">
        <f t="array" ref="EF224">IFERROR(IF($EC$9="",IF($EC$11="",IF($EC$13="",INDEX(productData[description],SMALL(MATCH(ROW(productData[sku]),ROW(productData[sku])),ROWS($A$15:A231)+$B$3)),INDEX(productData[description],SMALL(IF(ISNUMBER(MATCH(productData[size1],$EC$13,0)),MATCH(ROW(productData[sku]),ROW(productData[sku])),""),ROWS($A$15:A229)+$B$3))),IF($EC$13="",INDEX(productData[description],SMALL(IF(ISNUMBER(MATCH(productData[sex],$EC$11,0)),MATCH(ROW(productData[sku]),ROW(productData[sku])),""),ROWS($A$15:A229)+$B$3)),INDEX(productData[description],SMALL(IF(ISNUMBER(MATCH(productData[sex],$EC$11,0)*MATCH(productData[size1],$EC$13,0)),MATCH(ROW(productData[sku]),ROW(productData[sku])),""),ROWS($A$15:A229)+$B$3)))),IF($EC$11="",IF($EC$13="",INDEX(productData[description],SMALL(IF(ISNUMBER(MATCH(productData[category],$EC$9,0)),MATCH(ROW(productData[sku]),ROW(productData[sku])),""),ROWS($A$15:A229)+$B$3)),INDEX(productData[description],SMALL(IF(ISNUMBER(MATCH(productData[category],$EC$9,0)*MATCH(productData[size1],$EC$13,0)),MATCH(ROW(productData[sku]),ROW(productData[sku])),""),ROWS($A$15:A229)+$B$3))),IF($EC$13="",INDEX(productData[description],SMALL(IF(ISNUMBER(MATCH(productData[category],$EC$9,0)*MATCH(productData[sex],$EC$11,0)),MATCH(ROW(productData[sku]),ROW(productData[sku])),""),ROWS($A$15:A229)+$B$3)),INDEX(productData[description],SMALL(IF(ISNUMBER(MATCH(productData[category],$EC$9,0)*MATCH(productData[sex],$EC$11,0)*MATCH(productData[size1],$EC$13,0)),MATCH(ROW(productData[sku]),ROW(productData[sku])),""),ROWS($A$15:A229)+$B$3))))),"")</f>
        <v/>
      </c>
      <c r="EG224" s="343" t="str">
        <f>IFERROR(IF('BHPC MANAGER'!$EE224="","",INDEX(inventory[ESISTENZA],MATCH('BHPC MANAGER'!$EE224,inventory[SKU],0))),0)</f>
        <v/>
      </c>
      <c r="EH224" s="344" t="s">
        <v>241</v>
      </c>
      <c r="EI224" s="344" t="str">
        <f t="shared" si="17"/>
        <v/>
      </c>
      <c r="EJ224" s="345" t="s">
        <v>241</v>
      </c>
      <c r="EK224" s="346" t="str">
        <f t="shared" si="18"/>
        <v/>
      </c>
    </row>
    <row r="225" spans="63:141" x14ac:dyDescent="0.35">
      <c r="BK225" s="266"/>
      <c r="BL225" s="267"/>
      <c r="BM225" s="268"/>
      <c r="BN225" s="267"/>
      <c r="BO225" s="268"/>
      <c r="EE225" s="337" t="str">
        <f t="array" ref="EE225">IFERROR(IF($EC$9="",IF($EC$11="",IF($EC$13="",INDEX(productData[sku],SMALL(MATCH(ROW(productData[sku]),ROW(productData[sku])),ROWS($A$15:A232)+$B$3)),INDEX(productData[sku],SMALL(IF(ISNUMBER(MATCH(productData[size1],$EC$13,0)),MATCH(ROW(productData[sku]),ROW(productData[sku])),""),ROWS($A$15:A230)+$B$3))),IF($EC$13="",INDEX(productData[sku],SMALL(IF(ISNUMBER(MATCH(productData[sex],$EC$11,0)),MATCH(ROW(productData[sku]),ROW(productData[sku])),""),ROWS($A$15:A230)+$B$3)),INDEX(productData[sku],SMALL(IF(ISNUMBER(MATCH(productData[sex],$EC$11,0)*MATCH(productData[size1],$EC$13,0)),MATCH(ROW(productData[sku]),ROW(productData[sku])),""),ROWS($A$15:A230)+$B$3)))),IF($EC$11="",IF($EC$13="",INDEX(productData[sku],SMALL(IF(ISNUMBER(MATCH(productData[category],$EC$9,0)),MATCH(ROW(productData[sku]),ROW(productData[sku])),""),ROWS($A$15:A230)+$B$3)),INDEX(productData[sku],SMALL(IF(ISNUMBER(MATCH(productData[category],$EC$9,0)*MATCH(productData[size1],$EC$13,0)),MATCH(ROW(productData[sku]),ROW(productData[sku])),""),ROWS($A$15:A230)+$B$3))),IF($EC$13="",INDEX(productData[sku],SMALL(IF(ISNUMBER(MATCH(productData[category],$EC$9,0)*MATCH(productData[sex],$EC$11,0)),MATCH(ROW(productData[sku]),ROW(productData[sku])),""),ROWS($A$15:A230)+$B$3)),INDEX(productData[sku],SMALL(IF(ISNUMBER(MATCH(productData[category],$EC$9,0)*MATCH(productData[sex],$EC$11,0)*MATCH(productData[size1],$EC$13,0)),MATCH(ROW(productData[sku]),ROW(productData[sku])),""),ROWS($A$15:A230)+$B$3))))),"")</f>
        <v/>
      </c>
      <c r="EF225" s="501" t="str">
        <f t="array" ref="EF225">IFERROR(IF($EC$9="",IF($EC$11="",IF($EC$13="",INDEX(productData[description],SMALL(MATCH(ROW(productData[sku]),ROW(productData[sku])),ROWS($A$15:A232)+$B$3)),INDEX(productData[description],SMALL(IF(ISNUMBER(MATCH(productData[size1],$EC$13,0)),MATCH(ROW(productData[sku]),ROW(productData[sku])),""),ROWS($A$15:A230)+$B$3))),IF($EC$13="",INDEX(productData[description],SMALL(IF(ISNUMBER(MATCH(productData[sex],$EC$11,0)),MATCH(ROW(productData[sku]),ROW(productData[sku])),""),ROWS($A$15:A230)+$B$3)),INDEX(productData[description],SMALL(IF(ISNUMBER(MATCH(productData[sex],$EC$11,0)*MATCH(productData[size1],$EC$13,0)),MATCH(ROW(productData[sku]),ROW(productData[sku])),""),ROWS($A$15:A230)+$B$3)))),IF($EC$11="",IF($EC$13="",INDEX(productData[description],SMALL(IF(ISNUMBER(MATCH(productData[category],$EC$9,0)),MATCH(ROW(productData[sku]),ROW(productData[sku])),""),ROWS($A$15:A230)+$B$3)),INDEX(productData[description],SMALL(IF(ISNUMBER(MATCH(productData[category],$EC$9,0)*MATCH(productData[size1],$EC$13,0)),MATCH(ROW(productData[sku]),ROW(productData[sku])),""),ROWS($A$15:A230)+$B$3))),IF($EC$13="",INDEX(productData[description],SMALL(IF(ISNUMBER(MATCH(productData[category],$EC$9,0)*MATCH(productData[sex],$EC$11,0)),MATCH(ROW(productData[sku]),ROW(productData[sku])),""),ROWS($A$15:A230)+$B$3)),INDEX(productData[description],SMALL(IF(ISNUMBER(MATCH(productData[category],$EC$9,0)*MATCH(productData[sex],$EC$11,0)*MATCH(productData[size1],$EC$13,0)),MATCH(ROW(productData[sku]),ROW(productData[sku])),""),ROWS($A$15:A230)+$B$3))))),"")</f>
        <v/>
      </c>
      <c r="EG225" s="338" t="str">
        <f>IFERROR(IF('BHPC MANAGER'!$EE225="","",INDEX(inventory[ESISTENZA],MATCH('BHPC MANAGER'!$EE225,inventory[SKU],0))),0)</f>
        <v/>
      </c>
      <c r="EH225" s="339" t="s">
        <v>241</v>
      </c>
      <c r="EI225" s="339" t="str">
        <f t="shared" si="17"/>
        <v/>
      </c>
      <c r="EJ225" s="340" t="s">
        <v>241</v>
      </c>
      <c r="EK225" s="341" t="str">
        <f t="shared" si="18"/>
        <v/>
      </c>
    </row>
    <row r="226" spans="63:141" x14ac:dyDescent="0.35">
      <c r="BK226" s="266"/>
      <c r="BL226" s="267"/>
      <c r="BM226" s="268"/>
      <c r="BN226" s="267"/>
      <c r="BO226" s="268"/>
      <c r="EE226" s="342" t="str">
        <f t="array" ref="EE226">IFERROR(IF($EC$9="",IF($EC$11="",IF($EC$13="",INDEX(productData[sku],SMALL(MATCH(ROW(productData[sku]),ROW(productData[sku])),ROWS($A$15:A233)+$B$3)),INDEX(productData[sku],SMALL(IF(ISNUMBER(MATCH(productData[size1],$EC$13,0)),MATCH(ROW(productData[sku]),ROW(productData[sku])),""),ROWS($A$15:A231)+$B$3))),IF($EC$13="",INDEX(productData[sku],SMALL(IF(ISNUMBER(MATCH(productData[sex],$EC$11,0)),MATCH(ROW(productData[sku]),ROW(productData[sku])),""),ROWS($A$15:A231)+$B$3)),INDEX(productData[sku],SMALL(IF(ISNUMBER(MATCH(productData[sex],$EC$11,0)*MATCH(productData[size1],$EC$13,0)),MATCH(ROW(productData[sku]),ROW(productData[sku])),""),ROWS($A$15:A231)+$B$3)))),IF($EC$11="",IF($EC$13="",INDEX(productData[sku],SMALL(IF(ISNUMBER(MATCH(productData[category],$EC$9,0)),MATCH(ROW(productData[sku]),ROW(productData[sku])),""),ROWS($A$15:A231)+$B$3)),INDEX(productData[sku],SMALL(IF(ISNUMBER(MATCH(productData[category],$EC$9,0)*MATCH(productData[size1],$EC$13,0)),MATCH(ROW(productData[sku]),ROW(productData[sku])),""),ROWS($A$15:A231)+$B$3))),IF($EC$13="",INDEX(productData[sku],SMALL(IF(ISNUMBER(MATCH(productData[category],$EC$9,0)*MATCH(productData[sex],$EC$11,0)),MATCH(ROW(productData[sku]),ROW(productData[sku])),""),ROWS($A$15:A231)+$B$3)),INDEX(productData[sku],SMALL(IF(ISNUMBER(MATCH(productData[category],$EC$9,0)*MATCH(productData[sex],$EC$11,0)*MATCH(productData[size1],$EC$13,0)),MATCH(ROW(productData[sku]),ROW(productData[sku])),""),ROWS($A$15:A231)+$B$3))))),"")</f>
        <v/>
      </c>
      <c r="EF226" s="502" t="str">
        <f t="array" ref="EF226">IFERROR(IF($EC$9="",IF($EC$11="",IF($EC$13="",INDEX(productData[description],SMALL(MATCH(ROW(productData[sku]),ROW(productData[sku])),ROWS($A$15:A233)+$B$3)),INDEX(productData[description],SMALL(IF(ISNUMBER(MATCH(productData[size1],$EC$13,0)),MATCH(ROW(productData[sku]),ROW(productData[sku])),""),ROWS($A$15:A231)+$B$3))),IF($EC$13="",INDEX(productData[description],SMALL(IF(ISNUMBER(MATCH(productData[sex],$EC$11,0)),MATCH(ROW(productData[sku]),ROW(productData[sku])),""),ROWS($A$15:A231)+$B$3)),INDEX(productData[description],SMALL(IF(ISNUMBER(MATCH(productData[sex],$EC$11,0)*MATCH(productData[size1],$EC$13,0)),MATCH(ROW(productData[sku]),ROW(productData[sku])),""),ROWS($A$15:A231)+$B$3)))),IF($EC$11="",IF($EC$13="",INDEX(productData[description],SMALL(IF(ISNUMBER(MATCH(productData[category],$EC$9,0)),MATCH(ROW(productData[sku]),ROW(productData[sku])),""),ROWS($A$15:A231)+$B$3)),INDEX(productData[description],SMALL(IF(ISNUMBER(MATCH(productData[category],$EC$9,0)*MATCH(productData[size1],$EC$13,0)),MATCH(ROW(productData[sku]),ROW(productData[sku])),""),ROWS($A$15:A231)+$B$3))),IF($EC$13="",INDEX(productData[description],SMALL(IF(ISNUMBER(MATCH(productData[category],$EC$9,0)*MATCH(productData[sex],$EC$11,0)),MATCH(ROW(productData[sku]),ROW(productData[sku])),""),ROWS($A$15:A231)+$B$3)),INDEX(productData[description],SMALL(IF(ISNUMBER(MATCH(productData[category],$EC$9,0)*MATCH(productData[sex],$EC$11,0)*MATCH(productData[size1],$EC$13,0)),MATCH(ROW(productData[sku]),ROW(productData[sku])),""),ROWS($A$15:A231)+$B$3))))),"")</f>
        <v/>
      </c>
      <c r="EG226" s="343" t="str">
        <f>IFERROR(IF('BHPC MANAGER'!$EE226="","",INDEX(inventory[ESISTENZA],MATCH('BHPC MANAGER'!$EE226,inventory[SKU],0))),0)</f>
        <v/>
      </c>
      <c r="EH226" s="344" t="s">
        <v>241</v>
      </c>
      <c r="EI226" s="344" t="str">
        <f t="shared" si="17"/>
        <v/>
      </c>
      <c r="EJ226" s="345" t="s">
        <v>241</v>
      </c>
      <c r="EK226" s="346" t="str">
        <f t="shared" si="18"/>
        <v/>
      </c>
    </row>
    <row r="227" spans="63:141" x14ac:dyDescent="0.35">
      <c r="BK227" s="266"/>
      <c r="BL227" s="267"/>
      <c r="BM227" s="268"/>
      <c r="BN227" s="267"/>
      <c r="BO227" s="268"/>
      <c r="EE227" s="337" t="str">
        <f t="array" ref="EE227">IFERROR(IF($EC$9="",IF($EC$11="",IF($EC$13="",INDEX(productData[sku],SMALL(MATCH(ROW(productData[sku]),ROW(productData[sku])),ROWS($A$15:A234)+$B$3)),INDEX(productData[sku],SMALL(IF(ISNUMBER(MATCH(productData[size1],$EC$13,0)),MATCH(ROW(productData[sku]),ROW(productData[sku])),""),ROWS($A$15:A232)+$B$3))),IF($EC$13="",INDEX(productData[sku],SMALL(IF(ISNUMBER(MATCH(productData[sex],$EC$11,0)),MATCH(ROW(productData[sku]),ROW(productData[sku])),""),ROWS($A$15:A232)+$B$3)),INDEX(productData[sku],SMALL(IF(ISNUMBER(MATCH(productData[sex],$EC$11,0)*MATCH(productData[size1],$EC$13,0)),MATCH(ROW(productData[sku]),ROW(productData[sku])),""),ROWS($A$15:A232)+$B$3)))),IF($EC$11="",IF($EC$13="",INDEX(productData[sku],SMALL(IF(ISNUMBER(MATCH(productData[category],$EC$9,0)),MATCH(ROW(productData[sku]),ROW(productData[sku])),""),ROWS($A$15:A232)+$B$3)),INDEX(productData[sku],SMALL(IF(ISNUMBER(MATCH(productData[category],$EC$9,0)*MATCH(productData[size1],$EC$13,0)),MATCH(ROW(productData[sku]),ROW(productData[sku])),""),ROWS($A$15:A232)+$B$3))),IF($EC$13="",INDEX(productData[sku],SMALL(IF(ISNUMBER(MATCH(productData[category],$EC$9,0)*MATCH(productData[sex],$EC$11,0)),MATCH(ROW(productData[sku]),ROW(productData[sku])),""),ROWS($A$15:A232)+$B$3)),INDEX(productData[sku],SMALL(IF(ISNUMBER(MATCH(productData[category],$EC$9,0)*MATCH(productData[sex],$EC$11,0)*MATCH(productData[size1],$EC$13,0)),MATCH(ROW(productData[sku]),ROW(productData[sku])),""),ROWS($A$15:A232)+$B$3))))),"")</f>
        <v/>
      </c>
      <c r="EF227" s="501" t="str">
        <f t="array" ref="EF227">IFERROR(IF($EC$9="",IF($EC$11="",IF($EC$13="",INDEX(productData[description],SMALL(MATCH(ROW(productData[sku]),ROW(productData[sku])),ROWS($A$15:A234)+$B$3)),INDEX(productData[description],SMALL(IF(ISNUMBER(MATCH(productData[size1],$EC$13,0)),MATCH(ROW(productData[sku]),ROW(productData[sku])),""),ROWS($A$15:A232)+$B$3))),IF($EC$13="",INDEX(productData[description],SMALL(IF(ISNUMBER(MATCH(productData[sex],$EC$11,0)),MATCH(ROW(productData[sku]),ROW(productData[sku])),""),ROWS($A$15:A232)+$B$3)),INDEX(productData[description],SMALL(IF(ISNUMBER(MATCH(productData[sex],$EC$11,0)*MATCH(productData[size1],$EC$13,0)),MATCH(ROW(productData[sku]),ROW(productData[sku])),""),ROWS($A$15:A232)+$B$3)))),IF($EC$11="",IF($EC$13="",INDEX(productData[description],SMALL(IF(ISNUMBER(MATCH(productData[category],$EC$9,0)),MATCH(ROW(productData[sku]),ROW(productData[sku])),""),ROWS($A$15:A232)+$B$3)),INDEX(productData[description],SMALL(IF(ISNUMBER(MATCH(productData[category],$EC$9,0)*MATCH(productData[size1],$EC$13,0)),MATCH(ROW(productData[sku]),ROW(productData[sku])),""),ROWS($A$15:A232)+$B$3))),IF($EC$13="",INDEX(productData[description],SMALL(IF(ISNUMBER(MATCH(productData[category],$EC$9,0)*MATCH(productData[sex],$EC$11,0)),MATCH(ROW(productData[sku]),ROW(productData[sku])),""),ROWS($A$15:A232)+$B$3)),INDEX(productData[description],SMALL(IF(ISNUMBER(MATCH(productData[category],$EC$9,0)*MATCH(productData[sex],$EC$11,0)*MATCH(productData[size1],$EC$13,0)),MATCH(ROW(productData[sku]),ROW(productData[sku])),""),ROWS($A$15:A232)+$B$3))))),"")</f>
        <v/>
      </c>
      <c r="EG227" s="338" t="str">
        <f>IFERROR(IF('BHPC MANAGER'!$EE227="","",INDEX(inventory[ESISTENZA],MATCH('BHPC MANAGER'!$EE227,inventory[SKU],0))),0)</f>
        <v/>
      </c>
      <c r="EH227" s="339" t="s">
        <v>241</v>
      </c>
      <c r="EI227" s="339" t="str">
        <f t="shared" si="17"/>
        <v/>
      </c>
      <c r="EJ227" s="340" t="s">
        <v>241</v>
      </c>
      <c r="EK227" s="341" t="str">
        <f t="shared" si="18"/>
        <v/>
      </c>
    </row>
    <row r="228" spans="63:141" x14ac:dyDescent="0.35">
      <c r="BK228" s="266"/>
      <c r="BL228" s="267"/>
      <c r="BM228" s="268"/>
      <c r="BN228" s="267"/>
      <c r="BO228" s="268"/>
      <c r="EE228" s="342" t="str">
        <f t="array" ref="EE228">IFERROR(IF($EC$9="",IF($EC$11="",IF($EC$13="",INDEX(productData[sku],SMALL(MATCH(ROW(productData[sku]),ROW(productData[sku])),ROWS($A$15:A235)+$B$3)),INDEX(productData[sku],SMALL(IF(ISNUMBER(MATCH(productData[size1],$EC$13,0)),MATCH(ROW(productData[sku]),ROW(productData[sku])),""),ROWS($A$15:A233)+$B$3))),IF($EC$13="",INDEX(productData[sku],SMALL(IF(ISNUMBER(MATCH(productData[sex],$EC$11,0)),MATCH(ROW(productData[sku]),ROW(productData[sku])),""),ROWS($A$15:A233)+$B$3)),INDEX(productData[sku],SMALL(IF(ISNUMBER(MATCH(productData[sex],$EC$11,0)*MATCH(productData[size1],$EC$13,0)),MATCH(ROW(productData[sku]),ROW(productData[sku])),""),ROWS($A$15:A233)+$B$3)))),IF($EC$11="",IF($EC$13="",INDEX(productData[sku],SMALL(IF(ISNUMBER(MATCH(productData[category],$EC$9,0)),MATCH(ROW(productData[sku]),ROW(productData[sku])),""),ROWS($A$15:A233)+$B$3)),INDEX(productData[sku],SMALL(IF(ISNUMBER(MATCH(productData[category],$EC$9,0)*MATCH(productData[size1],$EC$13,0)),MATCH(ROW(productData[sku]),ROW(productData[sku])),""),ROWS($A$15:A233)+$B$3))),IF($EC$13="",INDEX(productData[sku],SMALL(IF(ISNUMBER(MATCH(productData[category],$EC$9,0)*MATCH(productData[sex],$EC$11,0)),MATCH(ROW(productData[sku]),ROW(productData[sku])),""),ROWS($A$15:A233)+$B$3)),INDEX(productData[sku],SMALL(IF(ISNUMBER(MATCH(productData[category],$EC$9,0)*MATCH(productData[sex],$EC$11,0)*MATCH(productData[size1],$EC$13,0)),MATCH(ROW(productData[sku]),ROW(productData[sku])),""),ROWS($A$15:A233)+$B$3))))),"")</f>
        <v/>
      </c>
      <c r="EF228" s="502" t="str">
        <f t="array" ref="EF228">IFERROR(IF($EC$9="",IF($EC$11="",IF($EC$13="",INDEX(productData[description],SMALL(MATCH(ROW(productData[sku]),ROW(productData[sku])),ROWS($A$15:A235)+$B$3)),INDEX(productData[description],SMALL(IF(ISNUMBER(MATCH(productData[size1],$EC$13,0)),MATCH(ROW(productData[sku]),ROW(productData[sku])),""),ROWS($A$15:A233)+$B$3))),IF($EC$13="",INDEX(productData[description],SMALL(IF(ISNUMBER(MATCH(productData[sex],$EC$11,0)),MATCH(ROW(productData[sku]),ROW(productData[sku])),""),ROWS($A$15:A233)+$B$3)),INDEX(productData[description],SMALL(IF(ISNUMBER(MATCH(productData[sex],$EC$11,0)*MATCH(productData[size1],$EC$13,0)),MATCH(ROW(productData[sku]),ROW(productData[sku])),""),ROWS($A$15:A233)+$B$3)))),IF($EC$11="",IF($EC$13="",INDEX(productData[description],SMALL(IF(ISNUMBER(MATCH(productData[category],$EC$9,0)),MATCH(ROW(productData[sku]),ROW(productData[sku])),""),ROWS($A$15:A233)+$B$3)),INDEX(productData[description],SMALL(IF(ISNUMBER(MATCH(productData[category],$EC$9,0)*MATCH(productData[size1],$EC$13,0)),MATCH(ROW(productData[sku]),ROW(productData[sku])),""),ROWS($A$15:A233)+$B$3))),IF($EC$13="",INDEX(productData[description],SMALL(IF(ISNUMBER(MATCH(productData[category],$EC$9,0)*MATCH(productData[sex],$EC$11,0)),MATCH(ROW(productData[sku]),ROW(productData[sku])),""),ROWS($A$15:A233)+$B$3)),INDEX(productData[description],SMALL(IF(ISNUMBER(MATCH(productData[category],$EC$9,0)*MATCH(productData[sex],$EC$11,0)*MATCH(productData[size1],$EC$13,0)),MATCH(ROW(productData[sku]),ROW(productData[sku])),""),ROWS($A$15:A233)+$B$3))))),"")</f>
        <v/>
      </c>
      <c r="EG228" s="343" t="str">
        <f>IFERROR(IF('BHPC MANAGER'!$EE228="","",INDEX(inventory[ESISTENZA],MATCH('BHPC MANAGER'!$EE228,inventory[SKU],0))),0)</f>
        <v/>
      </c>
      <c r="EH228" s="344" t="s">
        <v>241</v>
      </c>
      <c r="EI228" s="344" t="str">
        <f t="shared" si="17"/>
        <v/>
      </c>
      <c r="EJ228" s="345" t="s">
        <v>241</v>
      </c>
      <c r="EK228" s="346" t="str">
        <f t="shared" si="18"/>
        <v/>
      </c>
    </row>
    <row r="229" spans="63:141" x14ac:dyDescent="0.35">
      <c r="BK229" s="266"/>
      <c r="BL229" s="267"/>
      <c r="BM229" s="268"/>
      <c r="BN229" s="267"/>
      <c r="BO229" s="268"/>
      <c r="EE229" s="337" t="str">
        <f t="array" ref="EE229">IFERROR(IF($EC$9="",IF($EC$11="",IF($EC$13="",INDEX(productData[sku],SMALL(MATCH(ROW(productData[sku]),ROW(productData[sku])),ROWS($A$15:A236)+$B$3)),INDEX(productData[sku],SMALL(IF(ISNUMBER(MATCH(productData[size1],$EC$13,0)),MATCH(ROW(productData[sku]),ROW(productData[sku])),""),ROWS($A$15:A234)+$B$3))),IF($EC$13="",INDEX(productData[sku],SMALL(IF(ISNUMBER(MATCH(productData[sex],$EC$11,0)),MATCH(ROW(productData[sku]),ROW(productData[sku])),""),ROWS($A$15:A234)+$B$3)),INDEX(productData[sku],SMALL(IF(ISNUMBER(MATCH(productData[sex],$EC$11,0)*MATCH(productData[size1],$EC$13,0)),MATCH(ROW(productData[sku]),ROW(productData[sku])),""),ROWS($A$15:A234)+$B$3)))),IF($EC$11="",IF($EC$13="",INDEX(productData[sku],SMALL(IF(ISNUMBER(MATCH(productData[category],$EC$9,0)),MATCH(ROW(productData[sku]),ROW(productData[sku])),""),ROWS($A$15:A234)+$B$3)),INDEX(productData[sku],SMALL(IF(ISNUMBER(MATCH(productData[category],$EC$9,0)*MATCH(productData[size1],$EC$13,0)),MATCH(ROW(productData[sku]),ROW(productData[sku])),""),ROWS($A$15:A234)+$B$3))),IF($EC$13="",INDEX(productData[sku],SMALL(IF(ISNUMBER(MATCH(productData[category],$EC$9,0)*MATCH(productData[sex],$EC$11,0)),MATCH(ROW(productData[sku]),ROW(productData[sku])),""),ROWS($A$15:A234)+$B$3)),INDEX(productData[sku],SMALL(IF(ISNUMBER(MATCH(productData[category],$EC$9,0)*MATCH(productData[sex],$EC$11,0)*MATCH(productData[size1],$EC$13,0)),MATCH(ROW(productData[sku]),ROW(productData[sku])),""),ROWS($A$15:A234)+$B$3))))),"")</f>
        <v/>
      </c>
      <c r="EF229" s="501" t="str">
        <f t="array" ref="EF229">IFERROR(IF($EC$9="",IF($EC$11="",IF($EC$13="",INDEX(productData[description],SMALL(MATCH(ROW(productData[sku]),ROW(productData[sku])),ROWS($A$15:A236)+$B$3)),INDEX(productData[description],SMALL(IF(ISNUMBER(MATCH(productData[size1],$EC$13,0)),MATCH(ROW(productData[sku]),ROW(productData[sku])),""),ROWS($A$15:A234)+$B$3))),IF($EC$13="",INDEX(productData[description],SMALL(IF(ISNUMBER(MATCH(productData[sex],$EC$11,0)),MATCH(ROW(productData[sku]),ROW(productData[sku])),""),ROWS($A$15:A234)+$B$3)),INDEX(productData[description],SMALL(IF(ISNUMBER(MATCH(productData[sex],$EC$11,0)*MATCH(productData[size1],$EC$13,0)),MATCH(ROW(productData[sku]),ROW(productData[sku])),""),ROWS($A$15:A234)+$B$3)))),IF($EC$11="",IF($EC$13="",INDEX(productData[description],SMALL(IF(ISNUMBER(MATCH(productData[category],$EC$9,0)),MATCH(ROW(productData[sku]),ROW(productData[sku])),""),ROWS($A$15:A234)+$B$3)),INDEX(productData[description],SMALL(IF(ISNUMBER(MATCH(productData[category],$EC$9,0)*MATCH(productData[size1],$EC$13,0)),MATCH(ROW(productData[sku]),ROW(productData[sku])),""),ROWS($A$15:A234)+$B$3))),IF($EC$13="",INDEX(productData[description],SMALL(IF(ISNUMBER(MATCH(productData[category],$EC$9,0)*MATCH(productData[sex],$EC$11,0)),MATCH(ROW(productData[sku]),ROW(productData[sku])),""),ROWS($A$15:A234)+$B$3)),INDEX(productData[description],SMALL(IF(ISNUMBER(MATCH(productData[category],$EC$9,0)*MATCH(productData[sex],$EC$11,0)*MATCH(productData[size1],$EC$13,0)),MATCH(ROW(productData[sku]),ROW(productData[sku])),""),ROWS($A$15:A234)+$B$3))))),"")</f>
        <v/>
      </c>
      <c r="EG229" s="338" t="str">
        <f>IFERROR(IF('BHPC MANAGER'!$EE229="","",INDEX(inventory[ESISTENZA],MATCH('BHPC MANAGER'!$EE229,inventory[SKU],0))),0)</f>
        <v/>
      </c>
      <c r="EH229" s="339" t="s">
        <v>241</v>
      </c>
      <c r="EI229" s="339" t="str">
        <f t="shared" si="17"/>
        <v/>
      </c>
      <c r="EJ229" s="340" t="s">
        <v>241</v>
      </c>
      <c r="EK229" s="341" t="str">
        <f t="shared" si="18"/>
        <v/>
      </c>
    </row>
    <row r="230" spans="63:141" x14ac:dyDescent="0.35">
      <c r="BK230" s="266"/>
      <c r="BL230" s="267"/>
      <c r="BM230" s="268"/>
      <c r="BN230" s="267"/>
      <c r="BO230" s="268"/>
      <c r="EE230" s="342" t="str">
        <f t="array" ref="EE230">IFERROR(IF($EC$9="",IF($EC$11="",IF($EC$13="",INDEX(productData[sku],SMALL(MATCH(ROW(productData[sku]),ROW(productData[sku])),ROWS($A$15:A237)+$B$3)),INDEX(productData[sku],SMALL(IF(ISNUMBER(MATCH(productData[size1],$EC$13,0)),MATCH(ROW(productData[sku]),ROW(productData[sku])),""),ROWS($A$15:A235)+$B$3))),IF($EC$13="",INDEX(productData[sku],SMALL(IF(ISNUMBER(MATCH(productData[sex],$EC$11,0)),MATCH(ROW(productData[sku]),ROW(productData[sku])),""),ROWS($A$15:A235)+$B$3)),INDEX(productData[sku],SMALL(IF(ISNUMBER(MATCH(productData[sex],$EC$11,0)*MATCH(productData[size1],$EC$13,0)),MATCH(ROW(productData[sku]),ROW(productData[sku])),""),ROWS($A$15:A235)+$B$3)))),IF($EC$11="",IF($EC$13="",INDEX(productData[sku],SMALL(IF(ISNUMBER(MATCH(productData[category],$EC$9,0)),MATCH(ROW(productData[sku]),ROW(productData[sku])),""),ROWS($A$15:A235)+$B$3)),INDEX(productData[sku],SMALL(IF(ISNUMBER(MATCH(productData[category],$EC$9,0)*MATCH(productData[size1],$EC$13,0)),MATCH(ROW(productData[sku]),ROW(productData[sku])),""),ROWS($A$15:A235)+$B$3))),IF($EC$13="",INDEX(productData[sku],SMALL(IF(ISNUMBER(MATCH(productData[category],$EC$9,0)*MATCH(productData[sex],$EC$11,0)),MATCH(ROW(productData[sku]),ROW(productData[sku])),""),ROWS($A$15:A235)+$B$3)),INDEX(productData[sku],SMALL(IF(ISNUMBER(MATCH(productData[category],$EC$9,0)*MATCH(productData[sex],$EC$11,0)*MATCH(productData[size1],$EC$13,0)),MATCH(ROW(productData[sku]),ROW(productData[sku])),""),ROWS($A$15:A235)+$B$3))))),"")</f>
        <v/>
      </c>
      <c r="EF230" s="502" t="str">
        <f t="array" ref="EF230">IFERROR(IF($EC$9="",IF($EC$11="",IF($EC$13="",INDEX(productData[description],SMALL(MATCH(ROW(productData[sku]),ROW(productData[sku])),ROWS($A$15:A237)+$B$3)),INDEX(productData[description],SMALL(IF(ISNUMBER(MATCH(productData[size1],$EC$13,0)),MATCH(ROW(productData[sku]),ROW(productData[sku])),""),ROWS($A$15:A235)+$B$3))),IF($EC$13="",INDEX(productData[description],SMALL(IF(ISNUMBER(MATCH(productData[sex],$EC$11,0)),MATCH(ROW(productData[sku]),ROW(productData[sku])),""),ROWS($A$15:A235)+$B$3)),INDEX(productData[description],SMALL(IF(ISNUMBER(MATCH(productData[sex],$EC$11,0)*MATCH(productData[size1],$EC$13,0)),MATCH(ROW(productData[sku]),ROW(productData[sku])),""),ROWS($A$15:A235)+$B$3)))),IF($EC$11="",IF($EC$13="",INDEX(productData[description],SMALL(IF(ISNUMBER(MATCH(productData[category],$EC$9,0)),MATCH(ROW(productData[sku]),ROW(productData[sku])),""),ROWS($A$15:A235)+$B$3)),INDEX(productData[description],SMALL(IF(ISNUMBER(MATCH(productData[category],$EC$9,0)*MATCH(productData[size1],$EC$13,0)),MATCH(ROW(productData[sku]),ROW(productData[sku])),""),ROWS($A$15:A235)+$B$3))),IF($EC$13="",INDEX(productData[description],SMALL(IF(ISNUMBER(MATCH(productData[category],$EC$9,0)*MATCH(productData[sex],$EC$11,0)),MATCH(ROW(productData[sku]),ROW(productData[sku])),""),ROWS($A$15:A235)+$B$3)),INDEX(productData[description],SMALL(IF(ISNUMBER(MATCH(productData[category],$EC$9,0)*MATCH(productData[sex],$EC$11,0)*MATCH(productData[size1],$EC$13,0)),MATCH(ROW(productData[sku]),ROW(productData[sku])),""),ROWS($A$15:A235)+$B$3))))),"")</f>
        <v/>
      </c>
      <c r="EG230" s="343" t="str">
        <f>IFERROR(IF('BHPC MANAGER'!$EE230="","",INDEX(inventory[ESISTENZA],MATCH('BHPC MANAGER'!$EE230,inventory[SKU],0))),0)</f>
        <v/>
      </c>
      <c r="EH230" s="344" t="s">
        <v>241</v>
      </c>
      <c r="EI230" s="344" t="str">
        <f t="shared" si="17"/>
        <v/>
      </c>
      <c r="EJ230" s="345" t="s">
        <v>241</v>
      </c>
      <c r="EK230" s="346" t="str">
        <f t="shared" si="18"/>
        <v/>
      </c>
    </row>
    <row r="231" spans="63:141" x14ac:dyDescent="0.35">
      <c r="BK231" s="266"/>
      <c r="BL231" s="267"/>
      <c r="BM231" s="268"/>
      <c r="BN231" s="267"/>
      <c r="BO231" s="268"/>
      <c r="EE231" s="337" t="str">
        <f t="array" ref="EE231">IFERROR(IF($EC$9="",IF($EC$11="",IF($EC$13="",INDEX(productData[sku],SMALL(MATCH(ROW(productData[sku]),ROW(productData[sku])),ROWS($A$15:A238)+$B$3)),INDEX(productData[sku],SMALL(IF(ISNUMBER(MATCH(productData[size1],$EC$13,0)),MATCH(ROW(productData[sku]),ROW(productData[sku])),""),ROWS($A$15:A236)+$B$3))),IF($EC$13="",INDEX(productData[sku],SMALL(IF(ISNUMBER(MATCH(productData[sex],$EC$11,0)),MATCH(ROW(productData[sku]),ROW(productData[sku])),""),ROWS($A$15:A236)+$B$3)),INDEX(productData[sku],SMALL(IF(ISNUMBER(MATCH(productData[sex],$EC$11,0)*MATCH(productData[size1],$EC$13,0)),MATCH(ROW(productData[sku]),ROW(productData[sku])),""),ROWS($A$15:A236)+$B$3)))),IF($EC$11="",IF($EC$13="",INDEX(productData[sku],SMALL(IF(ISNUMBER(MATCH(productData[category],$EC$9,0)),MATCH(ROW(productData[sku]),ROW(productData[sku])),""),ROWS($A$15:A236)+$B$3)),INDEX(productData[sku],SMALL(IF(ISNUMBER(MATCH(productData[category],$EC$9,0)*MATCH(productData[size1],$EC$13,0)),MATCH(ROW(productData[sku]),ROW(productData[sku])),""),ROWS($A$15:A236)+$B$3))),IF($EC$13="",INDEX(productData[sku],SMALL(IF(ISNUMBER(MATCH(productData[category],$EC$9,0)*MATCH(productData[sex],$EC$11,0)),MATCH(ROW(productData[sku]),ROW(productData[sku])),""),ROWS($A$15:A236)+$B$3)),INDEX(productData[sku],SMALL(IF(ISNUMBER(MATCH(productData[category],$EC$9,0)*MATCH(productData[sex],$EC$11,0)*MATCH(productData[size1],$EC$13,0)),MATCH(ROW(productData[sku]),ROW(productData[sku])),""),ROWS($A$15:A236)+$B$3))))),"")</f>
        <v/>
      </c>
      <c r="EF231" s="501" t="str">
        <f t="array" ref="EF231">IFERROR(IF($EC$9="",IF($EC$11="",IF($EC$13="",INDEX(productData[description],SMALL(MATCH(ROW(productData[sku]),ROW(productData[sku])),ROWS($A$15:A238)+$B$3)),INDEX(productData[description],SMALL(IF(ISNUMBER(MATCH(productData[size1],$EC$13,0)),MATCH(ROW(productData[sku]),ROW(productData[sku])),""),ROWS($A$15:A236)+$B$3))),IF($EC$13="",INDEX(productData[description],SMALL(IF(ISNUMBER(MATCH(productData[sex],$EC$11,0)),MATCH(ROW(productData[sku]),ROW(productData[sku])),""),ROWS($A$15:A236)+$B$3)),INDEX(productData[description],SMALL(IF(ISNUMBER(MATCH(productData[sex],$EC$11,0)*MATCH(productData[size1],$EC$13,0)),MATCH(ROW(productData[sku]),ROW(productData[sku])),""),ROWS($A$15:A236)+$B$3)))),IF($EC$11="",IF($EC$13="",INDEX(productData[description],SMALL(IF(ISNUMBER(MATCH(productData[category],$EC$9,0)),MATCH(ROW(productData[sku]),ROW(productData[sku])),""),ROWS($A$15:A236)+$B$3)),INDEX(productData[description],SMALL(IF(ISNUMBER(MATCH(productData[category],$EC$9,0)*MATCH(productData[size1],$EC$13,0)),MATCH(ROW(productData[sku]),ROW(productData[sku])),""),ROWS($A$15:A236)+$B$3))),IF($EC$13="",INDEX(productData[description],SMALL(IF(ISNUMBER(MATCH(productData[category],$EC$9,0)*MATCH(productData[sex],$EC$11,0)),MATCH(ROW(productData[sku]),ROW(productData[sku])),""),ROWS($A$15:A236)+$B$3)),INDEX(productData[description],SMALL(IF(ISNUMBER(MATCH(productData[category],$EC$9,0)*MATCH(productData[sex],$EC$11,0)*MATCH(productData[size1],$EC$13,0)),MATCH(ROW(productData[sku]),ROW(productData[sku])),""),ROWS($A$15:A236)+$B$3))))),"")</f>
        <v/>
      </c>
      <c r="EG231" s="338" t="str">
        <f>IFERROR(IF('BHPC MANAGER'!$EE231="","",INDEX(inventory[ESISTENZA],MATCH('BHPC MANAGER'!$EE231,inventory[SKU],0))),0)</f>
        <v/>
      </c>
      <c r="EH231" s="339" t="s">
        <v>241</v>
      </c>
      <c r="EI231" s="339" t="str">
        <f t="shared" si="17"/>
        <v/>
      </c>
      <c r="EJ231" s="340" t="s">
        <v>241</v>
      </c>
      <c r="EK231" s="341" t="str">
        <f t="shared" si="18"/>
        <v/>
      </c>
    </row>
    <row r="232" spans="63:141" x14ac:dyDescent="0.35">
      <c r="BK232" s="266"/>
      <c r="BL232" s="267"/>
      <c r="BM232" s="268"/>
      <c r="BN232" s="267"/>
      <c r="BO232" s="268"/>
      <c r="EE232" s="342" t="str">
        <f t="array" ref="EE232">IFERROR(IF($EC$9="",IF($EC$11="",IF($EC$13="",INDEX(productData[sku],SMALL(MATCH(ROW(productData[sku]),ROW(productData[sku])),ROWS($A$15:A239)+$B$3)),INDEX(productData[sku],SMALL(IF(ISNUMBER(MATCH(productData[size1],$EC$13,0)),MATCH(ROW(productData[sku]),ROW(productData[sku])),""),ROWS($A$15:A237)+$B$3))),IF($EC$13="",INDEX(productData[sku],SMALL(IF(ISNUMBER(MATCH(productData[sex],$EC$11,0)),MATCH(ROW(productData[sku]),ROW(productData[sku])),""),ROWS($A$15:A237)+$B$3)),INDEX(productData[sku],SMALL(IF(ISNUMBER(MATCH(productData[sex],$EC$11,0)*MATCH(productData[size1],$EC$13,0)),MATCH(ROW(productData[sku]),ROW(productData[sku])),""),ROWS($A$15:A237)+$B$3)))),IF($EC$11="",IF($EC$13="",INDEX(productData[sku],SMALL(IF(ISNUMBER(MATCH(productData[category],$EC$9,0)),MATCH(ROW(productData[sku]),ROW(productData[sku])),""),ROWS($A$15:A237)+$B$3)),INDEX(productData[sku],SMALL(IF(ISNUMBER(MATCH(productData[category],$EC$9,0)*MATCH(productData[size1],$EC$13,0)),MATCH(ROW(productData[sku]),ROW(productData[sku])),""),ROWS($A$15:A237)+$B$3))),IF($EC$13="",INDEX(productData[sku],SMALL(IF(ISNUMBER(MATCH(productData[category],$EC$9,0)*MATCH(productData[sex],$EC$11,0)),MATCH(ROW(productData[sku]),ROW(productData[sku])),""),ROWS($A$15:A237)+$B$3)),INDEX(productData[sku],SMALL(IF(ISNUMBER(MATCH(productData[category],$EC$9,0)*MATCH(productData[sex],$EC$11,0)*MATCH(productData[size1],$EC$13,0)),MATCH(ROW(productData[sku]),ROW(productData[sku])),""),ROWS($A$15:A237)+$B$3))))),"")</f>
        <v/>
      </c>
      <c r="EF232" s="502" t="str">
        <f t="array" ref="EF232">IFERROR(IF($EC$9="",IF($EC$11="",IF($EC$13="",INDEX(productData[description],SMALL(MATCH(ROW(productData[sku]),ROW(productData[sku])),ROWS($A$15:A239)+$B$3)),INDEX(productData[description],SMALL(IF(ISNUMBER(MATCH(productData[size1],$EC$13,0)),MATCH(ROW(productData[sku]),ROW(productData[sku])),""),ROWS($A$15:A237)+$B$3))),IF($EC$13="",INDEX(productData[description],SMALL(IF(ISNUMBER(MATCH(productData[sex],$EC$11,0)),MATCH(ROW(productData[sku]),ROW(productData[sku])),""),ROWS($A$15:A237)+$B$3)),INDEX(productData[description],SMALL(IF(ISNUMBER(MATCH(productData[sex],$EC$11,0)*MATCH(productData[size1],$EC$13,0)),MATCH(ROW(productData[sku]),ROW(productData[sku])),""),ROWS($A$15:A237)+$B$3)))),IF($EC$11="",IF($EC$13="",INDEX(productData[description],SMALL(IF(ISNUMBER(MATCH(productData[category],$EC$9,0)),MATCH(ROW(productData[sku]),ROW(productData[sku])),""),ROWS($A$15:A237)+$B$3)),INDEX(productData[description],SMALL(IF(ISNUMBER(MATCH(productData[category],$EC$9,0)*MATCH(productData[size1],$EC$13,0)),MATCH(ROW(productData[sku]),ROW(productData[sku])),""),ROWS($A$15:A237)+$B$3))),IF($EC$13="",INDEX(productData[description],SMALL(IF(ISNUMBER(MATCH(productData[category],$EC$9,0)*MATCH(productData[sex],$EC$11,0)),MATCH(ROW(productData[sku]),ROW(productData[sku])),""),ROWS($A$15:A237)+$B$3)),INDEX(productData[description],SMALL(IF(ISNUMBER(MATCH(productData[category],$EC$9,0)*MATCH(productData[sex],$EC$11,0)*MATCH(productData[size1],$EC$13,0)),MATCH(ROW(productData[sku]),ROW(productData[sku])),""),ROWS($A$15:A237)+$B$3))))),"")</f>
        <v/>
      </c>
      <c r="EG232" s="343" t="str">
        <f>IFERROR(IF('BHPC MANAGER'!$EE232="","",INDEX(inventory[ESISTENZA],MATCH('BHPC MANAGER'!$EE232,inventory[SKU],0))),0)</f>
        <v/>
      </c>
      <c r="EH232" s="344" t="s">
        <v>241</v>
      </c>
      <c r="EI232" s="344" t="str">
        <f t="shared" si="17"/>
        <v/>
      </c>
      <c r="EJ232" s="345" t="s">
        <v>241</v>
      </c>
      <c r="EK232" s="346" t="str">
        <f t="shared" si="18"/>
        <v/>
      </c>
    </row>
    <row r="233" spans="63:141" x14ac:dyDescent="0.35">
      <c r="BK233" s="266"/>
      <c r="BL233" s="267"/>
      <c r="BM233" s="268"/>
      <c r="BN233" s="267"/>
      <c r="BO233" s="268"/>
      <c r="EE233" s="337" t="str">
        <f t="array" ref="EE233">IFERROR(IF($EC$9="",IF($EC$11="",IF($EC$13="",INDEX(productData[sku],SMALL(MATCH(ROW(productData[sku]),ROW(productData[sku])),ROWS($A$15:A240)+$B$3)),INDEX(productData[sku],SMALL(IF(ISNUMBER(MATCH(productData[size1],$EC$13,0)),MATCH(ROW(productData[sku]),ROW(productData[sku])),""),ROWS($A$15:A238)+$B$3))),IF($EC$13="",INDEX(productData[sku],SMALL(IF(ISNUMBER(MATCH(productData[sex],$EC$11,0)),MATCH(ROW(productData[sku]),ROW(productData[sku])),""),ROWS($A$15:A238)+$B$3)),INDEX(productData[sku],SMALL(IF(ISNUMBER(MATCH(productData[sex],$EC$11,0)*MATCH(productData[size1],$EC$13,0)),MATCH(ROW(productData[sku]),ROW(productData[sku])),""),ROWS($A$15:A238)+$B$3)))),IF($EC$11="",IF($EC$13="",INDEX(productData[sku],SMALL(IF(ISNUMBER(MATCH(productData[category],$EC$9,0)),MATCH(ROW(productData[sku]),ROW(productData[sku])),""),ROWS($A$15:A238)+$B$3)),INDEX(productData[sku],SMALL(IF(ISNUMBER(MATCH(productData[category],$EC$9,0)*MATCH(productData[size1],$EC$13,0)),MATCH(ROW(productData[sku]),ROW(productData[sku])),""),ROWS($A$15:A238)+$B$3))),IF($EC$13="",INDEX(productData[sku],SMALL(IF(ISNUMBER(MATCH(productData[category],$EC$9,0)*MATCH(productData[sex],$EC$11,0)),MATCH(ROW(productData[sku]),ROW(productData[sku])),""),ROWS($A$15:A238)+$B$3)),INDEX(productData[sku],SMALL(IF(ISNUMBER(MATCH(productData[category],$EC$9,0)*MATCH(productData[sex],$EC$11,0)*MATCH(productData[size1],$EC$13,0)),MATCH(ROW(productData[sku]),ROW(productData[sku])),""),ROWS($A$15:A238)+$B$3))))),"")</f>
        <v/>
      </c>
      <c r="EF233" s="501" t="str">
        <f t="array" ref="EF233">IFERROR(IF($EC$9="",IF($EC$11="",IF($EC$13="",INDEX(productData[description],SMALL(MATCH(ROW(productData[sku]),ROW(productData[sku])),ROWS($A$15:A240)+$B$3)),INDEX(productData[description],SMALL(IF(ISNUMBER(MATCH(productData[size1],$EC$13,0)),MATCH(ROW(productData[sku]),ROW(productData[sku])),""),ROWS($A$15:A238)+$B$3))),IF($EC$13="",INDEX(productData[description],SMALL(IF(ISNUMBER(MATCH(productData[sex],$EC$11,0)),MATCH(ROW(productData[sku]),ROW(productData[sku])),""),ROWS($A$15:A238)+$B$3)),INDEX(productData[description],SMALL(IF(ISNUMBER(MATCH(productData[sex],$EC$11,0)*MATCH(productData[size1],$EC$13,0)),MATCH(ROW(productData[sku]),ROW(productData[sku])),""),ROWS($A$15:A238)+$B$3)))),IF($EC$11="",IF($EC$13="",INDEX(productData[description],SMALL(IF(ISNUMBER(MATCH(productData[category],$EC$9,0)),MATCH(ROW(productData[sku]),ROW(productData[sku])),""),ROWS($A$15:A238)+$B$3)),INDEX(productData[description],SMALL(IF(ISNUMBER(MATCH(productData[category],$EC$9,0)*MATCH(productData[size1],$EC$13,0)),MATCH(ROW(productData[sku]),ROW(productData[sku])),""),ROWS($A$15:A238)+$B$3))),IF($EC$13="",INDEX(productData[description],SMALL(IF(ISNUMBER(MATCH(productData[category],$EC$9,0)*MATCH(productData[sex],$EC$11,0)),MATCH(ROW(productData[sku]),ROW(productData[sku])),""),ROWS($A$15:A238)+$B$3)),INDEX(productData[description],SMALL(IF(ISNUMBER(MATCH(productData[category],$EC$9,0)*MATCH(productData[sex],$EC$11,0)*MATCH(productData[size1],$EC$13,0)),MATCH(ROW(productData[sku]),ROW(productData[sku])),""),ROWS($A$15:A238)+$B$3))))),"")</f>
        <v/>
      </c>
      <c r="EG233" s="338" t="str">
        <f>IFERROR(IF('BHPC MANAGER'!$EE233="","",INDEX(inventory[ESISTENZA],MATCH('BHPC MANAGER'!$EE233,inventory[SKU],0))),0)</f>
        <v/>
      </c>
      <c r="EH233" s="339" t="s">
        <v>241</v>
      </c>
      <c r="EI233" s="339" t="str">
        <f t="shared" si="17"/>
        <v/>
      </c>
      <c r="EJ233" s="340" t="s">
        <v>241</v>
      </c>
      <c r="EK233" s="341" t="str">
        <f t="shared" si="18"/>
        <v/>
      </c>
    </row>
    <row r="234" spans="63:141" x14ac:dyDescent="0.35">
      <c r="BK234" s="266"/>
      <c r="BL234" s="267"/>
      <c r="BM234" s="268"/>
      <c r="BN234" s="267"/>
      <c r="BO234" s="268"/>
      <c r="EE234" s="342" t="str">
        <f t="array" ref="EE234">IFERROR(IF($EC$9="",IF($EC$11="",IF($EC$13="",INDEX(productData[sku],SMALL(MATCH(ROW(productData[sku]),ROW(productData[sku])),ROWS($A$15:A241)+$B$3)),INDEX(productData[sku],SMALL(IF(ISNUMBER(MATCH(productData[size1],$EC$13,0)),MATCH(ROW(productData[sku]),ROW(productData[sku])),""),ROWS($A$15:A239)+$B$3))),IF($EC$13="",INDEX(productData[sku],SMALL(IF(ISNUMBER(MATCH(productData[sex],$EC$11,0)),MATCH(ROW(productData[sku]),ROW(productData[sku])),""),ROWS($A$15:A239)+$B$3)),INDEX(productData[sku],SMALL(IF(ISNUMBER(MATCH(productData[sex],$EC$11,0)*MATCH(productData[size1],$EC$13,0)),MATCH(ROW(productData[sku]),ROW(productData[sku])),""),ROWS($A$15:A239)+$B$3)))),IF($EC$11="",IF($EC$13="",INDEX(productData[sku],SMALL(IF(ISNUMBER(MATCH(productData[category],$EC$9,0)),MATCH(ROW(productData[sku]),ROW(productData[sku])),""),ROWS($A$15:A239)+$B$3)),INDEX(productData[sku],SMALL(IF(ISNUMBER(MATCH(productData[category],$EC$9,0)*MATCH(productData[size1],$EC$13,0)),MATCH(ROW(productData[sku]),ROW(productData[sku])),""),ROWS($A$15:A239)+$B$3))),IF($EC$13="",INDEX(productData[sku],SMALL(IF(ISNUMBER(MATCH(productData[category],$EC$9,0)*MATCH(productData[sex],$EC$11,0)),MATCH(ROW(productData[sku]),ROW(productData[sku])),""),ROWS($A$15:A239)+$B$3)),INDEX(productData[sku],SMALL(IF(ISNUMBER(MATCH(productData[category],$EC$9,0)*MATCH(productData[sex],$EC$11,0)*MATCH(productData[size1],$EC$13,0)),MATCH(ROW(productData[sku]),ROW(productData[sku])),""),ROWS($A$15:A239)+$B$3))))),"")</f>
        <v/>
      </c>
      <c r="EF234" s="502" t="str">
        <f t="array" ref="EF234">IFERROR(IF($EC$9="",IF($EC$11="",IF($EC$13="",INDEX(productData[description],SMALL(MATCH(ROW(productData[sku]),ROW(productData[sku])),ROWS($A$15:A241)+$B$3)),INDEX(productData[description],SMALL(IF(ISNUMBER(MATCH(productData[size1],$EC$13,0)),MATCH(ROW(productData[sku]),ROW(productData[sku])),""),ROWS($A$15:A239)+$B$3))),IF($EC$13="",INDEX(productData[description],SMALL(IF(ISNUMBER(MATCH(productData[sex],$EC$11,0)),MATCH(ROW(productData[sku]),ROW(productData[sku])),""),ROWS($A$15:A239)+$B$3)),INDEX(productData[description],SMALL(IF(ISNUMBER(MATCH(productData[sex],$EC$11,0)*MATCH(productData[size1],$EC$13,0)),MATCH(ROW(productData[sku]),ROW(productData[sku])),""),ROWS($A$15:A239)+$B$3)))),IF($EC$11="",IF($EC$13="",INDEX(productData[description],SMALL(IF(ISNUMBER(MATCH(productData[category],$EC$9,0)),MATCH(ROW(productData[sku]),ROW(productData[sku])),""),ROWS($A$15:A239)+$B$3)),INDEX(productData[description],SMALL(IF(ISNUMBER(MATCH(productData[category],$EC$9,0)*MATCH(productData[size1],$EC$13,0)),MATCH(ROW(productData[sku]),ROW(productData[sku])),""),ROWS($A$15:A239)+$B$3))),IF($EC$13="",INDEX(productData[description],SMALL(IF(ISNUMBER(MATCH(productData[category],$EC$9,0)*MATCH(productData[sex],$EC$11,0)),MATCH(ROW(productData[sku]),ROW(productData[sku])),""),ROWS($A$15:A239)+$B$3)),INDEX(productData[description],SMALL(IF(ISNUMBER(MATCH(productData[category],$EC$9,0)*MATCH(productData[sex],$EC$11,0)*MATCH(productData[size1],$EC$13,0)),MATCH(ROW(productData[sku]),ROW(productData[sku])),""),ROWS($A$15:A239)+$B$3))))),"")</f>
        <v/>
      </c>
      <c r="EG234" s="343" t="str">
        <f>IFERROR(IF('BHPC MANAGER'!$EE234="","",INDEX(inventory[ESISTENZA],MATCH('BHPC MANAGER'!$EE234,inventory[SKU],0))),0)</f>
        <v/>
      </c>
      <c r="EH234" s="344" t="s">
        <v>241</v>
      </c>
      <c r="EI234" s="344" t="str">
        <f t="shared" si="17"/>
        <v/>
      </c>
      <c r="EJ234" s="345" t="s">
        <v>241</v>
      </c>
      <c r="EK234" s="346" t="str">
        <f t="shared" si="18"/>
        <v/>
      </c>
    </row>
    <row r="235" spans="63:141" x14ac:dyDescent="0.35">
      <c r="BK235" s="266"/>
      <c r="BL235" s="267"/>
      <c r="BM235" s="268"/>
      <c r="BN235" s="267"/>
      <c r="BO235" s="268"/>
      <c r="EE235" s="337" t="str">
        <f t="array" ref="EE235">IFERROR(IF($EC$9="",IF($EC$11="",IF($EC$13="",INDEX(productData[sku],SMALL(MATCH(ROW(productData[sku]),ROW(productData[sku])),ROWS($A$15:A242)+$B$3)),INDEX(productData[sku],SMALL(IF(ISNUMBER(MATCH(productData[size1],$EC$13,0)),MATCH(ROW(productData[sku]),ROW(productData[sku])),""),ROWS($A$15:A240)+$B$3))),IF($EC$13="",INDEX(productData[sku],SMALL(IF(ISNUMBER(MATCH(productData[sex],$EC$11,0)),MATCH(ROW(productData[sku]),ROW(productData[sku])),""),ROWS($A$15:A240)+$B$3)),INDEX(productData[sku],SMALL(IF(ISNUMBER(MATCH(productData[sex],$EC$11,0)*MATCH(productData[size1],$EC$13,0)),MATCH(ROW(productData[sku]),ROW(productData[sku])),""),ROWS($A$15:A240)+$B$3)))),IF($EC$11="",IF($EC$13="",INDEX(productData[sku],SMALL(IF(ISNUMBER(MATCH(productData[category],$EC$9,0)),MATCH(ROW(productData[sku]),ROW(productData[sku])),""),ROWS($A$15:A240)+$B$3)),INDEX(productData[sku],SMALL(IF(ISNUMBER(MATCH(productData[category],$EC$9,0)*MATCH(productData[size1],$EC$13,0)),MATCH(ROW(productData[sku]),ROW(productData[sku])),""),ROWS($A$15:A240)+$B$3))),IF($EC$13="",INDEX(productData[sku],SMALL(IF(ISNUMBER(MATCH(productData[category],$EC$9,0)*MATCH(productData[sex],$EC$11,0)),MATCH(ROW(productData[sku]),ROW(productData[sku])),""),ROWS($A$15:A240)+$B$3)),INDEX(productData[sku],SMALL(IF(ISNUMBER(MATCH(productData[category],$EC$9,0)*MATCH(productData[sex],$EC$11,0)*MATCH(productData[size1],$EC$13,0)),MATCH(ROW(productData[sku]),ROW(productData[sku])),""),ROWS($A$15:A240)+$B$3))))),"")</f>
        <v/>
      </c>
      <c r="EF235" s="501" t="str">
        <f t="array" ref="EF235">IFERROR(IF($EC$9="",IF($EC$11="",IF($EC$13="",INDEX(productData[description],SMALL(MATCH(ROW(productData[sku]),ROW(productData[sku])),ROWS($A$15:A242)+$B$3)),INDEX(productData[description],SMALL(IF(ISNUMBER(MATCH(productData[size1],$EC$13,0)),MATCH(ROW(productData[sku]),ROW(productData[sku])),""),ROWS($A$15:A240)+$B$3))),IF($EC$13="",INDEX(productData[description],SMALL(IF(ISNUMBER(MATCH(productData[sex],$EC$11,0)),MATCH(ROW(productData[sku]),ROW(productData[sku])),""),ROWS($A$15:A240)+$B$3)),INDEX(productData[description],SMALL(IF(ISNUMBER(MATCH(productData[sex],$EC$11,0)*MATCH(productData[size1],$EC$13,0)),MATCH(ROW(productData[sku]),ROW(productData[sku])),""),ROWS($A$15:A240)+$B$3)))),IF($EC$11="",IF($EC$13="",INDEX(productData[description],SMALL(IF(ISNUMBER(MATCH(productData[category],$EC$9,0)),MATCH(ROW(productData[sku]),ROW(productData[sku])),""),ROWS($A$15:A240)+$B$3)),INDEX(productData[description],SMALL(IF(ISNUMBER(MATCH(productData[category],$EC$9,0)*MATCH(productData[size1],$EC$13,0)),MATCH(ROW(productData[sku]),ROW(productData[sku])),""),ROWS($A$15:A240)+$B$3))),IF($EC$13="",INDEX(productData[description],SMALL(IF(ISNUMBER(MATCH(productData[category],$EC$9,0)*MATCH(productData[sex],$EC$11,0)),MATCH(ROW(productData[sku]),ROW(productData[sku])),""),ROWS($A$15:A240)+$B$3)),INDEX(productData[description],SMALL(IF(ISNUMBER(MATCH(productData[category],$EC$9,0)*MATCH(productData[sex],$EC$11,0)*MATCH(productData[size1],$EC$13,0)),MATCH(ROW(productData[sku]),ROW(productData[sku])),""),ROWS($A$15:A240)+$B$3))))),"")</f>
        <v/>
      </c>
      <c r="EG235" s="338" t="str">
        <f>IFERROR(IF('BHPC MANAGER'!$EE235="","",INDEX(inventory[ESISTENZA],MATCH('BHPC MANAGER'!$EE235,inventory[SKU],0))),0)</f>
        <v/>
      </c>
      <c r="EH235" s="339" t="s">
        <v>241</v>
      </c>
      <c r="EI235" s="339" t="str">
        <f t="shared" si="17"/>
        <v/>
      </c>
      <c r="EJ235" s="340" t="s">
        <v>241</v>
      </c>
      <c r="EK235" s="341" t="str">
        <f t="shared" si="18"/>
        <v/>
      </c>
    </row>
    <row r="236" spans="63:141" x14ac:dyDescent="0.35">
      <c r="BK236" s="266"/>
      <c r="BL236" s="267"/>
      <c r="BM236" s="268"/>
      <c r="BN236" s="267"/>
      <c r="BO236" s="268"/>
      <c r="EE236" s="342" t="str">
        <f t="array" ref="EE236">IFERROR(IF($EC$9="",IF($EC$11="",IF($EC$13="",INDEX(productData[sku],SMALL(MATCH(ROW(productData[sku]),ROW(productData[sku])),ROWS($A$15:A243)+$B$3)),INDEX(productData[sku],SMALL(IF(ISNUMBER(MATCH(productData[size1],$EC$13,0)),MATCH(ROW(productData[sku]),ROW(productData[sku])),""),ROWS($A$15:A241)+$B$3))),IF($EC$13="",INDEX(productData[sku],SMALL(IF(ISNUMBER(MATCH(productData[sex],$EC$11,0)),MATCH(ROW(productData[sku]),ROW(productData[sku])),""),ROWS($A$15:A241)+$B$3)),INDEX(productData[sku],SMALL(IF(ISNUMBER(MATCH(productData[sex],$EC$11,0)*MATCH(productData[size1],$EC$13,0)),MATCH(ROW(productData[sku]),ROW(productData[sku])),""),ROWS($A$15:A241)+$B$3)))),IF($EC$11="",IF($EC$13="",INDEX(productData[sku],SMALL(IF(ISNUMBER(MATCH(productData[category],$EC$9,0)),MATCH(ROW(productData[sku]),ROW(productData[sku])),""),ROWS($A$15:A241)+$B$3)),INDEX(productData[sku],SMALL(IF(ISNUMBER(MATCH(productData[category],$EC$9,0)*MATCH(productData[size1],$EC$13,0)),MATCH(ROW(productData[sku]),ROW(productData[sku])),""),ROWS($A$15:A241)+$B$3))),IF($EC$13="",INDEX(productData[sku],SMALL(IF(ISNUMBER(MATCH(productData[category],$EC$9,0)*MATCH(productData[sex],$EC$11,0)),MATCH(ROW(productData[sku]),ROW(productData[sku])),""),ROWS($A$15:A241)+$B$3)),INDEX(productData[sku],SMALL(IF(ISNUMBER(MATCH(productData[category],$EC$9,0)*MATCH(productData[sex],$EC$11,0)*MATCH(productData[size1],$EC$13,0)),MATCH(ROW(productData[sku]),ROW(productData[sku])),""),ROWS($A$15:A241)+$B$3))))),"")</f>
        <v/>
      </c>
      <c r="EF236" s="502" t="str">
        <f t="array" ref="EF236">IFERROR(IF($EC$9="",IF($EC$11="",IF($EC$13="",INDEX(productData[description],SMALL(MATCH(ROW(productData[sku]),ROW(productData[sku])),ROWS($A$15:A243)+$B$3)),INDEX(productData[description],SMALL(IF(ISNUMBER(MATCH(productData[size1],$EC$13,0)),MATCH(ROW(productData[sku]),ROW(productData[sku])),""),ROWS($A$15:A241)+$B$3))),IF($EC$13="",INDEX(productData[description],SMALL(IF(ISNUMBER(MATCH(productData[sex],$EC$11,0)),MATCH(ROW(productData[sku]),ROW(productData[sku])),""),ROWS($A$15:A241)+$B$3)),INDEX(productData[description],SMALL(IF(ISNUMBER(MATCH(productData[sex],$EC$11,0)*MATCH(productData[size1],$EC$13,0)),MATCH(ROW(productData[sku]),ROW(productData[sku])),""),ROWS($A$15:A241)+$B$3)))),IF($EC$11="",IF($EC$13="",INDEX(productData[description],SMALL(IF(ISNUMBER(MATCH(productData[category],$EC$9,0)),MATCH(ROW(productData[sku]),ROW(productData[sku])),""),ROWS($A$15:A241)+$B$3)),INDEX(productData[description],SMALL(IF(ISNUMBER(MATCH(productData[category],$EC$9,0)*MATCH(productData[size1],$EC$13,0)),MATCH(ROW(productData[sku]),ROW(productData[sku])),""),ROWS($A$15:A241)+$B$3))),IF($EC$13="",INDEX(productData[description],SMALL(IF(ISNUMBER(MATCH(productData[category],$EC$9,0)*MATCH(productData[sex],$EC$11,0)),MATCH(ROW(productData[sku]),ROW(productData[sku])),""),ROWS($A$15:A241)+$B$3)),INDEX(productData[description],SMALL(IF(ISNUMBER(MATCH(productData[category],$EC$9,0)*MATCH(productData[sex],$EC$11,0)*MATCH(productData[size1],$EC$13,0)),MATCH(ROW(productData[sku]),ROW(productData[sku])),""),ROWS($A$15:A241)+$B$3))))),"")</f>
        <v/>
      </c>
      <c r="EG236" s="343" t="str">
        <f>IFERROR(IF('BHPC MANAGER'!$EE236="","",INDEX(inventory[ESISTENZA],MATCH('BHPC MANAGER'!$EE236,inventory[SKU],0))),0)</f>
        <v/>
      </c>
      <c r="EH236" s="344" t="s">
        <v>241</v>
      </c>
      <c r="EI236" s="344" t="str">
        <f t="shared" si="17"/>
        <v/>
      </c>
      <c r="EJ236" s="345" t="s">
        <v>241</v>
      </c>
      <c r="EK236" s="346" t="str">
        <f t="shared" si="18"/>
        <v/>
      </c>
    </row>
    <row r="237" spans="63:141" x14ac:dyDescent="0.35">
      <c r="BK237" s="266"/>
      <c r="BL237" s="267"/>
      <c r="BM237" s="268"/>
      <c r="BN237" s="267"/>
      <c r="BO237" s="268"/>
      <c r="EE237" s="337" t="str">
        <f t="array" ref="EE237">IFERROR(IF($EC$9="",IF($EC$11="",IF($EC$13="",INDEX(productData[sku],SMALL(MATCH(ROW(productData[sku]),ROW(productData[sku])),ROWS($A$15:A244)+$B$3)),INDEX(productData[sku],SMALL(IF(ISNUMBER(MATCH(productData[size1],$EC$13,0)),MATCH(ROW(productData[sku]),ROW(productData[sku])),""),ROWS($A$15:A242)+$B$3))),IF($EC$13="",INDEX(productData[sku],SMALL(IF(ISNUMBER(MATCH(productData[sex],$EC$11,0)),MATCH(ROW(productData[sku]),ROW(productData[sku])),""),ROWS($A$15:A242)+$B$3)),INDEX(productData[sku],SMALL(IF(ISNUMBER(MATCH(productData[sex],$EC$11,0)*MATCH(productData[size1],$EC$13,0)),MATCH(ROW(productData[sku]),ROW(productData[sku])),""),ROWS($A$15:A242)+$B$3)))),IF($EC$11="",IF($EC$13="",INDEX(productData[sku],SMALL(IF(ISNUMBER(MATCH(productData[category],$EC$9,0)),MATCH(ROW(productData[sku]),ROW(productData[sku])),""),ROWS($A$15:A242)+$B$3)),INDEX(productData[sku],SMALL(IF(ISNUMBER(MATCH(productData[category],$EC$9,0)*MATCH(productData[size1],$EC$13,0)),MATCH(ROW(productData[sku]),ROW(productData[sku])),""),ROWS($A$15:A242)+$B$3))),IF($EC$13="",INDEX(productData[sku],SMALL(IF(ISNUMBER(MATCH(productData[category],$EC$9,0)*MATCH(productData[sex],$EC$11,0)),MATCH(ROW(productData[sku]),ROW(productData[sku])),""),ROWS($A$15:A242)+$B$3)),INDEX(productData[sku],SMALL(IF(ISNUMBER(MATCH(productData[category],$EC$9,0)*MATCH(productData[sex],$EC$11,0)*MATCH(productData[size1],$EC$13,0)),MATCH(ROW(productData[sku]),ROW(productData[sku])),""),ROWS($A$15:A242)+$B$3))))),"")</f>
        <v/>
      </c>
      <c r="EF237" s="501" t="str">
        <f t="array" ref="EF237">IFERROR(IF($EC$9="",IF($EC$11="",IF($EC$13="",INDEX(productData[description],SMALL(MATCH(ROW(productData[sku]),ROW(productData[sku])),ROWS($A$15:A244)+$B$3)),INDEX(productData[description],SMALL(IF(ISNUMBER(MATCH(productData[size1],$EC$13,0)),MATCH(ROW(productData[sku]),ROW(productData[sku])),""),ROWS($A$15:A242)+$B$3))),IF($EC$13="",INDEX(productData[description],SMALL(IF(ISNUMBER(MATCH(productData[sex],$EC$11,0)),MATCH(ROW(productData[sku]),ROW(productData[sku])),""),ROWS($A$15:A242)+$B$3)),INDEX(productData[description],SMALL(IF(ISNUMBER(MATCH(productData[sex],$EC$11,0)*MATCH(productData[size1],$EC$13,0)),MATCH(ROW(productData[sku]),ROW(productData[sku])),""),ROWS($A$15:A242)+$B$3)))),IF($EC$11="",IF($EC$13="",INDEX(productData[description],SMALL(IF(ISNUMBER(MATCH(productData[category],$EC$9,0)),MATCH(ROW(productData[sku]),ROW(productData[sku])),""),ROWS($A$15:A242)+$B$3)),INDEX(productData[description],SMALL(IF(ISNUMBER(MATCH(productData[category],$EC$9,0)*MATCH(productData[size1],$EC$13,0)),MATCH(ROW(productData[sku]),ROW(productData[sku])),""),ROWS($A$15:A242)+$B$3))),IF($EC$13="",INDEX(productData[description],SMALL(IF(ISNUMBER(MATCH(productData[category],$EC$9,0)*MATCH(productData[sex],$EC$11,0)),MATCH(ROW(productData[sku]),ROW(productData[sku])),""),ROWS($A$15:A242)+$B$3)),INDEX(productData[description],SMALL(IF(ISNUMBER(MATCH(productData[category],$EC$9,0)*MATCH(productData[sex],$EC$11,0)*MATCH(productData[size1],$EC$13,0)),MATCH(ROW(productData[sku]),ROW(productData[sku])),""),ROWS($A$15:A242)+$B$3))))),"")</f>
        <v/>
      </c>
      <c r="EG237" s="338" t="str">
        <f>IFERROR(IF('BHPC MANAGER'!$EE237="","",INDEX(inventory[ESISTENZA],MATCH('BHPC MANAGER'!$EE237,inventory[SKU],0))),0)</f>
        <v/>
      </c>
      <c r="EH237" s="339" t="s">
        <v>241</v>
      </c>
      <c r="EI237" s="339" t="str">
        <f t="shared" si="17"/>
        <v/>
      </c>
      <c r="EJ237" s="340" t="s">
        <v>241</v>
      </c>
      <c r="EK237" s="341" t="str">
        <f t="shared" si="18"/>
        <v/>
      </c>
    </row>
    <row r="238" spans="63:141" x14ac:dyDescent="0.35">
      <c r="BK238" s="266"/>
      <c r="BL238" s="267"/>
      <c r="BM238" s="268"/>
      <c r="BN238" s="267"/>
      <c r="BO238" s="268"/>
      <c r="EE238" s="342" t="str">
        <f t="array" ref="EE238">IFERROR(IF($EC$9="",IF($EC$11="",IF($EC$13="",INDEX(productData[sku],SMALL(MATCH(ROW(productData[sku]),ROW(productData[sku])),ROWS($A$15:A245)+$B$3)),INDEX(productData[sku],SMALL(IF(ISNUMBER(MATCH(productData[size1],$EC$13,0)),MATCH(ROW(productData[sku]),ROW(productData[sku])),""),ROWS($A$15:A243)+$B$3))),IF($EC$13="",INDEX(productData[sku],SMALL(IF(ISNUMBER(MATCH(productData[sex],$EC$11,0)),MATCH(ROW(productData[sku]),ROW(productData[sku])),""),ROWS($A$15:A243)+$B$3)),INDEX(productData[sku],SMALL(IF(ISNUMBER(MATCH(productData[sex],$EC$11,0)*MATCH(productData[size1],$EC$13,0)),MATCH(ROW(productData[sku]),ROW(productData[sku])),""),ROWS($A$15:A243)+$B$3)))),IF($EC$11="",IF($EC$13="",INDEX(productData[sku],SMALL(IF(ISNUMBER(MATCH(productData[category],$EC$9,0)),MATCH(ROW(productData[sku]),ROW(productData[sku])),""),ROWS($A$15:A243)+$B$3)),INDEX(productData[sku],SMALL(IF(ISNUMBER(MATCH(productData[category],$EC$9,0)*MATCH(productData[size1],$EC$13,0)),MATCH(ROW(productData[sku]),ROW(productData[sku])),""),ROWS($A$15:A243)+$B$3))),IF($EC$13="",INDEX(productData[sku],SMALL(IF(ISNUMBER(MATCH(productData[category],$EC$9,0)*MATCH(productData[sex],$EC$11,0)),MATCH(ROW(productData[sku]),ROW(productData[sku])),""),ROWS($A$15:A243)+$B$3)),INDEX(productData[sku],SMALL(IF(ISNUMBER(MATCH(productData[category],$EC$9,0)*MATCH(productData[sex],$EC$11,0)*MATCH(productData[size1],$EC$13,0)),MATCH(ROW(productData[sku]),ROW(productData[sku])),""),ROWS($A$15:A243)+$B$3))))),"")</f>
        <v/>
      </c>
      <c r="EF238" s="502" t="str">
        <f t="array" ref="EF238">IFERROR(IF($EC$9="",IF($EC$11="",IF($EC$13="",INDEX(productData[description],SMALL(MATCH(ROW(productData[sku]),ROW(productData[sku])),ROWS($A$15:A245)+$B$3)),INDEX(productData[description],SMALL(IF(ISNUMBER(MATCH(productData[size1],$EC$13,0)),MATCH(ROW(productData[sku]),ROW(productData[sku])),""),ROWS($A$15:A243)+$B$3))),IF($EC$13="",INDEX(productData[description],SMALL(IF(ISNUMBER(MATCH(productData[sex],$EC$11,0)),MATCH(ROW(productData[sku]),ROW(productData[sku])),""),ROWS($A$15:A243)+$B$3)),INDEX(productData[description],SMALL(IF(ISNUMBER(MATCH(productData[sex],$EC$11,0)*MATCH(productData[size1],$EC$13,0)),MATCH(ROW(productData[sku]),ROW(productData[sku])),""),ROWS($A$15:A243)+$B$3)))),IF($EC$11="",IF($EC$13="",INDEX(productData[description],SMALL(IF(ISNUMBER(MATCH(productData[category],$EC$9,0)),MATCH(ROW(productData[sku]),ROW(productData[sku])),""),ROWS($A$15:A243)+$B$3)),INDEX(productData[description],SMALL(IF(ISNUMBER(MATCH(productData[category],$EC$9,0)*MATCH(productData[size1],$EC$13,0)),MATCH(ROW(productData[sku]),ROW(productData[sku])),""),ROWS($A$15:A243)+$B$3))),IF($EC$13="",INDEX(productData[description],SMALL(IF(ISNUMBER(MATCH(productData[category],$EC$9,0)*MATCH(productData[sex],$EC$11,0)),MATCH(ROW(productData[sku]),ROW(productData[sku])),""),ROWS($A$15:A243)+$B$3)),INDEX(productData[description],SMALL(IF(ISNUMBER(MATCH(productData[category],$EC$9,0)*MATCH(productData[sex],$EC$11,0)*MATCH(productData[size1],$EC$13,0)),MATCH(ROW(productData[sku]),ROW(productData[sku])),""),ROWS($A$15:A243)+$B$3))))),"")</f>
        <v/>
      </c>
      <c r="EG238" s="343" t="str">
        <f>IFERROR(IF('BHPC MANAGER'!$EE238="","",INDEX(inventory[ESISTENZA],MATCH('BHPC MANAGER'!$EE238,inventory[SKU],0))),0)</f>
        <v/>
      </c>
      <c r="EH238" s="344" t="s">
        <v>241</v>
      </c>
      <c r="EI238" s="344" t="str">
        <f t="shared" si="17"/>
        <v/>
      </c>
      <c r="EJ238" s="345" t="s">
        <v>241</v>
      </c>
      <c r="EK238" s="346" t="str">
        <f t="shared" si="18"/>
        <v/>
      </c>
    </row>
    <row r="239" spans="63:141" x14ac:dyDescent="0.35">
      <c r="BK239" s="266"/>
      <c r="BL239" s="267"/>
      <c r="BM239" s="268"/>
      <c r="BN239" s="267"/>
      <c r="BO239" s="268"/>
      <c r="EE239" s="337" t="str">
        <f t="array" ref="EE239">IFERROR(IF($EC$9="",IF($EC$11="",IF($EC$13="",INDEX(productData[sku],SMALL(MATCH(ROW(productData[sku]),ROW(productData[sku])),ROWS($A$15:A246)+$B$3)),INDEX(productData[sku],SMALL(IF(ISNUMBER(MATCH(productData[size1],$EC$13,0)),MATCH(ROW(productData[sku]),ROW(productData[sku])),""),ROWS($A$15:A244)+$B$3))),IF($EC$13="",INDEX(productData[sku],SMALL(IF(ISNUMBER(MATCH(productData[sex],$EC$11,0)),MATCH(ROW(productData[sku]),ROW(productData[sku])),""),ROWS($A$15:A244)+$B$3)),INDEX(productData[sku],SMALL(IF(ISNUMBER(MATCH(productData[sex],$EC$11,0)*MATCH(productData[size1],$EC$13,0)),MATCH(ROW(productData[sku]),ROW(productData[sku])),""),ROWS($A$15:A244)+$B$3)))),IF($EC$11="",IF($EC$13="",INDEX(productData[sku],SMALL(IF(ISNUMBER(MATCH(productData[category],$EC$9,0)),MATCH(ROW(productData[sku]),ROW(productData[sku])),""),ROWS($A$15:A244)+$B$3)),INDEX(productData[sku],SMALL(IF(ISNUMBER(MATCH(productData[category],$EC$9,0)*MATCH(productData[size1],$EC$13,0)),MATCH(ROW(productData[sku]),ROW(productData[sku])),""),ROWS($A$15:A244)+$B$3))),IF($EC$13="",INDEX(productData[sku],SMALL(IF(ISNUMBER(MATCH(productData[category],$EC$9,0)*MATCH(productData[sex],$EC$11,0)),MATCH(ROW(productData[sku]),ROW(productData[sku])),""),ROWS($A$15:A244)+$B$3)),INDEX(productData[sku],SMALL(IF(ISNUMBER(MATCH(productData[category],$EC$9,0)*MATCH(productData[sex],$EC$11,0)*MATCH(productData[size1],$EC$13,0)),MATCH(ROW(productData[sku]),ROW(productData[sku])),""),ROWS($A$15:A244)+$B$3))))),"")</f>
        <v/>
      </c>
      <c r="EF239" s="501" t="str">
        <f t="array" ref="EF239">IFERROR(IF($EC$9="",IF($EC$11="",IF($EC$13="",INDEX(productData[description],SMALL(MATCH(ROW(productData[sku]),ROW(productData[sku])),ROWS($A$15:A246)+$B$3)),INDEX(productData[description],SMALL(IF(ISNUMBER(MATCH(productData[size1],$EC$13,0)),MATCH(ROW(productData[sku]),ROW(productData[sku])),""),ROWS($A$15:A244)+$B$3))),IF($EC$13="",INDEX(productData[description],SMALL(IF(ISNUMBER(MATCH(productData[sex],$EC$11,0)),MATCH(ROW(productData[sku]),ROW(productData[sku])),""),ROWS($A$15:A244)+$B$3)),INDEX(productData[description],SMALL(IF(ISNUMBER(MATCH(productData[sex],$EC$11,0)*MATCH(productData[size1],$EC$13,0)),MATCH(ROW(productData[sku]),ROW(productData[sku])),""),ROWS($A$15:A244)+$B$3)))),IF($EC$11="",IF($EC$13="",INDEX(productData[description],SMALL(IF(ISNUMBER(MATCH(productData[category],$EC$9,0)),MATCH(ROW(productData[sku]),ROW(productData[sku])),""),ROWS($A$15:A244)+$B$3)),INDEX(productData[description],SMALL(IF(ISNUMBER(MATCH(productData[category],$EC$9,0)*MATCH(productData[size1],$EC$13,0)),MATCH(ROW(productData[sku]),ROW(productData[sku])),""),ROWS($A$15:A244)+$B$3))),IF($EC$13="",INDEX(productData[description],SMALL(IF(ISNUMBER(MATCH(productData[category],$EC$9,0)*MATCH(productData[sex],$EC$11,0)),MATCH(ROW(productData[sku]),ROW(productData[sku])),""),ROWS($A$15:A244)+$B$3)),INDEX(productData[description],SMALL(IF(ISNUMBER(MATCH(productData[category],$EC$9,0)*MATCH(productData[sex],$EC$11,0)*MATCH(productData[size1],$EC$13,0)),MATCH(ROW(productData[sku]),ROW(productData[sku])),""),ROWS($A$15:A244)+$B$3))))),"")</f>
        <v/>
      </c>
      <c r="EG239" s="338" t="str">
        <f>IFERROR(IF('BHPC MANAGER'!$EE239="","",INDEX(inventory[ESISTENZA],MATCH('BHPC MANAGER'!$EE239,inventory[SKU],0))),0)</f>
        <v/>
      </c>
      <c r="EH239" s="339" t="s">
        <v>241</v>
      </c>
      <c r="EI239" s="339" t="str">
        <f t="shared" si="17"/>
        <v/>
      </c>
      <c r="EJ239" s="340" t="s">
        <v>241</v>
      </c>
      <c r="EK239" s="341" t="str">
        <f t="shared" si="18"/>
        <v/>
      </c>
    </row>
    <row r="240" spans="63:141" x14ac:dyDescent="0.35">
      <c r="BK240" s="266"/>
      <c r="BL240" s="267"/>
      <c r="BM240" s="268"/>
      <c r="BN240" s="267"/>
      <c r="BO240" s="268"/>
      <c r="EE240" s="342" t="str">
        <f t="array" ref="EE240">IFERROR(IF($EC$9="",IF($EC$11="",IF($EC$13="",INDEX(productData[sku],SMALL(MATCH(ROW(productData[sku]),ROW(productData[sku])),ROWS($A$15:A247)+$B$3)),INDEX(productData[sku],SMALL(IF(ISNUMBER(MATCH(productData[size1],$EC$13,0)),MATCH(ROW(productData[sku]),ROW(productData[sku])),""),ROWS($A$15:A245)+$B$3))),IF($EC$13="",INDEX(productData[sku],SMALL(IF(ISNUMBER(MATCH(productData[sex],$EC$11,0)),MATCH(ROW(productData[sku]),ROW(productData[sku])),""),ROWS($A$15:A245)+$B$3)),INDEX(productData[sku],SMALL(IF(ISNUMBER(MATCH(productData[sex],$EC$11,0)*MATCH(productData[size1],$EC$13,0)),MATCH(ROW(productData[sku]),ROW(productData[sku])),""),ROWS($A$15:A245)+$B$3)))),IF($EC$11="",IF($EC$13="",INDEX(productData[sku],SMALL(IF(ISNUMBER(MATCH(productData[category],$EC$9,0)),MATCH(ROW(productData[sku]),ROW(productData[sku])),""),ROWS($A$15:A245)+$B$3)),INDEX(productData[sku],SMALL(IF(ISNUMBER(MATCH(productData[category],$EC$9,0)*MATCH(productData[size1],$EC$13,0)),MATCH(ROW(productData[sku]),ROW(productData[sku])),""),ROWS($A$15:A245)+$B$3))),IF($EC$13="",INDEX(productData[sku],SMALL(IF(ISNUMBER(MATCH(productData[category],$EC$9,0)*MATCH(productData[sex],$EC$11,0)),MATCH(ROW(productData[sku]),ROW(productData[sku])),""),ROWS($A$15:A245)+$B$3)),INDEX(productData[sku],SMALL(IF(ISNUMBER(MATCH(productData[category],$EC$9,0)*MATCH(productData[sex],$EC$11,0)*MATCH(productData[size1],$EC$13,0)),MATCH(ROW(productData[sku]),ROW(productData[sku])),""),ROWS($A$15:A245)+$B$3))))),"")</f>
        <v/>
      </c>
      <c r="EF240" s="502" t="str">
        <f t="array" ref="EF240">IFERROR(IF($EC$9="",IF($EC$11="",IF($EC$13="",INDEX(productData[description],SMALL(MATCH(ROW(productData[sku]),ROW(productData[sku])),ROWS($A$15:A247)+$B$3)),INDEX(productData[description],SMALL(IF(ISNUMBER(MATCH(productData[size1],$EC$13,0)),MATCH(ROW(productData[sku]),ROW(productData[sku])),""),ROWS($A$15:A245)+$B$3))),IF($EC$13="",INDEX(productData[description],SMALL(IF(ISNUMBER(MATCH(productData[sex],$EC$11,0)),MATCH(ROW(productData[sku]),ROW(productData[sku])),""),ROWS($A$15:A245)+$B$3)),INDEX(productData[description],SMALL(IF(ISNUMBER(MATCH(productData[sex],$EC$11,0)*MATCH(productData[size1],$EC$13,0)),MATCH(ROW(productData[sku]),ROW(productData[sku])),""),ROWS($A$15:A245)+$B$3)))),IF($EC$11="",IF($EC$13="",INDEX(productData[description],SMALL(IF(ISNUMBER(MATCH(productData[category],$EC$9,0)),MATCH(ROW(productData[sku]),ROW(productData[sku])),""),ROWS($A$15:A245)+$B$3)),INDEX(productData[description],SMALL(IF(ISNUMBER(MATCH(productData[category],$EC$9,0)*MATCH(productData[size1],$EC$13,0)),MATCH(ROW(productData[sku]),ROW(productData[sku])),""),ROWS($A$15:A245)+$B$3))),IF($EC$13="",INDEX(productData[description],SMALL(IF(ISNUMBER(MATCH(productData[category],$EC$9,0)*MATCH(productData[sex],$EC$11,0)),MATCH(ROW(productData[sku]),ROW(productData[sku])),""),ROWS($A$15:A245)+$B$3)),INDEX(productData[description],SMALL(IF(ISNUMBER(MATCH(productData[category],$EC$9,0)*MATCH(productData[sex],$EC$11,0)*MATCH(productData[size1],$EC$13,0)),MATCH(ROW(productData[sku]),ROW(productData[sku])),""),ROWS($A$15:A245)+$B$3))))),"")</f>
        <v/>
      </c>
      <c r="EG240" s="343" t="str">
        <f>IFERROR(IF('BHPC MANAGER'!$EE240="","",INDEX(inventory[ESISTENZA],MATCH('BHPC MANAGER'!$EE240,inventory[SKU],0))),0)</f>
        <v/>
      </c>
      <c r="EH240" s="344" t="s">
        <v>241</v>
      </c>
      <c r="EI240" s="344" t="str">
        <f t="shared" si="17"/>
        <v/>
      </c>
      <c r="EJ240" s="345" t="s">
        <v>241</v>
      </c>
      <c r="EK240" s="346" t="str">
        <f t="shared" si="18"/>
        <v/>
      </c>
    </row>
    <row r="241" spans="63:141" x14ac:dyDescent="0.35">
      <c r="BK241" s="266"/>
      <c r="BL241" s="267"/>
      <c r="BM241" s="268"/>
      <c r="BN241" s="267"/>
      <c r="BO241" s="268"/>
      <c r="EE241" s="337" t="str">
        <f t="array" ref="EE241">IFERROR(IF($EC$9="",IF($EC$11="",IF($EC$13="",INDEX(productData[sku],SMALL(MATCH(ROW(productData[sku]),ROW(productData[sku])),ROWS($A$15:A248)+$B$3)),INDEX(productData[sku],SMALL(IF(ISNUMBER(MATCH(productData[size1],$EC$13,0)),MATCH(ROW(productData[sku]),ROW(productData[sku])),""),ROWS($A$15:A246)+$B$3))),IF($EC$13="",INDEX(productData[sku],SMALL(IF(ISNUMBER(MATCH(productData[sex],$EC$11,0)),MATCH(ROW(productData[sku]),ROW(productData[sku])),""),ROWS($A$15:A246)+$B$3)),INDEX(productData[sku],SMALL(IF(ISNUMBER(MATCH(productData[sex],$EC$11,0)*MATCH(productData[size1],$EC$13,0)),MATCH(ROW(productData[sku]),ROW(productData[sku])),""),ROWS($A$15:A246)+$B$3)))),IF($EC$11="",IF($EC$13="",INDEX(productData[sku],SMALL(IF(ISNUMBER(MATCH(productData[category],$EC$9,0)),MATCH(ROW(productData[sku]),ROW(productData[sku])),""),ROWS($A$15:A246)+$B$3)),INDEX(productData[sku],SMALL(IF(ISNUMBER(MATCH(productData[category],$EC$9,0)*MATCH(productData[size1],$EC$13,0)),MATCH(ROW(productData[sku]),ROW(productData[sku])),""),ROWS($A$15:A246)+$B$3))),IF($EC$13="",INDEX(productData[sku],SMALL(IF(ISNUMBER(MATCH(productData[category],$EC$9,0)*MATCH(productData[sex],$EC$11,0)),MATCH(ROW(productData[sku]),ROW(productData[sku])),""),ROWS($A$15:A246)+$B$3)),INDEX(productData[sku],SMALL(IF(ISNUMBER(MATCH(productData[category],$EC$9,0)*MATCH(productData[sex],$EC$11,0)*MATCH(productData[size1],$EC$13,0)),MATCH(ROW(productData[sku]),ROW(productData[sku])),""),ROWS($A$15:A246)+$B$3))))),"")</f>
        <v/>
      </c>
      <c r="EF241" s="501" t="str">
        <f t="array" ref="EF241">IFERROR(IF($EC$9="",IF($EC$11="",IF($EC$13="",INDEX(productData[description],SMALL(MATCH(ROW(productData[sku]),ROW(productData[sku])),ROWS($A$15:A248)+$B$3)),INDEX(productData[description],SMALL(IF(ISNUMBER(MATCH(productData[size1],$EC$13,0)),MATCH(ROW(productData[sku]),ROW(productData[sku])),""),ROWS($A$15:A246)+$B$3))),IF($EC$13="",INDEX(productData[description],SMALL(IF(ISNUMBER(MATCH(productData[sex],$EC$11,0)),MATCH(ROW(productData[sku]),ROW(productData[sku])),""),ROWS($A$15:A246)+$B$3)),INDEX(productData[description],SMALL(IF(ISNUMBER(MATCH(productData[sex],$EC$11,0)*MATCH(productData[size1],$EC$13,0)),MATCH(ROW(productData[sku]),ROW(productData[sku])),""),ROWS($A$15:A246)+$B$3)))),IF($EC$11="",IF($EC$13="",INDEX(productData[description],SMALL(IF(ISNUMBER(MATCH(productData[category],$EC$9,0)),MATCH(ROW(productData[sku]),ROW(productData[sku])),""),ROWS($A$15:A246)+$B$3)),INDEX(productData[description],SMALL(IF(ISNUMBER(MATCH(productData[category],$EC$9,0)*MATCH(productData[size1],$EC$13,0)),MATCH(ROW(productData[sku]),ROW(productData[sku])),""),ROWS($A$15:A246)+$B$3))),IF($EC$13="",INDEX(productData[description],SMALL(IF(ISNUMBER(MATCH(productData[category],$EC$9,0)*MATCH(productData[sex],$EC$11,0)),MATCH(ROW(productData[sku]),ROW(productData[sku])),""),ROWS($A$15:A246)+$B$3)),INDEX(productData[description],SMALL(IF(ISNUMBER(MATCH(productData[category],$EC$9,0)*MATCH(productData[sex],$EC$11,0)*MATCH(productData[size1],$EC$13,0)),MATCH(ROW(productData[sku]),ROW(productData[sku])),""),ROWS($A$15:A246)+$B$3))))),"")</f>
        <v/>
      </c>
      <c r="EG241" s="338" t="str">
        <f>IFERROR(IF('BHPC MANAGER'!$EE241="","",INDEX(inventory[ESISTENZA],MATCH('BHPC MANAGER'!$EE241,inventory[SKU],0))),0)</f>
        <v/>
      </c>
      <c r="EH241" s="339" t="s">
        <v>241</v>
      </c>
      <c r="EI241" s="339" t="str">
        <f t="shared" si="17"/>
        <v/>
      </c>
      <c r="EJ241" s="340" t="s">
        <v>241</v>
      </c>
      <c r="EK241" s="341" t="str">
        <f t="shared" si="18"/>
        <v/>
      </c>
    </row>
    <row r="242" spans="63:141" x14ac:dyDescent="0.35">
      <c r="BK242" s="266"/>
      <c r="BL242" s="267"/>
      <c r="BM242" s="268"/>
      <c r="BN242" s="267"/>
      <c r="BO242" s="268"/>
      <c r="EE242" s="342" t="str">
        <f t="array" ref="EE242">IFERROR(IF($EC$9="",IF($EC$11="",IF($EC$13="",INDEX(productData[sku],SMALL(MATCH(ROW(productData[sku]),ROW(productData[sku])),ROWS($A$15:A249)+$B$3)),INDEX(productData[sku],SMALL(IF(ISNUMBER(MATCH(productData[size1],$EC$13,0)),MATCH(ROW(productData[sku]),ROW(productData[sku])),""),ROWS($A$15:A247)+$B$3))),IF($EC$13="",INDEX(productData[sku],SMALL(IF(ISNUMBER(MATCH(productData[sex],$EC$11,0)),MATCH(ROW(productData[sku]),ROW(productData[sku])),""),ROWS($A$15:A247)+$B$3)),INDEX(productData[sku],SMALL(IF(ISNUMBER(MATCH(productData[sex],$EC$11,0)*MATCH(productData[size1],$EC$13,0)),MATCH(ROW(productData[sku]),ROW(productData[sku])),""),ROWS($A$15:A247)+$B$3)))),IF($EC$11="",IF($EC$13="",INDEX(productData[sku],SMALL(IF(ISNUMBER(MATCH(productData[category],$EC$9,0)),MATCH(ROW(productData[sku]),ROW(productData[sku])),""),ROWS($A$15:A247)+$B$3)),INDEX(productData[sku],SMALL(IF(ISNUMBER(MATCH(productData[category],$EC$9,0)*MATCH(productData[size1],$EC$13,0)),MATCH(ROW(productData[sku]),ROW(productData[sku])),""),ROWS($A$15:A247)+$B$3))),IF($EC$13="",INDEX(productData[sku],SMALL(IF(ISNUMBER(MATCH(productData[category],$EC$9,0)*MATCH(productData[sex],$EC$11,0)),MATCH(ROW(productData[sku]),ROW(productData[sku])),""),ROWS($A$15:A247)+$B$3)),INDEX(productData[sku],SMALL(IF(ISNUMBER(MATCH(productData[category],$EC$9,0)*MATCH(productData[sex],$EC$11,0)*MATCH(productData[size1],$EC$13,0)),MATCH(ROW(productData[sku]),ROW(productData[sku])),""),ROWS($A$15:A247)+$B$3))))),"")</f>
        <v/>
      </c>
      <c r="EF242" s="502" t="str">
        <f t="array" ref="EF242">IFERROR(IF($EC$9="",IF($EC$11="",IF($EC$13="",INDEX(productData[description],SMALL(MATCH(ROW(productData[sku]),ROW(productData[sku])),ROWS($A$15:A249)+$B$3)),INDEX(productData[description],SMALL(IF(ISNUMBER(MATCH(productData[size1],$EC$13,0)),MATCH(ROW(productData[sku]),ROW(productData[sku])),""),ROWS($A$15:A247)+$B$3))),IF($EC$13="",INDEX(productData[description],SMALL(IF(ISNUMBER(MATCH(productData[sex],$EC$11,0)),MATCH(ROW(productData[sku]),ROW(productData[sku])),""),ROWS($A$15:A247)+$B$3)),INDEX(productData[description],SMALL(IF(ISNUMBER(MATCH(productData[sex],$EC$11,0)*MATCH(productData[size1],$EC$13,0)),MATCH(ROW(productData[sku]),ROW(productData[sku])),""),ROWS($A$15:A247)+$B$3)))),IF($EC$11="",IF($EC$13="",INDEX(productData[description],SMALL(IF(ISNUMBER(MATCH(productData[category],$EC$9,0)),MATCH(ROW(productData[sku]),ROW(productData[sku])),""),ROWS($A$15:A247)+$B$3)),INDEX(productData[description],SMALL(IF(ISNUMBER(MATCH(productData[category],$EC$9,0)*MATCH(productData[size1],$EC$13,0)),MATCH(ROW(productData[sku]),ROW(productData[sku])),""),ROWS($A$15:A247)+$B$3))),IF($EC$13="",INDEX(productData[description],SMALL(IF(ISNUMBER(MATCH(productData[category],$EC$9,0)*MATCH(productData[sex],$EC$11,0)),MATCH(ROW(productData[sku]),ROW(productData[sku])),""),ROWS($A$15:A247)+$B$3)),INDEX(productData[description],SMALL(IF(ISNUMBER(MATCH(productData[category],$EC$9,0)*MATCH(productData[sex],$EC$11,0)*MATCH(productData[size1],$EC$13,0)),MATCH(ROW(productData[sku]),ROW(productData[sku])),""),ROWS($A$15:A247)+$B$3))))),"")</f>
        <v/>
      </c>
      <c r="EG242" s="343" t="str">
        <f>IFERROR(IF('BHPC MANAGER'!$EE242="","",INDEX(inventory[ESISTENZA],MATCH('BHPC MANAGER'!$EE242,inventory[SKU],0))),0)</f>
        <v/>
      </c>
      <c r="EH242" s="344" t="s">
        <v>241</v>
      </c>
      <c r="EI242" s="344" t="str">
        <f t="shared" si="17"/>
        <v/>
      </c>
      <c r="EJ242" s="345" t="s">
        <v>241</v>
      </c>
      <c r="EK242" s="346" t="str">
        <f t="shared" si="18"/>
        <v/>
      </c>
    </row>
    <row r="243" spans="63:141" x14ac:dyDescent="0.35">
      <c r="BK243" s="266"/>
      <c r="BL243" s="267"/>
      <c r="BM243" s="268"/>
      <c r="BN243" s="267"/>
      <c r="BO243" s="268"/>
      <c r="EE243" s="337" t="str">
        <f t="array" ref="EE243">IFERROR(IF($EC$9="",IF($EC$11="",IF($EC$13="",INDEX(productData[sku],SMALL(MATCH(ROW(productData[sku]),ROW(productData[sku])),ROWS($A$15:A250)+$B$3)),INDEX(productData[sku],SMALL(IF(ISNUMBER(MATCH(productData[size1],$EC$13,0)),MATCH(ROW(productData[sku]),ROW(productData[sku])),""),ROWS($A$15:A248)+$B$3))),IF($EC$13="",INDEX(productData[sku],SMALL(IF(ISNUMBER(MATCH(productData[sex],$EC$11,0)),MATCH(ROW(productData[sku]),ROW(productData[sku])),""),ROWS($A$15:A248)+$B$3)),INDEX(productData[sku],SMALL(IF(ISNUMBER(MATCH(productData[sex],$EC$11,0)*MATCH(productData[size1],$EC$13,0)),MATCH(ROW(productData[sku]),ROW(productData[sku])),""),ROWS($A$15:A248)+$B$3)))),IF($EC$11="",IF($EC$13="",INDEX(productData[sku],SMALL(IF(ISNUMBER(MATCH(productData[category],$EC$9,0)),MATCH(ROW(productData[sku]),ROW(productData[sku])),""),ROWS($A$15:A248)+$B$3)),INDEX(productData[sku],SMALL(IF(ISNUMBER(MATCH(productData[category],$EC$9,0)*MATCH(productData[size1],$EC$13,0)),MATCH(ROW(productData[sku]),ROW(productData[sku])),""),ROWS($A$15:A248)+$B$3))),IF($EC$13="",INDEX(productData[sku],SMALL(IF(ISNUMBER(MATCH(productData[category],$EC$9,0)*MATCH(productData[sex],$EC$11,0)),MATCH(ROW(productData[sku]),ROW(productData[sku])),""),ROWS($A$15:A248)+$B$3)),INDEX(productData[sku],SMALL(IF(ISNUMBER(MATCH(productData[category],$EC$9,0)*MATCH(productData[sex],$EC$11,0)*MATCH(productData[size1],$EC$13,0)),MATCH(ROW(productData[sku]),ROW(productData[sku])),""),ROWS($A$15:A248)+$B$3))))),"")</f>
        <v/>
      </c>
      <c r="EF243" s="501" t="str">
        <f t="array" ref="EF243">IFERROR(IF($EC$9="",IF($EC$11="",IF($EC$13="",INDEX(productData[description],SMALL(MATCH(ROW(productData[sku]),ROW(productData[sku])),ROWS($A$15:A250)+$B$3)),INDEX(productData[description],SMALL(IF(ISNUMBER(MATCH(productData[size1],$EC$13,0)),MATCH(ROW(productData[sku]),ROW(productData[sku])),""),ROWS($A$15:A248)+$B$3))),IF($EC$13="",INDEX(productData[description],SMALL(IF(ISNUMBER(MATCH(productData[sex],$EC$11,0)),MATCH(ROW(productData[sku]),ROW(productData[sku])),""),ROWS($A$15:A248)+$B$3)),INDEX(productData[description],SMALL(IF(ISNUMBER(MATCH(productData[sex],$EC$11,0)*MATCH(productData[size1],$EC$13,0)),MATCH(ROW(productData[sku]),ROW(productData[sku])),""),ROWS($A$15:A248)+$B$3)))),IF($EC$11="",IF($EC$13="",INDEX(productData[description],SMALL(IF(ISNUMBER(MATCH(productData[category],$EC$9,0)),MATCH(ROW(productData[sku]),ROW(productData[sku])),""),ROWS($A$15:A248)+$B$3)),INDEX(productData[description],SMALL(IF(ISNUMBER(MATCH(productData[category],$EC$9,0)*MATCH(productData[size1],$EC$13,0)),MATCH(ROW(productData[sku]),ROW(productData[sku])),""),ROWS($A$15:A248)+$B$3))),IF($EC$13="",INDEX(productData[description],SMALL(IF(ISNUMBER(MATCH(productData[category],$EC$9,0)*MATCH(productData[sex],$EC$11,0)),MATCH(ROW(productData[sku]),ROW(productData[sku])),""),ROWS($A$15:A248)+$B$3)),INDEX(productData[description],SMALL(IF(ISNUMBER(MATCH(productData[category],$EC$9,0)*MATCH(productData[sex],$EC$11,0)*MATCH(productData[size1],$EC$13,0)),MATCH(ROW(productData[sku]),ROW(productData[sku])),""),ROWS($A$15:A248)+$B$3))))),"")</f>
        <v/>
      </c>
      <c r="EG243" s="338" t="str">
        <f>IFERROR(IF('BHPC MANAGER'!$EE243="","",INDEX(inventory[ESISTENZA],MATCH('BHPC MANAGER'!$EE243,inventory[SKU],0))),0)</f>
        <v/>
      </c>
      <c r="EH243" s="339" t="s">
        <v>241</v>
      </c>
      <c r="EI243" s="339" t="str">
        <f t="shared" si="17"/>
        <v/>
      </c>
      <c r="EJ243" s="340" t="s">
        <v>241</v>
      </c>
      <c r="EK243" s="341" t="str">
        <f t="shared" si="18"/>
        <v/>
      </c>
    </row>
    <row r="244" spans="63:141" x14ac:dyDescent="0.35">
      <c r="BK244" s="266"/>
      <c r="BL244" s="267"/>
      <c r="BM244" s="268"/>
      <c r="BN244" s="267"/>
      <c r="BO244" s="268"/>
      <c r="EE244" s="342" t="str">
        <f t="array" ref="EE244">IFERROR(IF($EC$9="",IF($EC$11="",IF($EC$13="",INDEX(productData[sku],SMALL(MATCH(ROW(productData[sku]),ROW(productData[sku])),ROWS($A$15:A251)+$B$3)),INDEX(productData[sku],SMALL(IF(ISNUMBER(MATCH(productData[size1],$EC$13,0)),MATCH(ROW(productData[sku]),ROW(productData[sku])),""),ROWS($A$15:A249)+$B$3))),IF($EC$13="",INDEX(productData[sku],SMALL(IF(ISNUMBER(MATCH(productData[sex],$EC$11,0)),MATCH(ROW(productData[sku]),ROW(productData[sku])),""),ROWS($A$15:A249)+$B$3)),INDEX(productData[sku],SMALL(IF(ISNUMBER(MATCH(productData[sex],$EC$11,0)*MATCH(productData[size1],$EC$13,0)),MATCH(ROW(productData[sku]),ROW(productData[sku])),""),ROWS($A$15:A249)+$B$3)))),IF($EC$11="",IF($EC$13="",INDEX(productData[sku],SMALL(IF(ISNUMBER(MATCH(productData[category],$EC$9,0)),MATCH(ROW(productData[sku]),ROW(productData[sku])),""),ROWS($A$15:A249)+$B$3)),INDEX(productData[sku],SMALL(IF(ISNUMBER(MATCH(productData[category],$EC$9,0)*MATCH(productData[size1],$EC$13,0)),MATCH(ROW(productData[sku]),ROW(productData[sku])),""),ROWS($A$15:A249)+$B$3))),IF($EC$13="",INDEX(productData[sku],SMALL(IF(ISNUMBER(MATCH(productData[category],$EC$9,0)*MATCH(productData[sex],$EC$11,0)),MATCH(ROW(productData[sku]),ROW(productData[sku])),""),ROWS($A$15:A249)+$B$3)),INDEX(productData[sku],SMALL(IF(ISNUMBER(MATCH(productData[category],$EC$9,0)*MATCH(productData[sex],$EC$11,0)*MATCH(productData[size1],$EC$13,0)),MATCH(ROW(productData[sku]),ROW(productData[sku])),""),ROWS($A$15:A249)+$B$3))))),"")</f>
        <v/>
      </c>
      <c r="EF244" s="502" t="str">
        <f t="array" ref="EF244">IFERROR(IF($EC$9="",IF($EC$11="",IF($EC$13="",INDEX(productData[description],SMALL(MATCH(ROW(productData[sku]),ROW(productData[sku])),ROWS($A$15:A251)+$B$3)),INDEX(productData[description],SMALL(IF(ISNUMBER(MATCH(productData[size1],$EC$13,0)),MATCH(ROW(productData[sku]),ROW(productData[sku])),""),ROWS($A$15:A249)+$B$3))),IF($EC$13="",INDEX(productData[description],SMALL(IF(ISNUMBER(MATCH(productData[sex],$EC$11,0)),MATCH(ROW(productData[sku]),ROW(productData[sku])),""),ROWS($A$15:A249)+$B$3)),INDEX(productData[description],SMALL(IF(ISNUMBER(MATCH(productData[sex],$EC$11,0)*MATCH(productData[size1],$EC$13,0)),MATCH(ROW(productData[sku]),ROW(productData[sku])),""),ROWS($A$15:A249)+$B$3)))),IF($EC$11="",IF($EC$13="",INDEX(productData[description],SMALL(IF(ISNUMBER(MATCH(productData[category],$EC$9,0)),MATCH(ROW(productData[sku]),ROW(productData[sku])),""),ROWS($A$15:A249)+$B$3)),INDEX(productData[description],SMALL(IF(ISNUMBER(MATCH(productData[category],$EC$9,0)*MATCH(productData[size1],$EC$13,0)),MATCH(ROW(productData[sku]),ROW(productData[sku])),""),ROWS($A$15:A249)+$B$3))),IF($EC$13="",INDEX(productData[description],SMALL(IF(ISNUMBER(MATCH(productData[category],$EC$9,0)*MATCH(productData[sex],$EC$11,0)),MATCH(ROW(productData[sku]),ROW(productData[sku])),""),ROWS($A$15:A249)+$B$3)),INDEX(productData[description],SMALL(IF(ISNUMBER(MATCH(productData[category],$EC$9,0)*MATCH(productData[sex],$EC$11,0)*MATCH(productData[size1],$EC$13,0)),MATCH(ROW(productData[sku]),ROW(productData[sku])),""),ROWS($A$15:A249)+$B$3))))),"")</f>
        <v/>
      </c>
      <c r="EG244" s="343" t="str">
        <f>IFERROR(IF('BHPC MANAGER'!$EE244="","",INDEX(inventory[ESISTENZA],MATCH('BHPC MANAGER'!$EE244,inventory[SKU],0))),0)</f>
        <v/>
      </c>
      <c r="EH244" s="344" t="s">
        <v>241</v>
      </c>
      <c r="EI244" s="344" t="str">
        <f t="shared" si="17"/>
        <v/>
      </c>
      <c r="EJ244" s="345" t="s">
        <v>241</v>
      </c>
      <c r="EK244" s="346" t="str">
        <f t="shared" si="18"/>
        <v/>
      </c>
    </row>
    <row r="245" spans="63:141" x14ac:dyDescent="0.35">
      <c r="BK245" s="266"/>
      <c r="BL245" s="267"/>
      <c r="BM245" s="268"/>
      <c r="BN245" s="267"/>
      <c r="BO245" s="268"/>
      <c r="EE245" s="337" t="str">
        <f t="array" ref="EE245">IFERROR(IF($EC$9="",IF($EC$11="",IF($EC$13="",INDEX(productData[sku],SMALL(MATCH(ROW(productData[sku]),ROW(productData[sku])),ROWS($A$15:A252)+$B$3)),INDEX(productData[sku],SMALL(IF(ISNUMBER(MATCH(productData[size1],$EC$13,0)),MATCH(ROW(productData[sku]),ROW(productData[sku])),""),ROWS($A$15:A250)+$B$3))),IF($EC$13="",INDEX(productData[sku],SMALL(IF(ISNUMBER(MATCH(productData[sex],$EC$11,0)),MATCH(ROW(productData[sku]),ROW(productData[sku])),""),ROWS($A$15:A250)+$B$3)),INDEX(productData[sku],SMALL(IF(ISNUMBER(MATCH(productData[sex],$EC$11,0)*MATCH(productData[size1],$EC$13,0)),MATCH(ROW(productData[sku]),ROW(productData[sku])),""),ROWS($A$15:A250)+$B$3)))),IF($EC$11="",IF($EC$13="",INDEX(productData[sku],SMALL(IF(ISNUMBER(MATCH(productData[category],$EC$9,0)),MATCH(ROW(productData[sku]),ROW(productData[sku])),""),ROWS($A$15:A250)+$B$3)),INDEX(productData[sku],SMALL(IF(ISNUMBER(MATCH(productData[category],$EC$9,0)*MATCH(productData[size1],$EC$13,0)),MATCH(ROW(productData[sku]),ROW(productData[sku])),""),ROWS($A$15:A250)+$B$3))),IF($EC$13="",INDEX(productData[sku],SMALL(IF(ISNUMBER(MATCH(productData[category],$EC$9,0)*MATCH(productData[sex],$EC$11,0)),MATCH(ROW(productData[sku]),ROW(productData[sku])),""),ROWS($A$15:A250)+$B$3)),INDEX(productData[sku],SMALL(IF(ISNUMBER(MATCH(productData[category],$EC$9,0)*MATCH(productData[sex],$EC$11,0)*MATCH(productData[size1],$EC$13,0)),MATCH(ROW(productData[sku]),ROW(productData[sku])),""),ROWS($A$15:A250)+$B$3))))),"")</f>
        <v/>
      </c>
      <c r="EF245" s="501" t="str">
        <f t="array" ref="EF245">IFERROR(IF($EC$9="",IF($EC$11="",IF($EC$13="",INDEX(productData[description],SMALL(MATCH(ROW(productData[sku]),ROW(productData[sku])),ROWS($A$15:A252)+$B$3)),INDEX(productData[description],SMALL(IF(ISNUMBER(MATCH(productData[size1],$EC$13,0)),MATCH(ROW(productData[sku]),ROW(productData[sku])),""),ROWS($A$15:A250)+$B$3))),IF($EC$13="",INDEX(productData[description],SMALL(IF(ISNUMBER(MATCH(productData[sex],$EC$11,0)),MATCH(ROW(productData[sku]),ROW(productData[sku])),""),ROWS($A$15:A250)+$B$3)),INDEX(productData[description],SMALL(IF(ISNUMBER(MATCH(productData[sex],$EC$11,0)*MATCH(productData[size1],$EC$13,0)),MATCH(ROW(productData[sku]),ROW(productData[sku])),""),ROWS($A$15:A250)+$B$3)))),IF($EC$11="",IF($EC$13="",INDEX(productData[description],SMALL(IF(ISNUMBER(MATCH(productData[category],$EC$9,0)),MATCH(ROW(productData[sku]),ROW(productData[sku])),""),ROWS($A$15:A250)+$B$3)),INDEX(productData[description],SMALL(IF(ISNUMBER(MATCH(productData[category],$EC$9,0)*MATCH(productData[size1],$EC$13,0)),MATCH(ROW(productData[sku]),ROW(productData[sku])),""),ROWS($A$15:A250)+$B$3))),IF($EC$13="",INDEX(productData[description],SMALL(IF(ISNUMBER(MATCH(productData[category],$EC$9,0)*MATCH(productData[sex],$EC$11,0)),MATCH(ROW(productData[sku]),ROW(productData[sku])),""),ROWS($A$15:A250)+$B$3)),INDEX(productData[description],SMALL(IF(ISNUMBER(MATCH(productData[category],$EC$9,0)*MATCH(productData[sex],$EC$11,0)*MATCH(productData[size1],$EC$13,0)),MATCH(ROW(productData[sku]),ROW(productData[sku])),""),ROWS($A$15:A250)+$B$3))))),"")</f>
        <v/>
      </c>
      <c r="EG245" s="338" t="str">
        <f>IFERROR(IF('BHPC MANAGER'!$EE245="","",INDEX(inventory[ESISTENZA],MATCH('BHPC MANAGER'!$EE245,inventory[SKU],0))),0)</f>
        <v/>
      </c>
      <c r="EH245" s="339" t="s">
        <v>241</v>
      </c>
      <c r="EI245" s="339" t="str">
        <f t="shared" si="17"/>
        <v/>
      </c>
      <c r="EJ245" s="340" t="s">
        <v>241</v>
      </c>
      <c r="EK245" s="341" t="str">
        <f t="shared" si="18"/>
        <v/>
      </c>
    </row>
    <row r="246" spans="63:141" x14ac:dyDescent="0.35">
      <c r="BK246" s="266"/>
      <c r="BL246" s="267"/>
      <c r="BM246" s="268"/>
      <c r="BN246" s="267"/>
      <c r="BO246" s="268"/>
      <c r="EE246" s="342" t="str">
        <f t="array" ref="EE246">IFERROR(IF($EC$9="",IF($EC$11="",IF($EC$13="",INDEX(productData[sku],SMALL(MATCH(ROW(productData[sku]),ROW(productData[sku])),ROWS($A$15:A253)+$B$3)),INDEX(productData[sku],SMALL(IF(ISNUMBER(MATCH(productData[size1],$EC$13,0)),MATCH(ROW(productData[sku]),ROW(productData[sku])),""),ROWS($A$15:A251)+$B$3))),IF($EC$13="",INDEX(productData[sku],SMALL(IF(ISNUMBER(MATCH(productData[sex],$EC$11,0)),MATCH(ROW(productData[sku]),ROW(productData[sku])),""),ROWS($A$15:A251)+$B$3)),INDEX(productData[sku],SMALL(IF(ISNUMBER(MATCH(productData[sex],$EC$11,0)*MATCH(productData[size1],$EC$13,0)),MATCH(ROW(productData[sku]),ROW(productData[sku])),""),ROWS($A$15:A251)+$B$3)))),IF($EC$11="",IF($EC$13="",INDEX(productData[sku],SMALL(IF(ISNUMBER(MATCH(productData[category],$EC$9,0)),MATCH(ROW(productData[sku]),ROW(productData[sku])),""),ROWS($A$15:A251)+$B$3)),INDEX(productData[sku],SMALL(IF(ISNUMBER(MATCH(productData[category],$EC$9,0)*MATCH(productData[size1],$EC$13,0)),MATCH(ROW(productData[sku]),ROW(productData[sku])),""),ROWS($A$15:A251)+$B$3))),IF($EC$13="",INDEX(productData[sku],SMALL(IF(ISNUMBER(MATCH(productData[category],$EC$9,0)*MATCH(productData[sex],$EC$11,0)),MATCH(ROW(productData[sku]),ROW(productData[sku])),""),ROWS($A$15:A251)+$B$3)),INDEX(productData[sku],SMALL(IF(ISNUMBER(MATCH(productData[category],$EC$9,0)*MATCH(productData[sex],$EC$11,0)*MATCH(productData[size1],$EC$13,0)),MATCH(ROW(productData[sku]),ROW(productData[sku])),""),ROWS($A$15:A251)+$B$3))))),"")</f>
        <v/>
      </c>
      <c r="EF246" s="502" t="str">
        <f t="array" ref="EF246">IFERROR(IF($EC$9="",IF($EC$11="",IF($EC$13="",INDEX(productData[description],SMALL(MATCH(ROW(productData[sku]),ROW(productData[sku])),ROWS($A$15:A253)+$B$3)),INDEX(productData[description],SMALL(IF(ISNUMBER(MATCH(productData[size1],$EC$13,0)),MATCH(ROW(productData[sku]),ROW(productData[sku])),""),ROWS($A$15:A251)+$B$3))),IF($EC$13="",INDEX(productData[description],SMALL(IF(ISNUMBER(MATCH(productData[sex],$EC$11,0)),MATCH(ROW(productData[sku]),ROW(productData[sku])),""),ROWS($A$15:A251)+$B$3)),INDEX(productData[description],SMALL(IF(ISNUMBER(MATCH(productData[sex],$EC$11,0)*MATCH(productData[size1],$EC$13,0)),MATCH(ROW(productData[sku]),ROW(productData[sku])),""),ROWS($A$15:A251)+$B$3)))),IF($EC$11="",IF($EC$13="",INDEX(productData[description],SMALL(IF(ISNUMBER(MATCH(productData[category],$EC$9,0)),MATCH(ROW(productData[sku]),ROW(productData[sku])),""),ROWS($A$15:A251)+$B$3)),INDEX(productData[description],SMALL(IF(ISNUMBER(MATCH(productData[category],$EC$9,0)*MATCH(productData[size1],$EC$13,0)),MATCH(ROW(productData[sku]),ROW(productData[sku])),""),ROWS($A$15:A251)+$B$3))),IF($EC$13="",INDEX(productData[description],SMALL(IF(ISNUMBER(MATCH(productData[category],$EC$9,0)*MATCH(productData[sex],$EC$11,0)),MATCH(ROW(productData[sku]),ROW(productData[sku])),""),ROWS($A$15:A251)+$B$3)),INDEX(productData[description],SMALL(IF(ISNUMBER(MATCH(productData[category],$EC$9,0)*MATCH(productData[sex],$EC$11,0)*MATCH(productData[size1],$EC$13,0)),MATCH(ROW(productData[sku]),ROW(productData[sku])),""),ROWS($A$15:A251)+$B$3))))),"")</f>
        <v/>
      </c>
      <c r="EG246" s="343" t="str">
        <f>IFERROR(IF('BHPC MANAGER'!$EE246="","",INDEX(inventory[ESISTENZA],MATCH('BHPC MANAGER'!$EE246,inventory[SKU],0))),0)</f>
        <v/>
      </c>
      <c r="EH246" s="344" t="s">
        <v>241</v>
      </c>
      <c r="EI246" s="344" t="str">
        <f t="shared" si="17"/>
        <v/>
      </c>
      <c r="EJ246" s="345" t="s">
        <v>241</v>
      </c>
      <c r="EK246" s="346" t="str">
        <f t="shared" si="18"/>
        <v/>
      </c>
    </row>
    <row r="247" spans="63:141" x14ac:dyDescent="0.35">
      <c r="BK247" s="266"/>
      <c r="BL247" s="267"/>
      <c r="BM247" s="268"/>
      <c r="BN247" s="267"/>
      <c r="BO247" s="268"/>
      <c r="EE247" s="337" t="str">
        <f t="array" ref="EE247">IFERROR(IF($EC$9="",IF($EC$11="",IF($EC$13="",INDEX(productData[sku],SMALL(MATCH(ROW(productData[sku]),ROW(productData[sku])),ROWS($A$15:A254)+$B$3)),INDEX(productData[sku],SMALL(IF(ISNUMBER(MATCH(productData[size1],$EC$13,0)),MATCH(ROW(productData[sku]),ROW(productData[sku])),""),ROWS($A$15:A252)+$B$3))),IF($EC$13="",INDEX(productData[sku],SMALL(IF(ISNUMBER(MATCH(productData[sex],$EC$11,0)),MATCH(ROW(productData[sku]),ROW(productData[sku])),""),ROWS($A$15:A252)+$B$3)),INDEX(productData[sku],SMALL(IF(ISNUMBER(MATCH(productData[sex],$EC$11,0)*MATCH(productData[size1],$EC$13,0)),MATCH(ROW(productData[sku]),ROW(productData[sku])),""),ROWS($A$15:A252)+$B$3)))),IF($EC$11="",IF($EC$13="",INDEX(productData[sku],SMALL(IF(ISNUMBER(MATCH(productData[category],$EC$9,0)),MATCH(ROW(productData[sku]),ROW(productData[sku])),""),ROWS($A$15:A252)+$B$3)),INDEX(productData[sku],SMALL(IF(ISNUMBER(MATCH(productData[category],$EC$9,0)*MATCH(productData[size1],$EC$13,0)),MATCH(ROW(productData[sku]),ROW(productData[sku])),""),ROWS($A$15:A252)+$B$3))),IF($EC$13="",INDEX(productData[sku],SMALL(IF(ISNUMBER(MATCH(productData[category],$EC$9,0)*MATCH(productData[sex],$EC$11,0)),MATCH(ROW(productData[sku]),ROW(productData[sku])),""),ROWS($A$15:A252)+$B$3)),INDEX(productData[sku],SMALL(IF(ISNUMBER(MATCH(productData[category],$EC$9,0)*MATCH(productData[sex],$EC$11,0)*MATCH(productData[size1],$EC$13,0)),MATCH(ROW(productData[sku]),ROW(productData[sku])),""),ROWS($A$15:A252)+$B$3))))),"")</f>
        <v/>
      </c>
      <c r="EF247" s="501" t="str">
        <f t="array" ref="EF247">IFERROR(IF($EC$9="",IF($EC$11="",IF($EC$13="",INDEX(productData[description],SMALL(MATCH(ROW(productData[sku]),ROW(productData[sku])),ROWS($A$15:A254)+$B$3)),INDEX(productData[description],SMALL(IF(ISNUMBER(MATCH(productData[size1],$EC$13,0)),MATCH(ROW(productData[sku]),ROW(productData[sku])),""),ROWS($A$15:A252)+$B$3))),IF($EC$13="",INDEX(productData[description],SMALL(IF(ISNUMBER(MATCH(productData[sex],$EC$11,0)),MATCH(ROW(productData[sku]),ROW(productData[sku])),""),ROWS($A$15:A252)+$B$3)),INDEX(productData[description],SMALL(IF(ISNUMBER(MATCH(productData[sex],$EC$11,0)*MATCH(productData[size1],$EC$13,0)),MATCH(ROW(productData[sku]),ROW(productData[sku])),""),ROWS($A$15:A252)+$B$3)))),IF($EC$11="",IF($EC$13="",INDEX(productData[description],SMALL(IF(ISNUMBER(MATCH(productData[category],$EC$9,0)),MATCH(ROW(productData[sku]),ROW(productData[sku])),""),ROWS($A$15:A252)+$B$3)),INDEX(productData[description],SMALL(IF(ISNUMBER(MATCH(productData[category],$EC$9,0)*MATCH(productData[size1],$EC$13,0)),MATCH(ROW(productData[sku]),ROW(productData[sku])),""),ROWS($A$15:A252)+$B$3))),IF($EC$13="",INDEX(productData[description],SMALL(IF(ISNUMBER(MATCH(productData[category],$EC$9,0)*MATCH(productData[sex],$EC$11,0)),MATCH(ROW(productData[sku]),ROW(productData[sku])),""),ROWS($A$15:A252)+$B$3)),INDEX(productData[description],SMALL(IF(ISNUMBER(MATCH(productData[category],$EC$9,0)*MATCH(productData[sex],$EC$11,0)*MATCH(productData[size1],$EC$13,0)),MATCH(ROW(productData[sku]),ROW(productData[sku])),""),ROWS($A$15:A252)+$B$3))))),"")</f>
        <v/>
      </c>
      <c r="EG247" s="338" t="str">
        <f>IFERROR(IF('BHPC MANAGER'!$EE247="","",INDEX(inventory[ESISTENZA],MATCH('BHPC MANAGER'!$EE247,inventory[SKU],0))),0)</f>
        <v/>
      </c>
      <c r="EH247" s="339" t="s">
        <v>241</v>
      </c>
      <c r="EI247" s="339" t="str">
        <f t="shared" si="17"/>
        <v/>
      </c>
      <c r="EJ247" s="340" t="s">
        <v>241</v>
      </c>
      <c r="EK247" s="341" t="str">
        <f t="shared" si="18"/>
        <v/>
      </c>
    </row>
    <row r="248" spans="63:141" x14ac:dyDescent="0.35">
      <c r="BK248" s="266"/>
      <c r="BL248" s="267"/>
      <c r="BM248" s="268"/>
      <c r="BN248" s="267"/>
      <c r="BO248" s="268"/>
      <c r="EE248" s="342" t="str">
        <f t="array" ref="EE248">IFERROR(IF($EC$9="",IF($EC$11="",IF($EC$13="",INDEX(productData[sku],SMALL(MATCH(ROW(productData[sku]),ROW(productData[sku])),ROWS($A$15:A255)+$B$3)),INDEX(productData[sku],SMALL(IF(ISNUMBER(MATCH(productData[size1],$EC$13,0)),MATCH(ROW(productData[sku]),ROW(productData[sku])),""),ROWS($A$15:A253)+$B$3))),IF($EC$13="",INDEX(productData[sku],SMALL(IF(ISNUMBER(MATCH(productData[sex],$EC$11,0)),MATCH(ROW(productData[sku]),ROW(productData[sku])),""),ROWS($A$15:A253)+$B$3)),INDEX(productData[sku],SMALL(IF(ISNUMBER(MATCH(productData[sex],$EC$11,0)*MATCH(productData[size1],$EC$13,0)),MATCH(ROW(productData[sku]),ROW(productData[sku])),""),ROWS($A$15:A253)+$B$3)))),IF($EC$11="",IF($EC$13="",INDEX(productData[sku],SMALL(IF(ISNUMBER(MATCH(productData[category],$EC$9,0)),MATCH(ROW(productData[sku]),ROW(productData[sku])),""),ROWS($A$15:A253)+$B$3)),INDEX(productData[sku],SMALL(IF(ISNUMBER(MATCH(productData[category],$EC$9,0)*MATCH(productData[size1],$EC$13,0)),MATCH(ROW(productData[sku]),ROW(productData[sku])),""),ROWS($A$15:A253)+$B$3))),IF($EC$13="",INDEX(productData[sku],SMALL(IF(ISNUMBER(MATCH(productData[category],$EC$9,0)*MATCH(productData[sex],$EC$11,0)),MATCH(ROW(productData[sku]),ROW(productData[sku])),""),ROWS($A$15:A253)+$B$3)),INDEX(productData[sku],SMALL(IF(ISNUMBER(MATCH(productData[category],$EC$9,0)*MATCH(productData[sex],$EC$11,0)*MATCH(productData[size1],$EC$13,0)),MATCH(ROW(productData[sku]),ROW(productData[sku])),""),ROWS($A$15:A253)+$B$3))))),"")</f>
        <v/>
      </c>
      <c r="EF248" s="502" t="str">
        <f t="array" ref="EF248">IFERROR(IF($EC$9="",IF($EC$11="",IF($EC$13="",INDEX(productData[description],SMALL(MATCH(ROW(productData[sku]),ROW(productData[sku])),ROWS($A$15:A255)+$B$3)),INDEX(productData[description],SMALL(IF(ISNUMBER(MATCH(productData[size1],$EC$13,0)),MATCH(ROW(productData[sku]),ROW(productData[sku])),""),ROWS($A$15:A253)+$B$3))),IF($EC$13="",INDEX(productData[description],SMALL(IF(ISNUMBER(MATCH(productData[sex],$EC$11,0)),MATCH(ROW(productData[sku]),ROW(productData[sku])),""),ROWS($A$15:A253)+$B$3)),INDEX(productData[description],SMALL(IF(ISNUMBER(MATCH(productData[sex],$EC$11,0)*MATCH(productData[size1],$EC$13,0)),MATCH(ROW(productData[sku]),ROW(productData[sku])),""),ROWS($A$15:A253)+$B$3)))),IF($EC$11="",IF($EC$13="",INDEX(productData[description],SMALL(IF(ISNUMBER(MATCH(productData[category],$EC$9,0)),MATCH(ROW(productData[sku]),ROW(productData[sku])),""),ROWS($A$15:A253)+$B$3)),INDEX(productData[description],SMALL(IF(ISNUMBER(MATCH(productData[category],$EC$9,0)*MATCH(productData[size1],$EC$13,0)),MATCH(ROW(productData[sku]),ROW(productData[sku])),""),ROWS($A$15:A253)+$B$3))),IF($EC$13="",INDEX(productData[description],SMALL(IF(ISNUMBER(MATCH(productData[category],$EC$9,0)*MATCH(productData[sex],$EC$11,0)),MATCH(ROW(productData[sku]),ROW(productData[sku])),""),ROWS($A$15:A253)+$B$3)),INDEX(productData[description],SMALL(IF(ISNUMBER(MATCH(productData[category],$EC$9,0)*MATCH(productData[sex],$EC$11,0)*MATCH(productData[size1],$EC$13,0)),MATCH(ROW(productData[sku]),ROW(productData[sku])),""),ROWS($A$15:A253)+$B$3))))),"")</f>
        <v/>
      </c>
      <c r="EG248" s="343" t="str">
        <f>IFERROR(IF('BHPC MANAGER'!$EE248="","",INDEX(inventory[ESISTENZA],MATCH('BHPC MANAGER'!$EE248,inventory[SKU],0))),0)</f>
        <v/>
      </c>
      <c r="EH248" s="344" t="s">
        <v>241</v>
      </c>
      <c r="EI248" s="344" t="str">
        <f t="shared" si="17"/>
        <v/>
      </c>
      <c r="EJ248" s="345" t="s">
        <v>241</v>
      </c>
      <c r="EK248" s="346" t="str">
        <f t="shared" si="18"/>
        <v/>
      </c>
    </row>
    <row r="249" spans="63:141" x14ac:dyDescent="0.35">
      <c r="BK249" s="266"/>
      <c r="BL249" s="267"/>
      <c r="BM249" s="268"/>
      <c r="BN249" s="267"/>
      <c r="BO249" s="268"/>
      <c r="EE249" s="337" t="str">
        <f t="array" ref="EE249">IFERROR(IF($EC$9="",IF($EC$11="",IF($EC$13="",INDEX(productData[sku],SMALL(MATCH(ROW(productData[sku]),ROW(productData[sku])),ROWS($A$15:A256)+$B$3)),INDEX(productData[sku],SMALL(IF(ISNUMBER(MATCH(productData[size1],$EC$13,0)),MATCH(ROW(productData[sku]),ROW(productData[sku])),""),ROWS($A$15:A254)+$B$3))),IF($EC$13="",INDEX(productData[sku],SMALL(IF(ISNUMBER(MATCH(productData[sex],$EC$11,0)),MATCH(ROW(productData[sku]),ROW(productData[sku])),""),ROWS($A$15:A254)+$B$3)),INDEX(productData[sku],SMALL(IF(ISNUMBER(MATCH(productData[sex],$EC$11,0)*MATCH(productData[size1],$EC$13,0)),MATCH(ROW(productData[sku]),ROW(productData[sku])),""),ROWS($A$15:A254)+$B$3)))),IF($EC$11="",IF($EC$13="",INDEX(productData[sku],SMALL(IF(ISNUMBER(MATCH(productData[category],$EC$9,0)),MATCH(ROW(productData[sku]),ROW(productData[sku])),""),ROWS($A$15:A254)+$B$3)),INDEX(productData[sku],SMALL(IF(ISNUMBER(MATCH(productData[category],$EC$9,0)*MATCH(productData[size1],$EC$13,0)),MATCH(ROW(productData[sku]),ROW(productData[sku])),""),ROWS($A$15:A254)+$B$3))),IF($EC$13="",INDEX(productData[sku],SMALL(IF(ISNUMBER(MATCH(productData[category],$EC$9,0)*MATCH(productData[sex],$EC$11,0)),MATCH(ROW(productData[sku]),ROW(productData[sku])),""),ROWS($A$15:A254)+$B$3)),INDEX(productData[sku],SMALL(IF(ISNUMBER(MATCH(productData[category],$EC$9,0)*MATCH(productData[sex],$EC$11,0)*MATCH(productData[size1],$EC$13,0)),MATCH(ROW(productData[sku]),ROW(productData[sku])),""),ROWS($A$15:A254)+$B$3))))),"")</f>
        <v/>
      </c>
      <c r="EF249" s="501" t="str">
        <f t="array" ref="EF249">IFERROR(IF($EC$9="",IF($EC$11="",IF($EC$13="",INDEX(productData[description],SMALL(MATCH(ROW(productData[sku]),ROW(productData[sku])),ROWS($A$15:A256)+$B$3)),INDEX(productData[description],SMALL(IF(ISNUMBER(MATCH(productData[size1],$EC$13,0)),MATCH(ROW(productData[sku]),ROW(productData[sku])),""),ROWS($A$15:A254)+$B$3))),IF($EC$13="",INDEX(productData[description],SMALL(IF(ISNUMBER(MATCH(productData[sex],$EC$11,0)),MATCH(ROW(productData[sku]),ROW(productData[sku])),""),ROWS($A$15:A254)+$B$3)),INDEX(productData[description],SMALL(IF(ISNUMBER(MATCH(productData[sex],$EC$11,0)*MATCH(productData[size1],$EC$13,0)),MATCH(ROW(productData[sku]),ROW(productData[sku])),""),ROWS($A$15:A254)+$B$3)))),IF($EC$11="",IF($EC$13="",INDEX(productData[description],SMALL(IF(ISNUMBER(MATCH(productData[category],$EC$9,0)),MATCH(ROW(productData[sku]),ROW(productData[sku])),""),ROWS($A$15:A254)+$B$3)),INDEX(productData[description],SMALL(IF(ISNUMBER(MATCH(productData[category],$EC$9,0)*MATCH(productData[size1],$EC$13,0)),MATCH(ROW(productData[sku]),ROW(productData[sku])),""),ROWS($A$15:A254)+$B$3))),IF($EC$13="",INDEX(productData[description],SMALL(IF(ISNUMBER(MATCH(productData[category],$EC$9,0)*MATCH(productData[sex],$EC$11,0)),MATCH(ROW(productData[sku]),ROW(productData[sku])),""),ROWS($A$15:A254)+$B$3)),INDEX(productData[description],SMALL(IF(ISNUMBER(MATCH(productData[category],$EC$9,0)*MATCH(productData[sex],$EC$11,0)*MATCH(productData[size1],$EC$13,0)),MATCH(ROW(productData[sku]),ROW(productData[sku])),""),ROWS($A$15:A254)+$B$3))))),"")</f>
        <v/>
      </c>
      <c r="EG249" s="338" t="str">
        <f>IFERROR(IF('BHPC MANAGER'!$EE249="","",INDEX(inventory[ESISTENZA],MATCH('BHPC MANAGER'!$EE249,inventory[SKU],0))),0)</f>
        <v/>
      </c>
      <c r="EH249" s="339" t="s">
        <v>241</v>
      </c>
      <c r="EI249" s="339" t="str">
        <f t="shared" si="17"/>
        <v/>
      </c>
      <c r="EJ249" s="340" t="s">
        <v>241</v>
      </c>
      <c r="EK249" s="341" t="str">
        <f t="shared" si="18"/>
        <v/>
      </c>
    </row>
    <row r="250" spans="63:141" x14ac:dyDescent="0.35">
      <c r="BK250" s="269"/>
      <c r="BL250" s="270"/>
      <c r="BM250" s="271"/>
      <c r="BN250" s="270"/>
      <c r="BO250" s="271"/>
      <c r="EE250" s="342" t="str">
        <f t="array" ref="EE250">IFERROR(IF($EC$9="",IF($EC$11="",IF($EC$13="",INDEX(productData[sku],SMALL(MATCH(ROW(productData[sku]),ROW(productData[sku])),ROWS($A$15:A257)+$B$3)),INDEX(productData[sku],SMALL(IF(ISNUMBER(MATCH(productData[size1],$EC$13,0)),MATCH(ROW(productData[sku]),ROW(productData[sku])),""),ROWS($A$15:A255)+$B$3))),IF($EC$13="",INDEX(productData[sku],SMALL(IF(ISNUMBER(MATCH(productData[sex],$EC$11,0)),MATCH(ROW(productData[sku]),ROW(productData[sku])),""),ROWS($A$15:A255)+$B$3)),INDEX(productData[sku],SMALL(IF(ISNUMBER(MATCH(productData[sex],$EC$11,0)*MATCH(productData[size1],$EC$13,0)),MATCH(ROW(productData[sku]),ROW(productData[sku])),""),ROWS($A$15:A255)+$B$3)))),IF($EC$11="",IF($EC$13="",INDEX(productData[sku],SMALL(IF(ISNUMBER(MATCH(productData[category],$EC$9,0)),MATCH(ROW(productData[sku]),ROW(productData[sku])),""),ROWS($A$15:A255)+$B$3)),INDEX(productData[sku],SMALL(IF(ISNUMBER(MATCH(productData[category],$EC$9,0)*MATCH(productData[size1],$EC$13,0)),MATCH(ROW(productData[sku]),ROW(productData[sku])),""),ROWS($A$15:A255)+$B$3))),IF($EC$13="",INDEX(productData[sku],SMALL(IF(ISNUMBER(MATCH(productData[category],$EC$9,0)*MATCH(productData[sex],$EC$11,0)),MATCH(ROW(productData[sku]),ROW(productData[sku])),""),ROWS($A$15:A255)+$B$3)),INDEX(productData[sku],SMALL(IF(ISNUMBER(MATCH(productData[category],$EC$9,0)*MATCH(productData[sex],$EC$11,0)*MATCH(productData[size1],$EC$13,0)),MATCH(ROW(productData[sku]),ROW(productData[sku])),""),ROWS($A$15:A255)+$B$3))))),"")</f>
        <v/>
      </c>
      <c r="EF250" s="502" t="str">
        <f t="array" ref="EF250">IFERROR(IF($EC$9="",IF($EC$11="",IF($EC$13="",INDEX(productData[description],SMALL(MATCH(ROW(productData[sku]),ROW(productData[sku])),ROWS($A$15:A257)+$B$3)),INDEX(productData[description],SMALL(IF(ISNUMBER(MATCH(productData[size1],$EC$13,0)),MATCH(ROW(productData[sku]),ROW(productData[sku])),""),ROWS($A$15:A255)+$B$3))),IF($EC$13="",INDEX(productData[description],SMALL(IF(ISNUMBER(MATCH(productData[sex],$EC$11,0)),MATCH(ROW(productData[sku]),ROW(productData[sku])),""),ROWS($A$15:A255)+$B$3)),INDEX(productData[description],SMALL(IF(ISNUMBER(MATCH(productData[sex],$EC$11,0)*MATCH(productData[size1],$EC$13,0)),MATCH(ROW(productData[sku]),ROW(productData[sku])),""),ROWS($A$15:A255)+$B$3)))),IF($EC$11="",IF($EC$13="",INDEX(productData[description],SMALL(IF(ISNUMBER(MATCH(productData[category],$EC$9,0)),MATCH(ROW(productData[sku]),ROW(productData[sku])),""),ROWS($A$15:A255)+$B$3)),INDEX(productData[description],SMALL(IF(ISNUMBER(MATCH(productData[category],$EC$9,0)*MATCH(productData[size1],$EC$13,0)),MATCH(ROW(productData[sku]),ROW(productData[sku])),""),ROWS($A$15:A255)+$B$3))),IF($EC$13="",INDEX(productData[description],SMALL(IF(ISNUMBER(MATCH(productData[category],$EC$9,0)*MATCH(productData[sex],$EC$11,0)),MATCH(ROW(productData[sku]),ROW(productData[sku])),""),ROWS($A$15:A255)+$B$3)),INDEX(productData[description],SMALL(IF(ISNUMBER(MATCH(productData[category],$EC$9,0)*MATCH(productData[sex],$EC$11,0)*MATCH(productData[size1],$EC$13,0)),MATCH(ROW(productData[sku]),ROW(productData[sku])),""),ROWS($A$15:A255)+$B$3))))),"")</f>
        <v/>
      </c>
      <c r="EG250" s="343" t="str">
        <f>IFERROR(IF('BHPC MANAGER'!$EE250="","",INDEX(inventory[ESISTENZA],MATCH('BHPC MANAGER'!$EE250,inventory[SKU],0))),0)</f>
        <v/>
      </c>
      <c r="EH250" s="344" t="s">
        <v>241</v>
      </c>
      <c r="EI250" s="344" t="str">
        <f t="shared" si="17"/>
        <v/>
      </c>
      <c r="EJ250" s="345" t="s">
        <v>241</v>
      </c>
      <c r="EK250" s="346" t="str">
        <f t="shared" si="18"/>
        <v/>
      </c>
    </row>
    <row r="251" spans="63:141" x14ac:dyDescent="0.35">
      <c r="EE251" s="337" t="str">
        <f t="array" ref="EE251">IFERROR(IF($EC$9="",IF($EC$11="",IF($EC$13="",INDEX(productData[sku],SMALL(MATCH(ROW(productData[sku]),ROW(productData[sku])),ROWS($A$15:A258)+$B$3)),INDEX(productData[sku],SMALL(IF(ISNUMBER(MATCH(productData[size1],$EC$13,0)),MATCH(ROW(productData[sku]),ROW(productData[sku])),""),ROWS($A$15:A256)+$B$3))),IF($EC$13="",INDEX(productData[sku],SMALL(IF(ISNUMBER(MATCH(productData[sex],$EC$11,0)),MATCH(ROW(productData[sku]),ROW(productData[sku])),""),ROWS($A$15:A256)+$B$3)),INDEX(productData[sku],SMALL(IF(ISNUMBER(MATCH(productData[sex],$EC$11,0)*MATCH(productData[size1],$EC$13,0)),MATCH(ROW(productData[sku]),ROW(productData[sku])),""),ROWS($A$15:A256)+$B$3)))),IF($EC$11="",IF($EC$13="",INDEX(productData[sku],SMALL(IF(ISNUMBER(MATCH(productData[category],$EC$9,0)),MATCH(ROW(productData[sku]),ROW(productData[sku])),""),ROWS($A$15:A256)+$B$3)),INDEX(productData[sku],SMALL(IF(ISNUMBER(MATCH(productData[category],$EC$9,0)*MATCH(productData[size1],$EC$13,0)),MATCH(ROW(productData[sku]),ROW(productData[sku])),""),ROWS($A$15:A256)+$B$3))),IF($EC$13="",INDEX(productData[sku],SMALL(IF(ISNUMBER(MATCH(productData[category],$EC$9,0)*MATCH(productData[sex],$EC$11,0)),MATCH(ROW(productData[sku]),ROW(productData[sku])),""),ROWS($A$15:A256)+$B$3)),INDEX(productData[sku],SMALL(IF(ISNUMBER(MATCH(productData[category],$EC$9,0)*MATCH(productData[sex],$EC$11,0)*MATCH(productData[size1],$EC$13,0)),MATCH(ROW(productData[sku]),ROW(productData[sku])),""),ROWS($A$15:A256)+$B$3))))),"")</f>
        <v/>
      </c>
      <c r="EF251" s="501" t="str">
        <f t="array" ref="EF251">IFERROR(IF($EC$9="",IF($EC$11="",IF($EC$13="",INDEX(productData[description],SMALL(MATCH(ROW(productData[sku]),ROW(productData[sku])),ROWS($A$15:A258)+$B$3)),INDEX(productData[description],SMALL(IF(ISNUMBER(MATCH(productData[size1],$EC$13,0)),MATCH(ROW(productData[sku]),ROW(productData[sku])),""),ROWS($A$15:A256)+$B$3))),IF($EC$13="",INDEX(productData[description],SMALL(IF(ISNUMBER(MATCH(productData[sex],$EC$11,0)),MATCH(ROW(productData[sku]),ROW(productData[sku])),""),ROWS($A$15:A256)+$B$3)),INDEX(productData[description],SMALL(IF(ISNUMBER(MATCH(productData[sex],$EC$11,0)*MATCH(productData[size1],$EC$13,0)),MATCH(ROW(productData[sku]),ROW(productData[sku])),""),ROWS($A$15:A256)+$B$3)))),IF($EC$11="",IF($EC$13="",INDEX(productData[description],SMALL(IF(ISNUMBER(MATCH(productData[category],$EC$9,0)),MATCH(ROW(productData[sku]),ROW(productData[sku])),""),ROWS($A$15:A256)+$B$3)),INDEX(productData[description],SMALL(IF(ISNUMBER(MATCH(productData[category],$EC$9,0)*MATCH(productData[size1],$EC$13,0)),MATCH(ROW(productData[sku]),ROW(productData[sku])),""),ROWS($A$15:A256)+$B$3))),IF($EC$13="",INDEX(productData[description],SMALL(IF(ISNUMBER(MATCH(productData[category],$EC$9,0)*MATCH(productData[sex],$EC$11,0)),MATCH(ROW(productData[sku]),ROW(productData[sku])),""),ROWS($A$15:A256)+$B$3)),INDEX(productData[description],SMALL(IF(ISNUMBER(MATCH(productData[category],$EC$9,0)*MATCH(productData[sex],$EC$11,0)*MATCH(productData[size1],$EC$13,0)),MATCH(ROW(productData[sku]),ROW(productData[sku])),""),ROWS($A$15:A256)+$B$3))))),"")</f>
        <v/>
      </c>
      <c r="EG251" s="338" t="str">
        <f>IFERROR(IF('BHPC MANAGER'!$EE251="","",INDEX(inventory[ESISTENZA],MATCH('BHPC MANAGER'!$EE251,inventory[SKU],0))),0)</f>
        <v/>
      </c>
      <c r="EH251" s="339" t="s">
        <v>241</v>
      </c>
      <c r="EI251" s="339" t="str">
        <f t="shared" si="17"/>
        <v/>
      </c>
      <c r="EJ251" s="340" t="s">
        <v>241</v>
      </c>
      <c r="EK251" s="341" t="str">
        <f t="shared" si="18"/>
        <v/>
      </c>
    </row>
    <row r="252" spans="63:141" x14ac:dyDescent="0.35">
      <c r="EE252" s="342" t="str">
        <f t="array" ref="EE252">IFERROR(IF($EC$9="",IF($EC$11="",IF($EC$13="",INDEX(productData[sku],SMALL(MATCH(ROW(productData[sku]),ROW(productData[sku])),ROWS($A$15:A259)+$B$3)),INDEX(productData[sku],SMALL(IF(ISNUMBER(MATCH(productData[size1],$EC$13,0)),MATCH(ROW(productData[sku]),ROW(productData[sku])),""),ROWS($A$15:A257)+$B$3))),IF($EC$13="",INDEX(productData[sku],SMALL(IF(ISNUMBER(MATCH(productData[sex],$EC$11,0)),MATCH(ROW(productData[sku]),ROW(productData[sku])),""),ROWS($A$15:A257)+$B$3)),INDEX(productData[sku],SMALL(IF(ISNUMBER(MATCH(productData[sex],$EC$11,0)*MATCH(productData[size1],$EC$13,0)),MATCH(ROW(productData[sku]),ROW(productData[sku])),""),ROWS($A$15:A257)+$B$3)))),IF($EC$11="",IF($EC$13="",INDEX(productData[sku],SMALL(IF(ISNUMBER(MATCH(productData[category],$EC$9,0)),MATCH(ROW(productData[sku]),ROW(productData[sku])),""),ROWS($A$15:A257)+$B$3)),INDEX(productData[sku],SMALL(IF(ISNUMBER(MATCH(productData[category],$EC$9,0)*MATCH(productData[size1],$EC$13,0)),MATCH(ROW(productData[sku]),ROW(productData[sku])),""),ROWS($A$15:A257)+$B$3))),IF($EC$13="",INDEX(productData[sku],SMALL(IF(ISNUMBER(MATCH(productData[category],$EC$9,0)*MATCH(productData[sex],$EC$11,0)),MATCH(ROW(productData[sku]),ROW(productData[sku])),""),ROWS($A$15:A257)+$B$3)),INDEX(productData[sku],SMALL(IF(ISNUMBER(MATCH(productData[category],$EC$9,0)*MATCH(productData[sex],$EC$11,0)*MATCH(productData[size1],$EC$13,0)),MATCH(ROW(productData[sku]),ROW(productData[sku])),""),ROWS($A$15:A257)+$B$3))))),"")</f>
        <v/>
      </c>
      <c r="EF252" s="502" t="str">
        <f t="array" ref="EF252">IFERROR(IF($EC$9="",IF($EC$11="",IF($EC$13="",INDEX(productData[description],SMALL(MATCH(ROW(productData[sku]),ROW(productData[sku])),ROWS($A$15:A259)+$B$3)),INDEX(productData[description],SMALL(IF(ISNUMBER(MATCH(productData[size1],$EC$13,0)),MATCH(ROW(productData[sku]),ROW(productData[sku])),""),ROWS($A$15:A257)+$B$3))),IF($EC$13="",INDEX(productData[description],SMALL(IF(ISNUMBER(MATCH(productData[sex],$EC$11,0)),MATCH(ROW(productData[sku]),ROW(productData[sku])),""),ROWS($A$15:A257)+$B$3)),INDEX(productData[description],SMALL(IF(ISNUMBER(MATCH(productData[sex],$EC$11,0)*MATCH(productData[size1],$EC$13,0)),MATCH(ROW(productData[sku]),ROW(productData[sku])),""),ROWS($A$15:A257)+$B$3)))),IF($EC$11="",IF($EC$13="",INDEX(productData[description],SMALL(IF(ISNUMBER(MATCH(productData[category],$EC$9,0)),MATCH(ROW(productData[sku]),ROW(productData[sku])),""),ROWS($A$15:A257)+$B$3)),INDEX(productData[description],SMALL(IF(ISNUMBER(MATCH(productData[category],$EC$9,0)*MATCH(productData[size1],$EC$13,0)),MATCH(ROW(productData[sku]),ROW(productData[sku])),""),ROWS($A$15:A257)+$B$3))),IF($EC$13="",INDEX(productData[description],SMALL(IF(ISNUMBER(MATCH(productData[category],$EC$9,0)*MATCH(productData[sex],$EC$11,0)),MATCH(ROW(productData[sku]),ROW(productData[sku])),""),ROWS($A$15:A257)+$B$3)),INDEX(productData[description],SMALL(IF(ISNUMBER(MATCH(productData[category],$EC$9,0)*MATCH(productData[sex],$EC$11,0)*MATCH(productData[size1],$EC$13,0)),MATCH(ROW(productData[sku]),ROW(productData[sku])),""),ROWS($A$15:A257)+$B$3))))),"")</f>
        <v/>
      </c>
      <c r="EG252" s="343" t="str">
        <f>IFERROR(IF('BHPC MANAGER'!$EE252="","",INDEX(inventory[ESISTENZA],MATCH('BHPC MANAGER'!$EE252,inventory[SKU],0))),0)</f>
        <v/>
      </c>
      <c r="EH252" s="344" t="s">
        <v>241</v>
      </c>
      <c r="EI252" s="344" t="str">
        <f t="shared" si="17"/>
        <v/>
      </c>
      <c r="EJ252" s="345" t="s">
        <v>241</v>
      </c>
      <c r="EK252" s="346" t="str">
        <f t="shared" si="18"/>
        <v/>
      </c>
    </row>
    <row r="253" spans="63:141" x14ac:dyDescent="0.35">
      <c r="EE253" s="337" t="str">
        <f t="array" ref="EE253">IFERROR(IF($EC$9="",IF($EC$11="",IF($EC$13="",INDEX(productData[sku],SMALL(MATCH(ROW(productData[sku]),ROW(productData[sku])),ROWS($A$15:A260)+$B$3)),INDEX(productData[sku],SMALL(IF(ISNUMBER(MATCH(productData[size1],$EC$13,0)),MATCH(ROW(productData[sku]),ROW(productData[sku])),""),ROWS($A$15:A258)+$B$3))),IF($EC$13="",INDEX(productData[sku],SMALL(IF(ISNUMBER(MATCH(productData[sex],$EC$11,0)),MATCH(ROW(productData[sku]),ROW(productData[sku])),""),ROWS($A$15:A258)+$B$3)),INDEX(productData[sku],SMALL(IF(ISNUMBER(MATCH(productData[sex],$EC$11,0)*MATCH(productData[size1],$EC$13,0)),MATCH(ROW(productData[sku]),ROW(productData[sku])),""),ROWS($A$15:A258)+$B$3)))),IF($EC$11="",IF($EC$13="",INDEX(productData[sku],SMALL(IF(ISNUMBER(MATCH(productData[category],$EC$9,0)),MATCH(ROW(productData[sku]),ROW(productData[sku])),""),ROWS($A$15:A258)+$B$3)),INDEX(productData[sku],SMALL(IF(ISNUMBER(MATCH(productData[category],$EC$9,0)*MATCH(productData[size1],$EC$13,0)),MATCH(ROW(productData[sku]),ROW(productData[sku])),""),ROWS($A$15:A258)+$B$3))),IF($EC$13="",INDEX(productData[sku],SMALL(IF(ISNUMBER(MATCH(productData[category],$EC$9,0)*MATCH(productData[sex],$EC$11,0)),MATCH(ROW(productData[sku]),ROW(productData[sku])),""),ROWS($A$15:A258)+$B$3)),INDEX(productData[sku],SMALL(IF(ISNUMBER(MATCH(productData[category],$EC$9,0)*MATCH(productData[sex],$EC$11,0)*MATCH(productData[size1],$EC$13,0)),MATCH(ROW(productData[sku]),ROW(productData[sku])),""),ROWS($A$15:A258)+$B$3))))),"")</f>
        <v/>
      </c>
      <c r="EF253" s="501" t="str">
        <f t="array" ref="EF253">IFERROR(IF($EC$9="",IF($EC$11="",IF($EC$13="",INDEX(productData[description],SMALL(MATCH(ROW(productData[sku]),ROW(productData[sku])),ROWS($A$15:A260)+$B$3)),INDEX(productData[description],SMALL(IF(ISNUMBER(MATCH(productData[size1],$EC$13,0)),MATCH(ROW(productData[sku]),ROW(productData[sku])),""),ROWS($A$15:A258)+$B$3))),IF($EC$13="",INDEX(productData[description],SMALL(IF(ISNUMBER(MATCH(productData[sex],$EC$11,0)),MATCH(ROW(productData[sku]),ROW(productData[sku])),""),ROWS($A$15:A258)+$B$3)),INDEX(productData[description],SMALL(IF(ISNUMBER(MATCH(productData[sex],$EC$11,0)*MATCH(productData[size1],$EC$13,0)),MATCH(ROW(productData[sku]),ROW(productData[sku])),""),ROWS($A$15:A258)+$B$3)))),IF($EC$11="",IF($EC$13="",INDEX(productData[description],SMALL(IF(ISNUMBER(MATCH(productData[category],$EC$9,0)),MATCH(ROW(productData[sku]),ROW(productData[sku])),""),ROWS($A$15:A258)+$B$3)),INDEX(productData[description],SMALL(IF(ISNUMBER(MATCH(productData[category],$EC$9,0)*MATCH(productData[size1],$EC$13,0)),MATCH(ROW(productData[sku]),ROW(productData[sku])),""),ROWS($A$15:A258)+$B$3))),IF($EC$13="",INDEX(productData[description],SMALL(IF(ISNUMBER(MATCH(productData[category],$EC$9,0)*MATCH(productData[sex],$EC$11,0)),MATCH(ROW(productData[sku]),ROW(productData[sku])),""),ROWS($A$15:A258)+$B$3)),INDEX(productData[description],SMALL(IF(ISNUMBER(MATCH(productData[category],$EC$9,0)*MATCH(productData[sex],$EC$11,0)*MATCH(productData[size1],$EC$13,0)),MATCH(ROW(productData[sku]),ROW(productData[sku])),""),ROWS($A$15:A258)+$B$3))))),"")</f>
        <v/>
      </c>
      <c r="EG253" s="338" t="str">
        <f>IFERROR(IF('BHPC MANAGER'!$EE253="","",INDEX(inventory[ESISTENZA],MATCH('BHPC MANAGER'!$EE253,inventory[SKU],0))),0)</f>
        <v/>
      </c>
      <c r="EH253" s="339" t="s">
        <v>241</v>
      </c>
      <c r="EI253" s="339" t="str">
        <f t="shared" si="17"/>
        <v/>
      </c>
      <c r="EJ253" s="340" t="s">
        <v>241</v>
      </c>
      <c r="EK253" s="341" t="str">
        <f t="shared" si="18"/>
        <v/>
      </c>
    </row>
    <row r="254" spans="63:141" x14ac:dyDescent="0.35">
      <c r="EE254" s="342" t="str">
        <f t="array" ref="EE254">IFERROR(IF($EC$9="",IF($EC$11="",IF($EC$13="",INDEX(productData[sku],SMALL(MATCH(ROW(productData[sku]),ROW(productData[sku])),ROWS($A$15:A261)+$B$3)),INDEX(productData[sku],SMALL(IF(ISNUMBER(MATCH(productData[size1],$EC$13,0)),MATCH(ROW(productData[sku]),ROW(productData[sku])),""),ROWS($A$15:A259)+$B$3))),IF($EC$13="",INDEX(productData[sku],SMALL(IF(ISNUMBER(MATCH(productData[sex],$EC$11,0)),MATCH(ROW(productData[sku]),ROW(productData[sku])),""),ROWS($A$15:A259)+$B$3)),INDEX(productData[sku],SMALL(IF(ISNUMBER(MATCH(productData[sex],$EC$11,0)*MATCH(productData[size1],$EC$13,0)),MATCH(ROW(productData[sku]),ROW(productData[sku])),""),ROWS($A$15:A259)+$B$3)))),IF($EC$11="",IF($EC$13="",INDEX(productData[sku],SMALL(IF(ISNUMBER(MATCH(productData[category],$EC$9,0)),MATCH(ROW(productData[sku]),ROW(productData[sku])),""),ROWS($A$15:A259)+$B$3)),INDEX(productData[sku],SMALL(IF(ISNUMBER(MATCH(productData[category],$EC$9,0)*MATCH(productData[size1],$EC$13,0)),MATCH(ROW(productData[sku]),ROW(productData[sku])),""),ROWS($A$15:A259)+$B$3))),IF($EC$13="",INDEX(productData[sku],SMALL(IF(ISNUMBER(MATCH(productData[category],$EC$9,0)*MATCH(productData[sex],$EC$11,0)),MATCH(ROW(productData[sku]),ROW(productData[sku])),""),ROWS($A$15:A259)+$B$3)),INDEX(productData[sku],SMALL(IF(ISNUMBER(MATCH(productData[category],$EC$9,0)*MATCH(productData[sex],$EC$11,0)*MATCH(productData[size1],$EC$13,0)),MATCH(ROW(productData[sku]),ROW(productData[sku])),""),ROWS($A$15:A259)+$B$3))))),"")</f>
        <v/>
      </c>
      <c r="EF254" s="502" t="str">
        <f t="array" ref="EF254">IFERROR(IF($EC$9="",IF($EC$11="",IF($EC$13="",INDEX(productData[description],SMALL(MATCH(ROW(productData[sku]),ROW(productData[sku])),ROWS($A$15:A261)+$B$3)),INDEX(productData[description],SMALL(IF(ISNUMBER(MATCH(productData[size1],$EC$13,0)),MATCH(ROW(productData[sku]),ROW(productData[sku])),""),ROWS($A$15:A259)+$B$3))),IF($EC$13="",INDEX(productData[description],SMALL(IF(ISNUMBER(MATCH(productData[sex],$EC$11,0)),MATCH(ROW(productData[sku]),ROW(productData[sku])),""),ROWS($A$15:A259)+$B$3)),INDEX(productData[description],SMALL(IF(ISNUMBER(MATCH(productData[sex],$EC$11,0)*MATCH(productData[size1],$EC$13,0)),MATCH(ROW(productData[sku]),ROW(productData[sku])),""),ROWS($A$15:A259)+$B$3)))),IF($EC$11="",IF($EC$13="",INDEX(productData[description],SMALL(IF(ISNUMBER(MATCH(productData[category],$EC$9,0)),MATCH(ROW(productData[sku]),ROW(productData[sku])),""),ROWS($A$15:A259)+$B$3)),INDEX(productData[description],SMALL(IF(ISNUMBER(MATCH(productData[category],$EC$9,0)*MATCH(productData[size1],$EC$13,0)),MATCH(ROW(productData[sku]),ROW(productData[sku])),""),ROWS($A$15:A259)+$B$3))),IF($EC$13="",INDEX(productData[description],SMALL(IF(ISNUMBER(MATCH(productData[category],$EC$9,0)*MATCH(productData[sex],$EC$11,0)),MATCH(ROW(productData[sku]),ROW(productData[sku])),""),ROWS($A$15:A259)+$B$3)),INDEX(productData[description],SMALL(IF(ISNUMBER(MATCH(productData[category],$EC$9,0)*MATCH(productData[sex],$EC$11,0)*MATCH(productData[size1],$EC$13,0)),MATCH(ROW(productData[sku]),ROW(productData[sku])),""),ROWS($A$15:A259)+$B$3))))),"")</f>
        <v/>
      </c>
      <c r="EG254" s="343" t="str">
        <f>IFERROR(IF('BHPC MANAGER'!$EE254="","",INDEX(inventory[ESISTENZA],MATCH('BHPC MANAGER'!$EE254,inventory[SKU],0))),0)</f>
        <v/>
      </c>
      <c r="EH254" s="344" t="s">
        <v>241</v>
      </c>
      <c r="EI254" s="344" t="str">
        <f t="shared" si="17"/>
        <v/>
      </c>
      <c r="EJ254" s="345" t="s">
        <v>241</v>
      </c>
      <c r="EK254" s="346" t="str">
        <f t="shared" si="18"/>
        <v/>
      </c>
    </row>
    <row r="255" spans="63:141" x14ac:dyDescent="0.35">
      <c r="EE255" s="337" t="str">
        <f t="array" ref="EE255">IFERROR(IF($EC$9="",IF($EC$11="",IF($EC$13="",INDEX(productData[sku],SMALL(MATCH(ROW(productData[sku]),ROW(productData[sku])),ROWS($A$15:A262)+$B$3)),INDEX(productData[sku],SMALL(IF(ISNUMBER(MATCH(productData[size1],$EC$13,0)),MATCH(ROW(productData[sku]),ROW(productData[sku])),""),ROWS($A$15:A260)+$B$3))),IF($EC$13="",INDEX(productData[sku],SMALL(IF(ISNUMBER(MATCH(productData[sex],$EC$11,0)),MATCH(ROW(productData[sku]),ROW(productData[sku])),""),ROWS($A$15:A260)+$B$3)),INDEX(productData[sku],SMALL(IF(ISNUMBER(MATCH(productData[sex],$EC$11,0)*MATCH(productData[size1],$EC$13,0)),MATCH(ROW(productData[sku]),ROW(productData[sku])),""),ROWS($A$15:A260)+$B$3)))),IF($EC$11="",IF($EC$13="",INDEX(productData[sku],SMALL(IF(ISNUMBER(MATCH(productData[category],$EC$9,0)),MATCH(ROW(productData[sku]),ROW(productData[sku])),""),ROWS($A$15:A260)+$B$3)),INDEX(productData[sku],SMALL(IF(ISNUMBER(MATCH(productData[category],$EC$9,0)*MATCH(productData[size1],$EC$13,0)),MATCH(ROW(productData[sku]),ROW(productData[sku])),""),ROWS($A$15:A260)+$B$3))),IF($EC$13="",INDEX(productData[sku],SMALL(IF(ISNUMBER(MATCH(productData[category],$EC$9,0)*MATCH(productData[sex],$EC$11,0)),MATCH(ROW(productData[sku]),ROW(productData[sku])),""),ROWS($A$15:A260)+$B$3)),INDEX(productData[sku],SMALL(IF(ISNUMBER(MATCH(productData[category],$EC$9,0)*MATCH(productData[sex],$EC$11,0)*MATCH(productData[size1],$EC$13,0)),MATCH(ROW(productData[sku]),ROW(productData[sku])),""),ROWS($A$15:A260)+$B$3))))),"")</f>
        <v/>
      </c>
      <c r="EF255" s="501" t="str">
        <f t="array" ref="EF255">IFERROR(IF($EC$9="",IF($EC$11="",IF($EC$13="",INDEX(productData[description],SMALL(MATCH(ROW(productData[sku]),ROW(productData[sku])),ROWS($A$15:A262)+$B$3)),INDEX(productData[description],SMALL(IF(ISNUMBER(MATCH(productData[size1],$EC$13,0)),MATCH(ROW(productData[sku]),ROW(productData[sku])),""),ROWS($A$15:A260)+$B$3))),IF($EC$13="",INDEX(productData[description],SMALL(IF(ISNUMBER(MATCH(productData[sex],$EC$11,0)),MATCH(ROW(productData[sku]),ROW(productData[sku])),""),ROWS($A$15:A260)+$B$3)),INDEX(productData[description],SMALL(IF(ISNUMBER(MATCH(productData[sex],$EC$11,0)*MATCH(productData[size1],$EC$13,0)),MATCH(ROW(productData[sku]),ROW(productData[sku])),""),ROWS($A$15:A260)+$B$3)))),IF($EC$11="",IF($EC$13="",INDEX(productData[description],SMALL(IF(ISNUMBER(MATCH(productData[category],$EC$9,0)),MATCH(ROW(productData[sku]),ROW(productData[sku])),""),ROWS($A$15:A260)+$B$3)),INDEX(productData[description],SMALL(IF(ISNUMBER(MATCH(productData[category],$EC$9,0)*MATCH(productData[size1],$EC$13,0)),MATCH(ROW(productData[sku]),ROW(productData[sku])),""),ROWS($A$15:A260)+$B$3))),IF($EC$13="",INDEX(productData[description],SMALL(IF(ISNUMBER(MATCH(productData[category],$EC$9,0)*MATCH(productData[sex],$EC$11,0)),MATCH(ROW(productData[sku]),ROW(productData[sku])),""),ROWS($A$15:A260)+$B$3)),INDEX(productData[description],SMALL(IF(ISNUMBER(MATCH(productData[category],$EC$9,0)*MATCH(productData[sex],$EC$11,0)*MATCH(productData[size1],$EC$13,0)),MATCH(ROW(productData[sku]),ROW(productData[sku])),""),ROWS($A$15:A260)+$B$3))))),"")</f>
        <v/>
      </c>
      <c r="EG255" s="338" t="str">
        <f>IFERROR(IF('BHPC MANAGER'!$EE255="","",INDEX(inventory[ESISTENZA],MATCH('BHPC MANAGER'!$EE255,inventory[SKU],0))),0)</f>
        <v/>
      </c>
      <c r="EH255" s="339" t="s">
        <v>241</v>
      </c>
      <c r="EI255" s="339" t="str">
        <f t="shared" si="17"/>
        <v/>
      </c>
      <c r="EJ255" s="340" t="s">
        <v>241</v>
      </c>
      <c r="EK255" s="341" t="str">
        <f t="shared" si="18"/>
        <v/>
      </c>
    </row>
    <row r="256" spans="63:141" x14ac:dyDescent="0.35">
      <c r="EE256" s="342" t="str">
        <f t="array" ref="EE256">IFERROR(IF($EC$9="",IF($EC$11="",IF($EC$13="",INDEX(productData[sku],SMALL(MATCH(ROW(productData[sku]),ROW(productData[sku])),ROWS($A$15:A263)+$B$3)),INDEX(productData[sku],SMALL(IF(ISNUMBER(MATCH(productData[size1],$EC$13,0)),MATCH(ROW(productData[sku]),ROW(productData[sku])),""),ROWS($A$15:A261)+$B$3))),IF($EC$13="",INDEX(productData[sku],SMALL(IF(ISNUMBER(MATCH(productData[sex],$EC$11,0)),MATCH(ROW(productData[sku]),ROW(productData[sku])),""),ROWS($A$15:A261)+$B$3)),INDEX(productData[sku],SMALL(IF(ISNUMBER(MATCH(productData[sex],$EC$11,0)*MATCH(productData[size1],$EC$13,0)),MATCH(ROW(productData[sku]),ROW(productData[sku])),""),ROWS($A$15:A261)+$B$3)))),IF($EC$11="",IF($EC$13="",INDEX(productData[sku],SMALL(IF(ISNUMBER(MATCH(productData[category],$EC$9,0)),MATCH(ROW(productData[sku]),ROW(productData[sku])),""),ROWS($A$15:A261)+$B$3)),INDEX(productData[sku],SMALL(IF(ISNUMBER(MATCH(productData[category],$EC$9,0)*MATCH(productData[size1],$EC$13,0)),MATCH(ROW(productData[sku]),ROW(productData[sku])),""),ROWS($A$15:A261)+$B$3))),IF($EC$13="",INDEX(productData[sku],SMALL(IF(ISNUMBER(MATCH(productData[category],$EC$9,0)*MATCH(productData[sex],$EC$11,0)),MATCH(ROW(productData[sku]),ROW(productData[sku])),""),ROWS($A$15:A261)+$B$3)),INDEX(productData[sku],SMALL(IF(ISNUMBER(MATCH(productData[category],$EC$9,0)*MATCH(productData[sex],$EC$11,0)*MATCH(productData[size1],$EC$13,0)),MATCH(ROW(productData[sku]),ROW(productData[sku])),""),ROWS($A$15:A261)+$B$3))))),"")</f>
        <v/>
      </c>
      <c r="EF256" s="502" t="str">
        <f t="array" ref="EF256">IFERROR(IF($EC$9="",IF($EC$11="",IF($EC$13="",INDEX(productData[description],SMALL(MATCH(ROW(productData[sku]),ROW(productData[sku])),ROWS($A$15:A263)+$B$3)),INDEX(productData[description],SMALL(IF(ISNUMBER(MATCH(productData[size1],$EC$13,0)),MATCH(ROW(productData[sku]),ROW(productData[sku])),""),ROWS($A$15:A261)+$B$3))),IF($EC$13="",INDEX(productData[description],SMALL(IF(ISNUMBER(MATCH(productData[sex],$EC$11,0)),MATCH(ROW(productData[sku]),ROW(productData[sku])),""),ROWS($A$15:A261)+$B$3)),INDEX(productData[description],SMALL(IF(ISNUMBER(MATCH(productData[sex],$EC$11,0)*MATCH(productData[size1],$EC$13,0)),MATCH(ROW(productData[sku]),ROW(productData[sku])),""),ROWS($A$15:A261)+$B$3)))),IF($EC$11="",IF($EC$13="",INDEX(productData[description],SMALL(IF(ISNUMBER(MATCH(productData[category],$EC$9,0)),MATCH(ROW(productData[sku]),ROW(productData[sku])),""),ROWS($A$15:A261)+$B$3)),INDEX(productData[description],SMALL(IF(ISNUMBER(MATCH(productData[category],$EC$9,0)*MATCH(productData[size1],$EC$13,0)),MATCH(ROW(productData[sku]),ROW(productData[sku])),""),ROWS($A$15:A261)+$B$3))),IF($EC$13="",INDEX(productData[description],SMALL(IF(ISNUMBER(MATCH(productData[category],$EC$9,0)*MATCH(productData[sex],$EC$11,0)),MATCH(ROW(productData[sku]),ROW(productData[sku])),""),ROWS($A$15:A261)+$B$3)),INDEX(productData[description],SMALL(IF(ISNUMBER(MATCH(productData[category],$EC$9,0)*MATCH(productData[sex],$EC$11,0)*MATCH(productData[size1],$EC$13,0)),MATCH(ROW(productData[sku]),ROW(productData[sku])),""),ROWS($A$15:A261)+$B$3))))),"")</f>
        <v/>
      </c>
      <c r="EG256" s="343" t="str">
        <f>IFERROR(IF('BHPC MANAGER'!$EE256="","",INDEX(inventory[ESISTENZA],MATCH('BHPC MANAGER'!$EE256,inventory[SKU],0))),0)</f>
        <v/>
      </c>
      <c r="EH256" s="344" t="s">
        <v>241</v>
      </c>
      <c r="EI256" s="344" t="str">
        <f t="shared" si="17"/>
        <v/>
      </c>
      <c r="EJ256" s="345" t="s">
        <v>241</v>
      </c>
      <c r="EK256" s="346" t="str">
        <f t="shared" si="18"/>
        <v/>
      </c>
    </row>
    <row r="257" spans="135:141" x14ac:dyDescent="0.35">
      <c r="EE257" s="337" t="str">
        <f t="array" ref="EE257">IFERROR(IF($EC$9="",IF($EC$11="",IF($EC$13="",INDEX(productData[sku],SMALL(MATCH(ROW(productData[sku]),ROW(productData[sku])),ROWS($A$15:A264)+$B$3)),INDEX(productData[sku],SMALL(IF(ISNUMBER(MATCH(productData[size1],$EC$13,0)),MATCH(ROW(productData[sku]),ROW(productData[sku])),""),ROWS($A$15:A262)+$B$3))),IF($EC$13="",INDEX(productData[sku],SMALL(IF(ISNUMBER(MATCH(productData[sex],$EC$11,0)),MATCH(ROW(productData[sku]),ROW(productData[sku])),""),ROWS($A$15:A262)+$B$3)),INDEX(productData[sku],SMALL(IF(ISNUMBER(MATCH(productData[sex],$EC$11,0)*MATCH(productData[size1],$EC$13,0)),MATCH(ROW(productData[sku]),ROW(productData[sku])),""),ROWS($A$15:A262)+$B$3)))),IF($EC$11="",IF($EC$13="",INDEX(productData[sku],SMALL(IF(ISNUMBER(MATCH(productData[category],$EC$9,0)),MATCH(ROW(productData[sku]),ROW(productData[sku])),""),ROWS($A$15:A262)+$B$3)),INDEX(productData[sku],SMALL(IF(ISNUMBER(MATCH(productData[category],$EC$9,0)*MATCH(productData[size1],$EC$13,0)),MATCH(ROW(productData[sku]),ROW(productData[sku])),""),ROWS($A$15:A262)+$B$3))),IF($EC$13="",INDEX(productData[sku],SMALL(IF(ISNUMBER(MATCH(productData[category],$EC$9,0)*MATCH(productData[sex],$EC$11,0)),MATCH(ROW(productData[sku]),ROW(productData[sku])),""),ROWS($A$15:A262)+$B$3)),INDEX(productData[sku],SMALL(IF(ISNUMBER(MATCH(productData[category],$EC$9,0)*MATCH(productData[sex],$EC$11,0)*MATCH(productData[size1],$EC$13,0)),MATCH(ROW(productData[sku]),ROW(productData[sku])),""),ROWS($A$15:A262)+$B$3))))),"")</f>
        <v/>
      </c>
      <c r="EF257" s="501" t="str">
        <f t="array" ref="EF257">IFERROR(IF($EC$9="",IF($EC$11="",IF($EC$13="",INDEX(productData[description],SMALL(MATCH(ROW(productData[sku]),ROW(productData[sku])),ROWS($A$15:A264)+$B$3)),INDEX(productData[description],SMALL(IF(ISNUMBER(MATCH(productData[size1],$EC$13,0)),MATCH(ROW(productData[sku]),ROW(productData[sku])),""),ROWS($A$15:A262)+$B$3))),IF($EC$13="",INDEX(productData[description],SMALL(IF(ISNUMBER(MATCH(productData[sex],$EC$11,0)),MATCH(ROW(productData[sku]),ROW(productData[sku])),""),ROWS($A$15:A262)+$B$3)),INDEX(productData[description],SMALL(IF(ISNUMBER(MATCH(productData[sex],$EC$11,0)*MATCH(productData[size1],$EC$13,0)),MATCH(ROW(productData[sku]),ROW(productData[sku])),""),ROWS($A$15:A262)+$B$3)))),IF($EC$11="",IF($EC$13="",INDEX(productData[description],SMALL(IF(ISNUMBER(MATCH(productData[category],$EC$9,0)),MATCH(ROW(productData[sku]),ROW(productData[sku])),""),ROWS($A$15:A262)+$B$3)),INDEX(productData[description],SMALL(IF(ISNUMBER(MATCH(productData[category],$EC$9,0)*MATCH(productData[size1],$EC$13,0)),MATCH(ROW(productData[sku]),ROW(productData[sku])),""),ROWS($A$15:A262)+$B$3))),IF($EC$13="",INDEX(productData[description],SMALL(IF(ISNUMBER(MATCH(productData[category],$EC$9,0)*MATCH(productData[sex],$EC$11,0)),MATCH(ROW(productData[sku]),ROW(productData[sku])),""),ROWS($A$15:A262)+$B$3)),INDEX(productData[description],SMALL(IF(ISNUMBER(MATCH(productData[category],$EC$9,0)*MATCH(productData[sex],$EC$11,0)*MATCH(productData[size1],$EC$13,0)),MATCH(ROW(productData[sku]),ROW(productData[sku])),""),ROWS($A$15:A262)+$B$3))))),"")</f>
        <v/>
      </c>
      <c r="EG257" s="338" t="str">
        <f>IFERROR(IF('BHPC MANAGER'!$EE257="","",INDEX(inventory[ESISTENZA],MATCH('BHPC MANAGER'!$EE257,inventory[SKU],0))),0)</f>
        <v/>
      </c>
      <c r="EH257" s="339" t="s">
        <v>241</v>
      </c>
      <c r="EI257" s="339" t="str">
        <f t="shared" si="17"/>
        <v/>
      </c>
      <c r="EJ257" s="340" t="s">
        <v>241</v>
      </c>
      <c r="EK257" s="341" t="str">
        <f t="shared" si="18"/>
        <v/>
      </c>
    </row>
    <row r="258" spans="135:141" x14ac:dyDescent="0.35">
      <c r="EE258" s="342" t="str">
        <f t="array" ref="EE258">IFERROR(IF($EC$9="",IF($EC$11="",IF($EC$13="",INDEX(productData[sku],SMALL(MATCH(ROW(productData[sku]),ROW(productData[sku])),ROWS($A$15:A265)+$B$3)),INDEX(productData[sku],SMALL(IF(ISNUMBER(MATCH(productData[size1],$EC$13,0)),MATCH(ROW(productData[sku]),ROW(productData[sku])),""),ROWS($A$15:A263)+$B$3))),IF($EC$13="",INDEX(productData[sku],SMALL(IF(ISNUMBER(MATCH(productData[sex],$EC$11,0)),MATCH(ROW(productData[sku]),ROW(productData[sku])),""),ROWS($A$15:A263)+$B$3)),INDEX(productData[sku],SMALL(IF(ISNUMBER(MATCH(productData[sex],$EC$11,0)*MATCH(productData[size1],$EC$13,0)),MATCH(ROW(productData[sku]),ROW(productData[sku])),""),ROWS($A$15:A263)+$B$3)))),IF($EC$11="",IF($EC$13="",INDEX(productData[sku],SMALL(IF(ISNUMBER(MATCH(productData[category],$EC$9,0)),MATCH(ROW(productData[sku]),ROW(productData[sku])),""),ROWS($A$15:A263)+$B$3)),INDEX(productData[sku],SMALL(IF(ISNUMBER(MATCH(productData[category],$EC$9,0)*MATCH(productData[size1],$EC$13,0)),MATCH(ROW(productData[sku]),ROW(productData[sku])),""),ROWS($A$15:A263)+$B$3))),IF($EC$13="",INDEX(productData[sku],SMALL(IF(ISNUMBER(MATCH(productData[category],$EC$9,0)*MATCH(productData[sex],$EC$11,0)),MATCH(ROW(productData[sku]),ROW(productData[sku])),""),ROWS($A$15:A263)+$B$3)),INDEX(productData[sku],SMALL(IF(ISNUMBER(MATCH(productData[category],$EC$9,0)*MATCH(productData[sex],$EC$11,0)*MATCH(productData[size1],$EC$13,0)),MATCH(ROW(productData[sku]),ROW(productData[sku])),""),ROWS($A$15:A263)+$B$3))))),"")</f>
        <v/>
      </c>
      <c r="EF258" s="502" t="str">
        <f t="array" ref="EF258">IFERROR(IF($EC$9="",IF($EC$11="",IF($EC$13="",INDEX(productData[description],SMALL(MATCH(ROW(productData[sku]),ROW(productData[sku])),ROWS($A$15:A265)+$B$3)),INDEX(productData[description],SMALL(IF(ISNUMBER(MATCH(productData[size1],$EC$13,0)),MATCH(ROW(productData[sku]),ROW(productData[sku])),""),ROWS($A$15:A263)+$B$3))),IF($EC$13="",INDEX(productData[description],SMALL(IF(ISNUMBER(MATCH(productData[sex],$EC$11,0)),MATCH(ROW(productData[sku]),ROW(productData[sku])),""),ROWS($A$15:A263)+$B$3)),INDEX(productData[description],SMALL(IF(ISNUMBER(MATCH(productData[sex],$EC$11,0)*MATCH(productData[size1],$EC$13,0)),MATCH(ROW(productData[sku]),ROW(productData[sku])),""),ROWS($A$15:A263)+$B$3)))),IF($EC$11="",IF($EC$13="",INDEX(productData[description],SMALL(IF(ISNUMBER(MATCH(productData[category],$EC$9,0)),MATCH(ROW(productData[sku]),ROW(productData[sku])),""),ROWS($A$15:A263)+$B$3)),INDEX(productData[description],SMALL(IF(ISNUMBER(MATCH(productData[category],$EC$9,0)*MATCH(productData[size1],$EC$13,0)),MATCH(ROW(productData[sku]),ROW(productData[sku])),""),ROWS($A$15:A263)+$B$3))),IF($EC$13="",INDEX(productData[description],SMALL(IF(ISNUMBER(MATCH(productData[category],$EC$9,0)*MATCH(productData[sex],$EC$11,0)),MATCH(ROW(productData[sku]),ROW(productData[sku])),""),ROWS($A$15:A263)+$B$3)),INDEX(productData[description],SMALL(IF(ISNUMBER(MATCH(productData[category],$EC$9,0)*MATCH(productData[sex],$EC$11,0)*MATCH(productData[size1],$EC$13,0)),MATCH(ROW(productData[sku]),ROW(productData[sku])),""),ROWS($A$15:A263)+$B$3))))),"")</f>
        <v/>
      </c>
      <c r="EG258" s="343" t="str">
        <f>IFERROR(IF('BHPC MANAGER'!$EE258="","",INDEX(inventory[ESISTENZA],MATCH('BHPC MANAGER'!$EE258,inventory[SKU],0))),0)</f>
        <v/>
      </c>
      <c r="EH258" s="344" t="s">
        <v>241</v>
      </c>
      <c r="EI258" s="344" t="str">
        <f t="shared" si="17"/>
        <v/>
      </c>
      <c r="EJ258" s="345" t="s">
        <v>241</v>
      </c>
      <c r="EK258" s="346" t="str">
        <f t="shared" si="18"/>
        <v/>
      </c>
    </row>
    <row r="259" spans="135:141" x14ac:dyDescent="0.35">
      <c r="EE259" s="337" t="str">
        <f t="array" ref="EE259">IFERROR(IF($EC$9="",IF($EC$11="",IF($EC$13="",INDEX(productData[sku],SMALL(MATCH(ROW(productData[sku]),ROW(productData[sku])),ROWS($A$15:A266)+$B$3)),INDEX(productData[sku],SMALL(IF(ISNUMBER(MATCH(productData[size1],$EC$13,0)),MATCH(ROW(productData[sku]),ROW(productData[sku])),""),ROWS($A$15:A264)+$B$3))),IF($EC$13="",INDEX(productData[sku],SMALL(IF(ISNUMBER(MATCH(productData[sex],$EC$11,0)),MATCH(ROW(productData[sku]),ROW(productData[sku])),""),ROWS($A$15:A264)+$B$3)),INDEX(productData[sku],SMALL(IF(ISNUMBER(MATCH(productData[sex],$EC$11,0)*MATCH(productData[size1],$EC$13,0)),MATCH(ROW(productData[sku]),ROW(productData[sku])),""),ROWS($A$15:A264)+$B$3)))),IF($EC$11="",IF($EC$13="",INDEX(productData[sku],SMALL(IF(ISNUMBER(MATCH(productData[category],$EC$9,0)),MATCH(ROW(productData[sku]),ROW(productData[sku])),""),ROWS($A$15:A264)+$B$3)),INDEX(productData[sku],SMALL(IF(ISNUMBER(MATCH(productData[category],$EC$9,0)*MATCH(productData[size1],$EC$13,0)),MATCH(ROW(productData[sku]),ROW(productData[sku])),""),ROWS($A$15:A264)+$B$3))),IF($EC$13="",INDEX(productData[sku],SMALL(IF(ISNUMBER(MATCH(productData[category],$EC$9,0)*MATCH(productData[sex],$EC$11,0)),MATCH(ROW(productData[sku]),ROW(productData[sku])),""),ROWS($A$15:A264)+$B$3)),INDEX(productData[sku],SMALL(IF(ISNUMBER(MATCH(productData[category],$EC$9,0)*MATCH(productData[sex],$EC$11,0)*MATCH(productData[size1],$EC$13,0)),MATCH(ROW(productData[sku]),ROW(productData[sku])),""),ROWS($A$15:A264)+$B$3))))),"")</f>
        <v/>
      </c>
      <c r="EF259" s="501" t="str">
        <f t="array" ref="EF259">IFERROR(IF($EC$9="",IF($EC$11="",IF($EC$13="",INDEX(productData[description],SMALL(MATCH(ROW(productData[sku]),ROW(productData[sku])),ROWS($A$15:A266)+$B$3)),INDEX(productData[description],SMALL(IF(ISNUMBER(MATCH(productData[size1],$EC$13,0)),MATCH(ROW(productData[sku]),ROW(productData[sku])),""),ROWS($A$15:A264)+$B$3))),IF($EC$13="",INDEX(productData[description],SMALL(IF(ISNUMBER(MATCH(productData[sex],$EC$11,0)),MATCH(ROW(productData[sku]),ROW(productData[sku])),""),ROWS($A$15:A264)+$B$3)),INDEX(productData[description],SMALL(IF(ISNUMBER(MATCH(productData[sex],$EC$11,0)*MATCH(productData[size1],$EC$13,0)),MATCH(ROW(productData[sku]),ROW(productData[sku])),""),ROWS($A$15:A264)+$B$3)))),IF($EC$11="",IF($EC$13="",INDEX(productData[description],SMALL(IF(ISNUMBER(MATCH(productData[category],$EC$9,0)),MATCH(ROW(productData[sku]),ROW(productData[sku])),""),ROWS($A$15:A264)+$B$3)),INDEX(productData[description],SMALL(IF(ISNUMBER(MATCH(productData[category],$EC$9,0)*MATCH(productData[size1],$EC$13,0)),MATCH(ROW(productData[sku]),ROW(productData[sku])),""),ROWS($A$15:A264)+$B$3))),IF($EC$13="",INDEX(productData[description],SMALL(IF(ISNUMBER(MATCH(productData[category],$EC$9,0)*MATCH(productData[sex],$EC$11,0)),MATCH(ROW(productData[sku]),ROW(productData[sku])),""),ROWS($A$15:A264)+$B$3)),INDEX(productData[description],SMALL(IF(ISNUMBER(MATCH(productData[category],$EC$9,0)*MATCH(productData[sex],$EC$11,0)*MATCH(productData[size1],$EC$13,0)),MATCH(ROW(productData[sku]),ROW(productData[sku])),""),ROWS($A$15:A264)+$B$3))))),"")</f>
        <v/>
      </c>
      <c r="EG259" s="338" t="str">
        <f>IFERROR(IF('BHPC MANAGER'!$EE259="","",INDEX(inventory[ESISTENZA],MATCH('BHPC MANAGER'!$EE259,inventory[SKU],0))),0)</f>
        <v/>
      </c>
      <c r="EH259" s="339" t="s">
        <v>241</v>
      </c>
      <c r="EI259" s="339" t="str">
        <f t="shared" si="17"/>
        <v/>
      </c>
      <c r="EJ259" s="340" t="s">
        <v>241</v>
      </c>
      <c r="EK259" s="341" t="str">
        <f t="shared" si="18"/>
        <v/>
      </c>
    </row>
    <row r="260" spans="135:141" x14ac:dyDescent="0.35">
      <c r="EE260" s="342" t="str">
        <f t="array" ref="EE260">IFERROR(IF($EC$9="",IF($EC$11="",IF($EC$13="",INDEX(productData[sku],SMALL(MATCH(ROW(productData[sku]),ROW(productData[sku])),ROWS($A$15:A267)+$B$3)),INDEX(productData[sku],SMALL(IF(ISNUMBER(MATCH(productData[size1],$EC$13,0)),MATCH(ROW(productData[sku]),ROW(productData[sku])),""),ROWS($A$15:A265)+$B$3))),IF($EC$13="",INDEX(productData[sku],SMALL(IF(ISNUMBER(MATCH(productData[sex],$EC$11,0)),MATCH(ROW(productData[sku]),ROW(productData[sku])),""),ROWS($A$15:A265)+$B$3)),INDEX(productData[sku],SMALL(IF(ISNUMBER(MATCH(productData[sex],$EC$11,0)*MATCH(productData[size1],$EC$13,0)),MATCH(ROW(productData[sku]),ROW(productData[sku])),""),ROWS($A$15:A265)+$B$3)))),IF($EC$11="",IF($EC$13="",INDEX(productData[sku],SMALL(IF(ISNUMBER(MATCH(productData[category],$EC$9,0)),MATCH(ROW(productData[sku]),ROW(productData[sku])),""),ROWS($A$15:A265)+$B$3)),INDEX(productData[sku],SMALL(IF(ISNUMBER(MATCH(productData[category],$EC$9,0)*MATCH(productData[size1],$EC$13,0)),MATCH(ROW(productData[sku]),ROW(productData[sku])),""),ROWS($A$15:A265)+$B$3))),IF($EC$13="",INDEX(productData[sku],SMALL(IF(ISNUMBER(MATCH(productData[category],$EC$9,0)*MATCH(productData[sex],$EC$11,0)),MATCH(ROW(productData[sku]),ROW(productData[sku])),""),ROWS($A$15:A265)+$B$3)),INDEX(productData[sku],SMALL(IF(ISNUMBER(MATCH(productData[category],$EC$9,0)*MATCH(productData[sex],$EC$11,0)*MATCH(productData[size1],$EC$13,0)),MATCH(ROW(productData[sku]),ROW(productData[sku])),""),ROWS($A$15:A265)+$B$3))))),"")</f>
        <v/>
      </c>
      <c r="EF260" s="502" t="str">
        <f t="array" ref="EF260">IFERROR(IF($EC$9="",IF($EC$11="",IF($EC$13="",INDEX(productData[description],SMALL(MATCH(ROW(productData[sku]),ROW(productData[sku])),ROWS($A$15:A267)+$B$3)),INDEX(productData[description],SMALL(IF(ISNUMBER(MATCH(productData[size1],$EC$13,0)),MATCH(ROW(productData[sku]),ROW(productData[sku])),""),ROWS($A$15:A265)+$B$3))),IF($EC$13="",INDEX(productData[description],SMALL(IF(ISNUMBER(MATCH(productData[sex],$EC$11,0)),MATCH(ROW(productData[sku]),ROW(productData[sku])),""),ROWS($A$15:A265)+$B$3)),INDEX(productData[description],SMALL(IF(ISNUMBER(MATCH(productData[sex],$EC$11,0)*MATCH(productData[size1],$EC$13,0)),MATCH(ROW(productData[sku]),ROW(productData[sku])),""),ROWS($A$15:A265)+$B$3)))),IF($EC$11="",IF($EC$13="",INDEX(productData[description],SMALL(IF(ISNUMBER(MATCH(productData[category],$EC$9,0)),MATCH(ROW(productData[sku]),ROW(productData[sku])),""),ROWS($A$15:A265)+$B$3)),INDEX(productData[description],SMALL(IF(ISNUMBER(MATCH(productData[category],$EC$9,0)*MATCH(productData[size1],$EC$13,0)),MATCH(ROW(productData[sku]),ROW(productData[sku])),""),ROWS($A$15:A265)+$B$3))),IF($EC$13="",INDEX(productData[description],SMALL(IF(ISNUMBER(MATCH(productData[category],$EC$9,0)*MATCH(productData[sex],$EC$11,0)),MATCH(ROW(productData[sku]),ROW(productData[sku])),""),ROWS($A$15:A265)+$B$3)),INDEX(productData[description],SMALL(IF(ISNUMBER(MATCH(productData[category],$EC$9,0)*MATCH(productData[sex],$EC$11,0)*MATCH(productData[size1],$EC$13,0)),MATCH(ROW(productData[sku]),ROW(productData[sku])),""),ROWS($A$15:A265)+$B$3))))),"")</f>
        <v/>
      </c>
      <c r="EG260" s="343" t="str">
        <f>IFERROR(IF('BHPC MANAGER'!$EE260="","",INDEX(inventory[ESISTENZA],MATCH('BHPC MANAGER'!$EE260,inventory[SKU],0))),0)</f>
        <v/>
      </c>
      <c r="EH260" s="344" t="s">
        <v>241</v>
      </c>
      <c r="EI260" s="344" t="str">
        <f t="shared" si="17"/>
        <v/>
      </c>
      <c r="EJ260" s="345" t="s">
        <v>241</v>
      </c>
      <c r="EK260" s="346" t="str">
        <f t="shared" si="18"/>
        <v/>
      </c>
    </row>
    <row r="261" spans="135:141" x14ac:dyDescent="0.35">
      <c r="EE261" s="337" t="str">
        <f t="array" ref="EE261">IFERROR(IF($EC$9="",IF($EC$11="",IF($EC$13="",INDEX(productData[sku],SMALL(MATCH(ROW(productData[sku]),ROW(productData[sku])),ROWS($A$15:A268)+$B$3)),INDEX(productData[sku],SMALL(IF(ISNUMBER(MATCH(productData[size1],$EC$13,0)),MATCH(ROW(productData[sku]),ROW(productData[sku])),""),ROWS($A$15:A266)+$B$3))),IF($EC$13="",INDEX(productData[sku],SMALL(IF(ISNUMBER(MATCH(productData[sex],$EC$11,0)),MATCH(ROW(productData[sku]),ROW(productData[sku])),""),ROWS($A$15:A266)+$B$3)),INDEX(productData[sku],SMALL(IF(ISNUMBER(MATCH(productData[sex],$EC$11,0)*MATCH(productData[size1],$EC$13,0)),MATCH(ROW(productData[sku]),ROW(productData[sku])),""),ROWS($A$15:A266)+$B$3)))),IF($EC$11="",IF($EC$13="",INDEX(productData[sku],SMALL(IF(ISNUMBER(MATCH(productData[category],$EC$9,0)),MATCH(ROW(productData[sku]),ROW(productData[sku])),""),ROWS($A$15:A266)+$B$3)),INDEX(productData[sku],SMALL(IF(ISNUMBER(MATCH(productData[category],$EC$9,0)*MATCH(productData[size1],$EC$13,0)),MATCH(ROW(productData[sku]),ROW(productData[sku])),""),ROWS($A$15:A266)+$B$3))),IF($EC$13="",INDEX(productData[sku],SMALL(IF(ISNUMBER(MATCH(productData[category],$EC$9,0)*MATCH(productData[sex],$EC$11,0)),MATCH(ROW(productData[sku]),ROW(productData[sku])),""),ROWS($A$15:A266)+$B$3)),INDEX(productData[sku],SMALL(IF(ISNUMBER(MATCH(productData[category],$EC$9,0)*MATCH(productData[sex],$EC$11,0)*MATCH(productData[size1],$EC$13,0)),MATCH(ROW(productData[sku]),ROW(productData[sku])),""),ROWS($A$15:A266)+$B$3))))),"")</f>
        <v/>
      </c>
      <c r="EF261" s="501" t="str">
        <f t="array" ref="EF261">IFERROR(IF($EC$9="",IF($EC$11="",IF($EC$13="",INDEX(productData[description],SMALL(MATCH(ROW(productData[sku]),ROW(productData[sku])),ROWS($A$15:A268)+$B$3)),INDEX(productData[description],SMALL(IF(ISNUMBER(MATCH(productData[size1],$EC$13,0)),MATCH(ROW(productData[sku]),ROW(productData[sku])),""),ROWS($A$15:A266)+$B$3))),IF($EC$13="",INDEX(productData[description],SMALL(IF(ISNUMBER(MATCH(productData[sex],$EC$11,0)),MATCH(ROW(productData[sku]),ROW(productData[sku])),""),ROWS($A$15:A266)+$B$3)),INDEX(productData[description],SMALL(IF(ISNUMBER(MATCH(productData[sex],$EC$11,0)*MATCH(productData[size1],$EC$13,0)),MATCH(ROW(productData[sku]),ROW(productData[sku])),""),ROWS($A$15:A266)+$B$3)))),IF($EC$11="",IF($EC$13="",INDEX(productData[description],SMALL(IF(ISNUMBER(MATCH(productData[category],$EC$9,0)),MATCH(ROW(productData[sku]),ROW(productData[sku])),""),ROWS($A$15:A266)+$B$3)),INDEX(productData[description],SMALL(IF(ISNUMBER(MATCH(productData[category],$EC$9,0)*MATCH(productData[size1],$EC$13,0)),MATCH(ROW(productData[sku]),ROW(productData[sku])),""),ROWS($A$15:A266)+$B$3))),IF($EC$13="",INDEX(productData[description],SMALL(IF(ISNUMBER(MATCH(productData[category],$EC$9,0)*MATCH(productData[sex],$EC$11,0)),MATCH(ROW(productData[sku]),ROW(productData[sku])),""),ROWS($A$15:A266)+$B$3)),INDEX(productData[description],SMALL(IF(ISNUMBER(MATCH(productData[category],$EC$9,0)*MATCH(productData[sex],$EC$11,0)*MATCH(productData[size1],$EC$13,0)),MATCH(ROW(productData[sku]),ROW(productData[sku])),""),ROWS($A$15:A266)+$B$3))))),"")</f>
        <v/>
      </c>
      <c r="EG261" s="338" t="str">
        <f>IFERROR(IF('BHPC MANAGER'!$EE261="","",INDEX(inventory[ESISTENZA],MATCH('BHPC MANAGER'!$EE261,inventory[SKU],0))),0)</f>
        <v/>
      </c>
      <c r="EH261" s="339" t="s">
        <v>241</v>
      </c>
      <c r="EI261" s="339" t="str">
        <f t="shared" si="17"/>
        <v/>
      </c>
      <c r="EJ261" s="340" t="s">
        <v>241</v>
      </c>
      <c r="EK261" s="341" t="str">
        <f t="shared" si="18"/>
        <v/>
      </c>
    </row>
    <row r="262" spans="135:141" x14ac:dyDescent="0.35">
      <c r="EE262" s="342" t="str">
        <f t="array" ref="EE262">IFERROR(IF($EC$9="",IF($EC$11="",IF($EC$13="",INDEX(productData[sku],SMALL(MATCH(ROW(productData[sku]),ROW(productData[sku])),ROWS($A$15:A269)+$B$3)),INDEX(productData[sku],SMALL(IF(ISNUMBER(MATCH(productData[size1],$EC$13,0)),MATCH(ROW(productData[sku]),ROW(productData[sku])),""),ROWS($A$15:A267)+$B$3))),IF($EC$13="",INDEX(productData[sku],SMALL(IF(ISNUMBER(MATCH(productData[sex],$EC$11,0)),MATCH(ROW(productData[sku]),ROW(productData[sku])),""),ROWS($A$15:A267)+$B$3)),INDEX(productData[sku],SMALL(IF(ISNUMBER(MATCH(productData[sex],$EC$11,0)*MATCH(productData[size1],$EC$13,0)),MATCH(ROW(productData[sku]),ROW(productData[sku])),""),ROWS($A$15:A267)+$B$3)))),IF($EC$11="",IF($EC$13="",INDEX(productData[sku],SMALL(IF(ISNUMBER(MATCH(productData[category],$EC$9,0)),MATCH(ROW(productData[sku]),ROW(productData[sku])),""),ROWS($A$15:A267)+$B$3)),INDEX(productData[sku],SMALL(IF(ISNUMBER(MATCH(productData[category],$EC$9,0)*MATCH(productData[size1],$EC$13,0)),MATCH(ROW(productData[sku]),ROW(productData[sku])),""),ROWS($A$15:A267)+$B$3))),IF($EC$13="",INDEX(productData[sku],SMALL(IF(ISNUMBER(MATCH(productData[category],$EC$9,0)*MATCH(productData[sex],$EC$11,0)),MATCH(ROW(productData[sku]),ROW(productData[sku])),""),ROWS($A$15:A267)+$B$3)),INDEX(productData[sku],SMALL(IF(ISNUMBER(MATCH(productData[category],$EC$9,0)*MATCH(productData[sex],$EC$11,0)*MATCH(productData[size1],$EC$13,0)),MATCH(ROW(productData[sku]),ROW(productData[sku])),""),ROWS($A$15:A267)+$B$3))))),"")</f>
        <v/>
      </c>
      <c r="EF262" s="502" t="str">
        <f t="array" ref="EF262">IFERROR(IF($EC$9="",IF($EC$11="",IF($EC$13="",INDEX(productData[description],SMALL(MATCH(ROW(productData[sku]),ROW(productData[sku])),ROWS($A$15:A269)+$B$3)),INDEX(productData[description],SMALL(IF(ISNUMBER(MATCH(productData[size1],$EC$13,0)),MATCH(ROW(productData[sku]),ROW(productData[sku])),""),ROWS($A$15:A267)+$B$3))),IF($EC$13="",INDEX(productData[description],SMALL(IF(ISNUMBER(MATCH(productData[sex],$EC$11,0)),MATCH(ROW(productData[sku]),ROW(productData[sku])),""),ROWS($A$15:A267)+$B$3)),INDEX(productData[description],SMALL(IF(ISNUMBER(MATCH(productData[sex],$EC$11,0)*MATCH(productData[size1],$EC$13,0)),MATCH(ROW(productData[sku]),ROW(productData[sku])),""),ROWS($A$15:A267)+$B$3)))),IF($EC$11="",IF($EC$13="",INDEX(productData[description],SMALL(IF(ISNUMBER(MATCH(productData[category],$EC$9,0)),MATCH(ROW(productData[sku]),ROW(productData[sku])),""),ROWS($A$15:A267)+$B$3)),INDEX(productData[description],SMALL(IF(ISNUMBER(MATCH(productData[category],$EC$9,0)*MATCH(productData[size1],$EC$13,0)),MATCH(ROW(productData[sku]),ROW(productData[sku])),""),ROWS($A$15:A267)+$B$3))),IF($EC$13="",INDEX(productData[description],SMALL(IF(ISNUMBER(MATCH(productData[category],$EC$9,0)*MATCH(productData[sex],$EC$11,0)),MATCH(ROW(productData[sku]),ROW(productData[sku])),""),ROWS($A$15:A267)+$B$3)),INDEX(productData[description],SMALL(IF(ISNUMBER(MATCH(productData[category],$EC$9,0)*MATCH(productData[sex],$EC$11,0)*MATCH(productData[size1],$EC$13,0)),MATCH(ROW(productData[sku]),ROW(productData[sku])),""),ROWS($A$15:A267)+$B$3))))),"")</f>
        <v/>
      </c>
      <c r="EG262" s="343" t="str">
        <f>IFERROR(IF('BHPC MANAGER'!$EE262="","",INDEX(inventory[ESISTENZA],MATCH('BHPC MANAGER'!$EE262,inventory[SKU],0))),0)</f>
        <v/>
      </c>
      <c r="EH262" s="344"/>
      <c r="EI262" s="344" t="str">
        <f t="shared" si="17"/>
        <v/>
      </c>
      <c r="EJ262" s="345"/>
      <c r="EK262" s="346" t="str">
        <f t="shared" si="18"/>
        <v/>
      </c>
    </row>
    <row r="263" spans="135:141" x14ac:dyDescent="0.35">
      <c r="EE263" s="337" t="str">
        <f t="array" ref="EE263">IFERROR(IF($EC$9="",IF($EC$11="",IF($EC$13="",INDEX(productData[sku],SMALL(MATCH(ROW(productData[sku]),ROW(productData[sku])),ROWS($A$15:A270)+$B$3)),INDEX(productData[sku],SMALL(IF(ISNUMBER(MATCH(productData[size1],$EC$13,0)),MATCH(ROW(productData[sku]),ROW(productData[sku])),""),ROWS($A$15:A268)+$B$3))),IF($EC$13="",INDEX(productData[sku],SMALL(IF(ISNUMBER(MATCH(productData[sex],$EC$11,0)),MATCH(ROW(productData[sku]),ROW(productData[sku])),""),ROWS($A$15:A268)+$B$3)),INDEX(productData[sku],SMALL(IF(ISNUMBER(MATCH(productData[sex],$EC$11,0)*MATCH(productData[size1],$EC$13,0)),MATCH(ROW(productData[sku]),ROW(productData[sku])),""),ROWS($A$15:A268)+$B$3)))),IF($EC$11="",IF($EC$13="",INDEX(productData[sku],SMALL(IF(ISNUMBER(MATCH(productData[category],$EC$9,0)),MATCH(ROW(productData[sku]),ROW(productData[sku])),""),ROWS($A$15:A268)+$B$3)),INDEX(productData[sku],SMALL(IF(ISNUMBER(MATCH(productData[category],$EC$9,0)*MATCH(productData[size1],$EC$13,0)),MATCH(ROW(productData[sku]),ROW(productData[sku])),""),ROWS($A$15:A268)+$B$3))),IF($EC$13="",INDEX(productData[sku],SMALL(IF(ISNUMBER(MATCH(productData[category],$EC$9,0)*MATCH(productData[sex],$EC$11,0)),MATCH(ROW(productData[sku]),ROW(productData[sku])),""),ROWS($A$15:A268)+$B$3)),INDEX(productData[sku],SMALL(IF(ISNUMBER(MATCH(productData[category],$EC$9,0)*MATCH(productData[sex],$EC$11,0)*MATCH(productData[size1],$EC$13,0)),MATCH(ROW(productData[sku]),ROW(productData[sku])),""),ROWS($A$15:A268)+$B$3))))),"")</f>
        <v/>
      </c>
      <c r="EF263" s="501" t="str">
        <f t="array" ref="EF263">IFERROR(IF($EC$9="",IF($EC$11="",IF($EC$13="",INDEX(productData[description],SMALL(MATCH(ROW(productData[sku]),ROW(productData[sku])),ROWS($A$15:A270)+$B$3)),INDEX(productData[description],SMALL(IF(ISNUMBER(MATCH(productData[size1],$EC$13,0)),MATCH(ROW(productData[sku]),ROW(productData[sku])),""),ROWS($A$15:A268)+$B$3))),IF($EC$13="",INDEX(productData[description],SMALL(IF(ISNUMBER(MATCH(productData[sex],$EC$11,0)),MATCH(ROW(productData[sku]),ROW(productData[sku])),""),ROWS($A$15:A268)+$B$3)),INDEX(productData[description],SMALL(IF(ISNUMBER(MATCH(productData[sex],$EC$11,0)*MATCH(productData[size1],$EC$13,0)),MATCH(ROW(productData[sku]),ROW(productData[sku])),""),ROWS($A$15:A268)+$B$3)))),IF($EC$11="",IF($EC$13="",INDEX(productData[description],SMALL(IF(ISNUMBER(MATCH(productData[category],$EC$9,0)),MATCH(ROW(productData[sku]),ROW(productData[sku])),""),ROWS($A$15:A268)+$B$3)),INDEX(productData[description],SMALL(IF(ISNUMBER(MATCH(productData[category],$EC$9,0)*MATCH(productData[size1],$EC$13,0)),MATCH(ROW(productData[sku]),ROW(productData[sku])),""),ROWS($A$15:A268)+$B$3))),IF($EC$13="",INDEX(productData[description],SMALL(IF(ISNUMBER(MATCH(productData[category],$EC$9,0)*MATCH(productData[sex],$EC$11,0)),MATCH(ROW(productData[sku]),ROW(productData[sku])),""),ROWS($A$15:A268)+$B$3)),INDEX(productData[description],SMALL(IF(ISNUMBER(MATCH(productData[category],$EC$9,0)*MATCH(productData[sex],$EC$11,0)*MATCH(productData[size1],$EC$13,0)),MATCH(ROW(productData[sku]),ROW(productData[sku])),""),ROWS($A$15:A268)+$B$3))))),"")</f>
        <v/>
      </c>
      <c r="EG263" s="338" t="str">
        <f>IFERROR(IF('BHPC MANAGER'!$EE263="","",INDEX(inventory[ESISTENZA],MATCH('BHPC MANAGER'!$EE263,inventory[SKU],0))),0)</f>
        <v/>
      </c>
      <c r="EH263" s="339"/>
      <c r="EI263" s="339" t="str">
        <f t="shared" si="17"/>
        <v/>
      </c>
      <c r="EJ263" s="340"/>
      <c r="EK263" s="341" t="str">
        <f t="shared" si="18"/>
        <v/>
      </c>
    </row>
    <row r="264" spans="135:141" x14ac:dyDescent="0.35">
      <c r="EE264" s="342" t="str">
        <f t="array" ref="EE264">IFERROR(IF($EC$9="",IF($EC$11="",IF($EC$13="",INDEX(productData[sku],SMALL(MATCH(ROW(productData[sku]),ROW(productData[sku])),ROWS($A$15:A271)+$B$3)),INDEX(productData[sku],SMALL(IF(ISNUMBER(MATCH(productData[size1],$EC$13,0)),MATCH(ROW(productData[sku]),ROW(productData[sku])),""),ROWS($A$15:A269)+$B$3))),IF($EC$13="",INDEX(productData[sku],SMALL(IF(ISNUMBER(MATCH(productData[sex],$EC$11,0)),MATCH(ROW(productData[sku]),ROW(productData[sku])),""),ROWS($A$15:A269)+$B$3)),INDEX(productData[sku],SMALL(IF(ISNUMBER(MATCH(productData[sex],$EC$11,0)*MATCH(productData[size1],$EC$13,0)),MATCH(ROW(productData[sku]),ROW(productData[sku])),""),ROWS($A$15:A269)+$B$3)))),IF($EC$11="",IF($EC$13="",INDEX(productData[sku],SMALL(IF(ISNUMBER(MATCH(productData[category],$EC$9,0)),MATCH(ROW(productData[sku]),ROW(productData[sku])),""),ROWS($A$15:A269)+$B$3)),INDEX(productData[sku],SMALL(IF(ISNUMBER(MATCH(productData[category],$EC$9,0)*MATCH(productData[size1],$EC$13,0)),MATCH(ROW(productData[sku]),ROW(productData[sku])),""),ROWS($A$15:A269)+$B$3))),IF($EC$13="",INDEX(productData[sku],SMALL(IF(ISNUMBER(MATCH(productData[category],$EC$9,0)*MATCH(productData[sex],$EC$11,0)),MATCH(ROW(productData[sku]),ROW(productData[sku])),""),ROWS($A$15:A269)+$B$3)),INDEX(productData[sku],SMALL(IF(ISNUMBER(MATCH(productData[category],$EC$9,0)*MATCH(productData[sex],$EC$11,0)*MATCH(productData[size1],$EC$13,0)),MATCH(ROW(productData[sku]),ROW(productData[sku])),""),ROWS($A$15:A269)+$B$3))))),"")</f>
        <v/>
      </c>
      <c r="EF264" s="502" t="str">
        <f t="array" ref="EF264">IFERROR(IF($EC$9="",IF($EC$11="",IF($EC$13="",INDEX(productData[description],SMALL(MATCH(ROW(productData[sku]),ROW(productData[sku])),ROWS($A$15:A271)+$B$3)),INDEX(productData[description],SMALL(IF(ISNUMBER(MATCH(productData[size1],$EC$13,0)),MATCH(ROW(productData[sku]),ROW(productData[sku])),""),ROWS($A$15:A269)+$B$3))),IF($EC$13="",INDEX(productData[description],SMALL(IF(ISNUMBER(MATCH(productData[sex],$EC$11,0)),MATCH(ROW(productData[sku]),ROW(productData[sku])),""),ROWS($A$15:A269)+$B$3)),INDEX(productData[description],SMALL(IF(ISNUMBER(MATCH(productData[sex],$EC$11,0)*MATCH(productData[size1],$EC$13,0)),MATCH(ROW(productData[sku]),ROW(productData[sku])),""),ROWS($A$15:A269)+$B$3)))),IF($EC$11="",IF($EC$13="",INDEX(productData[description],SMALL(IF(ISNUMBER(MATCH(productData[category],$EC$9,0)),MATCH(ROW(productData[sku]),ROW(productData[sku])),""),ROWS($A$15:A269)+$B$3)),INDEX(productData[description],SMALL(IF(ISNUMBER(MATCH(productData[category],$EC$9,0)*MATCH(productData[size1],$EC$13,0)),MATCH(ROW(productData[sku]),ROW(productData[sku])),""),ROWS($A$15:A269)+$B$3))),IF($EC$13="",INDEX(productData[description],SMALL(IF(ISNUMBER(MATCH(productData[category],$EC$9,0)*MATCH(productData[sex],$EC$11,0)),MATCH(ROW(productData[sku]),ROW(productData[sku])),""),ROWS($A$15:A269)+$B$3)),INDEX(productData[description],SMALL(IF(ISNUMBER(MATCH(productData[category],$EC$9,0)*MATCH(productData[sex],$EC$11,0)*MATCH(productData[size1],$EC$13,0)),MATCH(ROW(productData[sku]),ROW(productData[sku])),""),ROWS($A$15:A269)+$B$3))))),"")</f>
        <v/>
      </c>
      <c r="EG264" s="343" t="str">
        <f>IFERROR(IF('BHPC MANAGER'!$EE264="","",INDEX(inventory[ESISTENZA],MATCH('BHPC MANAGER'!$EE264,inventory[SKU],0))),0)</f>
        <v/>
      </c>
      <c r="EH264" s="344"/>
      <c r="EI264" s="344" t="str">
        <f t="shared" si="17"/>
        <v/>
      </c>
      <c r="EJ264" s="345"/>
      <c r="EK264" s="346" t="str">
        <f t="shared" si="18"/>
        <v/>
      </c>
    </row>
    <row r="265" spans="135:141" x14ac:dyDescent="0.35">
      <c r="EE265" s="337" t="str">
        <f t="array" ref="EE265">IFERROR(IF($EC$9="",IF($EC$11="",IF($EC$13="",INDEX(productData[sku],SMALL(MATCH(ROW(productData[sku]),ROW(productData[sku])),ROWS($A$15:A272)+$B$3)),INDEX(productData[sku],SMALL(IF(ISNUMBER(MATCH(productData[size1],$EC$13,0)),MATCH(ROW(productData[sku]),ROW(productData[sku])),""),ROWS($A$15:A270)+$B$3))),IF($EC$13="",INDEX(productData[sku],SMALL(IF(ISNUMBER(MATCH(productData[sex],$EC$11,0)),MATCH(ROW(productData[sku]),ROW(productData[sku])),""),ROWS($A$15:A270)+$B$3)),INDEX(productData[sku],SMALL(IF(ISNUMBER(MATCH(productData[sex],$EC$11,0)*MATCH(productData[size1],$EC$13,0)),MATCH(ROW(productData[sku]),ROW(productData[sku])),""),ROWS($A$15:A270)+$B$3)))),IF($EC$11="",IF($EC$13="",INDEX(productData[sku],SMALL(IF(ISNUMBER(MATCH(productData[category],$EC$9,0)),MATCH(ROW(productData[sku]),ROW(productData[sku])),""),ROWS($A$15:A270)+$B$3)),INDEX(productData[sku],SMALL(IF(ISNUMBER(MATCH(productData[category],$EC$9,0)*MATCH(productData[size1],$EC$13,0)),MATCH(ROW(productData[sku]),ROW(productData[sku])),""),ROWS($A$15:A270)+$B$3))),IF($EC$13="",INDEX(productData[sku],SMALL(IF(ISNUMBER(MATCH(productData[category],$EC$9,0)*MATCH(productData[sex],$EC$11,0)),MATCH(ROW(productData[sku]),ROW(productData[sku])),""),ROWS($A$15:A270)+$B$3)),INDEX(productData[sku],SMALL(IF(ISNUMBER(MATCH(productData[category],$EC$9,0)*MATCH(productData[sex],$EC$11,0)*MATCH(productData[size1],$EC$13,0)),MATCH(ROW(productData[sku]),ROW(productData[sku])),""),ROWS($A$15:A270)+$B$3))))),"")</f>
        <v/>
      </c>
      <c r="EF265" s="501" t="str">
        <f t="array" ref="EF265">IFERROR(IF($EC$9="",IF($EC$11="",IF($EC$13="",INDEX(productData[description],SMALL(MATCH(ROW(productData[sku]),ROW(productData[sku])),ROWS($A$15:A272)+$B$3)),INDEX(productData[description],SMALL(IF(ISNUMBER(MATCH(productData[size1],$EC$13,0)),MATCH(ROW(productData[sku]),ROW(productData[sku])),""),ROWS($A$15:A270)+$B$3))),IF($EC$13="",INDEX(productData[description],SMALL(IF(ISNUMBER(MATCH(productData[sex],$EC$11,0)),MATCH(ROW(productData[sku]),ROW(productData[sku])),""),ROWS($A$15:A270)+$B$3)),INDEX(productData[description],SMALL(IF(ISNUMBER(MATCH(productData[sex],$EC$11,0)*MATCH(productData[size1],$EC$13,0)),MATCH(ROW(productData[sku]),ROW(productData[sku])),""),ROWS($A$15:A270)+$B$3)))),IF($EC$11="",IF($EC$13="",INDEX(productData[description],SMALL(IF(ISNUMBER(MATCH(productData[category],$EC$9,0)),MATCH(ROW(productData[sku]),ROW(productData[sku])),""),ROWS($A$15:A270)+$B$3)),INDEX(productData[description],SMALL(IF(ISNUMBER(MATCH(productData[category],$EC$9,0)*MATCH(productData[size1],$EC$13,0)),MATCH(ROW(productData[sku]),ROW(productData[sku])),""),ROWS($A$15:A270)+$B$3))),IF($EC$13="",INDEX(productData[description],SMALL(IF(ISNUMBER(MATCH(productData[category],$EC$9,0)*MATCH(productData[sex],$EC$11,0)),MATCH(ROW(productData[sku]),ROW(productData[sku])),""),ROWS($A$15:A270)+$B$3)),INDEX(productData[description],SMALL(IF(ISNUMBER(MATCH(productData[category],$EC$9,0)*MATCH(productData[sex],$EC$11,0)*MATCH(productData[size1],$EC$13,0)),MATCH(ROW(productData[sku]),ROW(productData[sku])),""),ROWS($A$15:A270)+$B$3))))),"")</f>
        <v/>
      </c>
      <c r="EG265" s="338" t="str">
        <f>IFERROR(IF('BHPC MANAGER'!$EE265="","",INDEX(inventory[ESISTENZA],MATCH('BHPC MANAGER'!$EE265,inventory[SKU],0))),0)</f>
        <v/>
      </c>
      <c r="EH265" s="339"/>
      <c r="EI265" s="339" t="str">
        <f t="shared" ref="EI265:EI328" si="19">IF(EE265="","",IFERROR(EG265+EH265,EG265))</f>
        <v/>
      </c>
      <c r="EJ265" s="340"/>
      <c r="EK265" s="341" t="str">
        <f t="shared" ref="EK265:EK328" si="20">IF(EE265="","",IFERROR(EI265+EJ265,EI265))</f>
        <v/>
      </c>
    </row>
    <row r="266" spans="135:141" x14ac:dyDescent="0.35">
      <c r="EE266" s="342" t="str">
        <f t="array" ref="EE266">IFERROR(IF($EC$9="",IF($EC$11="",IF($EC$13="",INDEX(productData[sku],SMALL(MATCH(ROW(productData[sku]),ROW(productData[sku])),ROWS($A$15:A273)+$B$3)),INDEX(productData[sku],SMALL(IF(ISNUMBER(MATCH(productData[size1],$EC$13,0)),MATCH(ROW(productData[sku]),ROW(productData[sku])),""),ROWS($A$15:A271)+$B$3))),IF($EC$13="",INDEX(productData[sku],SMALL(IF(ISNUMBER(MATCH(productData[sex],$EC$11,0)),MATCH(ROW(productData[sku]),ROW(productData[sku])),""),ROWS($A$15:A271)+$B$3)),INDEX(productData[sku],SMALL(IF(ISNUMBER(MATCH(productData[sex],$EC$11,0)*MATCH(productData[size1],$EC$13,0)),MATCH(ROW(productData[sku]),ROW(productData[sku])),""),ROWS($A$15:A271)+$B$3)))),IF($EC$11="",IF($EC$13="",INDEX(productData[sku],SMALL(IF(ISNUMBER(MATCH(productData[category],$EC$9,0)),MATCH(ROW(productData[sku]),ROW(productData[sku])),""),ROWS($A$15:A271)+$B$3)),INDEX(productData[sku],SMALL(IF(ISNUMBER(MATCH(productData[category],$EC$9,0)*MATCH(productData[size1],$EC$13,0)),MATCH(ROW(productData[sku]),ROW(productData[sku])),""),ROWS($A$15:A271)+$B$3))),IF($EC$13="",INDEX(productData[sku],SMALL(IF(ISNUMBER(MATCH(productData[category],$EC$9,0)*MATCH(productData[sex],$EC$11,0)),MATCH(ROW(productData[sku]),ROW(productData[sku])),""),ROWS($A$15:A271)+$B$3)),INDEX(productData[sku],SMALL(IF(ISNUMBER(MATCH(productData[category],$EC$9,0)*MATCH(productData[sex],$EC$11,0)*MATCH(productData[size1],$EC$13,0)),MATCH(ROW(productData[sku]),ROW(productData[sku])),""),ROWS($A$15:A271)+$B$3))))),"")</f>
        <v/>
      </c>
      <c r="EF266" s="502" t="str">
        <f t="array" ref="EF266">IFERROR(IF($EC$9="",IF($EC$11="",IF($EC$13="",INDEX(productData[description],SMALL(MATCH(ROW(productData[sku]),ROW(productData[sku])),ROWS($A$15:A273)+$B$3)),INDEX(productData[description],SMALL(IF(ISNUMBER(MATCH(productData[size1],$EC$13,0)),MATCH(ROW(productData[sku]),ROW(productData[sku])),""),ROWS($A$15:A271)+$B$3))),IF($EC$13="",INDEX(productData[description],SMALL(IF(ISNUMBER(MATCH(productData[sex],$EC$11,0)),MATCH(ROW(productData[sku]),ROW(productData[sku])),""),ROWS($A$15:A271)+$B$3)),INDEX(productData[description],SMALL(IF(ISNUMBER(MATCH(productData[sex],$EC$11,0)*MATCH(productData[size1],$EC$13,0)),MATCH(ROW(productData[sku]),ROW(productData[sku])),""),ROWS($A$15:A271)+$B$3)))),IF($EC$11="",IF($EC$13="",INDEX(productData[description],SMALL(IF(ISNUMBER(MATCH(productData[category],$EC$9,0)),MATCH(ROW(productData[sku]),ROW(productData[sku])),""),ROWS($A$15:A271)+$B$3)),INDEX(productData[description],SMALL(IF(ISNUMBER(MATCH(productData[category],$EC$9,0)*MATCH(productData[size1],$EC$13,0)),MATCH(ROW(productData[sku]),ROW(productData[sku])),""),ROWS($A$15:A271)+$B$3))),IF($EC$13="",INDEX(productData[description],SMALL(IF(ISNUMBER(MATCH(productData[category],$EC$9,0)*MATCH(productData[sex],$EC$11,0)),MATCH(ROW(productData[sku]),ROW(productData[sku])),""),ROWS($A$15:A271)+$B$3)),INDEX(productData[description],SMALL(IF(ISNUMBER(MATCH(productData[category],$EC$9,0)*MATCH(productData[sex],$EC$11,0)*MATCH(productData[size1],$EC$13,0)),MATCH(ROW(productData[sku]),ROW(productData[sku])),""),ROWS($A$15:A271)+$B$3))))),"")</f>
        <v/>
      </c>
      <c r="EG266" s="343" t="str">
        <f>IFERROR(IF('BHPC MANAGER'!$EE266="","",INDEX(inventory[ESISTENZA],MATCH('BHPC MANAGER'!$EE266,inventory[SKU],0))),0)</f>
        <v/>
      </c>
      <c r="EH266" s="344"/>
      <c r="EI266" s="344" t="str">
        <f t="shared" si="19"/>
        <v/>
      </c>
      <c r="EJ266" s="345"/>
      <c r="EK266" s="346" t="str">
        <f t="shared" si="20"/>
        <v/>
      </c>
    </row>
    <row r="267" spans="135:141" x14ac:dyDescent="0.35">
      <c r="EE267" s="337" t="str">
        <f t="array" ref="EE267">IFERROR(IF($EC$9="",IF($EC$11="",IF($EC$13="",INDEX(productData[sku],SMALL(MATCH(ROW(productData[sku]),ROW(productData[sku])),ROWS($A$15:A274)+$B$3)),INDEX(productData[sku],SMALL(IF(ISNUMBER(MATCH(productData[size1],$EC$13,0)),MATCH(ROW(productData[sku]),ROW(productData[sku])),""),ROWS($A$15:A272)+$B$3))),IF($EC$13="",INDEX(productData[sku],SMALL(IF(ISNUMBER(MATCH(productData[sex],$EC$11,0)),MATCH(ROW(productData[sku]),ROW(productData[sku])),""),ROWS($A$15:A272)+$B$3)),INDEX(productData[sku],SMALL(IF(ISNUMBER(MATCH(productData[sex],$EC$11,0)*MATCH(productData[size1],$EC$13,0)),MATCH(ROW(productData[sku]),ROW(productData[sku])),""),ROWS($A$15:A272)+$B$3)))),IF($EC$11="",IF($EC$13="",INDEX(productData[sku],SMALL(IF(ISNUMBER(MATCH(productData[category],$EC$9,0)),MATCH(ROW(productData[sku]),ROW(productData[sku])),""),ROWS($A$15:A272)+$B$3)),INDEX(productData[sku],SMALL(IF(ISNUMBER(MATCH(productData[category],$EC$9,0)*MATCH(productData[size1],$EC$13,0)),MATCH(ROW(productData[sku]),ROW(productData[sku])),""),ROWS($A$15:A272)+$B$3))),IF($EC$13="",INDEX(productData[sku],SMALL(IF(ISNUMBER(MATCH(productData[category],$EC$9,0)*MATCH(productData[sex],$EC$11,0)),MATCH(ROW(productData[sku]),ROW(productData[sku])),""),ROWS($A$15:A272)+$B$3)),INDEX(productData[sku],SMALL(IF(ISNUMBER(MATCH(productData[category],$EC$9,0)*MATCH(productData[sex],$EC$11,0)*MATCH(productData[size1],$EC$13,0)),MATCH(ROW(productData[sku]),ROW(productData[sku])),""),ROWS($A$15:A272)+$B$3))))),"")</f>
        <v/>
      </c>
      <c r="EF267" s="501" t="str">
        <f t="array" ref="EF267">IFERROR(IF($EC$9="",IF($EC$11="",IF($EC$13="",INDEX(productData[description],SMALL(MATCH(ROW(productData[sku]),ROW(productData[sku])),ROWS($A$15:A274)+$B$3)),INDEX(productData[description],SMALL(IF(ISNUMBER(MATCH(productData[size1],$EC$13,0)),MATCH(ROW(productData[sku]),ROW(productData[sku])),""),ROWS($A$15:A272)+$B$3))),IF($EC$13="",INDEX(productData[description],SMALL(IF(ISNUMBER(MATCH(productData[sex],$EC$11,0)),MATCH(ROW(productData[sku]),ROW(productData[sku])),""),ROWS($A$15:A272)+$B$3)),INDEX(productData[description],SMALL(IF(ISNUMBER(MATCH(productData[sex],$EC$11,0)*MATCH(productData[size1],$EC$13,0)),MATCH(ROW(productData[sku]),ROW(productData[sku])),""),ROWS($A$15:A272)+$B$3)))),IF($EC$11="",IF($EC$13="",INDEX(productData[description],SMALL(IF(ISNUMBER(MATCH(productData[category],$EC$9,0)),MATCH(ROW(productData[sku]),ROW(productData[sku])),""),ROWS($A$15:A272)+$B$3)),INDEX(productData[description],SMALL(IF(ISNUMBER(MATCH(productData[category],$EC$9,0)*MATCH(productData[size1],$EC$13,0)),MATCH(ROW(productData[sku]),ROW(productData[sku])),""),ROWS($A$15:A272)+$B$3))),IF($EC$13="",INDEX(productData[description],SMALL(IF(ISNUMBER(MATCH(productData[category],$EC$9,0)*MATCH(productData[sex],$EC$11,0)),MATCH(ROW(productData[sku]),ROW(productData[sku])),""),ROWS($A$15:A272)+$B$3)),INDEX(productData[description],SMALL(IF(ISNUMBER(MATCH(productData[category],$EC$9,0)*MATCH(productData[sex],$EC$11,0)*MATCH(productData[size1],$EC$13,0)),MATCH(ROW(productData[sku]),ROW(productData[sku])),""),ROWS($A$15:A272)+$B$3))))),"")</f>
        <v/>
      </c>
      <c r="EG267" s="338" t="str">
        <f>IFERROR(IF('BHPC MANAGER'!$EE267="","",INDEX(inventory[ESISTENZA],MATCH('BHPC MANAGER'!$EE267,inventory[SKU],0))),0)</f>
        <v/>
      </c>
      <c r="EH267" s="339"/>
      <c r="EI267" s="339" t="str">
        <f t="shared" si="19"/>
        <v/>
      </c>
      <c r="EJ267" s="340"/>
      <c r="EK267" s="341" t="str">
        <f t="shared" si="20"/>
        <v/>
      </c>
    </row>
    <row r="268" spans="135:141" x14ac:dyDescent="0.35">
      <c r="EE268" s="342" t="str">
        <f t="array" ref="EE268">IFERROR(IF($EC$9="",IF($EC$11="",IF($EC$13="",INDEX(productData[sku],SMALL(MATCH(ROW(productData[sku]),ROW(productData[sku])),ROWS($A$15:A275)+$B$3)),INDEX(productData[sku],SMALL(IF(ISNUMBER(MATCH(productData[size1],$EC$13,0)),MATCH(ROW(productData[sku]),ROW(productData[sku])),""),ROWS($A$15:A273)+$B$3))),IF($EC$13="",INDEX(productData[sku],SMALL(IF(ISNUMBER(MATCH(productData[sex],$EC$11,0)),MATCH(ROW(productData[sku]),ROW(productData[sku])),""),ROWS($A$15:A273)+$B$3)),INDEX(productData[sku],SMALL(IF(ISNUMBER(MATCH(productData[sex],$EC$11,0)*MATCH(productData[size1],$EC$13,0)),MATCH(ROW(productData[sku]),ROW(productData[sku])),""),ROWS($A$15:A273)+$B$3)))),IF($EC$11="",IF($EC$13="",INDEX(productData[sku],SMALL(IF(ISNUMBER(MATCH(productData[category],$EC$9,0)),MATCH(ROW(productData[sku]),ROW(productData[sku])),""),ROWS($A$15:A273)+$B$3)),INDEX(productData[sku],SMALL(IF(ISNUMBER(MATCH(productData[category],$EC$9,0)*MATCH(productData[size1],$EC$13,0)),MATCH(ROW(productData[sku]),ROW(productData[sku])),""),ROWS($A$15:A273)+$B$3))),IF($EC$13="",INDEX(productData[sku],SMALL(IF(ISNUMBER(MATCH(productData[category],$EC$9,0)*MATCH(productData[sex],$EC$11,0)),MATCH(ROW(productData[sku]),ROW(productData[sku])),""),ROWS($A$15:A273)+$B$3)),INDEX(productData[sku],SMALL(IF(ISNUMBER(MATCH(productData[category],$EC$9,0)*MATCH(productData[sex],$EC$11,0)*MATCH(productData[size1],$EC$13,0)),MATCH(ROW(productData[sku]),ROW(productData[sku])),""),ROWS($A$15:A273)+$B$3))))),"")</f>
        <v/>
      </c>
      <c r="EF268" s="502" t="str">
        <f t="array" ref="EF268">IFERROR(IF($EC$9="",IF($EC$11="",IF($EC$13="",INDEX(productData[description],SMALL(MATCH(ROW(productData[sku]),ROW(productData[sku])),ROWS($A$15:A275)+$B$3)),INDEX(productData[description],SMALL(IF(ISNUMBER(MATCH(productData[size1],$EC$13,0)),MATCH(ROW(productData[sku]),ROW(productData[sku])),""),ROWS($A$15:A273)+$B$3))),IF($EC$13="",INDEX(productData[description],SMALL(IF(ISNUMBER(MATCH(productData[sex],$EC$11,0)),MATCH(ROW(productData[sku]),ROW(productData[sku])),""),ROWS($A$15:A273)+$B$3)),INDEX(productData[description],SMALL(IF(ISNUMBER(MATCH(productData[sex],$EC$11,0)*MATCH(productData[size1],$EC$13,0)),MATCH(ROW(productData[sku]),ROW(productData[sku])),""),ROWS($A$15:A273)+$B$3)))),IF($EC$11="",IF($EC$13="",INDEX(productData[description],SMALL(IF(ISNUMBER(MATCH(productData[category],$EC$9,0)),MATCH(ROW(productData[sku]),ROW(productData[sku])),""),ROWS($A$15:A273)+$B$3)),INDEX(productData[description],SMALL(IF(ISNUMBER(MATCH(productData[category],$EC$9,0)*MATCH(productData[size1],$EC$13,0)),MATCH(ROW(productData[sku]),ROW(productData[sku])),""),ROWS($A$15:A273)+$B$3))),IF($EC$13="",INDEX(productData[description],SMALL(IF(ISNUMBER(MATCH(productData[category],$EC$9,0)*MATCH(productData[sex],$EC$11,0)),MATCH(ROW(productData[sku]),ROW(productData[sku])),""),ROWS($A$15:A273)+$B$3)),INDEX(productData[description],SMALL(IF(ISNUMBER(MATCH(productData[category],$EC$9,0)*MATCH(productData[sex],$EC$11,0)*MATCH(productData[size1],$EC$13,0)),MATCH(ROW(productData[sku]),ROW(productData[sku])),""),ROWS($A$15:A273)+$B$3))))),"")</f>
        <v/>
      </c>
      <c r="EG268" s="343" t="str">
        <f>IFERROR(IF('BHPC MANAGER'!$EE268="","",INDEX(inventory[ESISTENZA],MATCH('BHPC MANAGER'!$EE268,inventory[SKU],0))),0)</f>
        <v/>
      </c>
      <c r="EH268" s="344"/>
      <c r="EI268" s="344" t="str">
        <f t="shared" si="19"/>
        <v/>
      </c>
      <c r="EJ268" s="345"/>
      <c r="EK268" s="346" t="str">
        <f t="shared" si="20"/>
        <v/>
      </c>
    </row>
    <row r="269" spans="135:141" x14ac:dyDescent="0.35">
      <c r="EE269" s="337" t="str">
        <f t="array" ref="EE269">IFERROR(IF($EC$9="",IF($EC$11="",IF($EC$13="",INDEX(productData[sku],SMALL(MATCH(ROW(productData[sku]),ROW(productData[sku])),ROWS($A$15:A276)+$B$3)),INDEX(productData[sku],SMALL(IF(ISNUMBER(MATCH(productData[size1],$EC$13,0)),MATCH(ROW(productData[sku]),ROW(productData[sku])),""),ROWS($A$15:A274)+$B$3))),IF($EC$13="",INDEX(productData[sku],SMALL(IF(ISNUMBER(MATCH(productData[sex],$EC$11,0)),MATCH(ROW(productData[sku]),ROW(productData[sku])),""),ROWS($A$15:A274)+$B$3)),INDEX(productData[sku],SMALL(IF(ISNUMBER(MATCH(productData[sex],$EC$11,0)*MATCH(productData[size1],$EC$13,0)),MATCH(ROW(productData[sku]),ROW(productData[sku])),""),ROWS($A$15:A274)+$B$3)))),IF($EC$11="",IF($EC$13="",INDEX(productData[sku],SMALL(IF(ISNUMBER(MATCH(productData[category],$EC$9,0)),MATCH(ROW(productData[sku]),ROW(productData[sku])),""),ROWS($A$15:A274)+$B$3)),INDEX(productData[sku],SMALL(IF(ISNUMBER(MATCH(productData[category],$EC$9,0)*MATCH(productData[size1],$EC$13,0)),MATCH(ROW(productData[sku]),ROW(productData[sku])),""),ROWS($A$15:A274)+$B$3))),IF($EC$13="",INDEX(productData[sku],SMALL(IF(ISNUMBER(MATCH(productData[category],$EC$9,0)*MATCH(productData[sex],$EC$11,0)),MATCH(ROW(productData[sku]),ROW(productData[sku])),""),ROWS($A$15:A274)+$B$3)),INDEX(productData[sku],SMALL(IF(ISNUMBER(MATCH(productData[category],$EC$9,0)*MATCH(productData[sex],$EC$11,0)*MATCH(productData[size1],$EC$13,0)),MATCH(ROW(productData[sku]),ROW(productData[sku])),""),ROWS($A$15:A274)+$B$3))))),"")</f>
        <v/>
      </c>
      <c r="EF269" s="501" t="str">
        <f t="array" ref="EF269">IFERROR(IF($EC$9="",IF($EC$11="",IF($EC$13="",INDEX(productData[description],SMALL(MATCH(ROW(productData[sku]),ROW(productData[sku])),ROWS($A$15:A276)+$B$3)),INDEX(productData[description],SMALL(IF(ISNUMBER(MATCH(productData[size1],$EC$13,0)),MATCH(ROW(productData[sku]),ROW(productData[sku])),""),ROWS($A$15:A274)+$B$3))),IF($EC$13="",INDEX(productData[description],SMALL(IF(ISNUMBER(MATCH(productData[sex],$EC$11,0)),MATCH(ROW(productData[sku]),ROW(productData[sku])),""),ROWS($A$15:A274)+$B$3)),INDEX(productData[description],SMALL(IF(ISNUMBER(MATCH(productData[sex],$EC$11,0)*MATCH(productData[size1],$EC$13,0)),MATCH(ROW(productData[sku]),ROW(productData[sku])),""),ROWS($A$15:A274)+$B$3)))),IF($EC$11="",IF($EC$13="",INDEX(productData[description],SMALL(IF(ISNUMBER(MATCH(productData[category],$EC$9,0)),MATCH(ROW(productData[sku]),ROW(productData[sku])),""),ROWS($A$15:A274)+$B$3)),INDEX(productData[description],SMALL(IF(ISNUMBER(MATCH(productData[category],$EC$9,0)*MATCH(productData[size1],$EC$13,0)),MATCH(ROW(productData[sku]),ROW(productData[sku])),""),ROWS($A$15:A274)+$B$3))),IF($EC$13="",INDEX(productData[description],SMALL(IF(ISNUMBER(MATCH(productData[category],$EC$9,0)*MATCH(productData[sex],$EC$11,0)),MATCH(ROW(productData[sku]),ROW(productData[sku])),""),ROWS($A$15:A274)+$B$3)),INDEX(productData[description],SMALL(IF(ISNUMBER(MATCH(productData[category],$EC$9,0)*MATCH(productData[sex],$EC$11,0)*MATCH(productData[size1],$EC$13,0)),MATCH(ROW(productData[sku]),ROW(productData[sku])),""),ROWS($A$15:A274)+$B$3))))),"")</f>
        <v/>
      </c>
      <c r="EG269" s="338" t="str">
        <f>IFERROR(IF('BHPC MANAGER'!$EE269="","",INDEX(inventory[ESISTENZA],MATCH('BHPC MANAGER'!$EE269,inventory[SKU],0))),0)</f>
        <v/>
      </c>
      <c r="EH269" s="339"/>
      <c r="EI269" s="339" t="str">
        <f t="shared" si="19"/>
        <v/>
      </c>
      <c r="EJ269" s="340"/>
      <c r="EK269" s="341" t="str">
        <f t="shared" si="20"/>
        <v/>
      </c>
    </row>
    <row r="270" spans="135:141" x14ac:dyDescent="0.35">
      <c r="EE270" s="342" t="str">
        <f t="array" ref="EE270">IFERROR(IF($EC$9="",IF($EC$11="",IF($EC$13="",INDEX(productData[sku],SMALL(MATCH(ROW(productData[sku]),ROW(productData[sku])),ROWS($A$15:A277)+$B$3)),INDEX(productData[sku],SMALL(IF(ISNUMBER(MATCH(productData[size1],$EC$13,0)),MATCH(ROW(productData[sku]),ROW(productData[sku])),""),ROWS($A$15:A275)+$B$3))),IF($EC$13="",INDEX(productData[sku],SMALL(IF(ISNUMBER(MATCH(productData[sex],$EC$11,0)),MATCH(ROW(productData[sku]),ROW(productData[sku])),""),ROWS($A$15:A275)+$B$3)),INDEX(productData[sku],SMALL(IF(ISNUMBER(MATCH(productData[sex],$EC$11,0)*MATCH(productData[size1],$EC$13,0)),MATCH(ROW(productData[sku]),ROW(productData[sku])),""),ROWS($A$15:A275)+$B$3)))),IF($EC$11="",IF($EC$13="",INDEX(productData[sku],SMALL(IF(ISNUMBER(MATCH(productData[category],$EC$9,0)),MATCH(ROW(productData[sku]),ROW(productData[sku])),""),ROWS($A$15:A275)+$B$3)),INDEX(productData[sku],SMALL(IF(ISNUMBER(MATCH(productData[category],$EC$9,0)*MATCH(productData[size1],$EC$13,0)),MATCH(ROW(productData[sku]),ROW(productData[sku])),""),ROWS($A$15:A275)+$B$3))),IF($EC$13="",INDEX(productData[sku],SMALL(IF(ISNUMBER(MATCH(productData[category],$EC$9,0)*MATCH(productData[sex],$EC$11,0)),MATCH(ROW(productData[sku]),ROW(productData[sku])),""),ROWS($A$15:A275)+$B$3)),INDEX(productData[sku],SMALL(IF(ISNUMBER(MATCH(productData[category],$EC$9,0)*MATCH(productData[sex],$EC$11,0)*MATCH(productData[size1],$EC$13,0)),MATCH(ROW(productData[sku]),ROW(productData[sku])),""),ROWS($A$15:A275)+$B$3))))),"")</f>
        <v/>
      </c>
      <c r="EF270" s="502" t="str">
        <f t="array" ref="EF270">IFERROR(IF($EC$9="",IF($EC$11="",IF($EC$13="",INDEX(productData[description],SMALL(MATCH(ROW(productData[sku]),ROW(productData[sku])),ROWS($A$15:A277)+$B$3)),INDEX(productData[description],SMALL(IF(ISNUMBER(MATCH(productData[size1],$EC$13,0)),MATCH(ROW(productData[sku]),ROW(productData[sku])),""),ROWS($A$15:A275)+$B$3))),IF($EC$13="",INDEX(productData[description],SMALL(IF(ISNUMBER(MATCH(productData[sex],$EC$11,0)),MATCH(ROW(productData[sku]),ROW(productData[sku])),""),ROWS($A$15:A275)+$B$3)),INDEX(productData[description],SMALL(IF(ISNUMBER(MATCH(productData[sex],$EC$11,0)*MATCH(productData[size1],$EC$13,0)),MATCH(ROW(productData[sku]),ROW(productData[sku])),""),ROWS($A$15:A275)+$B$3)))),IF($EC$11="",IF($EC$13="",INDEX(productData[description],SMALL(IF(ISNUMBER(MATCH(productData[category],$EC$9,0)),MATCH(ROW(productData[sku]),ROW(productData[sku])),""),ROWS($A$15:A275)+$B$3)),INDEX(productData[description],SMALL(IF(ISNUMBER(MATCH(productData[category],$EC$9,0)*MATCH(productData[size1],$EC$13,0)),MATCH(ROW(productData[sku]),ROW(productData[sku])),""),ROWS($A$15:A275)+$B$3))),IF($EC$13="",INDEX(productData[description],SMALL(IF(ISNUMBER(MATCH(productData[category],$EC$9,0)*MATCH(productData[sex],$EC$11,0)),MATCH(ROW(productData[sku]),ROW(productData[sku])),""),ROWS($A$15:A275)+$B$3)),INDEX(productData[description],SMALL(IF(ISNUMBER(MATCH(productData[category],$EC$9,0)*MATCH(productData[sex],$EC$11,0)*MATCH(productData[size1],$EC$13,0)),MATCH(ROW(productData[sku]),ROW(productData[sku])),""),ROWS($A$15:A275)+$B$3))))),"")</f>
        <v/>
      </c>
      <c r="EG270" s="343" t="str">
        <f>IFERROR(IF('BHPC MANAGER'!$EE270="","",INDEX(inventory[ESISTENZA],MATCH('BHPC MANAGER'!$EE270,inventory[SKU],0))),0)</f>
        <v/>
      </c>
      <c r="EH270" s="344"/>
      <c r="EI270" s="344" t="str">
        <f t="shared" si="19"/>
        <v/>
      </c>
      <c r="EJ270" s="345"/>
      <c r="EK270" s="346" t="str">
        <f t="shared" si="20"/>
        <v/>
      </c>
    </row>
    <row r="271" spans="135:141" x14ac:dyDescent="0.35">
      <c r="EE271" s="337" t="str">
        <f t="array" ref="EE271">IFERROR(IF($EC$9="",IF($EC$11="",IF($EC$13="",INDEX(productData[sku],SMALL(MATCH(ROW(productData[sku]),ROW(productData[sku])),ROWS($A$15:A278)+$B$3)),INDEX(productData[sku],SMALL(IF(ISNUMBER(MATCH(productData[size1],$EC$13,0)),MATCH(ROW(productData[sku]),ROW(productData[sku])),""),ROWS($A$15:A276)+$B$3))),IF($EC$13="",INDEX(productData[sku],SMALL(IF(ISNUMBER(MATCH(productData[sex],$EC$11,0)),MATCH(ROW(productData[sku]),ROW(productData[sku])),""),ROWS($A$15:A276)+$B$3)),INDEX(productData[sku],SMALL(IF(ISNUMBER(MATCH(productData[sex],$EC$11,0)*MATCH(productData[size1],$EC$13,0)),MATCH(ROW(productData[sku]),ROW(productData[sku])),""),ROWS($A$15:A276)+$B$3)))),IF($EC$11="",IF($EC$13="",INDEX(productData[sku],SMALL(IF(ISNUMBER(MATCH(productData[category],$EC$9,0)),MATCH(ROW(productData[sku]),ROW(productData[sku])),""),ROWS($A$15:A276)+$B$3)),INDEX(productData[sku],SMALL(IF(ISNUMBER(MATCH(productData[category],$EC$9,0)*MATCH(productData[size1],$EC$13,0)),MATCH(ROW(productData[sku]),ROW(productData[sku])),""),ROWS($A$15:A276)+$B$3))),IF($EC$13="",INDEX(productData[sku],SMALL(IF(ISNUMBER(MATCH(productData[category],$EC$9,0)*MATCH(productData[sex],$EC$11,0)),MATCH(ROW(productData[sku]),ROW(productData[sku])),""),ROWS($A$15:A276)+$B$3)),INDEX(productData[sku],SMALL(IF(ISNUMBER(MATCH(productData[category],$EC$9,0)*MATCH(productData[sex],$EC$11,0)*MATCH(productData[size1],$EC$13,0)),MATCH(ROW(productData[sku]),ROW(productData[sku])),""),ROWS($A$15:A276)+$B$3))))),"")</f>
        <v/>
      </c>
      <c r="EF271" s="501" t="str">
        <f t="array" ref="EF271">IFERROR(IF($EC$9="",IF($EC$11="",IF($EC$13="",INDEX(productData[description],SMALL(MATCH(ROW(productData[sku]),ROW(productData[sku])),ROWS($A$15:A278)+$B$3)),INDEX(productData[description],SMALL(IF(ISNUMBER(MATCH(productData[size1],$EC$13,0)),MATCH(ROW(productData[sku]),ROW(productData[sku])),""),ROWS($A$15:A276)+$B$3))),IF($EC$13="",INDEX(productData[description],SMALL(IF(ISNUMBER(MATCH(productData[sex],$EC$11,0)),MATCH(ROW(productData[sku]),ROW(productData[sku])),""),ROWS($A$15:A276)+$B$3)),INDEX(productData[description],SMALL(IF(ISNUMBER(MATCH(productData[sex],$EC$11,0)*MATCH(productData[size1],$EC$13,0)),MATCH(ROW(productData[sku]),ROW(productData[sku])),""),ROWS($A$15:A276)+$B$3)))),IF($EC$11="",IF($EC$13="",INDEX(productData[description],SMALL(IF(ISNUMBER(MATCH(productData[category],$EC$9,0)),MATCH(ROW(productData[sku]),ROW(productData[sku])),""),ROWS($A$15:A276)+$B$3)),INDEX(productData[description],SMALL(IF(ISNUMBER(MATCH(productData[category],$EC$9,0)*MATCH(productData[size1],$EC$13,0)),MATCH(ROW(productData[sku]),ROW(productData[sku])),""),ROWS($A$15:A276)+$B$3))),IF($EC$13="",INDEX(productData[description],SMALL(IF(ISNUMBER(MATCH(productData[category],$EC$9,0)*MATCH(productData[sex],$EC$11,0)),MATCH(ROW(productData[sku]),ROW(productData[sku])),""),ROWS($A$15:A276)+$B$3)),INDEX(productData[description],SMALL(IF(ISNUMBER(MATCH(productData[category],$EC$9,0)*MATCH(productData[sex],$EC$11,0)*MATCH(productData[size1],$EC$13,0)),MATCH(ROW(productData[sku]),ROW(productData[sku])),""),ROWS($A$15:A276)+$B$3))))),"")</f>
        <v/>
      </c>
      <c r="EG271" s="338" t="str">
        <f>IFERROR(IF('BHPC MANAGER'!$EE271="","",INDEX(inventory[ESISTENZA],MATCH('BHPC MANAGER'!$EE271,inventory[SKU],0))),0)</f>
        <v/>
      </c>
      <c r="EH271" s="339"/>
      <c r="EI271" s="339" t="str">
        <f t="shared" si="19"/>
        <v/>
      </c>
      <c r="EJ271" s="340"/>
      <c r="EK271" s="341" t="str">
        <f t="shared" si="20"/>
        <v/>
      </c>
    </row>
    <row r="272" spans="135:141" x14ac:dyDescent="0.35">
      <c r="EE272" s="342" t="str">
        <f t="array" ref="EE272">IFERROR(IF($EC$9="",IF($EC$11="",IF($EC$13="",INDEX(productData[sku],SMALL(MATCH(ROW(productData[sku]),ROW(productData[sku])),ROWS($A$15:A279)+$B$3)),INDEX(productData[sku],SMALL(IF(ISNUMBER(MATCH(productData[size1],$EC$13,0)),MATCH(ROW(productData[sku]),ROW(productData[sku])),""),ROWS($A$15:A277)+$B$3))),IF($EC$13="",INDEX(productData[sku],SMALL(IF(ISNUMBER(MATCH(productData[sex],$EC$11,0)),MATCH(ROW(productData[sku]),ROW(productData[sku])),""),ROWS($A$15:A277)+$B$3)),INDEX(productData[sku],SMALL(IF(ISNUMBER(MATCH(productData[sex],$EC$11,0)*MATCH(productData[size1],$EC$13,0)),MATCH(ROW(productData[sku]),ROW(productData[sku])),""),ROWS($A$15:A277)+$B$3)))),IF($EC$11="",IF($EC$13="",INDEX(productData[sku],SMALL(IF(ISNUMBER(MATCH(productData[category],$EC$9,0)),MATCH(ROW(productData[sku]),ROW(productData[sku])),""),ROWS($A$15:A277)+$B$3)),INDEX(productData[sku],SMALL(IF(ISNUMBER(MATCH(productData[category],$EC$9,0)*MATCH(productData[size1],$EC$13,0)),MATCH(ROW(productData[sku]),ROW(productData[sku])),""),ROWS($A$15:A277)+$B$3))),IF($EC$13="",INDEX(productData[sku],SMALL(IF(ISNUMBER(MATCH(productData[category],$EC$9,0)*MATCH(productData[sex],$EC$11,0)),MATCH(ROW(productData[sku]),ROW(productData[sku])),""),ROWS($A$15:A277)+$B$3)),INDEX(productData[sku],SMALL(IF(ISNUMBER(MATCH(productData[category],$EC$9,0)*MATCH(productData[sex],$EC$11,0)*MATCH(productData[size1],$EC$13,0)),MATCH(ROW(productData[sku]),ROW(productData[sku])),""),ROWS($A$15:A277)+$B$3))))),"")</f>
        <v/>
      </c>
      <c r="EF272" s="502" t="str">
        <f t="array" ref="EF272">IFERROR(IF($EC$9="",IF($EC$11="",IF($EC$13="",INDEX(productData[description],SMALL(MATCH(ROW(productData[sku]),ROW(productData[sku])),ROWS($A$15:A279)+$B$3)),INDEX(productData[description],SMALL(IF(ISNUMBER(MATCH(productData[size1],$EC$13,0)),MATCH(ROW(productData[sku]),ROW(productData[sku])),""),ROWS($A$15:A277)+$B$3))),IF($EC$13="",INDEX(productData[description],SMALL(IF(ISNUMBER(MATCH(productData[sex],$EC$11,0)),MATCH(ROW(productData[sku]),ROW(productData[sku])),""),ROWS($A$15:A277)+$B$3)),INDEX(productData[description],SMALL(IF(ISNUMBER(MATCH(productData[sex],$EC$11,0)*MATCH(productData[size1],$EC$13,0)),MATCH(ROW(productData[sku]),ROW(productData[sku])),""),ROWS($A$15:A277)+$B$3)))),IF($EC$11="",IF($EC$13="",INDEX(productData[description],SMALL(IF(ISNUMBER(MATCH(productData[category],$EC$9,0)),MATCH(ROW(productData[sku]),ROW(productData[sku])),""),ROWS($A$15:A277)+$B$3)),INDEX(productData[description],SMALL(IF(ISNUMBER(MATCH(productData[category],$EC$9,0)*MATCH(productData[size1],$EC$13,0)),MATCH(ROW(productData[sku]),ROW(productData[sku])),""),ROWS($A$15:A277)+$B$3))),IF($EC$13="",INDEX(productData[description],SMALL(IF(ISNUMBER(MATCH(productData[category],$EC$9,0)*MATCH(productData[sex],$EC$11,0)),MATCH(ROW(productData[sku]),ROW(productData[sku])),""),ROWS($A$15:A277)+$B$3)),INDEX(productData[description],SMALL(IF(ISNUMBER(MATCH(productData[category],$EC$9,0)*MATCH(productData[sex],$EC$11,0)*MATCH(productData[size1],$EC$13,0)),MATCH(ROW(productData[sku]),ROW(productData[sku])),""),ROWS($A$15:A277)+$B$3))))),"")</f>
        <v/>
      </c>
      <c r="EG272" s="343" t="str">
        <f>IFERROR(IF('BHPC MANAGER'!$EE272="","",INDEX(inventory[ESISTENZA],MATCH('BHPC MANAGER'!$EE272,inventory[SKU],0))),0)</f>
        <v/>
      </c>
      <c r="EH272" s="344"/>
      <c r="EI272" s="344" t="str">
        <f t="shared" si="19"/>
        <v/>
      </c>
      <c r="EJ272" s="345"/>
      <c r="EK272" s="346" t="str">
        <f t="shared" si="20"/>
        <v/>
      </c>
    </row>
    <row r="273" spans="135:141" x14ac:dyDescent="0.35">
      <c r="EE273" s="337" t="str">
        <f t="array" ref="EE273">IFERROR(IF($EC$9="",IF($EC$11="",IF($EC$13="",INDEX(productData[sku],SMALL(MATCH(ROW(productData[sku]),ROW(productData[sku])),ROWS($A$15:A280)+$B$3)),INDEX(productData[sku],SMALL(IF(ISNUMBER(MATCH(productData[size1],$EC$13,0)),MATCH(ROW(productData[sku]),ROW(productData[sku])),""),ROWS($A$15:A278)+$B$3))),IF($EC$13="",INDEX(productData[sku],SMALL(IF(ISNUMBER(MATCH(productData[sex],$EC$11,0)),MATCH(ROW(productData[sku]),ROW(productData[sku])),""),ROWS($A$15:A278)+$B$3)),INDEX(productData[sku],SMALL(IF(ISNUMBER(MATCH(productData[sex],$EC$11,0)*MATCH(productData[size1],$EC$13,0)),MATCH(ROW(productData[sku]),ROW(productData[sku])),""),ROWS($A$15:A278)+$B$3)))),IF($EC$11="",IF($EC$13="",INDEX(productData[sku],SMALL(IF(ISNUMBER(MATCH(productData[category],$EC$9,0)),MATCH(ROW(productData[sku]),ROW(productData[sku])),""),ROWS($A$15:A278)+$B$3)),INDEX(productData[sku],SMALL(IF(ISNUMBER(MATCH(productData[category],$EC$9,0)*MATCH(productData[size1],$EC$13,0)),MATCH(ROW(productData[sku]),ROW(productData[sku])),""),ROWS($A$15:A278)+$B$3))),IF($EC$13="",INDEX(productData[sku],SMALL(IF(ISNUMBER(MATCH(productData[category],$EC$9,0)*MATCH(productData[sex],$EC$11,0)),MATCH(ROW(productData[sku]),ROW(productData[sku])),""),ROWS($A$15:A278)+$B$3)),INDEX(productData[sku],SMALL(IF(ISNUMBER(MATCH(productData[category],$EC$9,0)*MATCH(productData[sex],$EC$11,0)*MATCH(productData[size1],$EC$13,0)),MATCH(ROW(productData[sku]),ROW(productData[sku])),""),ROWS($A$15:A278)+$B$3))))),"")</f>
        <v/>
      </c>
      <c r="EF273" s="501" t="str">
        <f t="array" ref="EF273">IFERROR(IF($EC$9="",IF($EC$11="",IF($EC$13="",INDEX(productData[description],SMALL(MATCH(ROW(productData[sku]),ROW(productData[sku])),ROWS($A$15:A280)+$B$3)),INDEX(productData[description],SMALL(IF(ISNUMBER(MATCH(productData[size1],$EC$13,0)),MATCH(ROW(productData[sku]),ROW(productData[sku])),""),ROWS($A$15:A278)+$B$3))),IF($EC$13="",INDEX(productData[description],SMALL(IF(ISNUMBER(MATCH(productData[sex],$EC$11,0)),MATCH(ROW(productData[sku]),ROW(productData[sku])),""),ROWS($A$15:A278)+$B$3)),INDEX(productData[description],SMALL(IF(ISNUMBER(MATCH(productData[sex],$EC$11,0)*MATCH(productData[size1],$EC$13,0)),MATCH(ROW(productData[sku]),ROW(productData[sku])),""),ROWS($A$15:A278)+$B$3)))),IF($EC$11="",IF($EC$13="",INDEX(productData[description],SMALL(IF(ISNUMBER(MATCH(productData[category],$EC$9,0)),MATCH(ROW(productData[sku]),ROW(productData[sku])),""),ROWS($A$15:A278)+$B$3)),INDEX(productData[description],SMALL(IF(ISNUMBER(MATCH(productData[category],$EC$9,0)*MATCH(productData[size1],$EC$13,0)),MATCH(ROW(productData[sku]),ROW(productData[sku])),""),ROWS($A$15:A278)+$B$3))),IF($EC$13="",INDEX(productData[description],SMALL(IF(ISNUMBER(MATCH(productData[category],$EC$9,0)*MATCH(productData[sex],$EC$11,0)),MATCH(ROW(productData[sku]),ROW(productData[sku])),""),ROWS($A$15:A278)+$B$3)),INDEX(productData[description],SMALL(IF(ISNUMBER(MATCH(productData[category],$EC$9,0)*MATCH(productData[sex],$EC$11,0)*MATCH(productData[size1],$EC$13,0)),MATCH(ROW(productData[sku]),ROW(productData[sku])),""),ROWS($A$15:A278)+$B$3))))),"")</f>
        <v/>
      </c>
      <c r="EG273" s="338" t="str">
        <f>IFERROR(IF('BHPC MANAGER'!$EE273="","",INDEX(inventory[ESISTENZA],MATCH('BHPC MANAGER'!$EE273,inventory[SKU],0))),0)</f>
        <v/>
      </c>
      <c r="EH273" s="339"/>
      <c r="EI273" s="339" t="str">
        <f t="shared" si="19"/>
        <v/>
      </c>
      <c r="EJ273" s="340"/>
      <c r="EK273" s="341" t="str">
        <f t="shared" si="20"/>
        <v/>
      </c>
    </row>
    <row r="274" spans="135:141" x14ac:dyDescent="0.35">
      <c r="EE274" s="342" t="str">
        <f t="array" ref="EE274">IFERROR(IF($EC$9="",IF($EC$11="",IF($EC$13="",INDEX(productData[sku],SMALL(MATCH(ROW(productData[sku]),ROW(productData[sku])),ROWS($A$15:A281)+$B$3)),INDEX(productData[sku],SMALL(IF(ISNUMBER(MATCH(productData[size1],$EC$13,0)),MATCH(ROW(productData[sku]),ROW(productData[sku])),""),ROWS($A$15:A279)+$B$3))),IF($EC$13="",INDEX(productData[sku],SMALL(IF(ISNUMBER(MATCH(productData[sex],$EC$11,0)),MATCH(ROW(productData[sku]),ROW(productData[sku])),""),ROWS($A$15:A279)+$B$3)),INDEX(productData[sku],SMALL(IF(ISNUMBER(MATCH(productData[sex],$EC$11,0)*MATCH(productData[size1],$EC$13,0)),MATCH(ROW(productData[sku]),ROW(productData[sku])),""),ROWS($A$15:A279)+$B$3)))),IF($EC$11="",IF($EC$13="",INDEX(productData[sku],SMALL(IF(ISNUMBER(MATCH(productData[category],$EC$9,0)),MATCH(ROW(productData[sku]),ROW(productData[sku])),""),ROWS($A$15:A279)+$B$3)),INDEX(productData[sku],SMALL(IF(ISNUMBER(MATCH(productData[category],$EC$9,0)*MATCH(productData[size1],$EC$13,0)),MATCH(ROW(productData[sku]),ROW(productData[sku])),""),ROWS($A$15:A279)+$B$3))),IF($EC$13="",INDEX(productData[sku],SMALL(IF(ISNUMBER(MATCH(productData[category],$EC$9,0)*MATCH(productData[sex],$EC$11,0)),MATCH(ROW(productData[sku]),ROW(productData[sku])),""),ROWS($A$15:A279)+$B$3)),INDEX(productData[sku],SMALL(IF(ISNUMBER(MATCH(productData[category],$EC$9,0)*MATCH(productData[sex],$EC$11,0)*MATCH(productData[size1],$EC$13,0)),MATCH(ROW(productData[sku]),ROW(productData[sku])),""),ROWS($A$15:A279)+$B$3))))),"")</f>
        <v/>
      </c>
      <c r="EF274" s="502" t="str">
        <f t="array" ref="EF274">IFERROR(IF($EC$9="",IF($EC$11="",IF($EC$13="",INDEX(productData[description],SMALL(MATCH(ROW(productData[sku]),ROW(productData[sku])),ROWS($A$15:A281)+$B$3)),INDEX(productData[description],SMALL(IF(ISNUMBER(MATCH(productData[size1],$EC$13,0)),MATCH(ROW(productData[sku]),ROW(productData[sku])),""),ROWS($A$15:A279)+$B$3))),IF($EC$13="",INDEX(productData[description],SMALL(IF(ISNUMBER(MATCH(productData[sex],$EC$11,0)),MATCH(ROW(productData[sku]),ROW(productData[sku])),""),ROWS($A$15:A279)+$B$3)),INDEX(productData[description],SMALL(IF(ISNUMBER(MATCH(productData[sex],$EC$11,0)*MATCH(productData[size1],$EC$13,0)),MATCH(ROW(productData[sku]),ROW(productData[sku])),""),ROWS($A$15:A279)+$B$3)))),IF($EC$11="",IF($EC$13="",INDEX(productData[description],SMALL(IF(ISNUMBER(MATCH(productData[category],$EC$9,0)),MATCH(ROW(productData[sku]),ROW(productData[sku])),""),ROWS($A$15:A279)+$B$3)),INDEX(productData[description],SMALL(IF(ISNUMBER(MATCH(productData[category],$EC$9,0)*MATCH(productData[size1],$EC$13,0)),MATCH(ROW(productData[sku]),ROW(productData[sku])),""),ROWS($A$15:A279)+$B$3))),IF($EC$13="",INDEX(productData[description],SMALL(IF(ISNUMBER(MATCH(productData[category],$EC$9,0)*MATCH(productData[sex],$EC$11,0)),MATCH(ROW(productData[sku]),ROW(productData[sku])),""),ROWS($A$15:A279)+$B$3)),INDEX(productData[description],SMALL(IF(ISNUMBER(MATCH(productData[category],$EC$9,0)*MATCH(productData[sex],$EC$11,0)*MATCH(productData[size1],$EC$13,0)),MATCH(ROW(productData[sku]),ROW(productData[sku])),""),ROWS($A$15:A279)+$B$3))))),"")</f>
        <v/>
      </c>
      <c r="EG274" s="343" t="str">
        <f>IFERROR(IF('BHPC MANAGER'!$EE274="","",INDEX(inventory[ESISTENZA],MATCH('BHPC MANAGER'!$EE274,inventory[SKU],0))),0)</f>
        <v/>
      </c>
      <c r="EH274" s="344"/>
      <c r="EI274" s="344" t="str">
        <f t="shared" si="19"/>
        <v/>
      </c>
      <c r="EJ274" s="345"/>
      <c r="EK274" s="346" t="str">
        <f t="shared" si="20"/>
        <v/>
      </c>
    </row>
    <row r="275" spans="135:141" x14ac:dyDescent="0.35">
      <c r="EE275" s="337" t="str">
        <f t="array" ref="EE275">IFERROR(IF($EC$9="",IF($EC$11="",IF($EC$13="",INDEX(productData[sku],SMALL(MATCH(ROW(productData[sku]),ROW(productData[sku])),ROWS($A$15:A282)+$B$3)),INDEX(productData[sku],SMALL(IF(ISNUMBER(MATCH(productData[size1],$EC$13,0)),MATCH(ROW(productData[sku]),ROW(productData[sku])),""),ROWS($A$15:A280)+$B$3))),IF($EC$13="",INDEX(productData[sku],SMALL(IF(ISNUMBER(MATCH(productData[sex],$EC$11,0)),MATCH(ROW(productData[sku]),ROW(productData[sku])),""),ROWS($A$15:A280)+$B$3)),INDEX(productData[sku],SMALL(IF(ISNUMBER(MATCH(productData[sex],$EC$11,0)*MATCH(productData[size1],$EC$13,0)),MATCH(ROW(productData[sku]),ROW(productData[sku])),""),ROWS($A$15:A280)+$B$3)))),IF($EC$11="",IF($EC$13="",INDEX(productData[sku],SMALL(IF(ISNUMBER(MATCH(productData[category],$EC$9,0)),MATCH(ROW(productData[sku]),ROW(productData[sku])),""),ROWS($A$15:A280)+$B$3)),INDEX(productData[sku],SMALL(IF(ISNUMBER(MATCH(productData[category],$EC$9,0)*MATCH(productData[size1],$EC$13,0)),MATCH(ROW(productData[sku]),ROW(productData[sku])),""),ROWS($A$15:A280)+$B$3))),IF($EC$13="",INDEX(productData[sku],SMALL(IF(ISNUMBER(MATCH(productData[category],$EC$9,0)*MATCH(productData[sex],$EC$11,0)),MATCH(ROW(productData[sku]),ROW(productData[sku])),""),ROWS($A$15:A280)+$B$3)),INDEX(productData[sku],SMALL(IF(ISNUMBER(MATCH(productData[category],$EC$9,0)*MATCH(productData[sex],$EC$11,0)*MATCH(productData[size1],$EC$13,0)),MATCH(ROW(productData[sku]),ROW(productData[sku])),""),ROWS($A$15:A280)+$B$3))))),"")</f>
        <v/>
      </c>
      <c r="EF275" s="501" t="str">
        <f t="array" ref="EF275">IFERROR(IF($EC$9="",IF($EC$11="",IF($EC$13="",INDEX(productData[description],SMALL(MATCH(ROW(productData[sku]),ROW(productData[sku])),ROWS($A$15:A282)+$B$3)),INDEX(productData[description],SMALL(IF(ISNUMBER(MATCH(productData[size1],$EC$13,0)),MATCH(ROW(productData[sku]),ROW(productData[sku])),""),ROWS($A$15:A280)+$B$3))),IF($EC$13="",INDEX(productData[description],SMALL(IF(ISNUMBER(MATCH(productData[sex],$EC$11,0)),MATCH(ROW(productData[sku]),ROW(productData[sku])),""),ROWS($A$15:A280)+$B$3)),INDEX(productData[description],SMALL(IF(ISNUMBER(MATCH(productData[sex],$EC$11,0)*MATCH(productData[size1],$EC$13,0)),MATCH(ROW(productData[sku]),ROW(productData[sku])),""),ROWS($A$15:A280)+$B$3)))),IF($EC$11="",IF($EC$13="",INDEX(productData[description],SMALL(IF(ISNUMBER(MATCH(productData[category],$EC$9,0)),MATCH(ROW(productData[sku]),ROW(productData[sku])),""),ROWS($A$15:A280)+$B$3)),INDEX(productData[description],SMALL(IF(ISNUMBER(MATCH(productData[category],$EC$9,0)*MATCH(productData[size1],$EC$13,0)),MATCH(ROW(productData[sku]),ROW(productData[sku])),""),ROWS($A$15:A280)+$B$3))),IF($EC$13="",INDEX(productData[description],SMALL(IF(ISNUMBER(MATCH(productData[category],$EC$9,0)*MATCH(productData[sex],$EC$11,0)),MATCH(ROW(productData[sku]),ROW(productData[sku])),""),ROWS($A$15:A280)+$B$3)),INDEX(productData[description],SMALL(IF(ISNUMBER(MATCH(productData[category],$EC$9,0)*MATCH(productData[sex],$EC$11,0)*MATCH(productData[size1],$EC$13,0)),MATCH(ROW(productData[sku]),ROW(productData[sku])),""),ROWS($A$15:A280)+$B$3))))),"")</f>
        <v/>
      </c>
      <c r="EG275" s="338" t="str">
        <f>IFERROR(IF('BHPC MANAGER'!$EE275="","",INDEX(inventory[ESISTENZA],MATCH('BHPC MANAGER'!$EE275,inventory[SKU],0))),0)</f>
        <v/>
      </c>
      <c r="EH275" s="339"/>
      <c r="EI275" s="339" t="str">
        <f t="shared" si="19"/>
        <v/>
      </c>
      <c r="EJ275" s="340"/>
      <c r="EK275" s="341" t="str">
        <f t="shared" si="20"/>
        <v/>
      </c>
    </row>
    <row r="276" spans="135:141" x14ac:dyDescent="0.35">
      <c r="EE276" s="342" t="str">
        <f t="array" ref="EE276">IFERROR(IF($EC$9="",IF($EC$11="",IF($EC$13="",INDEX(productData[sku],SMALL(MATCH(ROW(productData[sku]),ROW(productData[sku])),ROWS($A$15:A283)+$B$3)),INDEX(productData[sku],SMALL(IF(ISNUMBER(MATCH(productData[size1],$EC$13,0)),MATCH(ROW(productData[sku]),ROW(productData[sku])),""),ROWS($A$15:A281)+$B$3))),IF($EC$13="",INDEX(productData[sku],SMALL(IF(ISNUMBER(MATCH(productData[sex],$EC$11,0)),MATCH(ROW(productData[sku]),ROW(productData[sku])),""),ROWS($A$15:A281)+$B$3)),INDEX(productData[sku],SMALL(IF(ISNUMBER(MATCH(productData[sex],$EC$11,0)*MATCH(productData[size1],$EC$13,0)),MATCH(ROW(productData[sku]),ROW(productData[sku])),""),ROWS($A$15:A281)+$B$3)))),IF($EC$11="",IF($EC$13="",INDEX(productData[sku],SMALL(IF(ISNUMBER(MATCH(productData[category],$EC$9,0)),MATCH(ROW(productData[sku]),ROW(productData[sku])),""),ROWS($A$15:A281)+$B$3)),INDEX(productData[sku],SMALL(IF(ISNUMBER(MATCH(productData[category],$EC$9,0)*MATCH(productData[size1],$EC$13,0)),MATCH(ROW(productData[sku]),ROW(productData[sku])),""),ROWS($A$15:A281)+$B$3))),IF($EC$13="",INDEX(productData[sku],SMALL(IF(ISNUMBER(MATCH(productData[category],$EC$9,0)*MATCH(productData[sex],$EC$11,0)),MATCH(ROW(productData[sku]),ROW(productData[sku])),""),ROWS($A$15:A281)+$B$3)),INDEX(productData[sku],SMALL(IF(ISNUMBER(MATCH(productData[category],$EC$9,0)*MATCH(productData[sex],$EC$11,0)*MATCH(productData[size1],$EC$13,0)),MATCH(ROW(productData[sku]),ROW(productData[sku])),""),ROWS($A$15:A281)+$B$3))))),"")</f>
        <v/>
      </c>
      <c r="EF276" s="502" t="str">
        <f t="array" ref="EF276">IFERROR(IF($EC$9="",IF($EC$11="",IF($EC$13="",INDEX(productData[description],SMALL(MATCH(ROW(productData[sku]),ROW(productData[sku])),ROWS($A$15:A283)+$B$3)),INDEX(productData[description],SMALL(IF(ISNUMBER(MATCH(productData[size1],$EC$13,0)),MATCH(ROW(productData[sku]),ROW(productData[sku])),""),ROWS($A$15:A281)+$B$3))),IF($EC$13="",INDEX(productData[description],SMALL(IF(ISNUMBER(MATCH(productData[sex],$EC$11,0)),MATCH(ROW(productData[sku]),ROW(productData[sku])),""),ROWS($A$15:A281)+$B$3)),INDEX(productData[description],SMALL(IF(ISNUMBER(MATCH(productData[sex],$EC$11,0)*MATCH(productData[size1],$EC$13,0)),MATCH(ROW(productData[sku]),ROW(productData[sku])),""),ROWS($A$15:A281)+$B$3)))),IF($EC$11="",IF($EC$13="",INDEX(productData[description],SMALL(IF(ISNUMBER(MATCH(productData[category],$EC$9,0)),MATCH(ROW(productData[sku]),ROW(productData[sku])),""),ROWS($A$15:A281)+$B$3)),INDEX(productData[description],SMALL(IF(ISNUMBER(MATCH(productData[category],$EC$9,0)*MATCH(productData[size1],$EC$13,0)),MATCH(ROW(productData[sku]),ROW(productData[sku])),""),ROWS($A$15:A281)+$B$3))),IF($EC$13="",INDEX(productData[description],SMALL(IF(ISNUMBER(MATCH(productData[category],$EC$9,0)*MATCH(productData[sex],$EC$11,0)),MATCH(ROW(productData[sku]),ROW(productData[sku])),""),ROWS($A$15:A281)+$B$3)),INDEX(productData[description],SMALL(IF(ISNUMBER(MATCH(productData[category],$EC$9,0)*MATCH(productData[sex],$EC$11,0)*MATCH(productData[size1],$EC$13,0)),MATCH(ROW(productData[sku]),ROW(productData[sku])),""),ROWS($A$15:A281)+$B$3))))),"")</f>
        <v/>
      </c>
      <c r="EG276" s="343" t="str">
        <f>IFERROR(IF('BHPC MANAGER'!$EE276="","",INDEX(inventory[ESISTENZA],MATCH('BHPC MANAGER'!$EE276,inventory[SKU],0))),0)</f>
        <v/>
      </c>
      <c r="EH276" s="344"/>
      <c r="EI276" s="344" t="str">
        <f t="shared" si="19"/>
        <v/>
      </c>
      <c r="EJ276" s="345"/>
      <c r="EK276" s="346" t="str">
        <f t="shared" si="20"/>
        <v/>
      </c>
    </row>
    <row r="277" spans="135:141" x14ac:dyDescent="0.35">
      <c r="EE277" s="337" t="str">
        <f t="array" ref="EE277">IFERROR(IF($EC$9="",IF($EC$11="",IF($EC$13="",INDEX(productData[sku],SMALL(MATCH(ROW(productData[sku]),ROW(productData[sku])),ROWS($A$15:A284)+$B$3)),INDEX(productData[sku],SMALL(IF(ISNUMBER(MATCH(productData[size1],$EC$13,0)),MATCH(ROW(productData[sku]),ROW(productData[sku])),""),ROWS($A$15:A282)+$B$3))),IF($EC$13="",INDEX(productData[sku],SMALL(IF(ISNUMBER(MATCH(productData[sex],$EC$11,0)),MATCH(ROW(productData[sku]),ROW(productData[sku])),""),ROWS($A$15:A282)+$B$3)),INDEX(productData[sku],SMALL(IF(ISNUMBER(MATCH(productData[sex],$EC$11,0)*MATCH(productData[size1],$EC$13,0)),MATCH(ROW(productData[sku]),ROW(productData[sku])),""),ROWS($A$15:A282)+$B$3)))),IF($EC$11="",IF($EC$13="",INDEX(productData[sku],SMALL(IF(ISNUMBER(MATCH(productData[category],$EC$9,0)),MATCH(ROW(productData[sku]),ROW(productData[sku])),""),ROWS($A$15:A282)+$B$3)),INDEX(productData[sku],SMALL(IF(ISNUMBER(MATCH(productData[category],$EC$9,0)*MATCH(productData[size1],$EC$13,0)),MATCH(ROW(productData[sku]),ROW(productData[sku])),""),ROWS($A$15:A282)+$B$3))),IF($EC$13="",INDEX(productData[sku],SMALL(IF(ISNUMBER(MATCH(productData[category],$EC$9,0)*MATCH(productData[sex],$EC$11,0)),MATCH(ROW(productData[sku]),ROW(productData[sku])),""),ROWS($A$15:A282)+$B$3)),INDEX(productData[sku],SMALL(IF(ISNUMBER(MATCH(productData[category],$EC$9,0)*MATCH(productData[sex],$EC$11,0)*MATCH(productData[size1],$EC$13,0)),MATCH(ROW(productData[sku]),ROW(productData[sku])),""),ROWS($A$15:A282)+$B$3))))),"")</f>
        <v/>
      </c>
      <c r="EF277" s="501" t="str">
        <f t="array" ref="EF277">IFERROR(IF($EC$9="",IF($EC$11="",IF($EC$13="",INDEX(productData[description],SMALL(MATCH(ROW(productData[sku]),ROW(productData[sku])),ROWS($A$15:A284)+$B$3)),INDEX(productData[description],SMALL(IF(ISNUMBER(MATCH(productData[size1],$EC$13,0)),MATCH(ROW(productData[sku]),ROW(productData[sku])),""),ROWS($A$15:A282)+$B$3))),IF($EC$13="",INDEX(productData[description],SMALL(IF(ISNUMBER(MATCH(productData[sex],$EC$11,0)),MATCH(ROW(productData[sku]),ROW(productData[sku])),""),ROWS($A$15:A282)+$B$3)),INDEX(productData[description],SMALL(IF(ISNUMBER(MATCH(productData[sex],$EC$11,0)*MATCH(productData[size1],$EC$13,0)),MATCH(ROW(productData[sku]),ROW(productData[sku])),""),ROWS($A$15:A282)+$B$3)))),IF($EC$11="",IF($EC$13="",INDEX(productData[description],SMALL(IF(ISNUMBER(MATCH(productData[category],$EC$9,0)),MATCH(ROW(productData[sku]),ROW(productData[sku])),""),ROWS($A$15:A282)+$B$3)),INDEX(productData[description],SMALL(IF(ISNUMBER(MATCH(productData[category],$EC$9,0)*MATCH(productData[size1],$EC$13,0)),MATCH(ROW(productData[sku]),ROW(productData[sku])),""),ROWS($A$15:A282)+$B$3))),IF($EC$13="",INDEX(productData[description],SMALL(IF(ISNUMBER(MATCH(productData[category],$EC$9,0)*MATCH(productData[sex],$EC$11,0)),MATCH(ROW(productData[sku]),ROW(productData[sku])),""),ROWS($A$15:A282)+$B$3)),INDEX(productData[description],SMALL(IF(ISNUMBER(MATCH(productData[category],$EC$9,0)*MATCH(productData[sex],$EC$11,0)*MATCH(productData[size1],$EC$13,0)),MATCH(ROW(productData[sku]),ROW(productData[sku])),""),ROWS($A$15:A282)+$B$3))))),"")</f>
        <v/>
      </c>
      <c r="EG277" s="338" t="str">
        <f>IFERROR(IF('BHPC MANAGER'!$EE277="","",INDEX(inventory[ESISTENZA],MATCH('BHPC MANAGER'!$EE277,inventory[SKU],0))),0)</f>
        <v/>
      </c>
      <c r="EH277" s="339"/>
      <c r="EI277" s="339" t="str">
        <f t="shared" si="19"/>
        <v/>
      </c>
      <c r="EJ277" s="340"/>
      <c r="EK277" s="341" t="str">
        <f t="shared" si="20"/>
        <v/>
      </c>
    </row>
    <row r="278" spans="135:141" x14ac:dyDescent="0.35">
      <c r="EE278" s="342" t="str">
        <f t="array" ref="EE278">IFERROR(IF($EC$9="",IF($EC$11="",IF($EC$13="",INDEX(productData[sku],SMALL(MATCH(ROW(productData[sku]),ROW(productData[sku])),ROWS($A$15:A285)+$B$3)),INDEX(productData[sku],SMALL(IF(ISNUMBER(MATCH(productData[size1],$EC$13,0)),MATCH(ROW(productData[sku]),ROW(productData[sku])),""),ROWS($A$15:A283)+$B$3))),IF($EC$13="",INDEX(productData[sku],SMALL(IF(ISNUMBER(MATCH(productData[sex],$EC$11,0)),MATCH(ROW(productData[sku]),ROW(productData[sku])),""),ROWS($A$15:A283)+$B$3)),INDEX(productData[sku],SMALL(IF(ISNUMBER(MATCH(productData[sex],$EC$11,0)*MATCH(productData[size1],$EC$13,0)),MATCH(ROW(productData[sku]),ROW(productData[sku])),""),ROWS($A$15:A283)+$B$3)))),IF($EC$11="",IF($EC$13="",INDEX(productData[sku],SMALL(IF(ISNUMBER(MATCH(productData[category],$EC$9,0)),MATCH(ROW(productData[sku]),ROW(productData[sku])),""),ROWS($A$15:A283)+$B$3)),INDEX(productData[sku],SMALL(IF(ISNUMBER(MATCH(productData[category],$EC$9,0)*MATCH(productData[size1],$EC$13,0)),MATCH(ROW(productData[sku]),ROW(productData[sku])),""),ROWS($A$15:A283)+$B$3))),IF($EC$13="",INDEX(productData[sku],SMALL(IF(ISNUMBER(MATCH(productData[category],$EC$9,0)*MATCH(productData[sex],$EC$11,0)),MATCH(ROW(productData[sku]),ROW(productData[sku])),""),ROWS($A$15:A283)+$B$3)),INDEX(productData[sku],SMALL(IF(ISNUMBER(MATCH(productData[category],$EC$9,0)*MATCH(productData[sex],$EC$11,0)*MATCH(productData[size1],$EC$13,0)),MATCH(ROW(productData[sku]),ROW(productData[sku])),""),ROWS($A$15:A283)+$B$3))))),"")</f>
        <v/>
      </c>
      <c r="EF278" s="502" t="str">
        <f t="array" ref="EF278">IFERROR(IF($EC$9="",IF($EC$11="",IF($EC$13="",INDEX(productData[description],SMALL(MATCH(ROW(productData[sku]),ROW(productData[sku])),ROWS($A$15:A285)+$B$3)),INDEX(productData[description],SMALL(IF(ISNUMBER(MATCH(productData[size1],$EC$13,0)),MATCH(ROW(productData[sku]),ROW(productData[sku])),""),ROWS($A$15:A283)+$B$3))),IF($EC$13="",INDEX(productData[description],SMALL(IF(ISNUMBER(MATCH(productData[sex],$EC$11,0)),MATCH(ROW(productData[sku]),ROW(productData[sku])),""),ROWS($A$15:A283)+$B$3)),INDEX(productData[description],SMALL(IF(ISNUMBER(MATCH(productData[sex],$EC$11,0)*MATCH(productData[size1],$EC$13,0)),MATCH(ROW(productData[sku]),ROW(productData[sku])),""),ROWS($A$15:A283)+$B$3)))),IF($EC$11="",IF($EC$13="",INDEX(productData[description],SMALL(IF(ISNUMBER(MATCH(productData[category],$EC$9,0)),MATCH(ROW(productData[sku]),ROW(productData[sku])),""),ROWS($A$15:A283)+$B$3)),INDEX(productData[description],SMALL(IF(ISNUMBER(MATCH(productData[category],$EC$9,0)*MATCH(productData[size1],$EC$13,0)),MATCH(ROW(productData[sku]),ROW(productData[sku])),""),ROWS($A$15:A283)+$B$3))),IF($EC$13="",INDEX(productData[description],SMALL(IF(ISNUMBER(MATCH(productData[category],$EC$9,0)*MATCH(productData[sex],$EC$11,0)),MATCH(ROW(productData[sku]),ROW(productData[sku])),""),ROWS($A$15:A283)+$B$3)),INDEX(productData[description],SMALL(IF(ISNUMBER(MATCH(productData[category],$EC$9,0)*MATCH(productData[sex],$EC$11,0)*MATCH(productData[size1],$EC$13,0)),MATCH(ROW(productData[sku]),ROW(productData[sku])),""),ROWS($A$15:A283)+$B$3))))),"")</f>
        <v/>
      </c>
      <c r="EG278" s="343" t="str">
        <f>IFERROR(IF('BHPC MANAGER'!$EE278="","",INDEX(inventory[ESISTENZA],MATCH('BHPC MANAGER'!$EE278,inventory[SKU],0))),0)</f>
        <v/>
      </c>
      <c r="EH278" s="344"/>
      <c r="EI278" s="344" t="str">
        <f t="shared" si="19"/>
        <v/>
      </c>
      <c r="EJ278" s="345"/>
      <c r="EK278" s="346" t="str">
        <f t="shared" si="20"/>
        <v/>
      </c>
    </row>
    <row r="279" spans="135:141" x14ac:dyDescent="0.35">
      <c r="EE279" s="337" t="str">
        <f t="array" ref="EE279">IFERROR(IF($EC$9="",IF($EC$11="",IF($EC$13="",INDEX(productData[sku],SMALL(MATCH(ROW(productData[sku]),ROW(productData[sku])),ROWS($A$15:A286)+$B$3)),INDEX(productData[sku],SMALL(IF(ISNUMBER(MATCH(productData[size1],$EC$13,0)),MATCH(ROW(productData[sku]),ROW(productData[sku])),""),ROWS($A$15:A284)+$B$3))),IF($EC$13="",INDEX(productData[sku],SMALL(IF(ISNUMBER(MATCH(productData[sex],$EC$11,0)),MATCH(ROW(productData[sku]),ROW(productData[sku])),""),ROWS($A$15:A284)+$B$3)),INDEX(productData[sku],SMALL(IF(ISNUMBER(MATCH(productData[sex],$EC$11,0)*MATCH(productData[size1],$EC$13,0)),MATCH(ROW(productData[sku]),ROW(productData[sku])),""),ROWS($A$15:A284)+$B$3)))),IF($EC$11="",IF($EC$13="",INDEX(productData[sku],SMALL(IF(ISNUMBER(MATCH(productData[category],$EC$9,0)),MATCH(ROW(productData[sku]),ROW(productData[sku])),""),ROWS($A$15:A284)+$B$3)),INDEX(productData[sku],SMALL(IF(ISNUMBER(MATCH(productData[category],$EC$9,0)*MATCH(productData[size1],$EC$13,0)),MATCH(ROW(productData[sku]),ROW(productData[sku])),""),ROWS($A$15:A284)+$B$3))),IF($EC$13="",INDEX(productData[sku],SMALL(IF(ISNUMBER(MATCH(productData[category],$EC$9,0)*MATCH(productData[sex],$EC$11,0)),MATCH(ROW(productData[sku]),ROW(productData[sku])),""),ROWS($A$15:A284)+$B$3)),INDEX(productData[sku],SMALL(IF(ISNUMBER(MATCH(productData[category],$EC$9,0)*MATCH(productData[sex],$EC$11,0)*MATCH(productData[size1],$EC$13,0)),MATCH(ROW(productData[sku]),ROW(productData[sku])),""),ROWS($A$15:A284)+$B$3))))),"")</f>
        <v/>
      </c>
      <c r="EF279" s="501" t="str">
        <f t="array" ref="EF279">IFERROR(IF($EC$9="",IF($EC$11="",IF($EC$13="",INDEX(productData[description],SMALL(MATCH(ROW(productData[sku]),ROW(productData[sku])),ROWS($A$15:A286)+$B$3)),INDEX(productData[description],SMALL(IF(ISNUMBER(MATCH(productData[size1],$EC$13,0)),MATCH(ROW(productData[sku]),ROW(productData[sku])),""),ROWS($A$15:A284)+$B$3))),IF($EC$13="",INDEX(productData[description],SMALL(IF(ISNUMBER(MATCH(productData[sex],$EC$11,0)),MATCH(ROW(productData[sku]),ROW(productData[sku])),""),ROWS($A$15:A284)+$B$3)),INDEX(productData[description],SMALL(IF(ISNUMBER(MATCH(productData[sex],$EC$11,0)*MATCH(productData[size1],$EC$13,0)),MATCH(ROW(productData[sku]),ROW(productData[sku])),""),ROWS($A$15:A284)+$B$3)))),IF($EC$11="",IF($EC$13="",INDEX(productData[description],SMALL(IF(ISNUMBER(MATCH(productData[category],$EC$9,0)),MATCH(ROW(productData[sku]),ROW(productData[sku])),""),ROWS($A$15:A284)+$B$3)),INDEX(productData[description],SMALL(IF(ISNUMBER(MATCH(productData[category],$EC$9,0)*MATCH(productData[size1],$EC$13,0)),MATCH(ROW(productData[sku]),ROW(productData[sku])),""),ROWS($A$15:A284)+$B$3))),IF($EC$13="",INDEX(productData[description],SMALL(IF(ISNUMBER(MATCH(productData[category],$EC$9,0)*MATCH(productData[sex],$EC$11,0)),MATCH(ROW(productData[sku]),ROW(productData[sku])),""),ROWS($A$15:A284)+$B$3)),INDEX(productData[description],SMALL(IF(ISNUMBER(MATCH(productData[category],$EC$9,0)*MATCH(productData[sex],$EC$11,0)*MATCH(productData[size1],$EC$13,0)),MATCH(ROW(productData[sku]),ROW(productData[sku])),""),ROWS($A$15:A284)+$B$3))))),"")</f>
        <v/>
      </c>
      <c r="EG279" s="338" t="str">
        <f>IFERROR(IF('BHPC MANAGER'!$EE279="","",INDEX(inventory[ESISTENZA],MATCH('BHPC MANAGER'!$EE279,inventory[SKU],0))),0)</f>
        <v/>
      </c>
      <c r="EH279" s="339"/>
      <c r="EI279" s="339" t="str">
        <f t="shared" si="19"/>
        <v/>
      </c>
      <c r="EJ279" s="340"/>
      <c r="EK279" s="341" t="str">
        <f t="shared" si="20"/>
        <v/>
      </c>
    </row>
    <row r="280" spans="135:141" x14ac:dyDescent="0.35">
      <c r="EE280" s="342" t="str">
        <f t="array" ref="EE280">IFERROR(IF($EC$9="",IF($EC$11="",IF($EC$13="",INDEX(productData[sku],SMALL(MATCH(ROW(productData[sku]),ROW(productData[sku])),ROWS($A$15:A287)+$B$3)),INDEX(productData[sku],SMALL(IF(ISNUMBER(MATCH(productData[size1],$EC$13,0)),MATCH(ROW(productData[sku]),ROW(productData[sku])),""),ROWS($A$15:A285)+$B$3))),IF($EC$13="",INDEX(productData[sku],SMALL(IF(ISNUMBER(MATCH(productData[sex],$EC$11,0)),MATCH(ROW(productData[sku]),ROW(productData[sku])),""),ROWS($A$15:A285)+$B$3)),INDEX(productData[sku],SMALL(IF(ISNUMBER(MATCH(productData[sex],$EC$11,0)*MATCH(productData[size1],$EC$13,0)),MATCH(ROW(productData[sku]),ROW(productData[sku])),""),ROWS($A$15:A285)+$B$3)))),IF($EC$11="",IF($EC$13="",INDEX(productData[sku],SMALL(IF(ISNUMBER(MATCH(productData[category],$EC$9,0)),MATCH(ROW(productData[sku]),ROW(productData[sku])),""),ROWS($A$15:A285)+$B$3)),INDEX(productData[sku],SMALL(IF(ISNUMBER(MATCH(productData[category],$EC$9,0)*MATCH(productData[size1],$EC$13,0)),MATCH(ROW(productData[sku]),ROW(productData[sku])),""),ROWS($A$15:A285)+$B$3))),IF($EC$13="",INDEX(productData[sku],SMALL(IF(ISNUMBER(MATCH(productData[category],$EC$9,0)*MATCH(productData[sex],$EC$11,0)),MATCH(ROW(productData[sku]),ROW(productData[sku])),""),ROWS($A$15:A285)+$B$3)),INDEX(productData[sku],SMALL(IF(ISNUMBER(MATCH(productData[category],$EC$9,0)*MATCH(productData[sex],$EC$11,0)*MATCH(productData[size1],$EC$13,0)),MATCH(ROW(productData[sku]),ROW(productData[sku])),""),ROWS($A$15:A285)+$B$3))))),"")</f>
        <v/>
      </c>
      <c r="EF280" s="502" t="str">
        <f t="array" ref="EF280">IFERROR(IF($EC$9="",IF($EC$11="",IF($EC$13="",INDEX(productData[description],SMALL(MATCH(ROW(productData[sku]),ROW(productData[sku])),ROWS($A$15:A287)+$B$3)),INDEX(productData[description],SMALL(IF(ISNUMBER(MATCH(productData[size1],$EC$13,0)),MATCH(ROW(productData[sku]),ROW(productData[sku])),""),ROWS($A$15:A285)+$B$3))),IF($EC$13="",INDEX(productData[description],SMALL(IF(ISNUMBER(MATCH(productData[sex],$EC$11,0)),MATCH(ROW(productData[sku]),ROW(productData[sku])),""),ROWS($A$15:A285)+$B$3)),INDEX(productData[description],SMALL(IF(ISNUMBER(MATCH(productData[sex],$EC$11,0)*MATCH(productData[size1],$EC$13,0)),MATCH(ROW(productData[sku]),ROW(productData[sku])),""),ROWS($A$15:A285)+$B$3)))),IF($EC$11="",IF($EC$13="",INDEX(productData[description],SMALL(IF(ISNUMBER(MATCH(productData[category],$EC$9,0)),MATCH(ROW(productData[sku]),ROW(productData[sku])),""),ROWS($A$15:A285)+$B$3)),INDEX(productData[description],SMALL(IF(ISNUMBER(MATCH(productData[category],$EC$9,0)*MATCH(productData[size1],$EC$13,0)),MATCH(ROW(productData[sku]),ROW(productData[sku])),""),ROWS($A$15:A285)+$B$3))),IF($EC$13="",INDEX(productData[description],SMALL(IF(ISNUMBER(MATCH(productData[category],$EC$9,0)*MATCH(productData[sex],$EC$11,0)),MATCH(ROW(productData[sku]),ROW(productData[sku])),""),ROWS($A$15:A285)+$B$3)),INDEX(productData[description],SMALL(IF(ISNUMBER(MATCH(productData[category],$EC$9,0)*MATCH(productData[sex],$EC$11,0)*MATCH(productData[size1],$EC$13,0)),MATCH(ROW(productData[sku]),ROW(productData[sku])),""),ROWS($A$15:A285)+$B$3))))),"")</f>
        <v/>
      </c>
      <c r="EG280" s="343" t="str">
        <f>IFERROR(IF('BHPC MANAGER'!$EE280="","",INDEX(inventory[ESISTENZA],MATCH('BHPC MANAGER'!$EE280,inventory[SKU],0))),0)</f>
        <v/>
      </c>
      <c r="EH280" s="344"/>
      <c r="EI280" s="344" t="str">
        <f t="shared" si="19"/>
        <v/>
      </c>
      <c r="EJ280" s="345"/>
      <c r="EK280" s="346" t="str">
        <f t="shared" si="20"/>
        <v/>
      </c>
    </row>
    <row r="281" spans="135:141" x14ac:dyDescent="0.35">
      <c r="EE281" s="337" t="str">
        <f t="array" ref="EE281">IFERROR(IF($EC$9="",IF($EC$11="",IF($EC$13="",INDEX(productData[sku],SMALL(MATCH(ROW(productData[sku]),ROW(productData[sku])),ROWS($A$15:A288)+$B$3)),INDEX(productData[sku],SMALL(IF(ISNUMBER(MATCH(productData[size1],$EC$13,0)),MATCH(ROW(productData[sku]),ROW(productData[sku])),""),ROWS($A$15:A286)+$B$3))),IF($EC$13="",INDEX(productData[sku],SMALL(IF(ISNUMBER(MATCH(productData[sex],$EC$11,0)),MATCH(ROW(productData[sku]),ROW(productData[sku])),""),ROWS($A$15:A286)+$B$3)),INDEX(productData[sku],SMALL(IF(ISNUMBER(MATCH(productData[sex],$EC$11,0)*MATCH(productData[size1],$EC$13,0)),MATCH(ROW(productData[sku]),ROW(productData[sku])),""),ROWS($A$15:A286)+$B$3)))),IF($EC$11="",IF($EC$13="",INDEX(productData[sku],SMALL(IF(ISNUMBER(MATCH(productData[category],$EC$9,0)),MATCH(ROW(productData[sku]),ROW(productData[sku])),""),ROWS($A$15:A286)+$B$3)),INDEX(productData[sku],SMALL(IF(ISNUMBER(MATCH(productData[category],$EC$9,0)*MATCH(productData[size1],$EC$13,0)),MATCH(ROW(productData[sku]),ROW(productData[sku])),""),ROWS($A$15:A286)+$B$3))),IF($EC$13="",INDEX(productData[sku],SMALL(IF(ISNUMBER(MATCH(productData[category],$EC$9,0)*MATCH(productData[sex],$EC$11,0)),MATCH(ROW(productData[sku]),ROW(productData[sku])),""),ROWS($A$15:A286)+$B$3)),INDEX(productData[sku],SMALL(IF(ISNUMBER(MATCH(productData[category],$EC$9,0)*MATCH(productData[sex],$EC$11,0)*MATCH(productData[size1],$EC$13,0)),MATCH(ROW(productData[sku]),ROW(productData[sku])),""),ROWS($A$15:A286)+$B$3))))),"")</f>
        <v/>
      </c>
      <c r="EF281" s="501" t="str">
        <f t="array" ref="EF281">IFERROR(IF($EC$9="",IF($EC$11="",IF($EC$13="",INDEX(productData[description],SMALL(MATCH(ROW(productData[sku]),ROW(productData[sku])),ROWS($A$15:A288)+$B$3)),INDEX(productData[description],SMALL(IF(ISNUMBER(MATCH(productData[size1],$EC$13,0)),MATCH(ROW(productData[sku]),ROW(productData[sku])),""),ROWS($A$15:A286)+$B$3))),IF($EC$13="",INDEX(productData[description],SMALL(IF(ISNUMBER(MATCH(productData[sex],$EC$11,0)),MATCH(ROW(productData[sku]),ROW(productData[sku])),""),ROWS($A$15:A286)+$B$3)),INDEX(productData[description],SMALL(IF(ISNUMBER(MATCH(productData[sex],$EC$11,0)*MATCH(productData[size1],$EC$13,0)),MATCH(ROW(productData[sku]),ROW(productData[sku])),""),ROWS($A$15:A286)+$B$3)))),IF($EC$11="",IF($EC$13="",INDEX(productData[description],SMALL(IF(ISNUMBER(MATCH(productData[category],$EC$9,0)),MATCH(ROW(productData[sku]),ROW(productData[sku])),""),ROWS($A$15:A286)+$B$3)),INDEX(productData[description],SMALL(IF(ISNUMBER(MATCH(productData[category],$EC$9,0)*MATCH(productData[size1],$EC$13,0)),MATCH(ROW(productData[sku]),ROW(productData[sku])),""),ROWS($A$15:A286)+$B$3))),IF($EC$13="",INDEX(productData[description],SMALL(IF(ISNUMBER(MATCH(productData[category],$EC$9,0)*MATCH(productData[sex],$EC$11,0)),MATCH(ROW(productData[sku]),ROW(productData[sku])),""),ROWS($A$15:A286)+$B$3)),INDEX(productData[description],SMALL(IF(ISNUMBER(MATCH(productData[category],$EC$9,0)*MATCH(productData[sex],$EC$11,0)*MATCH(productData[size1],$EC$13,0)),MATCH(ROW(productData[sku]),ROW(productData[sku])),""),ROWS($A$15:A286)+$B$3))))),"")</f>
        <v/>
      </c>
      <c r="EG281" s="338" t="str">
        <f>IFERROR(IF('BHPC MANAGER'!$EE281="","",INDEX(inventory[ESISTENZA],MATCH('BHPC MANAGER'!$EE281,inventory[SKU],0))),0)</f>
        <v/>
      </c>
      <c r="EH281" s="339"/>
      <c r="EI281" s="339" t="str">
        <f t="shared" si="19"/>
        <v/>
      </c>
      <c r="EJ281" s="340"/>
      <c r="EK281" s="341" t="str">
        <f t="shared" si="20"/>
        <v/>
      </c>
    </row>
    <row r="282" spans="135:141" x14ac:dyDescent="0.35">
      <c r="EE282" s="342" t="str">
        <f t="array" ref="EE282">IFERROR(IF($EC$9="",IF($EC$11="",IF($EC$13="",INDEX(productData[sku],SMALL(MATCH(ROW(productData[sku]),ROW(productData[sku])),ROWS($A$15:A289)+$B$3)),INDEX(productData[sku],SMALL(IF(ISNUMBER(MATCH(productData[size1],$EC$13,0)),MATCH(ROW(productData[sku]),ROW(productData[sku])),""),ROWS($A$15:A287)+$B$3))),IF($EC$13="",INDEX(productData[sku],SMALL(IF(ISNUMBER(MATCH(productData[sex],$EC$11,0)),MATCH(ROW(productData[sku]),ROW(productData[sku])),""),ROWS($A$15:A287)+$B$3)),INDEX(productData[sku],SMALL(IF(ISNUMBER(MATCH(productData[sex],$EC$11,0)*MATCH(productData[size1],$EC$13,0)),MATCH(ROW(productData[sku]),ROW(productData[sku])),""),ROWS($A$15:A287)+$B$3)))),IF($EC$11="",IF($EC$13="",INDEX(productData[sku],SMALL(IF(ISNUMBER(MATCH(productData[category],$EC$9,0)),MATCH(ROW(productData[sku]),ROW(productData[sku])),""),ROWS($A$15:A287)+$B$3)),INDEX(productData[sku],SMALL(IF(ISNUMBER(MATCH(productData[category],$EC$9,0)*MATCH(productData[size1],$EC$13,0)),MATCH(ROW(productData[sku]),ROW(productData[sku])),""),ROWS($A$15:A287)+$B$3))),IF($EC$13="",INDEX(productData[sku],SMALL(IF(ISNUMBER(MATCH(productData[category],$EC$9,0)*MATCH(productData[sex],$EC$11,0)),MATCH(ROW(productData[sku]),ROW(productData[sku])),""),ROWS($A$15:A287)+$B$3)),INDEX(productData[sku],SMALL(IF(ISNUMBER(MATCH(productData[category],$EC$9,0)*MATCH(productData[sex],$EC$11,0)*MATCH(productData[size1],$EC$13,0)),MATCH(ROW(productData[sku]),ROW(productData[sku])),""),ROWS($A$15:A287)+$B$3))))),"")</f>
        <v/>
      </c>
      <c r="EF282" s="502" t="str">
        <f t="array" ref="EF282">IFERROR(IF($EC$9="",IF($EC$11="",IF($EC$13="",INDEX(productData[description],SMALL(MATCH(ROW(productData[sku]),ROW(productData[sku])),ROWS($A$15:A289)+$B$3)),INDEX(productData[description],SMALL(IF(ISNUMBER(MATCH(productData[size1],$EC$13,0)),MATCH(ROW(productData[sku]),ROW(productData[sku])),""),ROWS($A$15:A287)+$B$3))),IF($EC$13="",INDEX(productData[description],SMALL(IF(ISNUMBER(MATCH(productData[sex],$EC$11,0)),MATCH(ROW(productData[sku]),ROW(productData[sku])),""),ROWS($A$15:A287)+$B$3)),INDEX(productData[description],SMALL(IF(ISNUMBER(MATCH(productData[sex],$EC$11,0)*MATCH(productData[size1],$EC$13,0)),MATCH(ROW(productData[sku]),ROW(productData[sku])),""),ROWS($A$15:A287)+$B$3)))),IF($EC$11="",IF($EC$13="",INDEX(productData[description],SMALL(IF(ISNUMBER(MATCH(productData[category],$EC$9,0)),MATCH(ROW(productData[sku]),ROW(productData[sku])),""),ROWS($A$15:A287)+$B$3)),INDEX(productData[description],SMALL(IF(ISNUMBER(MATCH(productData[category],$EC$9,0)*MATCH(productData[size1],$EC$13,0)),MATCH(ROW(productData[sku]),ROW(productData[sku])),""),ROWS($A$15:A287)+$B$3))),IF($EC$13="",INDEX(productData[description],SMALL(IF(ISNUMBER(MATCH(productData[category],$EC$9,0)*MATCH(productData[sex],$EC$11,0)),MATCH(ROW(productData[sku]),ROW(productData[sku])),""),ROWS($A$15:A287)+$B$3)),INDEX(productData[description],SMALL(IF(ISNUMBER(MATCH(productData[category],$EC$9,0)*MATCH(productData[sex],$EC$11,0)*MATCH(productData[size1],$EC$13,0)),MATCH(ROW(productData[sku]),ROW(productData[sku])),""),ROWS($A$15:A287)+$B$3))))),"")</f>
        <v/>
      </c>
      <c r="EG282" s="343" t="str">
        <f>IFERROR(IF('BHPC MANAGER'!$EE282="","",INDEX(inventory[ESISTENZA],MATCH('BHPC MANAGER'!$EE282,inventory[SKU],0))),0)</f>
        <v/>
      </c>
      <c r="EH282" s="344"/>
      <c r="EI282" s="344" t="str">
        <f t="shared" si="19"/>
        <v/>
      </c>
      <c r="EJ282" s="345"/>
      <c r="EK282" s="346" t="str">
        <f t="shared" si="20"/>
        <v/>
      </c>
    </row>
    <row r="283" spans="135:141" x14ac:dyDescent="0.35">
      <c r="EE283" s="337" t="str">
        <f t="array" ref="EE283">IFERROR(IF($EC$9="",IF($EC$11="",IF($EC$13="",INDEX(productData[sku],SMALL(MATCH(ROW(productData[sku]),ROW(productData[sku])),ROWS($A$15:A290)+$B$3)),INDEX(productData[sku],SMALL(IF(ISNUMBER(MATCH(productData[size1],$EC$13,0)),MATCH(ROW(productData[sku]),ROW(productData[sku])),""),ROWS($A$15:A288)+$B$3))),IF($EC$13="",INDEX(productData[sku],SMALL(IF(ISNUMBER(MATCH(productData[sex],$EC$11,0)),MATCH(ROW(productData[sku]),ROW(productData[sku])),""),ROWS($A$15:A288)+$B$3)),INDEX(productData[sku],SMALL(IF(ISNUMBER(MATCH(productData[sex],$EC$11,0)*MATCH(productData[size1],$EC$13,0)),MATCH(ROW(productData[sku]),ROW(productData[sku])),""),ROWS($A$15:A288)+$B$3)))),IF($EC$11="",IF($EC$13="",INDEX(productData[sku],SMALL(IF(ISNUMBER(MATCH(productData[category],$EC$9,0)),MATCH(ROW(productData[sku]),ROW(productData[sku])),""),ROWS($A$15:A288)+$B$3)),INDEX(productData[sku],SMALL(IF(ISNUMBER(MATCH(productData[category],$EC$9,0)*MATCH(productData[size1],$EC$13,0)),MATCH(ROW(productData[sku]),ROW(productData[sku])),""),ROWS($A$15:A288)+$B$3))),IF($EC$13="",INDEX(productData[sku],SMALL(IF(ISNUMBER(MATCH(productData[category],$EC$9,0)*MATCH(productData[sex],$EC$11,0)),MATCH(ROW(productData[sku]),ROW(productData[sku])),""),ROWS($A$15:A288)+$B$3)),INDEX(productData[sku],SMALL(IF(ISNUMBER(MATCH(productData[category],$EC$9,0)*MATCH(productData[sex],$EC$11,0)*MATCH(productData[size1],$EC$13,0)),MATCH(ROW(productData[sku]),ROW(productData[sku])),""),ROWS($A$15:A288)+$B$3))))),"")</f>
        <v/>
      </c>
      <c r="EF283" s="501" t="str">
        <f t="array" ref="EF283">IFERROR(IF($EC$9="",IF($EC$11="",IF($EC$13="",INDEX(productData[description],SMALL(MATCH(ROW(productData[sku]),ROW(productData[sku])),ROWS($A$15:A290)+$B$3)),INDEX(productData[description],SMALL(IF(ISNUMBER(MATCH(productData[size1],$EC$13,0)),MATCH(ROW(productData[sku]),ROW(productData[sku])),""),ROWS($A$15:A288)+$B$3))),IF($EC$13="",INDEX(productData[description],SMALL(IF(ISNUMBER(MATCH(productData[sex],$EC$11,0)),MATCH(ROW(productData[sku]),ROW(productData[sku])),""),ROWS($A$15:A288)+$B$3)),INDEX(productData[description],SMALL(IF(ISNUMBER(MATCH(productData[sex],$EC$11,0)*MATCH(productData[size1],$EC$13,0)),MATCH(ROW(productData[sku]),ROW(productData[sku])),""),ROWS($A$15:A288)+$B$3)))),IF($EC$11="",IF($EC$13="",INDEX(productData[description],SMALL(IF(ISNUMBER(MATCH(productData[category],$EC$9,0)),MATCH(ROW(productData[sku]),ROW(productData[sku])),""),ROWS($A$15:A288)+$B$3)),INDEX(productData[description],SMALL(IF(ISNUMBER(MATCH(productData[category],$EC$9,0)*MATCH(productData[size1],$EC$13,0)),MATCH(ROW(productData[sku]),ROW(productData[sku])),""),ROWS($A$15:A288)+$B$3))),IF($EC$13="",INDEX(productData[description],SMALL(IF(ISNUMBER(MATCH(productData[category],$EC$9,0)*MATCH(productData[sex],$EC$11,0)),MATCH(ROW(productData[sku]),ROW(productData[sku])),""),ROWS($A$15:A288)+$B$3)),INDEX(productData[description],SMALL(IF(ISNUMBER(MATCH(productData[category],$EC$9,0)*MATCH(productData[sex],$EC$11,0)*MATCH(productData[size1],$EC$13,0)),MATCH(ROW(productData[sku]),ROW(productData[sku])),""),ROWS($A$15:A288)+$B$3))))),"")</f>
        <v/>
      </c>
      <c r="EG283" s="338" t="str">
        <f>IFERROR(IF('BHPC MANAGER'!$EE283="","",INDEX(inventory[ESISTENZA],MATCH('BHPC MANAGER'!$EE283,inventory[SKU],0))),0)</f>
        <v/>
      </c>
      <c r="EH283" s="339"/>
      <c r="EI283" s="339" t="str">
        <f t="shared" si="19"/>
        <v/>
      </c>
      <c r="EJ283" s="340"/>
      <c r="EK283" s="341" t="str">
        <f t="shared" si="20"/>
        <v/>
      </c>
    </row>
    <row r="284" spans="135:141" x14ac:dyDescent="0.35">
      <c r="EE284" s="342" t="str">
        <f t="array" ref="EE284">IFERROR(IF($EC$9="",IF($EC$11="",IF($EC$13="",INDEX(productData[sku],SMALL(MATCH(ROW(productData[sku]),ROW(productData[sku])),ROWS($A$15:A291)+$B$3)),INDEX(productData[sku],SMALL(IF(ISNUMBER(MATCH(productData[size1],$EC$13,0)),MATCH(ROW(productData[sku]),ROW(productData[sku])),""),ROWS($A$15:A289)+$B$3))),IF($EC$13="",INDEX(productData[sku],SMALL(IF(ISNUMBER(MATCH(productData[sex],$EC$11,0)),MATCH(ROW(productData[sku]),ROW(productData[sku])),""),ROWS($A$15:A289)+$B$3)),INDEX(productData[sku],SMALL(IF(ISNUMBER(MATCH(productData[sex],$EC$11,0)*MATCH(productData[size1],$EC$13,0)),MATCH(ROW(productData[sku]),ROW(productData[sku])),""),ROWS($A$15:A289)+$B$3)))),IF($EC$11="",IF($EC$13="",INDEX(productData[sku],SMALL(IF(ISNUMBER(MATCH(productData[category],$EC$9,0)),MATCH(ROW(productData[sku]),ROW(productData[sku])),""),ROWS($A$15:A289)+$B$3)),INDEX(productData[sku],SMALL(IF(ISNUMBER(MATCH(productData[category],$EC$9,0)*MATCH(productData[size1],$EC$13,0)),MATCH(ROW(productData[sku]),ROW(productData[sku])),""),ROWS($A$15:A289)+$B$3))),IF($EC$13="",INDEX(productData[sku],SMALL(IF(ISNUMBER(MATCH(productData[category],$EC$9,0)*MATCH(productData[sex],$EC$11,0)),MATCH(ROW(productData[sku]),ROW(productData[sku])),""),ROWS($A$15:A289)+$B$3)),INDEX(productData[sku],SMALL(IF(ISNUMBER(MATCH(productData[category],$EC$9,0)*MATCH(productData[sex],$EC$11,0)*MATCH(productData[size1],$EC$13,0)),MATCH(ROW(productData[sku]),ROW(productData[sku])),""),ROWS($A$15:A289)+$B$3))))),"")</f>
        <v/>
      </c>
      <c r="EF284" s="502" t="str">
        <f t="array" ref="EF284">IFERROR(IF($EC$9="",IF($EC$11="",IF($EC$13="",INDEX(productData[description],SMALL(MATCH(ROW(productData[sku]),ROW(productData[sku])),ROWS($A$15:A291)+$B$3)),INDEX(productData[description],SMALL(IF(ISNUMBER(MATCH(productData[size1],$EC$13,0)),MATCH(ROW(productData[sku]),ROW(productData[sku])),""),ROWS($A$15:A289)+$B$3))),IF($EC$13="",INDEX(productData[description],SMALL(IF(ISNUMBER(MATCH(productData[sex],$EC$11,0)),MATCH(ROW(productData[sku]),ROW(productData[sku])),""),ROWS($A$15:A289)+$B$3)),INDEX(productData[description],SMALL(IF(ISNUMBER(MATCH(productData[sex],$EC$11,0)*MATCH(productData[size1],$EC$13,0)),MATCH(ROW(productData[sku]),ROW(productData[sku])),""),ROWS($A$15:A289)+$B$3)))),IF($EC$11="",IF($EC$13="",INDEX(productData[description],SMALL(IF(ISNUMBER(MATCH(productData[category],$EC$9,0)),MATCH(ROW(productData[sku]),ROW(productData[sku])),""),ROWS($A$15:A289)+$B$3)),INDEX(productData[description],SMALL(IF(ISNUMBER(MATCH(productData[category],$EC$9,0)*MATCH(productData[size1],$EC$13,0)),MATCH(ROW(productData[sku]),ROW(productData[sku])),""),ROWS($A$15:A289)+$B$3))),IF($EC$13="",INDEX(productData[description],SMALL(IF(ISNUMBER(MATCH(productData[category],$EC$9,0)*MATCH(productData[sex],$EC$11,0)),MATCH(ROW(productData[sku]),ROW(productData[sku])),""),ROWS($A$15:A289)+$B$3)),INDEX(productData[description],SMALL(IF(ISNUMBER(MATCH(productData[category],$EC$9,0)*MATCH(productData[sex],$EC$11,0)*MATCH(productData[size1],$EC$13,0)),MATCH(ROW(productData[sku]),ROW(productData[sku])),""),ROWS($A$15:A289)+$B$3))))),"")</f>
        <v/>
      </c>
      <c r="EG284" s="343" t="str">
        <f>IFERROR(IF('BHPC MANAGER'!$EE284="","",INDEX(inventory[ESISTENZA],MATCH('BHPC MANAGER'!$EE284,inventory[SKU],0))),0)</f>
        <v/>
      </c>
      <c r="EH284" s="344"/>
      <c r="EI284" s="344" t="str">
        <f t="shared" si="19"/>
        <v/>
      </c>
      <c r="EJ284" s="345"/>
      <c r="EK284" s="346" t="str">
        <f t="shared" si="20"/>
        <v/>
      </c>
    </row>
    <row r="285" spans="135:141" x14ac:dyDescent="0.35">
      <c r="EE285" s="337" t="str">
        <f t="array" ref="EE285">IFERROR(IF($EC$9="",IF($EC$11="",IF($EC$13="",INDEX(productData[sku],SMALL(MATCH(ROW(productData[sku]),ROW(productData[sku])),ROWS($A$15:A292)+$B$3)),INDEX(productData[sku],SMALL(IF(ISNUMBER(MATCH(productData[size1],$EC$13,0)),MATCH(ROW(productData[sku]),ROW(productData[sku])),""),ROWS($A$15:A290)+$B$3))),IF($EC$13="",INDEX(productData[sku],SMALL(IF(ISNUMBER(MATCH(productData[sex],$EC$11,0)),MATCH(ROW(productData[sku]),ROW(productData[sku])),""),ROWS($A$15:A290)+$B$3)),INDEX(productData[sku],SMALL(IF(ISNUMBER(MATCH(productData[sex],$EC$11,0)*MATCH(productData[size1],$EC$13,0)),MATCH(ROW(productData[sku]),ROW(productData[sku])),""),ROWS($A$15:A290)+$B$3)))),IF($EC$11="",IF($EC$13="",INDEX(productData[sku],SMALL(IF(ISNUMBER(MATCH(productData[category],$EC$9,0)),MATCH(ROW(productData[sku]),ROW(productData[sku])),""),ROWS($A$15:A290)+$B$3)),INDEX(productData[sku],SMALL(IF(ISNUMBER(MATCH(productData[category],$EC$9,0)*MATCH(productData[size1],$EC$13,0)),MATCH(ROW(productData[sku]),ROW(productData[sku])),""),ROWS($A$15:A290)+$B$3))),IF($EC$13="",INDEX(productData[sku],SMALL(IF(ISNUMBER(MATCH(productData[category],$EC$9,0)*MATCH(productData[sex],$EC$11,0)),MATCH(ROW(productData[sku]),ROW(productData[sku])),""),ROWS($A$15:A290)+$B$3)),INDEX(productData[sku],SMALL(IF(ISNUMBER(MATCH(productData[category],$EC$9,0)*MATCH(productData[sex],$EC$11,0)*MATCH(productData[size1],$EC$13,0)),MATCH(ROW(productData[sku]),ROW(productData[sku])),""),ROWS($A$15:A290)+$B$3))))),"")</f>
        <v/>
      </c>
      <c r="EF285" s="501" t="str">
        <f t="array" ref="EF285">IFERROR(IF($EC$9="",IF($EC$11="",IF($EC$13="",INDEX(productData[description],SMALL(MATCH(ROW(productData[sku]),ROW(productData[sku])),ROWS($A$15:A292)+$B$3)),INDEX(productData[description],SMALL(IF(ISNUMBER(MATCH(productData[size1],$EC$13,0)),MATCH(ROW(productData[sku]),ROW(productData[sku])),""),ROWS($A$15:A290)+$B$3))),IF($EC$13="",INDEX(productData[description],SMALL(IF(ISNUMBER(MATCH(productData[sex],$EC$11,0)),MATCH(ROW(productData[sku]),ROW(productData[sku])),""),ROWS($A$15:A290)+$B$3)),INDEX(productData[description],SMALL(IF(ISNUMBER(MATCH(productData[sex],$EC$11,0)*MATCH(productData[size1],$EC$13,0)),MATCH(ROW(productData[sku]),ROW(productData[sku])),""),ROWS($A$15:A290)+$B$3)))),IF($EC$11="",IF($EC$13="",INDEX(productData[description],SMALL(IF(ISNUMBER(MATCH(productData[category],$EC$9,0)),MATCH(ROW(productData[sku]),ROW(productData[sku])),""),ROWS($A$15:A290)+$B$3)),INDEX(productData[description],SMALL(IF(ISNUMBER(MATCH(productData[category],$EC$9,0)*MATCH(productData[size1],$EC$13,0)),MATCH(ROW(productData[sku]),ROW(productData[sku])),""),ROWS($A$15:A290)+$B$3))),IF($EC$13="",INDEX(productData[description],SMALL(IF(ISNUMBER(MATCH(productData[category],$EC$9,0)*MATCH(productData[sex],$EC$11,0)),MATCH(ROW(productData[sku]),ROW(productData[sku])),""),ROWS($A$15:A290)+$B$3)),INDEX(productData[description],SMALL(IF(ISNUMBER(MATCH(productData[category],$EC$9,0)*MATCH(productData[sex],$EC$11,0)*MATCH(productData[size1],$EC$13,0)),MATCH(ROW(productData[sku]),ROW(productData[sku])),""),ROWS($A$15:A290)+$B$3))))),"")</f>
        <v/>
      </c>
      <c r="EG285" s="338" t="str">
        <f>IFERROR(IF('BHPC MANAGER'!$EE285="","",INDEX(inventory[ESISTENZA],MATCH('BHPC MANAGER'!$EE285,inventory[SKU],0))),0)</f>
        <v/>
      </c>
      <c r="EH285" s="339"/>
      <c r="EI285" s="339" t="str">
        <f t="shared" si="19"/>
        <v/>
      </c>
      <c r="EJ285" s="340"/>
      <c r="EK285" s="341" t="str">
        <f t="shared" si="20"/>
        <v/>
      </c>
    </row>
    <row r="286" spans="135:141" x14ac:dyDescent="0.35">
      <c r="EE286" s="342" t="str">
        <f t="array" ref="EE286">IFERROR(IF($EC$9="",IF($EC$11="",IF($EC$13="",INDEX(productData[sku],SMALL(MATCH(ROW(productData[sku]),ROW(productData[sku])),ROWS($A$15:A293)+$B$3)),INDEX(productData[sku],SMALL(IF(ISNUMBER(MATCH(productData[size1],$EC$13,0)),MATCH(ROW(productData[sku]),ROW(productData[sku])),""),ROWS($A$15:A291)+$B$3))),IF($EC$13="",INDEX(productData[sku],SMALL(IF(ISNUMBER(MATCH(productData[sex],$EC$11,0)),MATCH(ROW(productData[sku]),ROW(productData[sku])),""),ROWS($A$15:A291)+$B$3)),INDEX(productData[sku],SMALL(IF(ISNUMBER(MATCH(productData[sex],$EC$11,0)*MATCH(productData[size1],$EC$13,0)),MATCH(ROW(productData[sku]),ROW(productData[sku])),""),ROWS($A$15:A291)+$B$3)))),IF($EC$11="",IF($EC$13="",INDEX(productData[sku],SMALL(IF(ISNUMBER(MATCH(productData[category],$EC$9,0)),MATCH(ROW(productData[sku]),ROW(productData[sku])),""),ROWS($A$15:A291)+$B$3)),INDEX(productData[sku],SMALL(IF(ISNUMBER(MATCH(productData[category],$EC$9,0)*MATCH(productData[size1],$EC$13,0)),MATCH(ROW(productData[sku]),ROW(productData[sku])),""),ROWS($A$15:A291)+$B$3))),IF($EC$13="",INDEX(productData[sku],SMALL(IF(ISNUMBER(MATCH(productData[category],$EC$9,0)*MATCH(productData[sex],$EC$11,0)),MATCH(ROW(productData[sku]),ROW(productData[sku])),""),ROWS($A$15:A291)+$B$3)),INDEX(productData[sku],SMALL(IF(ISNUMBER(MATCH(productData[category],$EC$9,0)*MATCH(productData[sex],$EC$11,0)*MATCH(productData[size1],$EC$13,0)),MATCH(ROW(productData[sku]),ROW(productData[sku])),""),ROWS($A$15:A291)+$B$3))))),"")</f>
        <v/>
      </c>
      <c r="EF286" s="502" t="str">
        <f t="array" ref="EF286">IFERROR(IF($EC$9="",IF($EC$11="",IF($EC$13="",INDEX(productData[description],SMALL(MATCH(ROW(productData[sku]),ROW(productData[sku])),ROWS($A$15:A293)+$B$3)),INDEX(productData[description],SMALL(IF(ISNUMBER(MATCH(productData[size1],$EC$13,0)),MATCH(ROW(productData[sku]),ROW(productData[sku])),""),ROWS($A$15:A291)+$B$3))),IF($EC$13="",INDEX(productData[description],SMALL(IF(ISNUMBER(MATCH(productData[sex],$EC$11,0)),MATCH(ROW(productData[sku]),ROW(productData[sku])),""),ROWS($A$15:A291)+$B$3)),INDEX(productData[description],SMALL(IF(ISNUMBER(MATCH(productData[sex],$EC$11,0)*MATCH(productData[size1],$EC$13,0)),MATCH(ROW(productData[sku]),ROW(productData[sku])),""),ROWS($A$15:A291)+$B$3)))),IF($EC$11="",IF($EC$13="",INDEX(productData[description],SMALL(IF(ISNUMBER(MATCH(productData[category],$EC$9,0)),MATCH(ROW(productData[sku]),ROW(productData[sku])),""),ROWS($A$15:A291)+$B$3)),INDEX(productData[description],SMALL(IF(ISNUMBER(MATCH(productData[category],$EC$9,0)*MATCH(productData[size1],$EC$13,0)),MATCH(ROW(productData[sku]),ROW(productData[sku])),""),ROWS($A$15:A291)+$B$3))),IF($EC$13="",INDEX(productData[description],SMALL(IF(ISNUMBER(MATCH(productData[category],$EC$9,0)*MATCH(productData[sex],$EC$11,0)),MATCH(ROW(productData[sku]),ROW(productData[sku])),""),ROWS($A$15:A291)+$B$3)),INDEX(productData[description],SMALL(IF(ISNUMBER(MATCH(productData[category],$EC$9,0)*MATCH(productData[sex],$EC$11,0)*MATCH(productData[size1],$EC$13,0)),MATCH(ROW(productData[sku]),ROW(productData[sku])),""),ROWS($A$15:A291)+$B$3))))),"")</f>
        <v/>
      </c>
      <c r="EG286" s="343" t="str">
        <f>IFERROR(IF('BHPC MANAGER'!$EE286="","",INDEX(inventory[ESISTENZA],MATCH('BHPC MANAGER'!$EE286,inventory[SKU],0))),0)</f>
        <v/>
      </c>
      <c r="EH286" s="344"/>
      <c r="EI286" s="344" t="str">
        <f t="shared" si="19"/>
        <v/>
      </c>
      <c r="EJ286" s="345"/>
      <c r="EK286" s="346" t="str">
        <f t="shared" si="20"/>
        <v/>
      </c>
    </row>
    <row r="287" spans="135:141" x14ac:dyDescent="0.35">
      <c r="EE287" s="337" t="str">
        <f t="array" ref="EE287">IFERROR(IF($EC$9="",IF($EC$11="",IF($EC$13="",INDEX(productData[sku],SMALL(MATCH(ROW(productData[sku]),ROW(productData[sku])),ROWS($A$15:A294)+$B$3)),INDEX(productData[sku],SMALL(IF(ISNUMBER(MATCH(productData[size1],$EC$13,0)),MATCH(ROW(productData[sku]),ROW(productData[sku])),""),ROWS($A$15:A292)+$B$3))),IF($EC$13="",INDEX(productData[sku],SMALL(IF(ISNUMBER(MATCH(productData[sex],$EC$11,0)),MATCH(ROW(productData[sku]),ROW(productData[sku])),""),ROWS($A$15:A292)+$B$3)),INDEX(productData[sku],SMALL(IF(ISNUMBER(MATCH(productData[sex],$EC$11,0)*MATCH(productData[size1],$EC$13,0)),MATCH(ROW(productData[sku]),ROW(productData[sku])),""),ROWS($A$15:A292)+$B$3)))),IF($EC$11="",IF($EC$13="",INDEX(productData[sku],SMALL(IF(ISNUMBER(MATCH(productData[category],$EC$9,0)),MATCH(ROW(productData[sku]),ROW(productData[sku])),""),ROWS($A$15:A292)+$B$3)),INDEX(productData[sku],SMALL(IF(ISNUMBER(MATCH(productData[category],$EC$9,0)*MATCH(productData[size1],$EC$13,0)),MATCH(ROW(productData[sku]),ROW(productData[sku])),""),ROWS($A$15:A292)+$B$3))),IF($EC$13="",INDEX(productData[sku],SMALL(IF(ISNUMBER(MATCH(productData[category],$EC$9,0)*MATCH(productData[sex],$EC$11,0)),MATCH(ROW(productData[sku]),ROW(productData[sku])),""),ROWS($A$15:A292)+$B$3)),INDEX(productData[sku],SMALL(IF(ISNUMBER(MATCH(productData[category],$EC$9,0)*MATCH(productData[sex],$EC$11,0)*MATCH(productData[size1],$EC$13,0)),MATCH(ROW(productData[sku]),ROW(productData[sku])),""),ROWS($A$15:A292)+$B$3))))),"")</f>
        <v/>
      </c>
      <c r="EF287" s="501" t="str">
        <f t="array" ref="EF287">IFERROR(IF($EC$9="",IF($EC$11="",IF($EC$13="",INDEX(productData[description],SMALL(MATCH(ROW(productData[sku]),ROW(productData[sku])),ROWS($A$15:A294)+$B$3)),INDEX(productData[description],SMALL(IF(ISNUMBER(MATCH(productData[size1],$EC$13,0)),MATCH(ROW(productData[sku]),ROW(productData[sku])),""),ROWS($A$15:A292)+$B$3))),IF($EC$13="",INDEX(productData[description],SMALL(IF(ISNUMBER(MATCH(productData[sex],$EC$11,0)),MATCH(ROW(productData[sku]),ROW(productData[sku])),""),ROWS($A$15:A292)+$B$3)),INDEX(productData[description],SMALL(IF(ISNUMBER(MATCH(productData[sex],$EC$11,0)*MATCH(productData[size1],$EC$13,0)),MATCH(ROW(productData[sku]),ROW(productData[sku])),""),ROWS($A$15:A292)+$B$3)))),IF($EC$11="",IF($EC$13="",INDEX(productData[description],SMALL(IF(ISNUMBER(MATCH(productData[category],$EC$9,0)),MATCH(ROW(productData[sku]),ROW(productData[sku])),""),ROWS($A$15:A292)+$B$3)),INDEX(productData[description],SMALL(IF(ISNUMBER(MATCH(productData[category],$EC$9,0)*MATCH(productData[size1],$EC$13,0)),MATCH(ROW(productData[sku]),ROW(productData[sku])),""),ROWS($A$15:A292)+$B$3))),IF($EC$13="",INDEX(productData[description],SMALL(IF(ISNUMBER(MATCH(productData[category],$EC$9,0)*MATCH(productData[sex],$EC$11,0)),MATCH(ROW(productData[sku]),ROW(productData[sku])),""),ROWS($A$15:A292)+$B$3)),INDEX(productData[description],SMALL(IF(ISNUMBER(MATCH(productData[category],$EC$9,0)*MATCH(productData[sex],$EC$11,0)*MATCH(productData[size1],$EC$13,0)),MATCH(ROW(productData[sku]),ROW(productData[sku])),""),ROWS($A$15:A292)+$B$3))))),"")</f>
        <v/>
      </c>
      <c r="EG287" s="338" t="str">
        <f>IFERROR(IF('BHPC MANAGER'!$EE287="","",INDEX(inventory[ESISTENZA],MATCH('BHPC MANAGER'!$EE287,inventory[SKU],0))),0)</f>
        <v/>
      </c>
      <c r="EH287" s="339"/>
      <c r="EI287" s="339" t="str">
        <f t="shared" si="19"/>
        <v/>
      </c>
      <c r="EJ287" s="340"/>
      <c r="EK287" s="341" t="str">
        <f t="shared" si="20"/>
        <v/>
      </c>
    </row>
    <row r="288" spans="135:141" x14ac:dyDescent="0.35">
      <c r="EE288" s="342" t="str">
        <f t="array" ref="EE288">IFERROR(IF($EC$9="",IF($EC$11="",IF($EC$13="",INDEX(productData[sku],SMALL(MATCH(ROW(productData[sku]),ROW(productData[sku])),ROWS($A$15:A295)+$B$3)),INDEX(productData[sku],SMALL(IF(ISNUMBER(MATCH(productData[size1],$EC$13,0)),MATCH(ROW(productData[sku]),ROW(productData[sku])),""),ROWS($A$15:A293)+$B$3))),IF($EC$13="",INDEX(productData[sku],SMALL(IF(ISNUMBER(MATCH(productData[sex],$EC$11,0)),MATCH(ROW(productData[sku]),ROW(productData[sku])),""),ROWS($A$15:A293)+$B$3)),INDEX(productData[sku],SMALL(IF(ISNUMBER(MATCH(productData[sex],$EC$11,0)*MATCH(productData[size1],$EC$13,0)),MATCH(ROW(productData[sku]),ROW(productData[sku])),""),ROWS($A$15:A293)+$B$3)))),IF($EC$11="",IF($EC$13="",INDEX(productData[sku],SMALL(IF(ISNUMBER(MATCH(productData[category],$EC$9,0)),MATCH(ROW(productData[sku]),ROW(productData[sku])),""),ROWS($A$15:A293)+$B$3)),INDEX(productData[sku],SMALL(IF(ISNUMBER(MATCH(productData[category],$EC$9,0)*MATCH(productData[size1],$EC$13,0)),MATCH(ROW(productData[sku]),ROW(productData[sku])),""),ROWS($A$15:A293)+$B$3))),IF($EC$13="",INDEX(productData[sku],SMALL(IF(ISNUMBER(MATCH(productData[category],$EC$9,0)*MATCH(productData[sex],$EC$11,0)),MATCH(ROW(productData[sku]),ROW(productData[sku])),""),ROWS($A$15:A293)+$B$3)),INDEX(productData[sku],SMALL(IF(ISNUMBER(MATCH(productData[category],$EC$9,0)*MATCH(productData[sex],$EC$11,0)*MATCH(productData[size1],$EC$13,0)),MATCH(ROW(productData[sku]),ROW(productData[sku])),""),ROWS($A$15:A293)+$B$3))))),"")</f>
        <v/>
      </c>
      <c r="EF288" s="502" t="str">
        <f t="array" ref="EF288">IFERROR(IF($EC$9="",IF($EC$11="",IF($EC$13="",INDEX(productData[description],SMALL(MATCH(ROW(productData[sku]),ROW(productData[sku])),ROWS($A$15:A295)+$B$3)),INDEX(productData[description],SMALL(IF(ISNUMBER(MATCH(productData[size1],$EC$13,0)),MATCH(ROW(productData[sku]),ROW(productData[sku])),""),ROWS($A$15:A293)+$B$3))),IF($EC$13="",INDEX(productData[description],SMALL(IF(ISNUMBER(MATCH(productData[sex],$EC$11,0)),MATCH(ROW(productData[sku]),ROW(productData[sku])),""),ROWS($A$15:A293)+$B$3)),INDEX(productData[description],SMALL(IF(ISNUMBER(MATCH(productData[sex],$EC$11,0)*MATCH(productData[size1],$EC$13,0)),MATCH(ROW(productData[sku]),ROW(productData[sku])),""),ROWS($A$15:A293)+$B$3)))),IF($EC$11="",IF($EC$13="",INDEX(productData[description],SMALL(IF(ISNUMBER(MATCH(productData[category],$EC$9,0)),MATCH(ROW(productData[sku]),ROW(productData[sku])),""),ROWS($A$15:A293)+$B$3)),INDEX(productData[description],SMALL(IF(ISNUMBER(MATCH(productData[category],$EC$9,0)*MATCH(productData[size1],$EC$13,0)),MATCH(ROW(productData[sku]),ROW(productData[sku])),""),ROWS($A$15:A293)+$B$3))),IF($EC$13="",INDEX(productData[description],SMALL(IF(ISNUMBER(MATCH(productData[category],$EC$9,0)*MATCH(productData[sex],$EC$11,0)),MATCH(ROW(productData[sku]),ROW(productData[sku])),""),ROWS($A$15:A293)+$B$3)),INDEX(productData[description],SMALL(IF(ISNUMBER(MATCH(productData[category],$EC$9,0)*MATCH(productData[sex],$EC$11,0)*MATCH(productData[size1],$EC$13,0)),MATCH(ROW(productData[sku]),ROW(productData[sku])),""),ROWS($A$15:A293)+$B$3))))),"")</f>
        <v/>
      </c>
      <c r="EG288" s="343" t="str">
        <f>IFERROR(IF('BHPC MANAGER'!$EE288="","",INDEX(inventory[ESISTENZA],MATCH('BHPC MANAGER'!$EE288,inventory[SKU],0))),0)</f>
        <v/>
      </c>
      <c r="EH288" s="344"/>
      <c r="EI288" s="344" t="str">
        <f t="shared" si="19"/>
        <v/>
      </c>
      <c r="EJ288" s="345"/>
      <c r="EK288" s="346" t="str">
        <f t="shared" si="20"/>
        <v/>
      </c>
    </row>
    <row r="289" spans="135:141" x14ac:dyDescent="0.35">
      <c r="EE289" s="337" t="str">
        <f t="array" ref="EE289">IFERROR(IF($EC$9="",IF($EC$11="",IF($EC$13="",INDEX(productData[sku],SMALL(MATCH(ROW(productData[sku]),ROW(productData[sku])),ROWS($A$15:A296)+$B$3)),INDEX(productData[sku],SMALL(IF(ISNUMBER(MATCH(productData[size1],$EC$13,0)),MATCH(ROW(productData[sku]),ROW(productData[sku])),""),ROWS($A$15:A294)+$B$3))),IF($EC$13="",INDEX(productData[sku],SMALL(IF(ISNUMBER(MATCH(productData[sex],$EC$11,0)),MATCH(ROW(productData[sku]),ROW(productData[sku])),""),ROWS($A$15:A294)+$B$3)),INDEX(productData[sku],SMALL(IF(ISNUMBER(MATCH(productData[sex],$EC$11,0)*MATCH(productData[size1],$EC$13,0)),MATCH(ROW(productData[sku]),ROW(productData[sku])),""),ROWS($A$15:A294)+$B$3)))),IF($EC$11="",IF($EC$13="",INDEX(productData[sku],SMALL(IF(ISNUMBER(MATCH(productData[category],$EC$9,0)),MATCH(ROW(productData[sku]),ROW(productData[sku])),""),ROWS($A$15:A294)+$B$3)),INDEX(productData[sku],SMALL(IF(ISNUMBER(MATCH(productData[category],$EC$9,0)*MATCH(productData[size1],$EC$13,0)),MATCH(ROW(productData[sku]),ROW(productData[sku])),""),ROWS($A$15:A294)+$B$3))),IF($EC$13="",INDEX(productData[sku],SMALL(IF(ISNUMBER(MATCH(productData[category],$EC$9,0)*MATCH(productData[sex],$EC$11,0)),MATCH(ROW(productData[sku]),ROW(productData[sku])),""),ROWS($A$15:A294)+$B$3)),INDEX(productData[sku],SMALL(IF(ISNUMBER(MATCH(productData[category],$EC$9,0)*MATCH(productData[sex],$EC$11,0)*MATCH(productData[size1],$EC$13,0)),MATCH(ROW(productData[sku]),ROW(productData[sku])),""),ROWS($A$15:A294)+$B$3))))),"")</f>
        <v/>
      </c>
      <c r="EF289" s="501" t="str">
        <f t="array" ref="EF289">IFERROR(IF($EC$9="",IF($EC$11="",IF($EC$13="",INDEX(productData[description],SMALL(MATCH(ROW(productData[sku]),ROW(productData[sku])),ROWS($A$15:A296)+$B$3)),INDEX(productData[description],SMALL(IF(ISNUMBER(MATCH(productData[size1],$EC$13,0)),MATCH(ROW(productData[sku]),ROW(productData[sku])),""),ROWS($A$15:A294)+$B$3))),IF($EC$13="",INDEX(productData[description],SMALL(IF(ISNUMBER(MATCH(productData[sex],$EC$11,0)),MATCH(ROW(productData[sku]),ROW(productData[sku])),""),ROWS($A$15:A294)+$B$3)),INDEX(productData[description],SMALL(IF(ISNUMBER(MATCH(productData[sex],$EC$11,0)*MATCH(productData[size1],$EC$13,0)),MATCH(ROW(productData[sku]),ROW(productData[sku])),""),ROWS($A$15:A294)+$B$3)))),IF($EC$11="",IF($EC$13="",INDEX(productData[description],SMALL(IF(ISNUMBER(MATCH(productData[category],$EC$9,0)),MATCH(ROW(productData[sku]),ROW(productData[sku])),""),ROWS($A$15:A294)+$B$3)),INDEX(productData[description],SMALL(IF(ISNUMBER(MATCH(productData[category],$EC$9,0)*MATCH(productData[size1],$EC$13,0)),MATCH(ROW(productData[sku]),ROW(productData[sku])),""),ROWS($A$15:A294)+$B$3))),IF($EC$13="",INDEX(productData[description],SMALL(IF(ISNUMBER(MATCH(productData[category],$EC$9,0)*MATCH(productData[sex],$EC$11,0)),MATCH(ROW(productData[sku]),ROW(productData[sku])),""),ROWS($A$15:A294)+$B$3)),INDEX(productData[description],SMALL(IF(ISNUMBER(MATCH(productData[category],$EC$9,0)*MATCH(productData[sex],$EC$11,0)*MATCH(productData[size1],$EC$13,0)),MATCH(ROW(productData[sku]),ROW(productData[sku])),""),ROWS($A$15:A294)+$B$3))))),"")</f>
        <v/>
      </c>
      <c r="EG289" s="338" t="str">
        <f>IFERROR(IF('BHPC MANAGER'!$EE289="","",INDEX(inventory[ESISTENZA],MATCH('BHPC MANAGER'!$EE289,inventory[SKU],0))),0)</f>
        <v/>
      </c>
      <c r="EH289" s="339"/>
      <c r="EI289" s="339" t="str">
        <f t="shared" si="19"/>
        <v/>
      </c>
      <c r="EJ289" s="340"/>
      <c r="EK289" s="341" t="str">
        <f t="shared" si="20"/>
        <v/>
      </c>
    </row>
    <row r="290" spans="135:141" x14ac:dyDescent="0.35">
      <c r="EE290" s="342" t="str">
        <f t="array" ref="EE290">IFERROR(IF($EC$9="",IF($EC$11="",IF($EC$13="",INDEX(productData[sku],SMALL(MATCH(ROW(productData[sku]),ROW(productData[sku])),ROWS($A$15:A297)+$B$3)),INDEX(productData[sku],SMALL(IF(ISNUMBER(MATCH(productData[size1],$EC$13,0)),MATCH(ROW(productData[sku]),ROW(productData[sku])),""),ROWS($A$15:A295)+$B$3))),IF($EC$13="",INDEX(productData[sku],SMALL(IF(ISNUMBER(MATCH(productData[sex],$EC$11,0)),MATCH(ROW(productData[sku]),ROW(productData[sku])),""),ROWS($A$15:A295)+$B$3)),INDEX(productData[sku],SMALL(IF(ISNUMBER(MATCH(productData[sex],$EC$11,0)*MATCH(productData[size1],$EC$13,0)),MATCH(ROW(productData[sku]),ROW(productData[sku])),""),ROWS($A$15:A295)+$B$3)))),IF($EC$11="",IF($EC$13="",INDEX(productData[sku],SMALL(IF(ISNUMBER(MATCH(productData[category],$EC$9,0)),MATCH(ROW(productData[sku]),ROW(productData[sku])),""),ROWS($A$15:A295)+$B$3)),INDEX(productData[sku],SMALL(IF(ISNUMBER(MATCH(productData[category],$EC$9,0)*MATCH(productData[size1],$EC$13,0)),MATCH(ROW(productData[sku]),ROW(productData[sku])),""),ROWS($A$15:A295)+$B$3))),IF($EC$13="",INDEX(productData[sku],SMALL(IF(ISNUMBER(MATCH(productData[category],$EC$9,0)*MATCH(productData[sex],$EC$11,0)),MATCH(ROW(productData[sku]),ROW(productData[sku])),""),ROWS($A$15:A295)+$B$3)),INDEX(productData[sku],SMALL(IF(ISNUMBER(MATCH(productData[category],$EC$9,0)*MATCH(productData[sex],$EC$11,0)*MATCH(productData[size1],$EC$13,0)),MATCH(ROW(productData[sku]),ROW(productData[sku])),""),ROWS($A$15:A295)+$B$3))))),"")</f>
        <v/>
      </c>
      <c r="EF290" s="502" t="str">
        <f t="array" ref="EF290">IFERROR(IF($EC$9="",IF($EC$11="",IF($EC$13="",INDEX(productData[description],SMALL(MATCH(ROW(productData[sku]),ROW(productData[sku])),ROWS($A$15:A297)+$B$3)),INDEX(productData[description],SMALL(IF(ISNUMBER(MATCH(productData[size1],$EC$13,0)),MATCH(ROW(productData[sku]),ROW(productData[sku])),""),ROWS($A$15:A295)+$B$3))),IF($EC$13="",INDEX(productData[description],SMALL(IF(ISNUMBER(MATCH(productData[sex],$EC$11,0)),MATCH(ROW(productData[sku]),ROW(productData[sku])),""),ROWS($A$15:A295)+$B$3)),INDEX(productData[description],SMALL(IF(ISNUMBER(MATCH(productData[sex],$EC$11,0)*MATCH(productData[size1],$EC$13,0)),MATCH(ROW(productData[sku]),ROW(productData[sku])),""),ROWS($A$15:A295)+$B$3)))),IF($EC$11="",IF($EC$13="",INDEX(productData[description],SMALL(IF(ISNUMBER(MATCH(productData[category],$EC$9,0)),MATCH(ROW(productData[sku]),ROW(productData[sku])),""),ROWS($A$15:A295)+$B$3)),INDEX(productData[description],SMALL(IF(ISNUMBER(MATCH(productData[category],$EC$9,0)*MATCH(productData[size1],$EC$13,0)),MATCH(ROW(productData[sku]),ROW(productData[sku])),""),ROWS($A$15:A295)+$B$3))),IF($EC$13="",INDEX(productData[description],SMALL(IF(ISNUMBER(MATCH(productData[category],$EC$9,0)*MATCH(productData[sex],$EC$11,0)),MATCH(ROW(productData[sku]),ROW(productData[sku])),""),ROWS($A$15:A295)+$B$3)),INDEX(productData[description],SMALL(IF(ISNUMBER(MATCH(productData[category],$EC$9,0)*MATCH(productData[sex],$EC$11,0)*MATCH(productData[size1],$EC$13,0)),MATCH(ROW(productData[sku]),ROW(productData[sku])),""),ROWS($A$15:A295)+$B$3))))),"")</f>
        <v/>
      </c>
      <c r="EG290" s="343" t="str">
        <f>IFERROR(IF('BHPC MANAGER'!$EE290="","",INDEX(inventory[ESISTENZA],MATCH('BHPC MANAGER'!$EE290,inventory[SKU],0))),0)</f>
        <v/>
      </c>
      <c r="EH290" s="344"/>
      <c r="EI290" s="344" t="str">
        <f t="shared" si="19"/>
        <v/>
      </c>
      <c r="EJ290" s="345"/>
      <c r="EK290" s="346" t="str">
        <f t="shared" si="20"/>
        <v/>
      </c>
    </row>
    <row r="291" spans="135:141" x14ac:dyDescent="0.35">
      <c r="EE291" s="337" t="str">
        <f t="array" ref="EE291">IFERROR(IF($EC$9="",IF($EC$11="",IF($EC$13="",INDEX(productData[sku],SMALL(MATCH(ROW(productData[sku]),ROW(productData[sku])),ROWS($A$15:A298)+$B$3)),INDEX(productData[sku],SMALL(IF(ISNUMBER(MATCH(productData[size1],$EC$13,0)),MATCH(ROW(productData[sku]),ROW(productData[sku])),""),ROWS($A$15:A296)+$B$3))),IF($EC$13="",INDEX(productData[sku],SMALL(IF(ISNUMBER(MATCH(productData[sex],$EC$11,0)),MATCH(ROW(productData[sku]),ROW(productData[sku])),""),ROWS($A$15:A296)+$B$3)),INDEX(productData[sku],SMALL(IF(ISNUMBER(MATCH(productData[sex],$EC$11,0)*MATCH(productData[size1],$EC$13,0)),MATCH(ROW(productData[sku]),ROW(productData[sku])),""),ROWS($A$15:A296)+$B$3)))),IF($EC$11="",IF($EC$13="",INDEX(productData[sku],SMALL(IF(ISNUMBER(MATCH(productData[category],$EC$9,0)),MATCH(ROW(productData[sku]),ROW(productData[sku])),""),ROWS($A$15:A296)+$B$3)),INDEX(productData[sku],SMALL(IF(ISNUMBER(MATCH(productData[category],$EC$9,0)*MATCH(productData[size1],$EC$13,0)),MATCH(ROW(productData[sku]),ROW(productData[sku])),""),ROWS($A$15:A296)+$B$3))),IF($EC$13="",INDEX(productData[sku],SMALL(IF(ISNUMBER(MATCH(productData[category],$EC$9,0)*MATCH(productData[sex],$EC$11,0)),MATCH(ROW(productData[sku]),ROW(productData[sku])),""),ROWS($A$15:A296)+$B$3)),INDEX(productData[sku],SMALL(IF(ISNUMBER(MATCH(productData[category],$EC$9,0)*MATCH(productData[sex],$EC$11,0)*MATCH(productData[size1],$EC$13,0)),MATCH(ROW(productData[sku]),ROW(productData[sku])),""),ROWS($A$15:A296)+$B$3))))),"")</f>
        <v/>
      </c>
      <c r="EF291" s="501" t="str">
        <f t="array" ref="EF291">IFERROR(IF($EC$9="",IF($EC$11="",IF($EC$13="",INDEX(productData[description],SMALL(MATCH(ROW(productData[sku]),ROW(productData[sku])),ROWS($A$15:A298)+$B$3)),INDEX(productData[description],SMALL(IF(ISNUMBER(MATCH(productData[size1],$EC$13,0)),MATCH(ROW(productData[sku]),ROW(productData[sku])),""),ROWS($A$15:A296)+$B$3))),IF($EC$13="",INDEX(productData[description],SMALL(IF(ISNUMBER(MATCH(productData[sex],$EC$11,0)),MATCH(ROW(productData[sku]),ROW(productData[sku])),""),ROWS($A$15:A296)+$B$3)),INDEX(productData[description],SMALL(IF(ISNUMBER(MATCH(productData[sex],$EC$11,0)*MATCH(productData[size1],$EC$13,0)),MATCH(ROW(productData[sku]),ROW(productData[sku])),""),ROWS($A$15:A296)+$B$3)))),IF($EC$11="",IF($EC$13="",INDEX(productData[description],SMALL(IF(ISNUMBER(MATCH(productData[category],$EC$9,0)),MATCH(ROW(productData[sku]),ROW(productData[sku])),""),ROWS($A$15:A296)+$B$3)),INDEX(productData[description],SMALL(IF(ISNUMBER(MATCH(productData[category],$EC$9,0)*MATCH(productData[size1],$EC$13,0)),MATCH(ROW(productData[sku]),ROW(productData[sku])),""),ROWS($A$15:A296)+$B$3))),IF($EC$13="",INDEX(productData[description],SMALL(IF(ISNUMBER(MATCH(productData[category],$EC$9,0)*MATCH(productData[sex],$EC$11,0)),MATCH(ROW(productData[sku]),ROW(productData[sku])),""),ROWS($A$15:A296)+$B$3)),INDEX(productData[description],SMALL(IF(ISNUMBER(MATCH(productData[category],$EC$9,0)*MATCH(productData[sex],$EC$11,0)*MATCH(productData[size1],$EC$13,0)),MATCH(ROW(productData[sku]),ROW(productData[sku])),""),ROWS($A$15:A296)+$B$3))))),"")</f>
        <v/>
      </c>
      <c r="EG291" s="338" t="str">
        <f>IFERROR(IF('BHPC MANAGER'!$EE291="","",INDEX(inventory[ESISTENZA],MATCH('BHPC MANAGER'!$EE291,inventory[SKU],0))),0)</f>
        <v/>
      </c>
      <c r="EH291" s="339"/>
      <c r="EI291" s="339" t="str">
        <f t="shared" si="19"/>
        <v/>
      </c>
      <c r="EJ291" s="340"/>
      <c r="EK291" s="341" t="str">
        <f t="shared" si="20"/>
        <v/>
      </c>
    </row>
    <row r="292" spans="135:141" x14ac:dyDescent="0.35">
      <c r="EE292" s="342" t="str">
        <f t="array" ref="EE292">IFERROR(IF($EC$9="",IF($EC$11="",IF($EC$13="",INDEX(productData[sku],SMALL(MATCH(ROW(productData[sku]),ROW(productData[sku])),ROWS($A$15:A299)+$B$3)),INDEX(productData[sku],SMALL(IF(ISNUMBER(MATCH(productData[size1],$EC$13,0)),MATCH(ROW(productData[sku]),ROW(productData[sku])),""),ROWS($A$15:A297)+$B$3))),IF($EC$13="",INDEX(productData[sku],SMALL(IF(ISNUMBER(MATCH(productData[sex],$EC$11,0)),MATCH(ROW(productData[sku]),ROW(productData[sku])),""),ROWS($A$15:A297)+$B$3)),INDEX(productData[sku],SMALL(IF(ISNUMBER(MATCH(productData[sex],$EC$11,0)*MATCH(productData[size1],$EC$13,0)),MATCH(ROW(productData[sku]),ROW(productData[sku])),""),ROWS($A$15:A297)+$B$3)))),IF($EC$11="",IF($EC$13="",INDEX(productData[sku],SMALL(IF(ISNUMBER(MATCH(productData[category],$EC$9,0)),MATCH(ROW(productData[sku]),ROW(productData[sku])),""),ROWS($A$15:A297)+$B$3)),INDEX(productData[sku],SMALL(IF(ISNUMBER(MATCH(productData[category],$EC$9,0)*MATCH(productData[size1],$EC$13,0)),MATCH(ROW(productData[sku]),ROW(productData[sku])),""),ROWS($A$15:A297)+$B$3))),IF($EC$13="",INDEX(productData[sku],SMALL(IF(ISNUMBER(MATCH(productData[category],$EC$9,0)*MATCH(productData[sex],$EC$11,0)),MATCH(ROW(productData[sku]),ROW(productData[sku])),""),ROWS($A$15:A297)+$B$3)),INDEX(productData[sku],SMALL(IF(ISNUMBER(MATCH(productData[category],$EC$9,0)*MATCH(productData[sex],$EC$11,0)*MATCH(productData[size1],$EC$13,0)),MATCH(ROW(productData[sku]),ROW(productData[sku])),""),ROWS($A$15:A297)+$B$3))))),"")</f>
        <v/>
      </c>
      <c r="EF292" s="502" t="str">
        <f t="array" ref="EF292">IFERROR(IF($EC$9="",IF($EC$11="",IF($EC$13="",INDEX(productData[description],SMALL(MATCH(ROW(productData[sku]),ROW(productData[sku])),ROWS($A$15:A299)+$B$3)),INDEX(productData[description],SMALL(IF(ISNUMBER(MATCH(productData[size1],$EC$13,0)),MATCH(ROW(productData[sku]),ROW(productData[sku])),""),ROWS($A$15:A297)+$B$3))),IF($EC$13="",INDEX(productData[description],SMALL(IF(ISNUMBER(MATCH(productData[sex],$EC$11,0)),MATCH(ROW(productData[sku]),ROW(productData[sku])),""),ROWS($A$15:A297)+$B$3)),INDEX(productData[description],SMALL(IF(ISNUMBER(MATCH(productData[sex],$EC$11,0)*MATCH(productData[size1],$EC$13,0)),MATCH(ROW(productData[sku]),ROW(productData[sku])),""),ROWS($A$15:A297)+$B$3)))),IF($EC$11="",IF($EC$13="",INDEX(productData[description],SMALL(IF(ISNUMBER(MATCH(productData[category],$EC$9,0)),MATCH(ROW(productData[sku]),ROW(productData[sku])),""),ROWS($A$15:A297)+$B$3)),INDEX(productData[description],SMALL(IF(ISNUMBER(MATCH(productData[category],$EC$9,0)*MATCH(productData[size1],$EC$13,0)),MATCH(ROW(productData[sku]),ROW(productData[sku])),""),ROWS($A$15:A297)+$B$3))),IF($EC$13="",INDEX(productData[description],SMALL(IF(ISNUMBER(MATCH(productData[category],$EC$9,0)*MATCH(productData[sex],$EC$11,0)),MATCH(ROW(productData[sku]),ROW(productData[sku])),""),ROWS($A$15:A297)+$B$3)),INDEX(productData[description],SMALL(IF(ISNUMBER(MATCH(productData[category],$EC$9,0)*MATCH(productData[sex],$EC$11,0)*MATCH(productData[size1],$EC$13,0)),MATCH(ROW(productData[sku]),ROW(productData[sku])),""),ROWS($A$15:A297)+$B$3))))),"")</f>
        <v/>
      </c>
      <c r="EG292" s="343" t="str">
        <f>IFERROR(IF('BHPC MANAGER'!$EE292="","",INDEX(inventory[ESISTENZA],MATCH('BHPC MANAGER'!$EE292,inventory[SKU],0))),0)</f>
        <v/>
      </c>
      <c r="EH292" s="344"/>
      <c r="EI292" s="344" t="str">
        <f t="shared" si="19"/>
        <v/>
      </c>
      <c r="EJ292" s="345"/>
      <c r="EK292" s="346" t="str">
        <f t="shared" si="20"/>
        <v/>
      </c>
    </row>
    <row r="293" spans="135:141" x14ac:dyDescent="0.35">
      <c r="EE293" s="337" t="str">
        <f t="array" ref="EE293">IFERROR(IF($EC$9="",IF($EC$11="",IF($EC$13="",INDEX(productData[sku],SMALL(MATCH(ROW(productData[sku]),ROW(productData[sku])),ROWS($A$15:A300)+$B$3)),INDEX(productData[sku],SMALL(IF(ISNUMBER(MATCH(productData[size1],$EC$13,0)),MATCH(ROW(productData[sku]),ROW(productData[sku])),""),ROWS($A$15:A298)+$B$3))),IF($EC$13="",INDEX(productData[sku],SMALL(IF(ISNUMBER(MATCH(productData[sex],$EC$11,0)),MATCH(ROW(productData[sku]),ROW(productData[sku])),""),ROWS($A$15:A298)+$B$3)),INDEX(productData[sku],SMALL(IF(ISNUMBER(MATCH(productData[sex],$EC$11,0)*MATCH(productData[size1],$EC$13,0)),MATCH(ROW(productData[sku]),ROW(productData[sku])),""),ROWS($A$15:A298)+$B$3)))),IF($EC$11="",IF($EC$13="",INDEX(productData[sku],SMALL(IF(ISNUMBER(MATCH(productData[category],$EC$9,0)),MATCH(ROW(productData[sku]),ROW(productData[sku])),""),ROWS($A$15:A298)+$B$3)),INDEX(productData[sku],SMALL(IF(ISNUMBER(MATCH(productData[category],$EC$9,0)*MATCH(productData[size1],$EC$13,0)),MATCH(ROW(productData[sku]),ROW(productData[sku])),""),ROWS($A$15:A298)+$B$3))),IF($EC$13="",INDEX(productData[sku],SMALL(IF(ISNUMBER(MATCH(productData[category],$EC$9,0)*MATCH(productData[sex],$EC$11,0)),MATCH(ROW(productData[sku]),ROW(productData[sku])),""),ROWS($A$15:A298)+$B$3)),INDEX(productData[sku],SMALL(IF(ISNUMBER(MATCH(productData[category],$EC$9,0)*MATCH(productData[sex],$EC$11,0)*MATCH(productData[size1],$EC$13,0)),MATCH(ROW(productData[sku]),ROW(productData[sku])),""),ROWS($A$15:A298)+$B$3))))),"")</f>
        <v/>
      </c>
      <c r="EF293" s="501" t="str">
        <f t="array" ref="EF293">IFERROR(IF($EC$9="",IF($EC$11="",IF($EC$13="",INDEX(productData[description],SMALL(MATCH(ROW(productData[sku]),ROW(productData[sku])),ROWS($A$15:A300)+$B$3)),INDEX(productData[description],SMALL(IF(ISNUMBER(MATCH(productData[size1],$EC$13,0)),MATCH(ROW(productData[sku]),ROW(productData[sku])),""),ROWS($A$15:A298)+$B$3))),IF($EC$13="",INDEX(productData[description],SMALL(IF(ISNUMBER(MATCH(productData[sex],$EC$11,0)),MATCH(ROW(productData[sku]),ROW(productData[sku])),""),ROWS($A$15:A298)+$B$3)),INDEX(productData[description],SMALL(IF(ISNUMBER(MATCH(productData[sex],$EC$11,0)*MATCH(productData[size1],$EC$13,0)),MATCH(ROW(productData[sku]),ROW(productData[sku])),""),ROWS($A$15:A298)+$B$3)))),IF($EC$11="",IF($EC$13="",INDEX(productData[description],SMALL(IF(ISNUMBER(MATCH(productData[category],$EC$9,0)),MATCH(ROW(productData[sku]),ROW(productData[sku])),""),ROWS($A$15:A298)+$B$3)),INDEX(productData[description],SMALL(IF(ISNUMBER(MATCH(productData[category],$EC$9,0)*MATCH(productData[size1],$EC$13,0)),MATCH(ROW(productData[sku]),ROW(productData[sku])),""),ROWS($A$15:A298)+$B$3))),IF($EC$13="",INDEX(productData[description],SMALL(IF(ISNUMBER(MATCH(productData[category],$EC$9,0)*MATCH(productData[sex],$EC$11,0)),MATCH(ROW(productData[sku]),ROW(productData[sku])),""),ROWS($A$15:A298)+$B$3)),INDEX(productData[description],SMALL(IF(ISNUMBER(MATCH(productData[category],$EC$9,0)*MATCH(productData[sex],$EC$11,0)*MATCH(productData[size1],$EC$13,0)),MATCH(ROW(productData[sku]),ROW(productData[sku])),""),ROWS($A$15:A298)+$B$3))))),"")</f>
        <v/>
      </c>
      <c r="EG293" s="338" t="str">
        <f>IFERROR(IF('BHPC MANAGER'!$EE293="","",INDEX(inventory[ESISTENZA],MATCH('BHPC MANAGER'!$EE293,inventory[SKU],0))),0)</f>
        <v/>
      </c>
      <c r="EH293" s="339"/>
      <c r="EI293" s="339" t="str">
        <f t="shared" si="19"/>
        <v/>
      </c>
      <c r="EJ293" s="340"/>
      <c r="EK293" s="341" t="str">
        <f t="shared" si="20"/>
        <v/>
      </c>
    </row>
    <row r="294" spans="135:141" x14ac:dyDescent="0.35">
      <c r="EE294" s="342" t="str">
        <f t="array" ref="EE294">IFERROR(IF($EC$9="",IF($EC$11="",IF($EC$13="",INDEX(productData[sku],SMALL(MATCH(ROW(productData[sku]),ROW(productData[sku])),ROWS($A$15:A301)+$B$3)),INDEX(productData[sku],SMALL(IF(ISNUMBER(MATCH(productData[size1],$EC$13,0)),MATCH(ROW(productData[sku]),ROW(productData[sku])),""),ROWS($A$15:A299)+$B$3))),IF($EC$13="",INDEX(productData[sku],SMALL(IF(ISNUMBER(MATCH(productData[sex],$EC$11,0)),MATCH(ROW(productData[sku]),ROW(productData[sku])),""),ROWS($A$15:A299)+$B$3)),INDEX(productData[sku],SMALL(IF(ISNUMBER(MATCH(productData[sex],$EC$11,0)*MATCH(productData[size1],$EC$13,0)),MATCH(ROW(productData[sku]),ROW(productData[sku])),""),ROWS($A$15:A299)+$B$3)))),IF($EC$11="",IF($EC$13="",INDEX(productData[sku],SMALL(IF(ISNUMBER(MATCH(productData[category],$EC$9,0)),MATCH(ROW(productData[sku]),ROW(productData[sku])),""),ROWS($A$15:A299)+$B$3)),INDEX(productData[sku],SMALL(IF(ISNUMBER(MATCH(productData[category],$EC$9,0)*MATCH(productData[size1],$EC$13,0)),MATCH(ROW(productData[sku]),ROW(productData[sku])),""),ROWS($A$15:A299)+$B$3))),IF($EC$13="",INDEX(productData[sku],SMALL(IF(ISNUMBER(MATCH(productData[category],$EC$9,0)*MATCH(productData[sex],$EC$11,0)),MATCH(ROW(productData[sku]),ROW(productData[sku])),""),ROWS($A$15:A299)+$B$3)),INDEX(productData[sku],SMALL(IF(ISNUMBER(MATCH(productData[category],$EC$9,0)*MATCH(productData[sex],$EC$11,0)*MATCH(productData[size1],$EC$13,0)),MATCH(ROW(productData[sku]),ROW(productData[sku])),""),ROWS($A$15:A299)+$B$3))))),"")</f>
        <v/>
      </c>
      <c r="EF294" s="502" t="str">
        <f t="array" ref="EF294">IFERROR(IF($EC$9="",IF($EC$11="",IF($EC$13="",INDEX(productData[description],SMALL(MATCH(ROW(productData[sku]),ROW(productData[sku])),ROWS($A$15:A301)+$B$3)),INDEX(productData[description],SMALL(IF(ISNUMBER(MATCH(productData[size1],$EC$13,0)),MATCH(ROW(productData[sku]),ROW(productData[sku])),""),ROWS($A$15:A299)+$B$3))),IF($EC$13="",INDEX(productData[description],SMALL(IF(ISNUMBER(MATCH(productData[sex],$EC$11,0)),MATCH(ROW(productData[sku]),ROW(productData[sku])),""),ROWS($A$15:A299)+$B$3)),INDEX(productData[description],SMALL(IF(ISNUMBER(MATCH(productData[sex],$EC$11,0)*MATCH(productData[size1],$EC$13,0)),MATCH(ROW(productData[sku]),ROW(productData[sku])),""),ROWS($A$15:A299)+$B$3)))),IF($EC$11="",IF($EC$13="",INDEX(productData[description],SMALL(IF(ISNUMBER(MATCH(productData[category],$EC$9,0)),MATCH(ROW(productData[sku]),ROW(productData[sku])),""),ROWS($A$15:A299)+$B$3)),INDEX(productData[description],SMALL(IF(ISNUMBER(MATCH(productData[category],$EC$9,0)*MATCH(productData[size1],$EC$13,0)),MATCH(ROW(productData[sku]),ROW(productData[sku])),""),ROWS($A$15:A299)+$B$3))),IF($EC$13="",INDEX(productData[description],SMALL(IF(ISNUMBER(MATCH(productData[category],$EC$9,0)*MATCH(productData[sex],$EC$11,0)),MATCH(ROW(productData[sku]),ROW(productData[sku])),""),ROWS($A$15:A299)+$B$3)),INDEX(productData[description],SMALL(IF(ISNUMBER(MATCH(productData[category],$EC$9,0)*MATCH(productData[sex],$EC$11,0)*MATCH(productData[size1],$EC$13,0)),MATCH(ROW(productData[sku]),ROW(productData[sku])),""),ROWS($A$15:A299)+$B$3))))),"")</f>
        <v/>
      </c>
      <c r="EG294" s="343" t="str">
        <f>IFERROR(IF('BHPC MANAGER'!$EE294="","",INDEX(inventory[ESISTENZA],MATCH('BHPC MANAGER'!$EE294,inventory[SKU],0))),0)</f>
        <v/>
      </c>
      <c r="EH294" s="344"/>
      <c r="EI294" s="344" t="str">
        <f t="shared" si="19"/>
        <v/>
      </c>
      <c r="EJ294" s="345"/>
      <c r="EK294" s="346" t="str">
        <f t="shared" si="20"/>
        <v/>
      </c>
    </row>
    <row r="295" spans="135:141" x14ac:dyDescent="0.35">
      <c r="EE295" s="337" t="str">
        <f t="array" ref="EE295">IFERROR(IF($EC$9="",IF($EC$11="",IF($EC$13="",INDEX(productData[sku],SMALL(MATCH(ROW(productData[sku]),ROW(productData[sku])),ROWS($A$15:A302)+$B$3)),INDEX(productData[sku],SMALL(IF(ISNUMBER(MATCH(productData[size1],$EC$13,0)),MATCH(ROW(productData[sku]),ROW(productData[sku])),""),ROWS($A$15:A300)+$B$3))),IF($EC$13="",INDEX(productData[sku],SMALL(IF(ISNUMBER(MATCH(productData[sex],$EC$11,0)),MATCH(ROW(productData[sku]),ROW(productData[sku])),""),ROWS($A$15:A300)+$B$3)),INDEX(productData[sku],SMALL(IF(ISNUMBER(MATCH(productData[sex],$EC$11,0)*MATCH(productData[size1],$EC$13,0)),MATCH(ROW(productData[sku]),ROW(productData[sku])),""),ROWS($A$15:A300)+$B$3)))),IF($EC$11="",IF($EC$13="",INDEX(productData[sku],SMALL(IF(ISNUMBER(MATCH(productData[category],$EC$9,0)),MATCH(ROW(productData[sku]),ROW(productData[sku])),""),ROWS($A$15:A300)+$B$3)),INDEX(productData[sku],SMALL(IF(ISNUMBER(MATCH(productData[category],$EC$9,0)*MATCH(productData[size1],$EC$13,0)),MATCH(ROW(productData[sku]),ROW(productData[sku])),""),ROWS($A$15:A300)+$B$3))),IF($EC$13="",INDEX(productData[sku],SMALL(IF(ISNUMBER(MATCH(productData[category],$EC$9,0)*MATCH(productData[sex],$EC$11,0)),MATCH(ROW(productData[sku]),ROW(productData[sku])),""),ROWS($A$15:A300)+$B$3)),INDEX(productData[sku],SMALL(IF(ISNUMBER(MATCH(productData[category],$EC$9,0)*MATCH(productData[sex],$EC$11,0)*MATCH(productData[size1],$EC$13,0)),MATCH(ROW(productData[sku]),ROW(productData[sku])),""),ROWS($A$15:A300)+$B$3))))),"")</f>
        <v/>
      </c>
      <c r="EF295" s="501" t="str">
        <f t="array" ref="EF295">IFERROR(IF($EC$9="",IF($EC$11="",IF($EC$13="",INDEX(productData[description],SMALL(MATCH(ROW(productData[sku]),ROW(productData[sku])),ROWS($A$15:A302)+$B$3)),INDEX(productData[description],SMALL(IF(ISNUMBER(MATCH(productData[size1],$EC$13,0)),MATCH(ROW(productData[sku]),ROW(productData[sku])),""),ROWS($A$15:A300)+$B$3))),IF($EC$13="",INDEX(productData[description],SMALL(IF(ISNUMBER(MATCH(productData[sex],$EC$11,0)),MATCH(ROW(productData[sku]),ROW(productData[sku])),""),ROWS($A$15:A300)+$B$3)),INDEX(productData[description],SMALL(IF(ISNUMBER(MATCH(productData[sex],$EC$11,0)*MATCH(productData[size1],$EC$13,0)),MATCH(ROW(productData[sku]),ROW(productData[sku])),""),ROWS($A$15:A300)+$B$3)))),IF($EC$11="",IF($EC$13="",INDEX(productData[description],SMALL(IF(ISNUMBER(MATCH(productData[category],$EC$9,0)),MATCH(ROW(productData[sku]),ROW(productData[sku])),""),ROWS($A$15:A300)+$B$3)),INDEX(productData[description],SMALL(IF(ISNUMBER(MATCH(productData[category],$EC$9,0)*MATCH(productData[size1],$EC$13,0)),MATCH(ROW(productData[sku]),ROW(productData[sku])),""),ROWS($A$15:A300)+$B$3))),IF($EC$13="",INDEX(productData[description],SMALL(IF(ISNUMBER(MATCH(productData[category],$EC$9,0)*MATCH(productData[sex],$EC$11,0)),MATCH(ROW(productData[sku]),ROW(productData[sku])),""),ROWS($A$15:A300)+$B$3)),INDEX(productData[description],SMALL(IF(ISNUMBER(MATCH(productData[category],$EC$9,0)*MATCH(productData[sex],$EC$11,0)*MATCH(productData[size1],$EC$13,0)),MATCH(ROW(productData[sku]),ROW(productData[sku])),""),ROWS($A$15:A300)+$B$3))))),"")</f>
        <v/>
      </c>
      <c r="EG295" s="338" t="str">
        <f>IFERROR(IF('BHPC MANAGER'!$EE295="","",INDEX(inventory[ESISTENZA],MATCH('BHPC MANAGER'!$EE295,inventory[SKU],0))),0)</f>
        <v/>
      </c>
      <c r="EH295" s="339"/>
      <c r="EI295" s="339" t="str">
        <f t="shared" si="19"/>
        <v/>
      </c>
      <c r="EJ295" s="340"/>
      <c r="EK295" s="341" t="str">
        <f t="shared" si="20"/>
        <v/>
      </c>
    </row>
    <row r="296" spans="135:141" x14ac:dyDescent="0.35">
      <c r="EE296" s="342" t="str">
        <f t="array" ref="EE296">IFERROR(IF($EC$9="",IF($EC$11="",IF($EC$13="",INDEX(productData[sku],SMALL(MATCH(ROW(productData[sku]),ROW(productData[sku])),ROWS($A$15:A303)+$B$3)),INDEX(productData[sku],SMALL(IF(ISNUMBER(MATCH(productData[size1],$EC$13,0)),MATCH(ROW(productData[sku]),ROW(productData[sku])),""),ROWS($A$15:A301)+$B$3))),IF($EC$13="",INDEX(productData[sku],SMALL(IF(ISNUMBER(MATCH(productData[sex],$EC$11,0)),MATCH(ROW(productData[sku]),ROW(productData[sku])),""),ROWS($A$15:A301)+$B$3)),INDEX(productData[sku],SMALL(IF(ISNUMBER(MATCH(productData[sex],$EC$11,0)*MATCH(productData[size1],$EC$13,0)),MATCH(ROW(productData[sku]),ROW(productData[sku])),""),ROWS($A$15:A301)+$B$3)))),IF($EC$11="",IF($EC$13="",INDEX(productData[sku],SMALL(IF(ISNUMBER(MATCH(productData[category],$EC$9,0)),MATCH(ROW(productData[sku]),ROW(productData[sku])),""),ROWS($A$15:A301)+$B$3)),INDEX(productData[sku],SMALL(IF(ISNUMBER(MATCH(productData[category],$EC$9,0)*MATCH(productData[size1],$EC$13,0)),MATCH(ROW(productData[sku]),ROW(productData[sku])),""),ROWS($A$15:A301)+$B$3))),IF($EC$13="",INDEX(productData[sku],SMALL(IF(ISNUMBER(MATCH(productData[category],$EC$9,0)*MATCH(productData[sex],$EC$11,0)),MATCH(ROW(productData[sku]),ROW(productData[sku])),""),ROWS($A$15:A301)+$B$3)),INDEX(productData[sku],SMALL(IF(ISNUMBER(MATCH(productData[category],$EC$9,0)*MATCH(productData[sex],$EC$11,0)*MATCH(productData[size1],$EC$13,0)),MATCH(ROW(productData[sku]),ROW(productData[sku])),""),ROWS($A$15:A301)+$B$3))))),"")</f>
        <v/>
      </c>
      <c r="EF296" s="502" t="str">
        <f t="array" ref="EF296">IFERROR(IF($EC$9="",IF($EC$11="",IF($EC$13="",INDEX(productData[description],SMALL(MATCH(ROW(productData[sku]),ROW(productData[sku])),ROWS($A$15:A303)+$B$3)),INDEX(productData[description],SMALL(IF(ISNUMBER(MATCH(productData[size1],$EC$13,0)),MATCH(ROW(productData[sku]),ROW(productData[sku])),""),ROWS($A$15:A301)+$B$3))),IF($EC$13="",INDEX(productData[description],SMALL(IF(ISNUMBER(MATCH(productData[sex],$EC$11,0)),MATCH(ROW(productData[sku]),ROW(productData[sku])),""),ROWS($A$15:A301)+$B$3)),INDEX(productData[description],SMALL(IF(ISNUMBER(MATCH(productData[sex],$EC$11,0)*MATCH(productData[size1],$EC$13,0)),MATCH(ROW(productData[sku]),ROW(productData[sku])),""),ROWS($A$15:A301)+$B$3)))),IF($EC$11="",IF($EC$13="",INDEX(productData[description],SMALL(IF(ISNUMBER(MATCH(productData[category],$EC$9,0)),MATCH(ROW(productData[sku]),ROW(productData[sku])),""),ROWS($A$15:A301)+$B$3)),INDEX(productData[description],SMALL(IF(ISNUMBER(MATCH(productData[category],$EC$9,0)*MATCH(productData[size1],$EC$13,0)),MATCH(ROW(productData[sku]),ROW(productData[sku])),""),ROWS($A$15:A301)+$B$3))),IF($EC$13="",INDEX(productData[description],SMALL(IF(ISNUMBER(MATCH(productData[category],$EC$9,0)*MATCH(productData[sex],$EC$11,0)),MATCH(ROW(productData[sku]),ROW(productData[sku])),""),ROWS($A$15:A301)+$B$3)),INDEX(productData[description],SMALL(IF(ISNUMBER(MATCH(productData[category],$EC$9,0)*MATCH(productData[sex],$EC$11,0)*MATCH(productData[size1],$EC$13,0)),MATCH(ROW(productData[sku]),ROW(productData[sku])),""),ROWS($A$15:A301)+$B$3))))),"")</f>
        <v/>
      </c>
      <c r="EG296" s="343" t="str">
        <f>IFERROR(IF('BHPC MANAGER'!$EE296="","",INDEX(inventory[ESISTENZA],MATCH('BHPC MANAGER'!$EE296,inventory[SKU],0))),0)</f>
        <v/>
      </c>
      <c r="EH296" s="344"/>
      <c r="EI296" s="344" t="str">
        <f t="shared" si="19"/>
        <v/>
      </c>
      <c r="EJ296" s="345"/>
      <c r="EK296" s="346" t="str">
        <f t="shared" si="20"/>
        <v/>
      </c>
    </row>
    <row r="297" spans="135:141" x14ac:dyDescent="0.35">
      <c r="EE297" s="337" t="str">
        <f t="array" ref="EE297">IFERROR(IF($EC$9="",IF($EC$11="",IF($EC$13="",INDEX(productData[sku],SMALL(MATCH(ROW(productData[sku]),ROW(productData[sku])),ROWS($A$15:A304)+$B$3)),INDEX(productData[sku],SMALL(IF(ISNUMBER(MATCH(productData[size1],$EC$13,0)),MATCH(ROW(productData[sku]),ROW(productData[sku])),""),ROWS($A$15:A302)+$B$3))),IF($EC$13="",INDEX(productData[sku],SMALL(IF(ISNUMBER(MATCH(productData[sex],$EC$11,0)),MATCH(ROW(productData[sku]),ROW(productData[sku])),""),ROWS($A$15:A302)+$B$3)),INDEX(productData[sku],SMALL(IF(ISNUMBER(MATCH(productData[sex],$EC$11,0)*MATCH(productData[size1],$EC$13,0)),MATCH(ROW(productData[sku]),ROW(productData[sku])),""),ROWS($A$15:A302)+$B$3)))),IF($EC$11="",IF($EC$13="",INDEX(productData[sku],SMALL(IF(ISNUMBER(MATCH(productData[category],$EC$9,0)),MATCH(ROW(productData[sku]),ROW(productData[sku])),""),ROWS($A$15:A302)+$B$3)),INDEX(productData[sku],SMALL(IF(ISNUMBER(MATCH(productData[category],$EC$9,0)*MATCH(productData[size1],$EC$13,0)),MATCH(ROW(productData[sku]),ROW(productData[sku])),""),ROWS($A$15:A302)+$B$3))),IF($EC$13="",INDEX(productData[sku],SMALL(IF(ISNUMBER(MATCH(productData[category],$EC$9,0)*MATCH(productData[sex],$EC$11,0)),MATCH(ROW(productData[sku]),ROW(productData[sku])),""),ROWS($A$15:A302)+$B$3)),INDEX(productData[sku],SMALL(IF(ISNUMBER(MATCH(productData[category],$EC$9,0)*MATCH(productData[sex],$EC$11,0)*MATCH(productData[size1],$EC$13,0)),MATCH(ROW(productData[sku]),ROW(productData[sku])),""),ROWS($A$15:A302)+$B$3))))),"")</f>
        <v/>
      </c>
      <c r="EF297" s="501" t="str">
        <f t="array" ref="EF297">IFERROR(IF($EC$9="",IF($EC$11="",IF($EC$13="",INDEX(productData[description],SMALL(MATCH(ROW(productData[sku]),ROW(productData[sku])),ROWS($A$15:A304)+$B$3)),INDEX(productData[description],SMALL(IF(ISNUMBER(MATCH(productData[size1],$EC$13,0)),MATCH(ROW(productData[sku]),ROW(productData[sku])),""),ROWS($A$15:A302)+$B$3))),IF($EC$13="",INDEX(productData[description],SMALL(IF(ISNUMBER(MATCH(productData[sex],$EC$11,0)),MATCH(ROW(productData[sku]),ROW(productData[sku])),""),ROWS($A$15:A302)+$B$3)),INDEX(productData[description],SMALL(IF(ISNUMBER(MATCH(productData[sex],$EC$11,0)*MATCH(productData[size1],$EC$13,0)),MATCH(ROW(productData[sku]),ROW(productData[sku])),""),ROWS($A$15:A302)+$B$3)))),IF($EC$11="",IF($EC$13="",INDEX(productData[description],SMALL(IF(ISNUMBER(MATCH(productData[category],$EC$9,0)),MATCH(ROW(productData[sku]),ROW(productData[sku])),""),ROWS($A$15:A302)+$B$3)),INDEX(productData[description],SMALL(IF(ISNUMBER(MATCH(productData[category],$EC$9,0)*MATCH(productData[size1],$EC$13,0)),MATCH(ROW(productData[sku]),ROW(productData[sku])),""),ROWS($A$15:A302)+$B$3))),IF($EC$13="",INDEX(productData[description],SMALL(IF(ISNUMBER(MATCH(productData[category],$EC$9,0)*MATCH(productData[sex],$EC$11,0)),MATCH(ROW(productData[sku]),ROW(productData[sku])),""),ROWS($A$15:A302)+$B$3)),INDEX(productData[description],SMALL(IF(ISNUMBER(MATCH(productData[category],$EC$9,0)*MATCH(productData[sex],$EC$11,0)*MATCH(productData[size1],$EC$13,0)),MATCH(ROW(productData[sku]),ROW(productData[sku])),""),ROWS($A$15:A302)+$B$3))))),"")</f>
        <v/>
      </c>
      <c r="EG297" s="338" t="str">
        <f>IFERROR(IF('BHPC MANAGER'!$EE297="","",INDEX(inventory[ESISTENZA],MATCH('BHPC MANAGER'!$EE297,inventory[SKU],0))),0)</f>
        <v/>
      </c>
      <c r="EH297" s="339"/>
      <c r="EI297" s="339" t="str">
        <f t="shared" si="19"/>
        <v/>
      </c>
      <c r="EJ297" s="340"/>
      <c r="EK297" s="341" t="str">
        <f t="shared" si="20"/>
        <v/>
      </c>
    </row>
    <row r="298" spans="135:141" x14ac:dyDescent="0.35">
      <c r="EE298" s="342" t="str">
        <f t="array" ref="EE298">IFERROR(IF($EC$9="",IF($EC$11="",IF($EC$13="",INDEX(productData[sku],SMALL(MATCH(ROW(productData[sku]),ROW(productData[sku])),ROWS($A$15:A305)+$B$3)),INDEX(productData[sku],SMALL(IF(ISNUMBER(MATCH(productData[size1],$EC$13,0)),MATCH(ROW(productData[sku]),ROW(productData[sku])),""),ROWS($A$15:A303)+$B$3))),IF($EC$13="",INDEX(productData[sku],SMALL(IF(ISNUMBER(MATCH(productData[sex],$EC$11,0)),MATCH(ROW(productData[sku]),ROW(productData[sku])),""),ROWS($A$15:A303)+$B$3)),INDEX(productData[sku],SMALL(IF(ISNUMBER(MATCH(productData[sex],$EC$11,0)*MATCH(productData[size1],$EC$13,0)),MATCH(ROW(productData[sku]),ROW(productData[sku])),""),ROWS($A$15:A303)+$B$3)))),IF($EC$11="",IF($EC$13="",INDEX(productData[sku],SMALL(IF(ISNUMBER(MATCH(productData[category],$EC$9,0)),MATCH(ROW(productData[sku]),ROW(productData[sku])),""),ROWS($A$15:A303)+$B$3)),INDEX(productData[sku],SMALL(IF(ISNUMBER(MATCH(productData[category],$EC$9,0)*MATCH(productData[size1],$EC$13,0)),MATCH(ROW(productData[sku]),ROW(productData[sku])),""),ROWS($A$15:A303)+$B$3))),IF($EC$13="",INDEX(productData[sku],SMALL(IF(ISNUMBER(MATCH(productData[category],$EC$9,0)*MATCH(productData[sex],$EC$11,0)),MATCH(ROW(productData[sku]),ROW(productData[sku])),""),ROWS($A$15:A303)+$B$3)),INDEX(productData[sku],SMALL(IF(ISNUMBER(MATCH(productData[category],$EC$9,0)*MATCH(productData[sex],$EC$11,0)*MATCH(productData[size1],$EC$13,0)),MATCH(ROW(productData[sku]),ROW(productData[sku])),""),ROWS($A$15:A303)+$B$3))))),"")</f>
        <v/>
      </c>
      <c r="EF298" s="502" t="str">
        <f t="array" ref="EF298">IFERROR(IF($EC$9="",IF($EC$11="",IF($EC$13="",INDEX(productData[description],SMALL(MATCH(ROW(productData[sku]),ROW(productData[sku])),ROWS($A$15:A305)+$B$3)),INDEX(productData[description],SMALL(IF(ISNUMBER(MATCH(productData[size1],$EC$13,0)),MATCH(ROW(productData[sku]),ROW(productData[sku])),""),ROWS($A$15:A303)+$B$3))),IF($EC$13="",INDEX(productData[description],SMALL(IF(ISNUMBER(MATCH(productData[sex],$EC$11,0)),MATCH(ROW(productData[sku]),ROW(productData[sku])),""),ROWS($A$15:A303)+$B$3)),INDEX(productData[description],SMALL(IF(ISNUMBER(MATCH(productData[sex],$EC$11,0)*MATCH(productData[size1],$EC$13,0)),MATCH(ROW(productData[sku]),ROW(productData[sku])),""),ROWS($A$15:A303)+$B$3)))),IF($EC$11="",IF($EC$13="",INDEX(productData[description],SMALL(IF(ISNUMBER(MATCH(productData[category],$EC$9,0)),MATCH(ROW(productData[sku]),ROW(productData[sku])),""),ROWS($A$15:A303)+$B$3)),INDEX(productData[description],SMALL(IF(ISNUMBER(MATCH(productData[category],$EC$9,0)*MATCH(productData[size1],$EC$13,0)),MATCH(ROW(productData[sku]),ROW(productData[sku])),""),ROWS($A$15:A303)+$B$3))),IF($EC$13="",INDEX(productData[description],SMALL(IF(ISNUMBER(MATCH(productData[category],$EC$9,0)*MATCH(productData[sex],$EC$11,0)),MATCH(ROW(productData[sku]),ROW(productData[sku])),""),ROWS($A$15:A303)+$B$3)),INDEX(productData[description],SMALL(IF(ISNUMBER(MATCH(productData[category],$EC$9,0)*MATCH(productData[sex],$EC$11,0)*MATCH(productData[size1],$EC$13,0)),MATCH(ROW(productData[sku]),ROW(productData[sku])),""),ROWS($A$15:A303)+$B$3))))),"")</f>
        <v/>
      </c>
      <c r="EG298" s="343" t="str">
        <f>IFERROR(IF('BHPC MANAGER'!$EE298="","",INDEX(inventory[ESISTENZA],MATCH('BHPC MANAGER'!$EE298,inventory[SKU],0))),0)</f>
        <v/>
      </c>
      <c r="EH298" s="344"/>
      <c r="EI298" s="344" t="str">
        <f t="shared" si="19"/>
        <v/>
      </c>
      <c r="EJ298" s="345"/>
      <c r="EK298" s="346" t="str">
        <f t="shared" si="20"/>
        <v/>
      </c>
    </row>
    <row r="299" spans="135:141" x14ac:dyDescent="0.35">
      <c r="EE299" s="337" t="str">
        <f t="array" ref="EE299">IFERROR(IF($EC$9="",IF($EC$11="",IF($EC$13="",INDEX(productData[sku],SMALL(MATCH(ROW(productData[sku]),ROW(productData[sku])),ROWS($A$15:A306)+$B$3)),INDEX(productData[sku],SMALL(IF(ISNUMBER(MATCH(productData[size1],$EC$13,0)),MATCH(ROW(productData[sku]),ROW(productData[sku])),""),ROWS($A$15:A304)+$B$3))),IF($EC$13="",INDEX(productData[sku],SMALL(IF(ISNUMBER(MATCH(productData[sex],$EC$11,0)),MATCH(ROW(productData[sku]),ROW(productData[sku])),""),ROWS($A$15:A304)+$B$3)),INDEX(productData[sku],SMALL(IF(ISNUMBER(MATCH(productData[sex],$EC$11,0)*MATCH(productData[size1],$EC$13,0)),MATCH(ROW(productData[sku]),ROW(productData[sku])),""),ROWS($A$15:A304)+$B$3)))),IF($EC$11="",IF($EC$13="",INDEX(productData[sku],SMALL(IF(ISNUMBER(MATCH(productData[category],$EC$9,0)),MATCH(ROW(productData[sku]),ROW(productData[sku])),""),ROWS($A$15:A304)+$B$3)),INDEX(productData[sku],SMALL(IF(ISNUMBER(MATCH(productData[category],$EC$9,0)*MATCH(productData[size1],$EC$13,0)),MATCH(ROW(productData[sku]),ROW(productData[sku])),""),ROWS($A$15:A304)+$B$3))),IF($EC$13="",INDEX(productData[sku],SMALL(IF(ISNUMBER(MATCH(productData[category],$EC$9,0)*MATCH(productData[sex],$EC$11,0)),MATCH(ROW(productData[sku]),ROW(productData[sku])),""),ROWS($A$15:A304)+$B$3)),INDEX(productData[sku],SMALL(IF(ISNUMBER(MATCH(productData[category],$EC$9,0)*MATCH(productData[sex],$EC$11,0)*MATCH(productData[size1],$EC$13,0)),MATCH(ROW(productData[sku]),ROW(productData[sku])),""),ROWS($A$15:A304)+$B$3))))),"")</f>
        <v/>
      </c>
      <c r="EF299" s="501" t="str">
        <f t="array" ref="EF299">IFERROR(IF($EC$9="",IF($EC$11="",IF($EC$13="",INDEX(productData[description],SMALL(MATCH(ROW(productData[sku]),ROW(productData[sku])),ROWS($A$15:A306)+$B$3)),INDEX(productData[description],SMALL(IF(ISNUMBER(MATCH(productData[size1],$EC$13,0)),MATCH(ROW(productData[sku]),ROW(productData[sku])),""),ROWS($A$15:A304)+$B$3))),IF($EC$13="",INDEX(productData[description],SMALL(IF(ISNUMBER(MATCH(productData[sex],$EC$11,0)),MATCH(ROW(productData[sku]),ROW(productData[sku])),""),ROWS($A$15:A304)+$B$3)),INDEX(productData[description],SMALL(IF(ISNUMBER(MATCH(productData[sex],$EC$11,0)*MATCH(productData[size1],$EC$13,0)),MATCH(ROW(productData[sku]),ROW(productData[sku])),""),ROWS($A$15:A304)+$B$3)))),IF($EC$11="",IF($EC$13="",INDEX(productData[description],SMALL(IF(ISNUMBER(MATCH(productData[category],$EC$9,0)),MATCH(ROW(productData[sku]),ROW(productData[sku])),""),ROWS($A$15:A304)+$B$3)),INDEX(productData[description],SMALL(IF(ISNUMBER(MATCH(productData[category],$EC$9,0)*MATCH(productData[size1],$EC$13,0)),MATCH(ROW(productData[sku]),ROW(productData[sku])),""),ROWS($A$15:A304)+$B$3))),IF($EC$13="",INDEX(productData[description],SMALL(IF(ISNUMBER(MATCH(productData[category],$EC$9,0)*MATCH(productData[sex],$EC$11,0)),MATCH(ROW(productData[sku]),ROW(productData[sku])),""),ROWS($A$15:A304)+$B$3)),INDEX(productData[description],SMALL(IF(ISNUMBER(MATCH(productData[category],$EC$9,0)*MATCH(productData[sex],$EC$11,0)*MATCH(productData[size1],$EC$13,0)),MATCH(ROW(productData[sku]),ROW(productData[sku])),""),ROWS($A$15:A304)+$B$3))))),"")</f>
        <v/>
      </c>
      <c r="EG299" s="338" t="str">
        <f>IFERROR(IF('BHPC MANAGER'!$EE299="","",INDEX(inventory[ESISTENZA],MATCH('BHPC MANAGER'!$EE299,inventory[SKU],0))),0)</f>
        <v/>
      </c>
      <c r="EH299" s="339"/>
      <c r="EI299" s="339" t="str">
        <f t="shared" si="19"/>
        <v/>
      </c>
      <c r="EJ299" s="340"/>
      <c r="EK299" s="341" t="str">
        <f t="shared" si="20"/>
        <v/>
      </c>
    </row>
    <row r="300" spans="135:141" x14ac:dyDescent="0.35">
      <c r="EE300" s="342" t="str">
        <f t="array" ref="EE300">IFERROR(IF($EC$9="",IF($EC$11="",IF($EC$13="",INDEX(productData[sku],SMALL(MATCH(ROW(productData[sku]),ROW(productData[sku])),ROWS($A$15:A307)+$B$3)),INDEX(productData[sku],SMALL(IF(ISNUMBER(MATCH(productData[size1],$EC$13,0)),MATCH(ROW(productData[sku]),ROW(productData[sku])),""),ROWS($A$15:A305)+$B$3))),IF($EC$13="",INDEX(productData[sku],SMALL(IF(ISNUMBER(MATCH(productData[sex],$EC$11,0)),MATCH(ROW(productData[sku]),ROW(productData[sku])),""),ROWS($A$15:A305)+$B$3)),INDEX(productData[sku],SMALL(IF(ISNUMBER(MATCH(productData[sex],$EC$11,0)*MATCH(productData[size1],$EC$13,0)),MATCH(ROW(productData[sku]),ROW(productData[sku])),""),ROWS($A$15:A305)+$B$3)))),IF($EC$11="",IF($EC$13="",INDEX(productData[sku],SMALL(IF(ISNUMBER(MATCH(productData[category],$EC$9,0)),MATCH(ROW(productData[sku]),ROW(productData[sku])),""),ROWS($A$15:A305)+$B$3)),INDEX(productData[sku],SMALL(IF(ISNUMBER(MATCH(productData[category],$EC$9,0)*MATCH(productData[size1],$EC$13,0)),MATCH(ROW(productData[sku]),ROW(productData[sku])),""),ROWS($A$15:A305)+$B$3))),IF($EC$13="",INDEX(productData[sku],SMALL(IF(ISNUMBER(MATCH(productData[category],$EC$9,0)*MATCH(productData[sex],$EC$11,0)),MATCH(ROW(productData[sku]),ROW(productData[sku])),""),ROWS($A$15:A305)+$B$3)),INDEX(productData[sku],SMALL(IF(ISNUMBER(MATCH(productData[category],$EC$9,0)*MATCH(productData[sex],$EC$11,0)*MATCH(productData[size1],$EC$13,0)),MATCH(ROW(productData[sku]),ROW(productData[sku])),""),ROWS($A$15:A305)+$B$3))))),"")</f>
        <v/>
      </c>
      <c r="EF300" s="502" t="str">
        <f t="array" ref="EF300">IFERROR(IF($EC$9="",IF($EC$11="",IF($EC$13="",INDEX(productData[description],SMALL(MATCH(ROW(productData[sku]),ROW(productData[sku])),ROWS($A$15:A307)+$B$3)),INDEX(productData[description],SMALL(IF(ISNUMBER(MATCH(productData[size1],$EC$13,0)),MATCH(ROW(productData[sku]),ROW(productData[sku])),""),ROWS($A$15:A305)+$B$3))),IF($EC$13="",INDEX(productData[description],SMALL(IF(ISNUMBER(MATCH(productData[sex],$EC$11,0)),MATCH(ROW(productData[sku]),ROW(productData[sku])),""),ROWS($A$15:A305)+$B$3)),INDEX(productData[description],SMALL(IF(ISNUMBER(MATCH(productData[sex],$EC$11,0)*MATCH(productData[size1],$EC$13,0)),MATCH(ROW(productData[sku]),ROW(productData[sku])),""),ROWS($A$15:A305)+$B$3)))),IF($EC$11="",IF($EC$13="",INDEX(productData[description],SMALL(IF(ISNUMBER(MATCH(productData[category],$EC$9,0)),MATCH(ROW(productData[sku]),ROW(productData[sku])),""),ROWS($A$15:A305)+$B$3)),INDEX(productData[description],SMALL(IF(ISNUMBER(MATCH(productData[category],$EC$9,0)*MATCH(productData[size1],$EC$13,0)),MATCH(ROW(productData[sku]),ROW(productData[sku])),""),ROWS($A$15:A305)+$B$3))),IF($EC$13="",INDEX(productData[description],SMALL(IF(ISNUMBER(MATCH(productData[category],$EC$9,0)*MATCH(productData[sex],$EC$11,0)),MATCH(ROW(productData[sku]),ROW(productData[sku])),""),ROWS($A$15:A305)+$B$3)),INDEX(productData[description],SMALL(IF(ISNUMBER(MATCH(productData[category],$EC$9,0)*MATCH(productData[sex],$EC$11,0)*MATCH(productData[size1],$EC$13,0)),MATCH(ROW(productData[sku]),ROW(productData[sku])),""),ROWS($A$15:A305)+$B$3))))),"")</f>
        <v/>
      </c>
      <c r="EG300" s="343" t="str">
        <f>IFERROR(IF('BHPC MANAGER'!$EE300="","",INDEX(inventory[ESISTENZA],MATCH('BHPC MANAGER'!$EE300,inventory[SKU],0))),0)</f>
        <v/>
      </c>
      <c r="EH300" s="344"/>
      <c r="EI300" s="344" t="str">
        <f t="shared" si="19"/>
        <v/>
      </c>
      <c r="EJ300" s="345"/>
      <c r="EK300" s="346" t="str">
        <f t="shared" si="20"/>
        <v/>
      </c>
    </row>
    <row r="301" spans="135:141" x14ac:dyDescent="0.35">
      <c r="EE301" s="337" t="str">
        <f t="array" ref="EE301">IFERROR(IF($EC$9="",IF($EC$11="",IF($EC$13="",INDEX(productData[sku],SMALL(MATCH(ROW(productData[sku]),ROW(productData[sku])),ROWS($A$15:A308)+$B$3)),INDEX(productData[sku],SMALL(IF(ISNUMBER(MATCH(productData[size1],$EC$13,0)),MATCH(ROW(productData[sku]),ROW(productData[sku])),""),ROWS($A$15:A306)+$B$3))),IF($EC$13="",INDEX(productData[sku],SMALL(IF(ISNUMBER(MATCH(productData[sex],$EC$11,0)),MATCH(ROW(productData[sku]),ROW(productData[sku])),""),ROWS($A$15:A306)+$B$3)),INDEX(productData[sku],SMALL(IF(ISNUMBER(MATCH(productData[sex],$EC$11,0)*MATCH(productData[size1],$EC$13,0)),MATCH(ROW(productData[sku]),ROW(productData[sku])),""),ROWS($A$15:A306)+$B$3)))),IF($EC$11="",IF($EC$13="",INDEX(productData[sku],SMALL(IF(ISNUMBER(MATCH(productData[category],$EC$9,0)),MATCH(ROW(productData[sku]),ROW(productData[sku])),""),ROWS($A$15:A306)+$B$3)),INDEX(productData[sku],SMALL(IF(ISNUMBER(MATCH(productData[category],$EC$9,0)*MATCH(productData[size1],$EC$13,0)),MATCH(ROW(productData[sku]),ROW(productData[sku])),""),ROWS($A$15:A306)+$B$3))),IF($EC$13="",INDEX(productData[sku],SMALL(IF(ISNUMBER(MATCH(productData[category],$EC$9,0)*MATCH(productData[sex],$EC$11,0)),MATCH(ROW(productData[sku]),ROW(productData[sku])),""),ROWS($A$15:A306)+$B$3)),INDEX(productData[sku],SMALL(IF(ISNUMBER(MATCH(productData[category],$EC$9,0)*MATCH(productData[sex],$EC$11,0)*MATCH(productData[size1],$EC$13,0)),MATCH(ROW(productData[sku]),ROW(productData[sku])),""),ROWS($A$15:A306)+$B$3))))),"")</f>
        <v/>
      </c>
      <c r="EF301" s="501" t="str">
        <f t="array" ref="EF301">IFERROR(IF($EC$9="",IF($EC$11="",IF($EC$13="",INDEX(productData[description],SMALL(MATCH(ROW(productData[sku]),ROW(productData[sku])),ROWS($A$15:A308)+$B$3)),INDEX(productData[description],SMALL(IF(ISNUMBER(MATCH(productData[size1],$EC$13,0)),MATCH(ROW(productData[sku]),ROW(productData[sku])),""),ROWS($A$15:A306)+$B$3))),IF($EC$13="",INDEX(productData[description],SMALL(IF(ISNUMBER(MATCH(productData[sex],$EC$11,0)),MATCH(ROW(productData[sku]),ROW(productData[sku])),""),ROWS($A$15:A306)+$B$3)),INDEX(productData[description],SMALL(IF(ISNUMBER(MATCH(productData[sex],$EC$11,0)*MATCH(productData[size1],$EC$13,0)),MATCH(ROW(productData[sku]),ROW(productData[sku])),""),ROWS($A$15:A306)+$B$3)))),IF($EC$11="",IF($EC$13="",INDEX(productData[description],SMALL(IF(ISNUMBER(MATCH(productData[category],$EC$9,0)),MATCH(ROW(productData[sku]),ROW(productData[sku])),""),ROWS($A$15:A306)+$B$3)),INDEX(productData[description],SMALL(IF(ISNUMBER(MATCH(productData[category],$EC$9,0)*MATCH(productData[size1],$EC$13,0)),MATCH(ROW(productData[sku]),ROW(productData[sku])),""),ROWS($A$15:A306)+$B$3))),IF($EC$13="",INDEX(productData[description],SMALL(IF(ISNUMBER(MATCH(productData[category],$EC$9,0)*MATCH(productData[sex],$EC$11,0)),MATCH(ROW(productData[sku]),ROW(productData[sku])),""),ROWS($A$15:A306)+$B$3)),INDEX(productData[description],SMALL(IF(ISNUMBER(MATCH(productData[category],$EC$9,0)*MATCH(productData[sex],$EC$11,0)*MATCH(productData[size1],$EC$13,0)),MATCH(ROW(productData[sku]),ROW(productData[sku])),""),ROWS($A$15:A306)+$B$3))))),"")</f>
        <v/>
      </c>
      <c r="EG301" s="338" t="str">
        <f>IFERROR(IF('BHPC MANAGER'!$EE301="","",INDEX(inventory[ESISTENZA],MATCH('BHPC MANAGER'!$EE301,inventory[SKU],0))),0)</f>
        <v/>
      </c>
      <c r="EH301" s="339"/>
      <c r="EI301" s="339" t="str">
        <f t="shared" si="19"/>
        <v/>
      </c>
      <c r="EJ301" s="340"/>
      <c r="EK301" s="341" t="str">
        <f t="shared" si="20"/>
        <v/>
      </c>
    </row>
    <row r="302" spans="135:141" x14ac:dyDescent="0.35">
      <c r="EE302" s="342" t="str">
        <f t="array" ref="EE302">IFERROR(IF($EC$9="",IF($EC$11="",IF($EC$13="",INDEX(productData[sku],SMALL(MATCH(ROW(productData[sku]),ROW(productData[sku])),ROWS($A$15:A309)+$B$3)),INDEX(productData[sku],SMALL(IF(ISNUMBER(MATCH(productData[size1],$EC$13,0)),MATCH(ROW(productData[sku]),ROW(productData[sku])),""),ROWS($A$15:A307)+$B$3))),IF($EC$13="",INDEX(productData[sku],SMALL(IF(ISNUMBER(MATCH(productData[sex],$EC$11,0)),MATCH(ROW(productData[sku]),ROW(productData[sku])),""),ROWS($A$15:A307)+$B$3)),INDEX(productData[sku],SMALL(IF(ISNUMBER(MATCH(productData[sex],$EC$11,0)*MATCH(productData[size1],$EC$13,0)),MATCH(ROW(productData[sku]),ROW(productData[sku])),""),ROWS($A$15:A307)+$B$3)))),IF($EC$11="",IF($EC$13="",INDEX(productData[sku],SMALL(IF(ISNUMBER(MATCH(productData[category],$EC$9,0)),MATCH(ROW(productData[sku]),ROW(productData[sku])),""),ROWS($A$15:A307)+$B$3)),INDEX(productData[sku],SMALL(IF(ISNUMBER(MATCH(productData[category],$EC$9,0)*MATCH(productData[size1],$EC$13,0)),MATCH(ROW(productData[sku]),ROW(productData[sku])),""),ROWS($A$15:A307)+$B$3))),IF($EC$13="",INDEX(productData[sku],SMALL(IF(ISNUMBER(MATCH(productData[category],$EC$9,0)*MATCH(productData[sex],$EC$11,0)),MATCH(ROW(productData[sku]),ROW(productData[sku])),""),ROWS($A$15:A307)+$B$3)),INDEX(productData[sku],SMALL(IF(ISNUMBER(MATCH(productData[category],$EC$9,0)*MATCH(productData[sex],$EC$11,0)*MATCH(productData[size1],$EC$13,0)),MATCH(ROW(productData[sku]),ROW(productData[sku])),""),ROWS($A$15:A307)+$B$3))))),"")</f>
        <v/>
      </c>
      <c r="EF302" s="502" t="str">
        <f t="array" ref="EF302">IFERROR(IF($EC$9="",IF($EC$11="",IF($EC$13="",INDEX(productData[description],SMALL(MATCH(ROW(productData[sku]),ROW(productData[sku])),ROWS($A$15:A309)+$B$3)),INDEX(productData[description],SMALL(IF(ISNUMBER(MATCH(productData[size1],$EC$13,0)),MATCH(ROW(productData[sku]),ROW(productData[sku])),""),ROWS($A$15:A307)+$B$3))),IF($EC$13="",INDEX(productData[description],SMALL(IF(ISNUMBER(MATCH(productData[sex],$EC$11,0)),MATCH(ROW(productData[sku]),ROW(productData[sku])),""),ROWS($A$15:A307)+$B$3)),INDEX(productData[description],SMALL(IF(ISNUMBER(MATCH(productData[sex],$EC$11,0)*MATCH(productData[size1],$EC$13,0)),MATCH(ROW(productData[sku]),ROW(productData[sku])),""),ROWS($A$15:A307)+$B$3)))),IF($EC$11="",IF($EC$13="",INDEX(productData[description],SMALL(IF(ISNUMBER(MATCH(productData[category],$EC$9,0)),MATCH(ROW(productData[sku]),ROW(productData[sku])),""),ROWS($A$15:A307)+$B$3)),INDEX(productData[description],SMALL(IF(ISNUMBER(MATCH(productData[category],$EC$9,0)*MATCH(productData[size1],$EC$13,0)),MATCH(ROW(productData[sku]),ROW(productData[sku])),""),ROWS($A$15:A307)+$B$3))),IF($EC$13="",INDEX(productData[description],SMALL(IF(ISNUMBER(MATCH(productData[category],$EC$9,0)*MATCH(productData[sex],$EC$11,0)),MATCH(ROW(productData[sku]),ROW(productData[sku])),""),ROWS($A$15:A307)+$B$3)),INDEX(productData[description],SMALL(IF(ISNUMBER(MATCH(productData[category],$EC$9,0)*MATCH(productData[sex],$EC$11,0)*MATCH(productData[size1],$EC$13,0)),MATCH(ROW(productData[sku]),ROW(productData[sku])),""),ROWS($A$15:A307)+$B$3))))),"")</f>
        <v/>
      </c>
      <c r="EG302" s="343" t="str">
        <f>IFERROR(IF('BHPC MANAGER'!$EE302="","",INDEX(inventory[ESISTENZA],MATCH('BHPC MANAGER'!$EE302,inventory[SKU],0))),0)</f>
        <v/>
      </c>
      <c r="EH302" s="344"/>
      <c r="EI302" s="344" t="str">
        <f t="shared" si="19"/>
        <v/>
      </c>
      <c r="EJ302" s="345"/>
      <c r="EK302" s="346" t="str">
        <f t="shared" si="20"/>
        <v/>
      </c>
    </row>
    <row r="303" spans="135:141" x14ac:dyDescent="0.35">
      <c r="EE303" s="337" t="str">
        <f t="array" ref="EE303">IFERROR(IF($EC$9="",IF($EC$11="",IF($EC$13="",INDEX(productData[sku],SMALL(MATCH(ROW(productData[sku]),ROW(productData[sku])),ROWS($A$15:A310)+$B$3)),INDEX(productData[sku],SMALL(IF(ISNUMBER(MATCH(productData[size1],$EC$13,0)),MATCH(ROW(productData[sku]),ROW(productData[sku])),""),ROWS($A$15:A308)+$B$3))),IF($EC$13="",INDEX(productData[sku],SMALL(IF(ISNUMBER(MATCH(productData[sex],$EC$11,0)),MATCH(ROW(productData[sku]),ROW(productData[sku])),""),ROWS($A$15:A308)+$B$3)),INDEX(productData[sku],SMALL(IF(ISNUMBER(MATCH(productData[sex],$EC$11,0)*MATCH(productData[size1],$EC$13,0)),MATCH(ROW(productData[sku]),ROW(productData[sku])),""),ROWS($A$15:A308)+$B$3)))),IF($EC$11="",IF($EC$13="",INDEX(productData[sku],SMALL(IF(ISNUMBER(MATCH(productData[category],$EC$9,0)),MATCH(ROW(productData[sku]),ROW(productData[sku])),""),ROWS($A$15:A308)+$B$3)),INDEX(productData[sku],SMALL(IF(ISNUMBER(MATCH(productData[category],$EC$9,0)*MATCH(productData[size1],$EC$13,0)),MATCH(ROW(productData[sku]),ROW(productData[sku])),""),ROWS($A$15:A308)+$B$3))),IF($EC$13="",INDEX(productData[sku],SMALL(IF(ISNUMBER(MATCH(productData[category],$EC$9,0)*MATCH(productData[sex],$EC$11,0)),MATCH(ROW(productData[sku]),ROW(productData[sku])),""),ROWS($A$15:A308)+$B$3)),INDEX(productData[sku],SMALL(IF(ISNUMBER(MATCH(productData[category],$EC$9,0)*MATCH(productData[sex],$EC$11,0)*MATCH(productData[size1],$EC$13,0)),MATCH(ROW(productData[sku]),ROW(productData[sku])),""),ROWS($A$15:A308)+$B$3))))),"")</f>
        <v/>
      </c>
      <c r="EF303" s="501" t="str">
        <f t="array" ref="EF303">IFERROR(IF($EC$9="",IF($EC$11="",IF($EC$13="",INDEX(productData[description],SMALL(MATCH(ROW(productData[sku]),ROW(productData[sku])),ROWS($A$15:A310)+$B$3)),INDEX(productData[description],SMALL(IF(ISNUMBER(MATCH(productData[size1],$EC$13,0)),MATCH(ROW(productData[sku]),ROW(productData[sku])),""),ROWS($A$15:A308)+$B$3))),IF($EC$13="",INDEX(productData[description],SMALL(IF(ISNUMBER(MATCH(productData[sex],$EC$11,0)),MATCH(ROW(productData[sku]),ROW(productData[sku])),""),ROWS($A$15:A308)+$B$3)),INDEX(productData[description],SMALL(IF(ISNUMBER(MATCH(productData[sex],$EC$11,0)*MATCH(productData[size1],$EC$13,0)),MATCH(ROW(productData[sku]),ROW(productData[sku])),""),ROWS($A$15:A308)+$B$3)))),IF($EC$11="",IF($EC$13="",INDEX(productData[description],SMALL(IF(ISNUMBER(MATCH(productData[category],$EC$9,0)),MATCH(ROW(productData[sku]),ROW(productData[sku])),""),ROWS($A$15:A308)+$B$3)),INDEX(productData[description],SMALL(IF(ISNUMBER(MATCH(productData[category],$EC$9,0)*MATCH(productData[size1],$EC$13,0)),MATCH(ROW(productData[sku]),ROW(productData[sku])),""),ROWS($A$15:A308)+$B$3))),IF($EC$13="",INDEX(productData[description],SMALL(IF(ISNUMBER(MATCH(productData[category],$EC$9,0)*MATCH(productData[sex],$EC$11,0)),MATCH(ROW(productData[sku]),ROW(productData[sku])),""),ROWS($A$15:A308)+$B$3)),INDEX(productData[description],SMALL(IF(ISNUMBER(MATCH(productData[category],$EC$9,0)*MATCH(productData[sex],$EC$11,0)*MATCH(productData[size1],$EC$13,0)),MATCH(ROW(productData[sku]),ROW(productData[sku])),""),ROWS($A$15:A308)+$B$3))))),"")</f>
        <v/>
      </c>
      <c r="EG303" s="338" t="str">
        <f>IFERROR(IF('BHPC MANAGER'!$EE303="","",INDEX(inventory[ESISTENZA],MATCH('BHPC MANAGER'!$EE303,inventory[SKU],0))),0)</f>
        <v/>
      </c>
      <c r="EH303" s="339"/>
      <c r="EI303" s="339" t="str">
        <f t="shared" si="19"/>
        <v/>
      </c>
      <c r="EJ303" s="340"/>
      <c r="EK303" s="341" t="str">
        <f t="shared" si="20"/>
        <v/>
      </c>
    </row>
    <row r="304" spans="135:141" x14ac:dyDescent="0.35">
      <c r="EE304" s="342" t="str">
        <f t="array" ref="EE304">IFERROR(IF($EC$9="",IF($EC$11="",IF($EC$13="",INDEX(productData[sku],SMALL(MATCH(ROW(productData[sku]),ROW(productData[sku])),ROWS($A$15:A311)+$B$3)),INDEX(productData[sku],SMALL(IF(ISNUMBER(MATCH(productData[size1],$EC$13,0)),MATCH(ROW(productData[sku]),ROW(productData[sku])),""),ROWS($A$15:A309)+$B$3))),IF($EC$13="",INDEX(productData[sku],SMALL(IF(ISNUMBER(MATCH(productData[sex],$EC$11,0)),MATCH(ROW(productData[sku]),ROW(productData[sku])),""),ROWS($A$15:A309)+$B$3)),INDEX(productData[sku],SMALL(IF(ISNUMBER(MATCH(productData[sex],$EC$11,0)*MATCH(productData[size1],$EC$13,0)),MATCH(ROW(productData[sku]),ROW(productData[sku])),""),ROWS($A$15:A309)+$B$3)))),IF($EC$11="",IF($EC$13="",INDEX(productData[sku],SMALL(IF(ISNUMBER(MATCH(productData[category],$EC$9,0)),MATCH(ROW(productData[sku]),ROW(productData[sku])),""),ROWS($A$15:A309)+$B$3)),INDEX(productData[sku],SMALL(IF(ISNUMBER(MATCH(productData[category],$EC$9,0)*MATCH(productData[size1],$EC$13,0)),MATCH(ROW(productData[sku]),ROW(productData[sku])),""),ROWS($A$15:A309)+$B$3))),IF($EC$13="",INDEX(productData[sku],SMALL(IF(ISNUMBER(MATCH(productData[category],$EC$9,0)*MATCH(productData[sex],$EC$11,0)),MATCH(ROW(productData[sku]),ROW(productData[sku])),""),ROWS($A$15:A309)+$B$3)),INDEX(productData[sku],SMALL(IF(ISNUMBER(MATCH(productData[category],$EC$9,0)*MATCH(productData[sex],$EC$11,0)*MATCH(productData[size1],$EC$13,0)),MATCH(ROW(productData[sku]),ROW(productData[sku])),""),ROWS($A$15:A309)+$B$3))))),"")</f>
        <v/>
      </c>
      <c r="EF304" s="502" t="str">
        <f t="array" ref="EF304">IFERROR(IF($EC$9="",IF($EC$11="",IF($EC$13="",INDEX(productData[description],SMALL(MATCH(ROW(productData[sku]),ROW(productData[sku])),ROWS($A$15:A311)+$B$3)),INDEX(productData[description],SMALL(IF(ISNUMBER(MATCH(productData[size1],$EC$13,0)),MATCH(ROW(productData[sku]),ROW(productData[sku])),""),ROWS($A$15:A309)+$B$3))),IF($EC$13="",INDEX(productData[description],SMALL(IF(ISNUMBER(MATCH(productData[sex],$EC$11,0)),MATCH(ROW(productData[sku]),ROW(productData[sku])),""),ROWS($A$15:A309)+$B$3)),INDEX(productData[description],SMALL(IF(ISNUMBER(MATCH(productData[sex],$EC$11,0)*MATCH(productData[size1],$EC$13,0)),MATCH(ROW(productData[sku]),ROW(productData[sku])),""),ROWS($A$15:A309)+$B$3)))),IF($EC$11="",IF($EC$13="",INDEX(productData[description],SMALL(IF(ISNUMBER(MATCH(productData[category],$EC$9,0)),MATCH(ROW(productData[sku]),ROW(productData[sku])),""),ROWS($A$15:A309)+$B$3)),INDEX(productData[description],SMALL(IF(ISNUMBER(MATCH(productData[category],$EC$9,0)*MATCH(productData[size1],$EC$13,0)),MATCH(ROW(productData[sku]),ROW(productData[sku])),""),ROWS($A$15:A309)+$B$3))),IF($EC$13="",INDEX(productData[description],SMALL(IF(ISNUMBER(MATCH(productData[category],$EC$9,0)*MATCH(productData[sex],$EC$11,0)),MATCH(ROW(productData[sku]),ROW(productData[sku])),""),ROWS($A$15:A309)+$B$3)),INDEX(productData[description],SMALL(IF(ISNUMBER(MATCH(productData[category],$EC$9,0)*MATCH(productData[sex],$EC$11,0)*MATCH(productData[size1],$EC$13,0)),MATCH(ROW(productData[sku]),ROW(productData[sku])),""),ROWS($A$15:A309)+$B$3))))),"")</f>
        <v/>
      </c>
      <c r="EG304" s="343" t="str">
        <f>IFERROR(IF('BHPC MANAGER'!$EE304="","",INDEX(inventory[ESISTENZA],MATCH('BHPC MANAGER'!$EE304,inventory[SKU],0))),0)</f>
        <v/>
      </c>
      <c r="EH304" s="344"/>
      <c r="EI304" s="344" t="str">
        <f t="shared" si="19"/>
        <v/>
      </c>
      <c r="EJ304" s="345"/>
      <c r="EK304" s="346" t="str">
        <f t="shared" si="20"/>
        <v/>
      </c>
    </row>
    <row r="305" spans="135:141" x14ac:dyDescent="0.35">
      <c r="EE305" s="337" t="str">
        <f t="array" ref="EE305">IFERROR(IF($EC$9="",IF($EC$11="",IF($EC$13="",INDEX(productData[sku],SMALL(MATCH(ROW(productData[sku]),ROW(productData[sku])),ROWS($A$15:A312)+$B$3)),INDEX(productData[sku],SMALL(IF(ISNUMBER(MATCH(productData[size1],$EC$13,0)),MATCH(ROW(productData[sku]),ROW(productData[sku])),""),ROWS($A$15:A310)+$B$3))),IF($EC$13="",INDEX(productData[sku],SMALL(IF(ISNUMBER(MATCH(productData[sex],$EC$11,0)),MATCH(ROW(productData[sku]),ROW(productData[sku])),""),ROWS($A$15:A310)+$B$3)),INDEX(productData[sku],SMALL(IF(ISNUMBER(MATCH(productData[sex],$EC$11,0)*MATCH(productData[size1],$EC$13,0)),MATCH(ROW(productData[sku]),ROW(productData[sku])),""),ROWS($A$15:A310)+$B$3)))),IF($EC$11="",IF($EC$13="",INDEX(productData[sku],SMALL(IF(ISNUMBER(MATCH(productData[category],$EC$9,0)),MATCH(ROW(productData[sku]),ROW(productData[sku])),""),ROWS($A$15:A310)+$B$3)),INDEX(productData[sku],SMALL(IF(ISNUMBER(MATCH(productData[category],$EC$9,0)*MATCH(productData[size1],$EC$13,0)),MATCH(ROW(productData[sku]),ROW(productData[sku])),""),ROWS($A$15:A310)+$B$3))),IF($EC$13="",INDEX(productData[sku],SMALL(IF(ISNUMBER(MATCH(productData[category],$EC$9,0)*MATCH(productData[sex],$EC$11,0)),MATCH(ROW(productData[sku]),ROW(productData[sku])),""),ROWS($A$15:A310)+$B$3)),INDEX(productData[sku],SMALL(IF(ISNUMBER(MATCH(productData[category],$EC$9,0)*MATCH(productData[sex],$EC$11,0)*MATCH(productData[size1],$EC$13,0)),MATCH(ROW(productData[sku]),ROW(productData[sku])),""),ROWS($A$15:A310)+$B$3))))),"")</f>
        <v/>
      </c>
      <c r="EF305" s="501" t="str">
        <f t="array" ref="EF305">IFERROR(IF($EC$9="",IF($EC$11="",IF($EC$13="",INDEX(productData[description],SMALL(MATCH(ROW(productData[sku]),ROW(productData[sku])),ROWS($A$15:A312)+$B$3)),INDEX(productData[description],SMALL(IF(ISNUMBER(MATCH(productData[size1],$EC$13,0)),MATCH(ROW(productData[sku]),ROW(productData[sku])),""),ROWS($A$15:A310)+$B$3))),IF($EC$13="",INDEX(productData[description],SMALL(IF(ISNUMBER(MATCH(productData[sex],$EC$11,0)),MATCH(ROW(productData[sku]),ROW(productData[sku])),""),ROWS($A$15:A310)+$B$3)),INDEX(productData[description],SMALL(IF(ISNUMBER(MATCH(productData[sex],$EC$11,0)*MATCH(productData[size1],$EC$13,0)),MATCH(ROW(productData[sku]),ROW(productData[sku])),""),ROWS($A$15:A310)+$B$3)))),IF($EC$11="",IF($EC$13="",INDEX(productData[description],SMALL(IF(ISNUMBER(MATCH(productData[category],$EC$9,0)),MATCH(ROW(productData[sku]),ROW(productData[sku])),""),ROWS($A$15:A310)+$B$3)),INDEX(productData[description],SMALL(IF(ISNUMBER(MATCH(productData[category],$EC$9,0)*MATCH(productData[size1],$EC$13,0)),MATCH(ROW(productData[sku]),ROW(productData[sku])),""),ROWS($A$15:A310)+$B$3))),IF($EC$13="",INDEX(productData[description],SMALL(IF(ISNUMBER(MATCH(productData[category],$EC$9,0)*MATCH(productData[sex],$EC$11,0)),MATCH(ROW(productData[sku]),ROW(productData[sku])),""),ROWS($A$15:A310)+$B$3)),INDEX(productData[description],SMALL(IF(ISNUMBER(MATCH(productData[category],$EC$9,0)*MATCH(productData[sex],$EC$11,0)*MATCH(productData[size1],$EC$13,0)),MATCH(ROW(productData[sku]),ROW(productData[sku])),""),ROWS($A$15:A310)+$B$3))))),"")</f>
        <v/>
      </c>
      <c r="EG305" s="338" t="str">
        <f>IFERROR(IF('BHPC MANAGER'!$EE305="","",INDEX(inventory[ESISTENZA],MATCH('BHPC MANAGER'!$EE305,inventory[SKU],0))),0)</f>
        <v/>
      </c>
      <c r="EH305" s="339"/>
      <c r="EI305" s="339" t="str">
        <f t="shared" si="19"/>
        <v/>
      </c>
      <c r="EJ305" s="340"/>
      <c r="EK305" s="341" t="str">
        <f t="shared" si="20"/>
        <v/>
      </c>
    </row>
    <row r="306" spans="135:141" x14ac:dyDescent="0.35">
      <c r="EE306" s="342" t="str">
        <f t="array" ref="EE306">IFERROR(IF($EC$9="",IF($EC$11="",IF($EC$13="",INDEX(productData[sku],SMALL(MATCH(ROW(productData[sku]),ROW(productData[sku])),ROWS($A$15:A313)+$B$3)),INDEX(productData[sku],SMALL(IF(ISNUMBER(MATCH(productData[size1],$EC$13,0)),MATCH(ROW(productData[sku]),ROW(productData[sku])),""),ROWS($A$15:A311)+$B$3))),IF($EC$13="",INDEX(productData[sku],SMALL(IF(ISNUMBER(MATCH(productData[sex],$EC$11,0)),MATCH(ROW(productData[sku]),ROW(productData[sku])),""),ROWS($A$15:A311)+$B$3)),INDEX(productData[sku],SMALL(IF(ISNUMBER(MATCH(productData[sex],$EC$11,0)*MATCH(productData[size1],$EC$13,0)),MATCH(ROW(productData[sku]),ROW(productData[sku])),""),ROWS($A$15:A311)+$B$3)))),IF($EC$11="",IF($EC$13="",INDEX(productData[sku],SMALL(IF(ISNUMBER(MATCH(productData[category],$EC$9,0)),MATCH(ROW(productData[sku]),ROW(productData[sku])),""),ROWS($A$15:A311)+$B$3)),INDEX(productData[sku],SMALL(IF(ISNUMBER(MATCH(productData[category],$EC$9,0)*MATCH(productData[size1],$EC$13,0)),MATCH(ROW(productData[sku]),ROW(productData[sku])),""),ROWS($A$15:A311)+$B$3))),IF($EC$13="",INDEX(productData[sku],SMALL(IF(ISNUMBER(MATCH(productData[category],$EC$9,0)*MATCH(productData[sex],$EC$11,0)),MATCH(ROW(productData[sku]),ROW(productData[sku])),""),ROWS($A$15:A311)+$B$3)),INDEX(productData[sku],SMALL(IF(ISNUMBER(MATCH(productData[category],$EC$9,0)*MATCH(productData[sex],$EC$11,0)*MATCH(productData[size1],$EC$13,0)),MATCH(ROW(productData[sku]),ROW(productData[sku])),""),ROWS($A$15:A311)+$B$3))))),"")</f>
        <v/>
      </c>
      <c r="EF306" s="502" t="str">
        <f t="array" ref="EF306">IFERROR(IF($EC$9="",IF($EC$11="",IF($EC$13="",INDEX(productData[description],SMALL(MATCH(ROW(productData[sku]),ROW(productData[sku])),ROWS($A$15:A313)+$B$3)),INDEX(productData[description],SMALL(IF(ISNUMBER(MATCH(productData[size1],$EC$13,0)),MATCH(ROW(productData[sku]),ROW(productData[sku])),""),ROWS($A$15:A311)+$B$3))),IF($EC$13="",INDEX(productData[description],SMALL(IF(ISNUMBER(MATCH(productData[sex],$EC$11,0)),MATCH(ROW(productData[sku]),ROW(productData[sku])),""),ROWS($A$15:A311)+$B$3)),INDEX(productData[description],SMALL(IF(ISNUMBER(MATCH(productData[sex],$EC$11,0)*MATCH(productData[size1],$EC$13,0)),MATCH(ROW(productData[sku]),ROW(productData[sku])),""),ROWS($A$15:A311)+$B$3)))),IF($EC$11="",IF($EC$13="",INDEX(productData[description],SMALL(IF(ISNUMBER(MATCH(productData[category],$EC$9,0)),MATCH(ROW(productData[sku]),ROW(productData[sku])),""),ROWS($A$15:A311)+$B$3)),INDEX(productData[description],SMALL(IF(ISNUMBER(MATCH(productData[category],$EC$9,0)*MATCH(productData[size1],$EC$13,0)),MATCH(ROW(productData[sku]),ROW(productData[sku])),""),ROWS($A$15:A311)+$B$3))),IF($EC$13="",INDEX(productData[description],SMALL(IF(ISNUMBER(MATCH(productData[category],$EC$9,0)*MATCH(productData[sex],$EC$11,0)),MATCH(ROW(productData[sku]),ROW(productData[sku])),""),ROWS($A$15:A311)+$B$3)),INDEX(productData[description],SMALL(IF(ISNUMBER(MATCH(productData[category],$EC$9,0)*MATCH(productData[sex],$EC$11,0)*MATCH(productData[size1],$EC$13,0)),MATCH(ROW(productData[sku]),ROW(productData[sku])),""),ROWS($A$15:A311)+$B$3))))),"")</f>
        <v/>
      </c>
      <c r="EG306" s="343" t="str">
        <f>IFERROR(IF('BHPC MANAGER'!$EE306="","",INDEX(inventory[ESISTENZA],MATCH('BHPC MANAGER'!$EE306,inventory[SKU],0))),0)</f>
        <v/>
      </c>
      <c r="EH306" s="344"/>
      <c r="EI306" s="344" t="str">
        <f t="shared" si="19"/>
        <v/>
      </c>
      <c r="EJ306" s="345"/>
      <c r="EK306" s="346" t="str">
        <f t="shared" si="20"/>
        <v/>
      </c>
    </row>
    <row r="307" spans="135:141" x14ac:dyDescent="0.35">
      <c r="EE307" s="337" t="str">
        <f t="array" ref="EE307">IFERROR(IF($EC$9="",IF($EC$11="",IF($EC$13="",INDEX(productData[sku],SMALL(MATCH(ROW(productData[sku]),ROW(productData[sku])),ROWS($A$15:A314)+$B$3)),INDEX(productData[sku],SMALL(IF(ISNUMBER(MATCH(productData[size1],$EC$13,0)),MATCH(ROW(productData[sku]),ROW(productData[sku])),""),ROWS($A$15:A312)+$B$3))),IF($EC$13="",INDEX(productData[sku],SMALL(IF(ISNUMBER(MATCH(productData[sex],$EC$11,0)),MATCH(ROW(productData[sku]),ROW(productData[sku])),""),ROWS($A$15:A312)+$B$3)),INDEX(productData[sku],SMALL(IF(ISNUMBER(MATCH(productData[sex],$EC$11,0)*MATCH(productData[size1],$EC$13,0)),MATCH(ROW(productData[sku]),ROW(productData[sku])),""),ROWS($A$15:A312)+$B$3)))),IF($EC$11="",IF($EC$13="",INDEX(productData[sku],SMALL(IF(ISNUMBER(MATCH(productData[category],$EC$9,0)),MATCH(ROW(productData[sku]),ROW(productData[sku])),""),ROWS($A$15:A312)+$B$3)),INDEX(productData[sku],SMALL(IF(ISNUMBER(MATCH(productData[category],$EC$9,0)*MATCH(productData[size1],$EC$13,0)),MATCH(ROW(productData[sku]),ROW(productData[sku])),""),ROWS($A$15:A312)+$B$3))),IF($EC$13="",INDEX(productData[sku],SMALL(IF(ISNUMBER(MATCH(productData[category],$EC$9,0)*MATCH(productData[sex],$EC$11,0)),MATCH(ROW(productData[sku]),ROW(productData[sku])),""),ROWS($A$15:A312)+$B$3)),INDEX(productData[sku],SMALL(IF(ISNUMBER(MATCH(productData[category],$EC$9,0)*MATCH(productData[sex],$EC$11,0)*MATCH(productData[size1],$EC$13,0)),MATCH(ROW(productData[sku]),ROW(productData[sku])),""),ROWS($A$15:A312)+$B$3))))),"")</f>
        <v/>
      </c>
      <c r="EF307" s="501" t="str">
        <f t="array" ref="EF307">IFERROR(IF($EC$9="",IF($EC$11="",IF($EC$13="",INDEX(productData[description],SMALL(MATCH(ROW(productData[sku]),ROW(productData[sku])),ROWS($A$15:A314)+$B$3)),INDEX(productData[description],SMALL(IF(ISNUMBER(MATCH(productData[size1],$EC$13,0)),MATCH(ROW(productData[sku]),ROW(productData[sku])),""),ROWS($A$15:A312)+$B$3))),IF($EC$13="",INDEX(productData[description],SMALL(IF(ISNUMBER(MATCH(productData[sex],$EC$11,0)),MATCH(ROW(productData[sku]),ROW(productData[sku])),""),ROWS($A$15:A312)+$B$3)),INDEX(productData[description],SMALL(IF(ISNUMBER(MATCH(productData[sex],$EC$11,0)*MATCH(productData[size1],$EC$13,0)),MATCH(ROW(productData[sku]),ROW(productData[sku])),""),ROWS($A$15:A312)+$B$3)))),IF($EC$11="",IF($EC$13="",INDEX(productData[description],SMALL(IF(ISNUMBER(MATCH(productData[category],$EC$9,0)),MATCH(ROW(productData[sku]),ROW(productData[sku])),""),ROWS($A$15:A312)+$B$3)),INDEX(productData[description],SMALL(IF(ISNUMBER(MATCH(productData[category],$EC$9,0)*MATCH(productData[size1],$EC$13,0)),MATCH(ROW(productData[sku]),ROW(productData[sku])),""),ROWS($A$15:A312)+$B$3))),IF($EC$13="",INDEX(productData[description],SMALL(IF(ISNUMBER(MATCH(productData[category],$EC$9,0)*MATCH(productData[sex],$EC$11,0)),MATCH(ROW(productData[sku]),ROW(productData[sku])),""),ROWS($A$15:A312)+$B$3)),INDEX(productData[description],SMALL(IF(ISNUMBER(MATCH(productData[category],$EC$9,0)*MATCH(productData[sex],$EC$11,0)*MATCH(productData[size1],$EC$13,0)),MATCH(ROW(productData[sku]),ROW(productData[sku])),""),ROWS($A$15:A312)+$B$3))))),"")</f>
        <v/>
      </c>
      <c r="EG307" s="338" t="str">
        <f>IFERROR(IF('BHPC MANAGER'!$EE307="","",INDEX(inventory[ESISTENZA],MATCH('BHPC MANAGER'!$EE307,inventory[SKU],0))),0)</f>
        <v/>
      </c>
      <c r="EH307" s="339"/>
      <c r="EI307" s="339" t="str">
        <f t="shared" si="19"/>
        <v/>
      </c>
      <c r="EJ307" s="340"/>
      <c r="EK307" s="341" t="str">
        <f t="shared" si="20"/>
        <v/>
      </c>
    </row>
    <row r="308" spans="135:141" x14ac:dyDescent="0.35">
      <c r="EE308" s="342" t="str">
        <f t="array" ref="EE308">IFERROR(IF($EC$9="",IF($EC$11="",IF($EC$13="",INDEX(productData[sku],SMALL(MATCH(ROW(productData[sku]),ROW(productData[sku])),ROWS($A$15:A315)+$B$3)),INDEX(productData[sku],SMALL(IF(ISNUMBER(MATCH(productData[size1],$EC$13,0)),MATCH(ROW(productData[sku]),ROW(productData[sku])),""),ROWS($A$15:A313)+$B$3))),IF($EC$13="",INDEX(productData[sku],SMALL(IF(ISNUMBER(MATCH(productData[sex],$EC$11,0)),MATCH(ROW(productData[sku]),ROW(productData[sku])),""),ROWS($A$15:A313)+$B$3)),INDEX(productData[sku],SMALL(IF(ISNUMBER(MATCH(productData[sex],$EC$11,0)*MATCH(productData[size1],$EC$13,0)),MATCH(ROW(productData[sku]),ROW(productData[sku])),""),ROWS($A$15:A313)+$B$3)))),IF($EC$11="",IF($EC$13="",INDEX(productData[sku],SMALL(IF(ISNUMBER(MATCH(productData[category],$EC$9,0)),MATCH(ROW(productData[sku]),ROW(productData[sku])),""),ROWS($A$15:A313)+$B$3)),INDEX(productData[sku],SMALL(IF(ISNUMBER(MATCH(productData[category],$EC$9,0)*MATCH(productData[size1],$EC$13,0)),MATCH(ROW(productData[sku]),ROW(productData[sku])),""),ROWS($A$15:A313)+$B$3))),IF($EC$13="",INDEX(productData[sku],SMALL(IF(ISNUMBER(MATCH(productData[category],$EC$9,0)*MATCH(productData[sex],$EC$11,0)),MATCH(ROW(productData[sku]),ROW(productData[sku])),""),ROWS($A$15:A313)+$B$3)),INDEX(productData[sku],SMALL(IF(ISNUMBER(MATCH(productData[category],$EC$9,0)*MATCH(productData[sex],$EC$11,0)*MATCH(productData[size1],$EC$13,0)),MATCH(ROW(productData[sku]),ROW(productData[sku])),""),ROWS($A$15:A313)+$B$3))))),"")</f>
        <v/>
      </c>
      <c r="EF308" s="502" t="str">
        <f t="array" ref="EF308">IFERROR(IF($EC$9="",IF($EC$11="",IF($EC$13="",INDEX(productData[description],SMALL(MATCH(ROW(productData[sku]),ROW(productData[sku])),ROWS($A$15:A315)+$B$3)),INDEX(productData[description],SMALL(IF(ISNUMBER(MATCH(productData[size1],$EC$13,0)),MATCH(ROW(productData[sku]),ROW(productData[sku])),""),ROWS($A$15:A313)+$B$3))),IF($EC$13="",INDEX(productData[description],SMALL(IF(ISNUMBER(MATCH(productData[sex],$EC$11,0)),MATCH(ROW(productData[sku]),ROW(productData[sku])),""),ROWS($A$15:A313)+$B$3)),INDEX(productData[description],SMALL(IF(ISNUMBER(MATCH(productData[sex],$EC$11,0)*MATCH(productData[size1],$EC$13,0)),MATCH(ROW(productData[sku]),ROW(productData[sku])),""),ROWS($A$15:A313)+$B$3)))),IF($EC$11="",IF($EC$13="",INDEX(productData[description],SMALL(IF(ISNUMBER(MATCH(productData[category],$EC$9,0)),MATCH(ROW(productData[sku]),ROW(productData[sku])),""),ROWS($A$15:A313)+$B$3)),INDEX(productData[description],SMALL(IF(ISNUMBER(MATCH(productData[category],$EC$9,0)*MATCH(productData[size1],$EC$13,0)),MATCH(ROW(productData[sku]),ROW(productData[sku])),""),ROWS($A$15:A313)+$B$3))),IF($EC$13="",INDEX(productData[description],SMALL(IF(ISNUMBER(MATCH(productData[category],$EC$9,0)*MATCH(productData[sex],$EC$11,0)),MATCH(ROW(productData[sku]),ROW(productData[sku])),""),ROWS($A$15:A313)+$B$3)),INDEX(productData[description],SMALL(IF(ISNUMBER(MATCH(productData[category],$EC$9,0)*MATCH(productData[sex],$EC$11,0)*MATCH(productData[size1],$EC$13,0)),MATCH(ROW(productData[sku]),ROW(productData[sku])),""),ROWS($A$15:A313)+$B$3))))),"")</f>
        <v/>
      </c>
      <c r="EG308" s="343" t="str">
        <f>IFERROR(IF('BHPC MANAGER'!$EE308="","",INDEX(inventory[ESISTENZA],MATCH('BHPC MANAGER'!$EE308,inventory[SKU],0))),0)</f>
        <v/>
      </c>
      <c r="EH308" s="344"/>
      <c r="EI308" s="344" t="str">
        <f t="shared" si="19"/>
        <v/>
      </c>
      <c r="EJ308" s="345"/>
      <c r="EK308" s="346" t="str">
        <f t="shared" si="20"/>
        <v/>
      </c>
    </row>
    <row r="309" spans="135:141" x14ac:dyDescent="0.35">
      <c r="EE309" s="337" t="str">
        <f t="array" ref="EE309">IFERROR(IF($EC$9="",IF($EC$11="",IF($EC$13="",INDEX(productData[sku],SMALL(MATCH(ROW(productData[sku]),ROW(productData[sku])),ROWS($A$15:A316)+$B$3)),INDEX(productData[sku],SMALL(IF(ISNUMBER(MATCH(productData[size1],$EC$13,0)),MATCH(ROW(productData[sku]),ROW(productData[sku])),""),ROWS($A$15:A314)+$B$3))),IF($EC$13="",INDEX(productData[sku],SMALL(IF(ISNUMBER(MATCH(productData[sex],$EC$11,0)),MATCH(ROW(productData[sku]),ROW(productData[sku])),""),ROWS($A$15:A314)+$B$3)),INDEX(productData[sku],SMALL(IF(ISNUMBER(MATCH(productData[sex],$EC$11,0)*MATCH(productData[size1],$EC$13,0)),MATCH(ROW(productData[sku]),ROW(productData[sku])),""),ROWS($A$15:A314)+$B$3)))),IF($EC$11="",IF($EC$13="",INDEX(productData[sku],SMALL(IF(ISNUMBER(MATCH(productData[category],$EC$9,0)),MATCH(ROW(productData[sku]),ROW(productData[sku])),""),ROWS($A$15:A314)+$B$3)),INDEX(productData[sku],SMALL(IF(ISNUMBER(MATCH(productData[category],$EC$9,0)*MATCH(productData[size1],$EC$13,0)),MATCH(ROW(productData[sku]),ROW(productData[sku])),""),ROWS($A$15:A314)+$B$3))),IF($EC$13="",INDEX(productData[sku],SMALL(IF(ISNUMBER(MATCH(productData[category],$EC$9,0)*MATCH(productData[sex],$EC$11,0)),MATCH(ROW(productData[sku]),ROW(productData[sku])),""),ROWS($A$15:A314)+$B$3)),INDEX(productData[sku],SMALL(IF(ISNUMBER(MATCH(productData[category],$EC$9,0)*MATCH(productData[sex],$EC$11,0)*MATCH(productData[size1],$EC$13,0)),MATCH(ROW(productData[sku]),ROW(productData[sku])),""),ROWS($A$15:A314)+$B$3))))),"")</f>
        <v/>
      </c>
      <c r="EF309" s="501" t="str">
        <f t="array" ref="EF309">IFERROR(IF($EC$9="",IF($EC$11="",IF($EC$13="",INDEX(productData[description],SMALL(MATCH(ROW(productData[sku]),ROW(productData[sku])),ROWS($A$15:A316)+$B$3)),INDEX(productData[description],SMALL(IF(ISNUMBER(MATCH(productData[size1],$EC$13,0)),MATCH(ROW(productData[sku]),ROW(productData[sku])),""),ROWS($A$15:A314)+$B$3))),IF($EC$13="",INDEX(productData[description],SMALL(IF(ISNUMBER(MATCH(productData[sex],$EC$11,0)),MATCH(ROW(productData[sku]),ROW(productData[sku])),""),ROWS($A$15:A314)+$B$3)),INDEX(productData[description],SMALL(IF(ISNUMBER(MATCH(productData[sex],$EC$11,0)*MATCH(productData[size1],$EC$13,0)),MATCH(ROW(productData[sku]),ROW(productData[sku])),""),ROWS($A$15:A314)+$B$3)))),IF($EC$11="",IF($EC$13="",INDEX(productData[description],SMALL(IF(ISNUMBER(MATCH(productData[category],$EC$9,0)),MATCH(ROW(productData[sku]),ROW(productData[sku])),""),ROWS($A$15:A314)+$B$3)),INDEX(productData[description],SMALL(IF(ISNUMBER(MATCH(productData[category],$EC$9,0)*MATCH(productData[size1],$EC$13,0)),MATCH(ROW(productData[sku]),ROW(productData[sku])),""),ROWS($A$15:A314)+$B$3))),IF($EC$13="",INDEX(productData[description],SMALL(IF(ISNUMBER(MATCH(productData[category],$EC$9,0)*MATCH(productData[sex],$EC$11,0)),MATCH(ROW(productData[sku]),ROW(productData[sku])),""),ROWS($A$15:A314)+$B$3)),INDEX(productData[description],SMALL(IF(ISNUMBER(MATCH(productData[category],$EC$9,0)*MATCH(productData[sex],$EC$11,0)*MATCH(productData[size1],$EC$13,0)),MATCH(ROW(productData[sku]),ROW(productData[sku])),""),ROWS($A$15:A314)+$B$3))))),"")</f>
        <v/>
      </c>
      <c r="EG309" s="338" t="str">
        <f>IFERROR(IF('BHPC MANAGER'!$EE309="","",INDEX(inventory[ESISTENZA],MATCH('BHPC MANAGER'!$EE309,inventory[SKU],0))),0)</f>
        <v/>
      </c>
      <c r="EH309" s="339"/>
      <c r="EI309" s="339" t="str">
        <f t="shared" si="19"/>
        <v/>
      </c>
      <c r="EJ309" s="340"/>
      <c r="EK309" s="341" t="str">
        <f t="shared" si="20"/>
        <v/>
      </c>
    </row>
    <row r="310" spans="135:141" x14ac:dyDescent="0.35">
      <c r="EE310" s="342" t="str">
        <f t="array" ref="EE310">IFERROR(IF($EC$9="",IF($EC$11="",IF($EC$13="",INDEX(productData[sku],SMALL(MATCH(ROW(productData[sku]),ROW(productData[sku])),ROWS($A$15:A317)+$B$3)),INDEX(productData[sku],SMALL(IF(ISNUMBER(MATCH(productData[size1],$EC$13,0)),MATCH(ROW(productData[sku]),ROW(productData[sku])),""),ROWS($A$15:A315)+$B$3))),IF($EC$13="",INDEX(productData[sku],SMALL(IF(ISNUMBER(MATCH(productData[sex],$EC$11,0)),MATCH(ROW(productData[sku]),ROW(productData[sku])),""),ROWS($A$15:A315)+$B$3)),INDEX(productData[sku],SMALL(IF(ISNUMBER(MATCH(productData[sex],$EC$11,0)*MATCH(productData[size1],$EC$13,0)),MATCH(ROW(productData[sku]),ROW(productData[sku])),""),ROWS($A$15:A315)+$B$3)))),IF($EC$11="",IF($EC$13="",INDEX(productData[sku],SMALL(IF(ISNUMBER(MATCH(productData[category],$EC$9,0)),MATCH(ROW(productData[sku]),ROW(productData[sku])),""),ROWS($A$15:A315)+$B$3)),INDEX(productData[sku],SMALL(IF(ISNUMBER(MATCH(productData[category],$EC$9,0)*MATCH(productData[size1],$EC$13,0)),MATCH(ROW(productData[sku]),ROW(productData[sku])),""),ROWS($A$15:A315)+$B$3))),IF($EC$13="",INDEX(productData[sku],SMALL(IF(ISNUMBER(MATCH(productData[category],$EC$9,0)*MATCH(productData[sex],$EC$11,0)),MATCH(ROW(productData[sku]),ROW(productData[sku])),""),ROWS($A$15:A315)+$B$3)),INDEX(productData[sku],SMALL(IF(ISNUMBER(MATCH(productData[category],$EC$9,0)*MATCH(productData[sex],$EC$11,0)*MATCH(productData[size1],$EC$13,0)),MATCH(ROW(productData[sku]),ROW(productData[sku])),""),ROWS($A$15:A315)+$B$3))))),"")</f>
        <v/>
      </c>
      <c r="EF310" s="502" t="str">
        <f t="array" ref="EF310">IFERROR(IF($EC$9="",IF($EC$11="",IF($EC$13="",INDEX(productData[description],SMALL(MATCH(ROW(productData[sku]),ROW(productData[sku])),ROWS($A$15:A317)+$B$3)),INDEX(productData[description],SMALL(IF(ISNUMBER(MATCH(productData[size1],$EC$13,0)),MATCH(ROW(productData[sku]),ROW(productData[sku])),""),ROWS($A$15:A315)+$B$3))),IF($EC$13="",INDEX(productData[description],SMALL(IF(ISNUMBER(MATCH(productData[sex],$EC$11,0)),MATCH(ROW(productData[sku]),ROW(productData[sku])),""),ROWS($A$15:A315)+$B$3)),INDEX(productData[description],SMALL(IF(ISNUMBER(MATCH(productData[sex],$EC$11,0)*MATCH(productData[size1],$EC$13,0)),MATCH(ROW(productData[sku]),ROW(productData[sku])),""),ROWS($A$15:A315)+$B$3)))),IF($EC$11="",IF($EC$13="",INDEX(productData[description],SMALL(IF(ISNUMBER(MATCH(productData[category],$EC$9,0)),MATCH(ROW(productData[sku]),ROW(productData[sku])),""),ROWS($A$15:A315)+$B$3)),INDEX(productData[description],SMALL(IF(ISNUMBER(MATCH(productData[category],$EC$9,0)*MATCH(productData[size1],$EC$13,0)),MATCH(ROW(productData[sku]),ROW(productData[sku])),""),ROWS($A$15:A315)+$B$3))),IF($EC$13="",INDEX(productData[description],SMALL(IF(ISNUMBER(MATCH(productData[category],$EC$9,0)*MATCH(productData[sex],$EC$11,0)),MATCH(ROW(productData[sku]),ROW(productData[sku])),""),ROWS($A$15:A315)+$B$3)),INDEX(productData[description],SMALL(IF(ISNUMBER(MATCH(productData[category],$EC$9,0)*MATCH(productData[sex],$EC$11,0)*MATCH(productData[size1],$EC$13,0)),MATCH(ROW(productData[sku]),ROW(productData[sku])),""),ROWS($A$15:A315)+$B$3))))),"")</f>
        <v/>
      </c>
      <c r="EG310" s="343" t="str">
        <f>IFERROR(IF('BHPC MANAGER'!$EE310="","",INDEX(inventory[ESISTENZA],MATCH('BHPC MANAGER'!$EE310,inventory[SKU],0))),0)</f>
        <v/>
      </c>
      <c r="EH310" s="344"/>
      <c r="EI310" s="344" t="str">
        <f t="shared" si="19"/>
        <v/>
      </c>
      <c r="EJ310" s="345"/>
      <c r="EK310" s="346" t="str">
        <f t="shared" si="20"/>
        <v/>
      </c>
    </row>
    <row r="311" spans="135:141" x14ac:dyDescent="0.35">
      <c r="EE311" s="337" t="str">
        <f t="array" ref="EE311">IFERROR(IF($EC$9="",IF($EC$11="",IF($EC$13="",INDEX(productData[sku],SMALL(MATCH(ROW(productData[sku]),ROW(productData[sku])),ROWS($A$15:A318)+$B$3)),INDEX(productData[sku],SMALL(IF(ISNUMBER(MATCH(productData[size1],$EC$13,0)),MATCH(ROW(productData[sku]),ROW(productData[sku])),""),ROWS($A$15:A316)+$B$3))),IF($EC$13="",INDEX(productData[sku],SMALL(IF(ISNUMBER(MATCH(productData[sex],$EC$11,0)),MATCH(ROW(productData[sku]),ROW(productData[sku])),""),ROWS($A$15:A316)+$B$3)),INDEX(productData[sku],SMALL(IF(ISNUMBER(MATCH(productData[sex],$EC$11,0)*MATCH(productData[size1],$EC$13,0)),MATCH(ROW(productData[sku]),ROW(productData[sku])),""),ROWS($A$15:A316)+$B$3)))),IF($EC$11="",IF($EC$13="",INDEX(productData[sku],SMALL(IF(ISNUMBER(MATCH(productData[category],$EC$9,0)),MATCH(ROW(productData[sku]),ROW(productData[sku])),""),ROWS($A$15:A316)+$B$3)),INDEX(productData[sku],SMALL(IF(ISNUMBER(MATCH(productData[category],$EC$9,0)*MATCH(productData[size1],$EC$13,0)),MATCH(ROW(productData[sku]),ROW(productData[sku])),""),ROWS($A$15:A316)+$B$3))),IF($EC$13="",INDEX(productData[sku],SMALL(IF(ISNUMBER(MATCH(productData[category],$EC$9,0)*MATCH(productData[sex],$EC$11,0)),MATCH(ROW(productData[sku]),ROW(productData[sku])),""),ROWS($A$15:A316)+$B$3)),INDEX(productData[sku],SMALL(IF(ISNUMBER(MATCH(productData[category],$EC$9,0)*MATCH(productData[sex],$EC$11,0)*MATCH(productData[size1],$EC$13,0)),MATCH(ROW(productData[sku]),ROW(productData[sku])),""),ROWS($A$15:A316)+$B$3))))),"")</f>
        <v/>
      </c>
      <c r="EF311" s="501" t="str">
        <f t="array" ref="EF311">IFERROR(IF($EC$9="",IF($EC$11="",IF($EC$13="",INDEX(productData[description],SMALL(MATCH(ROW(productData[sku]),ROW(productData[sku])),ROWS($A$15:A318)+$B$3)),INDEX(productData[description],SMALL(IF(ISNUMBER(MATCH(productData[size1],$EC$13,0)),MATCH(ROW(productData[sku]),ROW(productData[sku])),""),ROWS($A$15:A316)+$B$3))),IF($EC$13="",INDEX(productData[description],SMALL(IF(ISNUMBER(MATCH(productData[sex],$EC$11,0)),MATCH(ROW(productData[sku]),ROW(productData[sku])),""),ROWS($A$15:A316)+$B$3)),INDEX(productData[description],SMALL(IF(ISNUMBER(MATCH(productData[sex],$EC$11,0)*MATCH(productData[size1],$EC$13,0)),MATCH(ROW(productData[sku]),ROW(productData[sku])),""),ROWS($A$15:A316)+$B$3)))),IF($EC$11="",IF($EC$13="",INDEX(productData[description],SMALL(IF(ISNUMBER(MATCH(productData[category],$EC$9,0)),MATCH(ROW(productData[sku]),ROW(productData[sku])),""),ROWS($A$15:A316)+$B$3)),INDEX(productData[description],SMALL(IF(ISNUMBER(MATCH(productData[category],$EC$9,0)*MATCH(productData[size1],$EC$13,0)),MATCH(ROW(productData[sku]),ROW(productData[sku])),""),ROWS($A$15:A316)+$B$3))),IF($EC$13="",INDEX(productData[description],SMALL(IF(ISNUMBER(MATCH(productData[category],$EC$9,0)*MATCH(productData[sex],$EC$11,0)),MATCH(ROW(productData[sku]),ROW(productData[sku])),""),ROWS($A$15:A316)+$B$3)),INDEX(productData[description],SMALL(IF(ISNUMBER(MATCH(productData[category],$EC$9,0)*MATCH(productData[sex],$EC$11,0)*MATCH(productData[size1],$EC$13,0)),MATCH(ROW(productData[sku]),ROW(productData[sku])),""),ROWS($A$15:A316)+$B$3))))),"")</f>
        <v/>
      </c>
      <c r="EG311" s="338" t="str">
        <f>IFERROR(IF('BHPC MANAGER'!$EE311="","",INDEX(inventory[ESISTENZA],MATCH('BHPC MANAGER'!$EE311,inventory[SKU],0))),0)</f>
        <v/>
      </c>
      <c r="EH311" s="339"/>
      <c r="EI311" s="339" t="str">
        <f t="shared" si="19"/>
        <v/>
      </c>
      <c r="EJ311" s="340"/>
      <c r="EK311" s="341" t="str">
        <f t="shared" si="20"/>
        <v/>
      </c>
    </row>
    <row r="312" spans="135:141" x14ac:dyDescent="0.35">
      <c r="EE312" s="342" t="str">
        <f t="array" ref="EE312">IFERROR(IF($EC$9="",IF($EC$11="",IF($EC$13="",INDEX(productData[sku],SMALL(MATCH(ROW(productData[sku]),ROW(productData[sku])),ROWS($A$15:A319)+$B$3)),INDEX(productData[sku],SMALL(IF(ISNUMBER(MATCH(productData[size1],$EC$13,0)),MATCH(ROW(productData[sku]),ROW(productData[sku])),""),ROWS($A$15:A317)+$B$3))),IF($EC$13="",INDEX(productData[sku],SMALL(IF(ISNUMBER(MATCH(productData[sex],$EC$11,0)),MATCH(ROW(productData[sku]),ROW(productData[sku])),""),ROWS($A$15:A317)+$B$3)),INDEX(productData[sku],SMALL(IF(ISNUMBER(MATCH(productData[sex],$EC$11,0)*MATCH(productData[size1],$EC$13,0)),MATCH(ROW(productData[sku]),ROW(productData[sku])),""),ROWS($A$15:A317)+$B$3)))),IF($EC$11="",IF($EC$13="",INDEX(productData[sku],SMALL(IF(ISNUMBER(MATCH(productData[category],$EC$9,0)),MATCH(ROW(productData[sku]),ROW(productData[sku])),""),ROWS($A$15:A317)+$B$3)),INDEX(productData[sku],SMALL(IF(ISNUMBER(MATCH(productData[category],$EC$9,0)*MATCH(productData[size1],$EC$13,0)),MATCH(ROW(productData[sku]),ROW(productData[sku])),""),ROWS($A$15:A317)+$B$3))),IF($EC$13="",INDEX(productData[sku],SMALL(IF(ISNUMBER(MATCH(productData[category],$EC$9,0)*MATCH(productData[sex],$EC$11,0)),MATCH(ROW(productData[sku]),ROW(productData[sku])),""),ROWS($A$15:A317)+$B$3)),INDEX(productData[sku],SMALL(IF(ISNUMBER(MATCH(productData[category],$EC$9,0)*MATCH(productData[sex],$EC$11,0)*MATCH(productData[size1],$EC$13,0)),MATCH(ROW(productData[sku]),ROW(productData[sku])),""),ROWS($A$15:A317)+$B$3))))),"")</f>
        <v/>
      </c>
      <c r="EF312" s="502" t="str">
        <f t="array" ref="EF312">IFERROR(IF($EC$9="",IF($EC$11="",IF($EC$13="",INDEX(productData[description],SMALL(MATCH(ROW(productData[sku]),ROW(productData[sku])),ROWS($A$15:A319)+$B$3)),INDEX(productData[description],SMALL(IF(ISNUMBER(MATCH(productData[size1],$EC$13,0)),MATCH(ROW(productData[sku]),ROW(productData[sku])),""),ROWS($A$15:A317)+$B$3))),IF($EC$13="",INDEX(productData[description],SMALL(IF(ISNUMBER(MATCH(productData[sex],$EC$11,0)),MATCH(ROW(productData[sku]),ROW(productData[sku])),""),ROWS($A$15:A317)+$B$3)),INDEX(productData[description],SMALL(IF(ISNUMBER(MATCH(productData[sex],$EC$11,0)*MATCH(productData[size1],$EC$13,0)),MATCH(ROW(productData[sku]),ROW(productData[sku])),""),ROWS($A$15:A317)+$B$3)))),IF($EC$11="",IF($EC$13="",INDEX(productData[description],SMALL(IF(ISNUMBER(MATCH(productData[category],$EC$9,0)),MATCH(ROW(productData[sku]),ROW(productData[sku])),""),ROWS($A$15:A317)+$B$3)),INDEX(productData[description],SMALL(IF(ISNUMBER(MATCH(productData[category],$EC$9,0)*MATCH(productData[size1],$EC$13,0)),MATCH(ROW(productData[sku]),ROW(productData[sku])),""),ROWS($A$15:A317)+$B$3))),IF($EC$13="",INDEX(productData[description],SMALL(IF(ISNUMBER(MATCH(productData[category],$EC$9,0)*MATCH(productData[sex],$EC$11,0)),MATCH(ROW(productData[sku]),ROW(productData[sku])),""),ROWS($A$15:A317)+$B$3)),INDEX(productData[description],SMALL(IF(ISNUMBER(MATCH(productData[category],$EC$9,0)*MATCH(productData[sex],$EC$11,0)*MATCH(productData[size1],$EC$13,0)),MATCH(ROW(productData[sku]),ROW(productData[sku])),""),ROWS($A$15:A317)+$B$3))))),"")</f>
        <v/>
      </c>
      <c r="EG312" s="343" t="str">
        <f>IFERROR(IF('BHPC MANAGER'!$EE312="","",INDEX(inventory[ESISTENZA],MATCH('BHPC MANAGER'!$EE312,inventory[SKU],0))),0)</f>
        <v/>
      </c>
      <c r="EH312" s="344"/>
      <c r="EI312" s="344" t="str">
        <f t="shared" si="19"/>
        <v/>
      </c>
      <c r="EJ312" s="345"/>
      <c r="EK312" s="346" t="str">
        <f t="shared" si="20"/>
        <v/>
      </c>
    </row>
    <row r="313" spans="135:141" x14ac:dyDescent="0.35">
      <c r="EE313" s="337" t="str">
        <f t="array" ref="EE313">IFERROR(IF($EC$9="",IF($EC$11="",IF($EC$13="",INDEX(productData[sku],SMALL(MATCH(ROW(productData[sku]),ROW(productData[sku])),ROWS($A$15:A320)+$B$3)),INDEX(productData[sku],SMALL(IF(ISNUMBER(MATCH(productData[size1],$EC$13,0)),MATCH(ROW(productData[sku]),ROW(productData[sku])),""),ROWS($A$15:A318)+$B$3))),IF($EC$13="",INDEX(productData[sku],SMALL(IF(ISNUMBER(MATCH(productData[sex],$EC$11,0)),MATCH(ROW(productData[sku]),ROW(productData[sku])),""),ROWS($A$15:A318)+$B$3)),INDEX(productData[sku],SMALL(IF(ISNUMBER(MATCH(productData[sex],$EC$11,0)*MATCH(productData[size1],$EC$13,0)),MATCH(ROW(productData[sku]),ROW(productData[sku])),""),ROWS($A$15:A318)+$B$3)))),IF($EC$11="",IF($EC$13="",INDEX(productData[sku],SMALL(IF(ISNUMBER(MATCH(productData[category],$EC$9,0)),MATCH(ROW(productData[sku]),ROW(productData[sku])),""),ROWS($A$15:A318)+$B$3)),INDEX(productData[sku],SMALL(IF(ISNUMBER(MATCH(productData[category],$EC$9,0)*MATCH(productData[size1],$EC$13,0)),MATCH(ROW(productData[sku]),ROW(productData[sku])),""),ROWS($A$15:A318)+$B$3))),IF($EC$13="",INDEX(productData[sku],SMALL(IF(ISNUMBER(MATCH(productData[category],$EC$9,0)*MATCH(productData[sex],$EC$11,0)),MATCH(ROW(productData[sku]),ROW(productData[sku])),""),ROWS($A$15:A318)+$B$3)),INDEX(productData[sku],SMALL(IF(ISNUMBER(MATCH(productData[category],$EC$9,0)*MATCH(productData[sex],$EC$11,0)*MATCH(productData[size1],$EC$13,0)),MATCH(ROW(productData[sku]),ROW(productData[sku])),""),ROWS($A$15:A318)+$B$3))))),"")</f>
        <v/>
      </c>
      <c r="EF313" s="501" t="str">
        <f t="array" ref="EF313">IFERROR(IF($EC$9="",IF($EC$11="",IF($EC$13="",INDEX(productData[description],SMALL(MATCH(ROW(productData[sku]),ROW(productData[sku])),ROWS($A$15:A320)+$B$3)),INDEX(productData[description],SMALL(IF(ISNUMBER(MATCH(productData[size1],$EC$13,0)),MATCH(ROW(productData[sku]),ROW(productData[sku])),""),ROWS($A$15:A318)+$B$3))),IF($EC$13="",INDEX(productData[description],SMALL(IF(ISNUMBER(MATCH(productData[sex],$EC$11,0)),MATCH(ROW(productData[sku]),ROW(productData[sku])),""),ROWS($A$15:A318)+$B$3)),INDEX(productData[description],SMALL(IF(ISNUMBER(MATCH(productData[sex],$EC$11,0)*MATCH(productData[size1],$EC$13,0)),MATCH(ROW(productData[sku]),ROW(productData[sku])),""),ROWS($A$15:A318)+$B$3)))),IF($EC$11="",IF($EC$13="",INDEX(productData[description],SMALL(IF(ISNUMBER(MATCH(productData[category],$EC$9,0)),MATCH(ROW(productData[sku]),ROW(productData[sku])),""),ROWS($A$15:A318)+$B$3)),INDEX(productData[description],SMALL(IF(ISNUMBER(MATCH(productData[category],$EC$9,0)*MATCH(productData[size1],$EC$13,0)),MATCH(ROW(productData[sku]),ROW(productData[sku])),""),ROWS($A$15:A318)+$B$3))),IF($EC$13="",INDEX(productData[description],SMALL(IF(ISNUMBER(MATCH(productData[category],$EC$9,0)*MATCH(productData[sex],$EC$11,0)),MATCH(ROW(productData[sku]),ROW(productData[sku])),""),ROWS($A$15:A318)+$B$3)),INDEX(productData[description],SMALL(IF(ISNUMBER(MATCH(productData[category],$EC$9,0)*MATCH(productData[sex],$EC$11,0)*MATCH(productData[size1],$EC$13,0)),MATCH(ROW(productData[sku]),ROW(productData[sku])),""),ROWS($A$15:A318)+$B$3))))),"")</f>
        <v/>
      </c>
      <c r="EG313" s="338" t="str">
        <f>IFERROR(IF('BHPC MANAGER'!$EE313="","",INDEX(inventory[ESISTENZA],MATCH('BHPC MANAGER'!$EE313,inventory[SKU],0))),0)</f>
        <v/>
      </c>
      <c r="EH313" s="339"/>
      <c r="EI313" s="339" t="str">
        <f t="shared" si="19"/>
        <v/>
      </c>
      <c r="EJ313" s="340"/>
      <c r="EK313" s="341" t="str">
        <f t="shared" si="20"/>
        <v/>
      </c>
    </row>
    <row r="314" spans="135:141" x14ac:dyDescent="0.35">
      <c r="EE314" s="342" t="str">
        <f t="array" ref="EE314">IFERROR(IF($EC$9="",IF($EC$11="",IF($EC$13="",INDEX(productData[sku],SMALL(MATCH(ROW(productData[sku]),ROW(productData[sku])),ROWS($A$15:A321)+$B$3)),INDEX(productData[sku],SMALL(IF(ISNUMBER(MATCH(productData[size1],$EC$13,0)),MATCH(ROW(productData[sku]),ROW(productData[sku])),""),ROWS($A$15:A319)+$B$3))),IF($EC$13="",INDEX(productData[sku],SMALL(IF(ISNUMBER(MATCH(productData[sex],$EC$11,0)),MATCH(ROW(productData[sku]),ROW(productData[sku])),""),ROWS($A$15:A319)+$B$3)),INDEX(productData[sku],SMALL(IF(ISNUMBER(MATCH(productData[sex],$EC$11,0)*MATCH(productData[size1],$EC$13,0)),MATCH(ROW(productData[sku]),ROW(productData[sku])),""),ROWS($A$15:A319)+$B$3)))),IF($EC$11="",IF($EC$13="",INDEX(productData[sku],SMALL(IF(ISNUMBER(MATCH(productData[category],$EC$9,0)),MATCH(ROW(productData[sku]),ROW(productData[sku])),""),ROWS($A$15:A319)+$B$3)),INDEX(productData[sku],SMALL(IF(ISNUMBER(MATCH(productData[category],$EC$9,0)*MATCH(productData[size1],$EC$13,0)),MATCH(ROW(productData[sku]),ROW(productData[sku])),""),ROWS($A$15:A319)+$B$3))),IF($EC$13="",INDEX(productData[sku],SMALL(IF(ISNUMBER(MATCH(productData[category],$EC$9,0)*MATCH(productData[sex],$EC$11,0)),MATCH(ROW(productData[sku]),ROW(productData[sku])),""),ROWS($A$15:A319)+$B$3)),INDEX(productData[sku],SMALL(IF(ISNUMBER(MATCH(productData[category],$EC$9,0)*MATCH(productData[sex],$EC$11,0)*MATCH(productData[size1],$EC$13,0)),MATCH(ROW(productData[sku]),ROW(productData[sku])),""),ROWS($A$15:A319)+$B$3))))),"")</f>
        <v/>
      </c>
      <c r="EF314" s="502" t="str">
        <f t="array" ref="EF314">IFERROR(IF($EC$9="",IF($EC$11="",IF($EC$13="",INDEX(productData[description],SMALL(MATCH(ROW(productData[sku]),ROW(productData[sku])),ROWS($A$15:A321)+$B$3)),INDEX(productData[description],SMALL(IF(ISNUMBER(MATCH(productData[size1],$EC$13,0)),MATCH(ROW(productData[sku]),ROW(productData[sku])),""),ROWS($A$15:A319)+$B$3))),IF($EC$13="",INDEX(productData[description],SMALL(IF(ISNUMBER(MATCH(productData[sex],$EC$11,0)),MATCH(ROW(productData[sku]),ROW(productData[sku])),""),ROWS($A$15:A319)+$B$3)),INDEX(productData[description],SMALL(IF(ISNUMBER(MATCH(productData[sex],$EC$11,0)*MATCH(productData[size1],$EC$13,0)),MATCH(ROW(productData[sku]),ROW(productData[sku])),""),ROWS($A$15:A319)+$B$3)))),IF($EC$11="",IF($EC$13="",INDEX(productData[description],SMALL(IF(ISNUMBER(MATCH(productData[category],$EC$9,0)),MATCH(ROW(productData[sku]),ROW(productData[sku])),""),ROWS($A$15:A319)+$B$3)),INDEX(productData[description],SMALL(IF(ISNUMBER(MATCH(productData[category],$EC$9,0)*MATCH(productData[size1],$EC$13,0)),MATCH(ROW(productData[sku]),ROW(productData[sku])),""),ROWS($A$15:A319)+$B$3))),IF($EC$13="",INDEX(productData[description],SMALL(IF(ISNUMBER(MATCH(productData[category],$EC$9,0)*MATCH(productData[sex],$EC$11,0)),MATCH(ROW(productData[sku]),ROW(productData[sku])),""),ROWS($A$15:A319)+$B$3)),INDEX(productData[description],SMALL(IF(ISNUMBER(MATCH(productData[category],$EC$9,0)*MATCH(productData[sex],$EC$11,0)*MATCH(productData[size1],$EC$13,0)),MATCH(ROW(productData[sku]),ROW(productData[sku])),""),ROWS($A$15:A319)+$B$3))))),"")</f>
        <v/>
      </c>
      <c r="EG314" s="343" t="str">
        <f>IFERROR(IF('BHPC MANAGER'!$EE314="","",INDEX(inventory[ESISTENZA],MATCH('BHPC MANAGER'!$EE314,inventory[SKU],0))),0)</f>
        <v/>
      </c>
      <c r="EH314" s="344"/>
      <c r="EI314" s="344" t="str">
        <f t="shared" si="19"/>
        <v/>
      </c>
      <c r="EJ314" s="345"/>
      <c r="EK314" s="346" t="str">
        <f t="shared" si="20"/>
        <v/>
      </c>
    </row>
    <row r="315" spans="135:141" x14ac:dyDescent="0.35">
      <c r="EE315" s="337" t="str">
        <f t="array" ref="EE315">IFERROR(IF($EC$9="",IF($EC$11="",IF($EC$13="",INDEX(productData[sku],SMALL(MATCH(ROW(productData[sku]),ROW(productData[sku])),ROWS($A$15:A322)+$B$3)),INDEX(productData[sku],SMALL(IF(ISNUMBER(MATCH(productData[size1],$EC$13,0)),MATCH(ROW(productData[sku]),ROW(productData[sku])),""),ROWS($A$15:A320)+$B$3))),IF($EC$13="",INDEX(productData[sku],SMALL(IF(ISNUMBER(MATCH(productData[sex],$EC$11,0)),MATCH(ROW(productData[sku]),ROW(productData[sku])),""),ROWS($A$15:A320)+$B$3)),INDEX(productData[sku],SMALL(IF(ISNUMBER(MATCH(productData[sex],$EC$11,0)*MATCH(productData[size1],$EC$13,0)),MATCH(ROW(productData[sku]),ROW(productData[sku])),""),ROWS($A$15:A320)+$B$3)))),IF($EC$11="",IF($EC$13="",INDEX(productData[sku],SMALL(IF(ISNUMBER(MATCH(productData[category],$EC$9,0)),MATCH(ROW(productData[sku]),ROW(productData[sku])),""),ROWS($A$15:A320)+$B$3)),INDEX(productData[sku],SMALL(IF(ISNUMBER(MATCH(productData[category],$EC$9,0)*MATCH(productData[size1],$EC$13,0)),MATCH(ROW(productData[sku]),ROW(productData[sku])),""),ROWS($A$15:A320)+$B$3))),IF($EC$13="",INDEX(productData[sku],SMALL(IF(ISNUMBER(MATCH(productData[category],$EC$9,0)*MATCH(productData[sex],$EC$11,0)),MATCH(ROW(productData[sku]),ROW(productData[sku])),""),ROWS($A$15:A320)+$B$3)),INDEX(productData[sku],SMALL(IF(ISNUMBER(MATCH(productData[category],$EC$9,0)*MATCH(productData[sex],$EC$11,0)*MATCH(productData[size1],$EC$13,0)),MATCH(ROW(productData[sku]),ROW(productData[sku])),""),ROWS($A$15:A320)+$B$3))))),"")</f>
        <v/>
      </c>
      <c r="EF315" s="501" t="str">
        <f t="array" ref="EF315">IFERROR(IF($EC$9="",IF($EC$11="",IF($EC$13="",INDEX(productData[description],SMALL(MATCH(ROW(productData[sku]),ROW(productData[sku])),ROWS($A$15:A322)+$B$3)),INDEX(productData[description],SMALL(IF(ISNUMBER(MATCH(productData[size1],$EC$13,0)),MATCH(ROW(productData[sku]),ROW(productData[sku])),""),ROWS($A$15:A320)+$B$3))),IF($EC$13="",INDEX(productData[description],SMALL(IF(ISNUMBER(MATCH(productData[sex],$EC$11,0)),MATCH(ROW(productData[sku]),ROW(productData[sku])),""),ROWS($A$15:A320)+$B$3)),INDEX(productData[description],SMALL(IF(ISNUMBER(MATCH(productData[sex],$EC$11,0)*MATCH(productData[size1],$EC$13,0)),MATCH(ROW(productData[sku]),ROW(productData[sku])),""),ROWS($A$15:A320)+$B$3)))),IF($EC$11="",IF($EC$13="",INDEX(productData[description],SMALL(IF(ISNUMBER(MATCH(productData[category],$EC$9,0)),MATCH(ROW(productData[sku]),ROW(productData[sku])),""),ROWS($A$15:A320)+$B$3)),INDEX(productData[description],SMALL(IF(ISNUMBER(MATCH(productData[category],$EC$9,0)*MATCH(productData[size1],$EC$13,0)),MATCH(ROW(productData[sku]),ROW(productData[sku])),""),ROWS($A$15:A320)+$B$3))),IF($EC$13="",INDEX(productData[description],SMALL(IF(ISNUMBER(MATCH(productData[category],$EC$9,0)*MATCH(productData[sex],$EC$11,0)),MATCH(ROW(productData[sku]),ROW(productData[sku])),""),ROWS($A$15:A320)+$B$3)),INDEX(productData[description],SMALL(IF(ISNUMBER(MATCH(productData[category],$EC$9,0)*MATCH(productData[sex],$EC$11,0)*MATCH(productData[size1],$EC$13,0)),MATCH(ROW(productData[sku]),ROW(productData[sku])),""),ROWS($A$15:A320)+$B$3))))),"")</f>
        <v/>
      </c>
      <c r="EG315" s="338" t="str">
        <f>IFERROR(IF('BHPC MANAGER'!$EE315="","",INDEX(inventory[ESISTENZA],MATCH('BHPC MANAGER'!$EE315,inventory[SKU],0))),0)</f>
        <v/>
      </c>
      <c r="EH315" s="339"/>
      <c r="EI315" s="339" t="str">
        <f t="shared" si="19"/>
        <v/>
      </c>
      <c r="EJ315" s="340"/>
      <c r="EK315" s="341" t="str">
        <f t="shared" si="20"/>
        <v/>
      </c>
    </row>
    <row r="316" spans="135:141" x14ac:dyDescent="0.35">
      <c r="EE316" s="342" t="str">
        <f t="array" ref="EE316">IFERROR(IF($EC$9="",IF($EC$11="",IF($EC$13="",INDEX(productData[sku],SMALL(MATCH(ROW(productData[sku]),ROW(productData[sku])),ROWS($A$15:A323)+$B$3)),INDEX(productData[sku],SMALL(IF(ISNUMBER(MATCH(productData[size1],$EC$13,0)),MATCH(ROW(productData[sku]),ROW(productData[sku])),""),ROWS($A$15:A321)+$B$3))),IF($EC$13="",INDEX(productData[sku],SMALL(IF(ISNUMBER(MATCH(productData[sex],$EC$11,0)),MATCH(ROW(productData[sku]),ROW(productData[sku])),""),ROWS($A$15:A321)+$B$3)),INDEX(productData[sku],SMALL(IF(ISNUMBER(MATCH(productData[sex],$EC$11,0)*MATCH(productData[size1],$EC$13,0)),MATCH(ROW(productData[sku]),ROW(productData[sku])),""),ROWS($A$15:A321)+$B$3)))),IF($EC$11="",IF($EC$13="",INDEX(productData[sku],SMALL(IF(ISNUMBER(MATCH(productData[category],$EC$9,0)),MATCH(ROW(productData[sku]),ROW(productData[sku])),""),ROWS($A$15:A321)+$B$3)),INDEX(productData[sku],SMALL(IF(ISNUMBER(MATCH(productData[category],$EC$9,0)*MATCH(productData[size1],$EC$13,0)),MATCH(ROW(productData[sku]),ROW(productData[sku])),""),ROWS($A$15:A321)+$B$3))),IF($EC$13="",INDEX(productData[sku],SMALL(IF(ISNUMBER(MATCH(productData[category],$EC$9,0)*MATCH(productData[sex],$EC$11,0)),MATCH(ROW(productData[sku]),ROW(productData[sku])),""),ROWS($A$15:A321)+$B$3)),INDEX(productData[sku],SMALL(IF(ISNUMBER(MATCH(productData[category],$EC$9,0)*MATCH(productData[sex],$EC$11,0)*MATCH(productData[size1],$EC$13,0)),MATCH(ROW(productData[sku]),ROW(productData[sku])),""),ROWS($A$15:A321)+$B$3))))),"")</f>
        <v/>
      </c>
      <c r="EF316" s="502" t="str">
        <f t="array" ref="EF316">IFERROR(IF($EC$9="",IF($EC$11="",IF($EC$13="",INDEX(productData[description],SMALL(MATCH(ROW(productData[sku]),ROW(productData[sku])),ROWS($A$15:A323)+$B$3)),INDEX(productData[description],SMALL(IF(ISNUMBER(MATCH(productData[size1],$EC$13,0)),MATCH(ROW(productData[sku]),ROW(productData[sku])),""),ROWS($A$15:A321)+$B$3))),IF($EC$13="",INDEX(productData[description],SMALL(IF(ISNUMBER(MATCH(productData[sex],$EC$11,0)),MATCH(ROW(productData[sku]),ROW(productData[sku])),""),ROWS($A$15:A321)+$B$3)),INDEX(productData[description],SMALL(IF(ISNUMBER(MATCH(productData[sex],$EC$11,0)*MATCH(productData[size1],$EC$13,0)),MATCH(ROW(productData[sku]),ROW(productData[sku])),""),ROWS($A$15:A321)+$B$3)))),IF($EC$11="",IF($EC$13="",INDEX(productData[description],SMALL(IF(ISNUMBER(MATCH(productData[category],$EC$9,0)),MATCH(ROW(productData[sku]),ROW(productData[sku])),""),ROWS($A$15:A321)+$B$3)),INDEX(productData[description],SMALL(IF(ISNUMBER(MATCH(productData[category],$EC$9,0)*MATCH(productData[size1],$EC$13,0)),MATCH(ROW(productData[sku]),ROW(productData[sku])),""),ROWS($A$15:A321)+$B$3))),IF($EC$13="",INDEX(productData[description],SMALL(IF(ISNUMBER(MATCH(productData[category],$EC$9,0)*MATCH(productData[sex],$EC$11,0)),MATCH(ROW(productData[sku]),ROW(productData[sku])),""),ROWS($A$15:A321)+$B$3)),INDEX(productData[description],SMALL(IF(ISNUMBER(MATCH(productData[category],$EC$9,0)*MATCH(productData[sex],$EC$11,0)*MATCH(productData[size1],$EC$13,0)),MATCH(ROW(productData[sku]),ROW(productData[sku])),""),ROWS($A$15:A321)+$B$3))))),"")</f>
        <v/>
      </c>
      <c r="EG316" s="343" t="str">
        <f>IFERROR(IF('BHPC MANAGER'!$EE316="","",INDEX(inventory[ESISTENZA],MATCH('BHPC MANAGER'!$EE316,inventory[SKU],0))),0)</f>
        <v/>
      </c>
      <c r="EH316" s="344"/>
      <c r="EI316" s="344" t="str">
        <f t="shared" si="19"/>
        <v/>
      </c>
      <c r="EJ316" s="345"/>
      <c r="EK316" s="346" t="str">
        <f t="shared" si="20"/>
        <v/>
      </c>
    </row>
    <row r="317" spans="135:141" x14ac:dyDescent="0.35">
      <c r="EE317" s="337" t="str">
        <f t="array" ref="EE317">IFERROR(IF($EC$9="",IF($EC$11="",IF($EC$13="",INDEX(productData[sku],SMALL(MATCH(ROW(productData[sku]),ROW(productData[sku])),ROWS($A$15:A324)+$B$3)),INDEX(productData[sku],SMALL(IF(ISNUMBER(MATCH(productData[size1],$EC$13,0)),MATCH(ROW(productData[sku]),ROW(productData[sku])),""),ROWS($A$15:A322)+$B$3))),IF($EC$13="",INDEX(productData[sku],SMALL(IF(ISNUMBER(MATCH(productData[sex],$EC$11,0)),MATCH(ROW(productData[sku]),ROW(productData[sku])),""),ROWS($A$15:A322)+$B$3)),INDEX(productData[sku],SMALL(IF(ISNUMBER(MATCH(productData[sex],$EC$11,0)*MATCH(productData[size1],$EC$13,0)),MATCH(ROW(productData[sku]),ROW(productData[sku])),""),ROWS($A$15:A322)+$B$3)))),IF($EC$11="",IF($EC$13="",INDEX(productData[sku],SMALL(IF(ISNUMBER(MATCH(productData[category],$EC$9,0)),MATCH(ROW(productData[sku]),ROW(productData[sku])),""),ROWS($A$15:A322)+$B$3)),INDEX(productData[sku],SMALL(IF(ISNUMBER(MATCH(productData[category],$EC$9,0)*MATCH(productData[size1],$EC$13,0)),MATCH(ROW(productData[sku]),ROW(productData[sku])),""),ROWS($A$15:A322)+$B$3))),IF($EC$13="",INDEX(productData[sku],SMALL(IF(ISNUMBER(MATCH(productData[category],$EC$9,0)*MATCH(productData[sex],$EC$11,0)),MATCH(ROW(productData[sku]),ROW(productData[sku])),""),ROWS($A$15:A322)+$B$3)),INDEX(productData[sku],SMALL(IF(ISNUMBER(MATCH(productData[category],$EC$9,0)*MATCH(productData[sex],$EC$11,0)*MATCH(productData[size1],$EC$13,0)),MATCH(ROW(productData[sku]),ROW(productData[sku])),""),ROWS($A$15:A322)+$B$3))))),"")</f>
        <v/>
      </c>
      <c r="EF317" s="501" t="str">
        <f t="array" ref="EF317">IFERROR(IF($EC$9="",IF($EC$11="",IF($EC$13="",INDEX(productData[description],SMALL(MATCH(ROW(productData[sku]),ROW(productData[sku])),ROWS($A$15:A324)+$B$3)),INDEX(productData[description],SMALL(IF(ISNUMBER(MATCH(productData[size1],$EC$13,0)),MATCH(ROW(productData[sku]),ROW(productData[sku])),""),ROWS($A$15:A322)+$B$3))),IF($EC$13="",INDEX(productData[description],SMALL(IF(ISNUMBER(MATCH(productData[sex],$EC$11,0)),MATCH(ROW(productData[sku]),ROW(productData[sku])),""),ROWS($A$15:A322)+$B$3)),INDEX(productData[description],SMALL(IF(ISNUMBER(MATCH(productData[sex],$EC$11,0)*MATCH(productData[size1],$EC$13,0)),MATCH(ROW(productData[sku]),ROW(productData[sku])),""),ROWS($A$15:A322)+$B$3)))),IF($EC$11="",IF($EC$13="",INDEX(productData[description],SMALL(IF(ISNUMBER(MATCH(productData[category],$EC$9,0)),MATCH(ROW(productData[sku]),ROW(productData[sku])),""),ROWS($A$15:A322)+$B$3)),INDEX(productData[description],SMALL(IF(ISNUMBER(MATCH(productData[category],$EC$9,0)*MATCH(productData[size1],$EC$13,0)),MATCH(ROW(productData[sku]),ROW(productData[sku])),""),ROWS($A$15:A322)+$B$3))),IF($EC$13="",INDEX(productData[description],SMALL(IF(ISNUMBER(MATCH(productData[category],$EC$9,0)*MATCH(productData[sex],$EC$11,0)),MATCH(ROW(productData[sku]),ROW(productData[sku])),""),ROWS($A$15:A322)+$B$3)),INDEX(productData[description],SMALL(IF(ISNUMBER(MATCH(productData[category],$EC$9,0)*MATCH(productData[sex],$EC$11,0)*MATCH(productData[size1],$EC$13,0)),MATCH(ROW(productData[sku]),ROW(productData[sku])),""),ROWS($A$15:A322)+$B$3))))),"")</f>
        <v/>
      </c>
      <c r="EG317" s="338" t="str">
        <f>IFERROR(IF('BHPC MANAGER'!$EE317="","",INDEX(inventory[ESISTENZA],MATCH('BHPC MANAGER'!$EE317,inventory[SKU],0))),0)</f>
        <v/>
      </c>
      <c r="EH317" s="339"/>
      <c r="EI317" s="339" t="str">
        <f t="shared" si="19"/>
        <v/>
      </c>
      <c r="EJ317" s="340"/>
      <c r="EK317" s="341" t="str">
        <f t="shared" si="20"/>
        <v/>
      </c>
    </row>
    <row r="318" spans="135:141" x14ac:dyDescent="0.35">
      <c r="EE318" s="342" t="str">
        <f t="array" ref="EE318">IFERROR(IF($EC$9="",IF($EC$11="",IF($EC$13="",INDEX(productData[sku],SMALL(MATCH(ROW(productData[sku]),ROW(productData[sku])),ROWS($A$15:A325)+$B$3)),INDEX(productData[sku],SMALL(IF(ISNUMBER(MATCH(productData[size1],$EC$13,0)),MATCH(ROW(productData[sku]),ROW(productData[sku])),""),ROWS($A$15:A323)+$B$3))),IF($EC$13="",INDEX(productData[sku],SMALL(IF(ISNUMBER(MATCH(productData[sex],$EC$11,0)),MATCH(ROW(productData[sku]),ROW(productData[sku])),""),ROWS($A$15:A323)+$B$3)),INDEX(productData[sku],SMALL(IF(ISNUMBER(MATCH(productData[sex],$EC$11,0)*MATCH(productData[size1],$EC$13,0)),MATCH(ROW(productData[sku]),ROW(productData[sku])),""),ROWS($A$15:A323)+$B$3)))),IF($EC$11="",IF($EC$13="",INDEX(productData[sku],SMALL(IF(ISNUMBER(MATCH(productData[category],$EC$9,0)),MATCH(ROW(productData[sku]),ROW(productData[sku])),""),ROWS($A$15:A323)+$B$3)),INDEX(productData[sku],SMALL(IF(ISNUMBER(MATCH(productData[category],$EC$9,0)*MATCH(productData[size1],$EC$13,0)),MATCH(ROW(productData[sku]),ROW(productData[sku])),""),ROWS($A$15:A323)+$B$3))),IF($EC$13="",INDEX(productData[sku],SMALL(IF(ISNUMBER(MATCH(productData[category],$EC$9,0)*MATCH(productData[sex],$EC$11,0)),MATCH(ROW(productData[sku]),ROW(productData[sku])),""),ROWS($A$15:A323)+$B$3)),INDEX(productData[sku],SMALL(IF(ISNUMBER(MATCH(productData[category],$EC$9,0)*MATCH(productData[sex],$EC$11,0)*MATCH(productData[size1],$EC$13,0)),MATCH(ROW(productData[sku]),ROW(productData[sku])),""),ROWS($A$15:A323)+$B$3))))),"")</f>
        <v/>
      </c>
      <c r="EF318" s="502" t="str">
        <f t="array" ref="EF318">IFERROR(IF($EC$9="",IF($EC$11="",IF($EC$13="",INDEX(productData[description],SMALL(MATCH(ROW(productData[sku]),ROW(productData[sku])),ROWS($A$15:A325)+$B$3)),INDEX(productData[description],SMALL(IF(ISNUMBER(MATCH(productData[size1],$EC$13,0)),MATCH(ROW(productData[sku]),ROW(productData[sku])),""),ROWS($A$15:A323)+$B$3))),IF($EC$13="",INDEX(productData[description],SMALL(IF(ISNUMBER(MATCH(productData[sex],$EC$11,0)),MATCH(ROW(productData[sku]),ROW(productData[sku])),""),ROWS($A$15:A323)+$B$3)),INDEX(productData[description],SMALL(IF(ISNUMBER(MATCH(productData[sex],$EC$11,0)*MATCH(productData[size1],$EC$13,0)),MATCH(ROW(productData[sku]),ROW(productData[sku])),""),ROWS($A$15:A323)+$B$3)))),IF($EC$11="",IF($EC$13="",INDEX(productData[description],SMALL(IF(ISNUMBER(MATCH(productData[category],$EC$9,0)),MATCH(ROW(productData[sku]),ROW(productData[sku])),""),ROWS($A$15:A323)+$B$3)),INDEX(productData[description],SMALL(IF(ISNUMBER(MATCH(productData[category],$EC$9,0)*MATCH(productData[size1],$EC$13,0)),MATCH(ROW(productData[sku]),ROW(productData[sku])),""),ROWS($A$15:A323)+$B$3))),IF($EC$13="",INDEX(productData[description],SMALL(IF(ISNUMBER(MATCH(productData[category],$EC$9,0)*MATCH(productData[sex],$EC$11,0)),MATCH(ROW(productData[sku]),ROW(productData[sku])),""),ROWS($A$15:A323)+$B$3)),INDEX(productData[description],SMALL(IF(ISNUMBER(MATCH(productData[category],$EC$9,0)*MATCH(productData[sex],$EC$11,0)*MATCH(productData[size1],$EC$13,0)),MATCH(ROW(productData[sku]),ROW(productData[sku])),""),ROWS($A$15:A323)+$B$3))))),"")</f>
        <v/>
      </c>
      <c r="EG318" s="343" t="str">
        <f>IFERROR(IF('BHPC MANAGER'!$EE318="","",INDEX(inventory[ESISTENZA],MATCH('BHPC MANAGER'!$EE318,inventory[SKU],0))),0)</f>
        <v/>
      </c>
      <c r="EH318" s="344"/>
      <c r="EI318" s="344" t="str">
        <f t="shared" si="19"/>
        <v/>
      </c>
      <c r="EJ318" s="345"/>
      <c r="EK318" s="346" t="str">
        <f t="shared" si="20"/>
        <v/>
      </c>
    </row>
    <row r="319" spans="135:141" x14ac:dyDescent="0.35">
      <c r="EE319" s="337" t="str">
        <f t="array" ref="EE319">IFERROR(IF($EC$9="",IF($EC$11="",IF($EC$13="",INDEX(productData[sku],SMALL(MATCH(ROW(productData[sku]),ROW(productData[sku])),ROWS($A$15:A326)+$B$3)),INDEX(productData[sku],SMALL(IF(ISNUMBER(MATCH(productData[size1],$EC$13,0)),MATCH(ROW(productData[sku]),ROW(productData[sku])),""),ROWS($A$15:A324)+$B$3))),IF($EC$13="",INDEX(productData[sku],SMALL(IF(ISNUMBER(MATCH(productData[sex],$EC$11,0)),MATCH(ROW(productData[sku]),ROW(productData[sku])),""),ROWS($A$15:A324)+$B$3)),INDEX(productData[sku],SMALL(IF(ISNUMBER(MATCH(productData[sex],$EC$11,0)*MATCH(productData[size1],$EC$13,0)),MATCH(ROW(productData[sku]),ROW(productData[sku])),""),ROWS($A$15:A324)+$B$3)))),IF($EC$11="",IF($EC$13="",INDEX(productData[sku],SMALL(IF(ISNUMBER(MATCH(productData[category],$EC$9,0)),MATCH(ROW(productData[sku]),ROW(productData[sku])),""),ROWS($A$15:A324)+$B$3)),INDEX(productData[sku],SMALL(IF(ISNUMBER(MATCH(productData[category],$EC$9,0)*MATCH(productData[size1],$EC$13,0)),MATCH(ROW(productData[sku]),ROW(productData[sku])),""),ROWS($A$15:A324)+$B$3))),IF($EC$13="",INDEX(productData[sku],SMALL(IF(ISNUMBER(MATCH(productData[category],$EC$9,0)*MATCH(productData[sex],$EC$11,0)),MATCH(ROW(productData[sku]),ROW(productData[sku])),""),ROWS($A$15:A324)+$B$3)),INDEX(productData[sku],SMALL(IF(ISNUMBER(MATCH(productData[category],$EC$9,0)*MATCH(productData[sex],$EC$11,0)*MATCH(productData[size1],$EC$13,0)),MATCH(ROW(productData[sku]),ROW(productData[sku])),""),ROWS($A$15:A324)+$B$3))))),"")</f>
        <v/>
      </c>
      <c r="EF319" s="501" t="str">
        <f t="array" ref="EF319">IFERROR(IF($EC$9="",IF($EC$11="",IF($EC$13="",INDEX(productData[description],SMALL(MATCH(ROW(productData[sku]),ROW(productData[sku])),ROWS($A$15:A326)+$B$3)),INDEX(productData[description],SMALL(IF(ISNUMBER(MATCH(productData[size1],$EC$13,0)),MATCH(ROW(productData[sku]),ROW(productData[sku])),""),ROWS($A$15:A324)+$B$3))),IF($EC$13="",INDEX(productData[description],SMALL(IF(ISNUMBER(MATCH(productData[sex],$EC$11,0)),MATCH(ROW(productData[sku]),ROW(productData[sku])),""),ROWS($A$15:A324)+$B$3)),INDEX(productData[description],SMALL(IF(ISNUMBER(MATCH(productData[sex],$EC$11,0)*MATCH(productData[size1],$EC$13,0)),MATCH(ROW(productData[sku]),ROW(productData[sku])),""),ROWS($A$15:A324)+$B$3)))),IF($EC$11="",IF($EC$13="",INDEX(productData[description],SMALL(IF(ISNUMBER(MATCH(productData[category],$EC$9,0)),MATCH(ROW(productData[sku]),ROW(productData[sku])),""),ROWS($A$15:A324)+$B$3)),INDEX(productData[description],SMALL(IF(ISNUMBER(MATCH(productData[category],$EC$9,0)*MATCH(productData[size1],$EC$13,0)),MATCH(ROW(productData[sku]),ROW(productData[sku])),""),ROWS($A$15:A324)+$B$3))),IF($EC$13="",INDEX(productData[description],SMALL(IF(ISNUMBER(MATCH(productData[category],$EC$9,0)*MATCH(productData[sex],$EC$11,0)),MATCH(ROW(productData[sku]),ROW(productData[sku])),""),ROWS($A$15:A324)+$B$3)),INDEX(productData[description],SMALL(IF(ISNUMBER(MATCH(productData[category],$EC$9,0)*MATCH(productData[sex],$EC$11,0)*MATCH(productData[size1],$EC$13,0)),MATCH(ROW(productData[sku]),ROW(productData[sku])),""),ROWS($A$15:A324)+$B$3))))),"")</f>
        <v/>
      </c>
      <c r="EG319" s="338" t="str">
        <f>IFERROR(IF('BHPC MANAGER'!$EE319="","",INDEX(inventory[ESISTENZA],MATCH('BHPC MANAGER'!$EE319,inventory[SKU],0))),0)</f>
        <v/>
      </c>
      <c r="EH319" s="339"/>
      <c r="EI319" s="339" t="str">
        <f t="shared" si="19"/>
        <v/>
      </c>
      <c r="EJ319" s="340"/>
      <c r="EK319" s="341" t="str">
        <f t="shared" si="20"/>
        <v/>
      </c>
    </row>
    <row r="320" spans="135:141" x14ac:dyDescent="0.35">
      <c r="EE320" s="342" t="str">
        <f t="array" ref="EE320">IFERROR(IF($EC$9="",IF($EC$11="",IF($EC$13="",INDEX(productData[sku],SMALL(MATCH(ROW(productData[sku]),ROW(productData[sku])),ROWS($A$15:A327)+$B$3)),INDEX(productData[sku],SMALL(IF(ISNUMBER(MATCH(productData[size1],$EC$13,0)),MATCH(ROW(productData[sku]),ROW(productData[sku])),""),ROWS($A$15:A325)+$B$3))),IF($EC$13="",INDEX(productData[sku],SMALL(IF(ISNUMBER(MATCH(productData[sex],$EC$11,0)),MATCH(ROW(productData[sku]),ROW(productData[sku])),""),ROWS($A$15:A325)+$B$3)),INDEX(productData[sku],SMALL(IF(ISNUMBER(MATCH(productData[sex],$EC$11,0)*MATCH(productData[size1],$EC$13,0)),MATCH(ROW(productData[sku]),ROW(productData[sku])),""),ROWS($A$15:A325)+$B$3)))),IF($EC$11="",IF($EC$13="",INDEX(productData[sku],SMALL(IF(ISNUMBER(MATCH(productData[category],$EC$9,0)),MATCH(ROW(productData[sku]),ROW(productData[sku])),""),ROWS($A$15:A325)+$B$3)),INDEX(productData[sku],SMALL(IF(ISNUMBER(MATCH(productData[category],$EC$9,0)*MATCH(productData[size1],$EC$13,0)),MATCH(ROW(productData[sku]),ROW(productData[sku])),""),ROWS($A$15:A325)+$B$3))),IF($EC$13="",INDEX(productData[sku],SMALL(IF(ISNUMBER(MATCH(productData[category],$EC$9,0)*MATCH(productData[sex],$EC$11,0)),MATCH(ROW(productData[sku]),ROW(productData[sku])),""),ROWS($A$15:A325)+$B$3)),INDEX(productData[sku],SMALL(IF(ISNUMBER(MATCH(productData[category],$EC$9,0)*MATCH(productData[sex],$EC$11,0)*MATCH(productData[size1],$EC$13,0)),MATCH(ROW(productData[sku]),ROW(productData[sku])),""),ROWS($A$15:A325)+$B$3))))),"")</f>
        <v/>
      </c>
      <c r="EF320" s="502" t="str">
        <f t="array" ref="EF320">IFERROR(IF($EC$9="",IF($EC$11="",IF($EC$13="",INDEX(productData[description],SMALL(MATCH(ROW(productData[sku]),ROW(productData[sku])),ROWS($A$15:A327)+$B$3)),INDEX(productData[description],SMALL(IF(ISNUMBER(MATCH(productData[size1],$EC$13,0)),MATCH(ROW(productData[sku]),ROW(productData[sku])),""),ROWS($A$15:A325)+$B$3))),IF($EC$13="",INDEX(productData[description],SMALL(IF(ISNUMBER(MATCH(productData[sex],$EC$11,0)),MATCH(ROW(productData[sku]),ROW(productData[sku])),""),ROWS($A$15:A325)+$B$3)),INDEX(productData[description],SMALL(IF(ISNUMBER(MATCH(productData[sex],$EC$11,0)*MATCH(productData[size1],$EC$13,0)),MATCH(ROW(productData[sku]),ROW(productData[sku])),""),ROWS($A$15:A325)+$B$3)))),IF($EC$11="",IF($EC$13="",INDEX(productData[description],SMALL(IF(ISNUMBER(MATCH(productData[category],$EC$9,0)),MATCH(ROW(productData[sku]),ROW(productData[sku])),""),ROWS($A$15:A325)+$B$3)),INDEX(productData[description],SMALL(IF(ISNUMBER(MATCH(productData[category],$EC$9,0)*MATCH(productData[size1],$EC$13,0)),MATCH(ROW(productData[sku]),ROW(productData[sku])),""),ROWS($A$15:A325)+$B$3))),IF($EC$13="",INDEX(productData[description],SMALL(IF(ISNUMBER(MATCH(productData[category],$EC$9,0)*MATCH(productData[sex],$EC$11,0)),MATCH(ROW(productData[sku]),ROW(productData[sku])),""),ROWS($A$15:A325)+$B$3)),INDEX(productData[description],SMALL(IF(ISNUMBER(MATCH(productData[category],$EC$9,0)*MATCH(productData[sex],$EC$11,0)*MATCH(productData[size1],$EC$13,0)),MATCH(ROW(productData[sku]),ROW(productData[sku])),""),ROWS($A$15:A325)+$B$3))))),"")</f>
        <v/>
      </c>
      <c r="EG320" s="343" t="str">
        <f>IFERROR(IF('BHPC MANAGER'!$EE320="","",INDEX(inventory[ESISTENZA],MATCH('BHPC MANAGER'!$EE320,inventory[SKU],0))),0)</f>
        <v/>
      </c>
      <c r="EH320" s="344"/>
      <c r="EI320" s="344" t="str">
        <f t="shared" si="19"/>
        <v/>
      </c>
      <c r="EJ320" s="345"/>
      <c r="EK320" s="346" t="str">
        <f t="shared" si="20"/>
        <v/>
      </c>
    </row>
    <row r="321" spans="135:141" x14ac:dyDescent="0.35">
      <c r="EE321" s="337" t="str">
        <f t="array" ref="EE321">IFERROR(IF($EC$9="",IF($EC$11="",IF($EC$13="",INDEX(productData[sku],SMALL(MATCH(ROW(productData[sku]),ROW(productData[sku])),ROWS($A$15:A328)+$B$3)),INDEX(productData[sku],SMALL(IF(ISNUMBER(MATCH(productData[size1],$EC$13,0)),MATCH(ROW(productData[sku]),ROW(productData[sku])),""),ROWS($A$15:A326)+$B$3))),IF($EC$13="",INDEX(productData[sku],SMALL(IF(ISNUMBER(MATCH(productData[sex],$EC$11,0)),MATCH(ROW(productData[sku]),ROW(productData[sku])),""),ROWS($A$15:A326)+$B$3)),INDEX(productData[sku],SMALL(IF(ISNUMBER(MATCH(productData[sex],$EC$11,0)*MATCH(productData[size1],$EC$13,0)),MATCH(ROW(productData[sku]),ROW(productData[sku])),""),ROWS($A$15:A326)+$B$3)))),IF($EC$11="",IF($EC$13="",INDEX(productData[sku],SMALL(IF(ISNUMBER(MATCH(productData[category],$EC$9,0)),MATCH(ROW(productData[sku]),ROW(productData[sku])),""),ROWS($A$15:A326)+$B$3)),INDEX(productData[sku],SMALL(IF(ISNUMBER(MATCH(productData[category],$EC$9,0)*MATCH(productData[size1],$EC$13,0)),MATCH(ROW(productData[sku]),ROW(productData[sku])),""),ROWS($A$15:A326)+$B$3))),IF($EC$13="",INDEX(productData[sku],SMALL(IF(ISNUMBER(MATCH(productData[category],$EC$9,0)*MATCH(productData[sex],$EC$11,0)),MATCH(ROW(productData[sku]),ROW(productData[sku])),""),ROWS($A$15:A326)+$B$3)),INDEX(productData[sku],SMALL(IF(ISNUMBER(MATCH(productData[category],$EC$9,0)*MATCH(productData[sex],$EC$11,0)*MATCH(productData[size1],$EC$13,0)),MATCH(ROW(productData[sku]),ROW(productData[sku])),""),ROWS($A$15:A326)+$B$3))))),"")</f>
        <v/>
      </c>
      <c r="EF321" s="501" t="str">
        <f t="array" ref="EF321">IFERROR(IF($EC$9="",IF($EC$11="",IF($EC$13="",INDEX(productData[description],SMALL(MATCH(ROW(productData[sku]),ROW(productData[sku])),ROWS($A$15:A328)+$B$3)),INDEX(productData[description],SMALL(IF(ISNUMBER(MATCH(productData[size1],$EC$13,0)),MATCH(ROW(productData[sku]),ROW(productData[sku])),""),ROWS($A$15:A326)+$B$3))),IF($EC$13="",INDEX(productData[description],SMALL(IF(ISNUMBER(MATCH(productData[sex],$EC$11,0)),MATCH(ROW(productData[sku]),ROW(productData[sku])),""),ROWS($A$15:A326)+$B$3)),INDEX(productData[description],SMALL(IF(ISNUMBER(MATCH(productData[sex],$EC$11,0)*MATCH(productData[size1],$EC$13,0)),MATCH(ROW(productData[sku]),ROW(productData[sku])),""),ROWS($A$15:A326)+$B$3)))),IF($EC$11="",IF($EC$13="",INDEX(productData[description],SMALL(IF(ISNUMBER(MATCH(productData[category],$EC$9,0)),MATCH(ROW(productData[sku]),ROW(productData[sku])),""),ROWS($A$15:A326)+$B$3)),INDEX(productData[description],SMALL(IF(ISNUMBER(MATCH(productData[category],$EC$9,0)*MATCH(productData[size1],$EC$13,0)),MATCH(ROW(productData[sku]),ROW(productData[sku])),""),ROWS($A$15:A326)+$B$3))),IF($EC$13="",INDEX(productData[description],SMALL(IF(ISNUMBER(MATCH(productData[category],$EC$9,0)*MATCH(productData[sex],$EC$11,0)),MATCH(ROW(productData[sku]),ROW(productData[sku])),""),ROWS($A$15:A326)+$B$3)),INDEX(productData[description],SMALL(IF(ISNUMBER(MATCH(productData[category],$EC$9,0)*MATCH(productData[sex],$EC$11,0)*MATCH(productData[size1],$EC$13,0)),MATCH(ROW(productData[sku]),ROW(productData[sku])),""),ROWS($A$15:A326)+$B$3))))),"")</f>
        <v/>
      </c>
      <c r="EG321" s="338" t="str">
        <f>IFERROR(IF('BHPC MANAGER'!$EE321="","",INDEX(inventory[ESISTENZA],MATCH('BHPC MANAGER'!$EE321,inventory[SKU],0))),0)</f>
        <v/>
      </c>
      <c r="EH321" s="339"/>
      <c r="EI321" s="339" t="str">
        <f t="shared" si="19"/>
        <v/>
      </c>
      <c r="EJ321" s="340"/>
      <c r="EK321" s="341" t="str">
        <f t="shared" si="20"/>
        <v/>
      </c>
    </row>
    <row r="322" spans="135:141" x14ac:dyDescent="0.35">
      <c r="EE322" s="342" t="str">
        <f t="array" ref="EE322">IFERROR(IF($EC$9="",IF($EC$11="",IF($EC$13="",INDEX(productData[sku],SMALL(MATCH(ROW(productData[sku]),ROW(productData[sku])),ROWS($A$15:A329)+$B$3)),INDEX(productData[sku],SMALL(IF(ISNUMBER(MATCH(productData[size1],$EC$13,0)),MATCH(ROW(productData[sku]),ROW(productData[sku])),""),ROWS($A$15:A327)+$B$3))),IF($EC$13="",INDEX(productData[sku],SMALL(IF(ISNUMBER(MATCH(productData[sex],$EC$11,0)),MATCH(ROW(productData[sku]),ROW(productData[sku])),""),ROWS($A$15:A327)+$B$3)),INDEX(productData[sku],SMALL(IF(ISNUMBER(MATCH(productData[sex],$EC$11,0)*MATCH(productData[size1],$EC$13,0)),MATCH(ROW(productData[sku]),ROW(productData[sku])),""),ROWS($A$15:A327)+$B$3)))),IF($EC$11="",IF($EC$13="",INDEX(productData[sku],SMALL(IF(ISNUMBER(MATCH(productData[category],$EC$9,0)),MATCH(ROW(productData[sku]),ROW(productData[sku])),""),ROWS($A$15:A327)+$B$3)),INDEX(productData[sku],SMALL(IF(ISNUMBER(MATCH(productData[category],$EC$9,0)*MATCH(productData[size1],$EC$13,0)),MATCH(ROW(productData[sku]),ROW(productData[sku])),""),ROWS($A$15:A327)+$B$3))),IF($EC$13="",INDEX(productData[sku],SMALL(IF(ISNUMBER(MATCH(productData[category],$EC$9,0)*MATCH(productData[sex],$EC$11,0)),MATCH(ROW(productData[sku]),ROW(productData[sku])),""),ROWS($A$15:A327)+$B$3)),INDEX(productData[sku],SMALL(IF(ISNUMBER(MATCH(productData[category],$EC$9,0)*MATCH(productData[sex],$EC$11,0)*MATCH(productData[size1],$EC$13,0)),MATCH(ROW(productData[sku]),ROW(productData[sku])),""),ROWS($A$15:A327)+$B$3))))),"")</f>
        <v/>
      </c>
      <c r="EF322" s="502" t="str">
        <f t="array" ref="EF322">IFERROR(IF($EC$9="",IF($EC$11="",IF($EC$13="",INDEX(productData[description],SMALL(MATCH(ROW(productData[sku]),ROW(productData[sku])),ROWS($A$15:A329)+$B$3)),INDEX(productData[description],SMALL(IF(ISNUMBER(MATCH(productData[size1],$EC$13,0)),MATCH(ROW(productData[sku]),ROW(productData[sku])),""),ROWS($A$15:A327)+$B$3))),IF($EC$13="",INDEX(productData[description],SMALL(IF(ISNUMBER(MATCH(productData[sex],$EC$11,0)),MATCH(ROW(productData[sku]),ROW(productData[sku])),""),ROWS($A$15:A327)+$B$3)),INDEX(productData[description],SMALL(IF(ISNUMBER(MATCH(productData[sex],$EC$11,0)*MATCH(productData[size1],$EC$13,0)),MATCH(ROW(productData[sku]),ROW(productData[sku])),""),ROWS($A$15:A327)+$B$3)))),IF($EC$11="",IF($EC$13="",INDEX(productData[description],SMALL(IF(ISNUMBER(MATCH(productData[category],$EC$9,0)),MATCH(ROW(productData[sku]),ROW(productData[sku])),""),ROWS($A$15:A327)+$B$3)),INDEX(productData[description],SMALL(IF(ISNUMBER(MATCH(productData[category],$EC$9,0)*MATCH(productData[size1],$EC$13,0)),MATCH(ROW(productData[sku]),ROW(productData[sku])),""),ROWS($A$15:A327)+$B$3))),IF($EC$13="",INDEX(productData[description],SMALL(IF(ISNUMBER(MATCH(productData[category],$EC$9,0)*MATCH(productData[sex],$EC$11,0)),MATCH(ROW(productData[sku]),ROW(productData[sku])),""),ROWS($A$15:A327)+$B$3)),INDEX(productData[description],SMALL(IF(ISNUMBER(MATCH(productData[category],$EC$9,0)*MATCH(productData[sex],$EC$11,0)*MATCH(productData[size1],$EC$13,0)),MATCH(ROW(productData[sku]),ROW(productData[sku])),""),ROWS($A$15:A327)+$B$3))))),"")</f>
        <v/>
      </c>
      <c r="EG322" s="343" t="str">
        <f>IFERROR(IF('BHPC MANAGER'!$EE322="","",INDEX(inventory[ESISTENZA],MATCH('BHPC MANAGER'!$EE322,inventory[SKU],0))),0)</f>
        <v/>
      </c>
      <c r="EH322" s="344"/>
      <c r="EI322" s="344" t="str">
        <f t="shared" si="19"/>
        <v/>
      </c>
      <c r="EJ322" s="345"/>
      <c r="EK322" s="346" t="str">
        <f t="shared" si="20"/>
        <v/>
      </c>
    </row>
    <row r="323" spans="135:141" x14ac:dyDescent="0.35">
      <c r="EE323" s="337" t="str">
        <f t="array" ref="EE323">IFERROR(IF($EC$9="",IF($EC$11="",IF($EC$13="",INDEX(productData[sku],SMALL(MATCH(ROW(productData[sku]),ROW(productData[sku])),ROWS($A$15:A330)+$B$3)),INDEX(productData[sku],SMALL(IF(ISNUMBER(MATCH(productData[size1],$EC$13,0)),MATCH(ROW(productData[sku]),ROW(productData[sku])),""),ROWS($A$15:A328)+$B$3))),IF($EC$13="",INDEX(productData[sku],SMALL(IF(ISNUMBER(MATCH(productData[sex],$EC$11,0)),MATCH(ROW(productData[sku]),ROW(productData[sku])),""),ROWS($A$15:A328)+$B$3)),INDEX(productData[sku],SMALL(IF(ISNUMBER(MATCH(productData[sex],$EC$11,0)*MATCH(productData[size1],$EC$13,0)),MATCH(ROW(productData[sku]),ROW(productData[sku])),""),ROWS($A$15:A328)+$B$3)))),IF($EC$11="",IF($EC$13="",INDEX(productData[sku],SMALL(IF(ISNUMBER(MATCH(productData[category],$EC$9,0)),MATCH(ROW(productData[sku]),ROW(productData[sku])),""),ROWS($A$15:A328)+$B$3)),INDEX(productData[sku],SMALL(IF(ISNUMBER(MATCH(productData[category],$EC$9,0)*MATCH(productData[size1],$EC$13,0)),MATCH(ROW(productData[sku]),ROW(productData[sku])),""),ROWS($A$15:A328)+$B$3))),IF($EC$13="",INDEX(productData[sku],SMALL(IF(ISNUMBER(MATCH(productData[category],$EC$9,0)*MATCH(productData[sex],$EC$11,0)),MATCH(ROW(productData[sku]),ROW(productData[sku])),""),ROWS($A$15:A328)+$B$3)),INDEX(productData[sku],SMALL(IF(ISNUMBER(MATCH(productData[category],$EC$9,0)*MATCH(productData[sex],$EC$11,0)*MATCH(productData[size1],$EC$13,0)),MATCH(ROW(productData[sku]),ROW(productData[sku])),""),ROWS($A$15:A328)+$B$3))))),"")</f>
        <v/>
      </c>
      <c r="EF323" s="501" t="str">
        <f t="array" ref="EF323">IFERROR(IF($EC$9="",IF($EC$11="",IF($EC$13="",INDEX(productData[description],SMALL(MATCH(ROW(productData[sku]),ROW(productData[sku])),ROWS($A$15:A330)+$B$3)),INDEX(productData[description],SMALL(IF(ISNUMBER(MATCH(productData[size1],$EC$13,0)),MATCH(ROW(productData[sku]),ROW(productData[sku])),""),ROWS($A$15:A328)+$B$3))),IF($EC$13="",INDEX(productData[description],SMALL(IF(ISNUMBER(MATCH(productData[sex],$EC$11,0)),MATCH(ROW(productData[sku]),ROW(productData[sku])),""),ROWS($A$15:A328)+$B$3)),INDEX(productData[description],SMALL(IF(ISNUMBER(MATCH(productData[sex],$EC$11,0)*MATCH(productData[size1],$EC$13,0)),MATCH(ROW(productData[sku]),ROW(productData[sku])),""),ROWS($A$15:A328)+$B$3)))),IF($EC$11="",IF($EC$13="",INDEX(productData[description],SMALL(IF(ISNUMBER(MATCH(productData[category],$EC$9,0)),MATCH(ROW(productData[sku]),ROW(productData[sku])),""),ROWS($A$15:A328)+$B$3)),INDEX(productData[description],SMALL(IF(ISNUMBER(MATCH(productData[category],$EC$9,0)*MATCH(productData[size1],$EC$13,0)),MATCH(ROW(productData[sku]),ROW(productData[sku])),""),ROWS($A$15:A328)+$B$3))),IF($EC$13="",INDEX(productData[description],SMALL(IF(ISNUMBER(MATCH(productData[category],$EC$9,0)*MATCH(productData[sex],$EC$11,0)),MATCH(ROW(productData[sku]),ROW(productData[sku])),""),ROWS($A$15:A328)+$B$3)),INDEX(productData[description],SMALL(IF(ISNUMBER(MATCH(productData[category],$EC$9,0)*MATCH(productData[sex],$EC$11,0)*MATCH(productData[size1],$EC$13,0)),MATCH(ROW(productData[sku]),ROW(productData[sku])),""),ROWS($A$15:A328)+$B$3))))),"")</f>
        <v/>
      </c>
      <c r="EG323" s="338" t="str">
        <f>IFERROR(IF('BHPC MANAGER'!$EE323="","",INDEX(inventory[ESISTENZA],MATCH('BHPC MANAGER'!$EE323,inventory[SKU],0))),0)</f>
        <v/>
      </c>
      <c r="EH323" s="339"/>
      <c r="EI323" s="339" t="str">
        <f t="shared" si="19"/>
        <v/>
      </c>
      <c r="EJ323" s="340"/>
      <c r="EK323" s="341" t="str">
        <f t="shared" si="20"/>
        <v/>
      </c>
    </row>
    <row r="324" spans="135:141" x14ac:dyDescent="0.35">
      <c r="EE324" s="342" t="str">
        <f t="array" ref="EE324">IFERROR(IF($EC$9="",IF($EC$11="",IF($EC$13="",INDEX(productData[sku],SMALL(MATCH(ROW(productData[sku]),ROW(productData[sku])),ROWS($A$15:A331)+$B$3)),INDEX(productData[sku],SMALL(IF(ISNUMBER(MATCH(productData[size1],$EC$13,0)),MATCH(ROW(productData[sku]),ROW(productData[sku])),""),ROWS($A$15:A329)+$B$3))),IF($EC$13="",INDEX(productData[sku],SMALL(IF(ISNUMBER(MATCH(productData[sex],$EC$11,0)),MATCH(ROW(productData[sku]),ROW(productData[sku])),""),ROWS($A$15:A329)+$B$3)),INDEX(productData[sku],SMALL(IF(ISNUMBER(MATCH(productData[sex],$EC$11,0)*MATCH(productData[size1],$EC$13,0)),MATCH(ROW(productData[sku]),ROW(productData[sku])),""),ROWS($A$15:A329)+$B$3)))),IF($EC$11="",IF($EC$13="",INDEX(productData[sku],SMALL(IF(ISNUMBER(MATCH(productData[category],$EC$9,0)),MATCH(ROW(productData[sku]),ROW(productData[sku])),""),ROWS($A$15:A329)+$B$3)),INDEX(productData[sku],SMALL(IF(ISNUMBER(MATCH(productData[category],$EC$9,0)*MATCH(productData[size1],$EC$13,0)),MATCH(ROW(productData[sku]),ROW(productData[sku])),""),ROWS($A$15:A329)+$B$3))),IF($EC$13="",INDEX(productData[sku],SMALL(IF(ISNUMBER(MATCH(productData[category],$EC$9,0)*MATCH(productData[sex],$EC$11,0)),MATCH(ROW(productData[sku]),ROW(productData[sku])),""),ROWS($A$15:A329)+$B$3)),INDEX(productData[sku],SMALL(IF(ISNUMBER(MATCH(productData[category],$EC$9,0)*MATCH(productData[sex],$EC$11,0)*MATCH(productData[size1],$EC$13,0)),MATCH(ROW(productData[sku]),ROW(productData[sku])),""),ROWS($A$15:A329)+$B$3))))),"")</f>
        <v/>
      </c>
      <c r="EF324" s="502" t="str">
        <f t="array" ref="EF324">IFERROR(IF($EC$9="",IF($EC$11="",IF($EC$13="",INDEX(productData[description],SMALL(MATCH(ROW(productData[sku]),ROW(productData[sku])),ROWS($A$15:A331)+$B$3)),INDEX(productData[description],SMALL(IF(ISNUMBER(MATCH(productData[size1],$EC$13,0)),MATCH(ROW(productData[sku]),ROW(productData[sku])),""),ROWS($A$15:A329)+$B$3))),IF($EC$13="",INDEX(productData[description],SMALL(IF(ISNUMBER(MATCH(productData[sex],$EC$11,0)),MATCH(ROW(productData[sku]),ROW(productData[sku])),""),ROWS($A$15:A329)+$B$3)),INDEX(productData[description],SMALL(IF(ISNUMBER(MATCH(productData[sex],$EC$11,0)*MATCH(productData[size1],$EC$13,0)),MATCH(ROW(productData[sku]),ROW(productData[sku])),""),ROWS($A$15:A329)+$B$3)))),IF($EC$11="",IF($EC$13="",INDEX(productData[description],SMALL(IF(ISNUMBER(MATCH(productData[category],$EC$9,0)),MATCH(ROW(productData[sku]),ROW(productData[sku])),""),ROWS($A$15:A329)+$B$3)),INDEX(productData[description],SMALL(IF(ISNUMBER(MATCH(productData[category],$EC$9,0)*MATCH(productData[size1],$EC$13,0)),MATCH(ROW(productData[sku]),ROW(productData[sku])),""),ROWS($A$15:A329)+$B$3))),IF($EC$13="",INDEX(productData[description],SMALL(IF(ISNUMBER(MATCH(productData[category],$EC$9,0)*MATCH(productData[sex],$EC$11,0)),MATCH(ROW(productData[sku]),ROW(productData[sku])),""),ROWS($A$15:A329)+$B$3)),INDEX(productData[description],SMALL(IF(ISNUMBER(MATCH(productData[category],$EC$9,0)*MATCH(productData[sex],$EC$11,0)*MATCH(productData[size1],$EC$13,0)),MATCH(ROW(productData[sku]),ROW(productData[sku])),""),ROWS($A$15:A329)+$B$3))))),"")</f>
        <v/>
      </c>
      <c r="EG324" s="343" t="str">
        <f>IFERROR(IF('BHPC MANAGER'!$EE324="","",INDEX(inventory[ESISTENZA],MATCH('BHPC MANAGER'!$EE324,inventory[SKU],0))),0)</f>
        <v/>
      </c>
      <c r="EH324" s="344"/>
      <c r="EI324" s="344" t="str">
        <f t="shared" si="19"/>
        <v/>
      </c>
      <c r="EJ324" s="345"/>
      <c r="EK324" s="346" t="str">
        <f t="shared" si="20"/>
        <v/>
      </c>
    </row>
    <row r="325" spans="135:141" x14ac:dyDescent="0.35">
      <c r="EE325" s="337" t="str">
        <f t="array" ref="EE325">IFERROR(IF($EC$9="",IF($EC$11="",IF($EC$13="",INDEX(productData[sku],SMALL(MATCH(ROW(productData[sku]),ROW(productData[sku])),ROWS($A$15:A332)+$B$3)),INDEX(productData[sku],SMALL(IF(ISNUMBER(MATCH(productData[size1],$EC$13,0)),MATCH(ROW(productData[sku]),ROW(productData[sku])),""),ROWS($A$15:A330)+$B$3))),IF($EC$13="",INDEX(productData[sku],SMALL(IF(ISNUMBER(MATCH(productData[sex],$EC$11,0)),MATCH(ROW(productData[sku]),ROW(productData[sku])),""),ROWS($A$15:A330)+$B$3)),INDEX(productData[sku],SMALL(IF(ISNUMBER(MATCH(productData[sex],$EC$11,0)*MATCH(productData[size1],$EC$13,0)),MATCH(ROW(productData[sku]),ROW(productData[sku])),""),ROWS($A$15:A330)+$B$3)))),IF($EC$11="",IF($EC$13="",INDEX(productData[sku],SMALL(IF(ISNUMBER(MATCH(productData[category],$EC$9,0)),MATCH(ROW(productData[sku]),ROW(productData[sku])),""),ROWS($A$15:A330)+$B$3)),INDEX(productData[sku],SMALL(IF(ISNUMBER(MATCH(productData[category],$EC$9,0)*MATCH(productData[size1],$EC$13,0)),MATCH(ROW(productData[sku]),ROW(productData[sku])),""),ROWS($A$15:A330)+$B$3))),IF($EC$13="",INDEX(productData[sku],SMALL(IF(ISNUMBER(MATCH(productData[category],$EC$9,0)*MATCH(productData[sex],$EC$11,0)),MATCH(ROW(productData[sku]),ROW(productData[sku])),""),ROWS($A$15:A330)+$B$3)),INDEX(productData[sku],SMALL(IF(ISNUMBER(MATCH(productData[category],$EC$9,0)*MATCH(productData[sex],$EC$11,0)*MATCH(productData[size1],$EC$13,0)),MATCH(ROW(productData[sku]),ROW(productData[sku])),""),ROWS($A$15:A330)+$B$3))))),"")</f>
        <v/>
      </c>
      <c r="EF325" s="501" t="str">
        <f t="array" ref="EF325">IFERROR(IF($EC$9="",IF($EC$11="",IF($EC$13="",INDEX(productData[description],SMALL(MATCH(ROW(productData[sku]),ROW(productData[sku])),ROWS($A$15:A332)+$B$3)),INDEX(productData[description],SMALL(IF(ISNUMBER(MATCH(productData[size1],$EC$13,0)),MATCH(ROW(productData[sku]),ROW(productData[sku])),""),ROWS($A$15:A330)+$B$3))),IF($EC$13="",INDEX(productData[description],SMALL(IF(ISNUMBER(MATCH(productData[sex],$EC$11,0)),MATCH(ROW(productData[sku]),ROW(productData[sku])),""),ROWS($A$15:A330)+$B$3)),INDEX(productData[description],SMALL(IF(ISNUMBER(MATCH(productData[sex],$EC$11,0)*MATCH(productData[size1],$EC$13,0)),MATCH(ROW(productData[sku]),ROW(productData[sku])),""),ROWS($A$15:A330)+$B$3)))),IF($EC$11="",IF($EC$13="",INDEX(productData[description],SMALL(IF(ISNUMBER(MATCH(productData[category],$EC$9,0)),MATCH(ROW(productData[sku]),ROW(productData[sku])),""),ROWS($A$15:A330)+$B$3)),INDEX(productData[description],SMALL(IF(ISNUMBER(MATCH(productData[category],$EC$9,0)*MATCH(productData[size1],$EC$13,0)),MATCH(ROW(productData[sku]),ROW(productData[sku])),""),ROWS($A$15:A330)+$B$3))),IF($EC$13="",INDEX(productData[description],SMALL(IF(ISNUMBER(MATCH(productData[category],$EC$9,0)*MATCH(productData[sex],$EC$11,0)),MATCH(ROW(productData[sku]),ROW(productData[sku])),""),ROWS($A$15:A330)+$B$3)),INDEX(productData[description],SMALL(IF(ISNUMBER(MATCH(productData[category],$EC$9,0)*MATCH(productData[sex],$EC$11,0)*MATCH(productData[size1],$EC$13,0)),MATCH(ROW(productData[sku]),ROW(productData[sku])),""),ROWS($A$15:A330)+$B$3))))),"")</f>
        <v/>
      </c>
      <c r="EG325" s="338" t="str">
        <f>IFERROR(IF('BHPC MANAGER'!$EE325="","",INDEX(inventory[ESISTENZA],MATCH('BHPC MANAGER'!$EE325,inventory[SKU],0))),0)</f>
        <v/>
      </c>
      <c r="EH325" s="339"/>
      <c r="EI325" s="339" t="str">
        <f t="shared" si="19"/>
        <v/>
      </c>
      <c r="EJ325" s="340"/>
      <c r="EK325" s="341" t="str">
        <f t="shared" si="20"/>
        <v/>
      </c>
    </row>
    <row r="326" spans="135:141" x14ac:dyDescent="0.35">
      <c r="EE326" s="342" t="str">
        <f t="array" ref="EE326">IFERROR(IF($EC$9="",IF($EC$11="",IF($EC$13="",INDEX(productData[sku],SMALL(MATCH(ROW(productData[sku]),ROW(productData[sku])),ROWS($A$15:A333)+$B$3)),INDEX(productData[sku],SMALL(IF(ISNUMBER(MATCH(productData[size1],$EC$13,0)),MATCH(ROW(productData[sku]),ROW(productData[sku])),""),ROWS($A$15:A331)+$B$3))),IF($EC$13="",INDEX(productData[sku],SMALL(IF(ISNUMBER(MATCH(productData[sex],$EC$11,0)),MATCH(ROW(productData[sku]),ROW(productData[sku])),""),ROWS($A$15:A331)+$B$3)),INDEX(productData[sku],SMALL(IF(ISNUMBER(MATCH(productData[sex],$EC$11,0)*MATCH(productData[size1],$EC$13,0)),MATCH(ROW(productData[sku]),ROW(productData[sku])),""),ROWS($A$15:A331)+$B$3)))),IF($EC$11="",IF($EC$13="",INDEX(productData[sku],SMALL(IF(ISNUMBER(MATCH(productData[category],$EC$9,0)),MATCH(ROW(productData[sku]),ROW(productData[sku])),""),ROWS($A$15:A331)+$B$3)),INDEX(productData[sku],SMALL(IF(ISNUMBER(MATCH(productData[category],$EC$9,0)*MATCH(productData[size1],$EC$13,0)),MATCH(ROW(productData[sku]),ROW(productData[sku])),""),ROWS($A$15:A331)+$B$3))),IF($EC$13="",INDEX(productData[sku],SMALL(IF(ISNUMBER(MATCH(productData[category],$EC$9,0)*MATCH(productData[sex],$EC$11,0)),MATCH(ROW(productData[sku]),ROW(productData[sku])),""),ROWS($A$15:A331)+$B$3)),INDEX(productData[sku],SMALL(IF(ISNUMBER(MATCH(productData[category],$EC$9,0)*MATCH(productData[sex],$EC$11,0)*MATCH(productData[size1],$EC$13,0)),MATCH(ROW(productData[sku]),ROW(productData[sku])),""),ROWS($A$15:A331)+$B$3))))),"")</f>
        <v/>
      </c>
      <c r="EF326" s="502" t="str">
        <f t="array" ref="EF326">IFERROR(IF($EC$9="",IF($EC$11="",IF($EC$13="",INDEX(productData[description],SMALL(MATCH(ROW(productData[sku]),ROW(productData[sku])),ROWS($A$15:A333)+$B$3)),INDEX(productData[description],SMALL(IF(ISNUMBER(MATCH(productData[size1],$EC$13,0)),MATCH(ROW(productData[sku]),ROW(productData[sku])),""),ROWS($A$15:A331)+$B$3))),IF($EC$13="",INDEX(productData[description],SMALL(IF(ISNUMBER(MATCH(productData[sex],$EC$11,0)),MATCH(ROW(productData[sku]),ROW(productData[sku])),""),ROWS($A$15:A331)+$B$3)),INDEX(productData[description],SMALL(IF(ISNUMBER(MATCH(productData[sex],$EC$11,0)*MATCH(productData[size1],$EC$13,0)),MATCH(ROW(productData[sku]),ROW(productData[sku])),""),ROWS($A$15:A331)+$B$3)))),IF($EC$11="",IF($EC$13="",INDEX(productData[description],SMALL(IF(ISNUMBER(MATCH(productData[category],$EC$9,0)),MATCH(ROW(productData[sku]),ROW(productData[sku])),""),ROWS($A$15:A331)+$B$3)),INDEX(productData[description],SMALL(IF(ISNUMBER(MATCH(productData[category],$EC$9,0)*MATCH(productData[size1],$EC$13,0)),MATCH(ROW(productData[sku]),ROW(productData[sku])),""),ROWS($A$15:A331)+$B$3))),IF($EC$13="",INDEX(productData[description],SMALL(IF(ISNUMBER(MATCH(productData[category],$EC$9,0)*MATCH(productData[sex],$EC$11,0)),MATCH(ROW(productData[sku]),ROW(productData[sku])),""),ROWS($A$15:A331)+$B$3)),INDEX(productData[description],SMALL(IF(ISNUMBER(MATCH(productData[category],$EC$9,0)*MATCH(productData[sex],$EC$11,0)*MATCH(productData[size1],$EC$13,0)),MATCH(ROW(productData[sku]),ROW(productData[sku])),""),ROWS($A$15:A331)+$B$3))))),"")</f>
        <v/>
      </c>
      <c r="EG326" s="343" t="str">
        <f>IFERROR(IF('BHPC MANAGER'!$EE326="","",INDEX(inventory[ESISTENZA],MATCH('BHPC MANAGER'!$EE326,inventory[SKU],0))),0)</f>
        <v/>
      </c>
      <c r="EH326" s="344"/>
      <c r="EI326" s="344" t="str">
        <f t="shared" si="19"/>
        <v/>
      </c>
      <c r="EJ326" s="345"/>
      <c r="EK326" s="346" t="str">
        <f t="shared" si="20"/>
        <v/>
      </c>
    </row>
    <row r="327" spans="135:141" x14ac:dyDescent="0.35">
      <c r="EE327" s="337" t="str">
        <f t="array" ref="EE327">IFERROR(IF($EC$9="",IF($EC$11="",IF($EC$13="",INDEX(productData[sku],SMALL(MATCH(ROW(productData[sku]),ROW(productData[sku])),ROWS($A$15:A334)+$B$3)),INDEX(productData[sku],SMALL(IF(ISNUMBER(MATCH(productData[size1],$EC$13,0)),MATCH(ROW(productData[sku]),ROW(productData[sku])),""),ROWS($A$15:A332)+$B$3))),IF($EC$13="",INDEX(productData[sku],SMALL(IF(ISNUMBER(MATCH(productData[sex],$EC$11,0)),MATCH(ROW(productData[sku]),ROW(productData[sku])),""),ROWS($A$15:A332)+$B$3)),INDEX(productData[sku],SMALL(IF(ISNUMBER(MATCH(productData[sex],$EC$11,0)*MATCH(productData[size1],$EC$13,0)),MATCH(ROW(productData[sku]),ROW(productData[sku])),""),ROWS($A$15:A332)+$B$3)))),IF($EC$11="",IF($EC$13="",INDEX(productData[sku],SMALL(IF(ISNUMBER(MATCH(productData[category],$EC$9,0)),MATCH(ROW(productData[sku]),ROW(productData[sku])),""),ROWS($A$15:A332)+$B$3)),INDEX(productData[sku],SMALL(IF(ISNUMBER(MATCH(productData[category],$EC$9,0)*MATCH(productData[size1],$EC$13,0)),MATCH(ROW(productData[sku]),ROW(productData[sku])),""),ROWS($A$15:A332)+$B$3))),IF($EC$13="",INDEX(productData[sku],SMALL(IF(ISNUMBER(MATCH(productData[category],$EC$9,0)*MATCH(productData[sex],$EC$11,0)),MATCH(ROW(productData[sku]),ROW(productData[sku])),""),ROWS($A$15:A332)+$B$3)),INDEX(productData[sku],SMALL(IF(ISNUMBER(MATCH(productData[category],$EC$9,0)*MATCH(productData[sex],$EC$11,0)*MATCH(productData[size1],$EC$13,0)),MATCH(ROW(productData[sku]),ROW(productData[sku])),""),ROWS($A$15:A332)+$B$3))))),"")</f>
        <v/>
      </c>
      <c r="EF327" s="501" t="str">
        <f t="array" ref="EF327">IFERROR(IF($EC$9="",IF($EC$11="",IF($EC$13="",INDEX(productData[description],SMALL(MATCH(ROW(productData[sku]),ROW(productData[sku])),ROWS($A$15:A334)+$B$3)),INDEX(productData[description],SMALL(IF(ISNUMBER(MATCH(productData[size1],$EC$13,0)),MATCH(ROW(productData[sku]),ROW(productData[sku])),""),ROWS($A$15:A332)+$B$3))),IF($EC$13="",INDEX(productData[description],SMALL(IF(ISNUMBER(MATCH(productData[sex],$EC$11,0)),MATCH(ROW(productData[sku]),ROW(productData[sku])),""),ROWS($A$15:A332)+$B$3)),INDEX(productData[description],SMALL(IF(ISNUMBER(MATCH(productData[sex],$EC$11,0)*MATCH(productData[size1],$EC$13,0)),MATCH(ROW(productData[sku]),ROW(productData[sku])),""),ROWS($A$15:A332)+$B$3)))),IF($EC$11="",IF($EC$13="",INDEX(productData[description],SMALL(IF(ISNUMBER(MATCH(productData[category],$EC$9,0)),MATCH(ROW(productData[sku]),ROW(productData[sku])),""),ROWS($A$15:A332)+$B$3)),INDEX(productData[description],SMALL(IF(ISNUMBER(MATCH(productData[category],$EC$9,0)*MATCH(productData[size1],$EC$13,0)),MATCH(ROW(productData[sku]),ROW(productData[sku])),""),ROWS($A$15:A332)+$B$3))),IF($EC$13="",INDEX(productData[description],SMALL(IF(ISNUMBER(MATCH(productData[category],$EC$9,0)*MATCH(productData[sex],$EC$11,0)),MATCH(ROW(productData[sku]),ROW(productData[sku])),""),ROWS($A$15:A332)+$B$3)),INDEX(productData[description],SMALL(IF(ISNUMBER(MATCH(productData[category],$EC$9,0)*MATCH(productData[sex],$EC$11,0)*MATCH(productData[size1],$EC$13,0)),MATCH(ROW(productData[sku]),ROW(productData[sku])),""),ROWS($A$15:A332)+$B$3))))),"")</f>
        <v/>
      </c>
      <c r="EG327" s="338" t="str">
        <f>IFERROR(IF('BHPC MANAGER'!$EE327="","",INDEX(inventory[ESISTENZA],MATCH('BHPC MANAGER'!$EE327,inventory[SKU],0))),0)</f>
        <v/>
      </c>
      <c r="EH327" s="339"/>
      <c r="EI327" s="339" t="str">
        <f t="shared" si="19"/>
        <v/>
      </c>
      <c r="EJ327" s="340"/>
      <c r="EK327" s="341" t="str">
        <f t="shared" si="20"/>
        <v/>
      </c>
    </row>
    <row r="328" spans="135:141" x14ac:dyDescent="0.35">
      <c r="EE328" s="342" t="str">
        <f t="array" ref="EE328">IFERROR(IF($EC$9="",IF($EC$11="",IF($EC$13="",INDEX(productData[sku],SMALL(MATCH(ROW(productData[sku]),ROW(productData[sku])),ROWS($A$15:A335)+$B$3)),INDEX(productData[sku],SMALL(IF(ISNUMBER(MATCH(productData[size1],$EC$13,0)),MATCH(ROW(productData[sku]),ROW(productData[sku])),""),ROWS($A$15:A333)+$B$3))),IF($EC$13="",INDEX(productData[sku],SMALL(IF(ISNUMBER(MATCH(productData[sex],$EC$11,0)),MATCH(ROW(productData[sku]),ROW(productData[sku])),""),ROWS($A$15:A333)+$B$3)),INDEX(productData[sku],SMALL(IF(ISNUMBER(MATCH(productData[sex],$EC$11,0)*MATCH(productData[size1],$EC$13,0)),MATCH(ROW(productData[sku]),ROW(productData[sku])),""),ROWS($A$15:A333)+$B$3)))),IF($EC$11="",IF($EC$13="",INDEX(productData[sku],SMALL(IF(ISNUMBER(MATCH(productData[category],$EC$9,0)),MATCH(ROW(productData[sku]),ROW(productData[sku])),""),ROWS($A$15:A333)+$B$3)),INDEX(productData[sku],SMALL(IF(ISNUMBER(MATCH(productData[category],$EC$9,0)*MATCH(productData[size1],$EC$13,0)),MATCH(ROW(productData[sku]),ROW(productData[sku])),""),ROWS($A$15:A333)+$B$3))),IF($EC$13="",INDEX(productData[sku],SMALL(IF(ISNUMBER(MATCH(productData[category],$EC$9,0)*MATCH(productData[sex],$EC$11,0)),MATCH(ROW(productData[sku]),ROW(productData[sku])),""),ROWS($A$15:A333)+$B$3)),INDEX(productData[sku],SMALL(IF(ISNUMBER(MATCH(productData[category],$EC$9,0)*MATCH(productData[sex],$EC$11,0)*MATCH(productData[size1],$EC$13,0)),MATCH(ROW(productData[sku]),ROW(productData[sku])),""),ROWS($A$15:A333)+$B$3))))),"")</f>
        <v/>
      </c>
      <c r="EF328" s="502" t="str">
        <f t="array" ref="EF328">IFERROR(IF($EC$9="",IF($EC$11="",IF($EC$13="",INDEX(productData[description],SMALL(MATCH(ROW(productData[sku]),ROW(productData[sku])),ROWS($A$15:A335)+$B$3)),INDEX(productData[description],SMALL(IF(ISNUMBER(MATCH(productData[size1],$EC$13,0)),MATCH(ROW(productData[sku]),ROW(productData[sku])),""),ROWS($A$15:A333)+$B$3))),IF($EC$13="",INDEX(productData[description],SMALL(IF(ISNUMBER(MATCH(productData[sex],$EC$11,0)),MATCH(ROW(productData[sku]),ROW(productData[sku])),""),ROWS($A$15:A333)+$B$3)),INDEX(productData[description],SMALL(IF(ISNUMBER(MATCH(productData[sex],$EC$11,0)*MATCH(productData[size1],$EC$13,0)),MATCH(ROW(productData[sku]),ROW(productData[sku])),""),ROWS($A$15:A333)+$B$3)))),IF($EC$11="",IF($EC$13="",INDEX(productData[description],SMALL(IF(ISNUMBER(MATCH(productData[category],$EC$9,0)),MATCH(ROW(productData[sku]),ROW(productData[sku])),""),ROWS($A$15:A333)+$B$3)),INDEX(productData[description],SMALL(IF(ISNUMBER(MATCH(productData[category],$EC$9,0)*MATCH(productData[size1],$EC$13,0)),MATCH(ROW(productData[sku]),ROW(productData[sku])),""),ROWS($A$15:A333)+$B$3))),IF($EC$13="",INDEX(productData[description],SMALL(IF(ISNUMBER(MATCH(productData[category],$EC$9,0)*MATCH(productData[sex],$EC$11,0)),MATCH(ROW(productData[sku]),ROW(productData[sku])),""),ROWS($A$15:A333)+$B$3)),INDEX(productData[description],SMALL(IF(ISNUMBER(MATCH(productData[category],$EC$9,0)*MATCH(productData[sex],$EC$11,0)*MATCH(productData[size1],$EC$13,0)),MATCH(ROW(productData[sku]),ROW(productData[sku])),""),ROWS($A$15:A333)+$B$3))))),"")</f>
        <v/>
      </c>
      <c r="EG328" s="343" t="str">
        <f>IFERROR(IF('BHPC MANAGER'!$EE328="","",INDEX(inventory[ESISTENZA],MATCH('BHPC MANAGER'!$EE328,inventory[SKU],0))),0)</f>
        <v/>
      </c>
      <c r="EH328" s="344"/>
      <c r="EI328" s="344" t="str">
        <f t="shared" si="19"/>
        <v/>
      </c>
      <c r="EJ328" s="345"/>
      <c r="EK328" s="346" t="str">
        <f t="shared" si="20"/>
        <v/>
      </c>
    </row>
    <row r="329" spans="135:141" x14ac:dyDescent="0.35">
      <c r="EE329" s="337" t="str">
        <f t="array" ref="EE329">IFERROR(IF($EC$9="",IF($EC$11="",IF($EC$13="",INDEX(productData[sku],SMALL(MATCH(ROW(productData[sku]),ROW(productData[sku])),ROWS($A$15:A336)+$B$3)),INDEX(productData[sku],SMALL(IF(ISNUMBER(MATCH(productData[size1],$EC$13,0)),MATCH(ROW(productData[sku]),ROW(productData[sku])),""),ROWS($A$15:A334)+$B$3))),IF($EC$13="",INDEX(productData[sku],SMALL(IF(ISNUMBER(MATCH(productData[sex],$EC$11,0)),MATCH(ROW(productData[sku]),ROW(productData[sku])),""),ROWS($A$15:A334)+$B$3)),INDEX(productData[sku],SMALL(IF(ISNUMBER(MATCH(productData[sex],$EC$11,0)*MATCH(productData[size1],$EC$13,0)),MATCH(ROW(productData[sku]),ROW(productData[sku])),""),ROWS($A$15:A334)+$B$3)))),IF($EC$11="",IF($EC$13="",INDEX(productData[sku],SMALL(IF(ISNUMBER(MATCH(productData[category],$EC$9,0)),MATCH(ROW(productData[sku]),ROW(productData[sku])),""),ROWS($A$15:A334)+$B$3)),INDEX(productData[sku],SMALL(IF(ISNUMBER(MATCH(productData[category],$EC$9,0)*MATCH(productData[size1],$EC$13,0)),MATCH(ROW(productData[sku]),ROW(productData[sku])),""),ROWS($A$15:A334)+$B$3))),IF($EC$13="",INDEX(productData[sku],SMALL(IF(ISNUMBER(MATCH(productData[category],$EC$9,0)*MATCH(productData[sex],$EC$11,0)),MATCH(ROW(productData[sku]),ROW(productData[sku])),""),ROWS($A$15:A334)+$B$3)),INDEX(productData[sku],SMALL(IF(ISNUMBER(MATCH(productData[category],$EC$9,0)*MATCH(productData[sex],$EC$11,0)*MATCH(productData[size1],$EC$13,0)),MATCH(ROW(productData[sku]),ROW(productData[sku])),""),ROWS($A$15:A334)+$B$3))))),"")</f>
        <v/>
      </c>
      <c r="EF329" s="501" t="str">
        <f t="array" ref="EF329">IFERROR(IF($EC$9="",IF($EC$11="",IF($EC$13="",INDEX(productData[description],SMALL(MATCH(ROW(productData[sku]),ROW(productData[sku])),ROWS($A$15:A336)+$B$3)),INDEX(productData[description],SMALL(IF(ISNUMBER(MATCH(productData[size1],$EC$13,0)),MATCH(ROW(productData[sku]),ROW(productData[sku])),""),ROWS($A$15:A334)+$B$3))),IF($EC$13="",INDEX(productData[description],SMALL(IF(ISNUMBER(MATCH(productData[sex],$EC$11,0)),MATCH(ROW(productData[sku]),ROW(productData[sku])),""),ROWS($A$15:A334)+$B$3)),INDEX(productData[description],SMALL(IF(ISNUMBER(MATCH(productData[sex],$EC$11,0)*MATCH(productData[size1],$EC$13,0)),MATCH(ROW(productData[sku]),ROW(productData[sku])),""),ROWS($A$15:A334)+$B$3)))),IF($EC$11="",IF($EC$13="",INDEX(productData[description],SMALL(IF(ISNUMBER(MATCH(productData[category],$EC$9,0)),MATCH(ROW(productData[sku]),ROW(productData[sku])),""),ROWS($A$15:A334)+$B$3)),INDEX(productData[description],SMALL(IF(ISNUMBER(MATCH(productData[category],$EC$9,0)*MATCH(productData[size1],$EC$13,0)),MATCH(ROW(productData[sku]),ROW(productData[sku])),""),ROWS($A$15:A334)+$B$3))),IF($EC$13="",INDEX(productData[description],SMALL(IF(ISNUMBER(MATCH(productData[category],$EC$9,0)*MATCH(productData[sex],$EC$11,0)),MATCH(ROW(productData[sku]),ROW(productData[sku])),""),ROWS($A$15:A334)+$B$3)),INDEX(productData[description],SMALL(IF(ISNUMBER(MATCH(productData[category],$EC$9,0)*MATCH(productData[sex],$EC$11,0)*MATCH(productData[size1],$EC$13,0)),MATCH(ROW(productData[sku]),ROW(productData[sku])),""),ROWS($A$15:A334)+$B$3))))),"")</f>
        <v/>
      </c>
      <c r="EG329" s="338" t="str">
        <f>IFERROR(IF('BHPC MANAGER'!$EE329="","",INDEX(inventory[ESISTENZA],MATCH('BHPC MANAGER'!$EE329,inventory[SKU],0))),0)</f>
        <v/>
      </c>
      <c r="EH329" s="339"/>
      <c r="EI329" s="339" t="str">
        <f t="shared" ref="EI329:EI392" si="21">IF(EE329="","",IFERROR(EG329+EH329,EG329))</f>
        <v/>
      </c>
      <c r="EJ329" s="340"/>
      <c r="EK329" s="341" t="str">
        <f t="shared" ref="EK329:EK392" si="22">IF(EE329="","",IFERROR(EI329+EJ329,EI329))</f>
        <v/>
      </c>
    </row>
    <row r="330" spans="135:141" x14ac:dyDescent="0.35">
      <c r="EE330" s="342" t="str">
        <f t="array" ref="EE330">IFERROR(IF($EC$9="",IF($EC$11="",IF($EC$13="",INDEX(productData[sku],SMALL(MATCH(ROW(productData[sku]),ROW(productData[sku])),ROWS($A$15:A337)+$B$3)),INDEX(productData[sku],SMALL(IF(ISNUMBER(MATCH(productData[size1],$EC$13,0)),MATCH(ROW(productData[sku]),ROW(productData[sku])),""),ROWS($A$15:A335)+$B$3))),IF($EC$13="",INDEX(productData[sku],SMALL(IF(ISNUMBER(MATCH(productData[sex],$EC$11,0)),MATCH(ROW(productData[sku]),ROW(productData[sku])),""),ROWS($A$15:A335)+$B$3)),INDEX(productData[sku],SMALL(IF(ISNUMBER(MATCH(productData[sex],$EC$11,0)*MATCH(productData[size1],$EC$13,0)),MATCH(ROW(productData[sku]),ROW(productData[sku])),""),ROWS($A$15:A335)+$B$3)))),IF($EC$11="",IF($EC$13="",INDEX(productData[sku],SMALL(IF(ISNUMBER(MATCH(productData[category],$EC$9,0)),MATCH(ROW(productData[sku]),ROW(productData[sku])),""),ROWS($A$15:A335)+$B$3)),INDEX(productData[sku],SMALL(IF(ISNUMBER(MATCH(productData[category],$EC$9,0)*MATCH(productData[size1],$EC$13,0)),MATCH(ROW(productData[sku]),ROW(productData[sku])),""),ROWS($A$15:A335)+$B$3))),IF($EC$13="",INDEX(productData[sku],SMALL(IF(ISNUMBER(MATCH(productData[category],$EC$9,0)*MATCH(productData[sex],$EC$11,0)),MATCH(ROW(productData[sku]),ROW(productData[sku])),""),ROWS($A$15:A335)+$B$3)),INDEX(productData[sku],SMALL(IF(ISNUMBER(MATCH(productData[category],$EC$9,0)*MATCH(productData[sex],$EC$11,0)*MATCH(productData[size1],$EC$13,0)),MATCH(ROW(productData[sku]),ROW(productData[sku])),""),ROWS($A$15:A335)+$B$3))))),"")</f>
        <v/>
      </c>
      <c r="EF330" s="502" t="str">
        <f t="array" ref="EF330">IFERROR(IF($EC$9="",IF($EC$11="",IF($EC$13="",INDEX(productData[description],SMALL(MATCH(ROW(productData[sku]),ROW(productData[sku])),ROWS($A$15:A337)+$B$3)),INDEX(productData[description],SMALL(IF(ISNUMBER(MATCH(productData[size1],$EC$13,0)),MATCH(ROW(productData[sku]),ROW(productData[sku])),""),ROWS($A$15:A335)+$B$3))),IF($EC$13="",INDEX(productData[description],SMALL(IF(ISNUMBER(MATCH(productData[sex],$EC$11,0)),MATCH(ROW(productData[sku]),ROW(productData[sku])),""),ROWS($A$15:A335)+$B$3)),INDEX(productData[description],SMALL(IF(ISNUMBER(MATCH(productData[sex],$EC$11,0)*MATCH(productData[size1],$EC$13,0)),MATCH(ROW(productData[sku]),ROW(productData[sku])),""),ROWS($A$15:A335)+$B$3)))),IF($EC$11="",IF($EC$13="",INDEX(productData[description],SMALL(IF(ISNUMBER(MATCH(productData[category],$EC$9,0)),MATCH(ROW(productData[sku]),ROW(productData[sku])),""),ROWS($A$15:A335)+$B$3)),INDEX(productData[description],SMALL(IF(ISNUMBER(MATCH(productData[category],$EC$9,0)*MATCH(productData[size1],$EC$13,0)),MATCH(ROW(productData[sku]),ROW(productData[sku])),""),ROWS($A$15:A335)+$B$3))),IF($EC$13="",INDEX(productData[description],SMALL(IF(ISNUMBER(MATCH(productData[category],$EC$9,0)*MATCH(productData[sex],$EC$11,0)),MATCH(ROW(productData[sku]),ROW(productData[sku])),""),ROWS($A$15:A335)+$B$3)),INDEX(productData[description],SMALL(IF(ISNUMBER(MATCH(productData[category],$EC$9,0)*MATCH(productData[sex],$EC$11,0)*MATCH(productData[size1],$EC$13,0)),MATCH(ROW(productData[sku]),ROW(productData[sku])),""),ROWS($A$15:A335)+$B$3))))),"")</f>
        <v/>
      </c>
      <c r="EG330" s="343" t="str">
        <f>IFERROR(IF('BHPC MANAGER'!$EE330="","",INDEX(inventory[ESISTENZA],MATCH('BHPC MANAGER'!$EE330,inventory[SKU],0))),0)</f>
        <v/>
      </c>
      <c r="EH330" s="344"/>
      <c r="EI330" s="344" t="str">
        <f t="shared" si="21"/>
        <v/>
      </c>
      <c r="EJ330" s="345"/>
      <c r="EK330" s="346" t="str">
        <f t="shared" si="22"/>
        <v/>
      </c>
    </row>
    <row r="331" spans="135:141" x14ac:dyDescent="0.35">
      <c r="EE331" s="337" t="str">
        <f t="array" ref="EE331">IFERROR(IF($EC$9="",IF($EC$11="",IF($EC$13="",INDEX(productData[sku],SMALL(MATCH(ROW(productData[sku]),ROW(productData[sku])),ROWS($A$15:A338)+$B$3)),INDEX(productData[sku],SMALL(IF(ISNUMBER(MATCH(productData[size1],$EC$13,0)),MATCH(ROW(productData[sku]),ROW(productData[sku])),""),ROWS($A$15:A336)+$B$3))),IF($EC$13="",INDEX(productData[sku],SMALL(IF(ISNUMBER(MATCH(productData[sex],$EC$11,0)),MATCH(ROW(productData[sku]),ROW(productData[sku])),""),ROWS($A$15:A336)+$B$3)),INDEX(productData[sku],SMALL(IF(ISNUMBER(MATCH(productData[sex],$EC$11,0)*MATCH(productData[size1],$EC$13,0)),MATCH(ROW(productData[sku]),ROW(productData[sku])),""),ROWS($A$15:A336)+$B$3)))),IF($EC$11="",IF($EC$13="",INDEX(productData[sku],SMALL(IF(ISNUMBER(MATCH(productData[category],$EC$9,0)),MATCH(ROW(productData[sku]),ROW(productData[sku])),""),ROWS($A$15:A336)+$B$3)),INDEX(productData[sku],SMALL(IF(ISNUMBER(MATCH(productData[category],$EC$9,0)*MATCH(productData[size1],$EC$13,0)),MATCH(ROW(productData[sku]),ROW(productData[sku])),""),ROWS($A$15:A336)+$B$3))),IF($EC$13="",INDEX(productData[sku],SMALL(IF(ISNUMBER(MATCH(productData[category],$EC$9,0)*MATCH(productData[sex],$EC$11,0)),MATCH(ROW(productData[sku]),ROW(productData[sku])),""),ROWS($A$15:A336)+$B$3)),INDEX(productData[sku],SMALL(IF(ISNUMBER(MATCH(productData[category],$EC$9,0)*MATCH(productData[sex],$EC$11,0)*MATCH(productData[size1],$EC$13,0)),MATCH(ROW(productData[sku]),ROW(productData[sku])),""),ROWS($A$15:A336)+$B$3))))),"")</f>
        <v/>
      </c>
      <c r="EF331" s="501" t="str">
        <f t="array" ref="EF331">IFERROR(IF($EC$9="",IF($EC$11="",IF($EC$13="",INDEX(productData[description],SMALL(MATCH(ROW(productData[sku]),ROW(productData[sku])),ROWS($A$15:A338)+$B$3)),INDEX(productData[description],SMALL(IF(ISNUMBER(MATCH(productData[size1],$EC$13,0)),MATCH(ROW(productData[sku]),ROW(productData[sku])),""),ROWS($A$15:A336)+$B$3))),IF($EC$13="",INDEX(productData[description],SMALL(IF(ISNUMBER(MATCH(productData[sex],$EC$11,0)),MATCH(ROW(productData[sku]),ROW(productData[sku])),""),ROWS($A$15:A336)+$B$3)),INDEX(productData[description],SMALL(IF(ISNUMBER(MATCH(productData[sex],$EC$11,0)*MATCH(productData[size1],$EC$13,0)),MATCH(ROW(productData[sku]),ROW(productData[sku])),""),ROWS($A$15:A336)+$B$3)))),IF($EC$11="",IF($EC$13="",INDEX(productData[description],SMALL(IF(ISNUMBER(MATCH(productData[category],$EC$9,0)),MATCH(ROW(productData[sku]),ROW(productData[sku])),""),ROWS($A$15:A336)+$B$3)),INDEX(productData[description],SMALL(IF(ISNUMBER(MATCH(productData[category],$EC$9,0)*MATCH(productData[size1],$EC$13,0)),MATCH(ROW(productData[sku]),ROW(productData[sku])),""),ROWS($A$15:A336)+$B$3))),IF($EC$13="",INDEX(productData[description],SMALL(IF(ISNUMBER(MATCH(productData[category],$EC$9,0)*MATCH(productData[sex],$EC$11,0)),MATCH(ROW(productData[sku]),ROW(productData[sku])),""),ROWS($A$15:A336)+$B$3)),INDEX(productData[description],SMALL(IF(ISNUMBER(MATCH(productData[category],$EC$9,0)*MATCH(productData[sex],$EC$11,0)*MATCH(productData[size1],$EC$13,0)),MATCH(ROW(productData[sku]),ROW(productData[sku])),""),ROWS($A$15:A336)+$B$3))))),"")</f>
        <v/>
      </c>
      <c r="EG331" s="338" t="str">
        <f>IFERROR(IF('BHPC MANAGER'!$EE331="","",INDEX(inventory[ESISTENZA],MATCH('BHPC MANAGER'!$EE331,inventory[SKU],0))),0)</f>
        <v/>
      </c>
      <c r="EH331" s="339"/>
      <c r="EI331" s="339" t="str">
        <f t="shared" si="21"/>
        <v/>
      </c>
      <c r="EJ331" s="340"/>
      <c r="EK331" s="341" t="str">
        <f t="shared" si="22"/>
        <v/>
      </c>
    </row>
    <row r="332" spans="135:141" x14ac:dyDescent="0.35">
      <c r="EE332" s="342" t="str">
        <f t="array" ref="EE332">IFERROR(IF($EC$9="",IF($EC$11="",IF($EC$13="",INDEX(productData[sku],SMALL(MATCH(ROW(productData[sku]),ROW(productData[sku])),ROWS($A$15:A339)+$B$3)),INDEX(productData[sku],SMALL(IF(ISNUMBER(MATCH(productData[size1],$EC$13,0)),MATCH(ROW(productData[sku]),ROW(productData[sku])),""),ROWS($A$15:A337)+$B$3))),IF($EC$13="",INDEX(productData[sku],SMALL(IF(ISNUMBER(MATCH(productData[sex],$EC$11,0)),MATCH(ROW(productData[sku]),ROW(productData[sku])),""),ROWS($A$15:A337)+$B$3)),INDEX(productData[sku],SMALL(IF(ISNUMBER(MATCH(productData[sex],$EC$11,0)*MATCH(productData[size1],$EC$13,0)),MATCH(ROW(productData[sku]),ROW(productData[sku])),""),ROWS($A$15:A337)+$B$3)))),IF($EC$11="",IF($EC$13="",INDEX(productData[sku],SMALL(IF(ISNUMBER(MATCH(productData[category],$EC$9,0)),MATCH(ROW(productData[sku]),ROW(productData[sku])),""),ROWS($A$15:A337)+$B$3)),INDEX(productData[sku],SMALL(IF(ISNUMBER(MATCH(productData[category],$EC$9,0)*MATCH(productData[size1],$EC$13,0)),MATCH(ROW(productData[sku]),ROW(productData[sku])),""),ROWS($A$15:A337)+$B$3))),IF($EC$13="",INDEX(productData[sku],SMALL(IF(ISNUMBER(MATCH(productData[category],$EC$9,0)*MATCH(productData[sex],$EC$11,0)),MATCH(ROW(productData[sku]),ROW(productData[sku])),""),ROWS($A$15:A337)+$B$3)),INDEX(productData[sku],SMALL(IF(ISNUMBER(MATCH(productData[category],$EC$9,0)*MATCH(productData[sex],$EC$11,0)*MATCH(productData[size1],$EC$13,0)),MATCH(ROW(productData[sku]),ROW(productData[sku])),""),ROWS($A$15:A337)+$B$3))))),"")</f>
        <v/>
      </c>
      <c r="EF332" s="502" t="str">
        <f t="array" ref="EF332">IFERROR(IF($EC$9="",IF($EC$11="",IF($EC$13="",INDEX(productData[description],SMALL(MATCH(ROW(productData[sku]),ROW(productData[sku])),ROWS($A$15:A339)+$B$3)),INDEX(productData[description],SMALL(IF(ISNUMBER(MATCH(productData[size1],$EC$13,0)),MATCH(ROW(productData[sku]),ROW(productData[sku])),""),ROWS($A$15:A337)+$B$3))),IF($EC$13="",INDEX(productData[description],SMALL(IF(ISNUMBER(MATCH(productData[sex],$EC$11,0)),MATCH(ROW(productData[sku]),ROW(productData[sku])),""),ROWS($A$15:A337)+$B$3)),INDEX(productData[description],SMALL(IF(ISNUMBER(MATCH(productData[sex],$EC$11,0)*MATCH(productData[size1],$EC$13,0)),MATCH(ROW(productData[sku]),ROW(productData[sku])),""),ROWS($A$15:A337)+$B$3)))),IF($EC$11="",IF($EC$13="",INDEX(productData[description],SMALL(IF(ISNUMBER(MATCH(productData[category],$EC$9,0)),MATCH(ROW(productData[sku]),ROW(productData[sku])),""),ROWS($A$15:A337)+$B$3)),INDEX(productData[description],SMALL(IF(ISNUMBER(MATCH(productData[category],$EC$9,0)*MATCH(productData[size1],$EC$13,0)),MATCH(ROW(productData[sku]),ROW(productData[sku])),""),ROWS($A$15:A337)+$B$3))),IF($EC$13="",INDEX(productData[description],SMALL(IF(ISNUMBER(MATCH(productData[category],$EC$9,0)*MATCH(productData[sex],$EC$11,0)),MATCH(ROW(productData[sku]),ROW(productData[sku])),""),ROWS($A$15:A337)+$B$3)),INDEX(productData[description],SMALL(IF(ISNUMBER(MATCH(productData[category],$EC$9,0)*MATCH(productData[sex],$EC$11,0)*MATCH(productData[size1],$EC$13,0)),MATCH(ROW(productData[sku]),ROW(productData[sku])),""),ROWS($A$15:A337)+$B$3))))),"")</f>
        <v/>
      </c>
      <c r="EG332" s="343" t="str">
        <f>IFERROR(IF('BHPC MANAGER'!$EE332="","",INDEX(inventory[ESISTENZA],MATCH('BHPC MANAGER'!$EE332,inventory[SKU],0))),0)</f>
        <v/>
      </c>
      <c r="EH332" s="344"/>
      <c r="EI332" s="344" t="str">
        <f t="shared" si="21"/>
        <v/>
      </c>
      <c r="EJ332" s="345"/>
      <c r="EK332" s="346" t="str">
        <f t="shared" si="22"/>
        <v/>
      </c>
    </row>
    <row r="333" spans="135:141" x14ac:dyDescent="0.35">
      <c r="EE333" s="337" t="str">
        <f t="array" ref="EE333">IFERROR(IF($EC$9="",IF($EC$11="",IF($EC$13="",INDEX(productData[sku],SMALL(MATCH(ROW(productData[sku]),ROW(productData[sku])),ROWS($A$15:A340)+$B$3)),INDEX(productData[sku],SMALL(IF(ISNUMBER(MATCH(productData[size1],$EC$13,0)),MATCH(ROW(productData[sku]),ROW(productData[sku])),""),ROWS($A$15:A338)+$B$3))),IF($EC$13="",INDEX(productData[sku],SMALL(IF(ISNUMBER(MATCH(productData[sex],$EC$11,0)),MATCH(ROW(productData[sku]),ROW(productData[sku])),""),ROWS($A$15:A338)+$B$3)),INDEX(productData[sku],SMALL(IF(ISNUMBER(MATCH(productData[sex],$EC$11,0)*MATCH(productData[size1],$EC$13,0)),MATCH(ROW(productData[sku]),ROW(productData[sku])),""),ROWS($A$15:A338)+$B$3)))),IF($EC$11="",IF($EC$13="",INDEX(productData[sku],SMALL(IF(ISNUMBER(MATCH(productData[category],$EC$9,0)),MATCH(ROW(productData[sku]),ROW(productData[sku])),""),ROWS($A$15:A338)+$B$3)),INDEX(productData[sku],SMALL(IF(ISNUMBER(MATCH(productData[category],$EC$9,0)*MATCH(productData[size1],$EC$13,0)),MATCH(ROW(productData[sku]),ROW(productData[sku])),""),ROWS($A$15:A338)+$B$3))),IF($EC$13="",INDEX(productData[sku],SMALL(IF(ISNUMBER(MATCH(productData[category],$EC$9,0)*MATCH(productData[sex],$EC$11,0)),MATCH(ROW(productData[sku]),ROW(productData[sku])),""),ROWS($A$15:A338)+$B$3)),INDEX(productData[sku],SMALL(IF(ISNUMBER(MATCH(productData[category],$EC$9,0)*MATCH(productData[sex],$EC$11,0)*MATCH(productData[size1],$EC$13,0)),MATCH(ROW(productData[sku]),ROW(productData[sku])),""),ROWS($A$15:A338)+$B$3))))),"")</f>
        <v/>
      </c>
      <c r="EF333" s="501" t="str">
        <f t="array" ref="EF333">IFERROR(IF($EC$9="",IF($EC$11="",IF($EC$13="",INDEX(productData[description],SMALL(MATCH(ROW(productData[sku]),ROW(productData[sku])),ROWS($A$15:A340)+$B$3)),INDEX(productData[description],SMALL(IF(ISNUMBER(MATCH(productData[size1],$EC$13,0)),MATCH(ROW(productData[sku]),ROW(productData[sku])),""),ROWS($A$15:A338)+$B$3))),IF($EC$13="",INDEX(productData[description],SMALL(IF(ISNUMBER(MATCH(productData[sex],$EC$11,0)),MATCH(ROW(productData[sku]),ROW(productData[sku])),""),ROWS($A$15:A338)+$B$3)),INDEX(productData[description],SMALL(IF(ISNUMBER(MATCH(productData[sex],$EC$11,0)*MATCH(productData[size1],$EC$13,0)),MATCH(ROW(productData[sku]),ROW(productData[sku])),""),ROWS($A$15:A338)+$B$3)))),IF($EC$11="",IF($EC$13="",INDEX(productData[description],SMALL(IF(ISNUMBER(MATCH(productData[category],$EC$9,0)),MATCH(ROW(productData[sku]),ROW(productData[sku])),""),ROWS($A$15:A338)+$B$3)),INDEX(productData[description],SMALL(IF(ISNUMBER(MATCH(productData[category],$EC$9,0)*MATCH(productData[size1],$EC$13,0)),MATCH(ROW(productData[sku]),ROW(productData[sku])),""),ROWS($A$15:A338)+$B$3))),IF($EC$13="",INDEX(productData[description],SMALL(IF(ISNUMBER(MATCH(productData[category],$EC$9,0)*MATCH(productData[sex],$EC$11,0)),MATCH(ROW(productData[sku]),ROW(productData[sku])),""),ROWS($A$15:A338)+$B$3)),INDEX(productData[description],SMALL(IF(ISNUMBER(MATCH(productData[category],$EC$9,0)*MATCH(productData[sex],$EC$11,0)*MATCH(productData[size1],$EC$13,0)),MATCH(ROW(productData[sku]),ROW(productData[sku])),""),ROWS($A$15:A338)+$B$3))))),"")</f>
        <v/>
      </c>
      <c r="EG333" s="338" t="str">
        <f>IFERROR(IF('BHPC MANAGER'!$EE333="","",INDEX(inventory[ESISTENZA],MATCH('BHPC MANAGER'!$EE333,inventory[SKU],0))),0)</f>
        <v/>
      </c>
      <c r="EH333" s="339"/>
      <c r="EI333" s="339" t="str">
        <f t="shared" si="21"/>
        <v/>
      </c>
      <c r="EJ333" s="340"/>
      <c r="EK333" s="341" t="str">
        <f t="shared" si="22"/>
        <v/>
      </c>
    </row>
    <row r="334" spans="135:141" x14ac:dyDescent="0.35">
      <c r="EE334" s="342" t="str">
        <f t="array" ref="EE334">IFERROR(IF($EC$9="",IF($EC$11="",IF($EC$13="",INDEX(productData[sku],SMALL(MATCH(ROW(productData[sku]),ROW(productData[sku])),ROWS($A$15:A341)+$B$3)),INDEX(productData[sku],SMALL(IF(ISNUMBER(MATCH(productData[size1],$EC$13,0)),MATCH(ROW(productData[sku]),ROW(productData[sku])),""),ROWS($A$15:A339)+$B$3))),IF($EC$13="",INDEX(productData[sku],SMALL(IF(ISNUMBER(MATCH(productData[sex],$EC$11,0)),MATCH(ROW(productData[sku]),ROW(productData[sku])),""),ROWS($A$15:A339)+$B$3)),INDEX(productData[sku],SMALL(IF(ISNUMBER(MATCH(productData[sex],$EC$11,0)*MATCH(productData[size1],$EC$13,0)),MATCH(ROW(productData[sku]),ROW(productData[sku])),""),ROWS($A$15:A339)+$B$3)))),IF($EC$11="",IF($EC$13="",INDEX(productData[sku],SMALL(IF(ISNUMBER(MATCH(productData[category],$EC$9,0)),MATCH(ROW(productData[sku]),ROW(productData[sku])),""),ROWS($A$15:A339)+$B$3)),INDEX(productData[sku],SMALL(IF(ISNUMBER(MATCH(productData[category],$EC$9,0)*MATCH(productData[size1],$EC$13,0)),MATCH(ROW(productData[sku]),ROW(productData[sku])),""),ROWS($A$15:A339)+$B$3))),IF($EC$13="",INDEX(productData[sku],SMALL(IF(ISNUMBER(MATCH(productData[category],$EC$9,0)*MATCH(productData[sex],$EC$11,0)),MATCH(ROW(productData[sku]),ROW(productData[sku])),""),ROWS($A$15:A339)+$B$3)),INDEX(productData[sku],SMALL(IF(ISNUMBER(MATCH(productData[category],$EC$9,0)*MATCH(productData[sex],$EC$11,0)*MATCH(productData[size1],$EC$13,0)),MATCH(ROW(productData[sku]),ROW(productData[sku])),""),ROWS($A$15:A339)+$B$3))))),"")</f>
        <v/>
      </c>
      <c r="EF334" s="502" t="str">
        <f t="array" ref="EF334">IFERROR(IF($EC$9="",IF($EC$11="",IF($EC$13="",INDEX(productData[description],SMALL(MATCH(ROW(productData[sku]),ROW(productData[sku])),ROWS($A$15:A341)+$B$3)),INDEX(productData[description],SMALL(IF(ISNUMBER(MATCH(productData[size1],$EC$13,0)),MATCH(ROW(productData[sku]),ROW(productData[sku])),""),ROWS($A$15:A339)+$B$3))),IF($EC$13="",INDEX(productData[description],SMALL(IF(ISNUMBER(MATCH(productData[sex],$EC$11,0)),MATCH(ROW(productData[sku]),ROW(productData[sku])),""),ROWS($A$15:A339)+$B$3)),INDEX(productData[description],SMALL(IF(ISNUMBER(MATCH(productData[sex],$EC$11,0)*MATCH(productData[size1],$EC$13,0)),MATCH(ROW(productData[sku]),ROW(productData[sku])),""),ROWS($A$15:A339)+$B$3)))),IF($EC$11="",IF($EC$13="",INDEX(productData[description],SMALL(IF(ISNUMBER(MATCH(productData[category],$EC$9,0)),MATCH(ROW(productData[sku]),ROW(productData[sku])),""),ROWS($A$15:A339)+$B$3)),INDEX(productData[description],SMALL(IF(ISNUMBER(MATCH(productData[category],$EC$9,0)*MATCH(productData[size1],$EC$13,0)),MATCH(ROW(productData[sku]),ROW(productData[sku])),""),ROWS($A$15:A339)+$B$3))),IF($EC$13="",INDEX(productData[description],SMALL(IF(ISNUMBER(MATCH(productData[category],$EC$9,0)*MATCH(productData[sex],$EC$11,0)),MATCH(ROW(productData[sku]),ROW(productData[sku])),""),ROWS($A$15:A339)+$B$3)),INDEX(productData[description],SMALL(IF(ISNUMBER(MATCH(productData[category],$EC$9,0)*MATCH(productData[sex],$EC$11,0)*MATCH(productData[size1],$EC$13,0)),MATCH(ROW(productData[sku]),ROW(productData[sku])),""),ROWS($A$15:A339)+$B$3))))),"")</f>
        <v/>
      </c>
      <c r="EG334" s="343" t="str">
        <f>IFERROR(IF('BHPC MANAGER'!$EE334="","",INDEX(inventory[ESISTENZA],MATCH('BHPC MANAGER'!$EE334,inventory[SKU],0))),0)</f>
        <v/>
      </c>
      <c r="EH334" s="344"/>
      <c r="EI334" s="344" t="str">
        <f t="shared" si="21"/>
        <v/>
      </c>
      <c r="EJ334" s="345"/>
      <c r="EK334" s="346" t="str">
        <f t="shared" si="22"/>
        <v/>
      </c>
    </row>
    <row r="335" spans="135:141" x14ac:dyDescent="0.35">
      <c r="EE335" s="337" t="str">
        <f t="array" ref="EE335">IFERROR(IF($EC$9="",IF($EC$11="",IF($EC$13="",INDEX(productData[sku],SMALL(MATCH(ROW(productData[sku]),ROW(productData[sku])),ROWS($A$15:A342)+$B$3)),INDEX(productData[sku],SMALL(IF(ISNUMBER(MATCH(productData[size1],$EC$13,0)),MATCH(ROW(productData[sku]),ROW(productData[sku])),""),ROWS($A$15:A340)+$B$3))),IF($EC$13="",INDEX(productData[sku],SMALL(IF(ISNUMBER(MATCH(productData[sex],$EC$11,0)),MATCH(ROW(productData[sku]),ROW(productData[sku])),""),ROWS($A$15:A340)+$B$3)),INDEX(productData[sku],SMALL(IF(ISNUMBER(MATCH(productData[sex],$EC$11,0)*MATCH(productData[size1],$EC$13,0)),MATCH(ROW(productData[sku]),ROW(productData[sku])),""),ROWS($A$15:A340)+$B$3)))),IF($EC$11="",IF($EC$13="",INDEX(productData[sku],SMALL(IF(ISNUMBER(MATCH(productData[category],$EC$9,0)),MATCH(ROW(productData[sku]),ROW(productData[sku])),""),ROWS($A$15:A340)+$B$3)),INDEX(productData[sku],SMALL(IF(ISNUMBER(MATCH(productData[category],$EC$9,0)*MATCH(productData[size1],$EC$13,0)),MATCH(ROW(productData[sku]),ROW(productData[sku])),""),ROWS($A$15:A340)+$B$3))),IF($EC$13="",INDEX(productData[sku],SMALL(IF(ISNUMBER(MATCH(productData[category],$EC$9,0)*MATCH(productData[sex],$EC$11,0)),MATCH(ROW(productData[sku]),ROW(productData[sku])),""),ROWS($A$15:A340)+$B$3)),INDEX(productData[sku],SMALL(IF(ISNUMBER(MATCH(productData[category],$EC$9,0)*MATCH(productData[sex],$EC$11,0)*MATCH(productData[size1],$EC$13,0)),MATCH(ROW(productData[sku]),ROW(productData[sku])),""),ROWS($A$15:A340)+$B$3))))),"")</f>
        <v/>
      </c>
      <c r="EF335" s="501" t="str">
        <f t="array" ref="EF335">IFERROR(IF($EC$9="",IF($EC$11="",IF($EC$13="",INDEX(productData[description],SMALL(MATCH(ROW(productData[sku]),ROW(productData[sku])),ROWS($A$15:A342)+$B$3)),INDEX(productData[description],SMALL(IF(ISNUMBER(MATCH(productData[size1],$EC$13,0)),MATCH(ROW(productData[sku]),ROW(productData[sku])),""),ROWS($A$15:A340)+$B$3))),IF($EC$13="",INDEX(productData[description],SMALL(IF(ISNUMBER(MATCH(productData[sex],$EC$11,0)),MATCH(ROW(productData[sku]),ROW(productData[sku])),""),ROWS($A$15:A340)+$B$3)),INDEX(productData[description],SMALL(IF(ISNUMBER(MATCH(productData[sex],$EC$11,0)*MATCH(productData[size1],$EC$13,0)),MATCH(ROW(productData[sku]),ROW(productData[sku])),""),ROWS($A$15:A340)+$B$3)))),IF($EC$11="",IF($EC$13="",INDEX(productData[description],SMALL(IF(ISNUMBER(MATCH(productData[category],$EC$9,0)),MATCH(ROW(productData[sku]),ROW(productData[sku])),""),ROWS($A$15:A340)+$B$3)),INDEX(productData[description],SMALL(IF(ISNUMBER(MATCH(productData[category],$EC$9,0)*MATCH(productData[size1],$EC$13,0)),MATCH(ROW(productData[sku]),ROW(productData[sku])),""),ROWS($A$15:A340)+$B$3))),IF($EC$13="",INDEX(productData[description],SMALL(IF(ISNUMBER(MATCH(productData[category],$EC$9,0)*MATCH(productData[sex],$EC$11,0)),MATCH(ROW(productData[sku]),ROW(productData[sku])),""),ROWS($A$15:A340)+$B$3)),INDEX(productData[description],SMALL(IF(ISNUMBER(MATCH(productData[category],$EC$9,0)*MATCH(productData[sex],$EC$11,0)*MATCH(productData[size1],$EC$13,0)),MATCH(ROW(productData[sku]),ROW(productData[sku])),""),ROWS($A$15:A340)+$B$3))))),"")</f>
        <v/>
      </c>
      <c r="EG335" s="338" t="str">
        <f>IFERROR(IF('BHPC MANAGER'!$EE335="","",INDEX(inventory[ESISTENZA],MATCH('BHPC MANAGER'!$EE335,inventory[SKU],0))),0)</f>
        <v/>
      </c>
      <c r="EH335" s="339"/>
      <c r="EI335" s="339" t="str">
        <f t="shared" si="21"/>
        <v/>
      </c>
      <c r="EJ335" s="340"/>
      <c r="EK335" s="341" t="str">
        <f t="shared" si="22"/>
        <v/>
      </c>
    </row>
    <row r="336" spans="135:141" x14ac:dyDescent="0.35">
      <c r="EE336" s="342" t="str">
        <f t="array" ref="EE336">IFERROR(IF($EC$9="",IF($EC$11="",IF($EC$13="",INDEX(productData[sku],SMALL(MATCH(ROW(productData[sku]),ROW(productData[sku])),ROWS($A$15:A343)+$B$3)),INDEX(productData[sku],SMALL(IF(ISNUMBER(MATCH(productData[size1],$EC$13,0)),MATCH(ROW(productData[sku]),ROW(productData[sku])),""),ROWS($A$15:A341)+$B$3))),IF($EC$13="",INDEX(productData[sku],SMALL(IF(ISNUMBER(MATCH(productData[sex],$EC$11,0)),MATCH(ROW(productData[sku]),ROW(productData[sku])),""),ROWS($A$15:A341)+$B$3)),INDEX(productData[sku],SMALL(IF(ISNUMBER(MATCH(productData[sex],$EC$11,0)*MATCH(productData[size1],$EC$13,0)),MATCH(ROW(productData[sku]),ROW(productData[sku])),""),ROWS($A$15:A341)+$B$3)))),IF($EC$11="",IF($EC$13="",INDEX(productData[sku],SMALL(IF(ISNUMBER(MATCH(productData[category],$EC$9,0)),MATCH(ROW(productData[sku]),ROW(productData[sku])),""),ROWS($A$15:A341)+$B$3)),INDEX(productData[sku],SMALL(IF(ISNUMBER(MATCH(productData[category],$EC$9,0)*MATCH(productData[size1],$EC$13,0)),MATCH(ROW(productData[sku]),ROW(productData[sku])),""),ROWS($A$15:A341)+$B$3))),IF($EC$13="",INDEX(productData[sku],SMALL(IF(ISNUMBER(MATCH(productData[category],$EC$9,0)*MATCH(productData[sex],$EC$11,0)),MATCH(ROW(productData[sku]),ROW(productData[sku])),""),ROWS($A$15:A341)+$B$3)),INDEX(productData[sku],SMALL(IF(ISNUMBER(MATCH(productData[category],$EC$9,0)*MATCH(productData[sex],$EC$11,0)*MATCH(productData[size1],$EC$13,0)),MATCH(ROW(productData[sku]),ROW(productData[sku])),""),ROWS($A$15:A341)+$B$3))))),"")</f>
        <v/>
      </c>
      <c r="EF336" s="502" t="str">
        <f t="array" ref="EF336">IFERROR(IF($EC$9="",IF($EC$11="",IF($EC$13="",INDEX(productData[description],SMALL(MATCH(ROW(productData[sku]),ROW(productData[sku])),ROWS($A$15:A343)+$B$3)),INDEX(productData[description],SMALL(IF(ISNUMBER(MATCH(productData[size1],$EC$13,0)),MATCH(ROW(productData[sku]),ROW(productData[sku])),""),ROWS($A$15:A341)+$B$3))),IF($EC$13="",INDEX(productData[description],SMALL(IF(ISNUMBER(MATCH(productData[sex],$EC$11,0)),MATCH(ROW(productData[sku]),ROW(productData[sku])),""),ROWS($A$15:A341)+$B$3)),INDEX(productData[description],SMALL(IF(ISNUMBER(MATCH(productData[sex],$EC$11,0)*MATCH(productData[size1],$EC$13,0)),MATCH(ROW(productData[sku]),ROW(productData[sku])),""),ROWS($A$15:A341)+$B$3)))),IF($EC$11="",IF($EC$13="",INDEX(productData[description],SMALL(IF(ISNUMBER(MATCH(productData[category],$EC$9,0)),MATCH(ROW(productData[sku]),ROW(productData[sku])),""),ROWS($A$15:A341)+$B$3)),INDEX(productData[description],SMALL(IF(ISNUMBER(MATCH(productData[category],$EC$9,0)*MATCH(productData[size1],$EC$13,0)),MATCH(ROW(productData[sku]),ROW(productData[sku])),""),ROWS($A$15:A341)+$B$3))),IF($EC$13="",INDEX(productData[description],SMALL(IF(ISNUMBER(MATCH(productData[category],$EC$9,0)*MATCH(productData[sex],$EC$11,0)),MATCH(ROW(productData[sku]),ROW(productData[sku])),""),ROWS($A$15:A341)+$B$3)),INDEX(productData[description],SMALL(IF(ISNUMBER(MATCH(productData[category],$EC$9,0)*MATCH(productData[sex],$EC$11,0)*MATCH(productData[size1],$EC$13,0)),MATCH(ROW(productData[sku]),ROW(productData[sku])),""),ROWS($A$15:A341)+$B$3))))),"")</f>
        <v/>
      </c>
      <c r="EG336" s="343" t="str">
        <f>IFERROR(IF('BHPC MANAGER'!$EE336="","",INDEX(inventory[ESISTENZA],MATCH('BHPC MANAGER'!$EE336,inventory[SKU],0))),0)</f>
        <v/>
      </c>
      <c r="EH336" s="344"/>
      <c r="EI336" s="344" t="str">
        <f t="shared" si="21"/>
        <v/>
      </c>
      <c r="EJ336" s="345"/>
      <c r="EK336" s="346" t="str">
        <f t="shared" si="22"/>
        <v/>
      </c>
    </row>
    <row r="337" spans="135:141" x14ac:dyDescent="0.35">
      <c r="EE337" s="337" t="str">
        <f t="array" ref="EE337">IFERROR(IF($EC$9="",IF($EC$11="",IF($EC$13="",INDEX(productData[sku],SMALL(MATCH(ROW(productData[sku]),ROW(productData[sku])),ROWS($A$15:A344)+$B$3)),INDEX(productData[sku],SMALL(IF(ISNUMBER(MATCH(productData[size1],$EC$13,0)),MATCH(ROW(productData[sku]),ROW(productData[sku])),""),ROWS($A$15:A342)+$B$3))),IF($EC$13="",INDEX(productData[sku],SMALL(IF(ISNUMBER(MATCH(productData[sex],$EC$11,0)),MATCH(ROW(productData[sku]),ROW(productData[sku])),""),ROWS($A$15:A342)+$B$3)),INDEX(productData[sku],SMALL(IF(ISNUMBER(MATCH(productData[sex],$EC$11,0)*MATCH(productData[size1],$EC$13,0)),MATCH(ROW(productData[sku]),ROW(productData[sku])),""),ROWS($A$15:A342)+$B$3)))),IF($EC$11="",IF($EC$13="",INDEX(productData[sku],SMALL(IF(ISNUMBER(MATCH(productData[category],$EC$9,0)),MATCH(ROW(productData[sku]),ROW(productData[sku])),""),ROWS($A$15:A342)+$B$3)),INDEX(productData[sku],SMALL(IF(ISNUMBER(MATCH(productData[category],$EC$9,0)*MATCH(productData[size1],$EC$13,0)),MATCH(ROW(productData[sku]),ROW(productData[sku])),""),ROWS($A$15:A342)+$B$3))),IF($EC$13="",INDEX(productData[sku],SMALL(IF(ISNUMBER(MATCH(productData[category],$EC$9,0)*MATCH(productData[sex],$EC$11,0)),MATCH(ROW(productData[sku]),ROW(productData[sku])),""),ROWS($A$15:A342)+$B$3)),INDEX(productData[sku],SMALL(IF(ISNUMBER(MATCH(productData[category],$EC$9,0)*MATCH(productData[sex],$EC$11,0)*MATCH(productData[size1],$EC$13,0)),MATCH(ROW(productData[sku]),ROW(productData[sku])),""),ROWS($A$15:A342)+$B$3))))),"")</f>
        <v/>
      </c>
      <c r="EF337" s="501" t="str">
        <f t="array" ref="EF337">IFERROR(IF($EC$9="",IF($EC$11="",IF($EC$13="",INDEX(productData[description],SMALL(MATCH(ROW(productData[sku]),ROW(productData[sku])),ROWS($A$15:A344)+$B$3)),INDEX(productData[description],SMALL(IF(ISNUMBER(MATCH(productData[size1],$EC$13,0)),MATCH(ROW(productData[sku]),ROW(productData[sku])),""),ROWS($A$15:A342)+$B$3))),IF($EC$13="",INDEX(productData[description],SMALL(IF(ISNUMBER(MATCH(productData[sex],$EC$11,0)),MATCH(ROW(productData[sku]),ROW(productData[sku])),""),ROWS($A$15:A342)+$B$3)),INDEX(productData[description],SMALL(IF(ISNUMBER(MATCH(productData[sex],$EC$11,0)*MATCH(productData[size1],$EC$13,0)),MATCH(ROW(productData[sku]),ROW(productData[sku])),""),ROWS($A$15:A342)+$B$3)))),IF($EC$11="",IF($EC$13="",INDEX(productData[description],SMALL(IF(ISNUMBER(MATCH(productData[category],$EC$9,0)),MATCH(ROW(productData[sku]),ROW(productData[sku])),""),ROWS($A$15:A342)+$B$3)),INDEX(productData[description],SMALL(IF(ISNUMBER(MATCH(productData[category],$EC$9,0)*MATCH(productData[size1],$EC$13,0)),MATCH(ROW(productData[sku]),ROW(productData[sku])),""),ROWS($A$15:A342)+$B$3))),IF($EC$13="",INDEX(productData[description],SMALL(IF(ISNUMBER(MATCH(productData[category],$EC$9,0)*MATCH(productData[sex],$EC$11,0)),MATCH(ROW(productData[sku]),ROW(productData[sku])),""),ROWS($A$15:A342)+$B$3)),INDEX(productData[description],SMALL(IF(ISNUMBER(MATCH(productData[category],$EC$9,0)*MATCH(productData[sex],$EC$11,0)*MATCH(productData[size1],$EC$13,0)),MATCH(ROW(productData[sku]),ROW(productData[sku])),""),ROWS($A$15:A342)+$B$3))))),"")</f>
        <v/>
      </c>
      <c r="EG337" s="338" t="str">
        <f>IFERROR(IF('BHPC MANAGER'!$EE337="","",INDEX(inventory[ESISTENZA],MATCH('BHPC MANAGER'!$EE337,inventory[SKU],0))),0)</f>
        <v/>
      </c>
      <c r="EH337" s="339"/>
      <c r="EI337" s="339" t="str">
        <f t="shared" si="21"/>
        <v/>
      </c>
      <c r="EJ337" s="340"/>
      <c r="EK337" s="341" t="str">
        <f t="shared" si="22"/>
        <v/>
      </c>
    </row>
    <row r="338" spans="135:141" x14ac:dyDescent="0.35">
      <c r="EE338" s="342" t="str">
        <f t="array" ref="EE338">IFERROR(IF($EC$9="",IF($EC$11="",IF($EC$13="",INDEX(productData[sku],SMALL(MATCH(ROW(productData[sku]),ROW(productData[sku])),ROWS($A$15:A345)+$B$3)),INDEX(productData[sku],SMALL(IF(ISNUMBER(MATCH(productData[size1],$EC$13,0)),MATCH(ROW(productData[sku]),ROW(productData[sku])),""),ROWS($A$15:A343)+$B$3))),IF($EC$13="",INDEX(productData[sku],SMALL(IF(ISNUMBER(MATCH(productData[sex],$EC$11,0)),MATCH(ROW(productData[sku]),ROW(productData[sku])),""),ROWS($A$15:A343)+$B$3)),INDEX(productData[sku],SMALL(IF(ISNUMBER(MATCH(productData[sex],$EC$11,0)*MATCH(productData[size1],$EC$13,0)),MATCH(ROW(productData[sku]),ROW(productData[sku])),""),ROWS($A$15:A343)+$B$3)))),IF($EC$11="",IF($EC$13="",INDEX(productData[sku],SMALL(IF(ISNUMBER(MATCH(productData[category],$EC$9,0)),MATCH(ROW(productData[sku]),ROW(productData[sku])),""),ROWS($A$15:A343)+$B$3)),INDEX(productData[sku],SMALL(IF(ISNUMBER(MATCH(productData[category],$EC$9,0)*MATCH(productData[size1],$EC$13,0)),MATCH(ROW(productData[sku]),ROW(productData[sku])),""),ROWS($A$15:A343)+$B$3))),IF($EC$13="",INDEX(productData[sku],SMALL(IF(ISNUMBER(MATCH(productData[category],$EC$9,0)*MATCH(productData[sex],$EC$11,0)),MATCH(ROW(productData[sku]),ROW(productData[sku])),""),ROWS($A$15:A343)+$B$3)),INDEX(productData[sku],SMALL(IF(ISNUMBER(MATCH(productData[category],$EC$9,0)*MATCH(productData[sex],$EC$11,0)*MATCH(productData[size1],$EC$13,0)),MATCH(ROW(productData[sku]),ROW(productData[sku])),""),ROWS($A$15:A343)+$B$3))))),"")</f>
        <v/>
      </c>
      <c r="EF338" s="502" t="str">
        <f t="array" ref="EF338">IFERROR(IF($EC$9="",IF($EC$11="",IF($EC$13="",INDEX(productData[description],SMALL(MATCH(ROW(productData[sku]),ROW(productData[sku])),ROWS($A$15:A345)+$B$3)),INDEX(productData[description],SMALL(IF(ISNUMBER(MATCH(productData[size1],$EC$13,0)),MATCH(ROW(productData[sku]),ROW(productData[sku])),""),ROWS($A$15:A343)+$B$3))),IF($EC$13="",INDEX(productData[description],SMALL(IF(ISNUMBER(MATCH(productData[sex],$EC$11,0)),MATCH(ROW(productData[sku]),ROW(productData[sku])),""),ROWS($A$15:A343)+$B$3)),INDEX(productData[description],SMALL(IF(ISNUMBER(MATCH(productData[sex],$EC$11,0)*MATCH(productData[size1],$EC$13,0)),MATCH(ROW(productData[sku]),ROW(productData[sku])),""),ROWS($A$15:A343)+$B$3)))),IF($EC$11="",IF($EC$13="",INDEX(productData[description],SMALL(IF(ISNUMBER(MATCH(productData[category],$EC$9,0)),MATCH(ROW(productData[sku]),ROW(productData[sku])),""),ROWS($A$15:A343)+$B$3)),INDEX(productData[description],SMALL(IF(ISNUMBER(MATCH(productData[category],$EC$9,0)*MATCH(productData[size1],$EC$13,0)),MATCH(ROW(productData[sku]),ROW(productData[sku])),""),ROWS($A$15:A343)+$B$3))),IF($EC$13="",INDEX(productData[description],SMALL(IF(ISNUMBER(MATCH(productData[category],$EC$9,0)*MATCH(productData[sex],$EC$11,0)),MATCH(ROW(productData[sku]),ROW(productData[sku])),""),ROWS($A$15:A343)+$B$3)),INDEX(productData[description],SMALL(IF(ISNUMBER(MATCH(productData[category],$EC$9,0)*MATCH(productData[sex],$EC$11,0)*MATCH(productData[size1],$EC$13,0)),MATCH(ROW(productData[sku]),ROW(productData[sku])),""),ROWS($A$15:A343)+$B$3))))),"")</f>
        <v/>
      </c>
      <c r="EG338" s="343" t="str">
        <f>IFERROR(IF('BHPC MANAGER'!$EE338="","",INDEX(inventory[ESISTENZA],MATCH('BHPC MANAGER'!$EE338,inventory[SKU],0))),0)</f>
        <v/>
      </c>
      <c r="EH338" s="344"/>
      <c r="EI338" s="344" t="str">
        <f t="shared" si="21"/>
        <v/>
      </c>
      <c r="EJ338" s="345"/>
      <c r="EK338" s="346" t="str">
        <f t="shared" si="22"/>
        <v/>
      </c>
    </row>
    <row r="339" spans="135:141" x14ac:dyDescent="0.35">
      <c r="EE339" s="337" t="str">
        <f t="array" ref="EE339">IFERROR(IF($EC$9="",IF($EC$11="",IF($EC$13="",INDEX(productData[sku],SMALL(MATCH(ROW(productData[sku]),ROW(productData[sku])),ROWS($A$15:A346)+$B$3)),INDEX(productData[sku],SMALL(IF(ISNUMBER(MATCH(productData[size1],$EC$13,0)),MATCH(ROW(productData[sku]),ROW(productData[sku])),""),ROWS($A$15:A344)+$B$3))),IF($EC$13="",INDEX(productData[sku],SMALL(IF(ISNUMBER(MATCH(productData[sex],$EC$11,0)),MATCH(ROW(productData[sku]),ROW(productData[sku])),""),ROWS($A$15:A344)+$B$3)),INDEX(productData[sku],SMALL(IF(ISNUMBER(MATCH(productData[sex],$EC$11,0)*MATCH(productData[size1],$EC$13,0)),MATCH(ROW(productData[sku]),ROW(productData[sku])),""),ROWS($A$15:A344)+$B$3)))),IF($EC$11="",IF($EC$13="",INDEX(productData[sku],SMALL(IF(ISNUMBER(MATCH(productData[category],$EC$9,0)),MATCH(ROW(productData[sku]),ROW(productData[sku])),""),ROWS($A$15:A344)+$B$3)),INDEX(productData[sku],SMALL(IF(ISNUMBER(MATCH(productData[category],$EC$9,0)*MATCH(productData[size1],$EC$13,0)),MATCH(ROW(productData[sku]),ROW(productData[sku])),""),ROWS($A$15:A344)+$B$3))),IF($EC$13="",INDEX(productData[sku],SMALL(IF(ISNUMBER(MATCH(productData[category],$EC$9,0)*MATCH(productData[sex],$EC$11,0)),MATCH(ROW(productData[sku]),ROW(productData[sku])),""),ROWS($A$15:A344)+$B$3)),INDEX(productData[sku],SMALL(IF(ISNUMBER(MATCH(productData[category],$EC$9,0)*MATCH(productData[sex],$EC$11,0)*MATCH(productData[size1],$EC$13,0)),MATCH(ROW(productData[sku]),ROW(productData[sku])),""),ROWS($A$15:A344)+$B$3))))),"")</f>
        <v/>
      </c>
      <c r="EF339" s="501" t="str">
        <f t="array" ref="EF339">IFERROR(IF($EC$9="",IF($EC$11="",IF($EC$13="",INDEX(productData[description],SMALL(MATCH(ROW(productData[sku]),ROW(productData[sku])),ROWS($A$15:A346)+$B$3)),INDEX(productData[description],SMALL(IF(ISNUMBER(MATCH(productData[size1],$EC$13,0)),MATCH(ROW(productData[sku]),ROW(productData[sku])),""),ROWS($A$15:A344)+$B$3))),IF($EC$13="",INDEX(productData[description],SMALL(IF(ISNUMBER(MATCH(productData[sex],$EC$11,0)),MATCH(ROW(productData[sku]),ROW(productData[sku])),""),ROWS($A$15:A344)+$B$3)),INDEX(productData[description],SMALL(IF(ISNUMBER(MATCH(productData[sex],$EC$11,0)*MATCH(productData[size1],$EC$13,0)),MATCH(ROW(productData[sku]),ROW(productData[sku])),""),ROWS($A$15:A344)+$B$3)))),IF($EC$11="",IF($EC$13="",INDEX(productData[description],SMALL(IF(ISNUMBER(MATCH(productData[category],$EC$9,0)),MATCH(ROW(productData[sku]),ROW(productData[sku])),""),ROWS($A$15:A344)+$B$3)),INDEX(productData[description],SMALL(IF(ISNUMBER(MATCH(productData[category],$EC$9,0)*MATCH(productData[size1],$EC$13,0)),MATCH(ROW(productData[sku]),ROW(productData[sku])),""),ROWS($A$15:A344)+$B$3))),IF($EC$13="",INDEX(productData[description],SMALL(IF(ISNUMBER(MATCH(productData[category],$EC$9,0)*MATCH(productData[sex],$EC$11,0)),MATCH(ROW(productData[sku]),ROW(productData[sku])),""),ROWS($A$15:A344)+$B$3)),INDEX(productData[description],SMALL(IF(ISNUMBER(MATCH(productData[category],$EC$9,0)*MATCH(productData[sex],$EC$11,0)*MATCH(productData[size1],$EC$13,0)),MATCH(ROW(productData[sku]),ROW(productData[sku])),""),ROWS($A$15:A344)+$B$3))))),"")</f>
        <v/>
      </c>
      <c r="EG339" s="338" t="str">
        <f>IFERROR(IF('BHPC MANAGER'!$EE339="","",INDEX(inventory[ESISTENZA],MATCH('BHPC MANAGER'!$EE339,inventory[SKU],0))),0)</f>
        <v/>
      </c>
      <c r="EH339" s="339"/>
      <c r="EI339" s="339" t="str">
        <f t="shared" si="21"/>
        <v/>
      </c>
      <c r="EJ339" s="340"/>
      <c r="EK339" s="341" t="str">
        <f t="shared" si="22"/>
        <v/>
      </c>
    </row>
    <row r="340" spans="135:141" x14ac:dyDescent="0.35">
      <c r="EE340" s="342" t="str">
        <f t="array" ref="EE340">IFERROR(IF($EC$9="",IF($EC$11="",IF($EC$13="",INDEX(productData[sku],SMALL(MATCH(ROW(productData[sku]),ROW(productData[sku])),ROWS($A$15:A347)+$B$3)),INDEX(productData[sku],SMALL(IF(ISNUMBER(MATCH(productData[size1],$EC$13,0)),MATCH(ROW(productData[sku]),ROW(productData[sku])),""),ROWS($A$15:A345)+$B$3))),IF($EC$13="",INDEX(productData[sku],SMALL(IF(ISNUMBER(MATCH(productData[sex],$EC$11,0)),MATCH(ROW(productData[sku]),ROW(productData[sku])),""),ROWS($A$15:A345)+$B$3)),INDEX(productData[sku],SMALL(IF(ISNUMBER(MATCH(productData[sex],$EC$11,0)*MATCH(productData[size1],$EC$13,0)),MATCH(ROW(productData[sku]),ROW(productData[sku])),""),ROWS($A$15:A345)+$B$3)))),IF($EC$11="",IF($EC$13="",INDEX(productData[sku],SMALL(IF(ISNUMBER(MATCH(productData[category],$EC$9,0)),MATCH(ROW(productData[sku]),ROW(productData[sku])),""),ROWS($A$15:A345)+$B$3)),INDEX(productData[sku],SMALL(IF(ISNUMBER(MATCH(productData[category],$EC$9,0)*MATCH(productData[size1],$EC$13,0)),MATCH(ROW(productData[sku]),ROW(productData[sku])),""),ROWS($A$15:A345)+$B$3))),IF($EC$13="",INDEX(productData[sku],SMALL(IF(ISNUMBER(MATCH(productData[category],$EC$9,0)*MATCH(productData[sex],$EC$11,0)),MATCH(ROW(productData[sku]),ROW(productData[sku])),""),ROWS($A$15:A345)+$B$3)),INDEX(productData[sku],SMALL(IF(ISNUMBER(MATCH(productData[category],$EC$9,0)*MATCH(productData[sex],$EC$11,0)*MATCH(productData[size1],$EC$13,0)),MATCH(ROW(productData[sku]),ROW(productData[sku])),""),ROWS($A$15:A345)+$B$3))))),"")</f>
        <v/>
      </c>
      <c r="EF340" s="502" t="str">
        <f t="array" ref="EF340">IFERROR(IF($EC$9="",IF($EC$11="",IF($EC$13="",INDEX(productData[description],SMALL(MATCH(ROW(productData[sku]),ROW(productData[sku])),ROWS($A$15:A347)+$B$3)),INDEX(productData[description],SMALL(IF(ISNUMBER(MATCH(productData[size1],$EC$13,0)),MATCH(ROW(productData[sku]),ROW(productData[sku])),""),ROWS($A$15:A345)+$B$3))),IF($EC$13="",INDEX(productData[description],SMALL(IF(ISNUMBER(MATCH(productData[sex],$EC$11,0)),MATCH(ROW(productData[sku]),ROW(productData[sku])),""),ROWS($A$15:A345)+$B$3)),INDEX(productData[description],SMALL(IF(ISNUMBER(MATCH(productData[sex],$EC$11,0)*MATCH(productData[size1],$EC$13,0)),MATCH(ROW(productData[sku]),ROW(productData[sku])),""),ROWS($A$15:A345)+$B$3)))),IF($EC$11="",IF($EC$13="",INDEX(productData[description],SMALL(IF(ISNUMBER(MATCH(productData[category],$EC$9,0)),MATCH(ROW(productData[sku]),ROW(productData[sku])),""),ROWS($A$15:A345)+$B$3)),INDEX(productData[description],SMALL(IF(ISNUMBER(MATCH(productData[category],$EC$9,0)*MATCH(productData[size1],$EC$13,0)),MATCH(ROW(productData[sku]),ROW(productData[sku])),""),ROWS($A$15:A345)+$B$3))),IF($EC$13="",INDEX(productData[description],SMALL(IF(ISNUMBER(MATCH(productData[category],$EC$9,0)*MATCH(productData[sex],$EC$11,0)),MATCH(ROW(productData[sku]),ROW(productData[sku])),""),ROWS($A$15:A345)+$B$3)),INDEX(productData[description],SMALL(IF(ISNUMBER(MATCH(productData[category],$EC$9,0)*MATCH(productData[sex],$EC$11,0)*MATCH(productData[size1],$EC$13,0)),MATCH(ROW(productData[sku]),ROW(productData[sku])),""),ROWS($A$15:A345)+$B$3))))),"")</f>
        <v/>
      </c>
      <c r="EG340" s="343" t="str">
        <f>IFERROR(IF('BHPC MANAGER'!$EE340="","",INDEX(inventory[ESISTENZA],MATCH('BHPC MANAGER'!$EE340,inventory[SKU],0))),0)</f>
        <v/>
      </c>
      <c r="EH340" s="344"/>
      <c r="EI340" s="344" t="str">
        <f t="shared" si="21"/>
        <v/>
      </c>
      <c r="EJ340" s="345"/>
      <c r="EK340" s="346" t="str">
        <f t="shared" si="22"/>
        <v/>
      </c>
    </row>
    <row r="341" spans="135:141" x14ac:dyDescent="0.35">
      <c r="EE341" s="337" t="str">
        <f t="array" ref="EE341">IFERROR(IF($EC$9="",IF($EC$11="",IF($EC$13="",INDEX(productData[sku],SMALL(MATCH(ROW(productData[sku]),ROW(productData[sku])),ROWS($A$15:A348)+$B$3)),INDEX(productData[sku],SMALL(IF(ISNUMBER(MATCH(productData[size1],$EC$13,0)),MATCH(ROW(productData[sku]),ROW(productData[sku])),""),ROWS($A$15:A346)+$B$3))),IF($EC$13="",INDEX(productData[sku],SMALL(IF(ISNUMBER(MATCH(productData[sex],$EC$11,0)),MATCH(ROW(productData[sku]),ROW(productData[sku])),""),ROWS($A$15:A346)+$B$3)),INDEX(productData[sku],SMALL(IF(ISNUMBER(MATCH(productData[sex],$EC$11,0)*MATCH(productData[size1],$EC$13,0)),MATCH(ROW(productData[sku]),ROW(productData[sku])),""),ROWS($A$15:A346)+$B$3)))),IF($EC$11="",IF($EC$13="",INDEX(productData[sku],SMALL(IF(ISNUMBER(MATCH(productData[category],$EC$9,0)),MATCH(ROW(productData[sku]),ROW(productData[sku])),""),ROWS($A$15:A346)+$B$3)),INDEX(productData[sku],SMALL(IF(ISNUMBER(MATCH(productData[category],$EC$9,0)*MATCH(productData[size1],$EC$13,0)),MATCH(ROW(productData[sku]),ROW(productData[sku])),""),ROWS($A$15:A346)+$B$3))),IF($EC$13="",INDEX(productData[sku],SMALL(IF(ISNUMBER(MATCH(productData[category],$EC$9,0)*MATCH(productData[sex],$EC$11,0)),MATCH(ROW(productData[sku]),ROW(productData[sku])),""),ROWS($A$15:A346)+$B$3)),INDEX(productData[sku],SMALL(IF(ISNUMBER(MATCH(productData[category],$EC$9,0)*MATCH(productData[sex],$EC$11,0)*MATCH(productData[size1],$EC$13,0)),MATCH(ROW(productData[sku]),ROW(productData[sku])),""),ROWS($A$15:A346)+$B$3))))),"")</f>
        <v/>
      </c>
      <c r="EF341" s="501" t="str">
        <f t="array" ref="EF341">IFERROR(IF($EC$9="",IF($EC$11="",IF($EC$13="",INDEX(productData[description],SMALL(MATCH(ROW(productData[sku]),ROW(productData[sku])),ROWS($A$15:A348)+$B$3)),INDEX(productData[description],SMALL(IF(ISNUMBER(MATCH(productData[size1],$EC$13,0)),MATCH(ROW(productData[sku]),ROW(productData[sku])),""),ROWS($A$15:A346)+$B$3))),IF($EC$13="",INDEX(productData[description],SMALL(IF(ISNUMBER(MATCH(productData[sex],$EC$11,0)),MATCH(ROW(productData[sku]),ROW(productData[sku])),""),ROWS($A$15:A346)+$B$3)),INDEX(productData[description],SMALL(IF(ISNUMBER(MATCH(productData[sex],$EC$11,0)*MATCH(productData[size1],$EC$13,0)),MATCH(ROW(productData[sku]),ROW(productData[sku])),""),ROWS($A$15:A346)+$B$3)))),IF($EC$11="",IF($EC$13="",INDEX(productData[description],SMALL(IF(ISNUMBER(MATCH(productData[category],$EC$9,0)),MATCH(ROW(productData[sku]),ROW(productData[sku])),""),ROWS($A$15:A346)+$B$3)),INDEX(productData[description],SMALL(IF(ISNUMBER(MATCH(productData[category],$EC$9,0)*MATCH(productData[size1],$EC$13,0)),MATCH(ROW(productData[sku]),ROW(productData[sku])),""),ROWS($A$15:A346)+$B$3))),IF($EC$13="",INDEX(productData[description],SMALL(IF(ISNUMBER(MATCH(productData[category],$EC$9,0)*MATCH(productData[sex],$EC$11,0)),MATCH(ROW(productData[sku]),ROW(productData[sku])),""),ROWS($A$15:A346)+$B$3)),INDEX(productData[description],SMALL(IF(ISNUMBER(MATCH(productData[category],$EC$9,0)*MATCH(productData[sex],$EC$11,0)*MATCH(productData[size1],$EC$13,0)),MATCH(ROW(productData[sku]),ROW(productData[sku])),""),ROWS($A$15:A346)+$B$3))))),"")</f>
        <v/>
      </c>
      <c r="EG341" s="338" t="str">
        <f>IFERROR(IF('BHPC MANAGER'!$EE341="","",INDEX(inventory[ESISTENZA],MATCH('BHPC MANAGER'!$EE341,inventory[SKU],0))),0)</f>
        <v/>
      </c>
      <c r="EH341" s="339"/>
      <c r="EI341" s="339" t="str">
        <f t="shared" si="21"/>
        <v/>
      </c>
      <c r="EJ341" s="340"/>
      <c r="EK341" s="341" t="str">
        <f t="shared" si="22"/>
        <v/>
      </c>
    </row>
    <row r="342" spans="135:141" x14ac:dyDescent="0.35">
      <c r="EE342" s="342" t="str">
        <f t="array" ref="EE342">IFERROR(IF($EC$9="",IF($EC$11="",IF($EC$13="",INDEX(productData[sku],SMALL(MATCH(ROW(productData[sku]),ROW(productData[sku])),ROWS($A$15:A349)+$B$3)),INDEX(productData[sku],SMALL(IF(ISNUMBER(MATCH(productData[size1],$EC$13,0)),MATCH(ROW(productData[sku]),ROW(productData[sku])),""),ROWS($A$15:A347)+$B$3))),IF($EC$13="",INDEX(productData[sku],SMALL(IF(ISNUMBER(MATCH(productData[sex],$EC$11,0)),MATCH(ROW(productData[sku]),ROW(productData[sku])),""),ROWS($A$15:A347)+$B$3)),INDEX(productData[sku],SMALL(IF(ISNUMBER(MATCH(productData[sex],$EC$11,0)*MATCH(productData[size1],$EC$13,0)),MATCH(ROW(productData[sku]),ROW(productData[sku])),""),ROWS($A$15:A347)+$B$3)))),IF($EC$11="",IF($EC$13="",INDEX(productData[sku],SMALL(IF(ISNUMBER(MATCH(productData[category],$EC$9,0)),MATCH(ROW(productData[sku]),ROW(productData[sku])),""),ROWS($A$15:A347)+$B$3)),INDEX(productData[sku],SMALL(IF(ISNUMBER(MATCH(productData[category],$EC$9,0)*MATCH(productData[size1],$EC$13,0)),MATCH(ROW(productData[sku]),ROW(productData[sku])),""),ROWS($A$15:A347)+$B$3))),IF($EC$13="",INDEX(productData[sku],SMALL(IF(ISNUMBER(MATCH(productData[category],$EC$9,0)*MATCH(productData[sex],$EC$11,0)),MATCH(ROW(productData[sku]),ROW(productData[sku])),""),ROWS($A$15:A347)+$B$3)),INDEX(productData[sku],SMALL(IF(ISNUMBER(MATCH(productData[category],$EC$9,0)*MATCH(productData[sex],$EC$11,0)*MATCH(productData[size1],$EC$13,0)),MATCH(ROW(productData[sku]),ROW(productData[sku])),""),ROWS($A$15:A347)+$B$3))))),"")</f>
        <v/>
      </c>
      <c r="EF342" s="502" t="str">
        <f t="array" ref="EF342">IFERROR(IF($EC$9="",IF($EC$11="",IF($EC$13="",INDEX(productData[description],SMALL(MATCH(ROW(productData[sku]),ROW(productData[sku])),ROWS($A$15:A349)+$B$3)),INDEX(productData[description],SMALL(IF(ISNUMBER(MATCH(productData[size1],$EC$13,0)),MATCH(ROW(productData[sku]),ROW(productData[sku])),""),ROWS($A$15:A347)+$B$3))),IF($EC$13="",INDEX(productData[description],SMALL(IF(ISNUMBER(MATCH(productData[sex],$EC$11,0)),MATCH(ROW(productData[sku]),ROW(productData[sku])),""),ROWS($A$15:A347)+$B$3)),INDEX(productData[description],SMALL(IF(ISNUMBER(MATCH(productData[sex],$EC$11,0)*MATCH(productData[size1],$EC$13,0)),MATCH(ROW(productData[sku]),ROW(productData[sku])),""),ROWS($A$15:A347)+$B$3)))),IF($EC$11="",IF($EC$13="",INDEX(productData[description],SMALL(IF(ISNUMBER(MATCH(productData[category],$EC$9,0)),MATCH(ROW(productData[sku]),ROW(productData[sku])),""),ROWS($A$15:A347)+$B$3)),INDEX(productData[description],SMALL(IF(ISNUMBER(MATCH(productData[category],$EC$9,0)*MATCH(productData[size1],$EC$13,0)),MATCH(ROW(productData[sku]),ROW(productData[sku])),""),ROWS($A$15:A347)+$B$3))),IF($EC$13="",INDEX(productData[description],SMALL(IF(ISNUMBER(MATCH(productData[category],$EC$9,0)*MATCH(productData[sex],$EC$11,0)),MATCH(ROW(productData[sku]),ROW(productData[sku])),""),ROWS($A$15:A347)+$B$3)),INDEX(productData[description],SMALL(IF(ISNUMBER(MATCH(productData[category],$EC$9,0)*MATCH(productData[sex],$EC$11,0)*MATCH(productData[size1],$EC$13,0)),MATCH(ROW(productData[sku]),ROW(productData[sku])),""),ROWS($A$15:A347)+$B$3))))),"")</f>
        <v/>
      </c>
      <c r="EG342" s="343" t="str">
        <f>IFERROR(IF('BHPC MANAGER'!$EE342="","",INDEX(inventory[ESISTENZA],MATCH('BHPC MANAGER'!$EE342,inventory[SKU],0))),0)</f>
        <v/>
      </c>
      <c r="EH342" s="344"/>
      <c r="EI342" s="344" t="str">
        <f t="shared" si="21"/>
        <v/>
      </c>
      <c r="EJ342" s="345"/>
      <c r="EK342" s="346" t="str">
        <f t="shared" si="22"/>
        <v/>
      </c>
    </row>
    <row r="343" spans="135:141" x14ac:dyDescent="0.35">
      <c r="EE343" s="337" t="str">
        <f t="array" ref="EE343">IFERROR(IF($EC$9="",IF($EC$11="",IF($EC$13="",INDEX(productData[sku],SMALL(MATCH(ROW(productData[sku]),ROW(productData[sku])),ROWS($A$15:A350)+$B$3)),INDEX(productData[sku],SMALL(IF(ISNUMBER(MATCH(productData[size1],$EC$13,0)),MATCH(ROW(productData[sku]),ROW(productData[sku])),""),ROWS($A$15:A348)+$B$3))),IF($EC$13="",INDEX(productData[sku],SMALL(IF(ISNUMBER(MATCH(productData[sex],$EC$11,0)),MATCH(ROW(productData[sku]),ROW(productData[sku])),""),ROWS($A$15:A348)+$B$3)),INDEX(productData[sku],SMALL(IF(ISNUMBER(MATCH(productData[sex],$EC$11,0)*MATCH(productData[size1],$EC$13,0)),MATCH(ROW(productData[sku]),ROW(productData[sku])),""),ROWS($A$15:A348)+$B$3)))),IF($EC$11="",IF($EC$13="",INDEX(productData[sku],SMALL(IF(ISNUMBER(MATCH(productData[category],$EC$9,0)),MATCH(ROW(productData[sku]),ROW(productData[sku])),""),ROWS($A$15:A348)+$B$3)),INDEX(productData[sku],SMALL(IF(ISNUMBER(MATCH(productData[category],$EC$9,0)*MATCH(productData[size1],$EC$13,0)),MATCH(ROW(productData[sku]),ROW(productData[sku])),""),ROWS($A$15:A348)+$B$3))),IF($EC$13="",INDEX(productData[sku],SMALL(IF(ISNUMBER(MATCH(productData[category],$EC$9,0)*MATCH(productData[sex],$EC$11,0)),MATCH(ROW(productData[sku]),ROW(productData[sku])),""),ROWS($A$15:A348)+$B$3)),INDEX(productData[sku],SMALL(IF(ISNUMBER(MATCH(productData[category],$EC$9,0)*MATCH(productData[sex],$EC$11,0)*MATCH(productData[size1],$EC$13,0)),MATCH(ROW(productData[sku]),ROW(productData[sku])),""),ROWS($A$15:A348)+$B$3))))),"")</f>
        <v/>
      </c>
      <c r="EF343" s="501" t="str">
        <f t="array" ref="EF343">IFERROR(IF($EC$9="",IF($EC$11="",IF($EC$13="",INDEX(productData[description],SMALL(MATCH(ROW(productData[sku]),ROW(productData[sku])),ROWS($A$15:A350)+$B$3)),INDEX(productData[description],SMALL(IF(ISNUMBER(MATCH(productData[size1],$EC$13,0)),MATCH(ROW(productData[sku]),ROW(productData[sku])),""),ROWS($A$15:A348)+$B$3))),IF($EC$13="",INDEX(productData[description],SMALL(IF(ISNUMBER(MATCH(productData[sex],$EC$11,0)),MATCH(ROW(productData[sku]),ROW(productData[sku])),""),ROWS($A$15:A348)+$B$3)),INDEX(productData[description],SMALL(IF(ISNUMBER(MATCH(productData[sex],$EC$11,0)*MATCH(productData[size1],$EC$13,0)),MATCH(ROW(productData[sku]),ROW(productData[sku])),""),ROWS($A$15:A348)+$B$3)))),IF($EC$11="",IF($EC$13="",INDEX(productData[description],SMALL(IF(ISNUMBER(MATCH(productData[category],$EC$9,0)),MATCH(ROW(productData[sku]),ROW(productData[sku])),""),ROWS($A$15:A348)+$B$3)),INDEX(productData[description],SMALL(IF(ISNUMBER(MATCH(productData[category],$EC$9,0)*MATCH(productData[size1],$EC$13,0)),MATCH(ROW(productData[sku]),ROW(productData[sku])),""),ROWS($A$15:A348)+$B$3))),IF($EC$13="",INDEX(productData[description],SMALL(IF(ISNUMBER(MATCH(productData[category],$EC$9,0)*MATCH(productData[sex],$EC$11,0)),MATCH(ROW(productData[sku]),ROW(productData[sku])),""),ROWS($A$15:A348)+$B$3)),INDEX(productData[description],SMALL(IF(ISNUMBER(MATCH(productData[category],$EC$9,0)*MATCH(productData[sex],$EC$11,0)*MATCH(productData[size1],$EC$13,0)),MATCH(ROW(productData[sku]),ROW(productData[sku])),""),ROWS($A$15:A348)+$B$3))))),"")</f>
        <v/>
      </c>
      <c r="EG343" s="338" t="str">
        <f>IFERROR(IF('BHPC MANAGER'!$EE343="","",INDEX(inventory[ESISTENZA],MATCH('BHPC MANAGER'!$EE343,inventory[SKU],0))),0)</f>
        <v/>
      </c>
      <c r="EH343" s="339"/>
      <c r="EI343" s="339" t="str">
        <f t="shared" si="21"/>
        <v/>
      </c>
      <c r="EJ343" s="340"/>
      <c r="EK343" s="341" t="str">
        <f t="shared" si="22"/>
        <v/>
      </c>
    </row>
    <row r="344" spans="135:141" x14ac:dyDescent="0.35">
      <c r="EE344" s="342" t="str">
        <f t="array" ref="EE344">IFERROR(IF($EC$9="",IF($EC$11="",IF($EC$13="",INDEX(productData[sku],SMALL(MATCH(ROW(productData[sku]),ROW(productData[sku])),ROWS($A$15:A351)+$B$3)),INDEX(productData[sku],SMALL(IF(ISNUMBER(MATCH(productData[size1],$EC$13,0)),MATCH(ROW(productData[sku]),ROW(productData[sku])),""),ROWS($A$15:A349)+$B$3))),IF($EC$13="",INDEX(productData[sku],SMALL(IF(ISNUMBER(MATCH(productData[sex],$EC$11,0)),MATCH(ROW(productData[sku]),ROW(productData[sku])),""),ROWS($A$15:A349)+$B$3)),INDEX(productData[sku],SMALL(IF(ISNUMBER(MATCH(productData[sex],$EC$11,0)*MATCH(productData[size1],$EC$13,0)),MATCH(ROW(productData[sku]),ROW(productData[sku])),""),ROWS($A$15:A349)+$B$3)))),IF($EC$11="",IF($EC$13="",INDEX(productData[sku],SMALL(IF(ISNUMBER(MATCH(productData[category],$EC$9,0)),MATCH(ROW(productData[sku]),ROW(productData[sku])),""),ROWS($A$15:A349)+$B$3)),INDEX(productData[sku],SMALL(IF(ISNUMBER(MATCH(productData[category],$EC$9,0)*MATCH(productData[size1],$EC$13,0)),MATCH(ROW(productData[sku]),ROW(productData[sku])),""),ROWS($A$15:A349)+$B$3))),IF($EC$13="",INDEX(productData[sku],SMALL(IF(ISNUMBER(MATCH(productData[category],$EC$9,0)*MATCH(productData[sex],$EC$11,0)),MATCH(ROW(productData[sku]),ROW(productData[sku])),""),ROWS($A$15:A349)+$B$3)),INDEX(productData[sku],SMALL(IF(ISNUMBER(MATCH(productData[category],$EC$9,0)*MATCH(productData[sex],$EC$11,0)*MATCH(productData[size1],$EC$13,0)),MATCH(ROW(productData[sku]),ROW(productData[sku])),""),ROWS($A$15:A349)+$B$3))))),"")</f>
        <v/>
      </c>
      <c r="EF344" s="502" t="str">
        <f t="array" ref="EF344">IFERROR(IF($EC$9="",IF($EC$11="",IF($EC$13="",INDEX(productData[description],SMALL(MATCH(ROW(productData[sku]),ROW(productData[sku])),ROWS($A$15:A351)+$B$3)),INDEX(productData[description],SMALL(IF(ISNUMBER(MATCH(productData[size1],$EC$13,0)),MATCH(ROW(productData[sku]),ROW(productData[sku])),""),ROWS($A$15:A349)+$B$3))),IF($EC$13="",INDEX(productData[description],SMALL(IF(ISNUMBER(MATCH(productData[sex],$EC$11,0)),MATCH(ROW(productData[sku]),ROW(productData[sku])),""),ROWS($A$15:A349)+$B$3)),INDEX(productData[description],SMALL(IF(ISNUMBER(MATCH(productData[sex],$EC$11,0)*MATCH(productData[size1],$EC$13,0)),MATCH(ROW(productData[sku]),ROW(productData[sku])),""),ROWS($A$15:A349)+$B$3)))),IF($EC$11="",IF($EC$13="",INDEX(productData[description],SMALL(IF(ISNUMBER(MATCH(productData[category],$EC$9,0)),MATCH(ROW(productData[sku]),ROW(productData[sku])),""),ROWS($A$15:A349)+$B$3)),INDEX(productData[description],SMALL(IF(ISNUMBER(MATCH(productData[category],$EC$9,0)*MATCH(productData[size1],$EC$13,0)),MATCH(ROW(productData[sku]),ROW(productData[sku])),""),ROWS($A$15:A349)+$B$3))),IF($EC$13="",INDEX(productData[description],SMALL(IF(ISNUMBER(MATCH(productData[category],$EC$9,0)*MATCH(productData[sex],$EC$11,0)),MATCH(ROW(productData[sku]),ROW(productData[sku])),""),ROWS($A$15:A349)+$B$3)),INDEX(productData[description],SMALL(IF(ISNUMBER(MATCH(productData[category],$EC$9,0)*MATCH(productData[sex],$EC$11,0)*MATCH(productData[size1],$EC$13,0)),MATCH(ROW(productData[sku]),ROW(productData[sku])),""),ROWS($A$15:A349)+$B$3))))),"")</f>
        <v/>
      </c>
      <c r="EG344" s="343" t="str">
        <f>IFERROR(IF('BHPC MANAGER'!$EE344="","",INDEX(inventory[ESISTENZA],MATCH('BHPC MANAGER'!$EE344,inventory[SKU],0))),0)</f>
        <v/>
      </c>
      <c r="EH344" s="344"/>
      <c r="EI344" s="344" t="str">
        <f t="shared" si="21"/>
        <v/>
      </c>
      <c r="EJ344" s="345"/>
      <c r="EK344" s="346" t="str">
        <f t="shared" si="22"/>
        <v/>
      </c>
    </row>
    <row r="345" spans="135:141" x14ac:dyDescent="0.35">
      <c r="EE345" s="337" t="str">
        <f t="array" ref="EE345">IFERROR(IF($EC$9="",IF($EC$11="",IF($EC$13="",INDEX(productData[sku],SMALL(MATCH(ROW(productData[sku]),ROW(productData[sku])),ROWS($A$15:A352)+$B$3)),INDEX(productData[sku],SMALL(IF(ISNUMBER(MATCH(productData[size1],$EC$13,0)),MATCH(ROW(productData[sku]),ROW(productData[sku])),""),ROWS($A$15:A350)+$B$3))),IF($EC$13="",INDEX(productData[sku],SMALL(IF(ISNUMBER(MATCH(productData[sex],$EC$11,0)),MATCH(ROW(productData[sku]),ROW(productData[sku])),""),ROWS($A$15:A350)+$B$3)),INDEX(productData[sku],SMALL(IF(ISNUMBER(MATCH(productData[sex],$EC$11,0)*MATCH(productData[size1],$EC$13,0)),MATCH(ROW(productData[sku]),ROW(productData[sku])),""),ROWS($A$15:A350)+$B$3)))),IF($EC$11="",IF($EC$13="",INDEX(productData[sku],SMALL(IF(ISNUMBER(MATCH(productData[category],$EC$9,0)),MATCH(ROW(productData[sku]),ROW(productData[sku])),""),ROWS($A$15:A350)+$B$3)),INDEX(productData[sku],SMALL(IF(ISNUMBER(MATCH(productData[category],$EC$9,0)*MATCH(productData[size1],$EC$13,0)),MATCH(ROW(productData[sku]),ROW(productData[sku])),""),ROWS($A$15:A350)+$B$3))),IF($EC$13="",INDEX(productData[sku],SMALL(IF(ISNUMBER(MATCH(productData[category],$EC$9,0)*MATCH(productData[sex],$EC$11,0)),MATCH(ROW(productData[sku]),ROW(productData[sku])),""),ROWS($A$15:A350)+$B$3)),INDEX(productData[sku],SMALL(IF(ISNUMBER(MATCH(productData[category],$EC$9,0)*MATCH(productData[sex],$EC$11,0)*MATCH(productData[size1],$EC$13,0)),MATCH(ROW(productData[sku]),ROW(productData[sku])),""),ROWS($A$15:A350)+$B$3))))),"")</f>
        <v/>
      </c>
      <c r="EF345" s="501" t="str">
        <f t="array" ref="EF345">IFERROR(IF($EC$9="",IF($EC$11="",IF($EC$13="",INDEX(productData[description],SMALL(MATCH(ROW(productData[sku]),ROW(productData[sku])),ROWS($A$15:A352)+$B$3)),INDEX(productData[description],SMALL(IF(ISNUMBER(MATCH(productData[size1],$EC$13,0)),MATCH(ROW(productData[sku]),ROW(productData[sku])),""),ROWS($A$15:A350)+$B$3))),IF($EC$13="",INDEX(productData[description],SMALL(IF(ISNUMBER(MATCH(productData[sex],$EC$11,0)),MATCH(ROW(productData[sku]),ROW(productData[sku])),""),ROWS($A$15:A350)+$B$3)),INDEX(productData[description],SMALL(IF(ISNUMBER(MATCH(productData[sex],$EC$11,0)*MATCH(productData[size1],$EC$13,0)),MATCH(ROW(productData[sku]),ROW(productData[sku])),""),ROWS($A$15:A350)+$B$3)))),IF($EC$11="",IF($EC$13="",INDEX(productData[description],SMALL(IF(ISNUMBER(MATCH(productData[category],$EC$9,0)),MATCH(ROW(productData[sku]),ROW(productData[sku])),""),ROWS($A$15:A350)+$B$3)),INDEX(productData[description],SMALL(IF(ISNUMBER(MATCH(productData[category],$EC$9,0)*MATCH(productData[size1],$EC$13,0)),MATCH(ROW(productData[sku]),ROW(productData[sku])),""),ROWS($A$15:A350)+$B$3))),IF($EC$13="",INDEX(productData[description],SMALL(IF(ISNUMBER(MATCH(productData[category],$EC$9,0)*MATCH(productData[sex],$EC$11,0)),MATCH(ROW(productData[sku]),ROW(productData[sku])),""),ROWS($A$15:A350)+$B$3)),INDEX(productData[description],SMALL(IF(ISNUMBER(MATCH(productData[category],$EC$9,0)*MATCH(productData[sex],$EC$11,0)*MATCH(productData[size1],$EC$13,0)),MATCH(ROW(productData[sku]),ROW(productData[sku])),""),ROWS($A$15:A350)+$B$3))))),"")</f>
        <v/>
      </c>
      <c r="EG345" s="338" t="str">
        <f>IFERROR(IF('BHPC MANAGER'!$EE345="","",INDEX(inventory[ESISTENZA],MATCH('BHPC MANAGER'!$EE345,inventory[SKU],0))),0)</f>
        <v/>
      </c>
      <c r="EH345" s="339"/>
      <c r="EI345" s="339" t="str">
        <f t="shared" si="21"/>
        <v/>
      </c>
      <c r="EJ345" s="340"/>
      <c r="EK345" s="341" t="str">
        <f t="shared" si="22"/>
        <v/>
      </c>
    </row>
    <row r="346" spans="135:141" x14ac:dyDescent="0.35">
      <c r="EE346" s="342" t="str">
        <f t="array" ref="EE346">IFERROR(IF($EC$9="",IF($EC$11="",IF($EC$13="",INDEX(productData[sku],SMALL(MATCH(ROW(productData[sku]),ROW(productData[sku])),ROWS($A$15:A353)+$B$3)),INDEX(productData[sku],SMALL(IF(ISNUMBER(MATCH(productData[size1],$EC$13,0)),MATCH(ROW(productData[sku]),ROW(productData[sku])),""),ROWS($A$15:A351)+$B$3))),IF($EC$13="",INDEX(productData[sku],SMALL(IF(ISNUMBER(MATCH(productData[sex],$EC$11,0)),MATCH(ROW(productData[sku]),ROW(productData[sku])),""),ROWS($A$15:A351)+$B$3)),INDEX(productData[sku],SMALL(IF(ISNUMBER(MATCH(productData[sex],$EC$11,0)*MATCH(productData[size1],$EC$13,0)),MATCH(ROW(productData[sku]),ROW(productData[sku])),""),ROWS($A$15:A351)+$B$3)))),IF($EC$11="",IF($EC$13="",INDEX(productData[sku],SMALL(IF(ISNUMBER(MATCH(productData[category],$EC$9,0)),MATCH(ROW(productData[sku]),ROW(productData[sku])),""),ROWS($A$15:A351)+$B$3)),INDEX(productData[sku],SMALL(IF(ISNUMBER(MATCH(productData[category],$EC$9,0)*MATCH(productData[size1],$EC$13,0)),MATCH(ROW(productData[sku]),ROW(productData[sku])),""),ROWS($A$15:A351)+$B$3))),IF($EC$13="",INDEX(productData[sku],SMALL(IF(ISNUMBER(MATCH(productData[category],$EC$9,0)*MATCH(productData[sex],$EC$11,0)),MATCH(ROW(productData[sku]),ROW(productData[sku])),""),ROWS($A$15:A351)+$B$3)),INDEX(productData[sku],SMALL(IF(ISNUMBER(MATCH(productData[category],$EC$9,0)*MATCH(productData[sex],$EC$11,0)*MATCH(productData[size1],$EC$13,0)),MATCH(ROW(productData[sku]),ROW(productData[sku])),""),ROWS($A$15:A351)+$B$3))))),"")</f>
        <v/>
      </c>
      <c r="EF346" s="502" t="str">
        <f t="array" ref="EF346">IFERROR(IF($EC$9="",IF($EC$11="",IF($EC$13="",INDEX(productData[description],SMALL(MATCH(ROW(productData[sku]),ROW(productData[sku])),ROWS($A$15:A353)+$B$3)),INDEX(productData[description],SMALL(IF(ISNUMBER(MATCH(productData[size1],$EC$13,0)),MATCH(ROW(productData[sku]),ROW(productData[sku])),""),ROWS($A$15:A351)+$B$3))),IF($EC$13="",INDEX(productData[description],SMALL(IF(ISNUMBER(MATCH(productData[sex],$EC$11,0)),MATCH(ROW(productData[sku]),ROW(productData[sku])),""),ROWS($A$15:A351)+$B$3)),INDEX(productData[description],SMALL(IF(ISNUMBER(MATCH(productData[sex],$EC$11,0)*MATCH(productData[size1],$EC$13,0)),MATCH(ROW(productData[sku]),ROW(productData[sku])),""),ROWS($A$15:A351)+$B$3)))),IF($EC$11="",IF($EC$13="",INDEX(productData[description],SMALL(IF(ISNUMBER(MATCH(productData[category],$EC$9,0)),MATCH(ROW(productData[sku]),ROW(productData[sku])),""),ROWS($A$15:A351)+$B$3)),INDEX(productData[description],SMALL(IF(ISNUMBER(MATCH(productData[category],$EC$9,0)*MATCH(productData[size1],$EC$13,0)),MATCH(ROW(productData[sku]),ROW(productData[sku])),""),ROWS($A$15:A351)+$B$3))),IF($EC$13="",INDEX(productData[description],SMALL(IF(ISNUMBER(MATCH(productData[category],$EC$9,0)*MATCH(productData[sex],$EC$11,0)),MATCH(ROW(productData[sku]),ROW(productData[sku])),""),ROWS($A$15:A351)+$B$3)),INDEX(productData[description],SMALL(IF(ISNUMBER(MATCH(productData[category],$EC$9,0)*MATCH(productData[sex],$EC$11,0)*MATCH(productData[size1],$EC$13,0)),MATCH(ROW(productData[sku]),ROW(productData[sku])),""),ROWS($A$15:A351)+$B$3))))),"")</f>
        <v/>
      </c>
      <c r="EG346" s="343" t="str">
        <f>IFERROR(IF('BHPC MANAGER'!$EE346="","",INDEX(inventory[ESISTENZA],MATCH('BHPC MANAGER'!$EE346,inventory[SKU],0))),0)</f>
        <v/>
      </c>
      <c r="EH346" s="344"/>
      <c r="EI346" s="344" t="str">
        <f t="shared" si="21"/>
        <v/>
      </c>
      <c r="EJ346" s="345"/>
      <c r="EK346" s="346" t="str">
        <f t="shared" si="22"/>
        <v/>
      </c>
    </row>
    <row r="347" spans="135:141" x14ac:dyDescent="0.35">
      <c r="EE347" s="337" t="str">
        <f t="array" ref="EE347">IFERROR(IF($EC$9="",IF($EC$11="",IF($EC$13="",INDEX(productData[sku],SMALL(MATCH(ROW(productData[sku]),ROW(productData[sku])),ROWS($A$15:A354)+$B$3)),INDEX(productData[sku],SMALL(IF(ISNUMBER(MATCH(productData[size1],$EC$13,0)),MATCH(ROW(productData[sku]),ROW(productData[sku])),""),ROWS($A$15:A352)+$B$3))),IF($EC$13="",INDEX(productData[sku],SMALL(IF(ISNUMBER(MATCH(productData[sex],$EC$11,0)),MATCH(ROW(productData[sku]),ROW(productData[sku])),""),ROWS($A$15:A352)+$B$3)),INDEX(productData[sku],SMALL(IF(ISNUMBER(MATCH(productData[sex],$EC$11,0)*MATCH(productData[size1],$EC$13,0)),MATCH(ROW(productData[sku]),ROW(productData[sku])),""),ROWS($A$15:A352)+$B$3)))),IF($EC$11="",IF($EC$13="",INDEX(productData[sku],SMALL(IF(ISNUMBER(MATCH(productData[category],$EC$9,0)),MATCH(ROW(productData[sku]),ROW(productData[sku])),""),ROWS($A$15:A352)+$B$3)),INDEX(productData[sku],SMALL(IF(ISNUMBER(MATCH(productData[category],$EC$9,0)*MATCH(productData[size1],$EC$13,0)),MATCH(ROW(productData[sku]),ROW(productData[sku])),""),ROWS($A$15:A352)+$B$3))),IF($EC$13="",INDEX(productData[sku],SMALL(IF(ISNUMBER(MATCH(productData[category],$EC$9,0)*MATCH(productData[sex],$EC$11,0)),MATCH(ROW(productData[sku]),ROW(productData[sku])),""),ROWS($A$15:A352)+$B$3)),INDEX(productData[sku],SMALL(IF(ISNUMBER(MATCH(productData[category],$EC$9,0)*MATCH(productData[sex],$EC$11,0)*MATCH(productData[size1],$EC$13,0)),MATCH(ROW(productData[sku]),ROW(productData[sku])),""),ROWS($A$15:A352)+$B$3))))),"")</f>
        <v/>
      </c>
      <c r="EF347" s="501" t="str">
        <f t="array" ref="EF347">IFERROR(IF($EC$9="",IF($EC$11="",IF($EC$13="",INDEX(productData[description],SMALL(MATCH(ROW(productData[sku]),ROW(productData[sku])),ROWS($A$15:A354)+$B$3)),INDEX(productData[description],SMALL(IF(ISNUMBER(MATCH(productData[size1],$EC$13,0)),MATCH(ROW(productData[sku]),ROW(productData[sku])),""),ROWS($A$15:A352)+$B$3))),IF($EC$13="",INDEX(productData[description],SMALL(IF(ISNUMBER(MATCH(productData[sex],$EC$11,0)),MATCH(ROW(productData[sku]),ROW(productData[sku])),""),ROWS($A$15:A352)+$B$3)),INDEX(productData[description],SMALL(IF(ISNUMBER(MATCH(productData[sex],$EC$11,0)*MATCH(productData[size1],$EC$13,0)),MATCH(ROW(productData[sku]),ROW(productData[sku])),""),ROWS($A$15:A352)+$B$3)))),IF($EC$11="",IF($EC$13="",INDEX(productData[description],SMALL(IF(ISNUMBER(MATCH(productData[category],$EC$9,0)),MATCH(ROW(productData[sku]),ROW(productData[sku])),""),ROWS($A$15:A352)+$B$3)),INDEX(productData[description],SMALL(IF(ISNUMBER(MATCH(productData[category],$EC$9,0)*MATCH(productData[size1],$EC$13,0)),MATCH(ROW(productData[sku]),ROW(productData[sku])),""),ROWS($A$15:A352)+$B$3))),IF($EC$13="",INDEX(productData[description],SMALL(IF(ISNUMBER(MATCH(productData[category],$EC$9,0)*MATCH(productData[sex],$EC$11,0)),MATCH(ROW(productData[sku]),ROW(productData[sku])),""),ROWS($A$15:A352)+$B$3)),INDEX(productData[description],SMALL(IF(ISNUMBER(MATCH(productData[category],$EC$9,0)*MATCH(productData[sex],$EC$11,0)*MATCH(productData[size1],$EC$13,0)),MATCH(ROW(productData[sku]),ROW(productData[sku])),""),ROWS($A$15:A352)+$B$3))))),"")</f>
        <v/>
      </c>
      <c r="EG347" s="338" t="str">
        <f>IFERROR(IF('BHPC MANAGER'!$EE347="","",INDEX(inventory[ESISTENZA],MATCH('BHPC MANAGER'!$EE347,inventory[SKU],0))),0)</f>
        <v/>
      </c>
      <c r="EH347" s="339"/>
      <c r="EI347" s="339" t="str">
        <f t="shared" si="21"/>
        <v/>
      </c>
      <c r="EJ347" s="340"/>
      <c r="EK347" s="341" t="str">
        <f t="shared" si="22"/>
        <v/>
      </c>
    </row>
    <row r="348" spans="135:141" x14ac:dyDescent="0.35">
      <c r="EE348" s="342" t="str">
        <f t="array" ref="EE348">IFERROR(IF($EC$9="",IF($EC$11="",IF($EC$13="",INDEX(productData[sku],SMALL(MATCH(ROW(productData[sku]),ROW(productData[sku])),ROWS($A$15:A355)+$B$3)),INDEX(productData[sku],SMALL(IF(ISNUMBER(MATCH(productData[size1],$EC$13,0)),MATCH(ROW(productData[sku]),ROW(productData[sku])),""),ROWS($A$15:A353)+$B$3))),IF($EC$13="",INDEX(productData[sku],SMALL(IF(ISNUMBER(MATCH(productData[sex],$EC$11,0)),MATCH(ROW(productData[sku]),ROW(productData[sku])),""),ROWS($A$15:A353)+$B$3)),INDEX(productData[sku],SMALL(IF(ISNUMBER(MATCH(productData[sex],$EC$11,0)*MATCH(productData[size1],$EC$13,0)),MATCH(ROW(productData[sku]),ROW(productData[sku])),""),ROWS($A$15:A353)+$B$3)))),IF($EC$11="",IF($EC$13="",INDEX(productData[sku],SMALL(IF(ISNUMBER(MATCH(productData[category],$EC$9,0)),MATCH(ROW(productData[sku]),ROW(productData[sku])),""),ROWS($A$15:A353)+$B$3)),INDEX(productData[sku],SMALL(IF(ISNUMBER(MATCH(productData[category],$EC$9,0)*MATCH(productData[size1],$EC$13,0)),MATCH(ROW(productData[sku]),ROW(productData[sku])),""),ROWS($A$15:A353)+$B$3))),IF($EC$13="",INDEX(productData[sku],SMALL(IF(ISNUMBER(MATCH(productData[category],$EC$9,0)*MATCH(productData[sex],$EC$11,0)),MATCH(ROW(productData[sku]),ROW(productData[sku])),""),ROWS($A$15:A353)+$B$3)),INDEX(productData[sku],SMALL(IF(ISNUMBER(MATCH(productData[category],$EC$9,0)*MATCH(productData[sex],$EC$11,0)*MATCH(productData[size1],$EC$13,0)),MATCH(ROW(productData[sku]),ROW(productData[sku])),""),ROWS($A$15:A353)+$B$3))))),"")</f>
        <v/>
      </c>
      <c r="EF348" s="502" t="str">
        <f t="array" ref="EF348">IFERROR(IF($EC$9="",IF($EC$11="",IF($EC$13="",INDEX(productData[description],SMALL(MATCH(ROW(productData[sku]),ROW(productData[sku])),ROWS($A$15:A355)+$B$3)),INDEX(productData[description],SMALL(IF(ISNUMBER(MATCH(productData[size1],$EC$13,0)),MATCH(ROW(productData[sku]),ROW(productData[sku])),""),ROWS($A$15:A353)+$B$3))),IF($EC$13="",INDEX(productData[description],SMALL(IF(ISNUMBER(MATCH(productData[sex],$EC$11,0)),MATCH(ROW(productData[sku]),ROW(productData[sku])),""),ROWS($A$15:A353)+$B$3)),INDEX(productData[description],SMALL(IF(ISNUMBER(MATCH(productData[sex],$EC$11,0)*MATCH(productData[size1],$EC$13,0)),MATCH(ROW(productData[sku]),ROW(productData[sku])),""),ROWS($A$15:A353)+$B$3)))),IF($EC$11="",IF($EC$13="",INDEX(productData[description],SMALL(IF(ISNUMBER(MATCH(productData[category],$EC$9,0)),MATCH(ROW(productData[sku]),ROW(productData[sku])),""),ROWS($A$15:A353)+$B$3)),INDEX(productData[description],SMALL(IF(ISNUMBER(MATCH(productData[category],$EC$9,0)*MATCH(productData[size1],$EC$13,0)),MATCH(ROW(productData[sku]),ROW(productData[sku])),""),ROWS($A$15:A353)+$B$3))),IF($EC$13="",INDEX(productData[description],SMALL(IF(ISNUMBER(MATCH(productData[category],$EC$9,0)*MATCH(productData[sex],$EC$11,0)),MATCH(ROW(productData[sku]),ROW(productData[sku])),""),ROWS($A$15:A353)+$B$3)),INDEX(productData[description],SMALL(IF(ISNUMBER(MATCH(productData[category],$EC$9,0)*MATCH(productData[sex],$EC$11,0)*MATCH(productData[size1],$EC$13,0)),MATCH(ROW(productData[sku]),ROW(productData[sku])),""),ROWS($A$15:A353)+$B$3))))),"")</f>
        <v/>
      </c>
      <c r="EG348" s="343" t="str">
        <f>IFERROR(IF('BHPC MANAGER'!$EE348="","",INDEX(inventory[ESISTENZA],MATCH('BHPC MANAGER'!$EE348,inventory[SKU],0))),0)</f>
        <v/>
      </c>
      <c r="EH348" s="344"/>
      <c r="EI348" s="344" t="str">
        <f t="shared" si="21"/>
        <v/>
      </c>
      <c r="EJ348" s="345"/>
      <c r="EK348" s="346" t="str">
        <f t="shared" si="22"/>
        <v/>
      </c>
    </row>
    <row r="349" spans="135:141" x14ac:dyDescent="0.35">
      <c r="EE349" s="337" t="str">
        <f t="array" ref="EE349">IFERROR(IF($EC$9="",IF($EC$11="",IF($EC$13="",INDEX(productData[sku],SMALL(MATCH(ROW(productData[sku]),ROW(productData[sku])),ROWS($A$15:A356)+$B$3)),INDEX(productData[sku],SMALL(IF(ISNUMBER(MATCH(productData[size1],$EC$13,0)),MATCH(ROW(productData[sku]),ROW(productData[sku])),""),ROWS($A$15:A354)+$B$3))),IF($EC$13="",INDEX(productData[sku],SMALL(IF(ISNUMBER(MATCH(productData[sex],$EC$11,0)),MATCH(ROW(productData[sku]),ROW(productData[sku])),""),ROWS($A$15:A354)+$B$3)),INDEX(productData[sku],SMALL(IF(ISNUMBER(MATCH(productData[sex],$EC$11,0)*MATCH(productData[size1],$EC$13,0)),MATCH(ROW(productData[sku]),ROW(productData[sku])),""),ROWS($A$15:A354)+$B$3)))),IF($EC$11="",IF($EC$13="",INDEX(productData[sku],SMALL(IF(ISNUMBER(MATCH(productData[category],$EC$9,0)),MATCH(ROW(productData[sku]),ROW(productData[sku])),""),ROWS($A$15:A354)+$B$3)),INDEX(productData[sku],SMALL(IF(ISNUMBER(MATCH(productData[category],$EC$9,0)*MATCH(productData[size1],$EC$13,0)),MATCH(ROW(productData[sku]),ROW(productData[sku])),""),ROWS($A$15:A354)+$B$3))),IF($EC$13="",INDEX(productData[sku],SMALL(IF(ISNUMBER(MATCH(productData[category],$EC$9,0)*MATCH(productData[sex],$EC$11,0)),MATCH(ROW(productData[sku]),ROW(productData[sku])),""),ROWS($A$15:A354)+$B$3)),INDEX(productData[sku],SMALL(IF(ISNUMBER(MATCH(productData[category],$EC$9,0)*MATCH(productData[sex],$EC$11,0)*MATCH(productData[size1],$EC$13,0)),MATCH(ROW(productData[sku]),ROW(productData[sku])),""),ROWS($A$15:A354)+$B$3))))),"")</f>
        <v/>
      </c>
      <c r="EF349" s="501" t="str">
        <f t="array" ref="EF349">IFERROR(IF($EC$9="",IF($EC$11="",IF($EC$13="",INDEX(productData[description],SMALL(MATCH(ROW(productData[sku]),ROW(productData[sku])),ROWS($A$15:A356)+$B$3)),INDEX(productData[description],SMALL(IF(ISNUMBER(MATCH(productData[size1],$EC$13,0)),MATCH(ROW(productData[sku]),ROW(productData[sku])),""),ROWS($A$15:A354)+$B$3))),IF($EC$13="",INDEX(productData[description],SMALL(IF(ISNUMBER(MATCH(productData[sex],$EC$11,0)),MATCH(ROW(productData[sku]),ROW(productData[sku])),""),ROWS($A$15:A354)+$B$3)),INDEX(productData[description],SMALL(IF(ISNUMBER(MATCH(productData[sex],$EC$11,0)*MATCH(productData[size1],$EC$13,0)),MATCH(ROW(productData[sku]),ROW(productData[sku])),""),ROWS($A$15:A354)+$B$3)))),IF($EC$11="",IF($EC$13="",INDEX(productData[description],SMALL(IF(ISNUMBER(MATCH(productData[category],$EC$9,0)),MATCH(ROW(productData[sku]),ROW(productData[sku])),""),ROWS($A$15:A354)+$B$3)),INDEX(productData[description],SMALL(IF(ISNUMBER(MATCH(productData[category],$EC$9,0)*MATCH(productData[size1],$EC$13,0)),MATCH(ROW(productData[sku]),ROW(productData[sku])),""),ROWS($A$15:A354)+$B$3))),IF($EC$13="",INDEX(productData[description],SMALL(IF(ISNUMBER(MATCH(productData[category],$EC$9,0)*MATCH(productData[sex],$EC$11,0)),MATCH(ROW(productData[sku]),ROW(productData[sku])),""),ROWS($A$15:A354)+$B$3)),INDEX(productData[description],SMALL(IF(ISNUMBER(MATCH(productData[category],$EC$9,0)*MATCH(productData[sex],$EC$11,0)*MATCH(productData[size1],$EC$13,0)),MATCH(ROW(productData[sku]),ROW(productData[sku])),""),ROWS($A$15:A354)+$B$3))))),"")</f>
        <v/>
      </c>
      <c r="EG349" s="338" t="str">
        <f>IFERROR(IF('BHPC MANAGER'!$EE349="","",INDEX(inventory[ESISTENZA],MATCH('BHPC MANAGER'!$EE349,inventory[SKU],0))),0)</f>
        <v/>
      </c>
      <c r="EH349" s="339"/>
      <c r="EI349" s="339" t="str">
        <f t="shared" si="21"/>
        <v/>
      </c>
      <c r="EJ349" s="340"/>
      <c r="EK349" s="341" t="str">
        <f t="shared" si="22"/>
        <v/>
      </c>
    </row>
    <row r="350" spans="135:141" x14ac:dyDescent="0.35">
      <c r="EE350" s="342" t="str">
        <f t="array" ref="EE350">IFERROR(IF($EC$9="",IF($EC$11="",IF($EC$13="",INDEX(productData[sku],SMALL(MATCH(ROW(productData[sku]),ROW(productData[sku])),ROWS($A$15:A357)+$B$3)),INDEX(productData[sku],SMALL(IF(ISNUMBER(MATCH(productData[size1],$EC$13,0)),MATCH(ROW(productData[sku]),ROW(productData[sku])),""),ROWS($A$15:A355)+$B$3))),IF($EC$13="",INDEX(productData[sku],SMALL(IF(ISNUMBER(MATCH(productData[sex],$EC$11,0)),MATCH(ROW(productData[sku]),ROW(productData[sku])),""),ROWS($A$15:A355)+$B$3)),INDEX(productData[sku],SMALL(IF(ISNUMBER(MATCH(productData[sex],$EC$11,0)*MATCH(productData[size1],$EC$13,0)),MATCH(ROW(productData[sku]),ROW(productData[sku])),""),ROWS($A$15:A355)+$B$3)))),IF($EC$11="",IF($EC$13="",INDEX(productData[sku],SMALL(IF(ISNUMBER(MATCH(productData[category],$EC$9,0)),MATCH(ROW(productData[sku]),ROW(productData[sku])),""),ROWS($A$15:A355)+$B$3)),INDEX(productData[sku],SMALL(IF(ISNUMBER(MATCH(productData[category],$EC$9,0)*MATCH(productData[size1],$EC$13,0)),MATCH(ROW(productData[sku]),ROW(productData[sku])),""),ROWS($A$15:A355)+$B$3))),IF($EC$13="",INDEX(productData[sku],SMALL(IF(ISNUMBER(MATCH(productData[category],$EC$9,0)*MATCH(productData[sex],$EC$11,0)),MATCH(ROW(productData[sku]),ROW(productData[sku])),""),ROWS($A$15:A355)+$B$3)),INDEX(productData[sku],SMALL(IF(ISNUMBER(MATCH(productData[category],$EC$9,0)*MATCH(productData[sex],$EC$11,0)*MATCH(productData[size1],$EC$13,0)),MATCH(ROW(productData[sku]),ROW(productData[sku])),""),ROWS($A$15:A355)+$B$3))))),"")</f>
        <v/>
      </c>
      <c r="EF350" s="502" t="str">
        <f t="array" ref="EF350">IFERROR(IF($EC$9="",IF($EC$11="",IF($EC$13="",INDEX(productData[description],SMALL(MATCH(ROW(productData[sku]),ROW(productData[sku])),ROWS($A$15:A357)+$B$3)),INDEX(productData[description],SMALL(IF(ISNUMBER(MATCH(productData[size1],$EC$13,0)),MATCH(ROW(productData[sku]),ROW(productData[sku])),""),ROWS($A$15:A355)+$B$3))),IF($EC$13="",INDEX(productData[description],SMALL(IF(ISNUMBER(MATCH(productData[sex],$EC$11,0)),MATCH(ROW(productData[sku]),ROW(productData[sku])),""),ROWS($A$15:A355)+$B$3)),INDEX(productData[description],SMALL(IF(ISNUMBER(MATCH(productData[sex],$EC$11,0)*MATCH(productData[size1],$EC$13,0)),MATCH(ROW(productData[sku]),ROW(productData[sku])),""),ROWS($A$15:A355)+$B$3)))),IF($EC$11="",IF($EC$13="",INDEX(productData[description],SMALL(IF(ISNUMBER(MATCH(productData[category],$EC$9,0)),MATCH(ROW(productData[sku]),ROW(productData[sku])),""),ROWS($A$15:A355)+$B$3)),INDEX(productData[description],SMALL(IF(ISNUMBER(MATCH(productData[category],$EC$9,0)*MATCH(productData[size1],$EC$13,0)),MATCH(ROW(productData[sku]),ROW(productData[sku])),""),ROWS($A$15:A355)+$B$3))),IF($EC$13="",INDEX(productData[description],SMALL(IF(ISNUMBER(MATCH(productData[category],$EC$9,0)*MATCH(productData[sex],$EC$11,0)),MATCH(ROW(productData[sku]),ROW(productData[sku])),""),ROWS($A$15:A355)+$B$3)),INDEX(productData[description],SMALL(IF(ISNUMBER(MATCH(productData[category],$EC$9,0)*MATCH(productData[sex],$EC$11,0)*MATCH(productData[size1],$EC$13,0)),MATCH(ROW(productData[sku]),ROW(productData[sku])),""),ROWS($A$15:A355)+$B$3))))),"")</f>
        <v/>
      </c>
      <c r="EG350" s="343" t="str">
        <f>IFERROR(IF('BHPC MANAGER'!$EE350="","",INDEX(inventory[ESISTENZA],MATCH('BHPC MANAGER'!$EE350,inventory[SKU],0))),0)</f>
        <v/>
      </c>
      <c r="EH350" s="344"/>
      <c r="EI350" s="344" t="str">
        <f t="shared" si="21"/>
        <v/>
      </c>
      <c r="EJ350" s="345"/>
      <c r="EK350" s="346" t="str">
        <f t="shared" si="22"/>
        <v/>
      </c>
    </row>
    <row r="351" spans="135:141" x14ac:dyDescent="0.35">
      <c r="EE351" s="337" t="str">
        <f t="array" ref="EE351">IFERROR(IF($EC$9="",IF($EC$11="",IF($EC$13="",INDEX(productData[sku],SMALL(MATCH(ROW(productData[sku]),ROW(productData[sku])),ROWS($A$15:A358)+$B$3)),INDEX(productData[sku],SMALL(IF(ISNUMBER(MATCH(productData[size1],$EC$13,0)),MATCH(ROW(productData[sku]),ROW(productData[sku])),""),ROWS($A$15:A356)+$B$3))),IF($EC$13="",INDEX(productData[sku],SMALL(IF(ISNUMBER(MATCH(productData[sex],$EC$11,0)),MATCH(ROW(productData[sku]),ROW(productData[sku])),""),ROWS($A$15:A356)+$B$3)),INDEX(productData[sku],SMALL(IF(ISNUMBER(MATCH(productData[sex],$EC$11,0)*MATCH(productData[size1],$EC$13,0)),MATCH(ROW(productData[sku]),ROW(productData[sku])),""),ROWS($A$15:A356)+$B$3)))),IF($EC$11="",IF($EC$13="",INDEX(productData[sku],SMALL(IF(ISNUMBER(MATCH(productData[category],$EC$9,0)),MATCH(ROW(productData[sku]),ROW(productData[sku])),""),ROWS($A$15:A356)+$B$3)),INDEX(productData[sku],SMALL(IF(ISNUMBER(MATCH(productData[category],$EC$9,0)*MATCH(productData[size1],$EC$13,0)),MATCH(ROW(productData[sku]),ROW(productData[sku])),""),ROWS($A$15:A356)+$B$3))),IF($EC$13="",INDEX(productData[sku],SMALL(IF(ISNUMBER(MATCH(productData[category],$EC$9,0)*MATCH(productData[sex],$EC$11,0)),MATCH(ROW(productData[sku]),ROW(productData[sku])),""),ROWS($A$15:A356)+$B$3)),INDEX(productData[sku],SMALL(IF(ISNUMBER(MATCH(productData[category],$EC$9,0)*MATCH(productData[sex],$EC$11,0)*MATCH(productData[size1],$EC$13,0)),MATCH(ROW(productData[sku]),ROW(productData[sku])),""),ROWS($A$15:A356)+$B$3))))),"")</f>
        <v/>
      </c>
      <c r="EF351" s="501" t="str">
        <f t="array" ref="EF351">IFERROR(IF($EC$9="",IF($EC$11="",IF($EC$13="",INDEX(productData[description],SMALL(MATCH(ROW(productData[sku]),ROW(productData[sku])),ROWS($A$15:A358)+$B$3)),INDEX(productData[description],SMALL(IF(ISNUMBER(MATCH(productData[size1],$EC$13,0)),MATCH(ROW(productData[sku]),ROW(productData[sku])),""),ROWS($A$15:A356)+$B$3))),IF($EC$13="",INDEX(productData[description],SMALL(IF(ISNUMBER(MATCH(productData[sex],$EC$11,0)),MATCH(ROW(productData[sku]),ROW(productData[sku])),""),ROWS($A$15:A356)+$B$3)),INDEX(productData[description],SMALL(IF(ISNUMBER(MATCH(productData[sex],$EC$11,0)*MATCH(productData[size1],$EC$13,0)),MATCH(ROW(productData[sku]),ROW(productData[sku])),""),ROWS($A$15:A356)+$B$3)))),IF($EC$11="",IF($EC$13="",INDEX(productData[description],SMALL(IF(ISNUMBER(MATCH(productData[category],$EC$9,0)),MATCH(ROW(productData[sku]),ROW(productData[sku])),""),ROWS($A$15:A356)+$B$3)),INDEX(productData[description],SMALL(IF(ISNUMBER(MATCH(productData[category],$EC$9,0)*MATCH(productData[size1],$EC$13,0)),MATCH(ROW(productData[sku]),ROW(productData[sku])),""),ROWS($A$15:A356)+$B$3))),IF($EC$13="",INDEX(productData[description],SMALL(IF(ISNUMBER(MATCH(productData[category],$EC$9,0)*MATCH(productData[sex],$EC$11,0)),MATCH(ROW(productData[sku]),ROW(productData[sku])),""),ROWS($A$15:A356)+$B$3)),INDEX(productData[description],SMALL(IF(ISNUMBER(MATCH(productData[category],$EC$9,0)*MATCH(productData[sex],$EC$11,0)*MATCH(productData[size1],$EC$13,0)),MATCH(ROW(productData[sku]),ROW(productData[sku])),""),ROWS($A$15:A356)+$B$3))))),"")</f>
        <v/>
      </c>
      <c r="EG351" s="338" t="str">
        <f>IFERROR(IF('BHPC MANAGER'!$EE351="","",INDEX(inventory[ESISTENZA],MATCH('BHPC MANAGER'!$EE351,inventory[SKU],0))),0)</f>
        <v/>
      </c>
      <c r="EH351" s="339"/>
      <c r="EI351" s="339" t="str">
        <f t="shared" si="21"/>
        <v/>
      </c>
      <c r="EJ351" s="340"/>
      <c r="EK351" s="341" t="str">
        <f t="shared" si="22"/>
        <v/>
      </c>
    </row>
    <row r="352" spans="135:141" x14ac:dyDescent="0.35">
      <c r="EE352" s="342" t="str">
        <f t="array" ref="EE352">IFERROR(IF($EC$9="",IF($EC$11="",IF($EC$13="",INDEX(productData[sku],SMALL(MATCH(ROW(productData[sku]),ROW(productData[sku])),ROWS($A$15:A359)+$B$3)),INDEX(productData[sku],SMALL(IF(ISNUMBER(MATCH(productData[size1],$EC$13,0)),MATCH(ROW(productData[sku]),ROW(productData[sku])),""),ROWS($A$15:A357)+$B$3))),IF($EC$13="",INDEX(productData[sku],SMALL(IF(ISNUMBER(MATCH(productData[sex],$EC$11,0)),MATCH(ROW(productData[sku]),ROW(productData[sku])),""),ROWS($A$15:A357)+$B$3)),INDEX(productData[sku],SMALL(IF(ISNUMBER(MATCH(productData[sex],$EC$11,0)*MATCH(productData[size1],$EC$13,0)),MATCH(ROW(productData[sku]),ROW(productData[sku])),""),ROWS($A$15:A357)+$B$3)))),IF($EC$11="",IF($EC$13="",INDEX(productData[sku],SMALL(IF(ISNUMBER(MATCH(productData[category],$EC$9,0)),MATCH(ROW(productData[sku]),ROW(productData[sku])),""),ROWS($A$15:A357)+$B$3)),INDEX(productData[sku],SMALL(IF(ISNUMBER(MATCH(productData[category],$EC$9,0)*MATCH(productData[size1],$EC$13,0)),MATCH(ROW(productData[sku]),ROW(productData[sku])),""),ROWS($A$15:A357)+$B$3))),IF($EC$13="",INDEX(productData[sku],SMALL(IF(ISNUMBER(MATCH(productData[category],$EC$9,0)*MATCH(productData[sex],$EC$11,0)),MATCH(ROW(productData[sku]),ROW(productData[sku])),""),ROWS($A$15:A357)+$B$3)),INDEX(productData[sku],SMALL(IF(ISNUMBER(MATCH(productData[category],$EC$9,0)*MATCH(productData[sex],$EC$11,0)*MATCH(productData[size1],$EC$13,0)),MATCH(ROW(productData[sku]),ROW(productData[sku])),""),ROWS($A$15:A357)+$B$3))))),"")</f>
        <v/>
      </c>
      <c r="EF352" s="502" t="str">
        <f t="array" ref="EF352">IFERROR(IF($EC$9="",IF($EC$11="",IF($EC$13="",INDEX(productData[description],SMALL(MATCH(ROW(productData[sku]),ROW(productData[sku])),ROWS($A$15:A359)+$B$3)),INDEX(productData[description],SMALL(IF(ISNUMBER(MATCH(productData[size1],$EC$13,0)),MATCH(ROW(productData[sku]),ROW(productData[sku])),""),ROWS($A$15:A357)+$B$3))),IF($EC$13="",INDEX(productData[description],SMALL(IF(ISNUMBER(MATCH(productData[sex],$EC$11,0)),MATCH(ROW(productData[sku]),ROW(productData[sku])),""),ROWS($A$15:A357)+$B$3)),INDEX(productData[description],SMALL(IF(ISNUMBER(MATCH(productData[sex],$EC$11,0)*MATCH(productData[size1],$EC$13,0)),MATCH(ROW(productData[sku]),ROW(productData[sku])),""),ROWS($A$15:A357)+$B$3)))),IF($EC$11="",IF($EC$13="",INDEX(productData[description],SMALL(IF(ISNUMBER(MATCH(productData[category],$EC$9,0)),MATCH(ROW(productData[sku]),ROW(productData[sku])),""),ROWS($A$15:A357)+$B$3)),INDEX(productData[description],SMALL(IF(ISNUMBER(MATCH(productData[category],$EC$9,0)*MATCH(productData[size1],$EC$13,0)),MATCH(ROW(productData[sku]),ROW(productData[sku])),""),ROWS($A$15:A357)+$B$3))),IF($EC$13="",INDEX(productData[description],SMALL(IF(ISNUMBER(MATCH(productData[category],$EC$9,0)*MATCH(productData[sex],$EC$11,0)),MATCH(ROW(productData[sku]),ROW(productData[sku])),""),ROWS($A$15:A357)+$B$3)),INDEX(productData[description],SMALL(IF(ISNUMBER(MATCH(productData[category],$EC$9,0)*MATCH(productData[sex],$EC$11,0)*MATCH(productData[size1],$EC$13,0)),MATCH(ROW(productData[sku]),ROW(productData[sku])),""),ROWS($A$15:A357)+$B$3))))),"")</f>
        <v/>
      </c>
      <c r="EG352" s="343" t="str">
        <f>IFERROR(IF('BHPC MANAGER'!$EE352="","",INDEX(inventory[ESISTENZA],MATCH('BHPC MANAGER'!$EE352,inventory[SKU],0))),0)</f>
        <v/>
      </c>
      <c r="EH352" s="344"/>
      <c r="EI352" s="344" t="str">
        <f t="shared" si="21"/>
        <v/>
      </c>
      <c r="EJ352" s="345"/>
      <c r="EK352" s="346" t="str">
        <f t="shared" si="22"/>
        <v/>
      </c>
    </row>
    <row r="353" spans="135:141" x14ac:dyDescent="0.35">
      <c r="EE353" s="337" t="str">
        <f t="array" ref="EE353">IFERROR(IF($EC$9="",IF($EC$11="",IF($EC$13="",INDEX(productData[sku],SMALL(MATCH(ROW(productData[sku]),ROW(productData[sku])),ROWS($A$15:A360)+$B$3)),INDEX(productData[sku],SMALL(IF(ISNUMBER(MATCH(productData[size1],$EC$13,0)),MATCH(ROW(productData[sku]),ROW(productData[sku])),""),ROWS($A$15:A358)+$B$3))),IF($EC$13="",INDEX(productData[sku],SMALL(IF(ISNUMBER(MATCH(productData[sex],$EC$11,0)),MATCH(ROW(productData[sku]),ROW(productData[sku])),""),ROWS($A$15:A358)+$B$3)),INDEX(productData[sku],SMALL(IF(ISNUMBER(MATCH(productData[sex],$EC$11,0)*MATCH(productData[size1],$EC$13,0)),MATCH(ROW(productData[sku]),ROW(productData[sku])),""),ROWS($A$15:A358)+$B$3)))),IF($EC$11="",IF($EC$13="",INDEX(productData[sku],SMALL(IF(ISNUMBER(MATCH(productData[category],$EC$9,0)),MATCH(ROW(productData[sku]),ROW(productData[sku])),""),ROWS($A$15:A358)+$B$3)),INDEX(productData[sku],SMALL(IF(ISNUMBER(MATCH(productData[category],$EC$9,0)*MATCH(productData[size1],$EC$13,0)),MATCH(ROW(productData[sku]),ROW(productData[sku])),""),ROWS($A$15:A358)+$B$3))),IF($EC$13="",INDEX(productData[sku],SMALL(IF(ISNUMBER(MATCH(productData[category],$EC$9,0)*MATCH(productData[sex],$EC$11,0)),MATCH(ROW(productData[sku]),ROW(productData[sku])),""),ROWS($A$15:A358)+$B$3)),INDEX(productData[sku],SMALL(IF(ISNUMBER(MATCH(productData[category],$EC$9,0)*MATCH(productData[sex],$EC$11,0)*MATCH(productData[size1],$EC$13,0)),MATCH(ROW(productData[sku]),ROW(productData[sku])),""),ROWS($A$15:A358)+$B$3))))),"")</f>
        <v/>
      </c>
      <c r="EF353" s="501" t="str">
        <f t="array" ref="EF353">IFERROR(IF($EC$9="",IF($EC$11="",IF($EC$13="",INDEX(productData[description],SMALL(MATCH(ROW(productData[sku]),ROW(productData[sku])),ROWS($A$15:A360)+$B$3)),INDEX(productData[description],SMALL(IF(ISNUMBER(MATCH(productData[size1],$EC$13,0)),MATCH(ROW(productData[sku]),ROW(productData[sku])),""),ROWS($A$15:A358)+$B$3))),IF($EC$13="",INDEX(productData[description],SMALL(IF(ISNUMBER(MATCH(productData[sex],$EC$11,0)),MATCH(ROW(productData[sku]),ROW(productData[sku])),""),ROWS($A$15:A358)+$B$3)),INDEX(productData[description],SMALL(IF(ISNUMBER(MATCH(productData[sex],$EC$11,0)*MATCH(productData[size1],$EC$13,0)),MATCH(ROW(productData[sku]),ROW(productData[sku])),""),ROWS($A$15:A358)+$B$3)))),IF($EC$11="",IF($EC$13="",INDEX(productData[description],SMALL(IF(ISNUMBER(MATCH(productData[category],$EC$9,0)),MATCH(ROW(productData[sku]),ROW(productData[sku])),""),ROWS($A$15:A358)+$B$3)),INDEX(productData[description],SMALL(IF(ISNUMBER(MATCH(productData[category],$EC$9,0)*MATCH(productData[size1],$EC$13,0)),MATCH(ROW(productData[sku]),ROW(productData[sku])),""),ROWS($A$15:A358)+$B$3))),IF($EC$13="",INDEX(productData[description],SMALL(IF(ISNUMBER(MATCH(productData[category],$EC$9,0)*MATCH(productData[sex],$EC$11,0)),MATCH(ROW(productData[sku]),ROW(productData[sku])),""),ROWS($A$15:A358)+$B$3)),INDEX(productData[description],SMALL(IF(ISNUMBER(MATCH(productData[category],$EC$9,0)*MATCH(productData[sex],$EC$11,0)*MATCH(productData[size1],$EC$13,0)),MATCH(ROW(productData[sku]),ROW(productData[sku])),""),ROWS($A$15:A358)+$B$3))))),"")</f>
        <v/>
      </c>
      <c r="EG353" s="338" t="str">
        <f>IFERROR(IF('BHPC MANAGER'!$EE353="","",INDEX(inventory[ESISTENZA],MATCH('BHPC MANAGER'!$EE353,inventory[SKU],0))),0)</f>
        <v/>
      </c>
      <c r="EH353" s="339"/>
      <c r="EI353" s="339" t="str">
        <f t="shared" si="21"/>
        <v/>
      </c>
      <c r="EJ353" s="340"/>
      <c r="EK353" s="341" t="str">
        <f t="shared" si="22"/>
        <v/>
      </c>
    </row>
    <row r="354" spans="135:141" x14ac:dyDescent="0.35">
      <c r="EE354" s="342" t="str">
        <f t="array" ref="EE354">IFERROR(IF($EC$9="",IF($EC$11="",IF($EC$13="",INDEX(productData[sku],SMALL(MATCH(ROW(productData[sku]),ROW(productData[sku])),ROWS($A$15:A361)+$B$3)),INDEX(productData[sku],SMALL(IF(ISNUMBER(MATCH(productData[size1],$EC$13,0)),MATCH(ROW(productData[sku]),ROW(productData[sku])),""),ROWS($A$15:A359)+$B$3))),IF($EC$13="",INDEX(productData[sku],SMALL(IF(ISNUMBER(MATCH(productData[sex],$EC$11,0)),MATCH(ROW(productData[sku]),ROW(productData[sku])),""),ROWS($A$15:A359)+$B$3)),INDEX(productData[sku],SMALL(IF(ISNUMBER(MATCH(productData[sex],$EC$11,0)*MATCH(productData[size1],$EC$13,0)),MATCH(ROW(productData[sku]),ROW(productData[sku])),""),ROWS($A$15:A359)+$B$3)))),IF($EC$11="",IF($EC$13="",INDEX(productData[sku],SMALL(IF(ISNUMBER(MATCH(productData[category],$EC$9,0)),MATCH(ROW(productData[sku]),ROW(productData[sku])),""),ROWS($A$15:A359)+$B$3)),INDEX(productData[sku],SMALL(IF(ISNUMBER(MATCH(productData[category],$EC$9,0)*MATCH(productData[size1],$EC$13,0)),MATCH(ROW(productData[sku]),ROW(productData[sku])),""),ROWS($A$15:A359)+$B$3))),IF($EC$13="",INDEX(productData[sku],SMALL(IF(ISNUMBER(MATCH(productData[category],$EC$9,0)*MATCH(productData[sex],$EC$11,0)),MATCH(ROW(productData[sku]),ROW(productData[sku])),""),ROWS($A$15:A359)+$B$3)),INDEX(productData[sku],SMALL(IF(ISNUMBER(MATCH(productData[category],$EC$9,0)*MATCH(productData[sex],$EC$11,0)*MATCH(productData[size1],$EC$13,0)),MATCH(ROW(productData[sku]),ROW(productData[sku])),""),ROWS($A$15:A359)+$B$3))))),"")</f>
        <v/>
      </c>
      <c r="EF354" s="502" t="str">
        <f t="array" ref="EF354">IFERROR(IF($EC$9="",IF($EC$11="",IF($EC$13="",INDEX(productData[description],SMALL(MATCH(ROW(productData[sku]),ROW(productData[sku])),ROWS($A$15:A361)+$B$3)),INDEX(productData[description],SMALL(IF(ISNUMBER(MATCH(productData[size1],$EC$13,0)),MATCH(ROW(productData[sku]),ROW(productData[sku])),""),ROWS($A$15:A359)+$B$3))),IF($EC$13="",INDEX(productData[description],SMALL(IF(ISNUMBER(MATCH(productData[sex],$EC$11,0)),MATCH(ROW(productData[sku]),ROW(productData[sku])),""),ROWS($A$15:A359)+$B$3)),INDEX(productData[description],SMALL(IF(ISNUMBER(MATCH(productData[sex],$EC$11,0)*MATCH(productData[size1],$EC$13,0)),MATCH(ROW(productData[sku]),ROW(productData[sku])),""),ROWS($A$15:A359)+$B$3)))),IF($EC$11="",IF($EC$13="",INDEX(productData[description],SMALL(IF(ISNUMBER(MATCH(productData[category],$EC$9,0)),MATCH(ROW(productData[sku]),ROW(productData[sku])),""),ROWS($A$15:A359)+$B$3)),INDEX(productData[description],SMALL(IF(ISNUMBER(MATCH(productData[category],$EC$9,0)*MATCH(productData[size1],$EC$13,0)),MATCH(ROW(productData[sku]),ROW(productData[sku])),""),ROWS($A$15:A359)+$B$3))),IF($EC$13="",INDEX(productData[description],SMALL(IF(ISNUMBER(MATCH(productData[category],$EC$9,0)*MATCH(productData[sex],$EC$11,0)),MATCH(ROW(productData[sku]),ROW(productData[sku])),""),ROWS($A$15:A359)+$B$3)),INDEX(productData[description],SMALL(IF(ISNUMBER(MATCH(productData[category],$EC$9,0)*MATCH(productData[sex],$EC$11,0)*MATCH(productData[size1],$EC$13,0)),MATCH(ROW(productData[sku]),ROW(productData[sku])),""),ROWS($A$15:A359)+$B$3))))),"")</f>
        <v/>
      </c>
      <c r="EG354" s="343" t="str">
        <f>IFERROR(IF('BHPC MANAGER'!$EE354="","",INDEX(inventory[ESISTENZA],MATCH('BHPC MANAGER'!$EE354,inventory[SKU],0))),0)</f>
        <v/>
      </c>
      <c r="EH354" s="344"/>
      <c r="EI354" s="344" t="str">
        <f t="shared" si="21"/>
        <v/>
      </c>
      <c r="EJ354" s="345"/>
      <c r="EK354" s="346" t="str">
        <f t="shared" si="22"/>
        <v/>
      </c>
    </row>
    <row r="355" spans="135:141" x14ac:dyDescent="0.35">
      <c r="EE355" s="337" t="str">
        <f t="array" ref="EE355">IFERROR(IF($EC$9="",IF($EC$11="",IF($EC$13="",INDEX(productData[sku],SMALL(MATCH(ROW(productData[sku]),ROW(productData[sku])),ROWS($A$15:A362)+$B$3)),INDEX(productData[sku],SMALL(IF(ISNUMBER(MATCH(productData[size1],$EC$13,0)),MATCH(ROW(productData[sku]),ROW(productData[sku])),""),ROWS($A$15:A360)+$B$3))),IF($EC$13="",INDEX(productData[sku],SMALL(IF(ISNUMBER(MATCH(productData[sex],$EC$11,0)),MATCH(ROW(productData[sku]),ROW(productData[sku])),""),ROWS($A$15:A360)+$B$3)),INDEX(productData[sku],SMALL(IF(ISNUMBER(MATCH(productData[sex],$EC$11,0)*MATCH(productData[size1],$EC$13,0)),MATCH(ROW(productData[sku]),ROW(productData[sku])),""),ROWS($A$15:A360)+$B$3)))),IF($EC$11="",IF($EC$13="",INDEX(productData[sku],SMALL(IF(ISNUMBER(MATCH(productData[category],$EC$9,0)),MATCH(ROW(productData[sku]),ROW(productData[sku])),""),ROWS($A$15:A360)+$B$3)),INDEX(productData[sku],SMALL(IF(ISNUMBER(MATCH(productData[category],$EC$9,0)*MATCH(productData[size1],$EC$13,0)),MATCH(ROW(productData[sku]),ROW(productData[sku])),""),ROWS($A$15:A360)+$B$3))),IF($EC$13="",INDEX(productData[sku],SMALL(IF(ISNUMBER(MATCH(productData[category],$EC$9,0)*MATCH(productData[sex],$EC$11,0)),MATCH(ROW(productData[sku]),ROW(productData[sku])),""),ROWS($A$15:A360)+$B$3)),INDEX(productData[sku],SMALL(IF(ISNUMBER(MATCH(productData[category],$EC$9,0)*MATCH(productData[sex],$EC$11,0)*MATCH(productData[size1],$EC$13,0)),MATCH(ROW(productData[sku]),ROW(productData[sku])),""),ROWS($A$15:A360)+$B$3))))),"")</f>
        <v/>
      </c>
      <c r="EF355" s="501" t="str">
        <f t="array" ref="EF355">IFERROR(IF($EC$9="",IF($EC$11="",IF($EC$13="",INDEX(productData[description],SMALL(MATCH(ROW(productData[sku]),ROW(productData[sku])),ROWS($A$15:A362)+$B$3)),INDEX(productData[description],SMALL(IF(ISNUMBER(MATCH(productData[size1],$EC$13,0)),MATCH(ROW(productData[sku]),ROW(productData[sku])),""),ROWS($A$15:A360)+$B$3))),IF($EC$13="",INDEX(productData[description],SMALL(IF(ISNUMBER(MATCH(productData[sex],$EC$11,0)),MATCH(ROW(productData[sku]),ROW(productData[sku])),""),ROWS($A$15:A360)+$B$3)),INDEX(productData[description],SMALL(IF(ISNUMBER(MATCH(productData[sex],$EC$11,0)*MATCH(productData[size1],$EC$13,0)),MATCH(ROW(productData[sku]),ROW(productData[sku])),""),ROWS($A$15:A360)+$B$3)))),IF($EC$11="",IF($EC$13="",INDEX(productData[description],SMALL(IF(ISNUMBER(MATCH(productData[category],$EC$9,0)),MATCH(ROW(productData[sku]),ROW(productData[sku])),""),ROWS($A$15:A360)+$B$3)),INDEX(productData[description],SMALL(IF(ISNUMBER(MATCH(productData[category],$EC$9,0)*MATCH(productData[size1],$EC$13,0)),MATCH(ROW(productData[sku]),ROW(productData[sku])),""),ROWS($A$15:A360)+$B$3))),IF($EC$13="",INDEX(productData[description],SMALL(IF(ISNUMBER(MATCH(productData[category],$EC$9,0)*MATCH(productData[sex],$EC$11,0)),MATCH(ROW(productData[sku]),ROW(productData[sku])),""),ROWS($A$15:A360)+$B$3)),INDEX(productData[description],SMALL(IF(ISNUMBER(MATCH(productData[category],$EC$9,0)*MATCH(productData[sex],$EC$11,0)*MATCH(productData[size1],$EC$13,0)),MATCH(ROW(productData[sku]),ROW(productData[sku])),""),ROWS($A$15:A360)+$B$3))))),"")</f>
        <v/>
      </c>
      <c r="EG355" s="338" t="str">
        <f>IFERROR(IF('BHPC MANAGER'!$EE355="","",INDEX(inventory[ESISTENZA],MATCH('BHPC MANAGER'!$EE355,inventory[SKU],0))),0)</f>
        <v/>
      </c>
      <c r="EH355" s="339"/>
      <c r="EI355" s="339" t="str">
        <f t="shared" si="21"/>
        <v/>
      </c>
      <c r="EJ355" s="340"/>
      <c r="EK355" s="341" t="str">
        <f t="shared" si="22"/>
        <v/>
      </c>
    </row>
    <row r="356" spans="135:141" x14ac:dyDescent="0.35">
      <c r="EE356" s="342" t="str">
        <f t="array" ref="EE356">IFERROR(IF($EC$9="",IF($EC$11="",IF($EC$13="",INDEX(productData[sku],SMALL(MATCH(ROW(productData[sku]),ROW(productData[sku])),ROWS($A$15:A363)+$B$3)),INDEX(productData[sku],SMALL(IF(ISNUMBER(MATCH(productData[size1],$EC$13,0)),MATCH(ROW(productData[sku]),ROW(productData[sku])),""),ROWS($A$15:A361)+$B$3))),IF($EC$13="",INDEX(productData[sku],SMALL(IF(ISNUMBER(MATCH(productData[sex],$EC$11,0)),MATCH(ROW(productData[sku]),ROW(productData[sku])),""),ROWS($A$15:A361)+$B$3)),INDEX(productData[sku],SMALL(IF(ISNUMBER(MATCH(productData[sex],$EC$11,0)*MATCH(productData[size1],$EC$13,0)),MATCH(ROW(productData[sku]),ROW(productData[sku])),""),ROWS($A$15:A361)+$B$3)))),IF($EC$11="",IF($EC$13="",INDEX(productData[sku],SMALL(IF(ISNUMBER(MATCH(productData[category],$EC$9,0)),MATCH(ROW(productData[sku]),ROW(productData[sku])),""),ROWS($A$15:A361)+$B$3)),INDEX(productData[sku],SMALL(IF(ISNUMBER(MATCH(productData[category],$EC$9,0)*MATCH(productData[size1],$EC$13,0)),MATCH(ROW(productData[sku]),ROW(productData[sku])),""),ROWS($A$15:A361)+$B$3))),IF($EC$13="",INDEX(productData[sku],SMALL(IF(ISNUMBER(MATCH(productData[category],$EC$9,0)*MATCH(productData[sex],$EC$11,0)),MATCH(ROW(productData[sku]),ROW(productData[sku])),""),ROWS($A$15:A361)+$B$3)),INDEX(productData[sku],SMALL(IF(ISNUMBER(MATCH(productData[category],$EC$9,0)*MATCH(productData[sex],$EC$11,0)*MATCH(productData[size1],$EC$13,0)),MATCH(ROW(productData[sku]),ROW(productData[sku])),""),ROWS($A$15:A361)+$B$3))))),"")</f>
        <v/>
      </c>
      <c r="EF356" s="502" t="str">
        <f t="array" ref="EF356">IFERROR(IF($EC$9="",IF($EC$11="",IF($EC$13="",INDEX(productData[description],SMALL(MATCH(ROW(productData[sku]),ROW(productData[sku])),ROWS($A$15:A363)+$B$3)),INDEX(productData[description],SMALL(IF(ISNUMBER(MATCH(productData[size1],$EC$13,0)),MATCH(ROW(productData[sku]),ROW(productData[sku])),""),ROWS($A$15:A361)+$B$3))),IF($EC$13="",INDEX(productData[description],SMALL(IF(ISNUMBER(MATCH(productData[sex],$EC$11,0)),MATCH(ROW(productData[sku]),ROW(productData[sku])),""),ROWS($A$15:A361)+$B$3)),INDEX(productData[description],SMALL(IF(ISNUMBER(MATCH(productData[sex],$EC$11,0)*MATCH(productData[size1],$EC$13,0)),MATCH(ROW(productData[sku]),ROW(productData[sku])),""),ROWS($A$15:A361)+$B$3)))),IF($EC$11="",IF($EC$13="",INDEX(productData[description],SMALL(IF(ISNUMBER(MATCH(productData[category],$EC$9,0)),MATCH(ROW(productData[sku]),ROW(productData[sku])),""),ROWS($A$15:A361)+$B$3)),INDEX(productData[description],SMALL(IF(ISNUMBER(MATCH(productData[category],$EC$9,0)*MATCH(productData[size1],$EC$13,0)),MATCH(ROW(productData[sku]),ROW(productData[sku])),""),ROWS($A$15:A361)+$B$3))),IF($EC$13="",INDEX(productData[description],SMALL(IF(ISNUMBER(MATCH(productData[category],$EC$9,0)*MATCH(productData[sex],$EC$11,0)),MATCH(ROW(productData[sku]),ROW(productData[sku])),""),ROWS($A$15:A361)+$B$3)),INDEX(productData[description],SMALL(IF(ISNUMBER(MATCH(productData[category],$EC$9,0)*MATCH(productData[sex],$EC$11,0)*MATCH(productData[size1],$EC$13,0)),MATCH(ROW(productData[sku]),ROW(productData[sku])),""),ROWS($A$15:A361)+$B$3))))),"")</f>
        <v/>
      </c>
      <c r="EG356" s="343" t="str">
        <f>IFERROR(IF('BHPC MANAGER'!$EE356="","",INDEX(inventory[ESISTENZA],MATCH('BHPC MANAGER'!$EE356,inventory[SKU],0))),0)</f>
        <v/>
      </c>
      <c r="EH356" s="344"/>
      <c r="EI356" s="344" t="str">
        <f t="shared" si="21"/>
        <v/>
      </c>
      <c r="EJ356" s="345"/>
      <c r="EK356" s="346" t="str">
        <f t="shared" si="22"/>
        <v/>
      </c>
    </row>
    <row r="357" spans="135:141" x14ac:dyDescent="0.35">
      <c r="EE357" s="337" t="str">
        <f t="array" ref="EE357">IFERROR(IF($EC$9="",IF($EC$11="",IF($EC$13="",INDEX(productData[sku],SMALL(MATCH(ROW(productData[sku]),ROW(productData[sku])),ROWS($A$15:A364)+$B$3)),INDEX(productData[sku],SMALL(IF(ISNUMBER(MATCH(productData[size1],$EC$13,0)),MATCH(ROW(productData[sku]),ROW(productData[sku])),""),ROWS($A$15:A362)+$B$3))),IF($EC$13="",INDEX(productData[sku],SMALL(IF(ISNUMBER(MATCH(productData[sex],$EC$11,0)),MATCH(ROW(productData[sku]),ROW(productData[sku])),""),ROWS($A$15:A362)+$B$3)),INDEX(productData[sku],SMALL(IF(ISNUMBER(MATCH(productData[sex],$EC$11,0)*MATCH(productData[size1],$EC$13,0)),MATCH(ROW(productData[sku]),ROW(productData[sku])),""),ROWS($A$15:A362)+$B$3)))),IF($EC$11="",IF($EC$13="",INDEX(productData[sku],SMALL(IF(ISNUMBER(MATCH(productData[category],$EC$9,0)),MATCH(ROW(productData[sku]),ROW(productData[sku])),""),ROWS($A$15:A362)+$B$3)),INDEX(productData[sku],SMALL(IF(ISNUMBER(MATCH(productData[category],$EC$9,0)*MATCH(productData[size1],$EC$13,0)),MATCH(ROW(productData[sku]),ROW(productData[sku])),""),ROWS($A$15:A362)+$B$3))),IF($EC$13="",INDEX(productData[sku],SMALL(IF(ISNUMBER(MATCH(productData[category],$EC$9,0)*MATCH(productData[sex],$EC$11,0)),MATCH(ROW(productData[sku]),ROW(productData[sku])),""),ROWS($A$15:A362)+$B$3)),INDEX(productData[sku],SMALL(IF(ISNUMBER(MATCH(productData[category],$EC$9,0)*MATCH(productData[sex],$EC$11,0)*MATCH(productData[size1],$EC$13,0)),MATCH(ROW(productData[sku]),ROW(productData[sku])),""),ROWS($A$15:A362)+$B$3))))),"")</f>
        <v/>
      </c>
      <c r="EF357" s="501" t="str">
        <f t="array" ref="EF357">IFERROR(IF($EC$9="",IF($EC$11="",IF($EC$13="",INDEX(productData[description],SMALL(MATCH(ROW(productData[sku]),ROW(productData[sku])),ROWS($A$15:A364)+$B$3)),INDEX(productData[description],SMALL(IF(ISNUMBER(MATCH(productData[size1],$EC$13,0)),MATCH(ROW(productData[sku]),ROW(productData[sku])),""),ROWS($A$15:A362)+$B$3))),IF($EC$13="",INDEX(productData[description],SMALL(IF(ISNUMBER(MATCH(productData[sex],$EC$11,0)),MATCH(ROW(productData[sku]),ROW(productData[sku])),""),ROWS($A$15:A362)+$B$3)),INDEX(productData[description],SMALL(IF(ISNUMBER(MATCH(productData[sex],$EC$11,0)*MATCH(productData[size1],$EC$13,0)),MATCH(ROW(productData[sku]),ROW(productData[sku])),""),ROWS($A$15:A362)+$B$3)))),IF($EC$11="",IF($EC$13="",INDEX(productData[description],SMALL(IF(ISNUMBER(MATCH(productData[category],$EC$9,0)),MATCH(ROW(productData[sku]),ROW(productData[sku])),""),ROWS($A$15:A362)+$B$3)),INDEX(productData[description],SMALL(IF(ISNUMBER(MATCH(productData[category],$EC$9,0)*MATCH(productData[size1],$EC$13,0)),MATCH(ROW(productData[sku]),ROW(productData[sku])),""),ROWS($A$15:A362)+$B$3))),IF($EC$13="",INDEX(productData[description],SMALL(IF(ISNUMBER(MATCH(productData[category],$EC$9,0)*MATCH(productData[sex],$EC$11,0)),MATCH(ROW(productData[sku]),ROW(productData[sku])),""),ROWS($A$15:A362)+$B$3)),INDEX(productData[description],SMALL(IF(ISNUMBER(MATCH(productData[category],$EC$9,0)*MATCH(productData[sex],$EC$11,0)*MATCH(productData[size1],$EC$13,0)),MATCH(ROW(productData[sku]),ROW(productData[sku])),""),ROWS($A$15:A362)+$B$3))))),"")</f>
        <v/>
      </c>
      <c r="EG357" s="338" t="str">
        <f>IFERROR(IF('BHPC MANAGER'!$EE357="","",INDEX(inventory[ESISTENZA],MATCH('BHPC MANAGER'!$EE357,inventory[SKU],0))),0)</f>
        <v/>
      </c>
      <c r="EH357" s="339"/>
      <c r="EI357" s="339" t="str">
        <f t="shared" si="21"/>
        <v/>
      </c>
      <c r="EJ357" s="340"/>
      <c r="EK357" s="341" t="str">
        <f t="shared" si="22"/>
        <v/>
      </c>
    </row>
    <row r="358" spans="135:141" x14ac:dyDescent="0.35">
      <c r="EE358" s="342" t="str">
        <f t="array" ref="EE358">IFERROR(IF($EC$9="",IF($EC$11="",IF($EC$13="",INDEX(productData[sku],SMALL(MATCH(ROW(productData[sku]),ROW(productData[sku])),ROWS($A$15:A365)+$B$3)),INDEX(productData[sku],SMALL(IF(ISNUMBER(MATCH(productData[size1],$EC$13,0)),MATCH(ROW(productData[sku]),ROW(productData[sku])),""),ROWS($A$15:A363)+$B$3))),IF($EC$13="",INDEX(productData[sku],SMALL(IF(ISNUMBER(MATCH(productData[sex],$EC$11,0)),MATCH(ROW(productData[sku]),ROW(productData[sku])),""),ROWS($A$15:A363)+$B$3)),INDEX(productData[sku],SMALL(IF(ISNUMBER(MATCH(productData[sex],$EC$11,0)*MATCH(productData[size1],$EC$13,0)),MATCH(ROW(productData[sku]),ROW(productData[sku])),""),ROWS($A$15:A363)+$B$3)))),IF($EC$11="",IF($EC$13="",INDEX(productData[sku],SMALL(IF(ISNUMBER(MATCH(productData[category],$EC$9,0)),MATCH(ROW(productData[sku]),ROW(productData[sku])),""),ROWS($A$15:A363)+$B$3)),INDEX(productData[sku],SMALL(IF(ISNUMBER(MATCH(productData[category],$EC$9,0)*MATCH(productData[size1],$EC$13,0)),MATCH(ROW(productData[sku]),ROW(productData[sku])),""),ROWS($A$15:A363)+$B$3))),IF($EC$13="",INDEX(productData[sku],SMALL(IF(ISNUMBER(MATCH(productData[category],$EC$9,0)*MATCH(productData[sex],$EC$11,0)),MATCH(ROW(productData[sku]),ROW(productData[sku])),""),ROWS($A$15:A363)+$B$3)),INDEX(productData[sku],SMALL(IF(ISNUMBER(MATCH(productData[category],$EC$9,0)*MATCH(productData[sex],$EC$11,0)*MATCH(productData[size1],$EC$13,0)),MATCH(ROW(productData[sku]),ROW(productData[sku])),""),ROWS($A$15:A363)+$B$3))))),"")</f>
        <v/>
      </c>
      <c r="EF358" s="502" t="str">
        <f t="array" ref="EF358">IFERROR(IF($EC$9="",IF($EC$11="",IF($EC$13="",INDEX(productData[description],SMALL(MATCH(ROW(productData[sku]),ROW(productData[sku])),ROWS($A$15:A365)+$B$3)),INDEX(productData[description],SMALL(IF(ISNUMBER(MATCH(productData[size1],$EC$13,0)),MATCH(ROW(productData[sku]),ROW(productData[sku])),""),ROWS($A$15:A363)+$B$3))),IF($EC$13="",INDEX(productData[description],SMALL(IF(ISNUMBER(MATCH(productData[sex],$EC$11,0)),MATCH(ROW(productData[sku]),ROW(productData[sku])),""),ROWS($A$15:A363)+$B$3)),INDEX(productData[description],SMALL(IF(ISNUMBER(MATCH(productData[sex],$EC$11,0)*MATCH(productData[size1],$EC$13,0)),MATCH(ROW(productData[sku]),ROW(productData[sku])),""),ROWS($A$15:A363)+$B$3)))),IF($EC$11="",IF($EC$13="",INDEX(productData[description],SMALL(IF(ISNUMBER(MATCH(productData[category],$EC$9,0)),MATCH(ROW(productData[sku]),ROW(productData[sku])),""),ROWS($A$15:A363)+$B$3)),INDEX(productData[description],SMALL(IF(ISNUMBER(MATCH(productData[category],$EC$9,0)*MATCH(productData[size1],$EC$13,0)),MATCH(ROW(productData[sku]),ROW(productData[sku])),""),ROWS($A$15:A363)+$B$3))),IF($EC$13="",INDEX(productData[description],SMALL(IF(ISNUMBER(MATCH(productData[category],$EC$9,0)*MATCH(productData[sex],$EC$11,0)),MATCH(ROW(productData[sku]),ROW(productData[sku])),""),ROWS($A$15:A363)+$B$3)),INDEX(productData[description],SMALL(IF(ISNUMBER(MATCH(productData[category],$EC$9,0)*MATCH(productData[sex],$EC$11,0)*MATCH(productData[size1],$EC$13,0)),MATCH(ROW(productData[sku]),ROW(productData[sku])),""),ROWS($A$15:A363)+$B$3))))),"")</f>
        <v/>
      </c>
      <c r="EG358" s="343" t="str">
        <f>IFERROR(IF('BHPC MANAGER'!$EE358="","",INDEX(inventory[ESISTENZA],MATCH('BHPC MANAGER'!$EE358,inventory[SKU],0))),0)</f>
        <v/>
      </c>
      <c r="EH358" s="344"/>
      <c r="EI358" s="344" t="str">
        <f t="shared" si="21"/>
        <v/>
      </c>
      <c r="EJ358" s="345"/>
      <c r="EK358" s="346" t="str">
        <f t="shared" si="22"/>
        <v/>
      </c>
    </row>
    <row r="359" spans="135:141" x14ac:dyDescent="0.35">
      <c r="EE359" s="337" t="str">
        <f t="array" ref="EE359">IFERROR(IF($EC$9="",IF($EC$11="",IF($EC$13="",INDEX(productData[sku],SMALL(MATCH(ROW(productData[sku]),ROW(productData[sku])),ROWS($A$15:A366)+$B$3)),INDEX(productData[sku],SMALL(IF(ISNUMBER(MATCH(productData[size1],$EC$13,0)),MATCH(ROW(productData[sku]),ROW(productData[sku])),""),ROWS($A$15:A364)+$B$3))),IF($EC$13="",INDEX(productData[sku],SMALL(IF(ISNUMBER(MATCH(productData[sex],$EC$11,0)),MATCH(ROW(productData[sku]),ROW(productData[sku])),""),ROWS($A$15:A364)+$B$3)),INDEX(productData[sku],SMALL(IF(ISNUMBER(MATCH(productData[sex],$EC$11,0)*MATCH(productData[size1],$EC$13,0)),MATCH(ROW(productData[sku]),ROW(productData[sku])),""),ROWS($A$15:A364)+$B$3)))),IF($EC$11="",IF($EC$13="",INDEX(productData[sku],SMALL(IF(ISNUMBER(MATCH(productData[category],$EC$9,0)),MATCH(ROW(productData[sku]),ROW(productData[sku])),""),ROWS($A$15:A364)+$B$3)),INDEX(productData[sku],SMALL(IF(ISNUMBER(MATCH(productData[category],$EC$9,0)*MATCH(productData[size1],$EC$13,0)),MATCH(ROW(productData[sku]),ROW(productData[sku])),""),ROWS($A$15:A364)+$B$3))),IF($EC$13="",INDEX(productData[sku],SMALL(IF(ISNUMBER(MATCH(productData[category],$EC$9,0)*MATCH(productData[sex],$EC$11,0)),MATCH(ROW(productData[sku]),ROW(productData[sku])),""),ROWS($A$15:A364)+$B$3)),INDEX(productData[sku],SMALL(IF(ISNUMBER(MATCH(productData[category],$EC$9,0)*MATCH(productData[sex],$EC$11,0)*MATCH(productData[size1],$EC$13,0)),MATCH(ROW(productData[sku]),ROW(productData[sku])),""),ROWS($A$15:A364)+$B$3))))),"")</f>
        <v/>
      </c>
      <c r="EF359" s="501" t="str">
        <f t="array" ref="EF359">IFERROR(IF($EC$9="",IF($EC$11="",IF($EC$13="",INDEX(productData[description],SMALL(MATCH(ROW(productData[sku]),ROW(productData[sku])),ROWS($A$15:A366)+$B$3)),INDEX(productData[description],SMALL(IF(ISNUMBER(MATCH(productData[size1],$EC$13,0)),MATCH(ROW(productData[sku]),ROW(productData[sku])),""),ROWS($A$15:A364)+$B$3))),IF($EC$13="",INDEX(productData[description],SMALL(IF(ISNUMBER(MATCH(productData[sex],$EC$11,0)),MATCH(ROW(productData[sku]),ROW(productData[sku])),""),ROWS($A$15:A364)+$B$3)),INDEX(productData[description],SMALL(IF(ISNUMBER(MATCH(productData[sex],$EC$11,0)*MATCH(productData[size1],$EC$13,0)),MATCH(ROW(productData[sku]),ROW(productData[sku])),""),ROWS($A$15:A364)+$B$3)))),IF($EC$11="",IF($EC$13="",INDEX(productData[description],SMALL(IF(ISNUMBER(MATCH(productData[category],$EC$9,0)),MATCH(ROW(productData[sku]),ROW(productData[sku])),""),ROWS($A$15:A364)+$B$3)),INDEX(productData[description],SMALL(IF(ISNUMBER(MATCH(productData[category],$EC$9,0)*MATCH(productData[size1],$EC$13,0)),MATCH(ROW(productData[sku]),ROW(productData[sku])),""),ROWS($A$15:A364)+$B$3))),IF($EC$13="",INDEX(productData[description],SMALL(IF(ISNUMBER(MATCH(productData[category],$EC$9,0)*MATCH(productData[sex],$EC$11,0)),MATCH(ROW(productData[sku]),ROW(productData[sku])),""),ROWS($A$15:A364)+$B$3)),INDEX(productData[description],SMALL(IF(ISNUMBER(MATCH(productData[category],$EC$9,0)*MATCH(productData[sex],$EC$11,0)*MATCH(productData[size1],$EC$13,0)),MATCH(ROW(productData[sku]),ROW(productData[sku])),""),ROWS($A$15:A364)+$B$3))))),"")</f>
        <v/>
      </c>
      <c r="EG359" s="338" t="str">
        <f>IFERROR(IF('BHPC MANAGER'!$EE359="","",INDEX(inventory[ESISTENZA],MATCH('BHPC MANAGER'!$EE359,inventory[SKU],0))),0)</f>
        <v/>
      </c>
      <c r="EH359" s="339"/>
      <c r="EI359" s="339" t="str">
        <f t="shared" si="21"/>
        <v/>
      </c>
      <c r="EJ359" s="340"/>
      <c r="EK359" s="341" t="str">
        <f t="shared" si="22"/>
        <v/>
      </c>
    </row>
    <row r="360" spans="135:141" x14ac:dyDescent="0.35">
      <c r="EE360" s="342" t="str">
        <f t="array" ref="EE360">IFERROR(IF($EC$9="",IF($EC$11="",IF($EC$13="",INDEX(productData[sku],SMALL(MATCH(ROW(productData[sku]),ROW(productData[sku])),ROWS($A$15:A367)+$B$3)),INDEX(productData[sku],SMALL(IF(ISNUMBER(MATCH(productData[size1],$EC$13,0)),MATCH(ROW(productData[sku]),ROW(productData[sku])),""),ROWS($A$15:A365)+$B$3))),IF($EC$13="",INDEX(productData[sku],SMALL(IF(ISNUMBER(MATCH(productData[sex],$EC$11,0)),MATCH(ROW(productData[sku]),ROW(productData[sku])),""),ROWS($A$15:A365)+$B$3)),INDEX(productData[sku],SMALL(IF(ISNUMBER(MATCH(productData[sex],$EC$11,0)*MATCH(productData[size1],$EC$13,0)),MATCH(ROW(productData[sku]),ROW(productData[sku])),""),ROWS($A$15:A365)+$B$3)))),IF($EC$11="",IF($EC$13="",INDEX(productData[sku],SMALL(IF(ISNUMBER(MATCH(productData[category],$EC$9,0)),MATCH(ROW(productData[sku]),ROW(productData[sku])),""),ROWS($A$15:A365)+$B$3)),INDEX(productData[sku],SMALL(IF(ISNUMBER(MATCH(productData[category],$EC$9,0)*MATCH(productData[size1],$EC$13,0)),MATCH(ROW(productData[sku]),ROW(productData[sku])),""),ROWS($A$15:A365)+$B$3))),IF($EC$13="",INDEX(productData[sku],SMALL(IF(ISNUMBER(MATCH(productData[category],$EC$9,0)*MATCH(productData[sex],$EC$11,0)),MATCH(ROW(productData[sku]),ROW(productData[sku])),""),ROWS($A$15:A365)+$B$3)),INDEX(productData[sku],SMALL(IF(ISNUMBER(MATCH(productData[category],$EC$9,0)*MATCH(productData[sex],$EC$11,0)*MATCH(productData[size1],$EC$13,0)),MATCH(ROW(productData[sku]),ROW(productData[sku])),""),ROWS($A$15:A365)+$B$3))))),"")</f>
        <v/>
      </c>
      <c r="EF360" s="502" t="str">
        <f t="array" ref="EF360">IFERROR(IF($EC$9="",IF($EC$11="",IF($EC$13="",INDEX(productData[description],SMALL(MATCH(ROW(productData[sku]),ROW(productData[sku])),ROWS($A$15:A367)+$B$3)),INDEX(productData[description],SMALL(IF(ISNUMBER(MATCH(productData[size1],$EC$13,0)),MATCH(ROW(productData[sku]),ROW(productData[sku])),""),ROWS($A$15:A365)+$B$3))),IF($EC$13="",INDEX(productData[description],SMALL(IF(ISNUMBER(MATCH(productData[sex],$EC$11,0)),MATCH(ROW(productData[sku]),ROW(productData[sku])),""),ROWS($A$15:A365)+$B$3)),INDEX(productData[description],SMALL(IF(ISNUMBER(MATCH(productData[sex],$EC$11,0)*MATCH(productData[size1],$EC$13,0)),MATCH(ROW(productData[sku]),ROW(productData[sku])),""),ROWS($A$15:A365)+$B$3)))),IF($EC$11="",IF($EC$13="",INDEX(productData[description],SMALL(IF(ISNUMBER(MATCH(productData[category],$EC$9,0)),MATCH(ROW(productData[sku]),ROW(productData[sku])),""),ROWS($A$15:A365)+$B$3)),INDEX(productData[description],SMALL(IF(ISNUMBER(MATCH(productData[category],$EC$9,0)*MATCH(productData[size1],$EC$13,0)),MATCH(ROW(productData[sku]),ROW(productData[sku])),""),ROWS($A$15:A365)+$B$3))),IF($EC$13="",INDEX(productData[description],SMALL(IF(ISNUMBER(MATCH(productData[category],$EC$9,0)*MATCH(productData[sex],$EC$11,0)),MATCH(ROW(productData[sku]),ROW(productData[sku])),""),ROWS($A$15:A365)+$B$3)),INDEX(productData[description],SMALL(IF(ISNUMBER(MATCH(productData[category],$EC$9,0)*MATCH(productData[sex],$EC$11,0)*MATCH(productData[size1],$EC$13,0)),MATCH(ROW(productData[sku]),ROW(productData[sku])),""),ROWS($A$15:A365)+$B$3))))),"")</f>
        <v/>
      </c>
      <c r="EG360" s="343" t="str">
        <f>IFERROR(IF('BHPC MANAGER'!$EE360="","",INDEX(inventory[ESISTENZA],MATCH('BHPC MANAGER'!$EE360,inventory[SKU],0))),0)</f>
        <v/>
      </c>
      <c r="EH360" s="344"/>
      <c r="EI360" s="344" t="str">
        <f t="shared" si="21"/>
        <v/>
      </c>
      <c r="EJ360" s="345"/>
      <c r="EK360" s="346" t="str">
        <f t="shared" si="22"/>
        <v/>
      </c>
    </row>
    <row r="361" spans="135:141" x14ac:dyDescent="0.35">
      <c r="EE361" s="337" t="str">
        <f t="array" ref="EE361">IFERROR(IF($EC$9="",IF($EC$11="",IF($EC$13="",INDEX(productData[sku],SMALL(MATCH(ROW(productData[sku]),ROW(productData[sku])),ROWS($A$15:A368)+$B$3)),INDEX(productData[sku],SMALL(IF(ISNUMBER(MATCH(productData[size1],$EC$13,0)),MATCH(ROW(productData[sku]),ROW(productData[sku])),""),ROWS($A$15:A366)+$B$3))),IF($EC$13="",INDEX(productData[sku],SMALL(IF(ISNUMBER(MATCH(productData[sex],$EC$11,0)),MATCH(ROW(productData[sku]),ROW(productData[sku])),""),ROWS($A$15:A366)+$B$3)),INDEX(productData[sku],SMALL(IF(ISNUMBER(MATCH(productData[sex],$EC$11,0)*MATCH(productData[size1],$EC$13,0)),MATCH(ROW(productData[sku]),ROW(productData[sku])),""),ROWS($A$15:A366)+$B$3)))),IF($EC$11="",IF($EC$13="",INDEX(productData[sku],SMALL(IF(ISNUMBER(MATCH(productData[category],$EC$9,0)),MATCH(ROW(productData[sku]),ROW(productData[sku])),""),ROWS($A$15:A366)+$B$3)),INDEX(productData[sku],SMALL(IF(ISNUMBER(MATCH(productData[category],$EC$9,0)*MATCH(productData[size1],$EC$13,0)),MATCH(ROW(productData[sku]),ROW(productData[sku])),""),ROWS($A$15:A366)+$B$3))),IF($EC$13="",INDEX(productData[sku],SMALL(IF(ISNUMBER(MATCH(productData[category],$EC$9,0)*MATCH(productData[sex],$EC$11,0)),MATCH(ROW(productData[sku]),ROW(productData[sku])),""),ROWS($A$15:A366)+$B$3)),INDEX(productData[sku],SMALL(IF(ISNUMBER(MATCH(productData[category],$EC$9,0)*MATCH(productData[sex],$EC$11,0)*MATCH(productData[size1],$EC$13,0)),MATCH(ROW(productData[sku]),ROW(productData[sku])),""),ROWS($A$15:A366)+$B$3))))),"")</f>
        <v/>
      </c>
      <c r="EF361" s="501" t="str">
        <f t="array" ref="EF361">IFERROR(IF($EC$9="",IF($EC$11="",IF($EC$13="",INDEX(productData[description],SMALL(MATCH(ROW(productData[sku]),ROW(productData[sku])),ROWS($A$15:A368)+$B$3)),INDEX(productData[description],SMALL(IF(ISNUMBER(MATCH(productData[size1],$EC$13,0)),MATCH(ROW(productData[sku]),ROW(productData[sku])),""),ROWS($A$15:A366)+$B$3))),IF($EC$13="",INDEX(productData[description],SMALL(IF(ISNUMBER(MATCH(productData[sex],$EC$11,0)),MATCH(ROW(productData[sku]),ROW(productData[sku])),""),ROWS($A$15:A366)+$B$3)),INDEX(productData[description],SMALL(IF(ISNUMBER(MATCH(productData[sex],$EC$11,0)*MATCH(productData[size1],$EC$13,0)),MATCH(ROW(productData[sku]),ROW(productData[sku])),""),ROWS($A$15:A366)+$B$3)))),IF($EC$11="",IF($EC$13="",INDEX(productData[description],SMALL(IF(ISNUMBER(MATCH(productData[category],$EC$9,0)),MATCH(ROW(productData[sku]),ROW(productData[sku])),""),ROWS($A$15:A366)+$B$3)),INDEX(productData[description],SMALL(IF(ISNUMBER(MATCH(productData[category],$EC$9,0)*MATCH(productData[size1],$EC$13,0)),MATCH(ROW(productData[sku]),ROW(productData[sku])),""),ROWS($A$15:A366)+$B$3))),IF($EC$13="",INDEX(productData[description],SMALL(IF(ISNUMBER(MATCH(productData[category],$EC$9,0)*MATCH(productData[sex],$EC$11,0)),MATCH(ROW(productData[sku]),ROW(productData[sku])),""),ROWS($A$15:A366)+$B$3)),INDEX(productData[description],SMALL(IF(ISNUMBER(MATCH(productData[category],$EC$9,0)*MATCH(productData[sex],$EC$11,0)*MATCH(productData[size1],$EC$13,0)),MATCH(ROW(productData[sku]),ROW(productData[sku])),""),ROWS($A$15:A366)+$B$3))))),"")</f>
        <v/>
      </c>
      <c r="EG361" s="338" t="str">
        <f>IFERROR(IF('BHPC MANAGER'!$EE361="","",INDEX(inventory[ESISTENZA],MATCH('BHPC MANAGER'!$EE361,inventory[SKU],0))),0)</f>
        <v/>
      </c>
      <c r="EH361" s="339"/>
      <c r="EI361" s="339" t="str">
        <f t="shared" si="21"/>
        <v/>
      </c>
      <c r="EJ361" s="340"/>
      <c r="EK361" s="341" t="str">
        <f t="shared" si="22"/>
        <v/>
      </c>
    </row>
    <row r="362" spans="135:141" x14ac:dyDescent="0.35">
      <c r="EE362" s="342" t="str">
        <f t="array" ref="EE362">IFERROR(IF($EC$9="",IF($EC$11="",IF($EC$13="",INDEX(productData[sku],SMALL(MATCH(ROW(productData[sku]),ROW(productData[sku])),ROWS($A$15:A369)+$B$3)),INDEX(productData[sku],SMALL(IF(ISNUMBER(MATCH(productData[size1],$EC$13,0)),MATCH(ROW(productData[sku]),ROW(productData[sku])),""),ROWS($A$15:A367)+$B$3))),IF($EC$13="",INDEX(productData[sku],SMALL(IF(ISNUMBER(MATCH(productData[sex],$EC$11,0)),MATCH(ROW(productData[sku]),ROW(productData[sku])),""),ROWS($A$15:A367)+$B$3)),INDEX(productData[sku],SMALL(IF(ISNUMBER(MATCH(productData[sex],$EC$11,0)*MATCH(productData[size1],$EC$13,0)),MATCH(ROW(productData[sku]),ROW(productData[sku])),""),ROWS($A$15:A367)+$B$3)))),IF($EC$11="",IF($EC$13="",INDEX(productData[sku],SMALL(IF(ISNUMBER(MATCH(productData[category],$EC$9,0)),MATCH(ROW(productData[sku]),ROW(productData[sku])),""),ROWS($A$15:A367)+$B$3)),INDEX(productData[sku],SMALL(IF(ISNUMBER(MATCH(productData[category],$EC$9,0)*MATCH(productData[size1],$EC$13,0)),MATCH(ROW(productData[sku]),ROW(productData[sku])),""),ROWS($A$15:A367)+$B$3))),IF($EC$13="",INDEX(productData[sku],SMALL(IF(ISNUMBER(MATCH(productData[category],$EC$9,0)*MATCH(productData[sex],$EC$11,0)),MATCH(ROW(productData[sku]),ROW(productData[sku])),""),ROWS($A$15:A367)+$B$3)),INDEX(productData[sku],SMALL(IF(ISNUMBER(MATCH(productData[category],$EC$9,0)*MATCH(productData[sex],$EC$11,0)*MATCH(productData[size1],$EC$13,0)),MATCH(ROW(productData[sku]),ROW(productData[sku])),""),ROWS($A$15:A367)+$B$3))))),"")</f>
        <v/>
      </c>
      <c r="EF362" s="502" t="str">
        <f t="array" ref="EF362">IFERROR(IF($EC$9="",IF($EC$11="",IF($EC$13="",INDEX(productData[description],SMALL(MATCH(ROW(productData[sku]),ROW(productData[sku])),ROWS($A$15:A369)+$B$3)),INDEX(productData[description],SMALL(IF(ISNUMBER(MATCH(productData[size1],$EC$13,0)),MATCH(ROW(productData[sku]),ROW(productData[sku])),""),ROWS($A$15:A367)+$B$3))),IF($EC$13="",INDEX(productData[description],SMALL(IF(ISNUMBER(MATCH(productData[sex],$EC$11,0)),MATCH(ROW(productData[sku]),ROW(productData[sku])),""),ROWS($A$15:A367)+$B$3)),INDEX(productData[description],SMALL(IF(ISNUMBER(MATCH(productData[sex],$EC$11,0)*MATCH(productData[size1],$EC$13,0)),MATCH(ROW(productData[sku]),ROW(productData[sku])),""),ROWS($A$15:A367)+$B$3)))),IF($EC$11="",IF($EC$13="",INDEX(productData[description],SMALL(IF(ISNUMBER(MATCH(productData[category],$EC$9,0)),MATCH(ROW(productData[sku]),ROW(productData[sku])),""),ROWS($A$15:A367)+$B$3)),INDEX(productData[description],SMALL(IF(ISNUMBER(MATCH(productData[category],$EC$9,0)*MATCH(productData[size1],$EC$13,0)),MATCH(ROW(productData[sku]),ROW(productData[sku])),""),ROWS($A$15:A367)+$B$3))),IF($EC$13="",INDEX(productData[description],SMALL(IF(ISNUMBER(MATCH(productData[category],$EC$9,0)*MATCH(productData[sex],$EC$11,0)),MATCH(ROW(productData[sku]),ROW(productData[sku])),""),ROWS($A$15:A367)+$B$3)),INDEX(productData[description],SMALL(IF(ISNUMBER(MATCH(productData[category],$EC$9,0)*MATCH(productData[sex],$EC$11,0)*MATCH(productData[size1],$EC$13,0)),MATCH(ROW(productData[sku]),ROW(productData[sku])),""),ROWS($A$15:A367)+$B$3))))),"")</f>
        <v/>
      </c>
      <c r="EG362" s="343" t="str">
        <f>IFERROR(IF('BHPC MANAGER'!$EE362="","",INDEX(inventory[ESISTENZA],MATCH('BHPC MANAGER'!$EE362,inventory[SKU],0))),0)</f>
        <v/>
      </c>
      <c r="EH362" s="344"/>
      <c r="EI362" s="344" t="str">
        <f t="shared" si="21"/>
        <v/>
      </c>
      <c r="EJ362" s="345"/>
      <c r="EK362" s="346" t="str">
        <f t="shared" si="22"/>
        <v/>
      </c>
    </row>
    <row r="363" spans="135:141" x14ac:dyDescent="0.35">
      <c r="EE363" s="337" t="str">
        <f t="array" ref="EE363">IFERROR(IF($EC$9="",IF($EC$11="",IF($EC$13="",INDEX(productData[sku],SMALL(MATCH(ROW(productData[sku]),ROW(productData[sku])),ROWS($A$15:A370)+$B$3)),INDEX(productData[sku],SMALL(IF(ISNUMBER(MATCH(productData[size1],$EC$13,0)),MATCH(ROW(productData[sku]),ROW(productData[sku])),""),ROWS($A$15:A368)+$B$3))),IF($EC$13="",INDEX(productData[sku],SMALL(IF(ISNUMBER(MATCH(productData[sex],$EC$11,0)),MATCH(ROW(productData[sku]),ROW(productData[sku])),""),ROWS($A$15:A368)+$B$3)),INDEX(productData[sku],SMALL(IF(ISNUMBER(MATCH(productData[sex],$EC$11,0)*MATCH(productData[size1],$EC$13,0)),MATCH(ROW(productData[sku]),ROW(productData[sku])),""),ROWS($A$15:A368)+$B$3)))),IF($EC$11="",IF($EC$13="",INDEX(productData[sku],SMALL(IF(ISNUMBER(MATCH(productData[category],$EC$9,0)),MATCH(ROW(productData[sku]),ROW(productData[sku])),""),ROWS($A$15:A368)+$B$3)),INDEX(productData[sku],SMALL(IF(ISNUMBER(MATCH(productData[category],$EC$9,0)*MATCH(productData[size1],$EC$13,0)),MATCH(ROW(productData[sku]),ROW(productData[sku])),""),ROWS($A$15:A368)+$B$3))),IF($EC$13="",INDEX(productData[sku],SMALL(IF(ISNUMBER(MATCH(productData[category],$EC$9,0)*MATCH(productData[sex],$EC$11,0)),MATCH(ROW(productData[sku]),ROW(productData[sku])),""),ROWS($A$15:A368)+$B$3)),INDEX(productData[sku],SMALL(IF(ISNUMBER(MATCH(productData[category],$EC$9,0)*MATCH(productData[sex],$EC$11,0)*MATCH(productData[size1],$EC$13,0)),MATCH(ROW(productData[sku]),ROW(productData[sku])),""),ROWS($A$15:A368)+$B$3))))),"")</f>
        <v/>
      </c>
      <c r="EF363" s="501" t="str">
        <f t="array" ref="EF363">IFERROR(IF($EC$9="",IF($EC$11="",IF($EC$13="",INDEX(productData[description],SMALL(MATCH(ROW(productData[sku]),ROW(productData[sku])),ROWS($A$15:A370)+$B$3)),INDEX(productData[description],SMALL(IF(ISNUMBER(MATCH(productData[size1],$EC$13,0)),MATCH(ROW(productData[sku]),ROW(productData[sku])),""),ROWS($A$15:A368)+$B$3))),IF($EC$13="",INDEX(productData[description],SMALL(IF(ISNUMBER(MATCH(productData[sex],$EC$11,0)),MATCH(ROW(productData[sku]),ROW(productData[sku])),""),ROWS($A$15:A368)+$B$3)),INDEX(productData[description],SMALL(IF(ISNUMBER(MATCH(productData[sex],$EC$11,0)*MATCH(productData[size1],$EC$13,0)),MATCH(ROW(productData[sku]),ROW(productData[sku])),""),ROWS($A$15:A368)+$B$3)))),IF($EC$11="",IF($EC$13="",INDEX(productData[description],SMALL(IF(ISNUMBER(MATCH(productData[category],$EC$9,0)),MATCH(ROW(productData[sku]),ROW(productData[sku])),""),ROWS($A$15:A368)+$B$3)),INDEX(productData[description],SMALL(IF(ISNUMBER(MATCH(productData[category],$EC$9,0)*MATCH(productData[size1],$EC$13,0)),MATCH(ROW(productData[sku]),ROW(productData[sku])),""),ROWS($A$15:A368)+$B$3))),IF($EC$13="",INDEX(productData[description],SMALL(IF(ISNUMBER(MATCH(productData[category],$EC$9,0)*MATCH(productData[sex],$EC$11,0)),MATCH(ROW(productData[sku]),ROW(productData[sku])),""),ROWS($A$15:A368)+$B$3)),INDEX(productData[description],SMALL(IF(ISNUMBER(MATCH(productData[category],$EC$9,0)*MATCH(productData[sex],$EC$11,0)*MATCH(productData[size1],$EC$13,0)),MATCH(ROW(productData[sku]),ROW(productData[sku])),""),ROWS($A$15:A368)+$B$3))))),"")</f>
        <v/>
      </c>
      <c r="EG363" s="338" t="str">
        <f>IFERROR(IF('BHPC MANAGER'!$EE363="","",INDEX(inventory[ESISTENZA],MATCH('BHPC MANAGER'!$EE363,inventory[SKU],0))),0)</f>
        <v/>
      </c>
      <c r="EH363" s="339"/>
      <c r="EI363" s="339" t="str">
        <f t="shared" si="21"/>
        <v/>
      </c>
      <c r="EJ363" s="340"/>
      <c r="EK363" s="341" t="str">
        <f t="shared" si="22"/>
        <v/>
      </c>
    </row>
    <row r="364" spans="135:141" x14ac:dyDescent="0.35">
      <c r="EE364" s="342" t="str">
        <f t="array" ref="EE364">IFERROR(IF($EC$9="",IF($EC$11="",IF($EC$13="",INDEX(productData[sku],SMALL(MATCH(ROW(productData[sku]),ROW(productData[sku])),ROWS($A$15:A371)+$B$3)),INDEX(productData[sku],SMALL(IF(ISNUMBER(MATCH(productData[size1],$EC$13,0)),MATCH(ROW(productData[sku]),ROW(productData[sku])),""),ROWS($A$15:A369)+$B$3))),IF($EC$13="",INDEX(productData[sku],SMALL(IF(ISNUMBER(MATCH(productData[sex],$EC$11,0)),MATCH(ROW(productData[sku]),ROW(productData[sku])),""),ROWS($A$15:A369)+$B$3)),INDEX(productData[sku],SMALL(IF(ISNUMBER(MATCH(productData[sex],$EC$11,0)*MATCH(productData[size1],$EC$13,0)),MATCH(ROW(productData[sku]),ROW(productData[sku])),""),ROWS($A$15:A369)+$B$3)))),IF($EC$11="",IF($EC$13="",INDEX(productData[sku],SMALL(IF(ISNUMBER(MATCH(productData[category],$EC$9,0)),MATCH(ROW(productData[sku]),ROW(productData[sku])),""),ROWS($A$15:A369)+$B$3)),INDEX(productData[sku],SMALL(IF(ISNUMBER(MATCH(productData[category],$EC$9,0)*MATCH(productData[size1],$EC$13,0)),MATCH(ROW(productData[sku]),ROW(productData[sku])),""),ROWS($A$15:A369)+$B$3))),IF($EC$13="",INDEX(productData[sku],SMALL(IF(ISNUMBER(MATCH(productData[category],$EC$9,0)*MATCH(productData[sex],$EC$11,0)),MATCH(ROW(productData[sku]),ROW(productData[sku])),""),ROWS($A$15:A369)+$B$3)),INDEX(productData[sku],SMALL(IF(ISNUMBER(MATCH(productData[category],$EC$9,0)*MATCH(productData[sex],$EC$11,0)*MATCH(productData[size1],$EC$13,0)),MATCH(ROW(productData[sku]),ROW(productData[sku])),""),ROWS($A$15:A369)+$B$3))))),"")</f>
        <v/>
      </c>
      <c r="EF364" s="502" t="str">
        <f t="array" ref="EF364">IFERROR(IF($EC$9="",IF($EC$11="",IF($EC$13="",INDEX(productData[description],SMALL(MATCH(ROW(productData[sku]),ROW(productData[sku])),ROWS($A$15:A371)+$B$3)),INDEX(productData[description],SMALL(IF(ISNUMBER(MATCH(productData[size1],$EC$13,0)),MATCH(ROW(productData[sku]),ROW(productData[sku])),""),ROWS($A$15:A369)+$B$3))),IF($EC$13="",INDEX(productData[description],SMALL(IF(ISNUMBER(MATCH(productData[sex],$EC$11,0)),MATCH(ROW(productData[sku]),ROW(productData[sku])),""),ROWS($A$15:A369)+$B$3)),INDEX(productData[description],SMALL(IF(ISNUMBER(MATCH(productData[sex],$EC$11,0)*MATCH(productData[size1],$EC$13,0)),MATCH(ROW(productData[sku]),ROW(productData[sku])),""),ROWS($A$15:A369)+$B$3)))),IF($EC$11="",IF($EC$13="",INDEX(productData[description],SMALL(IF(ISNUMBER(MATCH(productData[category],$EC$9,0)),MATCH(ROW(productData[sku]),ROW(productData[sku])),""),ROWS($A$15:A369)+$B$3)),INDEX(productData[description],SMALL(IF(ISNUMBER(MATCH(productData[category],$EC$9,0)*MATCH(productData[size1],$EC$13,0)),MATCH(ROW(productData[sku]),ROW(productData[sku])),""),ROWS($A$15:A369)+$B$3))),IF($EC$13="",INDEX(productData[description],SMALL(IF(ISNUMBER(MATCH(productData[category],$EC$9,0)*MATCH(productData[sex],$EC$11,0)),MATCH(ROW(productData[sku]),ROW(productData[sku])),""),ROWS($A$15:A369)+$B$3)),INDEX(productData[description],SMALL(IF(ISNUMBER(MATCH(productData[category],$EC$9,0)*MATCH(productData[sex],$EC$11,0)*MATCH(productData[size1],$EC$13,0)),MATCH(ROW(productData[sku]),ROW(productData[sku])),""),ROWS($A$15:A369)+$B$3))))),"")</f>
        <v/>
      </c>
      <c r="EG364" s="343" t="str">
        <f>IFERROR(IF('BHPC MANAGER'!$EE364="","",INDEX(inventory[ESISTENZA],MATCH('BHPC MANAGER'!$EE364,inventory[SKU],0))),0)</f>
        <v/>
      </c>
      <c r="EH364" s="344"/>
      <c r="EI364" s="344" t="str">
        <f t="shared" si="21"/>
        <v/>
      </c>
      <c r="EJ364" s="345"/>
      <c r="EK364" s="346" t="str">
        <f t="shared" si="22"/>
        <v/>
      </c>
    </row>
    <row r="365" spans="135:141" x14ac:dyDescent="0.35">
      <c r="EE365" s="337" t="str">
        <f t="array" ref="EE365">IFERROR(IF($EC$9="",IF($EC$11="",IF($EC$13="",INDEX(productData[sku],SMALL(MATCH(ROW(productData[sku]),ROW(productData[sku])),ROWS($A$15:A372)+$B$3)),INDEX(productData[sku],SMALL(IF(ISNUMBER(MATCH(productData[size1],$EC$13,0)),MATCH(ROW(productData[sku]),ROW(productData[sku])),""),ROWS($A$15:A370)+$B$3))),IF($EC$13="",INDEX(productData[sku],SMALL(IF(ISNUMBER(MATCH(productData[sex],$EC$11,0)),MATCH(ROW(productData[sku]),ROW(productData[sku])),""),ROWS($A$15:A370)+$B$3)),INDEX(productData[sku],SMALL(IF(ISNUMBER(MATCH(productData[sex],$EC$11,0)*MATCH(productData[size1],$EC$13,0)),MATCH(ROW(productData[sku]),ROW(productData[sku])),""),ROWS($A$15:A370)+$B$3)))),IF($EC$11="",IF($EC$13="",INDEX(productData[sku],SMALL(IF(ISNUMBER(MATCH(productData[category],$EC$9,0)),MATCH(ROW(productData[sku]),ROW(productData[sku])),""),ROWS($A$15:A370)+$B$3)),INDEX(productData[sku],SMALL(IF(ISNUMBER(MATCH(productData[category],$EC$9,0)*MATCH(productData[size1],$EC$13,0)),MATCH(ROW(productData[sku]),ROW(productData[sku])),""),ROWS($A$15:A370)+$B$3))),IF($EC$13="",INDEX(productData[sku],SMALL(IF(ISNUMBER(MATCH(productData[category],$EC$9,0)*MATCH(productData[sex],$EC$11,0)),MATCH(ROW(productData[sku]),ROW(productData[sku])),""),ROWS($A$15:A370)+$B$3)),INDEX(productData[sku],SMALL(IF(ISNUMBER(MATCH(productData[category],$EC$9,0)*MATCH(productData[sex],$EC$11,0)*MATCH(productData[size1],$EC$13,0)),MATCH(ROW(productData[sku]),ROW(productData[sku])),""),ROWS($A$15:A370)+$B$3))))),"")</f>
        <v/>
      </c>
      <c r="EF365" s="501" t="str">
        <f t="array" ref="EF365">IFERROR(IF($EC$9="",IF($EC$11="",IF($EC$13="",INDEX(productData[description],SMALL(MATCH(ROW(productData[sku]),ROW(productData[sku])),ROWS($A$15:A372)+$B$3)),INDEX(productData[description],SMALL(IF(ISNUMBER(MATCH(productData[size1],$EC$13,0)),MATCH(ROW(productData[sku]),ROW(productData[sku])),""),ROWS($A$15:A370)+$B$3))),IF($EC$13="",INDEX(productData[description],SMALL(IF(ISNUMBER(MATCH(productData[sex],$EC$11,0)),MATCH(ROW(productData[sku]),ROW(productData[sku])),""),ROWS($A$15:A370)+$B$3)),INDEX(productData[description],SMALL(IF(ISNUMBER(MATCH(productData[sex],$EC$11,0)*MATCH(productData[size1],$EC$13,0)),MATCH(ROW(productData[sku]),ROW(productData[sku])),""),ROWS($A$15:A370)+$B$3)))),IF($EC$11="",IF($EC$13="",INDEX(productData[description],SMALL(IF(ISNUMBER(MATCH(productData[category],$EC$9,0)),MATCH(ROW(productData[sku]),ROW(productData[sku])),""),ROWS($A$15:A370)+$B$3)),INDEX(productData[description],SMALL(IF(ISNUMBER(MATCH(productData[category],$EC$9,0)*MATCH(productData[size1],$EC$13,0)),MATCH(ROW(productData[sku]),ROW(productData[sku])),""),ROWS($A$15:A370)+$B$3))),IF($EC$13="",INDEX(productData[description],SMALL(IF(ISNUMBER(MATCH(productData[category],$EC$9,0)*MATCH(productData[sex],$EC$11,0)),MATCH(ROW(productData[sku]),ROW(productData[sku])),""),ROWS($A$15:A370)+$B$3)),INDEX(productData[description],SMALL(IF(ISNUMBER(MATCH(productData[category],$EC$9,0)*MATCH(productData[sex],$EC$11,0)*MATCH(productData[size1],$EC$13,0)),MATCH(ROW(productData[sku]),ROW(productData[sku])),""),ROWS($A$15:A370)+$B$3))))),"")</f>
        <v/>
      </c>
      <c r="EG365" s="338" t="str">
        <f>IFERROR(IF('BHPC MANAGER'!$EE365="","",INDEX(inventory[ESISTENZA],MATCH('BHPC MANAGER'!$EE365,inventory[SKU],0))),0)</f>
        <v/>
      </c>
      <c r="EH365" s="339"/>
      <c r="EI365" s="339" t="str">
        <f t="shared" si="21"/>
        <v/>
      </c>
      <c r="EJ365" s="340"/>
      <c r="EK365" s="341" t="str">
        <f t="shared" si="22"/>
        <v/>
      </c>
    </row>
    <row r="366" spans="135:141" x14ac:dyDescent="0.35">
      <c r="EE366" s="342" t="str">
        <f t="array" ref="EE366">IFERROR(IF($EC$9="",IF($EC$11="",IF($EC$13="",INDEX(productData[sku],SMALL(MATCH(ROW(productData[sku]),ROW(productData[sku])),ROWS($A$15:A373)+$B$3)),INDEX(productData[sku],SMALL(IF(ISNUMBER(MATCH(productData[size1],$EC$13,0)),MATCH(ROW(productData[sku]),ROW(productData[sku])),""),ROWS($A$15:A371)+$B$3))),IF($EC$13="",INDEX(productData[sku],SMALL(IF(ISNUMBER(MATCH(productData[sex],$EC$11,0)),MATCH(ROW(productData[sku]),ROW(productData[sku])),""),ROWS($A$15:A371)+$B$3)),INDEX(productData[sku],SMALL(IF(ISNUMBER(MATCH(productData[sex],$EC$11,0)*MATCH(productData[size1],$EC$13,0)),MATCH(ROW(productData[sku]),ROW(productData[sku])),""),ROWS($A$15:A371)+$B$3)))),IF($EC$11="",IF($EC$13="",INDEX(productData[sku],SMALL(IF(ISNUMBER(MATCH(productData[category],$EC$9,0)),MATCH(ROW(productData[sku]),ROW(productData[sku])),""),ROWS($A$15:A371)+$B$3)),INDEX(productData[sku],SMALL(IF(ISNUMBER(MATCH(productData[category],$EC$9,0)*MATCH(productData[size1],$EC$13,0)),MATCH(ROW(productData[sku]),ROW(productData[sku])),""),ROWS($A$15:A371)+$B$3))),IF($EC$13="",INDEX(productData[sku],SMALL(IF(ISNUMBER(MATCH(productData[category],$EC$9,0)*MATCH(productData[sex],$EC$11,0)),MATCH(ROW(productData[sku]),ROW(productData[sku])),""),ROWS($A$15:A371)+$B$3)),INDEX(productData[sku],SMALL(IF(ISNUMBER(MATCH(productData[category],$EC$9,0)*MATCH(productData[sex],$EC$11,0)*MATCH(productData[size1],$EC$13,0)),MATCH(ROW(productData[sku]),ROW(productData[sku])),""),ROWS($A$15:A371)+$B$3))))),"")</f>
        <v/>
      </c>
      <c r="EF366" s="502" t="str">
        <f t="array" ref="EF366">IFERROR(IF($EC$9="",IF($EC$11="",IF($EC$13="",INDEX(productData[description],SMALL(MATCH(ROW(productData[sku]),ROW(productData[sku])),ROWS($A$15:A373)+$B$3)),INDEX(productData[description],SMALL(IF(ISNUMBER(MATCH(productData[size1],$EC$13,0)),MATCH(ROW(productData[sku]),ROW(productData[sku])),""),ROWS($A$15:A371)+$B$3))),IF($EC$13="",INDEX(productData[description],SMALL(IF(ISNUMBER(MATCH(productData[sex],$EC$11,0)),MATCH(ROW(productData[sku]),ROW(productData[sku])),""),ROWS($A$15:A371)+$B$3)),INDEX(productData[description],SMALL(IF(ISNUMBER(MATCH(productData[sex],$EC$11,0)*MATCH(productData[size1],$EC$13,0)),MATCH(ROW(productData[sku]),ROW(productData[sku])),""),ROWS($A$15:A371)+$B$3)))),IF($EC$11="",IF($EC$13="",INDEX(productData[description],SMALL(IF(ISNUMBER(MATCH(productData[category],$EC$9,0)),MATCH(ROW(productData[sku]),ROW(productData[sku])),""),ROWS($A$15:A371)+$B$3)),INDEX(productData[description],SMALL(IF(ISNUMBER(MATCH(productData[category],$EC$9,0)*MATCH(productData[size1],$EC$13,0)),MATCH(ROW(productData[sku]),ROW(productData[sku])),""),ROWS($A$15:A371)+$B$3))),IF($EC$13="",INDEX(productData[description],SMALL(IF(ISNUMBER(MATCH(productData[category],$EC$9,0)*MATCH(productData[sex],$EC$11,0)),MATCH(ROW(productData[sku]),ROW(productData[sku])),""),ROWS($A$15:A371)+$B$3)),INDEX(productData[description],SMALL(IF(ISNUMBER(MATCH(productData[category],$EC$9,0)*MATCH(productData[sex],$EC$11,0)*MATCH(productData[size1],$EC$13,0)),MATCH(ROW(productData[sku]),ROW(productData[sku])),""),ROWS($A$15:A371)+$B$3))))),"")</f>
        <v/>
      </c>
      <c r="EG366" s="343" t="str">
        <f>IFERROR(IF('BHPC MANAGER'!$EE366="","",INDEX(inventory[ESISTENZA],MATCH('BHPC MANAGER'!$EE366,inventory[SKU],0))),0)</f>
        <v/>
      </c>
      <c r="EH366" s="344"/>
      <c r="EI366" s="344" t="str">
        <f t="shared" si="21"/>
        <v/>
      </c>
      <c r="EJ366" s="345"/>
      <c r="EK366" s="346" t="str">
        <f t="shared" si="22"/>
        <v/>
      </c>
    </row>
    <row r="367" spans="135:141" x14ac:dyDescent="0.35">
      <c r="EE367" s="337" t="str">
        <f t="array" ref="EE367">IFERROR(IF($EC$9="",IF($EC$11="",IF($EC$13="",INDEX(productData[sku],SMALL(MATCH(ROW(productData[sku]),ROW(productData[sku])),ROWS($A$15:A374)+$B$3)),INDEX(productData[sku],SMALL(IF(ISNUMBER(MATCH(productData[size1],$EC$13,0)),MATCH(ROW(productData[sku]),ROW(productData[sku])),""),ROWS($A$15:A372)+$B$3))),IF($EC$13="",INDEX(productData[sku],SMALL(IF(ISNUMBER(MATCH(productData[sex],$EC$11,0)),MATCH(ROW(productData[sku]),ROW(productData[sku])),""),ROWS($A$15:A372)+$B$3)),INDEX(productData[sku],SMALL(IF(ISNUMBER(MATCH(productData[sex],$EC$11,0)*MATCH(productData[size1],$EC$13,0)),MATCH(ROW(productData[sku]),ROW(productData[sku])),""),ROWS($A$15:A372)+$B$3)))),IF($EC$11="",IF($EC$13="",INDEX(productData[sku],SMALL(IF(ISNUMBER(MATCH(productData[category],$EC$9,0)),MATCH(ROW(productData[sku]),ROW(productData[sku])),""),ROWS($A$15:A372)+$B$3)),INDEX(productData[sku],SMALL(IF(ISNUMBER(MATCH(productData[category],$EC$9,0)*MATCH(productData[size1],$EC$13,0)),MATCH(ROW(productData[sku]),ROW(productData[sku])),""),ROWS($A$15:A372)+$B$3))),IF($EC$13="",INDEX(productData[sku],SMALL(IF(ISNUMBER(MATCH(productData[category],$EC$9,0)*MATCH(productData[sex],$EC$11,0)),MATCH(ROW(productData[sku]),ROW(productData[sku])),""),ROWS($A$15:A372)+$B$3)),INDEX(productData[sku],SMALL(IF(ISNUMBER(MATCH(productData[category],$EC$9,0)*MATCH(productData[sex],$EC$11,0)*MATCH(productData[size1],$EC$13,0)),MATCH(ROW(productData[sku]),ROW(productData[sku])),""),ROWS($A$15:A372)+$B$3))))),"")</f>
        <v/>
      </c>
      <c r="EF367" s="501" t="str">
        <f t="array" ref="EF367">IFERROR(IF($EC$9="",IF($EC$11="",IF($EC$13="",INDEX(productData[description],SMALL(MATCH(ROW(productData[sku]),ROW(productData[sku])),ROWS($A$15:A374)+$B$3)),INDEX(productData[description],SMALL(IF(ISNUMBER(MATCH(productData[size1],$EC$13,0)),MATCH(ROW(productData[sku]),ROW(productData[sku])),""),ROWS($A$15:A372)+$B$3))),IF($EC$13="",INDEX(productData[description],SMALL(IF(ISNUMBER(MATCH(productData[sex],$EC$11,0)),MATCH(ROW(productData[sku]),ROW(productData[sku])),""),ROWS($A$15:A372)+$B$3)),INDEX(productData[description],SMALL(IF(ISNUMBER(MATCH(productData[sex],$EC$11,0)*MATCH(productData[size1],$EC$13,0)),MATCH(ROW(productData[sku]),ROW(productData[sku])),""),ROWS($A$15:A372)+$B$3)))),IF($EC$11="",IF($EC$13="",INDEX(productData[description],SMALL(IF(ISNUMBER(MATCH(productData[category],$EC$9,0)),MATCH(ROW(productData[sku]),ROW(productData[sku])),""),ROWS($A$15:A372)+$B$3)),INDEX(productData[description],SMALL(IF(ISNUMBER(MATCH(productData[category],$EC$9,0)*MATCH(productData[size1],$EC$13,0)),MATCH(ROW(productData[sku]),ROW(productData[sku])),""),ROWS($A$15:A372)+$B$3))),IF($EC$13="",INDEX(productData[description],SMALL(IF(ISNUMBER(MATCH(productData[category],$EC$9,0)*MATCH(productData[sex],$EC$11,0)),MATCH(ROW(productData[sku]),ROW(productData[sku])),""),ROWS($A$15:A372)+$B$3)),INDEX(productData[description],SMALL(IF(ISNUMBER(MATCH(productData[category],$EC$9,0)*MATCH(productData[sex],$EC$11,0)*MATCH(productData[size1],$EC$13,0)),MATCH(ROW(productData[sku]),ROW(productData[sku])),""),ROWS($A$15:A372)+$B$3))))),"")</f>
        <v/>
      </c>
      <c r="EG367" s="338" t="str">
        <f>IFERROR(IF('BHPC MANAGER'!$EE367="","",INDEX(inventory[ESISTENZA],MATCH('BHPC MANAGER'!$EE367,inventory[SKU],0))),0)</f>
        <v/>
      </c>
      <c r="EH367" s="339"/>
      <c r="EI367" s="339" t="str">
        <f t="shared" si="21"/>
        <v/>
      </c>
      <c r="EJ367" s="340"/>
      <c r="EK367" s="341" t="str">
        <f t="shared" si="22"/>
        <v/>
      </c>
    </row>
    <row r="368" spans="135:141" x14ac:dyDescent="0.35">
      <c r="EE368" s="342" t="str">
        <f t="array" ref="EE368">IFERROR(IF($EC$9="",IF($EC$11="",IF($EC$13="",INDEX(productData[sku],SMALL(MATCH(ROW(productData[sku]),ROW(productData[sku])),ROWS($A$15:A375)+$B$3)),INDEX(productData[sku],SMALL(IF(ISNUMBER(MATCH(productData[size1],$EC$13,0)),MATCH(ROW(productData[sku]),ROW(productData[sku])),""),ROWS($A$15:A373)+$B$3))),IF($EC$13="",INDEX(productData[sku],SMALL(IF(ISNUMBER(MATCH(productData[sex],$EC$11,0)),MATCH(ROW(productData[sku]),ROW(productData[sku])),""),ROWS($A$15:A373)+$B$3)),INDEX(productData[sku],SMALL(IF(ISNUMBER(MATCH(productData[sex],$EC$11,0)*MATCH(productData[size1],$EC$13,0)),MATCH(ROW(productData[sku]),ROW(productData[sku])),""),ROWS($A$15:A373)+$B$3)))),IF($EC$11="",IF($EC$13="",INDEX(productData[sku],SMALL(IF(ISNUMBER(MATCH(productData[category],$EC$9,0)),MATCH(ROW(productData[sku]),ROW(productData[sku])),""),ROWS($A$15:A373)+$B$3)),INDEX(productData[sku],SMALL(IF(ISNUMBER(MATCH(productData[category],$EC$9,0)*MATCH(productData[size1],$EC$13,0)),MATCH(ROW(productData[sku]),ROW(productData[sku])),""),ROWS($A$15:A373)+$B$3))),IF($EC$13="",INDEX(productData[sku],SMALL(IF(ISNUMBER(MATCH(productData[category],$EC$9,0)*MATCH(productData[sex],$EC$11,0)),MATCH(ROW(productData[sku]),ROW(productData[sku])),""),ROWS($A$15:A373)+$B$3)),INDEX(productData[sku],SMALL(IF(ISNUMBER(MATCH(productData[category],$EC$9,0)*MATCH(productData[sex],$EC$11,0)*MATCH(productData[size1],$EC$13,0)),MATCH(ROW(productData[sku]),ROW(productData[sku])),""),ROWS($A$15:A373)+$B$3))))),"")</f>
        <v/>
      </c>
      <c r="EF368" s="502" t="str">
        <f t="array" ref="EF368">IFERROR(IF($EC$9="",IF($EC$11="",IF($EC$13="",INDEX(productData[description],SMALL(MATCH(ROW(productData[sku]),ROW(productData[sku])),ROWS($A$15:A375)+$B$3)),INDEX(productData[description],SMALL(IF(ISNUMBER(MATCH(productData[size1],$EC$13,0)),MATCH(ROW(productData[sku]),ROW(productData[sku])),""),ROWS($A$15:A373)+$B$3))),IF($EC$13="",INDEX(productData[description],SMALL(IF(ISNUMBER(MATCH(productData[sex],$EC$11,0)),MATCH(ROW(productData[sku]),ROW(productData[sku])),""),ROWS($A$15:A373)+$B$3)),INDEX(productData[description],SMALL(IF(ISNUMBER(MATCH(productData[sex],$EC$11,0)*MATCH(productData[size1],$EC$13,0)),MATCH(ROW(productData[sku]),ROW(productData[sku])),""),ROWS($A$15:A373)+$B$3)))),IF($EC$11="",IF($EC$13="",INDEX(productData[description],SMALL(IF(ISNUMBER(MATCH(productData[category],$EC$9,0)),MATCH(ROW(productData[sku]),ROW(productData[sku])),""),ROWS($A$15:A373)+$B$3)),INDEX(productData[description],SMALL(IF(ISNUMBER(MATCH(productData[category],$EC$9,0)*MATCH(productData[size1],$EC$13,0)),MATCH(ROW(productData[sku]),ROW(productData[sku])),""),ROWS($A$15:A373)+$B$3))),IF($EC$13="",INDEX(productData[description],SMALL(IF(ISNUMBER(MATCH(productData[category],$EC$9,0)*MATCH(productData[sex],$EC$11,0)),MATCH(ROW(productData[sku]),ROW(productData[sku])),""),ROWS($A$15:A373)+$B$3)),INDEX(productData[description],SMALL(IF(ISNUMBER(MATCH(productData[category],$EC$9,0)*MATCH(productData[sex],$EC$11,0)*MATCH(productData[size1],$EC$13,0)),MATCH(ROW(productData[sku]),ROW(productData[sku])),""),ROWS($A$15:A373)+$B$3))))),"")</f>
        <v/>
      </c>
      <c r="EG368" s="343" t="str">
        <f>IFERROR(IF('BHPC MANAGER'!$EE368="","",INDEX(inventory[ESISTENZA],MATCH('BHPC MANAGER'!$EE368,inventory[SKU],0))),0)</f>
        <v/>
      </c>
      <c r="EH368" s="344"/>
      <c r="EI368" s="344" t="str">
        <f t="shared" si="21"/>
        <v/>
      </c>
      <c r="EJ368" s="345"/>
      <c r="EK368" s="346" t="str">
        <f t="shared" si="22"/>
        <v/>
      </c>
    </row>
    <row r="369" spans="135:141" x14ac:dyDescent="0.35">
      <c r="EE369" s="337" t="str">
        <f t="array" ref="EE369">IFERROR(IF($EC$9="",IF($EC$11="",IF($EC$13="",INDEX(productData[sku],SMALL(MATCH(ROW(productData[sku]),ROW(productData[sku])),ROWS($A$15:A376)+$B$3)),INDEX(productData[sku],SMALL(IF(ISNUMBER(MATCH(productData[size1],$EC$13,0)),MATCH(ROW(productData[sku]),ROW(productData[sku])),""),ROWS($A$15:A374)+$B$3))),IF($EC$13="",INDEX(productData[sku],SMALL(IF(ISNUMBER(MATCH(productData[sex],$EC$11,0)),MATCH(ROW(productData[sku]),ROW(productData[sku])),""),ROWS($A$15:A374)+$B$3)),INDEX(productData[sku],SMALL(IF(ISNUMBER(MATCH(productData[sex],$EC$11,0)*MATCH(productData[size1],$EC$13,0)),MATCH(ROW(productData[sku]),ROW(productData[sku])),""),ROWS($A$15:A374)+$B$3)))),IF($EC$11="",IF($EC$13="",INDEX(productData[sku],SMALL(IF(ISNUMBER(MATCH(productData[category],$EC$9,0)),MATCH(ROW(productData[sku]),ROW(productData[sku])),""),ROWS($A$15:A374)+$B$3)),INDEX(productData[sku],SMALL(IF(ISNUMBER(MATCH(productData[category],$EC$9,0)*MATCH(productData[size1],$EC$13,0)),MATCH(ROW(productData[sku]),ROW(productData[sku])),""),ROWS($A$15:A374)+$B$3))),IF($EC$13="",INDEX(productData[sku],SMALL(IF(ISNUMBER(MATCH(productData[category],$EC$9,0)*MATCH(productData[sex],$EC$11,0)),MATCH(ROW(productData[sku]),ROW(productData[sku])),""),ROWS($A$15:A374)+$B$3)),INDEX(productData[sku],SMALL(IF(ISNUMBER(MATCH(productData[category],$EC$9,0)*MATCH(productData[sex],$EC$11,0)*MATCH(productData[size1],$EC$13,0)),MATCH(ROW(productData[sku]),ROW(productData[sku])),""),ROWS($A$15:A374)+$B$3))))),"")</f>
        <v/>
      </c>
      <c r="EF369" s="501" t="str">
        <f t="array" ref="EF369">IFERROR(IF($EC$9="",IF($EC$11="",IF($EC$13="",INDEX(productData[description],SMALL(MATCH(ROW(productData[sku]),ROW(productData[sku])),ROWS($A$15:A376)+$B$3)),INDEX(productData[description],SMALL(IF(ISNUMBER(MATCH(productData[size1],$EC$13,0)),MATCH(ROW(productData[sku]),ROW(productData[sku])),""),ROWS($A$15:A374)+$B$3))),IF($EC$13="",INDEX(productData[description],SMALL(IF(ISNUMBER(MATCH(productData[sex],$EC$11,0)),MATCH(ROW(productData[sku]),ROW(productData[sku])),""),ROWS($A$15:A374)+$B$3)),INDEX(productData[description],SMALL(IF(ISNUMBER(MATCH(productData[sex],$EC$11,0)*MATCH(productData[size1],$EC$13,0)),MATCH(ROW(productData[sku]),ROW(productData[sku])),""),ROWS($A$15:A374)+$B$3)))),IF($EC$11="",IF($EC$13="",INDEX(productData[description],SMALL(IF(ISNUMBER(MATCH(productData[category],$EC$9,0)),MATCH(ROW(productData[sku]),ROW(productData[sku])),""),ROWS($A$15:A374)+$B$3)),INDEX(productData[description],SMALL(IF(ISNUMBER(MATCH(productData[category],$EC$9,0)*MATCH(productData[size1],$EC$13,0)),MATCH(ROW(productData[sku]),ROW(productData[sku])),""),ROWS($A$15:A374)+$B$3))),IF($EC$13="",INDEX(productData[description],SMALL(IF(ISNUMBER(MATCH(productData[category],$EC$9,0)*MATCH(productData[sex],$EC$11,0)),MATCH(ROW(productData[sku]),ROW(productData[sku])),""),ROWS($A$15:A374)+$B$3)),INDEX(productData[description],SMALL(IF(ISNUMBER(MATCH(productData[category],$EC$9,0)*MATCH(productData[sex],$EC$11,0)*MATCH(productData[size1],$EC$13,0)),MATCH(ROW(productData[sku]),ROW(productData[sku])),""),ROWS($A$15:A374)+$B$3))))),"")</f>
        <v/>
      </c>
      <c r="EG369" s="338" t="str">
        <f>IFERROR(IF('BHPC MANAGER'!$EE369="","",INDEX(inventory[ESISTENZA],MATCH('BHPC MANAGER'!$EE369,inventory[SKU],0))),0)</f>
        <v/>
      </c>
      <c r="EH369" s="339"/>
      <c r="EI369" s="339" t="str">
        <f t="shared" si="21"/>
        <v/>
      </c>
      <c r="EJ369" s="340"/>
      <c r="EK369" s="341" t="str">
        <f t="shared" si="22"/>
        <v/>
      </c>
    </row>
    <row r="370" spans="135:141" x14ac:dyDescent="0.35">
      <c r="EE370" s="342" t="str">
        <f t="array" ref="EE370">IFERROR(IF($EC$9="",IF($EC$11="",IF($EC$13="",INDEX(productData[sku],SMALL(MATCH(ROW(productData[sku]),ROW(productData[sku])),ROWS($A$15:A377)+$B$3)),INDEX(productData[sku],SMALL(IF(ISNUMBER(MATCH(productData[size1],$EC$13,0)),MATCH(ROW(productData[sku]),ROW(productData[sku])),""),ROWS($A$15:A375)+$B$3))),IF($EC$13="",INDEX(productData[sku],SMALL(IF(ISNUMBER(MATCH(productData[sex],$EC$11,0)),MATCH(ROW(productData[sku]),ROW(productData[sku])),""),ROWS($A$15:A375)+$B$3)),INDEX(productData[sku],SMALL(IF(ISNUMBER(MATCH(productData[sex],$EC$11,0)*MATCH(productData[size1],$EC$13,0)),MATCH(ROW(productData[sku]),ROW(productData[sku])),""),ROWS($A$15:A375)+$B$3)))),IF($EC$11="",IF($EC$13="",INDEX(productData[sku],SMALL(IF(ISNUMBER(MATCH(productData[category],$EC$9,0)),MATCH(ROW(productData[sku]),ROW(productData[sku])),""),ROWS($A$15:A375)+$B$3)),INDEX(productData[sku],SMALL(IF(ISNUMBER(MATCH(productData[category],$EC$9,0)*MATCH(productData[size1],$EC$13,0)),MATCH(ROW(productData[sku]),ROW(productData[sku])),""),ROWS($A$15:A375)+$B$3))),IF($EC$13="",INDEX(productData[sku],SMALL(IF(ISNUMBER(MATCH(productData[category],$EC$9,0)*MATCH(productData[sex],$EC$11,0)),MATCH(ROW(productData[sku]),ROW(productData[sku])),""),ROWS($A$15:A375)+$B$3)),INDEX(productData[sku],SMALL(IF(ISNUMBER(MATCH(productData[category],$EC$9,0)*MATCH(productData[sex],$EC$11,0)*MATCH(productData[size1],$EC$13,0)),MATCH(ROW(productData[sku]),ROW(productData[sku])),""),ROWS($A$15:A375)+$B$3))))),"")</f>
        <v/>
      </c>
      <c r="EF370" s="502" t="str">
        <f t="array" ref="EF370">IFERROR(IF($EC$9="",IF($EC$11="",IF($EC$13="",INDEX(productData[description],SMALL(MATCH(ROW(productData[sku]),ROW(productData[sku])),ROWS($A$15:A377)+$B$3)),INDEX(productData[description],SMALL(IF(ISNUMBER(MATCH(productData[size1],$EC$13,0)),MATCH(ROW(productData[sku]),ROW(productData[sku])),""),ROWS($A$15:A375)+$B$3))),IF($EC$13="",INDEX(productData[description],SMALL(IF(ISNUMBER(MATCH(productData[sex],$EC$11,0)),MATCH(ROW(productData[sku]),ROW(productData[sku])),""),ROWS($A$15:A375)+$B$3)),INDEX(productData[description],SMALL(IF(ISNUMBER(MATCH(productData[sex],$EC$11,0)*MATCH(productData[size1],$EC$13,0)),MATCH(ROW(productData[sku]),ROW(productData[sku])),""),ROWS($A$15:A375)+$B$3)))),IF($EC$11="",IF($EC$13="",INDEX(productData[description],SMALL(IF(ISNUMBER(MATCH(productData[category],$EC$9,0)),MATCH(ROW(productData[sku]),ROW(productData[sku])),""),ROWS($A$15:A375)+$B$3)),INDEX(productData[description],SMALL(IF(ISNUMBER(MATCH(productData[category],$EC$9,0)*MATCH(productData[size1],$EC$13,0)),MATCH(ROW(productData[sku]),ROW(productData[sku])),""),ROWS($A$15:A375)+$B$3))),IF($EC$13="",INDEX(productData[description],SMALL(IF(ISNUMBER(MATCH(productData[category],$EC$9,0)*MATCH(productData[sex],$EC$11,0)),MATCH(ROW(productData[sku]),ROW(productData[sku])),""),ROWS($A$15:A375)+$B$3)),INDEX(productData[description],SMALL(IF(ISNUMBER(MATCH(productData[category],$EC$9,0)*MATCH(productData[sex],$EC$11,0)*MATCH(productData[size1],$EC$13,0)),MATCH(ROW(productData[sku]),ROW(productData[sku])),""),ROWS($A$15:A375)+$B$3))))),"")</f>
        <v/>
      </c>
      <c r="EG370" s="343" t="str">
        <f>IFERROR(IF('BHPC MANAGER'!$EE370="","",INDEX(inventory[ESISTENZA],MATCH('BHPC MANAGER'!$EE370,inventory[SKU],0))),0)</f>
        <v/>
      </c>
      <c r="EH370" s="344"/>
      <c r="EI370" s="344" t="str">
        <f t="shared" si="21"/>
        <v/>
      </c>
      <c r="EJ370" s="345"/>
      <c r="EK370" s="346" t="str">
        <f t="shared" si="22"/>
        <v/>
      </c>
    </row>
    <row r="371" spans="135:141" x14ac:dyDescent="0.35">
      <c r="EE371" s="337" t="str">
        <f t="array" ref="EE371">IFERROR(IF($EC$9="",IF($EC$11="",IF($EC$13="",INDEX(productData[sku],SMALL(MATCH(ROW(productData[sku]),ROW(productData[sku])),ROWS($A$15:A378)+$B$3)),INDEX(productData[sku],SMALL(IF(ISNUMBER(MATCH(productData[size1],$EC$13,0)),MATCH(ROW(productData[sku]),ROW(productData[sku])),""),ROWS($A$15:A376)+$B$3))),IF($EC$13="",INDEX(productData[sku],SMALL(IF(ISNUMBER(MATCH(productData[sex],$EC$11,0)),MATCH(ROW(productData[sku]),ROW(productData[sku])),""),ROWS($A$15:A376)+$B$3)),INDEX(productData[sku],SMALL(IF(ISNUMBER(MATCH(productData[sex],$EC$11,0)*MATCH(productData[size1],$EC$13,0)),MATCH(ROW(productData[sku]),ROW(productData[sku])),""),ROWS($A$15:A376)+$B$3)))),IF($EC$11="",IF($EC$13="",INDEX(productData[sku],SMALL(IF(ISNUMBER(MATCH(productData[category],$EC$9,0)),MATCH(ROW(productData[sku]),ROW(productData[sku])),""),ROWS($A$15:A376)+$B$3)),INDEX(productData[sku],SMALL(IF(ISNUMBER(MATCH(productData[category],$EC$9,0)*MATCH(productData[size1],$EC$13,0)),MATCH(ROW(productData[sku]),ROW(productData[sku])),""),ROWS($A$15:A376)+$B$3))),IF($EC$13="",INDEX(productData[sku],SMALL(IF(ISNUMBER(MATCH(productData[category],$EC$9,0)*MATCH(productData[sex],$EC$11,0)),MATCH(ROW(productData[sku]),ROW(productData[sku])),""),ROWS($A$15:A376)+$B$3)),INDEX(productData[sku],SMALL(IF(ISNUMBER(MATCH(productData[category],$EC$9,0)*MATCH(productData[sex],$EC$11,0)*MATCH(productData[size1],$EC$13,0)),MATCH(ROW(productData[sku]),ROW(productData[sku])),""),ROWS($A$15:A376)+$B$3))))),"")</f>
        <v/>
      </c>
      <c r="EF371" s="501" t="str">
        <f t="array" ref="EF371">IFERROR(IF($EC$9="",IF($EC$11="",IF($EC$13="",INDEX(productData[description],SMALL(MATCH(ROW(productData[sku]),ROW(productData[sku])),ROWS($A$15:A378)+$B$3)),INDEX(productData[description],SMALL(IF(ISNUMBER(MATCH(productData[size1],$EC$13,0)),MATCH(ROW(productData[sku]),ROW(productData[sku])),""),ROWS($A$15:A376)+$B$3))),IF($EC$13="",INDEX(productData[description],SMALL(IF(ISNUMBER(MATCH(productData[sex],$EC$11,0)),MATCH(ROW(productData[sku]),ROW(productData[sku])),""),ROWS($A$15:A376)+$B$3)),INDEX(productData[description],SMALL(IF(ISNUMBER(MATCH(productData[sex],$EC$11,0)*MATCH(productData[size1],$EC$13,0)),MATCH(ROW(productData[sku]),ROW(productData[sku])),""),ROWS($A$15:A376)+$B$3)))),IF($EC$11="",IF($EC$13="",INDEX(productData[description],SMALL(IF(ISNUMBER(MATCH(productData[category],$EC$9,0)),MATCH(ROW(productData[sku]),ROW(productData[sku])),""),ROWS($A$15:A376)+$B$3)),INDEX(productData[description],SMALL(IF(ISNUMBER(MATCH(productData[category],$EC$9,0)*MATCH(productData[size1],$EC$13,0)),MATCH(ROW(productData[sku]),ROW(productData[sku])),""),ROWS($A$15:A376)+$B$3))),IF($EC$13="",INDEX(productData[description],SMALL(IF(ISNUMBER(MATCH(productData[category],$EC$9,0)*MATCH(productData[sex],$EC$11,0)),MATCH(ROW(productData[sku]),ROW(productData[sku])),""),ROWS($A$15:A376)+$B$3)),INDEX(productData[description],SMALL(IF(ISNUMBER(MATCH(productData[category],$EC$9,0)*MATCH(productData[sex],$EC$11,0)*MATCH(productData[size1],$EC$13,0)),MATCH(ROW(productData[sku]),ROW(productData[sku])),""),ROWS($A$15:A376)+$B$3))))),"")</f>
        <v/>
      </c>
      <c r="EG371" s="338" t="str">
        <f>IFERROR(IF('BHPC MANAGER'!$EE371="","",INDEX(inventory[ESISTENZA],MATCH('BHPC MANAGER'!$EE371,inventory[SKU],0))),0)</f>
        <v/>
      </c>
      <c r="EH371" s="339"/>
      <c r="EI371" s="339" t="str">
        <f t="shared" si="21"/>
        <v/>
      </c>
      <c r="EJ371" s="340"/>
      <c r="EK371" s="341" t="str">
        <f t="shared" si="22"/>
        <v/>
      </c>
    </row>
    <row r="372" spans="135:141" x14ac:dyDescent="0.35">
      <c r="EE372" s="342" t="str">
        <f t="array" ref="EE372">IFERROR(IF($EC$9="",IF($EC$11="",IF($EC$13="",INDEX(productData[sku],SMALL(MATCH(ROW(productData[sku]),ROW(productData[sku])),ROWS($A$15:A379)+$B$3)),INDEX(productData[sku],SMALL(IF(ISNUMBER(MATCH(productData[size1],$EC$13,0)),MATCH(ROW(productData[sku]),ROW(productData[sku])),""),ROWS($A$15:A377)+$B$3))),IF($EC$13="",INDEX(productData[sku],SMALL(IF(ISNUMBER(MATCH(productData[sex],$EC$11,0)),MATCH(ROW(productData[sku]),ROW(productData[sku])),""),ROWS($A$15:A377)+$B$3)),INDEX(productData[sku],SMALL(IF(ISNUMBER(MATCH(productData[sex],$EC$11,0)*MATCH(productData[size1],$EC$13,0)),MATCH(ROW(productData[sku]),ROW(productData[sku])),""),ROWS($A$15:A377)+$B$3)))),IF($EC$11="",IF($EC$13="",INDEX(productData[sku],SMALL(IF(ISNUMBER(MATCH(productData[category],$EC$9,0)),MATCH(ROW(productData[sku]),ROW(productData[sku])),""),ROWS($A$15:A377)+$B$3)),INDEX(productData[sku],SMALL(IF(ISNUMBER(MATCH(productData[category],$EC$9,0)*MATCH(productData[size1],$EC$13,0)),MATCH(ROW(productData[sku]),ROW(productData[sku])),""),ROWS($A$15:A377)+$B$3))),IF($EC$13="",INDEX(productData[sku],SMALL(IF(ISNUMBER(MATCH(productData[category],$EC$9,0)*MATCH(productData[sex],$EC$11,0)),MATCH(ROW(productData[sku]),ROW(productData[sku])),""),ROWS($A$15:A377)+$B$3)),INDEX(productData[sku],SMALL(IF(ISNUMBER(MATCH(productData[category],$EC$9,0)*MATCH(productData[sex],$EC$11,0)*MATCH(productData[size1],$EC$13,0)),MATCH(ROW(productData[sku]),ROW(productData[sku])),""),ROWS($A$15:A377)+$B$3))))),"")</f>
        <v/>
      </c>
      <c r="EF372" s="502" t="str">
        <f t="array" ref="EF372">IFERROR(IF($EC$9="",IF($EC$11="",IF($EC$13="",INDEX(productData[description],SMALL(MATCH(ROW(productData[sku]),ROW(productData[sku])),ROWS($A$15:A379)+$B$3)),INDEX(productData[description],SMALL(IF(ISNUMBER(MATCH(productData[size1],$EC$13,0)),MATCH(ROW(productData[sku]),ROW(productData[sku])),""),ROWS($A$15:A377)+$B$3))),IF($EC$13="",INDEX(productData[description],SMALL(IF(ISNUMBER(MATCH(productData[sex],$EC$11,0)),MATCH(ROW(productData[sku]),ROW(productData[sku])),""),ROWS($A$15:A377)+$B$3)),INDEX(productData[description],SMALL(IF(ISNUMBER(MATCH(productData[sex],$EC$11,0)*MATCH(productData[size1],$EC$13,0)),MATCH(ROW(productData[sku]),ROW(productData[sku])),""),ROWS($A$15:A377)+$B$3)))),IF($EC$11="",IF($EC$13="",INDEX(productData[description],SMALL(IF(ISNUMBER(MATCH(productData[category],$EC$9,0)),MATCH(ROW(productData[sku]),ROW(productData[sku])),""),ROWS($A$15:A377)+$B$3)),INDEX(productData[description],SMALL(IF(ISNUMBER(MATCH(productData[category],$EC$9,0)*MATCH(productData[size1],$EC$13,0)),MATCH(ROW(productData[sku]),ROW(productData[sku])),""),ROWS($A$15:A377)+$B$3))),IF($EC$13="",INDEX(productData[description],SMALL(IF(ISNUMBER(MATCH(productData[category],$EC$9,0)*MATCH(productData[sex],$EC$11,0)),MATCH(ROW(productData[sku]),ROW(productData[sku])),""),ROWS($A$15:A377)+$B$3)),INDEX(productData[description],SMALL(IF(ISNUMBER(MATCH(productData[category],$EC$9,0)*MATCH(productData[sex],$EC$11,0)*MATCH(productData[size1],$EC$13,0)),MATCH(ROW(productData[sku]),ROW(productData[sku])),""),ROWS($A$15:A377)+$B$3))))),"")</f>
        <v/>
      </c>
      <c r="EG372" s="343" t="str">
        <f>IFERROR(IF('BHPC MANAGER'!$EE372="","",INDEX(inventory[ESISTENZA],MATCH('BHPC MANAGER'!$EE372,inventory[SKU],0))),0)</f>
        <v/>
      </c>
      <c r="EH372" s="344"/>
      <c r="EI372" s="344" t="str">
        <f t="shared" si="21"/>
        <v/>
      </c>
      <c r="EJ372" s="345"/>
      <c r="EK372" s="346" t="str">
        <f t="shared" si="22"/>
        <v/>
      </c>
    </row>
    <row r="373" spans="135:141" x14ac:dyDescent="0.35">
      <c r="EE373" s="337" t="str">
        <f t="array" ref="EE373">IFERROR(IF($EC$9="",IF($EC$11="",IF($EC$13="",INDEX(productData[sku],SMALL(MATCH(ROW(productData[sku]),ROW(productData[sku])),ROWS($A$15:A380)+$B$3)),INDEX(productData[sku],SMALL(IF(ISNUMBER(MATCH(productData[size1],$EC$13,0)),MATCH(ROW(productData[sku]),ROW(productData[sku])),""),ROWS($A$15:A378)+$B$3))),IF($EC$13="",INDEX(productData[sku],SMALL(IF(ISNUMBER(MATCH(productData[sex],$EC$11,0)),MATCH(ROW(productData[sku]),ROW(productData[sku])),""),ROWS($A$15:A378)+$B$3)),INDEX(productData[sku],SMALL(IF(ISNUMBER(MATCH(productData[sex],$EC$11,0)*MATCH(productData[size1],$EC$13,0)),MATCH(ROW(productData[sku]),ROW(productData[sku])),""),ROWS($A$15:A378)+$B$3)))),IF($EC$11="",IF($EC$13="",INDEX(productData[sku],SMALL(IF(ISNUMBER(MATCH(productData[category],$EC$9,0)),MATCH(ROW(productData[sku]),ROW(productData[sku])),""),ROWS($A$15:A378)+$B$3)),INDEX(productData[sku],SMALL(IF(ISNUMBER(MATCH(productData[category],$EC$9,0)*MATCH(productData[size1],$EC$13,0)),MATCH(ROW(productData[sku]),ROW(productData[sku])),""),ROWS($A$15:A378)+$B$3))),IF($EC$13="",INDEX(productData[sku],SMALL(IF(ISNUMBER(MATCH(productData[category],$EC$9,0)*MATCH(productData[sex],$EC$11,0)),MATCH(ROW(productData[sku]),ROW(productData[sku])),""),ROWS($A$15:A378)+$B$3)),INDEX(productData[sku],SMALL(IF(ISNUMBER(MATCH(productData[category],$EC$9,0)*MATCH(productData[sex],$EC$11,0)*MATCH(productData[size1],$EC$13,0)),MATCH(ROW(productData[sku]),ROW(productData[sku])),""),ROWS($A$15:A378)+$B$3))))),"")</f>
        <v/>
      </c>
      <c r="EF373" s="501" t="str">
        <f t="array" ref="EF373">IFERROR(IF($EC$9="",IF($EC$11="",IF($EC$13="",INDEX(productData[description],SMALL(MATCH(ROW(productData[sku]),ROW(productData[sku])),ROWS($A$15:A380)+$B$3)),INDEX(productData[description],SMALL(IF(ISNUMBER(MATCH(productData[size1],$EC$13,0)),MATCH(ROW(productData[sku]),ROW(productData[sku])),""),ROWS($A$15:A378)+$B$3))),IF($EC$13="",INDEX(productData[description],SMALL(IF(ISNUMBER(MATCH(productData[sex],$EC$11,0)),MATCH(ROW(productData[sku]),ROW(productData[sku])),""),ROWS($A$15:A378)+$B$3)),INDEX(productData[description],SMALL(IF(ISNUMBER(MATCH(productData[sex],$EC$11,0)*MATCH(productData[size1],$EC$13,0)),MATCH(ROW(productData[sku]),ROW(productData[sku])),""),ROWS($A$15:A378)+$B$3)))),IF($EC$11="",IF($EC$13="",INDEX(productData[description],SMALL(IF(ISNUMBER(MATCH(productData[category],$EC$9,0)),MATCH(ROW(productData[sku]),ROW(productData[sku])),""),ROWS($A$15:A378)+$B$3)),INDEX(productData[description],SMALL(IF(ISNUMBER(MATCH(productData[category],$EC$9,0)*MATCH(productData[size1],$EC$13,0)),MATCH(ROW(productData[sku]),ROW(productData[sku])),""),ROWS($A$15:A378)+$B$3))),IF($EC$13="",INDEX(productData[description],SMALL(IF(ISNUMBER(MATCH(productData[category],$EC$9,0)*MATCH(productData[sex],$EC$11,0)),MATCH(ROW(productData[sku]),ROW(productData[sku])),""),ROWS($A$15:A378)+$B$3)),INDEX(productData[description],SMALL(IF(ISNUMBER(MATCH(productData[category],$EC$9,0)*MATCH(productData[sex],$EC$11,0)*MATCH(productData[size1],$EC$13,0)),MATCH(ROW(productData[sku]),ROW(productData[sku])),""),ROWS($A$15:A378)+$B$3))))),"")</f>
        <v/>
      </c>
      <c r="EG373" s="338" t="str">
        <f>IFERROR(IF('BHPC MANAGER'!$EE373="","",INDEX(inventory[ESISTENZA],MATCH('BHPC MANAGER'!$EE373,inventory[SKU],0))),0)</f>
        <v/>
      </c>
      <c r="EH373" s="339"/>
      <c r="EI373" s="339" t="str">
        <f t="shared" si="21"/>
        <v/>
      </c>
      <c r="EJ373" s="340"/>
      <c r="EK373" s="341" t="str">
        <f t="shared" si="22"/>
        <v/>
      </c>
    </row>
    <row r="374" spans="135:141" x14ac:dyDescent="0.35">
      <c r="EE374" s="342" t="str">
        <f t="array" ref="EE374">IFERROR(IF($EC$9="",IF($EC$11="",IF($EC$13="",INDEX(productData[sku],SMALL(MATCH(ROW(productData[sku]),ROW(productData[sku])),ROWS($A$15:A381)+$B$3)),INDEX(productData[sku],SMALL(IF(ISNUMBER(MATCH(productData[size1],$EC$13,0)),MATCH(ROW(productData[sku]),ROW(productData[sku])),""),ROWS($A$15:A379)+$B$3))),IF($EC$13="",INDEX(productData[sku],SMALL(IF(ISNUMBER(MATCH(productData[sex],$EC$11,0)),MATCH(ROW(productData[sku]),ROW(productData[sku])),""),ROWS($A$15:A379)+$B$3)),INDEX(productData[sku],SMALL(IF(ISNUMBER(MATCH(productData[sex],$EC$11,0)*MATCH(productData[size1],$EC$13,0)),MATCH(ROW(productData[sku]),ROW(productData[sku])),""),ROWS($A$15:A379)+$B$3)))),IF($EC$11="",IF($EC$13="",INDEX(productData[sku],SMALL(IF(ISNUMBER(MATCH(productData[category],$EC$9,0)),MATCH(ROW(productData[sku]),ROW(productData[sku])),""),ROWS($A$15:A379)+$B$3)),INDEX(productData[sku],SMALL(IF(ISNUMBER(MATCH(productData[category],$EC$9,0)*MATCH(productData[size1],$EC$13,0)),MATCH(ROW(productData[sku]),ROW(productData[sku])),""),ROWS($A$15:A379)+$B$3))),IF($EC$13="",INDEX(productData[sku],SMALL(IF(ISNUMBER(MATCH(productData[category],$EC$9,0)*MATCH(productData[sex],$EC$11,0)),MATCH(ROW(productData[sku]),ROW(productData[sku])),""),ROWS($A$15:A379)+$B$3)),INDEX(productData[sku],SMALL(IF(ISNUMBER(MATCH(productData[category],$EC$9,0)*MATCH(productData[sex],$EC$11,0)*MATCH(productData[size1],$EC$13,0)),MATCH(ROW(productData[sku]),ROW(productData[sku])),""),ROWS($A$15:A379)+$B$3))))),"")</f>
        <v/>
      </c>
      <c r="EF374" s="502" t="str">
        <f t="array" ref="EF374">IFERROR(IF($EC$9="",IF($EC$11="",IF($EC$13="",INDEX(productData[description],SMALL(MATCH(ROW(productData[sku]),ROW(productData[sku])),ROWS($A$15:A381)+$B$3)),INDEX(productData[description],SMALL(IF(ISNUMBER(MATCH(productData[size1],$EC$13,0)),MATCH(ROW(productData[sku]),ROW(productData[sku])),""),ROWS($A$15:A379)+$B$3))),IF($EC$13="",INDEX(productData[description],SMALL(IF(ISNUMBER(MATCH(productData[sex],$EC$11,0)),MATCH(ROW(productData[sku]),ROW(productData[sku])),""),ROWS($A$15:A379)+$B$3)),INDEX(productData[description],SMALL(IF(ISNUMBER(MATCH(productData[sex],$EC$11,0)*MATCH(productData[size1],$EC$13,0)),MATCH(ROW(productData[sku]),ROW(productData[sku])),""),ROWS($A$15:A379)+$B$3)))),IF($EC$11="",IF($EC$13="",INDEX(productData[description],SMALL(IF(ISNUMBER(MATCH(productData[category],$EC$9,0)),MATCH(ROW(productData[sku]),ROW(productData[sku])),""),ROWS($A$15:A379)+$B$3)),INDEX(productData[description],SMALL(IF(ISNUMBER(MATCH(productData[category],$EC$9,0)*MATCH(productData[size1],$EC$13,0)),MATCH(ROW(productData[sku]),ROW(productData[sku])),""),ROWS($A$15:A379)+$B$3))),IF($EC$13="",INDEX(productData[description],SMALL(IF(ISNUMBER(MATCH(productData[category],$EC$9,0)*MATCH(productData[sex],$EC$11,0)),MATCH(ROW(productData[sku]),ROW(productData[sku])),""),ROWS($A$15:A379)+$B$3)),INDEX(productData[description],SMALL(IF(ISNUMBER(MATCH(productData[category],$EC$9,0)*MATCH(productData[sex],$EC$11,0)*MATCH(productData[size1],$EC$13,0)),MATCH(ROW(productData[sku]),ROW(productData[sku])),""),ROWS($A$15:A379)+$B$3))))),"")</f>
        <v/>
      </c>
      <c r="EG374" s="343" t="str">
        <f>IFERROR(IF('BHPC MANAGER'!$EE374="","",INDEX(inventory[ESISTENZA],MATCH('BHPC MANAGER'!$EE374,inventory[SKU],0))),0)</f>
        <v/>
      </c>
      <c r="EH374" s="344"/>
      <c r="EI374" s="344" t="str">
        <f t="shared" si="21"/>
        <v/>
      </c>
      <c r="EJ374" s="345"/>
      <c r="EK374" s="346" t="str">
        <f t="shared" si="22"/>
        <v/>
      </c>
    </row>
    <row r="375" spans="135:141" x14ac:dyDescent="0.35">
      <c r="EE375" s="337" t="str">
        <f t="array" ref="EE375">IFERROR(IF($EC$9="",IF($EC$11="",IF($EC$13="",INDEX(productData[sku],SMALL(MATCH(ROW(productData[sku]),ROW(productData[sku])),ROWS($A$15:A382)+$B$3)),INDEX(productData[sku],SMALL(IF(ISNUMBER(MATCH(productData[size1],$EC$13,0)),MATCH(ROW(productData[sku]),ROW(productData[sku])),""),ROWS($A$15:A380)+$B$3))),IF($EC$13="",INDEX(productData[sku],SMALL(IF(ISNUMBER(MATCH(productData[sex],$EC$11,0)),MATCH(ROW(productData[sku]),ROW(productData[sku])),""),ROWS($A$15:A380)+$B$3)),INDEX(productData[sku],SMALL(IF(ISNUMBER(MATCH(productData[sex],$EC$11,0)*MATCH(productData[size1],$EC$13,0)),MATCH(ROW(productData[sku]),ROW(productData[sku])),""),ROWS($A$15:A380)+$B$3)))),IF($EC$11="",IF($EC$13="",INDEX(productData[sku],SMALL(IF(ISNUMBER(MATCH(productData[category],$EC$9,0)),MATCH(ROW(productData[sku]),ROW(productData[sku])),""),ROWS($A$15:A380)+$B$3)),INDEX(productData[sku],SMALL(IF(ISNUMBER(MATCH(productData[category],$EC$9,0)*MATCH(productData[size1],$EC$13,0)),MATCH(ROW(productData[sku]),ROW(productData[sku])),""),ROWS($A$15:A380)+$B$3))),IF($EC$13="",INDEX(productData[sku],SMALL(IF(ISNUMBER(MATCH(productData[category],$EC$9,0)*MATCH(productData[sex],$EC$11,0)),MATCH(ROW(productData[sku]),ROW(productData[sku])),""),ROWS($A$15:A380)+$B$3)),INDEX(productData[sku],SMALL(IF(ISNUMBER(MATCH(productData[category],$EC$9,0)*MATCH(productData[sex],$EC$11,0)*MATCH(productData[size1],$EC$13,0)),MATCH(ROW(productData[sku]),ROW(productData[sku])),""),ROWS($A$15:A380)+$B$3))))),"")</f>
        <v/>
      </c>
      <c r="EF375" s="501" t="str">
        <f t="array" ref="EF375">IFERROR(IF($EC$9="",IF($EC$11="",IF($EC$13="",INDEX(productData[description],SMALL(MATCH(ROW(productData[sku]),ROW(productData[sku])),ROWS($A$15:A382)+$B$3)),INDEX(productData[description],SMALL(IF(ISNUMBER(MATCH(productData[size1],$EC$13,0)),MATCH(ROW(productData[sku]),ROW(productData[sku])),""),ROWS($A$15:A380)+$B$3))),IF($EC$13="",INDEX(productData[description],SMALL(IF(ISNUMBER(MATCH(productData[sex],$EC$11,0)),MATCH(ROW(productData[sku]),ROW(productData[sku])),""),ROWS($A$15:A380)+$B$3)),INDEX(productData[description],SMALL(IF(ISNUMBER(MATCH(productData[sex],$EC$11,0)*MATCH(productData[size1],$EC$13,0)),MATCH(ROW(productData[sku]),ROW(productData[sku])),""),ROWS($A$15:A380)+$B$3)))),IF($EC$11="",IF($EC$13="",INDEX(productData[description],SMALL(IF(ISNUMBER(MATCH(productData[category],$EC$9,0)),MATCH(ROW(productData[sku]),ROW(productData[sku])),""),ROWS($A$15:A380)+$B$3)),INDEX(productData[description],SMALL(IF(ISNUMBER(MATCH(productData[category],$EC$9,0)*MATCH(productData[size1],$EC$13,0)),MATCH(ROW(productData[sku]),ROW(productData[sku])),""),ROWS($A$15:A380)+$B$3))),IF($EC$13="",INDEX(productData[description],SMALL(IF(ISNUMBER(MATCH(productData[category],$EC$9,0)*MATCH(productData[sex],$EC$11,0)),MATCH(ROW(productData[sku]),ROW(productData[sku])),""),ROWS($A$15:A380)+$B$3)),INDEX(productData[description],SMALL(IF(ISNUMBER(MATCH(productData[category],$EC$9,0)*MATCH(productData[sex],$EC$11,0)*MATCH(productData[size1],$EC$13,0)),MATCH(ROW(productData[sku]),ROW(productData[sku])),""),ROWS($A$15:A380)+$B$3))))),"")</f>
        <v/>
      </c>
      <c r="EG375" s="338" t="str">
        <f>IFERROR(IF('BHPC MANAGER'!$EE375="","",INDEX(inventory[ESISTENZA],MATCH('BHPC MANAGER'!$EE375,inventory[SKU],0))),0)</f>
        <v/>
      </c>
      <c r="EH375" s="339"/>
      <c r="EI375" s="339" t="str">
        <f t="shared" si="21"/>
        <v/>
      </c>
      <c r="EJ375" s="340"/>
      <c r="EK375" s="341" t="str">
        <f t="shared" si="22"/>
        <v/>
      </c>
    </row>
    <row r="376" spans="135:141" x14ac:dyDescent="0.35">
      <c r="EE376" s="342" t="str">
        <f t="array" ref="EE376">IFERROR(IF($EC$9="",IF($EC$11="",IF($EC$13="",INDEX(productData[sku],SMALL(MATCH(ROW(productData[sku]),ROW(productData[sku])),ROWS($A$15:A383)+$B$3)),INDEX(productData[sku],SMALL(IF(ISNUMBER(MATCH(productData[size1],$EC$13,0)),MATCH(ROW(productData[sku]),ROW(productData[sku])),""),ROWS($A$15:A381)+$B$3))),IF($EC$13="",INDEX(productData[sku],SMALL(IF(ISNUMBER(MATCH(productData[sex],$EC$11,0)),MATCH(ROW(productData[sku]),ROW(productData[sku])),""),ROWS($A$15:A381)+$B$3)),INDEX(productData[sku],SMALL(IF(ISNUMBER(MATCH(productData[sex],$EC$11,0)*MATCH(productData[size1],$EC$13,0)),MATCH(ROW(productData[sku]),ROW(productData[sku])),""),ROWS($A$15:A381)+$B$3)))),IF($EC$11="",IF($EC$13="",INDEX(productData[sku],SMALL(IF(ISNUMBER(MATCH(productData[category],$EC$9,0)),MATCH(ROW(productData[sku]),ROW(productData[sku])),""),ROWS($A$15:A381)+$B$3)),INDEX(productData[sku],SMALL(IF(ISNUMBER(MATCH(productData[category],$EC$9,0)*MATCH(productData[size1],$EC$13,0)),MATCH(ROW(productData[sku]),ROW(productData[sku])),""),ROWS($A$15:A381)+$B$3))),IF($EC$13="",INDEX(productData[sku],SMALL(IF(ISNUMBER(MATCH(productData[category],$EC$9,0)*MATCH(productData[sex],$EC$11,0)),MATCH(ROW(productData[sku]),ROW(productData[sku])),""),ROWS($A$15:A381)+$B$3)),INDEX(productData[sku],SMALL(IF(ISNUMBER(MATCH(productData[category],$EC$9,0)*MATCH(productData[sex],$EC$11,0)*MATCH(productData[size1],$EC$13,0)),MATCH(ROW(productData[sku]),ROW(productData[sku])),""),ROWS($A$15:A381)+$B$3))))),"")</f>
        <v/>
      </c>
      <c r="EF376" s="502" t="str">
        <f t="array" ref="EF376">IFERROR(IF($EC$9="",IF($EC$11="",IF($EC$13="",INDEX(productData[description],SMALL(MATCH(ROW(productData[sku]),ROW(productData[sku])),ROWS($A$15:A383)+$B$3)),INDEX(productData[description],SMALL(IF(ISNUMBER(MATCH(productData[size1],$EC$13,0)),MATCH(ROW(productData[sku]),ROW(productData[sku])),""),ROWS($A$15:A381)+$B$3))),IF($EC$13="",INDEX(productData[description],SMALL(IF(ISNUMBER(MATCH(productData[sex],$EC$11,0)),MATCH(ROW(productData[sku]),ROW(productData[sku])),""),ROWS($A$15:A381)+$B$3)),INDEX(productData[description],SMALL(IF(ISNUMBER(MATCH(productData[sex],$EC$11,0)*MATCH(productData[size1],$EC$13,0)),MATCH(ROW(productData[sku]),ROW(productData[sku])),""),ROWS($A$15:A381)+$B$3)))),IF($EC$11="",IF($EC$13="",INDEX(productData[description],SMALL(IF(ISNUMBER(MATCH(productData[category],$EC$9,0)),MATCH(ROW(productData[sku]),ROW(productData[sku])),""),ROWS($A$15:A381)+$B$3)),INDEX(productData[description],SMALL(IF(ISNUMBER(MATCH(productData[category],$EC$9,0)*MATCH(productData[size1],$EC$13,0)),MATCH(ROW(productData[sku]),ROW(productData[sku])),""),ROWS($A$15:A381)+$B$3))),IF($EC$13="",INDEX(productData[description],SMALL(IF(ISNUMBER(MATCH(productData[category],$EC$9,0)*MATCH(productData[sex],$EC$11,0)),MATCH(ROW(productData[sku]),ROW(productData[sku])),""),ROWS($A$15:A381)+$B$3)),INDEX(productData[description],SMALL(IF(ISNUMBER(MATCH(productData[category],$EC$9,0)*MATCH(productData[sex],$EC$11,0)*MATCH(productData[size1],$EC$13,0)),MATCH(ROW(productData[sku]),ROW(productData[sku])),""),ROWS($A$15:A381)+$B$3))))),"")</f>
        <v/>
      </c>
      <c r="EG376" s="343" t="str">
        <f>IFERROR(IF('BHPC MANAGER'!$EE376="","",INDEX(inventory[ESISTENZA],MATCH('BHPC MANAGER'!$EE376,inventory[SKU],0))),0)</f>
        <v/>
      </c>
      <c r="EH376" s="344"/>
      <c r="EI376" s="344" t="str">
        <f t="shared" si="21"/>
        <v/>
      </c>
      <c r="EJ376" s="345"/>
      <c r="EK376" s="346" t="str">
        <f t="shared" si="22"/>
        <v/>
      </c>
    </row>
    <row r="377" spans="135:141" x14ac:dyDescent="0.35">
      <c r="EE377" s="337" t="str">
        <f t="array" ref="EE377">IFERROR(IF($EC$9="",IF($EC$11="",IF($EC$13="",INDEX(productData[sku],SMALL(MATCH(ROW(productData[sku]),ROW(productData[sku])),ROWS($A$15:A384)+$B$3)),INDEX(productData[sku],SMALL(IF(ISNUMBER(MATCH(productData[size1],$EC$13,0)),MATCH(ROW(productData[sku]),ROW(productData[sku])),""),ROWS($A$15:A382)+$B$3))),IF($EC$13="",INDEX(productData[sku],SMALL(IF(ISNUMBER(MATCH(productData[sex],$EC$11,0)),MATCH(ROW(productData[sku]),ROW(productData[sku])),""),ROWS($A$15:A382)+$B$3)),INDEX(productData[sku],SMALL(IF(ISNUMBER(MATCH(productData[sex],$EC$11,0)*MATCH(productData[size1],$EC$13,0)),MATCH(ROW(productData[sku]),ROW(productData[sku])),""),ROWS($A$15:A382)+$B$3)))),IF($EC$11="",IF($EC$13="",INDEX(productData[sku],SMALL(IF(ISNUMBER(MATCH(productData[category],$EC$9,0)),MATCH(ROW(productData[sku]),ROW(productData[sku])),""),ROWS($A$15:A382)+$B$3)),INDEX(productData[sku],SMALL(IF(ISNUMBER(MATCH(productData[category],$EC$9,0)*MATCH(productData[size1],$EC$13,0)),MATCH(ROW(productData[sku]),ROW(productData[sku])),""),ROWS($A$15:A382)+$B$3))),IF($EC$13="",INDEX(productData[sku],SMALL(IF(ISNUMBER(MATCH(productData[category],$EC$9,0)*MATCH(productData[sex],$EC$11,0)),MATCH(ROW(productData[sku]),ROW(productData[sku])),""),ROWS($A$15:A382)+$B$3)),INDEX(productData[sku],SMALL(IF(ISNUMBER(MATCH(productData[category],$EC$9,0)*MATCH(productData[sex],$EC$11,0)*MATCH(productData[size1],$EC$13,0)),MATCH(ROW(productData[sku]),ROW(productData[sku])),""),ROWS($A$15:A382)+$B$3))))),"")</f>
        <v/>
      </c>
      <c r="EF377" s="501" t="str">
        <f t="array" ref="EF377">IFERROR(IF($EC$9="",IF($EC$11="",IF($EC$13="",INDEX(productData[description],SMALL(MATCH(ROW(productData[sku]),ROW(productData[sku])),ROWS($A$15:A384)+$B$3)),INDEX(productData[description],SMALL(IF(ISNUMBER(MATCH(productData[size1],$EC$13,0)),MATCH(ROW(productData[sku]),ROW(productData[sku])),""),ROWS($A$15:A382)+$B$3))),IF($EC$13="",INDEX(productData[description],SMALL(IF(ISNUMBER(MATCH(productData[sex],$EC$11,0)),MATCH(ROW(productData[sku]),ROW(productData[sku])),""),ROWS($A$15:A382)+$B$3)),INDEX(productData[description],SMALL(IF(ISNUMBER(MATCH(productData[sex],$EC$11,0)*MATCH(productData[size1],$EC$13,0)),MATCH(ROW(productData[sku]),ROW(productData[sku])),""),ROWS($A$15:A382)+$B$3)))),IF($EC$11="",IF($EC$13="",INDEX(productData[description],SMALL(IF(ISNUMBER(MATCH(productData[category],$EC$9,0)),MATCH(ROW(productData[sku]),ROW(productData[sku])),""),ROWS($A$15:A382)+$B$3)),INDEX(productData[description],SMALL(IF(ISNUMBER(MATCH(productData[category],$EC$9,0)*MATCH(productData[size1],$EC$13,0)),MATCH(ROW(productData[sku]),ROW(productData[sku])),""),ROWS($A$15:A382)+$B$3))),IF($EC$13="",INDEX(productData[description],SMALL(IF(ISNUMBER(MATCH(productData[category],$EC$9,0)*MATCH(productData[sex],$EC$11,0)),MATCH(ROW(productData[sku]),ROW(productData[sku])),""),ROWS($A$15:A382)+$B$3)),INDEX(productData[description],SMALL(IF(ISNUMBER(MATCH(productData[category],$EC$9,0)*MATCH(productData[sex],$EC$11,0)*MATCH(productData[size1],$EC$13,0)),MATCH(ROW(productData[sku]),ROW(productData[sku])),""),ROWS($A$15:A382)+$B$3))))),"")</f>
        <v/>
      </c>
      <c r="EG377" s="338" t="str">
        <f>IFERROR(IF('BHPC MANAGER'!$EE377="","",INDEX(inventory[ESISTENZA],MATCH('BHPC MANAGER'!$EE377,inventory[SKU],0))),0)</f>
        <v/>
      </c>
      <c r="EH377" s="339"/>
      <c r="EI377" s="339" t="str">
        <f t="shared" si="21"/>
        <v/>
      </c>
      <c r="EJ377" s="340"/>
      <c r="EK377" s="341" t="str">
        <f t="shared" si="22"/>
        <v/>
      </c>
    </row>
    <row r="378" spans="135:141" x14ac:dyDescent="0.35">
      <c r="EE378" s="342" t="str">
        <f t="array" ref="EE378">IFERROR(IF($EC$9="",IF($EC$11="",IF($EC$13="",INDEX(productData[sku],SMALL(MATCH(ROW(productData[sku]),ROW(productData[sku])),ROWS($A$15:A385)+$B$3)),INDEX(productData[sku],SMALL(IF(ISNUMBER(MATCH(productData[size1],$EC$13,0)),MATCH(ROW(productData[sku]),ROW(productData[sku])),""),ROWS($A$15:A383)+$B$3))),IF($EC$13="",INDEX(productData[sku],SMALL(IF(ISNUMBER(MATCH(productData[sex],$EC$11,0)),MATCH(ROW(productData[sku]),ROW(productData[sku])),""),ROWS($A$15:A383)+$B$3)),INDEX(productData[sku],SMALL(IF(ISNUMBER(MATCH(productData[sex],$EC$11,0)*MATCH(productData[size1],$EC$13,0)),MATCH(ROW(productData[sku]),ROW(productData[sku])),""),ROWS($A$15:A383)+$B$3)))),IF($EC$11="",IF($EC$13="",INDEX(productData[sku],SMALL(IF(ISNUMBER(MATCH(productData[category],$EC$9,0)),MATCH(ROW(productData[sku]),ROW(productData[sku])),""),ROWS($A$15:A383)+$B$3)),INDEX(productData[sku],SMALL(IF(ISNUMBER(MATCH(productData[category],$EC$9,0)*MATCH(productData[size1],$EC$13,0)),MATCH(ROW(productData[sku]),ROW(productData[sku])),""),ROWS($A$15:A383)+$B$3))),IF($EC$13="",INDEX(productData[sku],SMALL(IF(ISNUMBER(MATCH(productData[category],$EC$9,0)*MATCH(productData[sex],$EC$11,0)),MATCH(ROW(productData[sku]),ROW(productData[sku])),""),ROWS($A$15:A383)+$B$3)),INDEX(productData[sku],SMALL(IF(ISNUMBER(MATCH(productData[category],$EC$9,0)*MATCH(productData[sex],$EC$11,0)*MATCH(productData[size1],$EC$13,0)),MATCH(ROW(productData[sku]),ROW(productData[sku])),""),ROWS($A$15:A383)+$B$3))))),"")</f>
        <v/>
      </c>
      <c r="EF378" s="502" t="str">
        <f t="array" ref="EF378">IFERROR(IF($EC$9="",IF($EC$11="",IF($EC$13="",INDEX(productData[description],SMALL(MATCH(ROW(productData[sku]),ROW(productData[sku])),ROWS($A$15:A385)+$B$3)),INDEX(productData[description],SMALL(IF(ISNUMBER(MATCH(productData[size1],$EC$13,0)),MATCH(ROW(productData[sku]),ROW(productData[sku])),""),ROWS($A$15:A383)+$B$3))),IF($EC$13="",INDEX(productData[description],SMALL(IF(ISNUMBER(MATCH(productData[sex],$EC$11,0)),MATCH(ROW(productData[sku]),ROW(productData[sku])),""),ROWS($A$15:A383)+$B$3)),INDEX(productData[description],SMALL(IF(ISNUMBER(MATCH(productData[sex],$EC$11,0)*MATCH(productData[size1],$EC$13,0)),MATCH(ROW(productData[sku]),ROW(productData[sku])),""),ROWS($A$15:A383)+$B$3)))),IF($EC$11="",IF($EC$13="",INDEX(productData[description],SMALL(IF(ISNUMBER(MATCH(productData[category],$EC$9,0)),MATCH(ROW(productData[sku]),ROW(productData[sku])),""),ROWS($A$15:A383)+$B$3)),INDEX(productData[description],SMALL(IF(ISNUMBER(MATCH(productData[category],$EC$9,0)*MATCH(productData[size1],$EC$13,0)),MATCH(ROW(productData[sku]),ROW(productData[sku])),""),ROWS($A$15:A383)+$B$3))),IF($EC$13="",INDEX(productData[description],SMALL(IF(ISNUMBER(MATCH(productData[category],$EC$9,0)*MATCH(productData[sex],$EC$11,0)),MATCH(ROW(productData[sku]),ROW(productData[sku])),""),ROWS($A$15:A383)+$B$3)),INDEX(productData[description],SMALL(IF(ISNUMBER(MATCH(productData[category],$EC$9,0)*MATCH(productData[sex],$EC$11,0)*MATCH(productData[size1],$EC$13,0)),MATCH(ROW(productData[sku]),ROW(productData[sku])),""),ROWS($A$15:A383)+$B$3))))),"")</f>
        <v/>
      </c>
      <c r="EG378" s="343" t="str">
        <f>IFERROR(IF('BHPC MANAGER'!$EE378="","",INDEX(inventory[ESISTENZA],MATCH('BHPC MANAGER'!$EE378,inventory[SKU],0))),0)</f>
        <v/>
      </c>
      <c r="EH378" s="344"/>
      <c r="EI378" s="344" t="str">
        <f t="shared" si="21"/>
        <v/>
      </c>
      <c r="EJ378" s="345"/>
      <c r="EK378" s="346" t="str">
        <f t="shared" si="22"/>
        <v/>
      </c>
    </row>
    <row r="379" spans="135:141" x14ac:dyDescent="0.35">
      <c r="EE379" s="337" t="str">
        <f t="array" ref="EE379">IFERROR(IF($EC$9="",IF($EC$11="",IF($EC$13="",INDEX(productData[sku],SMALL(MATCH(ROW(productData[sku]),ROW(productData[sku])),ROWS($A$15:A386)+$B$3)),INDEX(productData[sku],SMALL(IF(ISNUMBER(MATCH(productData[size1],$EC$13,0)),MATCH(ROW(productData[sku]),ROW(productData[sku])),""),ROWS($A$15:A384)+$B$3))),IF($EC$13="",INDEX(productData[sku],SMALL(IF(ISNUMBER(MATCH(productData[sex],$EC$11,0)),MATCH(ROW(productData[sku]),ROW(productData[sku])),""),ROWS($A$15:A384)+$B$3)),INDEX(productData[sku],SMALL(IF(ISNUMBER(MATCH(productData[sex],$EC$11,0)*MATCH(productData[size1],$EC$13,0)),MATCH(ROW(productData[sku]),ROW(productData[sku])),""),ROWS($A$15:A384)+$B$3)))),IF($EC$11="",IF($EC$13="",INDEX(productData[sku],SMALL(IF(ISNUMBER(MATCH(productData[category],$EC$9,0)),MATCH(ROW(productData[sku]),ROW(productData[sku])),""),ROWS($A$15:A384)+$B$3)),INDEX(productData[sku],SMALL(IF(ISNUMBER(MATCH(productData[category],$EC$9,0)*MATCH(productData[size1],$EC$13,0)),MATCH(ROW(productData[sku]),ROW(productData[sku])),""),ROWS($A$15:A384)+$B$3))),IF($EC$13="",INDEX(productData[sku],SMALL(IF(ISNUMBER(MATCH(productData[category],$EC$9,0)*MATCH(productData[sex],$EC$11,0)),MATCH(ROW(productData[sku]),ROW(productData[sku])),""),ROWS($A$15:A384)+$B$3)),INDEX(productData[sku],SMALL(IF(ISNUMBER(MATCH(productData[category],$EC$9,0)*MATCH(productData[sex],$EC$11,0)*MATCH(productData[size1],$EC$13,0)),MATCH(ROW(productData[sku]),ROW(productData[sku])),""),ROWS($A$15:A384)+$B$3))))),"")</f>
        <v/>
      </c>
      <c r="EF379" s="501" t="str">
        <f t="array" ref="EF379">IFERROR(IF($EC$9="",IF($EC$11="",IF($EC$13="",INDEX(productData[description],SMALL(MATCH(ROW(productData[sku]),ROW(productData[sku])),ROWS($A$15:A386)+$B$3)),INDEX(productData[description],SMALL(IF(ISNUMBER(MATCH(productData[size1],$EC$13,0)),MATCH(ROW(productData[sku]),ROW(productData[sku])),""),ROWS($A$15:A384)+$B$3))),IF($EC$13="",INDEX(productData[description],SMALL(IF(ISNUMBER(MATCH(productData[sex],$EC$11,0)),MATCH(ROW(productData[sku]),ROW(productData[sku])),""),ROWS($A$15:A384)+$B$3)),INDEX(productData[description],SMALL(IF(ISNUMBER(MATCH(productData[sex],$EC$11,0)*MATCH(productData[size1],$EC$13,0)),MATCH(ROW(productData[sku]),ROW(productData[sku])),""),ROWS($A$15:A384)+$B$3)))),IF($EC$11="",IF($EC$13="",INDEX(productData[description],SMALL(IF(ISNUMBER(MATCH(productData[category],$EC$9,0)),MATCH(ROW(productData[sku]),ROW(productData[sku])),""),ROWS($A$15:A384)+$B$3)),INDEX(productData[description],SMALL(IF(ISNUMBER(MATCH(productData[category],$EC$9,0)*MATCH(productData[size1],$EC$13,0)),MATCH(ROW(productData[sku]),ROW(productData[sku])),""),ROWS($A$15:A384)+$B$3))),IF($EC$13="",INDEX(productData[description],SMALL(IF(ISNUMBER(MATCH(productData[category],$EC$9,0)*MATCH(productData[sex],$EC$11,0)),MATCH(ROW(productData[sku]),ROW(productData[sku])),""),ROWS($A$15:A384)+$B$3)),INDEX(productData[description],SMALL(IF(ISNUMBER(MATCH(productData[category],$EC$9,0)*MATCH(productData[sex],$EC$11,0)*MATCH(productData[size1],$EC$13,0)),MATCH(ROW(productData[sku]),ROW(productData[sku])),""),ROWS($A$15:A384)+$B$3))))),"")</f>
        <v/>
      </c>
      <c r="EG379" s="338" t="str">
        <f>IFERROR(IF('BHPC MANAGER'!$EE379="","",INDEX(inventory[ESISTENZA],MATCH('BHPC MANAGER'!$EE379,inventory[SKU],0))),0)</f>
        <v/>
      </c>
      <c r="EH379" s="339"/>
      <c r="EI379" s="339" t="str">
        <f t="shared" si="21"/>
        <v/>
      </c>
      <c r="EJ379" s="340"/>
      <c r="EK379" s="341" t="str">
        <f t="shared" si="22"/>
        <v/>
      </c>
    </row>
    <row r="380" spans="135:141" x14ac:dyDescent="0.35">
      <c r="EE380" s="342" t="str">
        <f t="array" ref="EE380">IFERROR(IF($EC$9="",IF($EC$11="",IF($EC$13="",INDEX(productData[sku],SMALL(MATCH(ROW(productData[sku]),ROW(productData[sku])),ROWS($A$15:A387)+$B$3)),INDEX(productData[sku],SMALL(IF(ISNUMBER(MATCH(productData[size1],$EC$13,0)),MATCH(ROW(productData[sku]),ROW(productData[sku])),""),ROWS($A$15:A385)+$B$3))),IF($EC$13="",INDEX(productData[sku],SMALL(IF(ISNUMBER(MATCH(productData[sex],$EC$11,0)),MATCH(ROW(productData[sku]),ROW(productData[sku])),""),ROWS($A$15:A385)+$B$3)),INDEX(productData[sku],SMALL(IF(ISNUMBER(MATCH(productData[sex],$EC$11,0)*MATCH(productData[size1],$EC$13,0)),MATCH(ROW(productData[sku]),ROW(productData[sku])),""),ROWS($A$15:A385)+$B$3)))),IF($EC$11="",IF($EC$13="",INDEX(productData[sku],SMALL(IF(ISNUMBER(MATCH(productData[category],$EC$9,0)),MATCH(ROW(productData[sku]),ROW(productData[sku])),""),ROWS($A$15:A385)+$B$3)),INDEX(productData[sku],SMALL(IF(ISNUMBER(MATCH(productData[category],$EC$9,0)*MATCH(productData[size1],$EC$13,0)),MATCH(ROW(productData[sku]),ROW(productData[sku])),""),ROWS($A$15:A385)+$B$3))),IF($EC$13="",INDEX(productData[sku],SMALL(IF(ISNUMBER(MATCH(productData[category],$EC$9,0)*MATCH(productData[sex],$EC$11,0)),MATCH(ROW(productData[sku]),ROW(productData[sku])),""),ROWS($A$15:A385)+$B$3)),INDEX(productData[sku],SMALL(IF(ISNUMBER(MATCH(productData[category],$EC$9,0)*MATCH(productData[sex],$EC$11,0)*MATCH(productData[size1],$EC$13,0)),MATCH(ROW(productData[sku]),ROW(productData[sku])),""),ROWS($A$15:A385)+$B$3))))),"")</f>
        <v/>
      </c>
      <c r="EF380" s="502" t="str">
        <f t="array" ref="EF380">IFERROR(IF($EC$9="",IF($EC$11="",IF($EC$13="",INDEX(productData[description],SMALL(MATCH(ROW(productData[sku]),ROW(productData[sku])),ROWS($A$15:A387)+$B$3)),INDEX(productData[description],SMALL(IF(ISNUMBER(MATCH(productData[size1],$EC$13,0)),MATCH(ROW(productData[sku]),ROW(productData[sku])),""),ROWS($A$15:A385)+$B$3))),IF($EC$13="",INDEX(productData[description],SMALL(IF(ISNUMBER(MATCH(productData[sex],$EC$11,0)),MATCH(ROW(productData[sku]),ROW(productData[sku])),""),ROWS($A$15:A385)+$B$3)),INDEX(productData[description],SMALL(IF(ISNUMBER(MATCH(productData[sex],$EC$11,0)*MATCH(productData[size1],$EC$13,0)),MATCH(ROW(productData[sku]),ROW(productData[sku])),""),ROWS($A$15:A385)+$B$3)))),IF($EC$11="",IF($EC$13="",INDEX(productData[description],SMALL(IF(ISNUMBER(MATCH(productData[category],$EC$9,0)),MATCH(ROW(productData[sku]),ROW(productData[sku])),""),ROWS($A$15:A385)+$B$3)),INDEX(productData[description],SMALL(IF(ISNUMBER(MATCH(productData[category],$EC$9,0)*MATCH(productData[size1],$EC$13,0)),MATCH(ROW(productData[sku]),ROW(productData[sku])),""),ROWS($A$15:A385)+$B$3))),IF($EC$13="",INDEX(productData[description],SMALL(IF(ISNUMBER(MATCH(productData[category],$EC$9,0)*MATCH(productData[sex],$EC$11,0)),MATCH(ROW(productData[sku]),ROW(productData[sku])),""),ROWS($A$15:A385)+$B$3)),INDEX(productData[description],SMALL(IF(ISNUMBER(MATCH(productData[category],$EC$9,0)*MATCH(productData[sex],$EC$11,0)*MATCH(productData[size1],$EC$13,0)),MATCH(ROW(productData[sku]),ROW(productData[sku])),""),ROWS($A$15:A385)+$B$3))))),"")</f>
        <v/>
      </c>
      <c r="EG380" s="343" t="str">
        <f>IFERROR(IF('BHPC MANAGER'!$EE380="","",INDEX(inventory[ESISTENZA],MATCH('BHPC MANAGER'!$EE380,inventory[SKU],0))),0)</f>
        <v/>
      </c>
      <c r="EH380" s="344"/>
      <c r="EI380" s="344" t="str">
        <f t="shared" si="21"/>
        <v/>
      </c>
      <c r="EJ380" s="345"/>
      <c r="EK380" s="346" t="str">
        <f t="shared" si="22"/>
        <v/>
      </c>
    </row>
    <row r="381" spans="135:141" x14ac:dyDescent="0.35">
      <c r="EE381" s="337" t="str">
        <f t="array" ref="EE381">IFERROR(IF($EC$9="",IF($EC$11="",IF($EC$13="",INDEX(productData[sku],SMALL(MATCH(ROW(productData[sku]),ROW(productData[sku])),ROWS($A$15:A388)+$B$3)),INDEX(productData[sku],SMALL(IF(ISNUMBER(MATCH(productData[size1],$EC$13,0)),MATCH(ROW(productData[sku]),ROW(productData[sku])),""),ROWS($A$15:A386)+$B$3))),IF($EC$13="",INDEX(productData[sku],SMALL(IF(ISNUMBER(MATCH(productData[sex],$EC$11,0)),MATCH(ROW(productData[sku]),ROW(productData[sku])),""),ROWS($A$15:A386)+$B$3)),INDEX(productData[sku],SMALL(IF(ISNUMBER(MATCH(productData[sex],$EC$11,0)*MATCH(productData[size1],$EC$13,0)),MATCH(ROW(productData[sku]),ROW(productData[sku])),""),ROWS($A$15:A386)+$B$3)))),IF($EC$11="",IF($EC$13="",INDEX(productData[sku],SMALL(IF(ISNUMBER(MATCH(productData[category],$EC$9,0)),MATCH(ROW(productData[sku]),ROW(productData[sku])),""),ROWS($A$15:A386)+$B$3)),INDEX(productData[sku],SMALL(IF(ISNUMBER(MATCH(productData[category],$EC$9,0)*MATCH(productData[size1],$EC$13,0)),MATCH(ROW(productData[sku]),ROW(productData[sku])),""),ROWS($A$15:A386)+$B$3))),IF($EC$13="",INDEX(productData[sku],SMALL(IF(ISNUMBER(MATCH(productData[category],$EC$9,0)*MATCH(productData[sex],$EC$11,0)),MATCH(ROW(productData[sku]),ROW(productData[sku])),""),ROWS($A$15:A386)+$B$3)),INDEX(productData[sku],SMALL(IF(ISNUMBER(MATCH(productData[category],$EC$9,0)*MATCH(productData[sex],$EC$11,0)*MATCH(productData[size1],$EC$13,0)),MATCH(ROW(productData[sku]),ROW(productData[sku])),""),ROWS($A$15:A386)+$B$3))))),"")</f>
        <v/>
      </c>
      <c r="EF381" s="501" t="str">
        <f t="array" ref="EF381">IFERROR(IF($EC$9="",IF($EC$11="",IF($EC$13="",INDEX(productData[description],SMALL(MATCH(ROW(productData[sku]),ROW(productData[sku])),ROWS($A$15:A388)+$B$3)),INDEX(productData[description],SMALL(IF(ISNUMBER(MATCH(productData[size1],$EC$13,0)),MATCH(ROW(productData[sku]),ROW(productData[sku])),""),ROWS($A$15:A386)+$B$3))),IF($EC$13="",INDEX(productData[description],SMALL(IF(ISNUMBER(MATCH(productData[sex],$EC$11,0)),MATCH(ROW(productData[sku]),ROW(productData[sku])),""),ROWS($A$15:A386)+$B$3)),INDEX(productData[description],SMALL(IF(ISNUMBER(MATCH(productData[sex],$EC$11,0)*MATCH(productData[size1],$EC$13,0)),MATCH(ROW(productData[sku]),ROW(productData[sku])),""),ROWS($A$15:A386)+$B$3)))),IF($EC$11="",IF($EC$13="",INDEX(productData[description],SMALL(IF(ISNUMBER(MATCH(productData[category],$EC$9,0)),MATCH(ROW(productData[sku]),ROW(productData[sku])),""),ROWS($A$15:A386)+$B$3)),INDEX(productData[description],SMALL(IF(ISNUMBER(MATCH(productData[category],$EC$9,0)*MATCH(productData[size1],$EC$13,0)),MATCH(ROW(productData[sku]),ROW(productData[sku])),""),ROWS($A$15:A386)+$B$3))),IF($EC$13="",INDEX(productData[description],SMALL(IF(ISNUMBER(MATCH(productData[category],$EC$9,0)*MATCH(productData[sex],$EC$11,0)),MATCH(ROW(productData[sku]),ROW(productData[sku])),""),ROWS($A$15:A386)+$B$3)),INDEX(productData[description],SMALL(IF(ISNUMBER(MATCH(productData[category],$EC$9,0)*MATCH(productData[sex],$EC$11,0)*MATCH(productData[size1],$EC$13,0)),MATCH(ROW(productData[sku]),ROW(productData[sku])),""),ROWS($A$15:A386)+$B$3))))),"")</f>
        <v/>
      </c>
      <c r="EG381" s="338" t="str">
        <f>IFERROR(IF('BHPC MANAGER'!$EE381="","",INDEX(inventory[ESISTENZA],MATCH('BHPC MANAGER'!$EE381,inventory[SKU],0))),0)</f>
        <v/>
      </c>
      <c r="EH381" s="339"/>
      <c r="EI381" s="339" t="str">
        <f t="shared" si="21"/>
        <v/>
      </c>
      <c r="EJ381" s="340"/>
      <c r="EK381" s="341" t="str">
        <f t="shared" si="22"/>
        <v/>
      </c>
    </row>
    <row r="382" spans="135:141" x14ac:dyDescent="0.35">
      <c r="EE382" s="342" t="str">
        <f t="array" ref="EE382">IFERROR(IF($EC$9="",IF($EC$11="",IF($EC$13="",INDEX(productData[sku],SMALL(MATCH(ROW(productData[sku]),ROW(productData[sku])),ROWS($A$15:A389)+$B$3)),INDEX(productData[sku],SMALL(IF(ISNUMBER(MATCH(productData[size1],$EC$13,0)),MATCH(ROW(productData[sku]),ROW(productData[sku])),""),ROWS($A$15:A387)+$B$3))),IF($EC$13="",INDEX(productData[sku],SMALL(IF(ISNUMBER(MATCH(productData[sex],$EC$11,0)),MATCH(ROW(productData[sku]),ROW(productData[sku])),""),ROWS($A$15:A387)+$B$3)),INDEX(productData[sku],SMALL(IF(ISNUMBER(MATCH(productData[sex],$EC$11,0)*MATCH(productData[size1],$EC$13,0)),MATCH(ROW(productData[sku]),ROW(productData[sku])),""),ROWS($A$15:A387)+$B$3)))),IF($EC$11="",IF($EC$13="",INDEX(productData[sku],SMALL(IF(ISNUMBER(MATCH(productData[category],$EC$9,0)),MATCH(ROW(productData[sku]),ROW(productData[sku])),""),ROWS($A$15:A387)+$B$3)),INDEX(productData[sku],SMALL(IF(ISNUMBER(MATCH(productData[category],$EC$9,0)*MATCH(productData[size1],$EC$13,0)),MATCH(ROW(productData[sku]),ROW(productData[sku])),""),ROWS($A$15:A387)+$B$3))),IF($EC$13="",INDEX(productData[sku],SMALL(IF(ISNUMBER(MATCH(productData[category],$EC$9,0)*MATCH(productData[sex],$EC$11,0)),MATCH(ROW(productData[sku]),ROW(productData[sku])),""),ROWS($A$15:A387)+$B$3)),INDEX(productData[sku],SMALL(IF(ISNUMBER(MATCH(productData[category],$EC$9,0)*MATCH(productData[sex],$EC$11,0)*MATCH(productData[size1],$EC$13,0)),MATCH(ROW(productData[sku]),ROW(productData[sku])),""),ROWS($A$15:A387)+$B$3))))),"")</f>
        <v/>
      </c>
      <c r="EF382" s="502" t="str">
        <f t="array" ref="EF382">IFERROR(IF($EC$9="",IF($EC$11="",IF($EC$13="",INDEX(productData[description],SMALL(MATCH(ROW(productData[sku]),ROW(productData[sku])),ROWS($A$15:A389)+$B$3)),INDEX(productData[description],SMALL(IF(ISNUMBER(MATCH(productData[size1],$EC$13,0)),MATCH(ROW(productData[sku]),ROW(productData[sku])),""),ROWS($A$15:A387)+$B$3))),IF($EC$13="",INDEX(productData[description],SMALL(IF(ISNUMBER(MATCH(productData[sex],$EC$11,0)),MATCH(ROW(productData[sku]),ROW(productData[sku])),""),ROWS($A$15:A387)+$B$3)),INDEX(productData[description],SMALL(IF(ISNUMBER(MATCH(productData[sex],$EC$11,0)*MATCH(productData[size1],$EC$13,0)),MATCH(ROW(productData[sku]),ROW(productData[sku])),""),ROWS($A$15:A387)+$B$3)))),IF($EC$11="",IF($EC$13="",INDEX(productData[description],SMALL(IF(ISNUMBER(MATCH(productData[category],$EC$9,0)),MATCH(ROW(productData[sku]),ROW(productData[sku])),""),ROWS($A$15:A387)+$B$3)),INDEX(productData[description],SMALL(IF(ISNUMBER(MATCH(productData[category],$EC$9,0)*MATCH(productData[size1],$EC$13,0)),MATCH(ROW(productData[sku]),ROW(productData[sku])),""),ROWS($A$15:A387)+$B$3))),IF($EC$13="",INDEX(productData[description],SMALL(IF(ISNUMBER(MATCH(productData[category],$EC$9,0)*MATCH(productData[sex],$EC$11,0)),MATCH(ROW(productData[sku]),ROW(productData[sku])),""),ROWS($A$15:A387)+$B$3)),INDEX(productData[description],SMALL(IF(ISNUMBER(MATCH(productData[category],$EC$9,0)*MATCH(productData[sex],$EC$11,0)*MATCH(productData[size1],$EC$13,0)),MATCH(ROW(productData[sku]),ROW(productData[sku])),""),ROWS($A$15:A387)+$B$3))))),"")</f>
        <v/>
      </c>
      <c r="EG382" s="343" t="str">
        <f>IFERROR(IF('BHPC MANAGER'!$EE382="","",INDEX(inventory[ESISTENZA],MATCH('BHPC MANAGER'!$EE382,inventory[SKU],0))),0)</f>
        <v/>
      </c>
      <c r="EH382" s="344"/>
      <c r="EI382" s="344" t="str">
        <f t="shared" si="21"/>
        <v/>
      </c>
      <c r="EJ382" s="345"/>
      <c r="EK382" s="346" t="str">
        <f t="shared" si="22"/>
        <v/>
      </c>
    </row>
    <row r="383" spans="135:141" x14ac:dyDescent="0.35">
      <c r="EE383" s="337" t="str">
        <f t="array" ref="EE383">IFERROR(IF($EC$9="",IF($EC$11="",IF($EC$13="",INDEX(productData[sku],SMALL(MATCH(ROW(productData[sku]),ROW(productData[sku])),ROWS($A$15:A390)+$B$3)),INDEX(productData[sku],SMALL(IF(ISNUMBER(MATCH(productData[size1],$EC$13,0)),MATCH(ROW(productData[sku]),ROW(productData[sku])),""),ROWS($A$15:A388)+$B$3))),IF($EC$13="",INDEX(productData[sku],SMALL(IF(ISNUMBER(MATCH(productData[sex],$EC$11,0)),MATCH(ROW(productData[sku]),ROW(productData[sku])),""),ROWS($A$15:A388)+$B$3)),INDEX(productData[sku],SMALL(IF(ISNUMBER(MATCH(productData[sex],$EC$11,0)*MATCH(productData[size1],$EC$13,0)),MATCH(ROW(productData[sku]),ROW(productData[sku])),""),ROWS($A$15:A388)+$B$3)))),IF($EC$11="",IF($EC$13="",INDEX(productData[sku],SMALL(IF(ISNUMBER(MATCH(productData[category],$EC$9,0)),MATCH(ROW(productData[sku]),ROW(productData[sku])),""),ROWS($A$15:A388)+$B$3)),INDEX(productData[sku],SMALL(IF(ISNUMBER(MATCH(productData[category],$EC$9,0)*MATCH(productData[size1],$EC$13,0)),MATCH(ROW(productData[sku]),ROW(productData[sku])),""),ROWS($A$15:A388)+$B$3))),IF($EC$13="",INDEX(productData[sku],SMALL(IF(ISNUMBER(MATCH(productData[category],$EC$9,0)*MATCH(productData[sex],$EC$11,0)),MATCH(ROW(productData[sku]),ROW(productData[sku])),""),ROWS($A$15:A388)+$B$3)),INDEX(productData[sku],SMALL(IF(ISNUMBER(MATCH(productData[category],$EC$9,0)*MATCH(productData[sex],$EC$11,0)*MATCH(productData[size1],$EC$13,0)),MATCH(ROW(productData[sku]),ROW(productData[sku])),""),ROWS($A$15:A388)+$B$3))))),"")</f>
        <v/>
      </c>
      <c r="EF383" s="501" t="str">
        <f t="array" ref="EF383">IFERROR(IF($EC$9="",IF($EC$11="",IF($EC$13="",INDEX(productData[description],SMALL(MATCH(ROW(productData[sku]),ROW(productData[sku])),ROWS($A$15:A390)+$B$3)),INDEX(productData[description],SMALL(IF(ISNUMBER(MATCH(productData[size1],$EC$13,0)),MATCH(ROW(productData[sku]),ROW(productData[sku])),""),ROWS($A$15:A388)+$B$3))),IF($EC$13="",INDEX(productData[description],SMALL(IF(ISNUMBER(MATCH(productData[sex],$EC$11,0)),MATCH(ROW(productData[sku]),ROW(productData[sku])),""),ROWS($A$15:A388)+$B$3)),INDEX(productData[description],SMALL(IF(ISNUMBER(MATCH(productData[sex],$EC$11,0)*MATCH(productData[size1],$EC$13,0)),MATCH(ROW(productData[sku]),ROW(productData[sku])),""),ROWS($A$15:A388)+$B$3)))),IF($EC$11="",IF($EC$13="",INDEX(productData[description],SMALL(IF(ISNUMBER(MATCH(productData[category],$EC$9,0)),MATCH(ROW(productData[sku]),ROW(productData[sku])),""),ROWS($A$15:A388)+$B$3)),INDEX(productData[description],SMALL(IF(ISNUMBER(MATCH(productData[category],$EC$9,0)*MATCH(productData[size1],$EC$13,0)),MATCH(ROW(productData[sku]),ROW(productData[sku])),""),ROWS($A$15:A388)+$B$3))),IF($EC$13="",INDEX(productData[description],SMALL(IF(ISNUMBER(MATCH(productData[category],$EC$9,0)*MATCH(productData[sex],$EC$11,0)),MATCH(ROW(productData[sku]),ROW(productData[sku])),""),ROWS($A$15:A388)+$B$3)),INDEX(productData[description],SMALL(IF(ISNUMBER(MATCH(productData[category],$EC$9,0)*MATCH(productData[sex],$EC$11,0)*MATCH(productData[size1],$EC$13,0)),MATCH(ROW(productData[sku]),ROW(productData[sku])),""),ROWS($A$15:A388)+$B$3))))),"")</f>
        <v/>
      </c>
      <c r="EG383" s="338" t="str">
        <f>IFERROR(IF('BHPC MANAGER'!$EE383="","",INDEX(inventory[ESISTENZA],MATCH('BHPC MANAGER'!$EE383,inventory[SKU],0))),0)</f>
        <v/>
      </c>
      <c r="EH383" s="339"/>
      <c r="EI383" s="339" t="str">
        <f t="shared" si="21"/>
        <v/>
      </c>
      <c r="EJ383" s="340"/>
      <c r="EK383" s="341" t="str">
        <f t="shared" si="22"/>
        <v/>
      </c>
    </row>
    <row r="384" spans="135:141" x14ac:dyDescent="0.35">
      <c r="EE384" s="342" t="str">
        <f t="array" ref="EE384">IFERROR(IF($EC$9="",IF($EC$11="",IF($EC$13="",INDEX(productData[sku],SMALL(MATCH(ROW(productData[sku]),ROW(productData[sku])),ROWS($A$15:A391)+$B$3)),INDEX(productData[sku],SMALL(IF(ISNUMBER(MATCH(productData[size1],$EC$13,0)),MATCH(ROW(productData[sku]),ROW(productData[sku])),""),ROWS($A$15:A389)+$B$3))),IF($EC$13="",INDEX(productData[sku],SMALL(IF(ISNUMBER(MATCH(productData[sex],$EC$11,0)),MATCH(ROW(productData[sku]),ROW(productData[sku])),""),ROWS($A$15:A389)+$B$3)),INDEX(productData[sku],SMALL(IF(ISNUMBER(MATCH(productData[sex],$EC$11,0)*MATCH(productData[size1],$EC$13,0)),MATCH(ROW(productData[sku]),ROW(productData[sku])),""),ROWS($A$15:A389)+$B$3)))),IF($EC$11="",IF($EC$13="",INDEX(productData[sku],SMALL(IF(ISNUMBER(MATCH(productData[category],$EC$9,0)),MATCH(ROW(productData[sku]),ROW(productData[sku])),""),ROWS($A$15:A389)+$B$3)),INDEX(productData[sku],SMALL(IF(ISNUMBER(MATCH(productData[category],$EC$9,0)*MATCH(productData[size1],$EC$13,0)),MATCH(ROW(productData[sku]),ROW(productData[sku])),""),ROWS($A$15:A389)+$B$3))),IF($EC$13="",INDEX(productData[sku],SMALL(IF(ISNUMBER(MATCH(productData[category],$EC$9,0)*MATCH(productData[sex],$EC$11,0)),MATCH(ROW(productData[sku]),ROW(productData[sku])),""),ROWS($A$15:A389)+$B$3)),INDEX(productData[sku],SMALL(IF(ISNUMBER(MATCH(productData[category],$EC$9,0)*MATCH(productData[sex],$EC$11,0)*MATCH(productData[size1],$EC$13,0)),MATCH(ROW(productData[sku]),ROW(productData[sku])),""),ROWS($A$15:A389)+$B$3))))),"")</f>
        <v/>
      </c>
      <c r="EF384" s="502" t="str">
        <f t="array" ref="EF384">IFERROR(IF($EC$9="",IF($EC$11="",IF($EC$13="",INDEX(productData[description],SMALL(MATCH(ROW(productData[sku]),ROW(productData[sku])),ROWS($A$15:A391)+$B$3)),INDEX(productData[description],SMALL(IF(ISNUMBER(MATCH(productData[size1],$EC$13,0)),MATCH(ROW(productData[sku]),ROW(productData[sku])),""),ROWS($A$15:A389)+$B$3))),IF($EC$13="",INDEX(productData[description],SMALL(IF(ISNUMBER(MATCH(productData[sex],$EC$11,0)),MATCH(ROW(productData[sku]),ROW(productData[sku])),""),ROWS($A$15:A389)+$B$3)),INDEX(productData[description],SMALL(IF(ISNUMBER(MATCH(productData[sex],$EC$11,0)*MATCH(productData[size1],$EC$13,0)),MATCH(ROW(productData[sku]),ROW(productData[sku])),""),ROWS($A$15:A389)+$B$3)))),IF($EC$11="",IF($EC$13="",INDEX(productData[description],SMALL(IF(ISNUMBER(MATCH(productData[category],$EC$9,0)),MATCH(ROW(productData[sku]),ROW(productData[sku])),""),ROWS($A$15:A389)+$B$3)),INDEX(productData[description],SMALL(IF(ISNUMBER(MATCH(productData[category],$EC$9,0)*MATCH(productData[size1],$EC$13,0)),MATCH(ROW(productData[sku]),ROW(productData[sku])),""),ROWS($A$15:A389)+$B$3))),IF($EC$13="",INDEX(productData[description],SMALL(IF(ISNUMBER(MATCH(productData[category],$EC$9,0)*MATCH(productData[sex],$EC$11,0)),MATCH(ROW(productData[sku]),ROW(productData[sku])),""),ROWS($A$15:A389)+$B$3)),INDEX(productData[description],SMALL(IF(ISNUMBER(MATCH(productData[category],$EC$9,0)*MATCH(productData[sex],$EC$11,0)*MATCH(productData[size1],$EC$13,0)),MATCH(ROW(productData[sku]),ROW(productData[sku])),""),ROWS($A$15:A389)+$B$3))))),"")</f>
        <v/>
      </c>
      <c r="EG384" s="343" t="str">
        <f>IFERROR(IF('BHPC MANAGER'!$EE384="","",INDEX(inventory[ESISTENZA],MATCH('BHPC MANAGER'!$EE384,inventory[SKU],0))),0)</f>
        <v/>
      </c>
      <c r="EH384" s="344"/>
      <c r="EI384" s="344" t="str">
        <f t="shared" si="21"/>
        <v/>
      </c>
      <c r="EJ384" s="345"/>
      <c r="EK384" s="346" t="str">
        <f t="shared" si="22"/>
        <v/>
      </c>
    </row>
    <row r="385" spans="135:141" x14ac:dyDescent="0.35">
      <c r="EE385" s="337" t="str">
        <f t="array" ref="EE385">IFERROR(IF($EC$9="",IF($EC$11="",IF($EC$13="",INDEX(productData[sku],SMALL(MATCH(ROW(productData[sku]),ROW(productData[sku])),ROWS($A$15:A392)+$B$3)),INDEX(productData[sku],SMALL(IF(ISNUMBER(MATCH(productData[size1],$EC$13,0)),MATCH(ROW(productData[sku]),ROW(productData[sku])),""),ROWS($A$15:A390)+$B$3))),IF($EC$13="",INDEX(productData[sku],SMALL(IF(ISNUMBER(MATCH(productData[sex],$EC$11,0)),MATCH(ROW(productData[sku]),ROW(productData[sku])),""),ROWS($A$15:A390)+$B$3)),INDEX(productData[sku],SMALL(IF(ISNUMBER(MATCH(productData[sex],$EC$11,0)*MATCH(productData[size1],$EC$13,0)),MATCH(ROW(productData[sku]),ROW(productData[sku])),""),ROWS($A$15:A390)+$B$3)))),IF($EC$11="",IF($EC$13="",INDEX(productData[sku],SMALL(IF(ISNUMBER(MATCH(productData[category],$EC$9,0)),MATCH(ROW(productData[sku]),ROW(productData[sku])),""),ROWS($A$15:A390)+$B$3)),INDEX(productData[sku],SMALL(IF(ISNUMBER(MATCH(productData[category],$EC$9,0)*MATCH(productData[size1],$EC$13,0)),MATCH(ROW(productData[sku]),ROW(productData[sku])),""),ROWS($A$15:A390)+$B$3))),IF($EC$13="",INDEX(productData[sku],SMALL(IF(ISNUMBER(MATCH(productData[category],$EC$9,0)*MATCH(productData[sex],$EC$11,0)),MATCH(ROW(productData[sku]),ROW(productData[sku])),""),ROWS($A$15:A390)+$B$3)),INDEX(productData[sku],SMALL(IF(ISNUMBER(MATCH(productData[category],$EC$9,0)*MATCH(productData[sex],$EC$11,0)*MATCH(productData[size1],$EC$13,0)),MATCH(ROW(productData[sku]),ROW(productData[sku])),""),ROWS($A$15:A390)+$B$3))))),"")</f>
        <v/>
      </c>
      <c r="EF385" s="501" t="str">
        <f t="array" ref="EF385">IFERROR(IF($EC$9="",IF($EC$11="",IF($EC$13="",INDEX(productData[description],SMALL(MATCH(ROW(productData[sku]),ROW(productData[sku])),ROWS($A$15:A392)+$B$3)),INDEX(productData[description],SMALL(IF(ISNUMBER(MATCH(productData[size1],$EC$13,0)),MATCH(ROW(productData[sku]),ROW(productData[sku])),""),ROWS($A$15:A390)+$B$3))),IF($EC$13="",INDEX(productData[description],SMALL(IF(ISNUMBER(MATCH(productData[sex],$EC$11,0)),MATCH(ROW(productData[sku]),ROW(productData[sku])),""),ROWS($A$15:A390)+$B$3)),INDEX(productData[description],SMALL(IF(ISNUMBER(MATCH(productData[sex],$EC$11,0)*MATCH(productData[size1],$EC$13,0)),MATCH(ROW(productData[sku]),ROW(productData[sku])),""),ROWS($A$15:A390)+$B$3)))),IF($EC$11="",IF($EC$13="",INDEX(productData[description],SMALL(IF(ISNUMBER(MATCH(productData[category],$EC$9,0)),MATCH(ROW(productData[sku]),ROW(productData[sku])),""),ROWS($A$15:A390)+$B$3)),INDEX(productData[description],SMALL(IF(ISNUMBER(MATCH(productData[category],$EC$9,0)*MATCH(productData[size1],$EC$13,0)),MATCH(ROW(productData[sku]),ROW(productData[sku])),""),ROWS($A$15:A390)+$B$3))),IF($EC$13="",INDEX(productData[description],SMALL(IF(ISNUMBER(MATCH(productData[category],$EC$9,0)*MATCH(productData[sex],$EC$11,0)),MATCH(ROW(productData[sku]),ROW(productData[sku])),""),ROWS($A$15:A390)+$B$3)),INDEX(productData[description],SMALL(IF(ISNUMBER(MATCH(productData[category],$EC$9,0)*MATCH(productData[sex],$EC$11,0)*MATCH(productData[size1],$EC$13,0)),MATCH(ROW(productData[sku]),ROW(productData[sku])),""),ROWS($A$15:A390)+$B$3))))),"")</f>
        <v/>
      </c>
      <c r="EG385" s="338" t="str">
        <f>IFERROR(IF('BHPC MANAGER'!$EE385="","",INDEX(inventory[ESISTENZA],MATCH('BHPC MANAGER'!$EE385,inventory[SKU],0))),0)</f>
        <v/>
      </c>
      <c r="EH385" s="339"/>
      <c r="EI385" s="339" t="str">
        <f t="shared" si="21"/>
        <v/>
      </c>
      <c r="EJ385" s="340"/>
      <c r="EK385" s="341" t="str">
        <f t="shared" si="22"/>
        <v/>
      </c>
    </row>
    <row r="386" spans="135:141" x14ac:dyDescent="0.35">
      <c r="EE386" s="342" t="str">
        <f t="array" ref="EE386">IFERROR(IF($EC$9="",IF($EC$11="",IF($EC$13="",INDEX(productData[sku],SMALL(MATCH(ROW(productData[sku]),ROW(productData[sku])),ROWS($A$15:A393)+$B$3)),INDEX(productData[sku],SMALL(IF(ISNUMBER(MATCH(productData[size1],$EC$13,0)),MATCH(ROW(productData[sku]),ROW(productData[sku])),""),ROWS($A$15:A391)+$B$3))),IF($EC$13="",INDEX(productData[sku],SMALL(IF(ISNUMBER(MATCH(productData[sex],$EC$11,0)),MATCH(ROW(productData[sku]),ROW(productData[sku])),""),ROWS($A$15:A391)+$B$3)),INDEX(productData[sku],SMALL(IF(ISNUMBER(MATCH(productData[sex],$EC$11,0)*MATCH(productData[size1],$EC$13,0)),MATCH(ROW(productData[sku]),ROW(productData[sku])),""),ROWS($A$15:A391)+$B$3)))),IF($EC$11="",IF($EC$13="",INDEX(productData[sku],SMALL(IF(ISNUMBER(MATCH(productData[category],$EC$9,0)),MATCH(ROW(productData[sku]),ROW(productData[sku])),""),ROWS($A$15:A391)+$B$3)),INDEX(productData[sku],SMALL(IF(ISNUMBER(MATCH(productData[category],$EC$9,0)*MATCH(productData[size1],$EC$13,0)),MATCH(ROW(productData[sku]),ROW(productData[sku])),""),ROWS($A$15:A391)+$B$3))),IF($EC$13="",INDEX(productData[sku],SMALL(IF(ISNUMBER(MATCH(productData[category],$EC$9,0)*MATCH(productData[sex],$EC$11,0)),MATCH(ROW(productData[sku]),ROW(productData[sku])),""),ROWS($A$15:A391)+$B$3)),INDEX(productData[sku],SMALL(IF(ISNUMBER(MATCH(productData[category],$EC$9,0)*MATCH(productData[sex],$EC$11,0)*MATCH(productData[size1],$EC$13,0)),MATCH(ROW(productData[sku]),ROW(productData[sku])),""),ROWS($A$15:A391)+$B$3))))),"")</f>
        <v/>
      </c>
      <c r="EF386" s="502" t="str">
        <f t="array" ref="EF386">IFERROR(IF($EC$9="",IF($EC$11="",IF($EC$13="",INDEX(productData[description],SMALL(MATCH(ROW(productData[sku]),ROW(productData[sku])),ROWS($A$15:A393)+$B$3)),INDEX(productData[description],SMALL(IF(ISNUMBER(MATCH(productData[size1],$EC$13,0)),MATCH(ROW(productData[sku]),ROW(productData[sku])),""),ROWS($A$15:A391)+$B$3))),IF($EC$13="",INDEX(productData[description],SMALL(IF(ISNUMBER(MATCH(productData[sex],$EC$11,0)),MATCH(ROW(productData[sku]),ROW(productData[sku])),""),ROWS($A$15:A391)+$B$3)),INDEX(productData[description],SMALL(IF(ISNUMBER(MATCH(productData[sex],$EC$11,0)*MATCH(productData[size1],$EC$13,0)),MATCH(ROW(productData[sku]),ROW(productData[sku])),""),ROWS($A$15:A391)+$B$3)))),IF($EC$11="",IF($EC$13="",INDEX(productData[description],SMALL(IF(ISNUMBER(MATCH(productData[category],$EC$9,0)),MATCH(ROW(productData[sku]),ROW(productData[sku])),""),ROWS($A$15:A391)+$B$3)),INDEX(productData[description],SMALL(IF(ISNUMBER(MATCH(productData[category],$EC$9,0)*MATCH(productData[size1],$EC$13,0)),MATCH(ROW(productData[sku]),ROW(productData[sku])),""),ROWS($A$15:A391)+$B$3))),IF($EC$13="",INDEX(productData[description],SMALL(IF(ISNUMBER(MATCH(productData[category],$EC$9,0)*MATCH(productData[sex],$EC$11,0)),MATCH(ROW(productData[sku]),ROW(productData[sku])),""),ROWS($A$15:A391)+$B$3)),INDEX(productData[description],SMALL(IF(ISNUMBER(MATCH(productData[category],$EC$9,0)*MATCH(productData[sex],$EC$11,0)*MATCH(productData[size1],$EC$13,0)),MATCH(ROW(productData[sku]),ROW(productData[sku])),""),ROWS($A$15:A391)+$B$3))))),"")</f>
        <v/>
      </c>
      <c r="EG386" s="343" t="str">
        <f>IFERROR(IF('BHPC MANAGER'!$EE386="","",INDEX(inventory[ESISTENZA],MATCH('BHPC MANAGER'!$EE386,inventory[SKU],0))),0)</f>
        <v/>
      </c>
      <c r="EH386" s="344"/>
      <c r="EI386" s="344" t="str">
        <f t="shared" si="21"/>
        <v/>
      </c>
      <c r="EJ386" s="345"/>
      <c r="EK386" s="346" t="str">
        <f t="shared" si="22"/>
        <v/>
      </c>
    </row>
    <row r="387" spans="135:141" x14ac:dyDescent="0.35">
      <c r="EE387" s="337" t="str">
        <f t="array" ref="EE387">IFERROR(IF($EC$9="",IF($EC$11="",IF($EC$13="",INDEX(productData[sku],SMALL(MATCH(ROW(productData[sku]),ROW(productData[sku])),ROWS($A$15:A394)+$B$3)),INDEX(productData[sku],SMALL(IF(ISNUMBER(MATCH(productData[size1],$EC$13,0)),MATCH(ROW(productData[sku]),ROW(productData[sku])),""),ROWS($A$15:A392)+$B$3))),IF($EC$13="",INDEX(productData[sku],SMALL(IF(ISNUMBER(MATCH(productData[sex],$EC$11,0)),MATCH(ROW(productData[sku]),ROW(productData[sku])),""),ROWS($A$15:A392)+$B$3)),INDEX(productData[sku],SMALL(IF(ISNUMBER(MATCH(productData[sex],$EC$11,0)*MATCH(productData[size1],$EC$13,0)),MATCH(ROW(productData[sku]),ROW(productData[sku])),""),ROWS($A$15:A392)+$B$3)))),IF($EC$11="",IF($EC$13="",INDEX(productData[sku],SMALL(IF(ISNUMBER(MATCH(productData[category],$EC$9,0)),MATCH(ROW(productData[sku]),ROW(productData[sku])),""),ROWS($A$15:A392)+$B$3)),INDEX(productData[sku],SMALL(IF(ISNUMBER(MATCH(productData[category],$EC$9,0)*MATCH(productData[size1],$EC$13,0)),MATCH(ROW(productData[sku]),ROW(productData[sku])),""),ROWS($A$15:A392)+$B$3))),IF($EC$13="",INDEX(productData[sku],SMALL(IF(ISNUMBER(MATCH(productData[category],$EC$9,0)*MATCH(productData[sex],$EC$11,0)),MATCH(ROW(productData[sku]),ROW(productData[sku])),""),ROWS($A$15:A392)+$B$3)),INDEX(productData[sku],SMALL(IF(ISNUMBER(MATCH(productData[category],$EC$9,0)*MATCH(productData[sex],$EC$11,0)*MATCH(productData[size1],$EC$13,0)),MATCH(ROW(productData[sku]),ROW(productData[sku])),""),ROWS($A$15:A392)+$B$3))))),"")</f>
        <v/>
      </c>
      <c r="EF387" s="501" t="str">
        <f t="array" ref="EF387">IFERROR(IF($EC$9="",IF($EC$11="",IF($EC$13="",INDEX(productData[description],SMALL(MATCH(ROW(productData[sku]),ROW(productData[sku])),ROWS($A$15:A394)+$B$3)),INDEX(productData[description],SMALL(IF(ISNUMBER(MATCH(productData[size1],$EC$13,0)),MATCH(ROW(productData[sku]),ROW(productData[sku])),""),ROWS($A$15:A392)+$B$3))),IF($EC$13="",INDEX(productData[description],SMALL(IF(ISNUMBER(MATCH(productData[sex],$EC$11,0)),MATCH(ROW(productData[sku]),ROW(productData[sku])),""),ROWS($A$15:A392)+$B$3)),INDEX(productData[description],SMALL(IF(ISNUMBER(MATCH(productData[sex],$EC$11,0)*MATCH(productData[size1],$EC$13,0)),MATCH(ROW(productData[sku]),ROW(productData[sku])),""),ROWS($A$15:A392)+$B$3)))),IF($EC$11="",IF($EC$13="",INDEX(productData[description],SMALL(IF(ISNUMBER(MATCH(productData[category],$EC$9,0)),MATCH(ROW(productData[sku]),ROW(productData[sku])),""),ROWS($A$15:A392)+$B$3)),INDEX(productData[description],SMALL(IF(ISNUMBER(MATCH(productData[category],$EC$9,0)*MATCH(productData[size1],$EC$13,0)),MATCH(ROW(productData[sku]),ROW(productData[sku])),""),ROWS($A$15:A392)+$B$3))),IF($EC$13="",INDEX(productData[description],SMALL(IF(ISNUMBER(MATCH(productData[category],$EC$9,0)*MATCH(productData[sex],$EC$11,0)),MATCH(ROW(productData[sku]),ROW(productData[sku])),""),ROWS($A$15:A392)+$B$3)),INDEX(productData[description],SMALL(IF(ISNUMBER(MATCH(productData[category],$EC$9,0)*MATCH(productData[sex],$EC$11,0)*MATCH(productData[size1],$EC$13,0)),MATCH(ROW(productData[sku]),ROW(productData[sku])),""),ROWS($A$15:A392)+$B$3))))),"")</f>
        <v/>
      </c>
      <c r="EG387" s="338" t="str">
        <f>IFERROR(IF('BHPC MANAGER'!$EE387="","",INDEX(inventory[ESISTENZA],MATCH('BHPC MANAGER'!$EE387,inventory[SKU],0))),0)</f>
        <v/>
      </c>
      <c r="EH387" s="339"/>
      <c r="EI387" s="339" t="str">
        <f t="shared" si="21"/>
        <v/>
      </c>
      <c r="EJ387" s="340"/>
      <c r="EK387" s="341" t="str">
        <f t="shared" si="22"/>
        <v/>
      </c>
    </row>
    <row r="388" spans="135:141" x14ac:dyDescent="0.35">
      <c r="EE388" s="342" t="str">
        <f t="array" ref="EE388">IFERROR(IF($EC$9="",IF($EC$11="",IF($EC$13="",INDEX(productData[sku],SMALL(MATCH(ROW(productData[sku]),ROW(productData[sku])),ROWS($A$15:A395)+$B$3)),INDEX(productData[sku],SMALL(IF(ISNUMBER(MATCH(productData[size1],$EC$13,0)),MATCH(ROW(productData[sku]),ROW(productData[sku])),""),ROWS($A$15:A393)+$B$3))),IF($EC$13="",INDEX(productData[sku],SMALL(IF(ISNUMBER(MATCH(productData[sex],$EC$11,0)),MATCH(ROW(productData[sku]),ROW(productData[sku])),""),ROWS($A$15:A393)+$B$3)),INDEX(productData[sku],SMALL(IF(ISNUMBER(MATCH(productData[sex],$EC$11,0)*MATCH(productData[size1],$EC$13,0)),MATCH(ROW(productData[sku]),ROW(productData[sku])),""),ROWS($A$15:A393)+$B$3)))),IF($EC$11="",IF($EC$13="",INDEX(productData[sku],SMALL(IF(ISNUMBER(MATCH(productData[category],$EC$9,0)),MATCH(ROW(productData[sku]),ROW(productData[sku])),""),ROWS($A$15:A393)+$B$3)),INDEX(productData[sku],SMALL(IF(ISNUMBER(MATCH(productData[category],$EC$9,0)*MATCH(productData[size1],$EC$13,0)),MATCH(ROW(productData[sku]),ROW(productData[sku])),""),ROWS($A$15:A393)+$B$3))),IF($EC$13="",INDEX(productData[sku],SMALL(IF(ISNUMBER(MATCH(productData[category],$EC$9,0)*MATCH(productData[sex],$EC$11,0)),MATCH(ROW(productData[sku]),ROW(productData[sku])),""),ROWS($A$15:A393)+$B$3)),INDEX(productData[sku],SMALL(IF(ISNUMBER(MATCH(productData[category],$EC$9,0)*MATCH(productData[sex],$EC$11,0)*MATCH(productData[size1],$EC$13,0)),MATCH(ROW(productData[sku]),ROW(productData[sku])),""),ROWS($A$15:A393)+$B$3))))),"")</f>
        <v/>
      </c>
      <c r="EF388" s="502" t="str">
        <f t="array" ref="EF388">IFERROR(IF($EC$9="",IF($EC$11="",IF($EC$13="",INDEX(productData[description],SMALL(MATCH(ROW(productData[sku]),ROW(productData[sku])),ROWS($A$15:A395)+$B$3)),INDEX(productData[description],SMALL(IF(ISNUMBER(MATCH(productData[size1],$EC$13,0)),MATCH(ROW(productData[sku]),ROW(productData[sku])),""),ROWS($A$15:A393)+$B$3))),IF($EC$13="",INDEX(productData[description],SMALL(IF(ISNUMBER(MATCH(productData[sex],$EC$11,0)),MATCH(ROW(productData[sku]),ROW(productData[sku])),""),ROWS($A$15:A393)+$B$3)),INDEX(productData[description],SMALL(IF(ISNUMBER(MATCH(productData[sex],$EC$11,0)*MATCH(productData[size1],$EC$13,0)),MATCH(ROW(productData[sku]),ROW(productData[sku])),""),ROWS($A$15:A393)+$B$3)))),IF($EC$11="",IF($EC$13="",INDEX(productData[description],SMALL(IF(ISNUMBER(MATCH(productData[category],$EC$9,0)),MATCH(ROW(productData[sku]),ROW(productData[sku])),""),ROWS($A$15:A393)+$B$3)),INDEX(productData[description],SMALL(IF(ISNUMBER(MATCH(productData[category],$EC$9,0)*MATCH(productData[size1],$EC$13,0)),MATCH(ROW(productData[sku]),ROW(productData[sku])),""),ROWS($A$15:A393)+$B$3))),IF($EC$13="",INDEX(productData[description],SMALL(IF(ISNUMBER(MATCH(productData[category],$EC$9,0)*MATCH(productData[sex],$EC$11,0)),MATCH(ROW(productData[sku]),ROW(productData[sku])),""),ROWS($A$15:A393)+$B$3)),INDEX(productData[description],SMALL(IF(ISNUMBER(MATCH(productData[category],$EC$9,0)*MATCH(productData[sex],$EC$11,0)*MATCH(productData[size1],$EC$13,0)),MATCH(ROW(productData[sku]),ROW(productData[sku])),""),ROWS($A$15:A393)+$B$3))))),"")</f>
        <v/>
      </c>
      <c r="EG388" s="343" t="str">
        <f>IFERROR(IF('BHPC MANAGER'!$EE388="","",INDEX(inventory[ESISTENZA],MATCH('BHPC MANAGER'!$EE388,inventory[SKU],0))),0)</f>
        <v/>
      </c>
      <c r="EH388" s="344"/>
      <c r="EI388" s="344" t="str">
        <f t="shared" si="21"/>
        <v/>
      </c>
      <c r="EJ388" s="345"/>
      <c r="EK388" s="346" t="str">
        <f t="shared" si="22"/>
        <v/>
      </c>
    </row>
    <row r="389" spans="135:141" x14ac:dyDescent="0.35">
      <c r="EE389" s="337" t="str">
        <f t="array" ref="EE389">IFERROR(IF($EC$9="",IF($EC$11="",IF($EC$13="",INDEX(productData[sku],SMALL(MATCH(ROW(productData[sku]),ROW(productData[sku])),ROWS($A$15:A396)+$B$3)),INDEX(productData[sku],SMALL(IF(ISNUMBER(MATCH(productData[size1],$EC$13,0)),MATCH(ROW(productData[sku]),ROW(productData[sku])),""),ROWS($A$15:A394)+$B$3))),IF($EC$13="",INDEX(productData[sku],SMALL(IF(ISNUMBER(MATCH(productData[sex],$EC$11,0)),MATCH(ROW(productData[sku]),ROW(productData[sku])),""),ROWS($A$15:A394)+$B$3)),INDEX(productData[sku],SMALL(IF(ISNUMBER(MATCH(productData[sex],$EC$11,0)*MATCH(productData[size1],$EC$13,0)),MATCH(ROW(productData[sku]),ROW(productData[sku])),""),ROWS($A$15:A394)+$B$3)))),IF($EC$11="",IF($EC$13="",INDEX(productData[sku],SMALL(IF(ISNUMBER(MATCH(productData[category],$EC$9,0)),MATCH(ROW(productData[sku]),ROW(productData[sku])),""),ROWS($A$15:A394)+$B$3)),INDEX(productData[sku],SMALL(IF(ISNUMBER(MATCH(productData[category],$EC$9,0)*MATCH(productData[size1],$EC$13,0)),MATCH(ROW(productData[sku]),ROW(productData[sku])),""),ROWS($A$15:A394)+$B$3))),IF($EC$13="",INDEX(productData[sku],SMALL(IF(ISNUMBER(MATCH(productData[category],$EC$9,0)*MATCH(productData[sex],$EC$11,0)),MATCH(ROW(productData[sku]),ROW(productData[sku])),""),ROWS($A$15:A394)+$B$3)),INDEX(productData[sku],SMALL(IF(ISNUMBER(MATCH(productData[category],$EC$9,0)*MATCH(productData[sex],$EC$11,0)*MATCH(productData[size1],$EC$13,0)),MATCH(ROW(productData[sku]),ROW(productData[sku])),""),ROWS($A$15:A394)+$B$3))))),"")</f>
        <v/>
      </c>
      <c r="EF389" s="501" t="str">
        <f t="array" ref="EF389">IFERROR(IF($EC$9="",IF($EC$11="",IF($EC$13="",INDEX(productData[description],SMALL(MATCH(ROW(productData[sku]),ROW(productData[sku])),ROWS($A$15:A396)+$B$3)),INDEX(productData[description],SMALL(IF(ISNUMBER(MATCH(productData[size1],$EC$13,0)),MATCH(ROW(productData[sku]),ROW(productData[sku])),""),ROWS($A$15:A394)+$B$3))),IF($EC$13="",INDEX(productData[description],SMALL(IF(ISNUMBER(MATCH(productData[sex],$EC$11,0)),MATCH(ROW(productData[sku]),ROW(productData[sku])),""),ROWS($A$15:A394)+$B$3)),INDEX(productData[description],SMALL(IF(ISNUMBER(MATCH(productData[sex],$EC$11,0)*MATCH(productData[size1],$EC$13,0)),MATCH(ROW(productData[sku]),ROW(productData[sku])),""),ROWS($A$15:A394)+$B$3)))),IF($EC$11="",IF($EC$13="",INDEX(productData[description],SMALL(IF(ISNUMBER(MATCH(productData[category],$EC$9,0)),MATCH(ROW(productData[sku]),ROW(productData[sku])),""),ROWS($A$15:A394)+$B$3)),INDEX(productData[description],SMALL(IF(ISNUMBER(MATCH(productData[category],$EC$9,0)*MATCH(productData[size1],$EC$13,0)),MATCH(ROW(productData[sku]),ROW(productData[sku])),""),ROWS($A$15:A394)+$B$3))),IF($EC$13="",INDEX(productData[description],SMALL(IF(ISNUMBER(MATCH(productData[category],$EC$9,0)*MATCH(productData[sex],$EC$11,0)),MATCH(ROW(productData[sku]),ROW(productData[sku])),""),ROWS($A$15:A394)+$B$3)),INDEX(productData[description],SMALL(IF(ISNUMBER(MATCH(productData[category],$EC$9,0)*MATCH(productData[sex],$EC$11,0)*MATCH(productData[size1],$EC$13,0)),MATCH(ROW(productData[sku]),ROW(productData[sku])),""),ROWS($A$15:A394)+$B$3))))),"")</f>
        <v/>
      </c>
      <c r="EG389" s="338" t="str">
        <f>IFERROR(IF('BHPC MANAGER'!$EE389="","",INDEX(inventory[ESISTENZA],MATCH('BHPC MANAGER'!$EE389,inventory[SKU],0))),0)</f>
        <v/>
      </c>
      <c r="EH389" s="339"/>
      <c r="EI389" s="339" t="str">
        <f t="shared" si="21"/>
        <v/>
      </c>
      <c r="EJ389" s="340"/>
      <c r="EK389" s="341" t="str">
        <f t="shared" si="22"/>
        <v/>
      </c>
    </row>
    <row r="390" spans="135:141" x14ac:dyDescent="0.35">
      <c r="EE390" s="342" t="str">
        <f t="array" ref="EE390">IFERROR(IF($EC$9="",IF($EC$11="",IF($EC$13="",INDEX(productData[sku],SMALL(MATCH(ROW(productData[sku]),ROW(productData[sku])),ROWS($A$15:A397)+$B$3)),INDEX(productData[sku],SMALL(IF(ISNUMBER(MATCH(productData[size1],$EC$13,0)),MATCH(ROW(productData[sku]),ROW(productData[sku])),""),ROWS($A$15:A395)+$B$3))),IF($EC$13="",INDEX(productData[sku],SMALL(IF(ISNUMBER(MATCH(productData[sex],$EC$11,0)),MATCH(ROW(productData[sku]),ROW(productData[sku])),""),ROWS($A$15:A395)+$B$3)),INDEX(productData[sku],SMALL(IF(ISNUMBER(MATCH(productData[sex],$EC$11,0)*MATCH(productData[size1],$EC$13,0)),MATCH(ROW(productData[sku]),ROW(productData[sku])),""),ROWS($A$15:A395)+$B$3)))),IF($EC$11="",IF($EC$13="",INDEX(productData[sku],SMALL(IF(ISNUMBER(MATCH(productData[category],$EC$9,0)),MATCH(ROW(productData[sku]),ROW(productData[sku])),""),ROWS($A$15:A395)+$B$3)),INDEX(productData[sku],SMALL(IF(ISNUMBER(MATCH(productData[category],$EC$9,0)*MATCH(productData[size1],$EC$13,0)),MATCH(ROW(productData[sku]),ROW(productData[sku])),""),ROWS($A$15:A395)+$B$3))),IF($EC$13="",INDEX(productData[sku],SMALL(IF(ISNUMBER(MATCH(productData[category],$EC$9,0)*MATCH(productData[sex],$EC$11,0)),MATCH(ROW(productData[sku]),ROW(productData[sku])),""),ROWS($A$15:A395)+$B$3)),INDEX(productData[sku],SMALL(IF(ISNUMBER(MATCH(productData[category],$EC$9,0)*MATCH(productData[sex],$EC$11,0)*MATCH(productData[size1],$EC$13,0)),MATCH(ROW(productData[sku]),ROW(productData[sku])),""),ROWS($A$15:A395)+$B$3))))),"")</f>
        <v/>
      </c>
      <c r="EF390" s="502" t="str">
        <f t="array" ref="EF390">IFERROR(IF($EC$9="",IF($EC$11="",IF($EC$13="",INDEX(productData[description],SMALL(MATCH(ROW(productData[sku]),ROW(productData[sku])),ROWS($A$15:A397)+$B$3)),INDEX(productData[description],SMALL(IF(ISNUMBER(MATCH(productData[size1],$EC$13,0)),MATCH(ROW(productData[sku]),ROW(productData[sku])),""),ROWS($A$15:A395)+$B$3))),IF($EC$13="",INDEX(productData[description],SMALL(IF(ISNUMBER(MATCH(productData[sex],$EC$11,0)),MATCH(ROW(productData[sku]),ROW(productData[sku])),""),ROWS($A$15:A395)+$B$3)),INDEX(productData[description],SMALL(IF(ISNUMBER(MATCH(productData[sex],$EC$11,0)*MATCH(productData[size1],$EC$13,0)),MATCH(ROW(productData[sku]),ROW(productData[sku])),""),ROWS($A$15:A395)+$B$3)))),IF($EC$11="",IF($EC$13="",INDEX(productData[description],SMALL(IF(ISNUMBER(MATCH(productData[category],$EC$9,0)),MATCH(ROW(productData[sku]),ROW(productData[sku])),""),ROWS($A$15:A395)+$B$3)),INDEX(productData[description],SMALL(IF(ISNUMBER(MATCH(productData[category],$EC$9,0)*MATCH(productData[size1],$EC$13,0)),MATCH(ROW(productData[sku]),ROW(productData[sku])),""),ROWS($A$15:A395)+$B$3))),IF($EC$13="",INDEX(productData[description],SMALL(IF(ISNUMBER(MATCH(productData[category],$EC$9,0)*MATCH(productData[sex],$EC$11,0)),MATCH(ROW(productData[sku]),ROW(productData[sku])),""),ROWS($A$15:A395)+$B$3)),INDEX(productData[description],SMALL(IF(ISNUMBER(MATCH(productData[category],$EC$9,0)*MATCH(productData[sex],$EC$11,0)*MATCH(productData[size1],$EC$13,0)),MATCH(ROW(productData[sku]),ROW(productData[sku])),""),ROWS($A$15:A395)+$B$3))))),"")</f>
        <v/>
      </c>
      <c r="EG390" s="343" t="str">
        <f>IFERROR(IF('BHPC MANAGER'!$EE390="","",INDEX(inventory[ESISTENZA],MATCH('BHPC MANAGER'!$EE390,inventory[SKU],0))),0)</f>
        <v/>
      </c>
      <c r="EH390" s="344"/>
      <c r="EI390" s="344" t="str">
        <f t="shared" si="21"/>
        <v/>
      </c>
      <c r="EJ390" s="345"/>
      <c r="EK390" s="346" t="str">
        <f t="shared" si="22"/>
        <v/>
      </c>
    </row>
    <row r="391" spans="135:141" x14ac:dyDescent="0.35">
      <c r="EE391" s="337" t="str">
        <f t="array" ref="EE391">IFERROR(IF($EC$9="",IF($EC$11="",IF($EC$13="",INDEX(productData[sku],SMALL(MATCH(ROW(productData[sku]),ROW(productData[sku])),ROWS($A$15:A398)+$B$3)),INDEX(productData[sku],SMALL(IF(ISNUMBER(MATCH(productData[size1],$EC$13,0)),MATCH(ROW(productData[sku]),ROW(productData[sku])),""),ROWS($A$15:A396)+$B$3))),IF($EC$13="",INDEX(productData[sku],SMALL(IF(ISNUMBER(MATCH(productData[sex],$EC$11,0)),MATCH(ROW(productData[sku]),ROW(productData[sku])),""),ROWS($A$15:A396)+$B$3)),INDEX(productData[sku],SMALL(IF(ISNUMBER(MATCH(productData[sex],$EC$11,0)*MATCH(productData[size1],$EC$13,0)),MATCH(ROW(productData[sku]),ROW(productData[sku])),""),ROWS($A$15:A396)+$B$3)))),IF($EC$11="",IF($EC$13="",INDEX(productData[sku],SMALL(IF(ISNUMBER(MATCH(productData[category],$EC$9,0)),MATCH(ROW(productData[sku]),ROW(productData[sku])),""),ROWS($A$15:A396)+$B$3)),INDEX(productData[sku],SMALL(IF(ISNUMBER(MATCH(productData[category],$EC$9,0)*MATCH(productData[size1],$EC$13,0)),MATCH(ROW(productData[sku]),ROW(productData[sku])),""),ROWS($A$15:A396)+$B$3))),IF($EC$13="",INDEX(productData[sku],SMALL(IF(ISNUMBER(MATCH(productData[category],$EC$9,0)*MATCH(productData[sex],$EC$11,0)),MATCH(ROW(productData[sku]),ROW(productData[sku])),""),ROWS($A$15:A396)+$B$3)),INDEX(productData[sku],SMALL(IF(ISNUMBER(MATCH(productData[category],$EC$9,0)*MATCH(productData[sex],$EC$11,0)*MATCH(productData[size1],$EC$13,0)),MATCH(ROW(productData[sku]),ROW(productData[sku])),""),ROWS($A$15:A396)+$B$3))))),"")</f>
        <v/>
      </c>
      <c r="EF391" s="501" t="str">
        <f t="array" ref="EF391">IFERROR(IF($EC$9="",IF($EC$11="",IF($EC$13="",INDEX(productData[description],SMALL(MATCH(ROW(productData[sku]),ROW(productData[sku])),ROWS($A$15:A398)+$B$3)),INDEX(productData[description],SMALL(IF(ISNUMBER(MATCH(productData[size1],$EC$13,0)),MATCH(ROW(productData[sku]),ROW(productData[sku])),""),ROWS($A$15:A396)+$B$3))),IF($EC$13="",INDEX(productData[description],SMALL(IF(ISNUMBER(MATCH(productData[sex],$EC$11,0)),MATCH(ROW(productData[sku]),ROW(productData[sku])),""),ROWS($A$15:A396)+$B$3)),INDEX(productData[description],SMALL(IF(ISNUMBER(MATCH(productData[sex],$EC$11,0)*MATCH(productData[size1],$EC$13,0)),MATCH(ROW(productData[sku]),ROW(productData[sku])),""),ROWS($A$15:A396)+$B$3)))),IF($EC$11="",IF($EC$13="",INDEX(productData[description],SMALL(IF(ISNUMBER(MATCH(productData[category],$EC$9,0)),MATCH(ROW(productData[sku]),ROW(productData[sku])),""),ROWS($A$15:A396)+$B$3)),INDEX(productData[description],SMALL(IF(ISNUMBER(MATCH(productData[category],$EC$9,0)*MATCH(productData[size1],$EC$13,0)),MATCH(ROW(productData[sku]),ROW(productData[sku])),""),ROWS($A$15:A396)+$B$3))),IF($EC$13="",INDEX(productData[description],SMALL(IF(ISNUMBER(MATCH(productData[category],$EC$9,0)*MATCH(productData[sex],$EC$11,0)),MATCH(ROW(productData[sku]),ROW(productData[sku])),""),ROWS($A$15:A396)+$B$3)),INDEX(productData[description],SMALL(IF(ISNUMBER(MATCH(productData[category],$EC$9,0)*MATCH(productData[sex],$EC$11,0)*MATCH(productData[size1],$EC$13,0)),MATCH(ROW(productData[sku]),ROW(productData[sku])),""),ROWS($A$15:A396)+$B$3))))),"")</f>
        <v/>
      </c>
      <c r="EG391" s="338" t="str">
        <f>IFERROR(IF('BHPC MANAGER'!$EE391="","",INDEX(inventory[ESISTENZA],MATCH('BHPC MANAGER'!$EE391,inventory[SKU],0))),0)</f>
        <v/>
      </c>
      <c r="EH391" s="339"/>
      <c r="EI391" s="339" t="str">
        <f t="shared" si="21"/>
        <v/>
      </c>
      <c r="EJ391" s="340"/>
      <c r="EK391" s="341" t="str">
        <f t="shared" si="22"/>
        <v/>
      </c>
    </row>
    <row r="392" spans="135:141" x14ac:dyDescent="0.35">
      <c r="EE392" s="342" t="str">
        <f t="array" ref="EE392">IFERROR(IF($EC$9="",IF($EC$11="",IF($EC$13="",INDEX(productData[sku],SMALL(MATCH(ROW(productData[sku]),ROW(productData[sku])),ROWS($A$15:A399)+$B$3)),INDEX(productData[sku],SMALL(IF(ISNUMBER(MATCH(productData[size1],$EC$13,0)),MATCH(ROW(productData[sku]),ROW(productData[sku])),""),ROWS($A$15:A397)+$B$3))),IF($EC$13="",INDEX(productData[sku],SMALL(IF(ISNUMBER(MATCH(productData[sex],$EC$11,0)),MATCH(ROW(productData[sku]),ROW(productData[sku])),""),ROWS($A$15:A397)+$B$3)),INDEX(productData[sku],SMALL(IF(ISNUMBER(MATCH(productData[sex],$EC$11,0)*MATCH(productData[size1],$EC$13,0)),MATCH(ROW(productData[sku]),ROW(productData[sku])),""),ROWS($A$15:A397)+$B$3)))),IF($EC$11="",IF($EC$13="",INDEX(productData[sku],SMALL(IF(ISNUMBER(MATCH(productData[category],$EC$9,0)),MATCH(ROW(productData[sku]),ROW(productData[sku])),""),ROWS($A$15:A397)+$B$3)),INDEX(productData[sku],SMALL(IF(ISNUMBER(MATCH(productData[category],$EC$9,0)*MATCH(productData[size1],$EC$13,0)),MATCH(ROW(productData[sku]),ROW(productData[sku])),""),ROWS($A$15:A397)+$B$3))),IF($EC$13="",INDEX(productData[sku],SMALL(IF(ISNUMBER(MATCH(productData[category],$EC$9,0)*MATCH(productData[sex],$EC$11,0)),MATCH(ROW(productData[sku]),ROW(productData[sku])),""),ROWS($A$15:A397)+$B$3)),INDEX(productData[sku],SMALL(IF(ISNUMBER(MATCH(productData[category],$EC$9,0)*MATCH(productData[sex],$EC$11,0)*MATCH(productData[size1],$EC$13,0)),MATCH(ROW(productData[sku]),ROW(productData[sku])),""),ROWS($A$15:A397)+$B$3))))),"")</f>
        <v/>
      </c>
      <c r="EF392" s="502" t="str">
        <f t="array" ref="EF392">IFERROR(IF($EC$9="",IF($EC$11="",IF($EC$13="",INDEX(productData[description],SMALL(MATCH(ROW(productData[sku]),ROW(productData[sku])),ROWS($A$15:A399)+$B$3)),INDEX(productData[description],SMALL(IF(ISNUMBER(MATCH(productData[size1],$EC$13,0)),MATCH(ROW(productData[sku]),ROW(productData[sku])),""),ROWS($A$15:A397)+$B$3))),IF($EC$13="",INDEX(productData[description],SMALL(IF(ISNUMBER(MATCH(productData[sex],$EC$11,0)),MATCH(ROW(productData[sku]),ROW(productData[sku])),""),ROWS($A$15:A397)+$B$3)),INDEX(productData[description],SMALL(IF(ISNUMBER(MATCH(productData[sex],$EC$11,0)*MATCH(productData[size1],$EC$13,0)),MATCH(ROW(productData[sku]),ROW(productData[sku])),""),ROWS($A$15:A397)+$B$3)))),IF($EC$11="",IF($EC$13="",INDEX(productData[description],SMALL(IF(ISNUMBER(MATCH(productData[category],$EC$9,0)),MATCH(ROW(productData[sku]),ROW(productData[sku])),""),ROWS($A$15:A397)+$B$3)),INDEX(productData[description],SMALL(IF(ISNUMBER(MATCH(productData[category],$EC$9,0)*MATCH(productData[size1],$EC$13,0)),MATCH(ROW(productData[sku]),ROW(productData[sku])),""),ROWS($A$15:A397)+$B$3))),IF($EC$13="",INDEX(productData[description],SMALL(IF(ISNUMBER(MATCH(productData[category],$EC$9,0)*MATCH(productData[sex],$EC$11,0)),MATCH(ROW(productData[sku]),ROW(productData[sku])),""),ROWS($A$15:A397)+$B$3)),INDEX(productData[description],SMALL(IF(ISNUMBER(MATCH(productData[category],$EC$9,0)*MATCH(productData[sex],$EC$11,0)*MATCH(productData[size1],$EC$13,0)),MATCH(ROW(productData[sku]),ROW(productData[sku])),""),ROWS($A$15:A397)+$B$3))))),"")</f>
        <v/>
      </c>
      <c r="EG392" s="343" t="str">
        <f>IFERROR(IF('BHPC MANAGER'!$EE392="","",INDEX(inventory[ESISTENZA],MATCH('BHPC MANAGER'!$EE392,inventory[SKU],0))),0)</f>
        <v/>
      </c>
      <c r="EH392" s="344"/>
      <c r="EI392" s="344" t="str">
        <f t="shared" si="21"/>
        <v/>
      </c>
      <c r="EJ392" s="345"/>
      <c r="EK392" s="346" t="str">
        <f t="shared" si="22"/>
        <v/>
      </c>
    </row>
    <row r="393" spans="135:141" x14ac:dyDescent="0.35">
      <c r="EE393" s="337" t="str">
        <f t="array" ref="EE393">IFERROR(IF($EC$9="",IF($EC$11="",IF($EC$13="",INDEX(productData[sku],SMALL(MATCH(ROW(productData[sku]),ROW(productData[sku])),ROWS($A$15:A400)+$B$3)),INDEX(productData[sku],SMALL(IF(ISNUMBER(MATCH(productData[size1],$EC$13,0)),MATCH(ROW(productData[sku]),ROW(productData[sku])),""),ROWS($A$15:A398)+$B$3))),IF($EC$13="",INDEX(productData[sku],SMALL(IF(ISNUMBER(MATCH(productData[sex],$EC$11,0)),MATCH(ROW(productData[sku]),ROW(productData[sku])),""),ROWS($A$15:A398)+$B$3)),INDEX(productData[sku],SMALL(IF(ISNUMBER(MATCH(productData[sex],$EC$11,0)*MATCH(productData[size1],$EC$13,0)),MATCH(ROW(productData[sku]),ROW(productData[sku])),""),ROWS($A$15:A398)+$B$3)))),IF($EC$11="",IF($EC$13="",INDEX(productData[sku],SMALL(IF(ISNUMBER(MATCH(productData[category],$EC$9,0)),MATCH(ROW(productData[sku]),ROW(productData[sku])),""),ROWS($A$15:A398)+$B$3)),INDEX(productData[sku],SMALL(IF(ISNUMBER(MATCH(productData[category],$EC$9,0)*MATCH(productData[size1],$EC$13,0)),MATCH(ROW(productData[sku]),ROW(productData[sku])),""),ROWS($A$15:A398)+$B$3))),IF($EC$13="",INDEX(productData[sku],SMALL(IF(ISNUMBER(MATCH(productData[category],$EC$9,0)*MATCH(productData[sex],$EC$11,0)),MATCH(ROW(productData[sku]),ROW(productData[sku])),""),ROWS($A$15:A398)+$B$3)),INDEX(productData[sku],SMALL(IF(ISNUMBER(MATCH(productData[category],$EC$9,0)*MATCH(productData[sex],$EC$11,0)*MATCH(productData[size1],$EC$13,0)),MATCH(ROW(productData[sku]),ROW(productData[sku])),""),ROWS($A$15:A398)+$B$3))))),"")</f>
        <v/>
      </c>
      <c r="EF393" s="501" t="str">
        <f t="array" ref="EF393">IFERROR(IF($EC$9="",IF($EC$11="",IF($EC$13="",INDEX(productData[description],SMALL(MATCH(ROW(productData[sku]),ROW(productData[sku])),ROWS($A$15:A400)+$B$3)),INDEX(productData[description],SMALL(IF(ISNUMBER(MATCH(productData[size1],$EC$13,0)),MATCH(ROW(productData[sku]),ROW(productData[sku])),""),ROWS($A$15:A398)+$B$3))),IF($EC$13="",INDEX(productData[description],SMALL(IF(ISNUMBER(MATCH(productData[sex],$EC$11,0)),MATCH(ROW(productData[sku]),ROW(productData[sku])),""),ROWS($A$15:A398)+$B$3)),INDEX(productData[description],SMALL(IF(ISNUMBER(MATCH(productData[sex],$EC$11,0)*MATCH(productData[size1],$EC$13,0)),MATCH(ROW(productData[sku]),ROW(productData[sku])),""),ROWS($A$15:A398)+$B$3)))),IF($EC$11="",IF($EC$13="",INDEX(productData[description],SMALL(IF(ISNUMBER(MATCH(productData[category],$EC$9,0)),MATCH(ROW(productData[sku]),ROW(productData[sku])),""),ROWS($A$15:A398)+$B$3)),INDEX(productData[description],SMALL(IF(ISNUMBER(MATCH(productData[category],$EC$9,0)*MATCH(productData[size1],$EC$13,0)),MATCH(ROW(productData[sku]),ROW(productData[sku])),""),ROWS($A$15:A398)+$B$3))),IF($EC$13="",INDEX(productData[description],SMALL(IF(ISNUMBER(MATCH(productData[category],$EC$9,0)*MATCH(productData[sex],$EC$11,0)),MATCH(ROW(productData[sku]),ROW(productData[sku])),""),ROWS($A$15:A398)+$B$3)),INDEX(productData[description],SMALL(IF(ISNUMBER(MATCH(productData[category],$EC$9,0)*MATCH(productData[sex],$EC$11,0)*MATCH(productData[size1],$EC$13,0)),MATCH(ROW(productData[sku]),ROW(productData[sku])),""),ROWS($A$15:A398)+$B$3))))),"")</f>
        <v/>
      </c>
      <c r="EG393" s="338" t="str">
        <f>IFERROR(IF('BHPC MANAGER'!$EE393="","",INDEX(inventory[ESISTENZA],MATCH('BHPC MANAGER'!$EE393,inventory[SKU],0))),0)</f>
        <v/>
      </c>
      <c r="EH393" s="339"/>
      <c r="EI393" s="339" t="str">
        <f t="shared" ref="EI393:EI456" si="23">IF(EE393="","",IFERROR(EG393+EH393,EG393))</f>
        <v/>
      </c>
      <c r="EJ393" s="340"/>
      <c r="EK393" s="341" t="str">
        <f t="shared" ref="EK393:EK456" si="24">IF(EE393="","",IFERROR(EI393+EJ393,EI393))</f>
        <v/>
      </c>
    </row>
    <row r="394" spans="135:141" x14ac:dyDescent="0.35">
      <c r="EE394" s="342" t="str">
        <f t="array" ref="EE394">IFERROR(IF($EC$9="",IF($EC$11="",IF($EC$13="",INDEX(productData[sku],SMALL(MATCH(ROW(productData[sku]),ROW(productData[sku])),ROWS($A$15:A401)+$B$3)),INDEX(productData[sku],SMALL(IF(ISNUMBER(MATCH(productData[size1],$EC$13,0)),MATCH(ROW(productData[sku]),ROW(productData[sku])),""),ROWS($A$15:A399)+$B$3))),IF($EC$13="",INDEX(productData[sku],SMALL(IF(ISNUMBER(MATCH(productData[sex],$EC$11,0)),MATCH(ROW(productData[sku]),ROW(productData[sku])),""),ROWS($A$15:A399)+$B$3)),INDEX(productData[sku],SMALL(IF(ISNUMBER(MATCH(productData[sex],$EC$11,0)*MATCH(productData[size1],$EC$13,0)),MATCH(ROW(productData[sku]),ROW(productData[sku])),""),ROWS($A$15:A399)+$B$3)))),IF($EC$11="",IF($EC$13="",INDEX(productData[sku],SMALL(IF(ISNUMBER(MATCH(productData[category],$EC$9,0)),MATCH(ROW(productData[sku]),ROW(productData[sku])),""),ROWS($A$15:A399)+$B$3)),INDEX(productData[sku],SMALL(IF(ISNUMBER(MATCH(productData[category],$EC$9,0)*MATCH(productData[size1],$EC$13,0)),MATCH(ROW(productData[sku]),ROW(productData[sku])),""),ROWS($A$15:A399)+$B$3))),IF($EC$13="",INDEX(productData[sku],SMALL(IF(ISNUMBER(MATCH(productData[category],$EC$9,0)*MATCH(productData[sex],$EC$11,0)),MATCH(ROW(productData[sku]),ROW(productData[sku])),""),ROWS($A$15:A399)+$B$3)),INDEX(productData[sku],SMALL(IF(ISNUMBER(MATCH(productData[category],$EC$9,0)*MATCH(productData[sex],$EC$11,0)*MATCH(productData[size1],$EC$13,0)),MATCH(ROW(productData[sku]),ROW(productData[sku])),""),ROWS($A$15:A399)+$B$3))))),"")</f>
        <v/>
      </c>
      <c r="EF394" s="502" t="str">
        <f t="array" ref="EF394">IFERROR(IF($EC$9="",IF($EC$11="",IF($EC$13="",INDEX(productData[description],SMALL(MATCH(ROW(productData[sku]),ROW(productData[sku])),ROWS($A$15:A401)+$B$3)),INDEX(productData[description],SMALL(IF(ISNUMBER(MATCH(productData[size1],$EC$13,0)),MATCH(ROW(productData[sku]),ROW(productData[sku])),""),ROWS($A$15:A399)+$B$3))),IF($EC$13="",INDEX(productData[description],SMALL(IF(ISNUMBER(MATCH(productData[sex],$EC$11,0)),MATCH(ROW(productData[sku]),ROW(productData[sku])),""),ROWS($A$15:A399)+$B$3)),INDEX(productData[description],SMALL(IF(ISNUMBER(MATCH(productData[sex],$EC$11,0)*MATCH(productData[size1],$EC$13,0)),MATCH(ROW(productData[sku]),ROW(productData[sku])),""),ROWS($A$15:A399)+$B$3)))),IF($EC$11="",IF($EC$13="",INDEX(productData[description],SMALL(IF(ISNUMBER(MATCH(productData[category],$EC$9,0)),MATCH(ROW(productData[sku]),ROW(productData[sku])),""),ROWS($A$15:A399)+$B$3)),INDEX(productData[description],SMALL(IF(ISNUMBER(MATCH(productData[category],$EC$9,0)*MATCH(productData[size1],$EC$13,0)),MATCH(ROW(productData[sku]),ROW(productData[sku])),""),ROWS($A$15:A399)+$B$3))),IF($EC$13="",INDEX(productData[description],SMALL(IF(ISNUMBER(MATCH(productData[category],$EC$9,0)*MATCH(productData[sex],$EC$11,0)),MATCH(ROW(productData[sku]),ROW(productData[sku])),""),ROWS($A$15:A399)+$B$3)),INDEX(productData[description],SMALL(IF(ISNUMBER(MATCH(productData[category],$EC$9,0)*MATCH(productData[sex],$EC$11,0)*MATCH(productData[size1],$EC$13,0)),MATCH(ROW(productData[sku]),ROW(productData[sku])),""),ROWS($A$15:A399)+$B$3))))),"")</f>
        <v/>
      </c>
      <c r="EG394" s="343" t="str">
        <f>IFERROR(IF('BHPC MANAGER'!$EE394="","",INDEX(inventory[ESISTENZA],MATCH('BHPC MANAGER'!$EE394,inventory[SKU],0))),0)</f>
        <v/>
      </c>
      <c r="EH394" s="344"/>
      <c r="EI394" s="344" t="str">
        <f t="shared" si="23"/>
        <v/>
      </c>
      <c r="EJ394" s="345"/>
      <c r="EK394" s="346" t="str">
        <f t="shared" si="24"/>
        <v/>
      </c>
    </row>
    <row r="395" spans="135:141" x14ac:dyDescent="0.35">
      <c r="EE395" s="337" t="str">
        <f t="array" ref="EE395">IFERROR(IF($EC$9="",IF($EC$11="",IF($EC$13="",INDEX(productData[sku],SMALL(MATCH(ROW(productData[sku]),ROW(productData[sku])),ROWS($A$15:A402)+$B$3)),INDEX(productData[sku],SMALL(IF(ISNUMBER(MATCH(productData[size1],$EC$13,0)),MATCH(ROW(productData[sku]),ROW(productData[sku])),""),ROWS($A$15:A400)+$B$3))),IF($EC$13="",INDEX(productData[sku],SMALL(IF(ISNUMBER(MATCH(productData[sex],$EC$11,0)),MATCH(ROW(productData[sku]),ROW(productData[sku])),""),ROWS($A$15:A400)+$B$3)),INDEX(productData[sku],SMALL(IF(ISNUMBER(MATCH(productData[sex],$EC$11,0)*MATCH(productData[size1],$EC$13,0)),MATCH(ROW(productData[sku]),ROW(productData[sku])),""),ROWS($A$15:A400)+$B$3)))),IF($EC$11="",IF($EC$13="",INDEX(productData[sku],SMALL(IF(ISNUMBER(MATCH(productData[category],$EC$9,0)),MATCH(ROW(productData[sku]),ROW(productData[sku])),""),ROWS($A$15:A400)+$B$3)),INDEX(productData[sku],SMALL(IF(ISNUMBER(MATCH(productData[category],$EC$9,0)*MATCH(productData[size1],$EC$13,0)),MATCH(ROW(productData[sku]),ROW(productData[sku])),""),ROWS($A$15:A400)+$B$3))),IF($EC$13="",INDEX(productData[sku],SMALL(IF(ISNUMBER(MATCH(productData[category],$EC$9,0)*MATCH(productData[sex],$EC$11,0)),MATCH(ROW(productData[sku]),ROW(productData[sku])),""),ROWS($A$15:A400)+$B$3)),INDEX(productData[sku],SMALL(IF(ISNUMBER(MATCH(productData[category],$EC$9,0)*MATCH(productData[sex],$EC$11,0)*MATCH(productData[size1],$EC$13,0)),MATCH(ROW(productData[sku]),ROW(productData[sku])),""),ROWS($A$15:A400)+$B$3))))),"")</f>
        <v/>
      </c>
      <c r="EF395" s="501" t="str">
        <f t="array" ref="EF395">IFERROR(IF($EC$9="",IF($EC$11="",IF($EC$13="",INDEX(productData[description],SMALL(MATCH(ROW(productData[sku]),ROW(productData[sku])),ROWS($A$15:A402)+$B$3)),INDEX(productData[description],SMALL(IF(ISNUMBER(MATCH(productData[size1],$EC$13,0)),MATCH(ROW(productData[sku]),ROW(productData[sku])),""),ROWS($A$15:A400)+$B$3))),IF($EC$13="",INDEX(productData[description],SMALL(IF(ISNUMBER(MATCH(productData[sex],$EC$11,0)),MATCH(ROW(productData[sku]),ROW(productData[sku])),""),ROWS($A$15:A400)+$B$3)),INDEX(productData[description],SMALL(IF(ISNUMBER(MATCH(productData[sex],$EC$11,0)*MATCH(productData[size1],$EC$13,0)),MATCH(ROW(productData[sku]),ROW(productData[sku])),""),ROWS($A$15:A400)+$B$3)))),IF($EC$11="",IF($EC$13="",INDEX(productData[description],SMALL(IF(ISNUMBER(MATCH(productData[category],$EC$9,0)),MATCH(ROW(productData[sku]),ROW(productData[sku])),""),ROWS($A$15:A400)+$B$3)),INDEX(productData[description],SMALL(IF(ISNUMBER(MATCH(productData[category],$EC$9,0)*MATCH(productData[size1],$EC$13,0)),MATCH(ROW(productData[sku]),ROW(productData[sku])),""),ROWS($A$15:A400)+$B$3))),IF($EC$13="",INDEX(productData[description],SMALL(IF(ISNUMBER(MATCH(productData[category],$EC$9,0)*MATCH(productData[sex],$EC$11,0)),MATCH(ROW(productData[sku]),ROW(productData[sku])),""),ROWS($A$15:A400)+$B$3)),INDEX(productData[description],SMALL(IF(ISNUMBER(MATCH(productData[category],$EC$9,0)*MATCH(productData[sex],$EC$11,0)*MATCH(productData[size1],$EC$13,0)),MATCH(ROW(productData[sku]),ROW(productData[sku])),""),ROWS($A$15:A400)+$B$3))))),"")</f>
        <v/>
      </c>
      <c r="EG395" s="338" t="str">
        <f>IFERROR(IF('BHPC MANAGER'!$EE395="","",INDEX(inventory[ESISTENZA],MATCH('BHPC MANAGER'!$EE395,inventory[SKU],0))),0)</f>
        <v/>
      </c>
      <c r="EH395" s="339"/>
      <c r="EI395" s="339" t="str">
        <f t="shared" si="23"/>
        <v/>
      </c>
      <c r="EJ395" s="340"/>
      <c r="EK395" s="341" t="str">
        <f t="shared" si="24"/>
        <v/>
      </c>
    </row>
    <row r="396" spans="135:141" x14ac:dyDescent="0.35">
      <c r="EE396" s="342" t="str">
        <f t="array" ref="EE396">IFERROR(IF($EC$9="",IF($EC$11="",IF($EC$13="",INDEX(productData[sku],SMALL(MATCH(ROW(productData[sku]),ROW(productData[sku])),ROWS($A$15:A403)+$B$3)),INDEX(productData[sku],SMALL(IF(ISNUMBER(MATCH(productData[size1],$EC$13,0)),MATCH(ROW(productData[sku]),ROW(productData[sku])),""),ROWS($A$15:A401)+$B$3))),IF($EC$13="",INDEX(productData[sku],SMALL(IF(ISNUMBER(MATCH(productData[sex],$EC$11,0)),MATCH(ROW(productData[sku]),ROW(productData[sku])),""),ROWS($A$15:A401)+$B$3)),INDEX(productData[sku],SMALL(IF(ISNUMBER(MATCH(productData[sex],$EC$11,0)*MATCH(productData[size1],$EC$13,0)),MATCH(ROW(productData[sku]),ROW(productData[sku])),""),ROWS($A$15:A401)+$B$3)))),IF($EC$11="",IF($EC$13="",INDEX(productData[sku],SMALL(IF(ISNUMBER(MATCH(productData[category],$EC$9,0)),MATCH(ROW(productData[sku]),ROW(productData[sku])),""),ROWS($A$15:A401)+$B$3)),INDEX(productData[sku],SMALL(IF(ISNUMBER(MATCH(productData[category],$EC$9,0)*MATCH(productData[size1],$EC$13,0)),MATCH(ROW(productData[sku]),ROW(productData[sku])),""),ROWS($A$15:A401)+$B$3))),IF($EC$13="",INDEX(productData[sku],SMALL(IF(ISNUMBER(MATCH(productData[category],$EC$9,0)*MATCH(productData[sex],$EC$11,0)),MATCH(ROW(productData[sku]),ROW(productData[sku])),""),ROWS($A$15:A401)+$B$3)),INDEX(productData[sku],SMALL(IF(ISNUMBER(MATCH(productData[category],$EC$9,0)*MATCH(productData[sex],$EC$11,0)*MATCH(productData[size1],$EC$13,0)),MATCH(ROW(productData[sku]),ROW(productData[sku])),""),ROWS($A$15:A401)+$B$3))))),"")</f>
        <v/>
      </c>
      <c r="EF396" s="502" t="str">
        <f t="array" ref="EF396">IFERROR(IF($EC$9="",IF($EC$11="",IF($EC$13="",INDEX(productData[description],SMALL(MATCH(ROW(productData[sku]),ROW(productData[sku])),ROWS($A$15:A403)+$B$3)),INDEX(productData[description],SMALL(IF(ISNUMBER(MATCH(productData[size1],$EC$13,0)),MATCH(ROW(productData[sku]),ROW(productData[sku])),""),ROWS($A$15:A401)+$B$3))),IF($EC$13="",INDEX(productData[description],SMALL(IF(ISNUMBER(MATCH(productData[sex],$EC$11,0)),MATCH(ROW(productData[sku]),ROW(productData[sku])),""),ROWS($A$15:A401)+$B$3)),INDEX(productData[description],SMALL(IF(ISNUMBER(MATCH(productData[sex],$EC$11,0)*MATCH(productData[size1],$EC$13,0)),MATCH(ROW(productData[sku]),ROW(productData[sku])),""),ROWS($A$15:A401)+$B$3)))),IF($EC$11="",IF($EC$13="",INDEX(productData[description],SMALL(IF(ISNUMBER(MATCH(productData[category],$EC$9,0)),MATCH(ROW(productData[sku]),ROW(productData[sku])),""),ROWS($A$15:A401)+$B$3)),INDEX(productData[description],SMALL(IF(ISNUMBER(MATCH(productData[category],$EC$9,0)*MATCH(productData[size1],$EC$13,0)),MATCH(ROW(productData[sku]),ROW(productData[sku])),""),ROWS($A$15:A401)+$B$3))),IF($EC$13="",INDEX(productData[description],SMALL(IF(ISNUMBER(MATCH(productData[category],$EC$9,0)*MATCH(productData[sex],$EC$11,0)),MATCH(ROW(productData[sku]),ROW(productData[sku])),""),ROWS($A$15:A401)+$B$3)),INDEX(productData[description],SMALL(IF(ISNUMBER(MATCH(productData[category],$EC$9,0)*MATCH(productData[sex],$EC$11,0)*MATCH(productData[size1],$EC$13,0)),MATCH(ROW(productData[sku]),ROW(productData[sku])),""),ROWS($A$15:A401)+$B$3))))),"")</f>
        <v/>
      </c>
      <c r="EG396" s="343" t="str">
        <f>IFERROR(IF('BHPC MANAGER'!$EE396="","",INDEX(inventory[ESISTENZA],MATCH('BHPC MANAGER'!$EE396,inventory[SKU],0))),0)</f>
        <v/>
      </c>
      <c r="EH396" s="344"/>
      <c r="EI396" s="344" t="str">
        <f t="shared" si="23"/>
        <v/>
      </c>
      <c r="EJ396" s="345"/>
      <c r="EK396" s="346" t="str">
        <f t="shared" si="24"/>
        <v/>
      </c>
    </row>
    <row r="397" spans="135:141" x14ac:dyDescent="0.35">
      <c r="EE397" s="337" t="str">
        <f t="array" ref="EE397">IFERROR(IF($EC$9="",IF($EC$11="",IF($EC$13="",INDEX(productData[sku],SMALL(MATCH(ROW(productData[sku]),ROW(productData[sku])),ROWS($A$15:A404)+$B$3)),INDEX(productData[sku],SMALL(IF(ISNUMBER(MATCH(productData[size1],$EC$13,0)),MATCH(ROW(productData[sku]),ROW(productData[sku])),""),ROWS($A$15:A402)+$B$3))),IF($EC$13="",INDEX(productData[sku],SMALL(IF(ISNUMBER(MATCH(productData[sex],$EC$11,0)),MATCH(ROW(productData[sku]),ROW(productData[sku])),""),ROWS($A$15:A402)+$B$3)),INDEX(productData[sku],SMALL(IF(ISNUMBER(MATCH(productData[sex],$EC$11,0)*MATCH(productData[size1],$EC$13,0)),MATCH(ROW(productData[sku]),ROW(productData[sku])),""),ROWS($A$15:A402)+$B$3)))),IF($EC$11="",IF($EC$13="",INDEX(productData[sku],SMALL(IF(ISNUMBER(MATCH(productData[category],$EC$9,0)),MATCH(ROW(productData[sku]),ROW(productData[sku])),""),ROWS($A$15:A402)+$B$3)),INDEX(productData[sku],SMALL(IF(ISNUMBER(MATCH(productData[category],$EC$9,0)*MATCH(productData[size1],$EC$13,0)),MATCH(ROW(productData[sku]),ROW(productData[sku])),""),ROWS($A$15:A402)+$B$3))),IF($EC$13="",INDEX(productData[sku],SMALL(IF(ISNUMBER(MATCH(productData[category],$EC$9,0)*MATCH(productData[sex],$EC$11,0)),MATCH(ROW(productData[sku]),ROW(productData[sku])),""),ROWS($A$15:A402)+$B$3)),INDEX(productData[sku],SMALL(IF(ISNUMBER(MATCH(productData[category],$EC$9,0)*MATCH(productData[sex],$EC$11,0)*MATCH(productData[size1],$EC$13,0)),MATCH(ROW(productData[sku]),ROW(productData[sku])),""),ROWS($A$15:A402)+$B$3))))),"")</f>
        <v/>
      </c>
      <c r="EF397" s="501" t="str">
        <f t="array" ref="EF397">IFERROR(IF($EC$9="",IF($EC$11="",IF($EC$13="",INDEX(productData[description],SMALL(MATCH(ROW(productData[sku]),ROW(productData[sku])),ROWS($A$15:A404)+$B$3)),INDEX(productData[description],SMALL(IF(ISNUMBER(MATCH(productData[size1],$EC$13,0)),MATCH(ROW(productData[sku]),ROW(productData[sku])),""),ROWS($A$15:A402)+$B$3))),IF($EC$13="",INDEX(productData[description],SMALL(IF(ISNUMBER(MATCH(productData[sex],$EC$11,0)),MATCH(ROW(productData[sku]),ROW(productData[sku])),""),ROWS($A$15:A402)+$B$3)),INDEX(productData[description],SMALL(IF(ISNUMBER(MATCH(productData[sex],$EC$11,0)*MATCH(productData[size1],$EC$13,0)),MATCH(ROW(productData[sku]),ROW(productData[sku])),""),ROWS($A$15:A402)+$B$3)))),IF($EC$11="",IF($EC$13="",INDEX(productData[description],SMALL(IF(ISNUMBER(MATCH(productData[category],$EC$9,0)),MATCH(ROW(productData[sku]),ROW(productData[sku])),""),ROWS($A$15:A402)+$B$3)),INDEX(productData[description],SMALL(IF(ISNUMBER(MATCH(productData[category],$EC$9,0)*MATCH(productData[size1],$EC$13,0)),MATCH(ROW(productData[sku]),ROW(productData[sku])),""),ROWS($A$15:A402)+$B$3))),IF($EC$13="",INDEX(productData[description],SMALL(IF(ISNUMBER(MATCH(productData[category],$EC$9,0)*MATCH(productData[sex],$EC$11,0)),MATCH(ROW(productData[sku]),ROW(productData[sku])),""),ROWS($A$15:A402)+$B$3)),INDEX(productData[description],SMALL(IF(ISNUMBER(MATCH(productData[category],$EC$9,0)*MATCH(productData[sex],$EC$11,0)*MATCH(productData[size1],$EC$13,0)),MATCH(ROW(productData[sku]),ROW(productData[sku])),""),ROWS($A$15:A402)+$B$3))))),"")</f>
        <v/>
      </c>
      <c r="EG397" s="338" t="str">
        <f>IFERROR(IF('BHPC MANAGER'!$EE397="","",INDEX(inventory[ESISTENZA],MATCH('BHPC MANAGER'!$EE397,inventory[SKU],0))),0)</f>
        <v/>
      </c>
      <c r="EH397" s="339"/>
      <c r="EI397" s="339" t="str">
        <f t="shared" si="23"/>
        <v/>
      </c>
      <c r="EJ397" s="340"/>
      <c r="EK397" s="341" t="str">
        <f t="shared" si="24"/>
        <v/>
      </c>
    </row>
    <row r="398" spans="135:141" x14ac:dyDescent="0.35">
      <c r="EE398" s="342" t="str">
        <f t="array" ref="EE398">IFERROR(IF($EC$9="",IF($EC$11="",IF($EC$13="",INDEX(productData[sku],SMALL(MATCH(ROW(productData[sku]),ROW(productData[sku])),ROWS($A$15:A405)+$B$3)),INDEX(productData[sku],SMALL(IF(ISNUMBER(MATCH(productData[size1],$EC$13,0)),MATCH(ROW(productData[sku]),ROW(productData[sku])),""),ROWS($A$15:A403)+$B$3))),IF($EC$13="",INDEX(productData[sku],SMALL(IF(ISNUMBER(MATCH(productData[sex],$EC$11,0)),MATCH(ROW(productData[sku]),ROW(productData[sku])),""),ROWS($A$15:A403)+$B$3)),INDEX(productData[sku],SMALL(IF(ISNUMBER(MATCH(productData[sex],$EC$11,0)*MATCH(productData[size1],$EC$13,0)),MATCH(ROW(productData[sku]),ROW(productData[sku])),""),ROWS($A$15:A403)+$B$3)))),IF($EC$11="",IF($EC$13="",INDEX(productData[sku],SMALL(IF(ISNUMBER(MATCH(productData[category],$EC$9,0)),MATCH(ROW(productData[sku]),ROW(productData[sku])),""),ROWS($A$15:A403)+$B$3)),INDEX(productData[sku],SMALL(IF(ISNUMBER(MATCH(productData[category],$EC$9,0)*MATCH(productData[size1],$EC$13,0)),MATCH(ROW(productData[sku]),ROW(productData[sku])),""),ROWS($A$15:A403)+$B$3))),IF($EC$13="",INDEX(productData[sku],SMALL(IF(ISNUMBER(MATCH(productData[category],$EC$9,0)*MATCH(productData[sex],$EC$11,0)),MATCH(ROW(productData[sku]),ROW(productData[sku])),""),ROWS($A$15:A403)+$B$3)),INDEX(productData[sku],SMALL(IF(ISNUMBER(MATCH(productData[category],$EC$9,0)*MATCH(productData[sex],$EC$11,0)*MATCH(productData[size1],$EC$13,0)),MATCH(ROW(productData[sku]),ROW(productData[sku])),""),ROWS($A$15:A403)+$B$3))))),"")</f>
        <v/>
      </c>
      <c r="EF398" s="502" t="str">
        <f t="array" ref="EF398">IFERROR(IF($EC$9="",IF($EC$11="",IF($EC$13="",INDEX(productData[description],SMALL(MATCH(ROW(productData[sku]),ROW(productData[sku])),ROWS($A$15:A405)+$B$3)),INDEX(productData[description],SMALL(IF(ISNUMBER(MATCH(productData[size1],$EC$13,0)),MATCH(ROW(productData[sku]),ROW(productData[sku])),""),ROWS($A$15:A403)+$B$3))),IF($EC$13="",INDEX(productData[description],SMALL(IF(ISNUMBER(MATCH(productData[sex],$EC$11,0)),MATCH(ROW(productData[sku]),ROW(productData[sku])),""),ROWS($A$15:A403)+$B$3)),INDEX(productData[description],SMALL(IF(ISNUMBER(MATCH(productData[sex],$EC$11,0)*MATCH(productData[size1],$EC$13,0)),MATCH(ROW(productData[sku]),ROW(productData[sku])),""),ROWS($A$15:A403)+$B$3)))),IF($EC$11="",IF($EC$13="",INDEX(productData[description],SMALL(IF(ISNUMBER(MATCH(productData[category],$EC$9,0)),MATCH(ROW(productData[sku]),ROW(productData[sku])),""),ROWS($A$15:A403)+$B$3)),INDEX(productData[description],SMALL(IF(ISNUMBER(MATCH(productData[category],$EC$9,0)*MATCH(productData[size1],$EC$13,0)),MATCH(ROW(productData[sku]),ROW(productData[sku])),""),ROWS($A$15:A403)+$B$3))),IF($EC$13="",INDEX(productData[description],SMALL(IF(ISNUMBER(MATCH(productData[category],$EC$9,0)*MATCH(productData[sex],$EC$11,0)),MATCH(ROW(productData[sku]),ROW(productData[sku])),""),ROWS($A$15:A403)+$B$3)),INDEX(productData[description],SMALL(IF(ISNUMBER(MATCH(productData[category],$EC$9,0)*MATCH(productData[sex],$EC$11,0)*MATCH(productData[size1],$EC$13,0)),MATCH(ROW(productData[sku]),ROW(productData[sku])),""),ROWS($A$15:A403)+$B$3))))),"")</f>
        <v/>
      </c>
      <c r="EG398" s="343" t="str">
        <f>IFERROR(IF('BHPC MANAGER'!$EE398="","",INDEX(inventory[ESISTENZA],MATCH('BHPC MANAGER'!$EE398,inventory[SKU],0))),0)</f>
        <v/>
      </c>
      <c r="EH398" s="344"/>
      <c r="EI398" s="344" t="str">
        <f t="shared" si="23"/>
        <v/>
      </c>
      <c r="EJ398" s="345"/>
      <c r="EK398" s="346" t="str">
        <f t="shared" si="24"/>
        <v/>
      </c>
    </row>
    <row r="399" spans="135:141" x14ac:dyDescent="0.35">
      <c r="EE399" s="337" t="str">
        <f t="array" ref="EE399">IFERROR(IF($EC$9="",IF($EC$11="",IF($EC$13="",INDEX(productData[sku],SMALL(MATCH(ROW(productData[sku]),ROW(productData[sku])),ROWS($A$15:A406)+$B$3)),INDEX(productData[sku],SMALL(IF(ISNUMBER(MATCH(productData[size1],$EC$13,0)),MATCH(ROW(productData[sku]),ROW(productData[sku])),""),ROWS($A$15:A404)+$B$3))),IF($EC$13="",INDEX(productData[sku],SMALL(IF(ISNUMBER(MATCH(productData[sex],$EC$11,0)),MATCH(ROW(productData[sku]),ROW(productData[sku])),""),ROWS($A$15:A404)+$B$3)),INDEX(productData[sku],SMALL(IF(ISNUMBER(MATCH(productData[sex],$EC$11,0)*MATCH(productData[size1],$EC$13,0)),MATCH(ROW(productData[sku]),ROW(productData[sku])),""),ROWS($A$15:A404)+$B$3)))),IF($EC$11="",IF($EC$13="",INDEX(productData[sku],SMALL(IF(ISNUMBER(MATCH(productData[category],$EC$9,0)),MATCH(ROW(productData[sku]),ROW(productData[sku])),""),ROWS($A$15:A404)+$B$3)),INDEX(productData[sku],SMALL(IF(ISNUMBER(MATCH(productData[category],$EC$9,0)*MATCH(productData[size1],$EC$13,0)),MATCH(ROW(productData[sku]),ROW(productData[sku])),""),ROWS($A$15:A404)+$B$3))),IF($EC$13="",INDEX(productData[sku],SMALL(IF(ISNUMBER(MATCH(productData[category],$EC$9,0)*MATCH(productData[sex],$EC$11,0)),MATCH(ROW(productData[sku]),ROW(productData[sku])),""),ROWS($A$15:A404)+$B$3)),INDEX(productData[sku],SMALL(IF(ISNUMBER(MATCH(productData[category],$EC$9,0)*MATCH(productData[sex],$EC$11,0)*MATCH(productData[size1],$EC$13,0)),MATCH(ROW(productData[sku]),ROW(productData[sku])),""),ROWS($A$15:A404)+$B$3))))),"")</f>
        <v/>
      </c>
      <c r="EF399" s="501" t="str">
        <f t="array" ref="EF399">IFERROR(IF($EC$9="",IF($EC$11="",IF($EC$13="",INDEX(productData[description],SMALL(MATCH(ROW(productData[sku]),ROW(productData[sku])),ROWS($A$15:A406)+$B$3)),INDEX(productData[description],SMALL(IF(ISNUMBER(MATCH(productData[size1],$EC$13,0)),MATCH(ROW(productData[sku]),ROW(productData[sku])),""),ROWS($A$15:A404)+$B$3))),IF($EC$13="",INDEX(productData[description],SMALL(IF(ISNUMBER(MATCH(productData[sex],$EC$11,0)),MATCH(ROW(productData[sku]),ROW(productData[sku])),""),ROWS($A$15:A404)+$B$3)),INDEX(productData[description],SMALL(IF(ISNUMBER(MATCH(productData[sex],$EC$11,0)*MATCH(productData[size1],$EC$13,0)),MATCH(ROW(productData[sku]),ROW(productData[sku])),""),ROWS($A$15:A404)+$B$3)))),IF($EC$11="",IF($EC$13="",INDEX(productData[description],SMALL(IF(ISNUMBER(MATCH(productData[category],$EC$9,0)),MATCH(ROW(productData[sku]),ROW(productData[sku])),""),ROWS($A$15:A404)+$B$3)),INDEX(productData[description],SMALL(IF(ISNUMBER(MATCH(productData[category],$EC$9,0)*MATCH(productData[size1],$EC$13,0)),MATCH(ROW(productData[sku]),ROW(productData[sku])),""),ROWS($A$15:A404)+$B$3))),IF($EC$13="",INDEX(productData[description],SMALL(IF(ISNUMBER(MATCH(productData[category],$EC$9,0)*MATCH(productData[sex],$EC$11,0)),MATCH(ROW(productData[sku]),ROW(productData[sku])),""),ROWS($A$15:A404)+$B$3)),INDEX(productData[description],SMALL(IF(ISNUMBER(MATCH(productData[category],$EC$9,0)*MATCH(productData[sex],$EC$11,0)*MATCH(productData[size1],$EC$13,0)),MATCH(ROW(productData[sku]),ROW(productData[sku])),""),ROWS($A$15:A404)+$B$3))))),"")</f>
        <v/>
      </c>
      <c r="EG399" s="338" t="str">
        <f>IFERROR(IF('BHPC MANAGER'!$EE399="","",INDEX(inventory[ESISTENZA],MATCH('BHPC MANAGER'!$EE399,inventory[SKU],0))),0)</f>
        <v/>
      </c>
      <c r="EH399" s="339"/>
      <c r="EI399" s="339" t="str">
        <f t="shared" si="23"/>
        <v/>
      </c>
      <c r="EJ399" s="340"/>
      <c r="EK399" s="341" t="str">
        <f t="shared" si="24"/>
        <v/>
      </c>
    </row>
    <row r="400" spans="135:141" x14ac:dyDescent="0.35">
      <c r="EE400" s="342" t="str">
        <f t="array" ref="EE400">IFERROR(IF($EC$9="",IF($EC$11="",IF($EC$13="",INDEX(productData[sku],SMALL(MATCH(ROW(productData[sku]),ROW(productData[sku])),ROWS($A$15:A407)+$B$3)),INDEX(productData[sku],SMALL(IF(ISNUMBER(MATCH(productData[size1],$EC$13,0)),MATCH(ROW(productData[sku]),ROW(productData[sku])),""),ROWS($A$15:A405)+$B$3))),IF($EC$13="",INDEX(productData[sku],SMALL(IF(ISNUMBER(MATCH(productData[sex],$EC$11,0)),MATCH(ROW(productData[sku]),ROW(productData[sku])),""),ROWS($A$15:A405)+$B$3)),INDEX(productData[sku],SMALL(IF(ISNUMBER(MATCH(productData[sex],$EC$11,0)*MATCH(productData[size1],$EC$13,0)),MATCH(ROW(productData[sku]),ROW(productData[sku])),""),ROWS($A$15:A405)+$B$3)))),IF($EC$11="",IF($EC$13="",INDEX(productData[sku],SMALL(IF(ISNUMBER(MATCH(productData[category],$EC$9,0)),MATCH(ROW(productData[sku]),ROW(productData[sku])),""),ROWS($A$15:A405)+$B$3)),INDEX(productData[sku],SMALL(IF(ISNUMBER(MATCH(productData[category],$EC$9,0)*MATCH(productData[size1],$EC$13,0)),MATCH(ROW(productData[sku]),ROW(productData[sku])),""),ROWS($A$15:A405)+$B$3))),IF($EC$13="",INDEX(productData[sku],SMALL(IF(ISNUMBER(MATCH(productData[category],$EC$9,0)*MATCH(productData[sex],$EC$11,0)),MATCH(ROW(productData[sku]),ROW(productData[sku])),""),ROWS($A$15:A405)+$B$3)),INDEX(productData[sku],SMALL(IF(ISNUMBER(MATCH(productData[category],$EC$9,0)*MATCH(productData[sex],$EC$11,0)*MATCH(productData[size1],$EC$13,0)),MATCH(ROW(productData[sku]),ROW(productData[sku])),""),ROWS($A$15:A405)+$B$3))))),"")</f>
        <v/>
      </c>
      <c r="EF400" s="502" t="str">
        <f t="array" ref="EF400">IFERROR(IF($EC$9="",IF($EC$11="",IF($EC$13="",INDEX(productData[description],SMALL(MATCH(ROW(productData[sku]),ROW(productData[sku])),ROWS($A$15:A407)+$B$3)),INDEX(productData[description],SMALL(IF(ISNUMBER(MATCH(productData[size1],$EC$13,0)),MATCH(ROW(productData[sku]),ROW(productData[sku])),""),ROWS($A$15:A405)+$B$3))),IF($EC$13="",INDEX(productData[description],SMALL(IF(ISNUMBER(MATCH(productData[sex],$EC$11,0)),MATCH(ROW(productData[sku]),ROW(productData[sku])),""),ROWS($A$15:A405)+$B$3)),INDEX(productData[description],SMALL(IF(ISNUMBER(MATCH(productData[sex],$EC$11,0)*MATCH(productData[size1],$EC$13,0)),MATCH(ROW(productData[sku]),ROW(productData[sku])),""),ROWS($A$15:A405)+$B$3)))),IF($EC$11="",IF($EC$13="",INDEX(productData[description],SMALL(IF(ISNUMBER(MATCH(productData[category],$EC$9,0)),MATCH(ROW(productData[sku]),ROW(productData[sku])),""),ROWS($A$15:A405)+$B$3)),INDEX(productData[description],SMALL(IF(ISNUMBER(MATCH(productData[category],$EC$9,0)*MATCH(productData[size1],$EC$13,0)),MATCH(ROW(productData[sku]),ROW(productData[sku])),""),ROWS($A$15:A405)+$B$3))),IF($EC$13="",INDEX(productData[description],SMALL(IF(ISNUMBER(MATCH(productData[category],$EC$9,0)*MATCH(productData[sex],$EC$11,0)),MATCH(ROW(productData[sku]),ROW(productData[sku])),""),ROWS($A$15:A405)+$B$3)),INDEX(productData[description],SMALL(IF(ISNUMBER(MATCH(productData[category],$EC$9,0)*MATCH(productData[sex],$EC$11,0)*MATCH(productData[size1],$EC$13,0)),MATCH(ROW(productData[sku]),ROW(productData[sku])),""),ROWS($A$15:A405)+$B$3))))),"")</f>
        <v/>
      </c>
      <c r="EG400" s="343" t="str">
        <f>IFERROR(IF('BHPC MANAGER'!$EE400="","",INDEX(inventory[ESISTENZA],MATCH('BHPC MANAGER'!$EE400,inventory[SKU],0))),0)</f>
        <v/>
      </c>
      <c r="EH400" s="344"/>
      <c r="EI400" s="344" t="str">
        <f t="shared" si="23"/>
        <v/>
      </c>
      <c r="EJ400" s="345"/>
      <c r="EK400" s="346" t="str">
        <f t="shared" si="24"/>
        <v/>
      </c>
    </row>
    <row r="401" spans="135:141" x14ac:dyDescent="0.35">
      <c r="EE401" s="337" t="str">
        <f t="array" ref="EE401">IFERROR(IF($EC$9="",IF($EC$11="",IF($EC$13="",INDEX(productData[sku],SMALL(MATCH(ROW(productData[sku]),ROW(productData[sku])),ROWS($A$15:A408)+$B$3)),INDEX(productData[sku],SMALL(IF(ISNUMBER(MATCH(productData[size1],$EC$13,0)),MATCH(ROW(productData[sku]),ROW(productData[sku])),""),ROWS($A$15:A406)+$B$3))),IF($EC$13="",INDEX(productData[sku],SMALL(IF(ISNUMBER(MATCH(productData[sex],$EC$11,0)),MATCH(ROW(productData[sku]),ROW(productData[sku])),""),ROWS($A$15:A406)+$B$3)),INDEX(productData[sku],SMALL(IF(ISNUMBER(MATCH(productData[sex],$EC$11,0)*MATCH(productData[size1],$EC$13,0)),MATCH(ROW(productData[sku]),ROW(productData[sku])),""),ROWS($A$15:A406)+$B$3)))),IF($EC$11="",IF($EC$13="",INDEX(productData[sku],SMALL(IF(ISNUMBER(MATCH(productData[category],$EC$9,0)),MATCH(ROW(productData[sku]),ROW(productData[sku])),""),ROWS($A$15:A406)+$B$3)),INDEX(productData[sku],SMALL(IF(ISNUMBER(MATCH(productData[category],$EC$9,0)*MATCH(productData[size1],$EC$13,0)),MATCH(ROW(productData[sku]),ROW(productData[sku])),""),ROWS($A$15:A406)+$B$3))),IF($EC$13="",INDEX(productData[sku],SMALL(IF(ISNUMBER(MATCH(productData[category],$EC$9,0)*MATCH(productData[sex],$EC$11,0)),MATCH(ROW(productData[sku]),ROW(productData[sku])),""),ROWS($A$15:A406)+$B$3)),INDEX(productData[sku],SMALL(IF(ISNUMBER(MATCH(productData[category],$EC$9,0)*MATCH(productData[sex],$EC$11,0)*MATCH(productData[size1],$EC$13,0)),MATCH(ROW(productData[sku]),ROW(productData[sku])),""),ROWS($A$15:A406)+$B$3))))),"")</f>
        <v/>
      </c>
      <c r="EF401" s="501" t="str">
        <f t="array" ref="EF401">IFERROR(IF($EC$9="",IF($EC$11="",IF($EC$13="",INDEX(productData[description],SMALL(MATCH(ROW(productData[sku]),ROW(productData[sku])),ROWS($A$15:A408)+$B$3)),INDEX(productData[description],SMALL(IF(ISNUMBER(MATCH(productData[size1],$EC$13,0)),MATCH(ROW(productData[sku]),ROW(productData[sku])),""),ROWS($A$15:A406)+$B$3))),IF($EC$13="",INDEX(productData[description],SMALL(IF(ISNUMBER(MATCH(productData[sex],$EC$11,0)),MATCH(ROW(productData[sku]),ROW(productData[sku])),""),ROWS($A$15:A406)+$B$3)),INDEX(productData[description],SMALL(IF(ISNUMBER(MATCH(productData[sex],$EC$11,0)*MATCH(productData[size1],$EC$13,0)),MATCH(ROW(productData[sku]),ROW(productData[sku])),""),ROWS($A$15:A406)+$B$3)))),IF($EC$11="",IF($EC$13="",INDEX(productData[description],SMALL(IF(ISNUMBER(MATCH(productData[category],$EC$9,0)),MATCH(ROW(productData[sku]),ROW(productData[sku])),""),ROWS($A$15:A406)+$B$3)),INDEX(productData[description],SMALL(IF(ISNUMBER(MATCH(productData[category],$EC$9,0)*MATCH(productData[size1],$EC$13,0)),MATCH(ROW(productData[sku]),ROW(productData[sku])),""),ROWS($A$15:A406)+$B$3))),IF($EC$13="",INDEX(productData[description],SMALL(IF(ISNUMBER(MATCH(productData[category],$EC$9,0)*MATCH(productData[sex],$EC$11,0)),MATCH(ROW(productData[sku]),ROW(productData[sku])),""),ROWS($A$15:A406)+$B$3)),INDEX(productData[description],SMALL(IF(ISNUMBER(MATCH(productData[category],$EC$9,0)*MATCH(productData[sex],$EC$11,0)*MATCH(productData[size1],$EC$13,0)),MATCH(ROW(productData[sku]),ROW(productData[sku])),""),ROWS($A$15:A406)+$B$3))))),"")</f>
        <v/>
      </c>
      <c r="EG401" s="338" t="str">
        <f>IFERROR(IF('BHPC MANAGER'!$EE401="","",INDEX(inventory[ESISTENZA],MATCH('BHPC MANAGER'!$EE401,inventory[SKU],0))),0)</f>
        <v/>
      </c>
      <c r="EH401" s="339"/>
      <c r="EI401" s="339" t="str">
        <f t="shared" si="23"/>
        <v/>
      </c>
      <c r="EJ401" s="340"/>
      <c r="EK401" s="341" t="str">
        <f t="shared" si="24"/>
        <v/>
      </c>
    </row>
    <row r="402" spans="135:141" x14ac:dyDescent="0.35">
      <c r="EE402" s="342" t="str">
        <f t="array" ref="EE402">IFERROR(IF($EC$9="",IF($EC$11="",IF($EC$13="",INDEX(productData[sku],SMALL(MATCH(ROW(productData[sku]),ROW(productData[sku])),ROWS($A$15:A409)+$B$3)),INDEX(productData[sku],SMALL(IF(ISNUMBER(MATCH(productData[size1],$EC$13,0)),MATCH(ROW(productData[sku]),ROW(productData[sku])),""),ROWS($A$15:A407)+$B$3))),IF($EC$13="",INDEX(productData[sku],SMALL(IF(ISNUMBER(MATCH(productData[sex],$EC$11,0)),MATCH(ROW(productData[sku]),ROW(productData[sku])),""),ROWS($A$15:A407)+$B$3)),INDEX(productData[sku],SMALL(IF(ISNUMBER(MATCH(productData[sex],$EC$11,0)*MATCH(productData[size1],$EC$13,0)),MATCH(ROW(productData[sku]),ROW(productData[sku])),""),ROWS($A$15:A407)+$B$3)))),IF($EC$11="",IF($EC$13="",INDEX(productData[sku],SMALL(IF(ISNUMBER(MATCH(productData[category],$EC$9,0)),MATCH(ROW(productData[sku]),ROW(productData[sku])),""),ROWS($A$15:A407)+$B$3)),INDEX(productData[sku],SMALL(IF(ISNUMBER(MATCH(productData[category],$EC$9,0)*MATCH(productData[size1],$EC$13,0)),MATCH(ROW(productData[sku]),ROW(productData[sku])),""),ROWS($A$15:A407)+$B$3))),IF($EC$13="",INDEX(productData[sku],SMALL(IF(ISNUMBER(MATCH(productData[category],$EC$9,0)*MATCH(productData[sex],$EC$11,0)),MATCH(ROW(productData[sku]),ROW(productData[sku])),""),ROWS($A$15:A407)+$B$3)),INDEX(productData[sku],SMALL(IF(ISNUMBER(MATCH(productData[category],$EC$9,0)*MATCH(productData[sex],$EC$11,0)*MATCH(productData[size1],$EC$13,0)),MATCH(ROW(productData[sku]),ROW(productData[sku])),""),ROWS($A$15:A407)+$B$3))))),"")</f>
        <v/>
      </c>
      <c r="EF402" s="502" t="str">
        <f t="array" ref="EF402">IFERROR(IF($EC$9="",IF($EC$11="",IF($EC$13="",INDEX(productData[description],SMALL(MATCH(ROW(productData[sku]),ROW(productData[sku])),ROWS($A$15:A409)+$B$3)),INDEX(productData[description],SMALL(IF(ISNUMBER(MATCH(productData[size1],$EC$13,0)),MATCH(ROW(productData[sku]),ROW(productData[sku])),""),ROWS($A$15:A407)+$B$3))),IF($EC$13="",INDEX(productData[description],SMALL(IF(ISNUMBER(MATCH(productData[sex],$EC$11,0)),MATCH(ROW(productData[sku]),ROW(productData[sku])),""),ROWS($A$15:A407)+$B$3)),INDEX(productData[description],SMALL(IF(ISNUMBER(MATCH(productData[sex],$EC$11,0)*MATCH(productData[size1],$EC$13,0)),MATCH(ROW(productData[sku]),ROW(productData[sku])),""),ROWS($A$15:A407)+$B$3)))),IF($EC$11="",IF($EC$13="",INDEX(productData[description],SMALL(IF(ISNUMBER(MATCH(productData[category],$EC$9,0)),MATCH(ROW(productData[sku]),ROW(productData[sku])),""),ROWS($A$15:A407)+$B$3)),INDEX(productData[description],SMALL(IF(ISNUMBER(MATCH(productData[category],$EC$9,0)*MATCH(productData[size1],$EC$13,0)),MATCH(ROW(productData[sku]),ROW(productData[sku])),""),ROWS($A$15:A407)+$B$3))),IF($EC$13="",INDEX(productData[description],SMALL(IF(ISNUMBER(MATCH(productData[category],$EC$9,0)*MATCH(productData[sex],$EC$11,0)),MATCH(ROW(productData[sku]),ROW(productData[sku])),""),ROWS($A$15:A407)+$B$3)),INDEX(productData[description],SMALL(IF(ISNUMBER(MATCH(productData[category],$EC$9,0)*MATCH(productData[sex],$EC$11,0)*MATCH(productData[size1],$EC$13,0)),MATCH(ROW(productData[sku]),ROW(productData[sku])),""),ROWS($A$15:A407)+$B$3))))),"")</f>
        <v/>
      </c>
      <c r="EG402" s="343" t="str">
        <f>IFERROR(IF('BHPC MANAGER'!$EE402="","",INDEX(inventory[ESISTENZA],MATCH('BHPC MANAGER'!$EE402,inventory[SKU],0))),0)</f>
        <v/>
      </c>
      <c r="EH402" s="344"/>
      <c r="EI402" s="344" t="str">
        <f t="shared" si="23"/>
        <v/>
      </c>
      <c r="EJ402" s="345"/>
      <c r="EK402" s="346" t="str">
        <f t="shared" si="24"/>
        <v/>
      </c>
    </row>
    <row r="403" spans="135:141" x14ac:dyDescent="0.35">
      <c r="EE403" s="337" t="str">
        <f t="array" ref="EE403">IFERROR(IF($EC$9="",IF($EC$11="",IF($EC$13="",INDEX(productData[sku],SMALL(MATCH(ROW(productData[sku]),ROW(productData[sku])),ROWS($A$15:A410)+$B$3)),INDEX(productData[sku],SMALL(IF(ISNUMBER(MATCH(productData[size1],$EC$13,0)),MATCH(ROW(productData[sku]),ROW(productData[sku])),""),ROWS($A$15:A408)+$B$3))),IF($EC$13="",INDEX(productData[sku],SMALL(IF(ISNUMBER(MATCH(productData[sex],$EC$11,0)),MATCH(ROW(productData[sku]),ROW(productData[sku])),""),ROWS($A$15:A408)+$B$3)),INDEX(productData[sku],SMALL(IF(ISNUMBER(MATCH(productData[sex],$EC$11,0)*MATCH(productData[size1],$EC$13,0)),MATCH(ROW(productData[sku]),ROW(productData[sku])),""),ROWS($A$15:A408)+$B$3)))),IF($EC$11="",IF($EC$13="",INDEX(productData[sku],SMALL(IF(ISNUMBER(MATCH(productData[category],$EC$9,0)),MATCH(ROW(productData[sku]),ROW(productData[sku])),""),ROWS($A$15:A408)+$B$3)),INDEX(productData[sku],SMALL(IF(ISNUMBER(MATCH(productData[category],$EC$9,0)*MATCH(productData[size1],$EC$13,0)),MATCH(ROW(productData[sku]),ROW(productData[sku])),""),ROWS($A$15:A408)+$B$3))),IF($EC$13="",INDEX(productData[sku],SMALL(IF(ISNUMBER(MATCH(productData[category],$EC$9,0)*MATCH(productData[sex],$EC$11,0)),MATCH(ROW(productData[sku]),ROW(productData[sku])),""),ROWS($A$15:A408)+$B$3)),INDEX(productData[sku],SMALL(IF(ISNUMBER(MATCH(productData[category],$EC$9,0)*MATCH(productData[sex],$EC$11,0)*MATCH(productData[size1],$EC$13,0)),MATCH(ROW(productData[sku]),ROW(productData[sku])),""),ROWS($A$15:A408)+$B$3))))),"")</f>
        <v/>
      </c>
      <c r="EF403" s="501" t="str">
        <f t="array" ref="EF403">IFERROR(IF($EC$9="",IF($EC$11="",IF($EC$13="",INDEX(productData[description],SMALL(MATCH(ROW(productData[sku]),ROW(productData[sku])),ROWS($A$15:A410)+$B$3)),INDEX(productData[description],SMALL(IF(ISNUMBER(MATCH(productData[size1],$EC$13,0)),MATCH(ROW(productData[sku]),ROW(productData[sku])),""),ROWS($A$15:A408)+$B$3))),IF($EC$13="",INDEX(productData[description],SMALL(IF(ISNUMBER(MATCH(productData[sex],$EC$11,0)),MATCH(ROW(productData[sku]),ROW(productData[sku])),""),ROWS($A$15:A408)+$B$3)),INDEX(productData[description],SMALL(IF(ISNUMBER(MATCH(productData[sex],$EC$11,0)*MATCH(productData[size1],$EC$13,0)),MATCH(ROW(productData[sku]),ROW(productData[sku])),""),ROWS($A$15:A408)+$B$3)))),IF($EC$11="",IF($EC$13="",INDEX(productData[description],SMALL(IF(ISNUMBER(MATCH(productData[category],$EC$9,0)),MATCH(ROW(productData[sku]),ROW(productData[sku])),""),ROWS($A$15:A408)+$B$3)),INDEX(productData[description],SMALL(IF(ISNUMBER(MATCH(productData[category],$EC$9,0)*MATCH(productData[size1],$EC$13,0)),MATCH(ROW(productData[sku]),ROW(productData[sku])),""),ROWS($A$15:A408)+$B$3))),IF($EC$13="",INDEX(productData[description],SMALL(IF(ISNUMBER(MATCH(productData[category],$EC$9,0)*MATCH(productData[sex],$EC$11,0)),MATCH(ROW(productData[sku]),ROW(productData[sku])),""),ROWS($A$15:A408)+$B$3)),INDEX(productData[description],SMALL(IF(ISNUMBER(MATCH(productData[category],$EC$9,0)*MATCH(productData[sex],$EC$11,0)*MATCH(productData[size1],$EC$13,0)),MATCH(ROW(productData[sku]),ROW(productData[sku])),""),ROWS($A$15:A408)+$B$3))))),"")</f>
        <v/>
      </c>
      <c r="EG403" s="338" t="str">
        <f>IFERROR(IF('BHPC MANAGER'!$EE403="","",INDEX(inventory[ESISTENZA],MATCH('BHPC MANAGER'!$EE403,inventory[SKU],0))),0)</f>
        <v/>
      </c>
      <c r="EH403" s="339"/>
      <c r="EI403" s="339" t="str">
        <f t="shared" si="23"/>
        <v/>
      </c>
      <c r="EJ403" s="340"/>
      <c r="EK403" s="341" t="str">
        <f t="shared" si="24"/>
        <v/>
      </c>
    </row>
    <row r="404" spans="135:141" x14ac:dyDescent="0.35">
      <c r="EE404" s="342" t="str">
        <f t="array" ref="EE404">IFERROR(IF($EC$9="",IF($EC$11="",IF($EC$13="",INDEX(productData[sku],SMALL(MATCH(ROW(productData[sku]),ROW(productData[sku])),ROWS($A$15:A411)+$B$3)),INDEX(productData[sku],SMALL(IF(ISNUMBER(MATCH(productData[size1],$EC$13,0)),MATCH(ROW(productData[sku]),ROW(productData[sku])),""),ROWS($A$15:A409)+$B$3))),IF($EC$13="",INDEX(productData[sku],SMALL(IF(ISNUMBER(MATCH(productData[sex],$EC$11,0)),MATCH(ROW(productData[sku]),ROW(productData[sku])),""),ROWS($A$15:A409)+$B$3)),INDEX(productData[sku],SMALL(IF(ISNUMBER(MATCH(productData[sex],$EC$11,0)*MATCH(productData[size1],$EC$13,0)),MATCH(ROW(productData[sku]),ROW(productData[sku])),""),ROWS($A$15:A409)+$B$3)))),IF($EC$11="",IF($EC$13="",INDEX(productData[sku],SMALL(IF(ISNUMBER(MATCH(productData[category],$EC$9,0)),MATCH(ROW(productData[sku]),ROW(productData[sku])),""),ROWS($A$15:A409)+$B$3)),INDEX(productData[sku],SMALL(IF(ISNUMBER(MATCH(productData[category],$EC$9,0)*MATCH(productData[size1],$EC$13,0)),MATCH(ROW(productData[sku]),ROW(productData[sku])),""),ROWS($A$15:A409)+$B$3))),IF($EC$13="",INDEX(productData[sku],SMALL(IF(ISNUMBER(MATCH(productData[category],$EC$9,0)*MATCH(productData[sex],$EC$11,0)),MATCH(ROW(productData[sku]),ROW(productData[sku])),""),ROWS($A$15:A409)+$B$3)),INDEX(productData[sku],SMALL(IF(ISNUMBER(MATCH(productData[category],$EC$9,0)*MATCH(productData[sex],$EC$11,0)*MATCH(productData[size1],$EC$13,0)),MATCH(ROW(productData[sku]),ROW(productData[sku])),""),ROWS($A$15:A409)+$B$3))))),"")</f>
        <v/>
      </c>
      <c r="EF404" s="502" t="str">
        <f t="array" ref="EF404">IFERROR(IF($EC$9="",IF($EC$11="",IF($EC$13="",INDEX(productData[description],SMALL(MATCH(ROW(productData[sku]),ROW(productData[sku])),ROWS($A$15:A411)+$B$3)),INDEX(productData[description],SMALL(IF(ISNUMBER(MATCH(productData[size1],$EC$13,0)),MATCH(ROW(productData[sku]),ROW(productData[sku])),""),ROWS($A$15:A409)+$B$3))),IF($EC$13="",INDEX(productData[description],SMALL(IF(ISNUMBER(MATCH(productData[sex],$EC$11,0)),MATCH(ROW(productData[sku]),ROW(productData[sku])),""),ROWS($A$15:A409)+$B$3)),INDEX(productData[description],SMALL(IF(ISNUMBER(MATCH(productData[sex],$EC$11,0)*MATCH(productData[size1],$EC$13,0)),MATCH(ROW(productData[sku]),ROW(productData[sku])),""),ROWS($A$15:A409)+$B$3)))),IF($EC$11="",IF($EC$13="",INDEX(productData[description],SMALL(IF(ISNUMBER(MATCH(productData[category],$EC$9,0)),MATCH(ROW(productData[sku]),ROW(productData[sku])),""),ROWS($A$15:A409)+$B$3)),INDEX(productData[description],SMALL(IF(ISNUMBER(MATCH(productData[category],$EC$9,0)*MATCH(productData[size1],$EC$13,0)),MATCH(ROW(productData[sku]),ROW(productData[sku])),""),ROWS($A$15:A409)+$B$3))),IF($EC$13="",INDEX(productData[description],SMALL(IF(ISNUMBER(MATCH(productData[category],$EC$9,0)*MATCH(productData[sex],$EC$11,0)),MATCH(ROW(productData[sku]),ROW(productData[sku])),""),ROWS($A$15:A409)+$B$3)),INDEX(productData[description],SMALL(IF(ISNUMBER(MATCH(productData[category],$EC$9,0)*MATCH(productData[sex],$EC$11,0)*MATCH(productData[size1],$EC$13,0)),MATCH(ROW(productData[sku]),ROW(productData[sku])),""),ROWS($A$15:A409)+$B$3))))),"")</f>
        <v/>
      </c>
      <c r="EG404" s="343" t="str">
        <f>IFERROR(IF('BHPC MANAGER'!$EE404="","",INDEX(inventory[ESISTENZA],MATCH('BHPC MANAGER'!$EE404,inventory[SKU],0))),0)</f>
        <v/>
      </c>
      <c r="EH404" s="344"/>
      <c r="EI404" s="344" t="str">
        <f t="shared" si="23"/>
        <v/>
      </c>
      <c r="EJ404" s="345"/>
      <c r="EK404" s="346" t="str">
        <f t="shared" si="24"/>
        <v/>
      </c>
    </row>
    <row r="405" spans="135:141" x14ac:dyDescent="0.35">
      <c r="EE405" s="337" t="str">
        <f t="array" ref="EE405">IFERROR(IF($EC$9="",IF($EC$11="",IF($EC$13="",INDEX(productData[sku],SMALL(MATCH(ROW(productData[sku]),ROW(productData[sku])),ROWS($A$15:A412)+$B$3)),INDEX(productData[sku],SMALL(IF(ISNUMBER(MATCH(productData[size1],$EC$13,0)),MATCH(ROW(productData[sku]),ROW(productData[sku])),""),ROWS($A$15:A410)+$B$3))),IF($EC$13="",INDEX(productData[sku],SMALL(IF(ISNUMBER(MATCH(productData[sex],$EC$11,0)),MATCH(ROW(productData[sku]),ROW(productData[sku])),""),ROWS($A$15:A410)+$B$3)),INDEX(productData[sku],SMALL(IF(ISNUMBER(MATCH(productData[sex],$EC$11,0)*MATCH(productData[size1],$EC$13,0)),MATCH(ROW(productData[sku]),ROW(productData[sku])),""),ROWS($A$15:A410)+$B$3)))),IF($EC$11="",IF($EC$13="",INDEX(productData[sku],SMALL(IF(ISNUMBER(MATCH(productData[category],$EC$9,0)),MATCH(ROW(productData[sku]),ROW(productData[sku])),""),ROWS($A$15:A410)+$B$3)),INDEX(productData[sku],SMALL(IF(ISNUMBER(MATCH(productData[category],$EC$9,0)*MATCH(productData[size1],$EC$13,0)),MATCH(ROW(productData[sku]),ROW(productData[sku])),""),ROWS($A$15:A410)+$B$3))),IF($EC$13="",INDEX(productData[sku],SMALL(IF(ISNUMBER(MATCH(productData[category],$EC$9,0)*MATCH(productData[sex],$EC$11,0)),MATCH(ROW(productData[sku]),ROW(productData[sku])),""),ROWS($A$15:A410)+$B$3)),INDEX(productData[sku],SMALL(IF(ISNUMBER(MATCH(productData[category],$EC$9,0)*MATCH(productData[sex],$EC$11,0)*MATCH(productData[size1],$EC$13,0)),MATCH(ROW(productData[sku]),ROW(productData[sku])),""),ROWS($A$15:A410)+$B$3))))),"")</f>
        <v/>
      </c>
      <c r="EF405" s="501" t="str">
        <f t="array" ref="EF405">IFERROR(IF($EC$9="",IF($EC$11="",IF($EC$13="",INDEX(productData[description],SMALL(MATCH(ROW(productData[sku]),ROW(productData[sku])),ROWS($A$15:A412)+$B$3)),INDEX(productData[description],SMALL(IF(ISNUMBER(MATCH(productData[size1],$EC$13,0)),MATCH(ROW(productData[sku]),ROW(productData[sku])),""),ROWS($A$15:A410)+$B$3))),IF($EC$13="",INDEX(productData[description],SMALL(IF(ISNUMBER(MATCH(productData[sex],$EC$11,0)),MATCH(ROW(productData[sku]),ROW(productData[sku])),""),ROWS($A$15:A410)+$B$3)),INDEX(productData[description],SMALL(IF(ISNUMBER(MATCH(productData[sex],$EC$11,0)*MATCH(productData[size1],$EC$13,0)),MATCH(ROW(productData[sku]),ROW(productData[sku])),""),ROWS($A$15:A410)+$B$3)))),IF($EC$11="",IF($EC$13="",INDEX(productData[description],SMALL(IF(ISNUMBER(MATCH(productData[category],$EC$9,0)),MATCH(ROW(productData[sku]),ROW(productData[sku])),""),ROWS($A$15:A410)+$B$3)),INDEX(productData[description],SMALL(IF(ISNUMBER(MATCH(productData[category],$EC$9,0)*MATCH(productData[size1],$EC$13,0)),MATCH(ROW(productData[sku]),ROW(productData[sku])),""),ROWS($A$15:A410)+$B$3))),IF($EC$13="",INDEX(productData[description],SMALL(IF(ISNUMBER(MATCH(productData[category],$EC$9,0)*MATCH(productData[sex],$EC$11,0)),MATCH(ROW(productData[sku]),ROW(productData[sku])),""),ROWS($A$15:A410)+$B$3)),INDEX(productData[description],SMALL(IF(ISNUMBER(MATCH(productData[category],$EC$9,0)*MATCH(productData[sex],$EC$11,0)*MATCH(productData[size1],$EC$13,0)),MATCH(ROW(productData[sku]),ROW(productData[sku])),""),ROWS($A$15:A410)+$B$3))))),"")</f>
        <v/>
      </c>
      <c r="EG405" s="338" t="str">
        <f>IFERROR(IF('BHPC MANAGER'!$EE405="","",INDEX(inventory[ESISTENZA],MATCH('BHPC MANAGER'!$EE405,inventory[SKU],0))),0)</f>
        <v/>
      </c>
      <c r="EH405" s="339"/>
      <c r="EI405" s="339" t="str">
        <f t="shared" si="23"/>
        <v/>
      </c>
      <c r="EJ405" s="340"/>
      <c r="EK405" s="341" t="str">
        <f t="shared" si="24"/>
        <v/>
      </c>
    </row>
    <row r="406" spans="135:141" x14ac:dyDescent="0.35">
      <c r="EE406" s="342" t="str">
        <f t="array" ref="EE406">IFERROR(IF($EC$9="",IF($EC$11="",IF($EC$13="",INDEX(productData[sku],SMALL(MATCH(ROW(productData[sku]),ROW(productData[sku])),ROWS($A$15:A413)+$B$3)),INDEX(productData[sku],SMALL(IF(ISNUMBER(MATCH(productData[size1],$EC$13,0)),MATCH(ROW(productData[sku]),ROW(productData[sku])),""),ROWS($A$15:A411)+$B$3))),IF($EC$13="",INDEX(productData[sku],SMALL(IF(ISNUMBER(MATCH(productData[sex],$EC$11,0)),MATCH(ROW(productData[sku]),ROW(productData[sku])),""),ROWS($A$15:A411)+$B$3)),INDEX(productData[sku],SMALL(IF(ISNUMBER(MATCH(productData[sex],$EC$11,0)*MATCH(productData[size1],$EC$13,0)),MATCH(ROW(productData[sku]),ROW(productData[sku])),""),ROWS($A$15:A411)+$B$3)))),IF($EC$11="",IF($EC$13="",INDEX(productData[sku],SMALL(IF(ISNUMBER(MATCH(productData[category],$EC$9,0)),MATCH(ROW(productData[sku]),ROW(productData[sku])),""),ROWS($A$15:A411)+$B$3)),INDEX(productData[sku],SMALL(IF(ISNUMBER(MATCH(productData[category],$EC$9,0)*MATCH(productData[size1],$EC$13,0)),MATCH(ROW(productData[sku]),ROW(productData[sku])),""),ROWS($A$15:A411)+$B$3))),IF($EC$13="",INDEX(productData[sku],SMALL(IF(ISNUMBER(MATCH(productData[category],$EC$9,0)*MATCH(productData[sex],$EC$11,0)),MATCH(ROW(productData[sku]),ROW(productData[sku])),""),ROWS($A$15:A411)+$B$3)),INDEX(productData[sku],SMALL(IF(ISNUMBER(MATCH(productData[category],$EC$9,0)*MATCH(productData[sex],$EC$11,0)*MATCH(productData[size1],$EC$13,0)),MATCH(ROW(productData[sku]),ROW(productData[sku])),""),ROWS($A$15:A411)+$B$3))))),"")</f>
        <v/>
      </c>
      <c r="EF406" s="502" t="str">
        <f t="array" ref="EF406">IFERROR(IF($EC$9="",IF($EC$11="",IF($EC$13="",INDEX(productData[description],SMALL(MATCH(ROW(productData[sku]),ROW(productData[sku])),ROWS($A$15:A413)+$B$3)),INDEX(productData[description],SMALL(IF(ISNUMBER(MATCH(productData[size1],$EC$13,0)),MATCH(ROW(productData[sku]),ROW(productData[sku])),""),ROWS($A$15:A411)+$B$3))),IF($EC$13="",INDEX(productData[description],SMALL(IF(ISNUMBER(MATCH(productData[sex],$EC$11,0)),MATCH(ROW(productData[sku]),ROW(productData[sku])),""),ROWS($A$15:A411)+$B$3)),INDEX(productData[description],SMALL(IF(ISNUMBER(MATCH(productData[sex],$EC$11,0)*MATCH(productData[size1],$EC$13,0)),MATCH(ROW(productData[sku]),ROW(productData[sku])),""),ROWS($A$15:A411)+$B$3)))),IF($EC$11="",IF($EC$13="",INDEX(productData[description],SMALL(IF(ISNUMBER(MATCH(productData[category],$EC$9,0)),MATCH(ROW(productData[sku]),ROW(productData[sku])),""),ROWS($A$15:A411)+$B$3)),INDEX(productData[description],SMALL(IF(ISNUMBER(MATCH(productData[category],$EC$9,0)*MATCH(productData[size1],$EC$13,0)),MATCH(ROW(productData[sku]),ROW(productData[sku])),""),ROWS($A$15:A411)+$B$3))),IF($EC$13="",INDEX(productData[description],SMALL(IF(ISNUMBER(MATCH(productData[category],$EC$9,0)*MATCH(productData[sex],$EC$11,0)),MATCH(ROW(productData[sku]),ROW(productData[sku])),""),ROWS($A$15:A411)+$B$3)),INDEX(productData[description],SMALL(IF(ISNUMBER(MATCH(productData[category],$EC$9,0)*MATCH(productData[sex],$EC$11,0)*MATCH(productData[size1],$EC$13,0)),MATCH(ROW(productData[sku]),ROW(productData[sku])),""),ROWS($A$15:A411)+$B$3))))),"")</f>
        <v/>
      </c>
      <c r="EG406" s="343" t="str">
        <f>IFERROR(IF('BHPC MANAGER'!$EE406="","",INDEX(inventory[ESISTENZA],MATCH('BHPC MANAGER'!$EE406,inventory[SKU],0))),0)</f>
        <v/>
      </c>
      <c r="EH406" s="344"/>
      <c r="EI406" s="344" t="str">
        <f t="shared" si="23"/>
        <v/>
      </c>
      <c r="EJ406" s="345"/>
      <c r="EK406" s="346" t="str">
        <f t="shared" si="24"/>
        <v/>
      </c>
    </row>
    <row r="407" spans="135:141" x14ac:dyDescent="0.35">
      <c r="EE407" s="337" t="str">
        <f t="array" ref="EE407">IFERROR(IF($EC$9="",IF($EC$11="",IF($EC$13="",INDEX(productData[sku],SMALL(MATCH(ROW(productData[sku]),ROW(productData[sku])),ROWS($A$15:A414)+$B$3)),INDEX(productData[sku],SMALL(IF(ISNUMBER(MATCH(productData[size1],$EC$13,0)),MATCH(ROW(productData[sku]),ROW(productData[sku])),""),ROWS($A$15:A412)+$B$3))),IF($EC$13="",INDEX(productData[sku],SMALL(IF(ISNUMBER(MATCH(productData[sex],$EC$11,0)),MATCH(ROW(productData[sku]),ROW(productData[sku])),""),ROWS($A$15:A412)+$B$3)),INDEX(productData[sku],SMALL(IF(ISNUMBER(MATCH(productData[sex],$EC$11,0)*MATCH(productData[size1],$EC$13,0)),MATCH(ROW(productData[sku]),ROW(productData[sku])),""),ROWS($A$15:A412)+$B$3)))),IF($EC$11="",IF($EC$13="",INDEX(productData[sku],SMALL(IF(ISNUMBER(MATCH(productData[category],$EC$9,0)),MATCH(ROW(productData[sku]),ROW(productData[sku])),""),ROWS($A$15:A412)+$B$3)),INDEX(productData[sku],SMALL(IF(ISNUMBER(MATCH(productData[category],$EC$9,0)*MATCH(productData[size1],$EC$13,0)),MATCH(ROW(productData[sku]),ROW(productData[sku])),""),ROWS($A$15:A412)+$B$3))),IF($EC$13="",INDEX(productData[sku],SMALL(IF(ISNUMBER(MATCH(productData[category],$EC$9,0)*MATCH(productData[sex],$EC$11,0)),MATCH(ROW(productData[sku]),ROW(productData[sku])),""),ROWS($A$15:A412)+$B$3)),INDEX(productData[sku],SMALL(IF(ISNUMBER(MATCH(productData[category],$EC$9,0)*MATCH(productData[sex],$EC$11,0)*MATCH(productData[size1],$EC$13,0)),MATCH(ROW(productData[sku]),ROW(productData[sku])),""),ROWS($A$15:A412)+$B$3))))),"")</f>
        <v/>
      </c>
      <c r="EF407" s="501" t="str">
        <f t="array" ref="EF407">IFERROR(IF($EC$9="",IF($EC$11="",IF($EC$13="",INDEX(productData[description],SMALL(MATCH(ROW(productData[sku]),ROW(productData[sku])),ROWS($A$15:A414)+$B$3)),INDEX(productData[description],SMALL(IF(ISNUMBER(MATCH(productData[size1],$EC$13,0)),MATCH(ROW(productData[sku]),ROW(productData[sku])),""),ROWS($A$15:A412)+$B$3))),IF($EC$13="",INDEX(productData[description],SMALL(IF(ISNUMBER(MATCH(productData[sex],$EC$11,0)),MATCH(ROW(productData[sku]),ROW(productData[sku])),""),ROWS($A$15:A412)+$B$3)),INDEX(productData[description],SMALL(IF(ISNUMBER(MATCH(productData[sex],$EC$11,0)*MATCH(productData[size1],$EC$13,0)),MATCH(ROW(productData[sku]),ROW(productData[sku])),""),ROWS($A$15:A412)+$B$3)))),IF($EC$11="",IF($EC$13="",INDEX(productData[description],SMALL(IF(ISNUMBER(MATCH(productData[category],$EC$9,0)),MATCH(ROW(productData[sku]),ROW(productData[sku])),""),ROWS($A$15:A412)+$B$3)),INDEX(productData[description],SMALL(IF(ISNUMBER(MATCH(productData[category],$EC$9,0)*MATCH(productData[size1],$EC$13,0)),MATCH(ROW(productData[sku]),ROW(productData[sku])),""),ROWS($A$15:A412)+$B$3))),IF($EC$13="",INDEX(productData[description],SMALL(IF(ISNUMBER(MATCH(productData[category],$EC$9,0)*MATCH(productData[sex],$EC$11,0)),MATCH(ROW(productData[sku]),ROW(productData[sku])),""),ROWS($A$15:A412)+$B$3)),INDEX(productData[description],SMALL(IF(ISNUMBER(MATCH(productData[category],$EC$9,0)*MATCH(productData[sex],$EC$11,0)*MATCH(productData[size1],$EC$13,0)),MATCH(ROW(productData[sku]),ROW(productData[sku])),""),ROWS($A$15:A412)+$B$3))))),"")</f>
        <v/>
      </c>
      <c r="EG407" s="338" t="str">
        <f>IFERROR(IF('BHPC MANAGER'!$EE407="","",INDEX(inventory[ESISTENZA],MATCH('BHPC MANAGER'!$EE407,inventory[SKU],0))),0)</f>
        <v/>
      </c>
      <c r="EH407" s="339"/>
      <c r="EI407" s="339" t="str">
        <f t="shared" si="23"/>
        <v/>
      </c>
      <c r="EJ407" s="340"/>
      <c r="EK407" s="341" t="str">
        <f t="shared" si="24"/>
        <v/>
      </c>
    </row>
    <row r="408" spans="135:141" x14ac:dyDescent="0.35">
      <c r="EE408" s="342" t="str">
        <f t="array" ref="EE408">IFERROR(IF($EC$9="",IF($EC$11="",IF($EC$13="",INDEX(productData[sku],SMALL(MATCH(ROW(productData[sku]),ROW(productData[sku])),ROWS($A$15:A415)+$B$3)),INDEX(productData[sku],SMALL(IF(ISNUMBER(MATCH(productData[size1],$EC$13,0)),MATCH(ROW(productData[sku]),ROW(productData[sku])),""),ROWS($A$15:A413)+$B$3))),IF($EC$13="",INDEX(productData[sku],SMALL(IF(ISNUMBER(MATCH(productData[sex],$EC$11,0)),MATCH(ROW(productData[sku]),ROW(productData[sku])),""),ROWS($A$15:A413)+$B$3)),INDEX(productData[sku],SMALL(IF(ISNUMBER(MATCH(productData[sex],$EC$11,0)*MATCH(productData[size1],$EC$13,0)),MATCH(ROW(productData[sku]),ROW(productData[sku])),""),ROWS($A$15:A413)+$B$3)))),IF($EC$11="",IF($EC$13="",INDEX(productData[sku],SMALL(IF(ISNUMBER(MATCH(productData[category],$EC$9,0)),MATCH(ROW(productData[sku]),ROW(productData[sku])),""),ROWS($A$15:A413)+$B$3)),INDEX(productData[sku],SMALL(IF(ISNUMBER(MATCH(productData[category],$EC$9,0)*MATCH(productData[size1],$EC$13,0)),MATCH(ROW(productData[sku]),ROW(productData[sku])),""),ROWS($A$15:A413)+$B$3))),IF($EC$13="",INDEX(productData[sku],SMALL(IF(ISNUMBER(MATCH(productData[category],$EC$9,0)*MATCH(productData[sex],$EC$11,0)),MATCH(ROW(productData[sku]),ROW(productData[sku])),""),ROWS($A$15:A413)+$B$3)),INDEX(productData[sku],SMALL(IF(ISNUMBER(MATCH(productData[category],$EC$9,0)*MATCH(productData[sex],$EC$11,0)*MATCH(productData[size1],$EC$13,0)),MATCH(ROW(productData[sku]),ROW(productData[sku])),""),ROWS($A$15:A413)+$B$3))))),"")</f>
        <v/>
      </c>
      <c r="EF408" s="502" t="str">
        <f t="array" ref="EF408">IFERROR(IF($EC$9="",IF($EC$11="",IF($EC$13="",INDEX(productData[description],SMALL(MATCH(ROW(productData[sku]),ROW(productData[sku])),ROWS($A$15:A415)+$B$3)),INDEX(productData[description],SMALL(IF(ISNUMBER(MATCH(productData[size1],$EC$13,0)),MATCH(ROW(productData[sku]),ROW(productData[sku])),""),ROWS($A$15:A413)+$B$3))),IF($EC$13="",INDEX(productData[description],SMALL(IF(ISNUMBER(MATCH(productData[sex],$EC$11,0)),MATCH(ROW(productData[sku]),ROW(productData[sku])),""),ROWS($A$15:A413)+$B$3)),INDEX(productData[description],SMALL(IF(ISNUMBER(MATCH(productData[sex],$EC$11,0)*MATCH(productData[size1],$EC$13,0)),MATCH(ROW(productData[sku]),ROW(productData[sku])),""),ROWS($A$15:A413)+$B$3)))),IF($EC$11="",IF($EC$13="",INDEX(productData[description],SMALL(IF(ISNUMBER(MATCH(productData[category],$EC$9,0)),MATCH(ROW(productData[sku]),ROW(productData[sku])),""),ROWS($A$15:A413)+$B$3)),INDEX(productData[description],SMALL(IF(ISNUMBER(MATCH(productData[category],$EC$9,0)*MATCH(productData[size1],$EC$13,0)),MATCH(ROW(productData[sku]),ROW(productData[sku])),""),ROWS($A$15:A413)+$B$3))),IF($EC$13="",INDEX(productData[description],SMALL(IF(ISNUMBER(MATCH(productData[category],$EC$9,0)*MATCH(productData[sex],$EC$11,0)),MATCH(ROW(productData[sku]),ROW(productData[sku])),""),ROWS($A$15:A413)+$B$3)),INDEX(productData[description],SMALL(IF(ISNUMBER(MATCH(productData[category],$EC$9,0)*MATCH(productData[sex],$EC$11,0)*MATCH(productData[size1],$EC$13,0)),MATCH(ROW(productData[sku]),ROW(productData[sku])),""),ROWS($A$15:A413)+$B$3))))),"")</f>
        <v/>
      </c>
      <c r="EG408" s="343" t="str">
        <f>IFERROR(IF('BHPC MANAGER'!$EE408="","",INDEX(inventory[ESISTENZA],MATCH('BHPC MANAGER'!$EE408,inventory[SKU],0))),0)</f>
        <v/>
      </c>
      <c r="EH408" s="344"/>
      <c r="EI408" s="344" t="str">
        <f t="shared" si="23"/>
        <v/>
      </c>
      <c r="EJ408" s="345"/>
      <c r="EK408" s="346" t="str">
        <f t="shared" si="24"/>
        <v/>
      </c>
    </row>
    <row r="409" spans="135:141" x14ac:dyDescent="0.35">
      <c r="EE409" s="337" t="str">
        <f t="array" ref="EE409">IFERROR(IF($EC$9="",IF($EC$11="",IF($EC$13="",INDEX(productData[sku],SMALL(MATCH(ROW(productData[sku]),ROW(productData[sku])),ROWS($A$15:A416)+$B$3)),INDEX(productData[sku],SMALL(IF(ISNUMBER(MATCH(productData[size1],$EC$13,0)),MATCH(ROW(productData[sku]),ROW(productData[sku])),""),ROWS($A$15:A414)+$B$3))),IF($EC$13="",INDEX(productData[sku],SMALL(IF(ISNUMBER(MATCH(productData[sex],$EC$11,0)),MATCH(ROW(productData[sku]),ROW(productData[sku])),""),ROWS($A$15:A414)+$B$3)),INDEX(productData[sku],SMALL(IF(ISNUMBER(MATCH(productData[sex],$EC$11,0)*MATCH(productData[size1],$EC$13,0)),MATCH(ROW(productData[sku]),ROW(productData[sku])),""),ROWS($A$15:A414)+$B$3)))),IF($EC$11="",IF($EC$13="",INDEX(productData[sku],SMALL(IF(ISNUMBER(MATCH(productData[category],$EC$9,0)),MATCH(ROW(productData[sku]),ROW(productData[sku])),""),ROWS($A$15:A414)+$B$3)),INDEX(productData[sku],SMALL(IF(ISNUMBER(MATCH(productData[category],$EC$9,0)*MATCH(productData[size1],$EC$13,0)),MATCH(ROW(productData[sku]),ROW(productData[sku])),""),ROWS($A$15:A414)+$B$3))),IF($EC$13="",INDEX(productData[sku],SMALL(IF(ISNUMBER(MATCH(productData[category],$EC$9,0)*MATCH(productData[sex],$EC$11,0)),MATCH(ROW(productData[sku]),ROW(productData[sku])),""),ROWS($A$15:A414)+$B$3)),INDEX(productData[sku],SMALL(IF(ISNUMBER(MATCH(productData[category],$EC$9,0)*MATCH(productData[sex],$EC$11,0)*MATCH(productData[size1],$EC$13,0)),MATCH(ROW(productData[sku]),ROW(productData[sku])),""),ROWS($A$15:A414)+$B$3))))),"")</f>
        <v/>
      </c>
      <c r="EF409" s="501" t="str">
        <f t="array" ref="EF409">IFERROR(IF($EC$9="",IF($EC$11="",IF($EC$13="",INDEX(productData[description],SMALL(MATCH(ROW(productData[sku]),ROW(productData[sku])),ROWS($A$15:A416)+$B$3)),INDEX(productData[description],SMALL(IF(ISNUMBER(MATCH(productData[size1],$EC$13,0)),MATCH(ROW(productData[sku]),ROW(productData[sku])),""),ROWS($A$15:A414)+$B$3))),IF($EC$13="",INDEX(productData[description],SMALL(IF(ISNUMBER(MATCH(productData[sex],$EC$11,0)),MATCH(ROW(productData[sku]),ROW(productData[sku])),""),ROWS($A$15:A414)+$B$3)),INDEX(productData[description],SMALL(IF(ISNUMBER(MATCH(productData[sex],$EC$11,0)*MATCH(productData[size1],$EC$13,0)),MATCH(ROW(productData[sku]),ROW(productData[sku])),""),ROWS($A$15:A414)+$B$3)))),IF($EC$11="",IF($EC$13="",INDEX(productData[description],SMALL(IF(ISNUMBER(MATCH(productData[category],$EC$9,0)),MATCH(ROW(productData[sku]),ROW(productData[sku])),""),ROWS($A$15:A414)+$B$3)),INDEX(productData[description],SMALL(IF(ISNUMBER(MATCH(productData[category],$EC$9,0)*MATCH(productData[size1],$EC$13,0)),MATCH(ROW(productData[sku]),ROW(productData[sku])),""),ROWS($A$15:A414)+$B$3))),IF($EC$13="",INDEX(productData[description],SMALL(IF(ISNUMBER(MATCH(productData[category],$EC$9,0)*MATCH(productData[sex],$EC$11,0)),MATCH(ROW(productData[sku]),ROW(productData[sku])),""),ROWS($A$15:A414)+$B$3)),INDEX(productData[description],SMALL(IF(ISNUMBER(MATCH(productData[category],$EC$9,0)*MATCH(productData[sex],$EC$11,0)*MATCH(productData[size1],$EC$13,0)),MATCH(ROW(productData[sku]),ROW(productData[sku])),""),ROWS($A$15:A414)+$B$3))))),"")</f>
        <v/>
      </c>
      <c r="EG409" s="338" t="str">
        <f>IFERROR(IF('BHPC MANAGER'!$EE409="","",INDEX(inventory[ESISTENZA],MATCH('BHPC MANAGER'!$EE409,inventory[SKU],0))),0)</f>
        <v/>
      </c>
      <c r="EH409" s="339"/>
      <c r="EI409" s="339" t="str">
        <f t="shared" si="23"/>
        <v/>
      </c>
      <c r="EJ409" s="340"/>
      <c r="EK409" s="341" t="str">
        <f t="shared" si="24"/>
        <v/>
      </c>
    </row>
    <row r="410" spans="135:141" x14ac:dyDescent="0.35">
      <c r="EE410" s="342" t="str">
        <f t="array" ref="EE410">IFERROR(IF($EC$9="",IF($EC$11="",IF($EC$13="",INDEX(productData[sku],SMALL(MATCH(ROW(productData[sku]),ROW(productData[sku])),ROWS($A$15:A417)+$B$3)),INDEX(productData[sku],SMALL(IF(ISNUMBER(MATCH(productData[size1],$EC$13,0)),MATCH(ROW(productData[sku]),ROW(productData[sku])),""),ROWS($A$15:A415)+$B$3))),IF($EC$13="",INDEX(productData[sku],SMALL(IF(ISNUMBER(MATCH(productData[sex],$EC$11,0)),MATCH(ROW(productData[sku]),ROW(productData[sku])),""),ROWS($A$15:A415)+$B$3)),INDEX(productData[sku],SMALL(IF(ISNUMBER(MATCH(productData[sex],$EC$11,0)*MATCH(productData[size1],$EC$13,0)),MATCH(ROW(productData[sku]),ROW(productData[sku])),""),ROWS($A$15:A415)+$B$3)))),IF($EC$11="",IF($EC$13="",INDEX(productData[sku],SMALL(IF(ISNUMBER(MATCH(productData[category],$EC$9,0)),MATCH(ROW(productData[sku]),ROW(productData[sku])),""),ROWS($A$15:A415)+$B$3)),INDEX(productData[sku],SMALL(IF(ISNUMBER(MATCH(productData[category],$EC$9,0)*MATCH(productData[size1],$EC$13,0)),MATCH(ROW(productData[sku]),ROW(productData[sku])),""),ROWS($A$15:A415)+$B$3))),IF($EC$13="",INDEX(productData[sku],SMALL(IF(ISNUMBER(MATCH(productData[category],$EC$9,0)*MATCH(productData[sex],$EC$11,0)),MATCH(ROW(productData[sku]),ROW(productData[sku])),""),ROWS($A$15:A415)+$B$3)),INDEX(productData[sku],SMALL(IF(ISNUMBER(MATCH(productData[category],$EC$9,0)*MATCH(productData[sex],$EC$11,0)*MATCH(productData[size1],$EC$13,0)),MATCH(ROW(productData[sku]),ROW(productData[sku])),""),ROWS($A$15:A415)+$B$3))))),"")</f>
        <v/>
      </c>
      <c r="EF410" s="502" t="str">
        <f t="array" ref="EF410">IFERROR(IF($EC$9="",IF($EC$11="",IF($EC$13="",INDEX(productData[description],SMALL(MATCH(ROW(productData[sku]),ROW(productData[sku])),ROWS($A$15:A417)+$B$3)),INDEX(productData[description],SMALL(IF(ISNUMBER(MATCH(productData[size1],$EC$13,0)),MATCH(ROW(productData[sku]),ROW(productData[sku])),""),ROWS($A$15:A415)+$B$3))),IF($EC$13="",INDEX(productData[description],SMALL(IF(ISNUMBER(MATCH(productData[sex],$EC$11,0)),MATCH(ROW(productData[sku]),ROW(productData[sku])),""),ROWS($A$15:A415)+$B$3)),INDEX(productData[description],SMALL(IF(ISNUMBER(MATCH(productData[sex],$EC$11,0)*MATCH(productData[size1],$EC$13,0)),MATCH(ROW(productData[sku]),ROW(productData[sku])),""),ROWS($A$15:A415)+$B$3)))),IF($EC$11="",IF($EC$13="",INDEX(productData[description],SMALL(IF(ISNUMBER(MATCH(productData[category],$EC$9,0)),MATCH(ROW(productData[sku]),ROW(productData[sku])),""),ROWS($A$15:A415)+$B$3)),INDEX(productData[description],SMALL(IF(ISNUMBER(MATCH(productData[category],$EC$9,0)*MATCH(productData[size1],$EC$13,0)),MATCH(ROW(productData[sku]),ROW(productData[sku])),""),ROWS($A$15:A415)+$B$3))),IF($EC$13="",INDEX(productData[description],SMALL(IF(ISNUMBER(MATCH(productData[category],$EC$9,0)*MATCH(productData[sex],$EC$11,0)),MATCH(ROW(productData[sku]),ROW(productData[sku])),""),ROWS($A$15:A415)+$B$3)),INDEX(productData[description],SMALL(IF(ISNUMBER(MATCH(productData[category],$EC$9,0)*MATCH(productData[sex],$EC$11,0)*MATCH(productData[size1],$EC$13,0)),MATCH(ROW(productData[sku]),ROW(productData[sku])),""),ROWS($A$15:A415)+$B$3))))),"")</f>
        <v/>
      </c>
      <c r="EG410" s="343" t="str">
        <f>IFERROR(IF('BHPC MANAGER'!$EE410="","",INDEX(inventory[ESISTENZA],MATCH('BHPC MANAGER'!$EE410,inventory[SKU],0))),0)</f>
        <v/>
      </c>
      <c r="EH410" s="344"/>
      <c r="EI410" s="344" t="str">
        <f t="shared" si="23"/>
        <v/>
      </c>
      <c r="EJ410" s="345"/>
      <c r="EK410" s="346" t="str">
        <f t="shared" si="24"/>
        <v/>
      </c>
    </row>
    <row r="411" spans="135:141" x14ac:dyDescent="0.35">
      <c r="EE411" s="337" t="str">
        <f t="array" ref="EE411">IFERROR(IF($EC$9="",IF($EC$11="",IF($EC$13="",INDEX(productData[sku],SMALL(MATCH(ROW(productData[sku]),ROW(productData[sku])),ROWS($A$15:A418)+$B$3)),INDEX(productData[sku],SMALL(IF(ISNUMBER(MATCH(productData[size1],$EC$13,0)),MATCH(ROW(productData[sku]),ROW(productData[sku])),""),ROWS($A$15:A416)+$B$3))),IF($EC$13="",INDEX(productData[sku],SMALL(IF(ISNUMBER(MATCH(productData[sex],$EC$11,0)),MATCH(ROW(productData[sku]),ROW(productData[sku])),""),ROWS($A$15:A416)+$B$3)),INDEX(productData[sku],SMALL(IF(ISNUMBER(MATCH(productData[sex],$EC$11,0)*MATCH(productData[size1],$EC$13,0)),MATCH(ROW(productData[sku]),ROW(productData[sku])),""),ROWS($A$15:A416)+$B$3)))),IF($EC$11="",IF($EC$13="",INDEX(productData[sku],SMALL(IF(ISNUMBER(MATCH(productData[category],$EC$9,0)),MATCH(ROW(productData[sku]),ROW(productData[sku])),""),ROWS($A$15:A416)+$B$3)),INDEX(productData[sku],SMALL(IF(ISNUMBER(MATCH(productData[category],$EC$9,0)*MATCH(productData[size1],$EC$13,0)),MATCH(ROW(productData[sku]),ROW(productData[sku])),""),ROWS($A$15:A416)+$B$3))),IF($EC$13="",INDEX(productData[sku],SMALL(IF(ISNUMBER(MATCH(productData[category],$EC$9,0)*MATCH(productData[sex],$EC$11,0)),MATCH(ROW(productData[sku]),ROW(productData[sku])),""),ROWS($A$15:A416)+$B$3)),INDEX(productData[sku],SMALL(IF(ISNUMBER(MATCH(productData[category],$EC$9,0)*MATCH(productData[sex],$EC$11,0)*MATCH(productData[size1],$EC$13,0)),MATCH(ROW(productData[sku]),ROW(productData[sku])),""),ROWS($A$15:A416)+$B$3))))),"")</f>
        <v/>
      </c>
      <c r="EF411" s="501" t="str">
        <f t="array" ref="EF411">IFERROR(IF($EC$9="",IF($EC$11="",IF($EC$13="",INDEX(productData[description],SMALL(MATCH(ROW(productData[sku]),ROW(productData[sku])),ROWS($A$15:A418)+$B$3)),INDEX(productData[description],SMALL(IF(ISNUMBER(MATCH(productData[size1],$EC$13,0)),MATCH(ROW(productData[sku]),ROW(productData[sku])),""),ROWS($A$15:A416)+$B$3))),IF($EC$13="",INDEX(productData[description],SMALL(IF(ISNUMBER(MATCH(productData[sex],$EC$11,0)),MATCH(ROW(productData[sku]),ROW(productData[sku])),""),ROWS($A$15:A416)+$B$3)),INDEX(productData[description],SMALL(IF(ISNUMBER(MATCH(productData[sex],$EC$11,0)*MATCH(productData[size1],$EC$13,0)),MATCH(ROW(productData[sku]),ROW(productData[sku])),""),ROWS($A$15:A416)+$B$3)))),IF($EC$11="",IF($EC$13="",INDEX(productData[description],SMALL(IF(ISNUMBER(MATCH(productData[category],$EC$9,0)),MATCH(ROW(productData[sku]),ROW(productData[sku])),""),ROWS($A$15:A416)+$B$3)),INDEX(productData[description],SMALL(IF(ISNUMBER(MATCH(productData[category],$EC$9,0)*MATCH(productData[size1],$EC$13,0)),MATCH(ROW(productData[sku]),ROW(productData[sku])),""),ROWS($A$15:A416)+$B$3))),IF($EC$13="",INDEX(productData[description],SMALL(IF(ISNUMBER(MATCH(productData[category],$EC$9,0)*MATCH(productData[sex],$EC$11,0)),MATCH(ROW(productData[sku]),ROW(productData[sku])),""),ROWS($A$15:A416)+$B$3)),INDEX(productData[description],SMALL(IF(ISNUMBER(MATCH(productData[category],$EC$9,0)*MATCH(productData[sex],$EC$11,0)*MATCH(productData[size1],$EC$13,0)),MATCH(ROW(productData[sku]),ROW(productData[sku])),""),ROWS($A$15:A416)+$B$3))))),"")</f>
        <v/>
      </c>
      <c r="EG411" s="338" t="str">
        <f>IFERROR(IF('BHPC MANAGER'!$EE411="","",INDEX(inventory[ESISTENZA],MATCH('BHPC MANAGER'!$EE411,inventory[SKU],0))),0)</f>
        <v/>
      </c>
      <c r="EH411" s="339"/>
      <c r="EI411" s="339" t="str">
        <f t="shared" si="23"/>
        <v/>
      </c>
      <c r="EJ411" s="340"/>
      <c r="EK411" s="341" t="str">
        <f t="shared" si="24"/>
        <v/>
      </c>
    </row>
    <row r="412" spans="135:141" x14ac:dyDescent="0.35">
      <c r="EE412" s="342" t="str">
        <f t="array" ref="EE412">IFERROR(IF($EC$9="",IF($EC$11="",IF($EC$13="",INDEX(productData[sku],SMALL(MATCH(ROW(productData[sku]),ROW(productData[sku])),ROWS($A$15:A419)+$B$3)),INDEX(productData[sku],SMALL(IF(ISNUMBER(MATCH(productData[size1],$EC$13,0)),MATCH(ROW(productData[sku]),ROW(productData[sku])),""),ROWS($A$15:A417)+$B$3))),IF($EC$13="",INDEX(productData[sku],SMALL(IF(ISNUMBER(MATCH(productData[sex],$EC$11,0)),MATCH(ROW(productData[sku]),ROW(productData[sku])),""),ROWS($A$15:A417)+$B$3)),INDEX(productData[sku],SMALL(IF(ISNUMBER(MATCH(productData[sex],$EC$11,0)*MATCH(productData[size1],$EC$13,0)),MATCH(ROW(productData[sku]),ROW(productData[sku])),""),ROWS($A$15:A417)+$B$3)))),IF($EC$11="",IF($EC$13="",INDEX(productData[sku],SMALL(IF(ISNUMBER(MATCH(productData[category],$EC$9,0)),MATCH(ROW(productData[sku]),ROW(productData[sku])),""),ROWS($A$15:A417)+$B$3)),INDEX(productData[sku],SMALL(IF(ISNUMBER(MATCH(productData[category],$EC$9,0)*MATCH(productData[size1],$EC$13,0)),MATCH(ROW(productData[sku]),ROW(productData[sku])),""),ROWS($A$15:A417)+$B$3))),IF($EC$13="",INDEX(productData[sku],SMALL(IF(ISNUMBER(MATCH(productData[category],$EC$9,0)*MATCH(productData[sex],$EC$11,0)),MATCH(ROW(productData[sku]),ROW(productData[sku])),""),ROWS($A$15:A417)+$B$3)),INDEX(productData[sku],SMALL(IF(ISNUMBER(MATCH(productData[category],$EC$9,0)*MATCH(productData[sex],$EC$11,0)*MATCH(productData[size1],$EC$13,0)),MATCH(ROW(productData[sku]),ROW(productData[sku])),""),ROWS($A$15:A417)+$B$3))))),"")</f>
        <v/>
      </c>
      <c r="EF412" s="502" t="str">
        <f t="array" ref="EF412">IFERROR(IF($EC$9="",IF($EC$11="",IF($EC$13="",INDEX(productData[description],SMALL(MATCH(ROW(productData[sku]),ROW(productData[sku])),ROWS($A$15:A419)+$B$3)),INDEX(productData[description],SMALL(IF(ISNUMBER(MATCH(productData[size1],$EC$13,0)),MATCH(ROW(productData[sku]),ROW(productData[sku])),""),ROWS($A$15:A417)+$B$3))),IF($EC$13="",INDEX(productData[description],SMALL(IF(ISNUMBER(MATCH(productData[sex],$EC$11,0)),MATCH(ROW(productData[sku]),ROW(productData[sku])),""),ROWS($A$15:A417)+$B$3)),INDEX(productData[description],SMALL(IF(ISNUMBER(MATCH(productData[sex],$EC$11,0)*MATCH(productData[size1],$EC$13,0)),MATCH(ROW(productData[sku]),ROW(productData[sku])),""),ROWS($A$15:A417)+$B$3)))),IF($EC$11="",IF($EC$13="",INDEX(productData[description],SMALL(IF(ISNUMBER(MATCH(productData[category],$EC$9,0)),MATCH(ROW(productData[sku]),ROW(productData[sku])),""),ROWS($A$15:A417)+$B$3)),INDEX(productData[description],SMALL(IF(ISNUMBER(MATCH(productData[category],$EC$9,0)*MATCH(productData[size1],$EC$13,0)),MATCH(ROW(productData[sku]),ROW(productData[sku])),""),ROWS($A$15:A417)+$B$3))),IF($EC$13="",INDEX(productData[description],SMALL(IF(ISNUMBER(MATCH(productData[category],$EC$9,0)*MATCH(productData[sex],$EC$11,0)),MATCH(ROW(productData[sku]),ROW(productData[sku])),""),ROWS($A$15:A417)+$B$3)),INDEX(productData[description],SMALL(IF(ISNUMBER(MATCH(productData[category],$EC$9,0)*MATCH(productData[sex],$EC$11,0)*MATCH(productData[size1],$EC$13,0)),MATCH(ROW(productData[sku]),ROW(productData[sku])),""),ROWS($A$15:A417)+$B$3))))),"")</f>
        <v/>
      </c>
      <c r="EG412" s="343" t="str">
        <f>IFERROR(IF('BHPC MANAGER'!$EE412="","",INDEX(inventory[ESISTENZA],MATCH('BHPC MANAGER'!$EE412,inventory[SKU],0))),0)</f>
        <v/>
      </c>
      <c r="EH412" s="344"/>
      <c r="EI412" s="344" t="str">
        <f t="shared" si="23"/>
        <v/>
      </c>
      <c r="EJ412" s="345"/>
      <c r="EK412" s="346" t="str">
        <f t="shared" si="24"/>
        <v/>
      </c>
    </row>
    <row r="413" spans="135:141" x14ac:dyDescent="0.35">
      <c r="EE413" s="337" t="str">
        <f t="array" ref="EE413">IFERROR(IF($EC$9="",IF($EC$11="",IF($EC$13="",INDEX(productData[sku],SMALL(MATCH(ROW(productData[sku]),ROW(productData[sku])),ROWS($A$15:A420)+$B$3)),INDEX(productData[sku],SMALL(IF(ISNUMBER(MATCH(productData[size1],$EC$13,0)),MATCH(ROW(productData[sku]),ROW(productData[sku])),""),ROWS($A$15:A418)+$B$3))),IF($EC$13="",INDEX(productData[sku],SMALL(IF(ISNUMBER(MATCH(productData[sex],$EC$11,0)),MATCH(ROW(productData[sku]),ROW(productData[sku])),""),ROWS($A$15:A418)+$B$3)),INDEX(productData[sku],SMALL(IF(ISNUMBER(MATCH(productData[sex],$EC$11,0)*MATCH(productData[size1],$EC$13,0)),MATCH(ROW(productData[sku]),ROW(productData[sku])),""),ROWS($A$15:A418)+$B$3)))),IF($EC$11="",IF($EC$13="",INDEX(productData[sku],SMALL(IF(ISNUMBER(MATCH(productData[category],$EC$9,0)),MATCH(ROW(productData[sku]),ROW(productData[sku])),""),ROWS($A$15:A418)+$B$3)),INDEX(productData[sku],SMALL(IF(ISNUMBER(MATCH(productData[category],$EC$9,0)*MATCH(productData[size1],$EC$13,0)),MATCH(ROW(productData[sku]),ROW(productData[sku])),""),ROWS($A$15:A418)+$B$3))),IF($EC$13="",INDEX(productData[sku],SMALL(IF(ISNUMBER(MATCH(productData[category],$EC$9,0)*MATCH(productData[sex],$EC$11,0)),MATCH(ROW(productData[sku]),ROW(productData[sku])),""),ROWS($A$15:A418)+$B$3)),INDEX(productData[sku],SMALL(IF(ISNUMBER(MATCH(productData[category],$EC$9,0)*MATCH(productData[sex],$EC$11,0)*MATCH(productData[size1],$EC$13,0)),MATCH(ROW(productData[sku]),ROW(productData[sku])),""),ROWS($A$15:A418)+$B$3))))),"")</f>
        <v/>
      </c>
      <c r="EF413" s="501" t="str">
        <f t="array" ref="EF413">IFERROR(IF($EC$9="",IF($EC$11="",IF($EC$13="",INDEX(productData[description],SMALL(MATCH(ROW(productData[sku]),ROW(productData[sku])),ROWS($A$15:A420)+$B$3)),INDEX(productData[description],SMALL(IF(ISNUMBER(MATCH(productData[size1],$EC$13,0)),MATCH(ROW(productData[sku]),ROW(productData[sku])),""),ROWS($A$15:A418)+$B$3))),IF($EC$13="",INDEX(productData[description],SMALL(IF(ISNUMBER(MATCH(productData[sex],$EC$11,0)),MATCH(ROW(productData[sku]),ROW(productData[sku])),""),ROWS($A$15:A418)+$B$3)),INDEX(productData[description],SMALL(IF(ISNUMBER(MATCH(productData[sex],$EC$11,0)*MATCH(productData[size1],$EC$13,0)),MATCH(ROW(productData[sku]),ROW(productData[sku])),""),ROWS($A$15:A418)+$B$3)))),IF($EC$11="",IF($EC$13="",INDEX(productData[description],SMALL(IF(ISNUMBER(MATCH(productData[category],$EC$9,0)),MATCH(ROW(productData[sku]),ROW(productData[sku])),""),ROWS($A$15:A418)+$B$3)),INDEX(productData[description],SMALL(IF(ISNUMBER(MATCH(productData[category],$EC$9,0)*MATCH(productData[size1],$EC$13,0)),MATCH(ROW(productData[sku]),ROW(productData[sku])),""),ROWS($A$15:A418)+$B$3))),IF($EC$13="",INDEX(productData[description],SMALL(IF(ISNUMBER(MATCH(productData[category],$EC$9,0)*MATCH(productData[sex],$EC$11,0)),MATCH(ROW(productData[sku]),ROW(productData[sku])),""),ROWS($A$15:A418)+$B$3)),INDEX(productData[description],SMALL(IF(ISNUMBER(MATCH(productData[category],$EC$9,0)*MATCH(productData[sex],$EC$11,0)*MATCH(productData[size1],$EC$13,0)),MATCH(ROW(productData[sku]),ROW(productData[sku])),""),ROWS($A$15:A418)+$B$3))))),"")</f>
        <v/>
      </c>
      <c r="EG413" s="338" t="str">
        <f>IFERROR(IF('BHPC MANAGER'!$EE413="","",INDEX(inventory[ESISTENZA],MATCH('BHPC MANAGER'!$EE413,inventory[SKU],0))),0)</f>
        <v/>
      </c>
      <c r="EH413" s="339"/>
      <c r="EI413" s="339" t="str">
        <f t="shared" si="23"/>
        <v/>
      </c>
      <c r="EJ413" s="340"/>
      <c r="EK413" s="341" t="str">
        <f t="shared" si="24"/>
        <v/>
      </c>
    </row>
    <row r="414" spans="135:141" x14ac:dyDescent="0.35">
      <c r="EE414" s="342" t="str">
        <f t="array" ref="EE414">IFERROR(IF($EC$9="",IF($EC$11="",IF($EC$13="",INDEX(productData[sku],SMALL(MATCH(ROW(productData[sku]),ROW(productData[sku])),ROWS($A$15:A421)+$B$3)),INDEX(productData[sku],SMALL(IF(ISNUMBER(MATCH(productData[size1],$EC$13,0)),MATCH(ROW(productData[sku]),ROW(productData[sku])),""),ROWS($A$15:A419)+$B$3))),IF($EC$13="",INDEX(productData[sku],SMALL(IF(ISNUMBER(MATCH(productData[sex],$EC$11,0)),MATCH(ROW(productData[sku]),ROW(productData[sku])),""),ROWS($A$15:A419)+$B$3)),INDEX(productData[sku],SMALL(IF(ISNUMBER(MATCH(productData[sex],$EC$11,0)*MATCH(productData[size1],$EC$13,0)),MATCH(ROW(productData[sku]),ROW(productData[sku])),""),ROWS($A$15:A419)+$B$3)))),IF($EC$11="",IF($EC$13="",INDEX(productData[sku],SMALL(IF(ISNUMBER(MATCH(productData[category],$EC$9,0)),MATCH(ROW(productData[sku]),ROW(productData[sku])),""),ROWS($A$15:A419)+$B$3)),INDEX(productData[sku],SMALL(IF(ISNUMBER(MATCH(productData[category],$EC$9,0)*MATCH(productData[size1],$EC$13,0)),MATCH(ROW(productData[sku]),ROW(productData[sku])),""),ROWS($A$15:A419)+$B$3))),IF($EC$13="",INDEX(productData[sku],SMALL(IF(ISNUMBER(MATCH(productData[category],$EC$9,0)*MATCH(productData[sex],$EC$11,0)),MATCH(ROW(productData[sku]),ROW(productData[sku])),""),ROWS($A$15:A419)+$B$3)),INDEX(productData[sku],SMALL(IF(ISNUMBER(MATCH(productData[category],$EC$9,0)*MATCH(productData[sex],$EC$11,0)*MATCH(productData[size1],$EC$13,0)),MATCH(ROW(productData[sku]),ROW(productData[sku])),""),ROWS($A$15:A419)+$B$3))))),"")</f>
        <v/>
      </c>
      <c r="EF414" s="502" t="str">
        <f t="array" ref="EF414">IFERROR(IF($EC$9="",IF($EC$11="",IF($EC$13="",INDEX(productData[description],SMALL(MATCH(ROW(productData[sku]),ROW(productData[sku])),ROWS($A$15:A421)+$B$3)),INDEX(productData[description],SMALL(IF(ISNUMBER(MATCH(productData[size1],$EC$13,0)),MATCH(ROW(productData[sku]),ROW(productData[sku])),""),ROWS($A$15:A419)+$B$3))),IF($EC$13="",INDEX(productData[description],SMALL(IF(ISNUMBER(MATCH(productData[sex],$EC$11,0)),MATCH(ROW(productData[sku]),ROW(productData[sku])),""),ROWS($A$15:A419)+$B$3)),INDEX(productData[description],SMALL(IF(ISNUMBER(MATCH(productData[sex],$EC$11,0)*MATCH(productData[size1],$EC$13,0)),MATCH(ROW(productData[sku]),ROW(productData[sku])),""),ROWS($A$15:A419)+$B$3)))),IF($EC$11="",IF($EC$13="",INDEX(productData[description],SMALL(IF(ISNUMBER(MATCH(productData[category],$EC$9,0)),MATCH(ROW(productData[sku]),ROW(productData[sku])),""),ROWS($A$15:A419)+$B$3)),INDEX(productData[description],SMALL(IF(ISNUMBER(MATCH(productData[category],$EC$9,0)*MATCH(productData[size1],$EC$13,0)),MATCH(ROW(productData[sku]),ROW(productData[sku])),""),ROWS($A$15:A419)+$B$3))),IF($EC$13="",INDEX(productData[description],SMALL(IF(ISNUMBER(MATCH(productData[category],$EC$9,0)*MATCH(productData[sex],$EC$11,0)),MATCH(ROW(productData[sku]),ROW(productData[sku])),""),ROWS($A$15:A419)+$B$3)),INDEX(productData[description],SMALL(IF(ISNUMBER(MATCH(productData[category],$EC$9,0)*MATCH(productData[sex],$EC$11,0)*MATCH(productData[size1],$EC$13,0)),MATCH(ROW(productData[sku]),ROW(productData[sku])),""),ROWS($A$15:A419)+$B$3))))),"")</f>
        <v/>
      </c>
      <c r="EG414" s="343" t="str">
        <f>IFERROR(IF('BHPC MANAGER'!$EE414="","",INDEX(inventory[ESISTENZA],MATCH('BHPC MANAGER'!$EE414,inventory[SKU],0))),0)</f>
        <v/>
      </c>
      <c r="EH414" s="344"/>
      <c r="EI414" s="344" t="str">
        <f t="shared" si="23"/>
        <v/>
      </c>
      <c r="EJ414" s="345"/>
      <c r="EK414" s="346" t="str">
        <f t="shared" si="24"/>
        <v/>
      </c>
    </row>
    <row r="415" spans="135:141" x14ac:dyDescent="0.35">
      <c r="EE415" s="337" t="str">
        <f t="array" ref="EE415">IFERROR(IF($EC$9="",IF($EC$11="",IF($EC$13="",INDEX(productData[sku],SMALL(MATCH(ROW(productData[sku]),ROW(productData[sku])),ROWS($A$15:A422)+$B$3)),INDEX(productData[sku],SMALL(IF(ISNUMBER(MATCH(productData[size1],$EC$13,0)),MATCH(ROW(productData[sku]),ROW(productData[sku])),""),ROWS($A$15:A420)+$B$3))),IF($EC$13="",INDEX(productData[sku],SMALL(IF(ISNUMBER(MATCH(productData[sex],$EC$11,0)),MATCH(ROW(productData[sku]),ROW(productData[sku])),""),ROWS($A$15:A420)+$B$3)),INDEX(productData[sku],SMALL(IF(ISNUMBER(MATCH(productData[sex],$EC$11,0)*MATCH(productData[size1],$EC$13,0)),MATCH(ROW(productData[sku]),ROW(productData[sku])),""),ROWS($A$15:A420)+$B$3)))),IF($EC$11="",IF($EC$13="",INDEX(productData[sku],SMALL(IF(ISNUMBER(MATCH(productData[category],$EC$9,0)),MATCH(ROW(productData[sku]),ROW(productData[sku])),""),ROWS($A$15:A420)+$B$3)),INDEX(productData[sku],SMALL(IF(ISNUMBER(MATCH(productData[category],$EC$9,0)*MATCH(productData[size1],$EC$13,0)),MATCH(ROW(productData[sku]),ROW(productData[sku])),""),ROWS($A$15:A420)+$B$3))),IF($EC$13="",INDEX(productData[sku],SMALL(IF(ISNUMBER(MATCH(productData[category],$EC$9,0)*MATCH(productData[sex],$EC$11,0)),MATCH(ROW(productData[sku]),ROW(productData[sku])),""),ROWS($A$15:A420)+$B$3)),INDEX(productData[sku],SMALL(IF(ISNUMBER(MATCH(productData[category],$EC$9,0)*MATCH(productData[sex],$EC$11,0)*MATCH(productData[size1],$EC$13,0)),MATCH(ROW(productData[sku]),ROW(productData[sku])),""),ROWS($A$15:A420)+$B$3))))),"")</f>
        <v/>
      </c>
      <c r="EF415" s="501" t="str">
        <f t="array" ref="EF415">IFERROR(IF($EC$9="",IF($EC$11="",IF($EC$13="",INDEX(productData[description],SMALL(MATCH(ROW(productData[sku]),ROW(productData[sku])),ROWS($A$15:A422)+$B$3)),INDEX(productData[description],SMALL(IF(ISNUMBER(MATCH(productData[size1],$EC$13,0)),MATCH(ROW(productData[sku]),ROW(productData[sku])),""),ROWS($A$15:A420)+$B$3))),IF($EC$13="",INDEX(productData[description],SMALL(IF(ISNUMBER(MATCH(productData[sex],$EC$11,0)),MATCH(ROW(productData[sku]),ROW(productData[sku])),""),ROWS($A$15:A420)+$B$3)),INDEX(productData[description],SMALL(IF(ISNUMBER(MATCH(productData[sex],$EC$11,0)*MATCH(productData[size1],$EC$13,0)),MATCH(ROW(productData[sku]),ROW(productData[sku])),""),ROWS($A$15:A420)+$B$3)))),IF($EC$11="",IF($EC$13="",INDEX(productData[description],SMALL(IF(ISNUMBER(MATCH(productData[category],$EC$9,0)),MATCH(ROW(productData[sku]),ROW(productData[sku])),""),ROWS($A$15:A420)+$B$3)),INDEX(productData[description],SMALL(IF(ISNUMBER(MATCH(productData[category],$EC$9,0)*MATCH(productData[size1],$EC$13,0)),MATCH(ROW(productData[sku]),ROW(productData[sku])),""),ROWS($A$15:A420)+$B$3))),IF($EC$13="",INDEX(productData[description],SMALL(IF(ISNUMBER(MATCH(productData[category],$EC$9,0)*MATCH(productData[sex],$EC$11,0)),MATCH(ROW(productData[sku]),ROW(productData[sku])),""),ROWS($A$15:A420)+$B$3)),INDEX(productData[description],SMALL(IF(ISNUMBER(MATCH(productData[category],$EC$9,0)*MATCH(productData[sex],$EC$11,0)*MATCH(productData[size1],$EC$13,0)),MATCH(ROW(productData[sku]),ROW(productData[sku])),""),ROWS($A$15:A420)+$B$3))))),"")</f>
        <v/>
      </c>
      <c r="EG415" s="338" t="str">
        <f>IFERROR(IF('BHPC MANAGER'!$EE415="","",INDEX(inventory[ESISTENZA],MATCH('BHPC MANAGER'!$EE415,inventory[SKU],0))),0)</f>
        <v/>
      </c>
      <c r="EH415" s="339"/>
      <c r="EI415" s="339" t="str">
        <f t="shared" si="23"/>
        <v/>
      </c>
      <c r="EJ415" s="340"/>
      <c r="EK415" s="341" t="str">
        <f t="shared" si="24"/>
        <v/>
      </c>
    </row>
    <row r="416" spans="135:141" x14ac:dyDescent="0.35">
      <c r="EE416" s="342" t="str">
        <f t="array" ref="EE416">IFERROR(IF($EC$9="",IF($EC$11="",IF($EC$13="",INDEX(productData[sku],SMALL(MATCH(ROW(productData[sku]),ROW(productData[sku])),ROWS($A$15:A423)+$B$3)),INDEX(productData[sku],SMALL(IF(ISNUMBER(MATCH(productData[size1],$EC$13,0)),MATCH(ROW(productData[sku]),ROW(productData[sku])),""),ROWS($A$15:A421)+$B$3))),IF($EC$13="",INDEX(productData[sku],SMALL(IF(ISNUMBER(MATCH(productData[sex],$EC$11,0)),MATCH(ROW(productData[sku]),ROW(productData[sku])),""),ROWS($A$15:A421)+$B$3)),INDEX(productData[sku],SMALL(IF(ISNUMBER(MATCH(productData[sex],$EC$11,0)*MATCH(productData[size1],$EC$13,0)),MATCH(ROW(productData[sku]),ROW(productData[sku])),""),ROWS($A$15:A421)+$B$3)))),IF($EC$11="",IF($EC$13="",INDEX(productData[sku],SMALL(IF(ISNUMBER(MATCH(productData[category],$EC$9,0)),MATCH(ROW(productData[sku]),ROW(productData[sku])),""),ROWS($A$15:A421)+$B$3)),INDEX(productData[sku],SMALL(IF(ISNUMBER(MATCH(productData[category],$EC$9,0)*MATCH(productData[size1],$EC$13,0)),MATCH(ROW(productData[sku]),ROW(productData[sku])),""),ROWS($A$15:A421)+$B$3))),IF($EC$13="",INDEX(productData[sku],SMALL(IF(ISNUMBER(MATCH(productData[category],$EC$9,0)*MATCH(productData[sex],$EC$11,0)),MATCH(ROW(productData[sku]),ROW(productData[sku])),""),ROWS($A$15:A421)+$B$3)),INDEX(productData[sku],SMALL(IF(ISNUMBER(MATCH(productData[category],$EC$9,0)*MATCH(productData[sex],$EC$11,0)*MATCH(productData[size1],$EC$13,0)),MATCH(ROW(productData[sku]),ROW(productData[sku])),""),ROWS($A$15:A421)+$B$3))))),"")</f>
        <v/>
      </c>
      <c r="EF416" s="502" t="str">
        <f t="array" ref="EF416">IFERROR(IF($EC$9="",IF($EC$11="",IF($EC$13="",INDEX(productData[description],SMALL(MATCH(ROW(productData[sku]),ROW(productData[sku])),ROWS($A$15:A423)+$B$3)),INDEX(productData[description],SMALL(IF(ISNUMBER(MATCH(productData[size1],$EC$13,0)),MATCH(ROW(productData[sku]),ROW(productData[sku])),""),ROWS($A$15:A421)+$B$3))),IF($EC$13="",INDEX(productData[description],SMALL(IF(ISNUMBER(MATCH(productData[sex],$EC$11,0)),MATCH(ROW(productData[sku]),ROW(productData[sku])),""),ROWS($A$15:A421)+$B$3)),INDEX(productData[description],SMALL(IF(ISNUMBER(MATCH(productData[sex],$EC$11,0)*MATCH(productData[size1],$EC$13,0)),MATCH(ROW(productData[sku]),ROW(productData[sku])),""),ROWS($A$15:A421)+$B$3)))),IF($EC$11="",IF($EC$13="",INDEX(productData[description],SMALL(IF(ISNUMBER(MATCH(productData[category],$EC$9,0)),MATCH(ROW(productData[sku]),ROW(productData[sku])),""),ROWS($A$15:A421)+$B$3)),INDEX(productData[description],SMALL(IF(ISNUMBER(MATCH(productData[category],$EC$9,0)*MATCH(productData[size1],$EC$13,0)),MATCH(ROW(productData[sku]),ROW(productData[sku])),""),ROWS($A$15:A421)+$B$3))),IF($EC$13="",INDEX(productData[description],SMALL(IF(ISNUMBER(MATCH(productData[category],$EC$9,0)*MATCH(productData[sex],$EC$11,0)),MATCH(ROW(productData[sku]),ROW(productData[sku])),""),ROWS($A$15:A421)+$B$3)),INDEX(productData[description],SMALL(IF(ISNUMBER(MATCH(productData[category],$EC$9,0)*MATCH(productData[sex],$EC$11,0)*MATCH(productData[size1],$EC$13,0)),MATCH(ROW(productData[sku]),ROW(productData[sku])),""),ROWS($A$15:A421)+$B$3))))),"")</f>
        <v/>
      </c>
      <c r="EG416" s="343" t="str">
        <f>IFERROR(IF('BHPC MANAGER'!$EE416="","",INDEX(inventory[ESISTENZA],MATCH('BHPC MANAGER'!$EE416,inventory[SKU],0))),0)</f>
        <v/>
      </c>
      <c r="EH416" s="344"/>
      <c r="EI416" s="344" t="str">
        <f t="shared" si="23"/>
        <v/>
      </c>
      <c r="EJ416" s="345"/>
      <c r="EK416" s="346" t="str">
        <f t="shared" si="24"/>
        <v/>
      </c>
    </row>
    <row r="417" spans="135:141" x14ac:dyDescent="0.35">
      <c r="EE417" s="337" t="str">
        <f t="array" ref="EE417">IFERROR(IF($EC$9="",IF($EC$11="",IF($EC$13="",INDEX(productData[sku],SMALL(MATCH(ROW(productData[sku]),ROW(productData[sku])),ROWS($A$15:A424)+$B$3)),INDEX(productData[sku],SMALL(IF(ISNUMBER(MATCH(productData[size1],$EC$13,0)),MATCH(ROW(productData[sku]),ROW(productData[sku])),""),ROWS($A$15:A422)+$B$3))),IF($EC$13="",INDEX(productData[sku],SMALL(IF(ISNUMBER(MATCH(productData[sex],$EC$11,0)),MATCH(ROW(productData[sku]),ROW(productData[sku])),""),ROWS($A$15:A422)+$B$3)),INDEX(productData[sku],SMALL(IF(ISNUMBER(MATCH(productData[sex],$EC$11,0)*MATCH(productData[size1],$EC$13,0)),MATCH(ROW(productData[sku]),ROW(productData[sku])),""),ROWS($A$15:A422)+$B$3)))),IF($EC$11="",IF($EC$13="",INDEX(productData[sku],SMALL(IF(ISNUMBER(MATCH(productData[category],$EC$9,0)),MATCH(ROW(productData[sku]),ROW(productData[sku])),""),ROWS($A$15:A422)+$B$3)),INDEX(productData[sku],SMALL(IF(ISNUMBER(MATCH(productData[category],$EC$9,0)*MATCH(productData[size1],$EC$13,0)),MATCH(ROW(productData[sku]),ROW(productData[sku])),""),ROWS($A$15:A422)+$B$3))),IF($EC$13="",INDEX(productData[sku],SMALL(IF(ISNUMBER(MATCH(productData[category],$EC$9,0)*MATCH(productData[sex],$EC$11,0)),MATCH(ROW(productData[sku]),ROW(productData[sku])),""),ROWS($A$15:A422)+$B$3)),INDEX(productData[sku],SMALL(IF(ISNUMBER(MATCH(productData[category],$EC$9,0)*MATCH(productData[sex],$EC$11,0)*MATCH(productData[size1],$EC$13,0)),MATCH(ROW(productData[sku]),ROW(productData[sku])),""),ROWS($A$15:A422)+$B$3))))),"")</f>
        <v/>
      </c>
      <c r="EF417" s="501" t="str">
        <f t="array" ref="EF417">IFERROR(IF($EC$9="",IF($EC$11="",IF($EC$13="",INDEX(productData[description],SMALL(MATCH(ROW(productData[sku]),ROW(productData[sku])),ROWS($A$15:A424)+$B$3)),INDEX(productData[description],SMALL(IF(ISNUMBER(MATCH(productData[size1],$EC$13,0)),MATCH(ROW(productData[sku]),ROW(productData[sku])),""),ROWS($A$15:A422)+$B$3))),IF($EC$13="",INDEX(productData[description],SMALL(IF(ISNUMBER(MATCH(productData[sex],$EC$11,0)),MATCH(ROW(productData[sku]),ROW(productData[sku])),""),ROWS($A$15:A422)+$B$3)),INDEX(productData[description],SMALL(IF(ISNUMBER(MATCH(productData[sex],$EC$11,0)*MATCH(productData[size1],$EC$13,0)),MATCH(ROW(productData[sku]),ROW(productData[sku])),""),ROWS($A$15:A422)+$B$3)))),IF($EC$11="",IF($EC$13="",INDEX(productData[description],SMALL(IF(ISNUMBER(MATCH(productData[category],$EC$9,0)),MATCH(ROW(productData[sku]),ROW(productData[sku])),""),ROWS($A$15:A422)+$B$3)),INDEX(productData[description],SMALL(IF(ISNUMBER(MATCH(productData[category],$EC$9,0)*MATCH(productData[size1],$EC$13,0)),MATCH(ROW(productData[sku]),ROW(productData[sku])),""),ROWS($A$15:A422)+$B$3))),IF($EC$13="",INDEX(productData[description],SMALL(IF(ISNUMBER(MATCH(productData[category],$EC$9,0)*MATCH(productData[sex],$EC$11,0)),MATCH(ROW(productData[sku]),ROW(productData[sku])),""),ROWS($A$15:A422)+$B$3)),INDEX(productData[description],SMALL(IF(ISNUMBER(MATCH(productData[category],$EC$9,0)*MATCH(productData[sex],$EC$11,0)*MATCH(productData[size1],$EC$13,0)),MATCH(ROW(productData[sku]),ROW(productData[sku])),""),ROWS($A$15:A422)+$B$3))))),"")</f>
        <v/>
      </c>
      <c r="EG417" s="338" t="str">
        <f>IFERROR(IF('BHPC MANAGER'!$EE417="","",INDEX(inventory[ESISTENZA],MATCH('BHPC MANAGER'!$EE417,inventory[SKU],0))),0)</f>
        <v/>
      </c>
      <c r="EH417" s="339"/>
      <c r="EI417" s="339" t="str">
        <f t="shared" si="23"/>
        <v/>
      </c>
      <c r="EJ417" s="340"/>
      <c r="EK417" s="341" t="str">
        <f t="shared" si="24"/>
        <v/>
      </c>
    </row>
    <row r="418" spans="135:141" x14ac:dyDescent="0.35">
      <c r="EE418" s="342" t="str">
        <f t="array" ref="EE418">IFERROR(IF($EC$9="",IF($EC$11="",IF($EC$13="",INDEX(productData[sku],SMALL(MATCH(ROW(productData[sku]),ROW(productData[sku])),ROWS($A$15:A425)+$B$3)),INDEX(productData[sku],SMALL(IF(ISNUMBER(MATCH(productData[size1],$EC$13,0)),MATCH(ROW(productData[sku]),ROW(productData[sku])),""),ROWS($A$15:A423)+$B$3))),IF($EC$13="",INDEX(productData[sku],SMALL(IF(ISNUMBER(MATCH(productData[sex],$EC$11,0)),MATCH(ROW(productData[sku]),ROW(productData[sku])),""),ROWS($A$15:A423)+$B$3)),INDEX(productData[sku],SMALL(IF(ISNUMBER(MATCH(productData[sex],$EC$11,0)*MATCH(productData[size1],$EC$13,0)),MATCH(ROW(productData[sku]),ROW(productData[sku])),""),ROWS($A$15:A423)+$B$3)))),IF($EC$11="",IF($EC$13="",INDEX(productData[sku],SMALL(IF(ISNUMBER(MATCH(productData[category],$EC$9,0)),MATCH(ROW(productData[sku]),ROW(productData[sku])),""),ROWS($A$15:A423)+$B$3)),INDEX(productData[sku],SMALL(IF(ISNUMBER(MATCH(productData[category],$EC$9,0)*MATCH(productData[size1],$EC$13,0)),MATCH(ROW(productData[sku]),ROW(productData[sku])),""),ROWS($A$15:A423)+$B$3))),IF($EC$13="",INDEX(productData[sku],SMALL(IF(ISNUMBER(MATCH(productData[category],$EC$9,0)*MATCH(productData[sex],$EC$11,0)),MATCH(ROW(productData[sku]),ROW(productData[sku])),""),ROWS($A$15:A423)+$B$3)),INDEX(productData[sku],SMALL(IF(ISNUMBER(MATCH(productData[category],$EC$9,0)*MATCH(productData[sex],$EC$11,0)*MATCH(productData[size1],$EC$13,0)),MATCH(ROW(productData[sku]),ROW(productData[sku])),""),ROWS($A$15:A423)+$B$3))))),"")</f>
        <v/>
      </c>
      <c r="EF418" s="502" t="str">
        <f t="array" ref="EF418">IFERROR(IF($EC$9="",IF($EC$11="",IF($EC$13="",INDEX(productData[description],SMALL(MATCH(ROW(productData[sku]),ROW(productData[sku])),ROWS($A$15:A425)+$B$3)),INDEX(productData[description],SMALL(IF(ISNUMBER(MATCH(productData[size1],$EC$13,0)),MATCH(ROW(productData[sku]),ROW(productData[sku])),""),ROWS($A$15:A423)+$B$3))),IF($EC$13="",INDEX(productData[description],SMALL(IF(ISNUMBER(MATCH(productData[sex],$EC$11,0)),MATCH(ROW(productData[sku]),ROW(productData[sku])),""),ROWS($A$15:A423)+$B$3)),INDEX(productData[description],SMALL(IF(ISNUMBER(MATCH(productData[sex],$EC$11,0)*MATCH(productData[size1],$EC$13,0)),MATCH(ROW(productData[sku]),ROW(productData[sku])),""),ROWS($A$15:A423)+$B$3)))),IF($EC$11="",IF($EC$13="",INDEX(productData[description],SMALL(IF(ISNUMBER(MATCH(productData[category],$EC$9,0)),MATCH(ROW(productData[sku]),ROW(productData[sku])),""),ROWS($A$15:A423)+$B$3)),INDEX(productData[description],SMALL(IF(ISNUMBER(MATCH(productData[category],$EC$9,0)*MATCH(productData[size1],$EC$13,0)),MATCH(ROW(productData[sku]),ROW(productData[sku])),""),ROWS($A$15:A423)+$B$3))),IF($EC$13="",INDEX(productData[description],SMALL(IF(ISNUMBER(MATCH(productData[category],$EC$9,0)*MATCH(productData[sex],$EC$11,0)),MATCH(ROW(productData[sku]),ROW(productData[sku])),""),ROWS($A$15:A423)+$B$3)),INDEX(productData[description],SMALL(IF(ISNUMBER(MATCH(productData[category],$EC$9,0)*MATCH(productData[sex],$EC$11,0)*MATCH(productData[size1],$EC$13,0)),MATCH(ROW(productData[sku]),ROW(productData[sku])),""),ROWS($A$15:A423)+$B$3))))),"")</f>
        <v/>
      </c>
      <c r="EG418" s="343" t="str">
        <f>IFERROR(IF('BHPC MANAGER'!$EE418="","",INDEX(inventory[ESISTENZA],MATCH('BHPC MANAGER'!$EE418,inventory[SKU],0))),0)</f>
        <v/>
      </c>
      <c r="EH418" s="344"/>
      <c r="EI418" s="344" t="str">
        <f t="shared" si="23"/>
        <v/>
      </c>
      <c r="EJ418" s="345"/>
      <c r="EK418" s="346" t="str">
        <f t="shared" si="24"/>
        <v/>
      </c>
    </row>
    <row r="419" spans="135:141" x14ac:dyDescent="0.35">
      <c r="EE419" s="337" t="str">
        <f t="array" ref="EE419">IFERROR(IF($EC$9="",IF($EC$11="",IF($EC$13="",INDEX(productData[sku],SMALL(MATCH(ROW(productData[sku]),ROW(productData[sku])),ROWS($A$15:A426)+$B$3)),INDEX(productData[sku],SMALL(IF(ISNUMBER(MATCH(productData[size1],$EC$13,0)),MATCH(ROW(productData[sku]),ROW(productData[sku])),""),ROWS($A$15:A424)+$B$3))),IF($EC$13="",INDEX(productData[sku],SMALL(IF(ISNUMBER(MATCH(productData[sex],$EC$11,0)),MATCH(ROW(productData[sku]),ROW(productData[sku])),""),ROWS($A$15:A424)+$B$3)),INDEX(productData[sku],SMALL(IF(ISNUMBER(MATCH(productData[sex],$EC$11,0)*MATCH(productData[size1],$EC$13,0)),MATCH(ROW(productData[sku]),ROW(productData[sku])),""),ROWS($A$15:A424)+$B$3)))),IF($EC$11="",IF($EC$13="",INDEX(productData[sku],SMALL(IF(ISNUMBER(MATCH(productData[category],$EC$9,0)),MATCH(ROW(productData[sku]),ROW(productData[sku])),""),ROWS($A$15:A424)+$B$3)),INDEX(productData[sku],SMALL(IF(ISNUMBER(MATCH(productData[category],$EC$9,0)*MATCH(productData[size1],$EC$13,0)),MATCH(ROW(productData[sku]),ROW(productData[sku])),""),ROWS($A$15:A424)+$B$3))),IF($EC$13="",INDEX(productData[sku],SMALL(IF(ISNUMBER(MATCH(productData[category],$EC$9,0)*MATCH(productData[sex],$EC$11,0)),MATCH(ROW(productData[sku]),ROW(productData[sku])),""),ROWS($A$15:A424)+$B$3)),INDEX(productData[sku],SMALL(IF(ISNUMBER(MATCH(productData[category],$EC$9,0)*MATCH(productData[sex],$EC$11,0)*MATCH(productData[size1],$EC$13,0)),MATCH(ROW(productData[sku]),ROW(productData[sku])),""),ROWS($A$15:A424)+$B$3))))),"")</f>
        <v/>
      </c>
      <c r="EF419" s="501" t="str">
        <f t="array" ref="EF419">IFERROR(IF($EC$9="",IF($EC$11="",IF($EC$13="",INDEX(productData[description],SMALL(MATCH(ROW(productData[sku]),ROW(productData[sku])),ROWS($A$15:A426)+$B$3)),INDEX(productData[description],SMALL(IF(ISNUMBER(MATCH(productData[size1],$EC$13,0)),MATCH(ROW(productData[sku]),ROW(productData[sku])),""),ROWS($A$15:A424)+$B$3))),IF($EC$13="",INDEX(productData[description],SMALL(IF(ISNUMBER(MATCH(productData[sex],$EC$11,0)),MATCH(ROW(productData[sku]),ROW(productData[sku])),""),ROWS($A$15:A424)+$B$3)),INDEX(productData[description],SMALL(IF(ISNUMBER(MATCH(productData[sex],$EC$11,0)*MATCH(productData[size1],$EC$13,0)),MATCH(ROW(productData[sku]),ROW(productData[sku])),""),ROWS($A$15:A424)+$B$3)))),IF($EC$11="",IF($EC$13="",INDEX(productData[description],SMALL(IF(ISNUMBER(MATCH(productData[category],$EC$9,0)),MATCH(ROW(productData[sku]),ROW(productData[sku])),""),ROWS($A$15:A424)+$B$3)),INDEX(productData[description],SMALL(IF(ISNUMBER(MATCH(productData[category],$EC$9,0)*MATCH(productData[size1],$EC$13,0)),MATCH(ROW(productData[sku]),ROW(productData[sku])),""),ROWS($A$15:A424)+$B$3))),IF($EC$13="",INDEX(productData[description],SMALL(IF(ISNUMBER(MATCH(productData[category],$EC$9,0)*MATCH(productData[sex],$EC$11,0)),MATCH(ROW(productData[sku]),ROW(productData[sku])),""),ROWS($A$15:A424)+$B$3)),INDEX(productData[description],SMALL(IF(ISNUMBER(MATCH(productData[category],$EC$9,0)*MATCH(productData[sex],$EC$11,0)*MATCH(productData[size1],$EC$13,0)),MATCH(ROW(productData[sku]),ROW(productData[sku])),""),ROWS($A$15:A424)+$B$3))))),"")</f>
        <v/>
      </c>
      <c r="EG419" s="338" t="str">
        <f>IFERROR(IF('BHPC MANAGER'!$EE419="","",INDEX(inventory[ESISTENZA],MATCH('BHPC MANAGER'!$EE419,inventory[SKU],0))),0)</f>
        <v/>
      </c>
      <c r="EH419" s="339"/>
      <c r="EI419" s="339" t="str">
        <f t="shared" si="23"/>
        <v/>
      </c>
      <c r="EJ419" s="340"/>
      <c r="EK419" s="341" t="str">
        <f t="shared" si="24"/>
        <v/>
      </c>
    </row>
    <row r="420" spans="135:141" x14ac:dyDescent="0.35">
      <c r="EE420" s="342" t="str">
        <f t="array" ref="EE420">IFERROR(IF($EC$9="",IF($EC$11="",IF($EC$13="",INDEX(productData[sku],SMALL(MATCH(ROW(productData[sku]),ROW(productData[sku])),ROWS($A$15:A427)+$B$3)),INDEX(productData[sku],SMALL(IF(ISNUMBER(MATCH(productData[size1],$EC$13,0)),MATCH(ROW(productData[sku]),ROW(productData[sku])),""),ROWS($A$15:A425)+$B$3))),IF($EC$13="",INDEX(productData[sku],SMALL(IF(ISNUMBER(MATCH(productData[sex],$EC$11,0)),MATCH(ROW(productData[sku]),ROW(productData[sku])),""),ROWS($A$15:A425)+$B$3)),INDEX(productData[sku],SMALL(IF(ISNUMBER(MATCH(productData[sex],$EC$11,0)*MATCH(productData[size1],$EC$13,0)),MATCH(ROW(productData[sku]),ROW(productData[sku])),""),ROWS($A$15:A425)+$B$3)))),IF($EC$11="",IF($EC$13="",INDEX(productData[sku],SMALL(IF(ISNUMBER(MATCH(productData[category],$EC$9,0)),MATCH(ROW(productData[sku]),ROW(productData[sku])),""),ROWS($A$15:A425)+$B$3)),INDEX(productData[sku],SMALL(IF(ISNUMBER(MATCH(productData[category],$EC$9,0)*MATCH(productData[size1],$EC$13,0)),MATCH(ROW(productData[sku]),ROW(productData[sku])),""),ROWS($A$15:A425)+$B$3))),IF($EC$13="",INDEX(productData[sku],SMALL(IF(ISNUMBER(MATCH(productData[category],$EC$9,0)*MATCH(productData[sex],$EC$11,0)),MATCH(ROW(productData[sku]),ROW(productData[sku])),""),ROWS($A$15:A425)+$B$3)),INDEX(productData[sku],SMALL(IF(ISNUMBER(MATCH(productData[category],$EC$9,0)*MATCH(productData[sex],$EC$11,0)*MATCH(productData[size1],$EC$13,0)),MATCH(ROW(productData[sku]),ROW(productData[sku])),""),ROWS($A$15:A425)+$B$3))))),"")</f>
        <v/>
      </c>
      <c r="EF420" s="502" t="str">
        <f t="array" ref="EF420">IFERROR(IF($EC$9="",IF($EC$11="",IF($EC$13="",INDEX(productData[description],SMALL(MATCH(ROW(productData[sku]),ROW(productData[sku])),ROWS($A$15:A427)+$B$3)),INDEX(productData[description],SMALL(IF(ISNUMBER(MATCH(productData[size1],$EC$13,0)),MATCH(ROW(productData[sku]),ROW(productData[sku])),""),ROWS($A$15:A425)+$B$3))),IF($EC$13="",INDEX(productData[description],SMALL(IF(ISNUMBER(MATCH(productData[sex],$EC$11,0)),MATCH(ROW(productData[sku]),ROW(productData[sku])),""),ROWS($A$15:A425)+$B$3)),INDEX(productData[description],SMALL(IF(ISNUMBER(MATCH(productData[sex],$EC$11,0)*MATCH(productData[size1],$EC$13,0)),MATCH(ROW(productData[sku]),ROW(productData[sku])),""),ROWS($A$15:A425)+$B$3)))),IF($EC$11="",IF($EC$13="",INDEX(productData[description],SMALL(IF(ISNUMBER(MATCH(productData[category],$EC$9,0)),MATCH(ROW(productData[sku]),ROW(productData[sku])),""),ROWS($A$15:A425)+$B$3)),INDEX(productData[description],SMALL(IF(ISNUMBER(MATCH(productData[category],$EC$9,0)*MATCH(productData[size1],$EC$13,0)),MATCH(ROW(productData[sku]),ROW(productData[sku])),""),ROWS($A$15:A425)+$B$3))),IF($EC$13="",INDEX(productData[description],SMALL(IF(ISNUMBER(MATCH(productData[category],$EC$9,0)*MATCH(productData[sex],$EC$11,0)),MATCH(ROW(productData[sku]),ROW(productData[sku])),""),ROWS($A$15:A425)+$B$3)),INDEX(productData[description],SMALL(IF(ISNUMBER(MATCH(productData[category],$EC$9,0)*MATCH(productData[sex],$EC$11,0)*MATCH(productData[size1],$EC$13,0)),MATCH(ROW(productData[sku]),ROW(productData[sku])),""),ROWS($A$15:A425)+$B$3))))),"")</f>
        <v/>
      </c>
      <c r="EG420" s="343" t="str">
        <f>IFERROR(IF('BHPC MANAGER'!$EE420="","",INDEX(inventory[ESISTENZA],MATCH('BHPC MANAGER'!$EE420,inventory[SKU],0))),0)</f>
        <v/>
      </c>
      <c r="EH420" s="344"/>
      <c r="EI420" s="344" t="str">
        <f t="shared" si="23"/>
        <v/>
      </c>
      <c r="EJ420" s="345"/>
      <c r="EK420" s="346" t="str">
        <f t="shared" si="24"/>
        <v/>
      </c>
    </row>
    <row r="421" spans="135:141" x14ac:dyDescent="0.35">
      <c r="EE421" s="337" t="str">
        <f t="array" ref="EE421">IFERROR(IF($EC$9="",IF($EC$11="",IF($EC$13="",INDEX(productData[sku],SMALL(MATCH(ROW(productData[sku]),ROW(productData[sku])),ROWS($A$15:A428)+$B$3)),INDEX(productData[sku],SMALL(IF(ISNUMBER(MATCH(productData[size1],$EC$13,0)),MATCH(ROW(productData[sku]),ROW(productData[sku])),""),ROWS($A$15:A426)+$B$3))),IF($EC$13="",INDEX(productData[sku],SMALL(IF(ISNUMBER(MATCH(productData[sex],$EC$11,0)),MATCH(ROW(productData[sku]),ROW(productData[sku])),""),ROWS($A$15:A426)+$B$3)),INDEX(productData[sku],SMALL(IF(ISNUMBER(MATCH(productData[sex],$EC$11,0)*MATCH(productData[size1],$EC$13,0)),MATCH(ROW(productData[sku]),ROW(productData[sku])),""),ROWS($A$15:A426)+$B$3)))),IF($EC$11="",IF($EC$13="",INDEX(productData[sku],SMALL(IF(ISNUMBER(MATCH(productData[category],$EC$9,0)),MATCH(ROW(productData[sku]),ROW(productData[sku])),""),ROWS($A$15:A426)+$B$3)),INDEX(productData[sku],SMALL(IF(ISNUMBER(MATCH(productData[category],$EC$9,0)*MATCH(productData[size1],$EC$13,0)),MATCH(ROW(productData[sku]),ROW(productData[sku])),""),ROWS($A$15:A426)+$B$3))),IF($EC$13="",INDEX(productData[sku],SMALL(IF(ISNUMBER(MATCH(productData[category],$EC$9,0)*MATCH(productData[sex],$EC$11,0)),MATCH(ROW(productData[sku]),ROW(productData[sku])),""),ROWS($A$15:A426)+$B$3)),INDEX(productData[sku],SMALL(IF(ISNUMBER(MATCH(productData[category],$EC$9,0)*MATCH(productData[sex],$EC$11,0)*MATCH(productData[size1],$EC$13,0)),MATCH(ROW(productData[sku]),ROW(productData[sku])),""),ROWS($A$15:A426)+$B$3))))),"")</f>
        <v/>
      </c>
      <c r="EF421" s="501" t="str">
        <f t="array" ref="EF421">IFERROR(IF($EC$9="",IF($EC$11="",IF($EC$13="",INDEX(productData[description],SMALL(MATCH(ROW(productData[sku]),ROW(productData[sku])),ROWS($A$15:A428)+$B$3)),INDEX(productData[description],SMALL(IF(ISNUMBER(MATCH(productData[size1],$EC$13,0)),MATCH(ROW(productData[sku]),ROW(productData[sku])),""),ROWS($A$15:A426)+$B$3))),IF($EC$13="",INDEX(productData[description],SMALL(IF(ISNUMBER(MATCH(productData[sex],$EC$11,0)),MATCH(ROW(productData[sku]),ROW(productData[sku])),""),ROWS($A$15:A426)+$B$3)),INDEX(productData[description],SMALL(IF(ISNUMBER(MATCH(productData[sex],$EC$11,0)*MATCH(productData[size1],$EC$13,0)),MATCH(ROW(productData[sku]),ROW(productData[sku])),""),ROWS($A$15:A426)+$B$3)))),IF($EC$11="",IF($EC$13="",INDEX(productData[description],SMALL(IF(ISNUMBER(MATCH(productData[category],$EC$9,0)),MATCH(ROW(productData[sku]),ROW(productData[sku])),""),ROWS($A$15:A426)+$B$3)),INDEX(productData[description],SMALL(IF(ISNUMBER(MATCH(productData[category],$EC$9,0)*MATCH(productData[size1],$EC$13,0)),MATCH(ROW(productData[sku]),ROW(productData[sku])),""),ROWS($A$15:A426)+$B$3))),IF($EC$13="",INDEX(productData[description],SMALL(IF(ISNUMBER(MATCH(productData[category],$EC$9,0)*MATCH(productData[sex],$EC$11,0)),MATCH(ROW(productData[sku]),ROW(productData[sku])),""),ROWS($A$15:A426)+$B$3)),INDEX(productData[description],SMALL(IF(ISNUMBER(MATCH(productData[category],$EC$9,0)*MATCH(productData[sex],$EC$11,0)*MATCH(productData[size1],$EC$13,0)),MATCH(ROW(productData[sku]),ROW(productData[sku])),""),ROWS($A$15:A426)+$B$3))))),"")</f>
        <v/>
      </c>
      <c r="EG421" s="338" t="str">
        <f>IFERROR(IF('BHPC MANAGER'!$EE421="","",INDEX(inventory[ESISTENZA],MATCH('BHPC MANAGER'!$EE421,inventory[SKU],0))),0)</f>
        <v/>
      </c>
      <c r="EH421" s="339"/>
      <c r="EI421" s="339" t="str">
        <f t="shared" si="23"/>
        <v/>
      </c>
      <c r="EJ421" s="340"/>
      <c r="EK421" s="341" t="str">
        <f t="shared" si="24"/>
        <v/>
      </c>
    </row>
    <row r="422" spans="135:141" x14ac:dyDescent="0.35">
      <c r="EE422" s="342" t="str">
        <f t="array" ref="EE422">IFERROR(IF($EC$9="",IF($EC$11="",IF($EC$13="",INDEX(productData[sku],SMALL(MATCH(ROW(productData[sku]),ROW(productData[sku])),ROWS($A$15:A429)+$B$3)),INDEX(productData[sku],SMALL(IF(ISNUMBER(MATCH(productData[size1],$EC$13,0)),MATCH(ROW(productData[sku]),ROW(productData[sku])),""),ROWS($A$15:A427)+$B$3))),IF($EC$13="",INDEX(productData[sku],SMALL(IF(ISNUMBER(MATCH(productData[sex],$EC$11,0)),MATCH(ROW(productData[sku]),ROW(productData[sku])),""),ROWS($A$15:A427)+$B$3)),INDEX(productData[sku],SMALL(IF(ISNUMBER(MATCH(productData[sex],$EC$11,0)*MATCH(productData[size1],$EC$13,0)),MATCH(ROW(productData[sku]),ROW(productData[sku])),""),ROWS($A$15:A427)+$B$3)))),IF($EC$11="",IF($EC$13="",INDEX(productData[sku],SMALL(IF(ISNUMBER(MATCH(productData[category],$EC$9,0)),MATCH(ROW(productData[sku]),ROW(productData[sku])),""),ROWS($A$15:A427)+$B$3)),INDEX(productData[sku],SMALL(IF(ISNUMBER(MATCH(productData[category],$EC$9,0)*MATCH(productData[size1],$EC$13,0)),MATCH(ROW(productData[sku]),ROW(productData[sku])),""),ROWS($A$15:A427)+$B$3))),IF($EC$13="",INDEX(productData[sku],SMALL(IF(ISNUMBER(MATCH(productData[category],$EC$9,0)*MATCH(productData[sex],$EC$11,0)),MATCH(ROW(productData[sku]),ROW(productData[sku])),""),ROWS($A$15:A427)+$B$3)),INDEX(productData[sku],SMALL(IF(ISNUMBER(MATCH(productData[category],$EC$9,0)*MATCH(productData[sex],$EC$11,0)*MATCH(productData[size1],$EC$13,0)),MATCH(ROW(productData[sku]),ROW(productData[sku])),""),ROWS($A$15:A427)+$B$3))))),"")</f>
        <v/>
      </c>
      <c r="EF422" s="502" t="str">
        <f t="array" ref="EF422">IFERROR(IF($EC$9="",IF($EC$11="",IF($EC$13="",INDEX(productData[description],SMALL(MATCH(ROW(productData[sku]),ROW(productData[sku])),ROWS($A$15:A429)+$B$3)),INDEX(productData[description],SMALL(IF(ISNUMBER(MATCH(productData[size1],$EC$13,0)),MATCH(ROW(productData[sku]),ROW(productData[sku])),""),ROWS($A$15:A427)+$B$3))),IF($EC$13="",INDEX(productData[description],SMALL(IF(ISNUMBER(MATCH(productData[sex],$EC$11,0)),MATCH(ROW(productData[sku]),ROW(productData[sku])),""),ROWS($A$15:A427)+$B$3)),INDEX(productData[description],SMALL(IF(ISNUMBER(MATCH(productData[sex],$EC$11,0)*MATCH(productData[size1],$EC$13,0)),MATCH(ROW(productData[sku]),ROW(productData[sku])),""),ROWS($A$15:A427)+$B$3)))),IF($EC$11="",IF($EC$13="",INDEX(productData[description],SMALL(IF(ISNUMBER(MATCH(productData[category],$EC$9,0)),MATCH(ROW(productData[sku]),ROW(productData[sku])),""),ROWS($A$15:A427)+$B$3)),INDEX(productData[description],SMALL(IF(ISNUMBER(MATCH(productData[category],$EC$9,0)*MATCH(productData[size1],$EC$13,0)),MATCH(ROW(productData[sku]),ROW(productData[sku])),""),ROWS($A$15:A427)+$B$3))),IF($EC$13="",INDEX(productData[description],SMALL(IF(ISNUMBER(MATCH(productData[category],$EC$9,0)*MATCH(productData[sex],$EC$11,0)),MATCH(ROW(productData[sku]),ROW(productData[sku])),""),ROWS($A$15:A427)+$B$3)),INDEX(productData[description],SMALL(IF(ISNUMBER(MATCH(productData[category],$EC$9,0)*MATCH(productData[sex],$EC$11,0)*MATCH(productData[size1],$EC$13,0)),MATCH(ROW(productData[sku]),ROW(productData[sku])),""),ROWS($A$15:A427)+$B$3))))),"")</f>
        <v/>
      </c>
      <c r="EG422" s="343" t="str">
        <f>IFERROR(IF('BHPC MANAGER'!$EE422="","",INDEX(inventory[ESISTENZA],MATCH('BHPC MANAGER'!$EE422,inventory[SKU],0))),0)</f>
        <v/>
      </c>
      <c r="EH422" s="344"/>
      <c r="EI422" s="344" t="str">
        <f t="shared" si="23"/>
        <v/>
      </c>
      <c r="EJ422" s="345"/>
      <c r="EK422" s="346" t="str">
        <f t="shared" si="24"/>
        <v/>
      </c>
    </row>
    <row r="423" spans="135:141" x14ac:dyDescent="0.35">
      <c r="EE423" s="337" t="str">
        <f t="array" ref="EE423">IFERROR(IF($EC$9="",IF($EC$11="",IF($EC$13="",INDEX(productData[sku],SMALL(MATCH(ROW(productData[sku]),ROW(productData[sku])),ROWS($A$15:A430)+$B$3)),INDEX(productData[sku],SMALL(IF(ISNUMBER(MATCH(productData[size1],$EC$13,0)),MATCH(ROW(productData[sku]),ROW(productData[sku])),""),ROWS($A$15:A428)+$B$3))),IF($EC$13="",INDEX(productData[sku],SMALL(IF(ISNUMBER(MATCH(productData[sex],$EC$11,0)),MATCH(ROW(productData[sku]),ROW(productData[sku])),""),ROWS($A$15:A428)+$B$3)),INDEX(productData[sku],SMALL(IF(ISNUMBER(MATCH(productData[sex],$EC$11,0)*MATCH(productData[size1],$EC$13,0)),MATCH(ROW(productData[sku]),ROW(productData[sku])),""),ROWS($A$15:A428)+$B$3)))),IF($EC$11="",IF($EC$13="",INDEX(productData[sku],SMALL(IF(ISNUMBER(MATCH(productData[category],$EC$9,0)),MATCH(ROW(productData[sku]),ROW(productData[sku])),""),ROWS($A$15:A428)+$B$3)),INDEX(productData[sku],SMALL(IF(ISNUMBER(MATCH(productData[category],$EC$9,0)*MATCH(productData[size1],$EC$13,0)),MATCH(ROW(productData[sku]),ROW(productData[sku])),""),ROWS($A$15:A428)+$B$3))),IF($EC$13="",INDEX(productData[sku],SMALL(IF(ISNUMBER(MATCH(productData[category],$EC$9,0)*MATCH(productData[sex],$EC$11,0)),MATCH(ROW(productData[sku]),ROW(productData[sku])),""),ROWS($A$15:A428)+$B$3)),INDEX(productData[sku],SMALL(IF(ISNUMBER(MATCH(productData[category],$EC$9,0)*MATCH(productData[sex],$EC$11,0)*MATCH(productData[size1],$EC$13,0)),MATCH(ROW(productData[sku]),ROW(productData[sku])),""),ROWS($A$15:A428)+$B$3))))),"")</f>
        <v/>
      </c>
      <c r="EF423" s="501" t="str">
        <f t="array" ref="EF423">IFERROR(IF($EC$9="",IF($EC$11="",IF($EC$13="",INDEX(productData[description],SMALL(MATCH(ROW(productData[sku]),ROW(productData[sku])),ROWS($A$15:A430)+$B$3)),INDEX(productData[description],SMALL(IF(ISNUMBER(MATCH(productData[size1],$EC$13,0)),MATCH(ROW(productData[sku]),ROW(productData[sku])),""),ROWS($A$15:A428)+$B$3))),IF($EC$13="",INDEX(productData[description],SMALL(IF(ISNUMBER(MATCH(productData[sex],$EC$11,0)),MATCH(ROW(productData[sku]),ROW(productData[sku])),""),ROWS($A$15:A428)+$B$3)),INDEX(productData[description],SMALL(IF(ISNUMBER(MATCH(productData[sex],$EC$11,0)*MATCH(productData[size1],$EC$13,0)),MATCH(ROW(productData[sku]),ROW(productData[sku])),""),ROWS($A$15:A428)+$B$3)))),IF($EC$11="",IF($EC$13="",INDEX(productData[description],SMALL(IF(ISNUMBER(MATCH(productData[category],$EC$9,0)),MATCH(ROW(productData[sku]),ROW(productData[sku])),""),ROWS($A$15:A428)+$B$3)),INDEX(productData[description],SMALL(IF(ISNUMBER(MATCH(productData[category],$EC$9,0)*MATCH(productData[size1],$EC$13,0)),MATCH(ROW(productData[sku]),ROW(productData[sku])),""),ROWS($A$15:A428)+$B$3))),IF($EC$13="",INDEX(productData[description],SMALL(IF(ISNUMBER(MATCH(productData[category],$EC$9,0)*MATCH(productData[sex],$EC$11,0)),MATCH(ROW(productData[sku]),ROW(productData[sku])),""),ROWS($A$15:A428)+$B$3)),INDEX(productData[description],SMALL(IF(ISNUMBER(MATCH(productData[category],$EC$9,0)*MATCH(productData[sex],$EC$11,0)*MATCH(productData[size1],$EC$13,0)),MATCH(ROW(productData[sku]),ROW(productData[sku])),""),ROWS($A$15:A428)+$B$3))))),"")</f>
        <v/>
      </c>
      <c r="EG423" s="338" t="str">
        <f>IFERROR(IF('BHPC MANAGER'!$EE423="","",INDEX(inventory[ESISTENZA],MATCH('BHPC MANAGER'!$EE423,inventory[SKU],0))),0)</f>
        <v/>
      </c>
      <c r="EH423" s="339"/>
      <c r="EI423" s="339" t="str">
        <f t="shared" si="23"/>
        <v/>
      </c>
      <c r="EJ423" s="340"/>
      <c r="EK423" s="341" t="str">
        <f t="shared" si="24"/>
        <v/>
      </c>
    </row>
    <row r="424" spans="135:141" x14ac:dyDescent="0.35">
      <c r="EE424" s="342" t="str">
        <f t="array" ref="EE424">IFERROR(IF($EC$9="",IF($EC$11="",IF($EC$13="",INDEX(productData[sku],SMALL(MATCH(ROW(productData[sku]),ROW(productData[sku])),ROWS($A$15:A431)+$B$3)),INDEX(productData[sku],SMALL(IF(ISNUMBER(MATCH(productData[size1],$EC$13,0)),MATCH(ROW(productData[sku]),ROW(productData[sku])),""),ROWS($A$15:A429)+$B$3))),IF($EC$13="",INDEX(productData[sku],SMALL(IF(ISNUMBER(MATCH(productData[sex],$EC$11,0)),MATCH(ROW(productData[sku]),ROW(productData[sku])),""),ROWS($A$15:A429)+$B$3)),INDEX(productData[sku],SMALL(IF(ISNUMBER(MATCH(productData[sex],$EC$11,0)*MATCH(productData[size1],$EC$13,0)),MATCH(ROW(productData[sku]),ROW(productData[sku])),""),ROWS($A$15:A429)+$B$3)))),IF($EC$11="",IF($EC$13="",INDEX(productData[sku],SMALL(IF(ISNUMBER(MATCH(productData[category],$EC$9,0)),MATCH(ROW(productData[sku]),ROW(productData[sku])),""),ROWS($A$15:A429)+$B$3)),INDEX(productData[sku],SMALL(IF(ISNUMBER(MATCH(productData[category],$EC$9,0)*MATCH(productData[size1],$EC$13,0)),MATCH(ROW(productData[sku]),ROW(productData[sku])),""),ROWS($A$15:A429)+$B$3))),IF($EC$13="",INDEX(productData[sku],SMALL(IF(ISNUMBER(MATCH(productData[category],$EC$9,0)*MATCH(productData[sex],$EC$11,0)),MATCH(ROW(productData[sku]),ROW(productData[sku])),""),ROWS($A$15:A429)+$B$3)),INDEX(productData[sku],SMALL(IF(ISNUMBER(MATCH(productData[category],$EC$9,0)*MATCH(productData[sex],$EC$11,0)*MATCH(productData[size1],$EC$13,0)),MATCH(ROW(productData[sku]),ROW(productData[sku])),""),ROWS($A$15:A429)+$B$3))))),"")</f>
        <v/>
      </c>
      <c r="EF424" s="502" t="str">
        <f t="array" ref="EF424">IFERROR(IF($EC$9="",IF($EC$11="",IF($EC$13="",INDEX(productData[description],SMALL(MATCH(ROW(productData[sku]),ROW(productData[sku])),ROWS($A$15:A431)+$B$3)),INDEX(productData[description],SMALL(IF(ISNUMBER(MATCH(productData[size1],$EC$13,0)),MATCH(ROW(productData[sku]),ROW(productData[sku])),""),ROWS($A$15:A429)+$B$3))),IF($EC$13="",INDEX(productData[description],SMALL(IF(ISNUMBER(MATCH(productData[sex],$EC$11,0)),MATCH(ROW(productData[sku]),ROW(productData[sku])),""),ROWS($A$15:A429)+$B$3)),INDEX(productData[description],SMALL(IF(ISNUMBER(MATCH(productData[sex],$EC$11,0)*MATCH(productData[size1],$EC$13,0)),MATCH(ROW(productData[sku]),ROW(productData[sku])),""),ROWS($A$15:A429)+$B$3)))),IF($EC$11="",IF($EC$13="",INDEX(productData[description],SMALL(IF(ISNUMBER(MATCH(productData[category],$EC$9,0)),MATCH(ROW(productData[sku]),ROW(productData[sku])),""),ROWS($A$15:A429)+$B$3)),INDEX(productData[description],SMALL(IF(ISNUMBER(MATCH(productData[category],$EC$9,0)*MATCH(productData[size1],$EC$13,0)),MATCH(ROW(productData[sku]),ROW(productData[sku])),""),ROWS($A$15:A429)+$B$3))),IF($EC$13="",INDEX(productData[description],SMALL(IF(ISNUMBER(MATCH(productData[category],$EC$9,0)*MATCH(productData[sex],$EC$11,0)),MATCH(ROW(productData[sku]),ROW(productData[sku])),""),ROWS($A$15:A429)+$B$3)),INDEX(productData[description],SMALL(IF(ISNUMBER(MATCH(productData[category],$EC$9,0)*MATCH(productData[sex],$EC$11,0)*MATCH(productData[size1],$EC$13,0)),MATCH(ROW(productData[sku]),ROW(productData[sku])),""),ROWS($A$15:A429)+$B$3))))),"")</f>
        <v/>
      </c>
      <c r="EG424" s="343" t="str">
        <f>IFERROR(IF('BHPC MANAGER'!$EE424="","",INDEX(inventory[ESISTENZA],MATCH('BHPC MANAGER'!$EE424,inventory[SKU],0))),0)</f>
        <v/>
      </c>
      <c r="EH424" s="344"/>
      <c r="EI424" s="344" t="str">
        <f t="shared" si="23"/>
        <v/>
      </c>
      <c r="EJ424" s="345"/>
      <c r="EK424" s="346" t="str">
        <f t="shared" si="24"/>
        <v/>
      </c>
    </row>
    <row r="425" spans="135:141" x14ac:dyDescent="0.35">
      <c r="EE425" s="337" t="str">
        <f t="array" ref="EE425">IFERROR(IF($EC$9="",IF($EC$11="",IF($EC$13="",INDEX(productData[sku],SMALL(MATCH(ROW(productData[sku]),ROW(productData[sku])),ROWS($A$15:A432)+$B$3)),INDEX(productData[sku],SMALL(IF(ISNUMBER(MATCH(productData[size1],$EC$13,0)),MATCH(ROW(productData[sku]),ROW(productData[sku])),""),ROWS($A$15:A430)+$B$3))),IF($EC$13="",INDEX(productData[sku],SMALL(IF(ISNUMBER(MATCH(productData[sex],$EC$11,0)),MATCH(ROW(productData[sku]),ROW(productData[sku])),""),ROWS($A$15:A430)+$B$3)),INDEX(productData[sku],SMALL(IF(ISNUMBER(MATCH(productData[sex],$EC$11,0)*MATCH(productData[size1],$EC$13,0)),MATCH(ROW(productData[sku]),ROW(productData[sku])),""),ROWS($A$15:A430)+$B$3)))),IF($EC$11="",IF($EC$13="",INDEX(productData[sku],SMALL(IF(ISNUMBER(MATCH(productData[category],$EC$9,0)),MATCH(ROW(productData[sku]),ROW(productData[sku])),""),ROWS($A$15:A430)+$B$3)),INDEX(productData[sku],SMALL(IF(ISNUMBER(MATCH(productData[category],$EC$9,0)*MATCH(productData[size1],$EC$13,0)),MATCH(ROW(productData[sku]),ROW(productData[sku])),""),ROWS($A$15:A430)+$B$3))),IF($EC$13="",INDEX(productData[sku],SMALL(IF(ISNUMBER(MATCH(productData[category],$EC$9,0)*MATCH(productData[sex],$EC$11,0)),MATCH(ROW(productData[sku]),ROW(productData[sku])),""),ROWS($A$15:A430)+$B$3)),INDEX(productData[sku],SMALL(IF(ISNUMBER(MATCH(productData[category],$EC$9,0)*MATCH(productData[sex],$EC$11,0)*MATCH(productData[size1],$EC$13,0)),MATCH(ROW(productData[sku]),ROW(productData[sku])),""),ROWS($A$15:A430)+$B$3))))),"")</f>
        <v/>
      </c>
      <c r="EF425" s="501" t="str">
        <f t="array" ref="EF425">IFERROR(IF($EC$9="",IF($EC$11="",IF($EC$13="",INDEX(productData[description],SMALL(MATCH(ROW(productData[sku]),ROW(productData[sku])),ROWS($A$15:A432)+$B$3)),INDEX(productData[description],SMALL(IF(ISNUMBER(MATCH(productData[size1],$EC$13,0)),MATCH(ROW(productData[sku]),ROW(productData[sku])),""),ROWS($A$15:A430)+$B$3))),IF($EC$13="",INDEX(productData[description],SMALL(IF(ISNUMBER(MATCH(productData[sex],$EC$11,0)),MATCH(ROW(productData[sku]),ROW(productData[sku])),""),ROWS($A$15:A430)+$B$3)),INDEX(productData[description],SMALL(IF(ISNUMBER(MATCH(productData[sex],$EC$11,0)*MATCH(productData[size1],$EC$13,0)),MATCH(ROW(productData[sku]),ROW(productData[sku])),""),ROWS($A$15:A430)+$B$3)))),IF($EC$11="",IF($EC$13="",INDEX(productData[description],SMALL(IF(ISNUMBER(MATCH(productData[category],$EC$9,0)),MATCH(ROW(productData[sku]),ROW(productData[sku])),""),ROWS($A$15:A430)+$B$3)),INDEX(productData[description],SMALL(IF(ISNUMBER(MATCH(productData[category],$EC$9,0)*MATCH(productData[size1],$EC$13,0)),MATCH(ROW(productData[sku]),ROW(productData[sku])),""),ROWS($A$15:A430)+$B$3))),IF($EC$13="",INDEX(productData[description],SMALL(IF(ISNUMBER(MATCH(productData[category],$EC$9,0)*MATCH(productData[sex],$EC$11,0)),MATCH(ROW(productData[sku]),ROW(productData[sku])),""),ROWS($A$15:A430)+$B$3)),INDEX(productData[description],SMALL(IF(ISNUMBER(MATCH(productData[category],$EC$9,0)*MATCH(productData[sex],$EC$11,0)*MATCH(productData[size1],$EC$13,0)),MATCH(ROW(productData[sku]),ROW(productData[sku])),""),ROWS($A$15:A430)+$B$3))))),"")</f>
        <v/>
      </c>
      <c r="EG425" s="338" t="str">
        <f>IFERROR(IF('BHPC MANAGER'!$EE425="","",INDEX(inventory[ESISTENZA],MATCH('BHPC MANAGER'!$EE425,inventory[SKU],0))),0)</f>
        <v/>
      </c>
      <c r="EH425" s="339"/>
      <c r="EI425" s="339" t="str">
        <f t="shared" si="23"/>
        <v/>
      </c>
      <c r="EJ425" s="340"/>
      <c r="EK425" s="341" t="str">
        <f t="shared" si="24"/>
        <v/>
      </c>
    </row>
    <row r="426" spans="135:141" x14ac:dyDescent="0.35">
      <c r="EE426" s="342" t="str">
        <f t="array" ref="EE426">IFERROR(IF($EC$9="",IF($EC$11="",IF($EC$13="",INDEX(productData[sku],SMALL(MATCH(ROW(productData[sku]),ROW(productData[sku])),ROWS($A$15:A433)+$B$3)),INDEX(productData[sku],SMALL(IF(ISNUMBER(MATCH(productData[size1],$EC$13,0)),MATCH(ROW(productData[sku]),ROW(productData[sku])),""),ROWS($A$15:A431)+$B$3))),IF($EC$13="",INDEX(productData[sku],SMALL(IF(ISNUMBER(MATCH(productData[sex],$EC$11,0)),MATCH(ROW(productData[sku]),ROW(productData[sku])),""),ROWS($A$15:A431)+$B$3)),INDEX(productData[sku],SMALL(IF(ISNUMBER(MATCH(productData[sex],$EC$11,0)*MATCH(productData[size1],$EC$13,0)),MATCH(ROW(productData[sku]),ROW(productData[sku])),""),ROWS($A$15:A431)+$B$3)))),IF($EC$11="",IF($EC$13="",INDEX(productData[sku],SMALL(IF(ISNUMBER(MATCH(productData[category],$EC$9,0)),MATCH(ROW(productData[sku]),ROW(productData[sku])),""),ROWS($A$15:A431)+$B$3)),INDEX(productData[sku],SMALL(IF(ISNUMBER(MATCH(productData[category],$EC$9,0)*MATCH(productData[size1],$EC$13,0)),MATCH(ROW(productData[sku]),ROW(productData[sku])),""),ROWS($A$15:A431)+$B$3))),IF($EC$13="",INDEX(productData[sku],SMALL(IF(ISNUMBER(MATCH(productData[category],$EC$9,0)*MATCH(productData[sex],$EC$11,0)),MATCH(ROW(productData[sku]),ROW(productData[sku])),""),ROWS($A$15:A431)+$B$3)),INDEX(productData[sku],SMALL(IF(ISNUMBER(MATCH(productData[category],$EC$9,0)*MATCH(productData[sex],$EC$11,0)*MATCH(productData[size1],$EC$13,0)),MATCH(ROW(productData[sku]),ROW(productData[sku])),""),ROWS($A$15:A431)+$B$3))))),"")</f>
        <v/>
      </c>
      <c r="EF426" s="502" t="str">
        <f t="array" ref="EF426">IFERROR(IF($EC$9="",IF($EC$11="",IF($EC$13="",INDEX(productData[description],SMALL(MATCH(ROW(productData[sku]),ROW(productData[sku])),ROWS($A$15:A433)+$B$3)),INDEX(productData[description],SMALL(IF(ISNUMBER(MATCH(productData[size1],$EC$13,0)),MATCH(ROW(productData[sku]),ROW(productData[sku])),""),ROWS($A$15:A431)+$B$3))),IF($EC$13="",INDEX(productData[description],SMALL(IF(ISNUMBER(MATCH(productData[sex],$EC$11,0)),MATCH(ROW(productData[sku]),ROW(productData[sku])),""),ROWS($A$15:A431)+$B$3)),INDEX(productData[description],SMALL(IF(ISNUMBER(MATCH(productData[sex],$EC$11,0)*MATCH(productData[size1],$EC$13,0)),MATCH(ROW(productData[sku]),ROW(productData[sku])),""),ROWS($A$15:A431)+$B$3)))),IF($EC$11="",IF($EC$13="",INDEX(productData[description],SMALL(IF(ISNUMBER(MATCH(productData[category],$EC$9,0)),MATCH(ROW(productData[sku]),ROW(productData[sku])),""),ROWS($A$15:A431)+$B$3)),INDEX(productData[description],SMALL(IF(ISNUMBER(MATCH(productData[category],$EC$9,0)*MATCH(productData[size1],$EC$13,0)),MATCH(ROW(productData[sku]),ROW(productData[sku])),""),ROWS($A$15:A431)+$B$3))),IF($EC$13="",INDEX(productData[description],SMALL(IF(ISNUMBER(MATCH(productData[category],$EC$9,0)*MATCH(productData[sex],$EC$11,0)),MATCH(ROW(productData[sku]),ROW(productData[sku])),""),ROWS($A$15:A431)+$B$3)),INDEX(productData[description],SMALL(IF(ISNUMBER(MATCH(productData[category],$EC$9,0)*MATCH(productData[sex],$EC$11,0)*MATCH(productData[size1],$EC$13,0)),MATCH(ROW(productData[sku]),ROW(productData[sku])),""),ROWS($A$15:A431)+$B$3))))),"")</f>
        <v/>
      </c>
      <c r="EG426" s="343" t="str">
        <f>IFERROR(IF('BHPC MANAGER'!$EE426="","",INDEX(inventory[ESISTENZA],MATCH('BHPC MANAGER'!$EE426,inventory[SKU],0))),0)</f>
        <v/>
      </c>
      <c r="EH426" s="344"/>
      <c r="EI426" s="344" t="str">
        <f t="shared" si="23"/>
        <v/>
      </c>
      <c r="EJ426" s="345"/>
      <c r="EK426" s="346" t="str">
        <f t="shared" si="24"/>
        <v/>
      </c>
    </row>
    <row r="427" spans="135:141" x14ac:dyDescent="0.35">
      <c r="EE427" s="337" t="str">
        <f t="array" ref="EE427">IFERROR(IF($EC$9="",IF($EC$11="",IF($EC$13="",INDEX(productData[sku],SMALL(MATCH(ROW(productData[sku]),ROW(productData[sku])),ROWS($A$15:A434)+$B$3)),INDEX(productData[sku],SMALL(IF(ISNUMBER(MATCH(productData[size1],$EC$13,0)),MATCH(ROW(productData[sku]),ROW(productData[sku])),""),ROWS($A$15:A432)+$B$3))),IF($EC$13="",INDEX(productData[sku],SMALL(IF(ISNUMBER(MATCH(productData[sex],$EC$11,0)),MATCH(ROW(productData[sku]),ROW(productData[sku])),""),ROWS($A$15:A432)+$B$3)),INDEX(productData[sku],SMALL(IF(ISNUMBER(MATCH(productData[sex],$EC$11,0)*MATCH(productData[size1],$EC$13,0)),MATCH(ROW(productData[sku]),ROW(productData[sku])),""),ROWS($A$15:A432)+$B$3)))),IF($EC$11="",IF($EC$13="",INDEX(productData[sku],SMALL(IF(ISNUMBER(MATCH(productData[category],$EC$9,0)),MATCH(ROW(productData[sku]),ROW(productData[sku])),""),ROWS($A$15:A432)+$B$3)),INDEX(productData[sku],SMALL(IF(ISNUMBER(MATCH(productData[category],$EC$9,0)*MATCH(productData[size1],$EC$13,0)),MATCH(ROW(productData[sku]),ROW(productData[sku])),""),ROWS($A$15:A432)+$B$3))),IF($EC$13="",INDEX(productData[sku],SMALL(IF(ISNUMBER(MATCH(productData[category],$EC$9,0)*MATCH(productData[sex],$EC$11,0)),MATCH(ROW(productData[sku]),ROW(productData[sku])),""),ROWS($A$15:A432)+$B$3)),INDEX(productData[sku],SMALL(IF(ISNUMBER(MATCH(productData[category],$EC$9,0)*MATCH(productData[sex],$EC$11,0)*MATCH(productData[size1],$EC$13,0)),MATCH(ROW(productData[sku]),ROW(productData[sku])),""),ROWS($A$15:A432)+$B$3))))),"")</f>
        <v/>
      </c>
      <c r="EF427" s="501" t="str">
        <f t="array" ref="EF427">IFERROR(IF($EC$9="",IF($EC$11="",IF($EC$13="",INDEX(productData[description],SMALL(MATCH(ROW(productData[sku]),ROW(productData[sku])),ROWS($A$15:A434)+$B$3)),INDEX(productData[description],SMALL(IF(ISNUMBER(MATCH(productData[size1],$EC$13,0)),MATCH(ROW(productData[sku]),ROW(productData[sku])),""),ROWS($A$15:A432)+$B$3))),IF($EC$13="",INDEX(productData[description],SMALL(IF(ISNUMBER(MATCH(productData[sex],$EC$11,0)),MATCH(ROW(productData[sku]),ROW(productData[sku])),""),ROWS($A$15:A432)+$B$3)),INDEX(productData[description],SMALL(IF(ISNUMBER(MATCH(productData[sex],$EC$11,0)*MATCH(productData[size1],$EC$13,0)),MATCH(ROW(productData[sku]),ROW(productData[sku])),""),ROWS($A$15:A432)+$B$3)))),IF($EC$11="",IF($EC$13="",INDEX(productData[description],SMALL(IF(ISNUMBER(MATCH(productData[category],$EC$9,0)),MATCH(ROW(productData[sku]),ROW(productData[sku])),""),ROWS($A$15:A432)+$B$3)),INDEX(productData[description],SMALL(IF(ISNUMBER(MATCH(productData[category],$EC$9,0)*MATCH(productData[size1],$EC$13,0)),MATCH(ROW(productData[sku]),ROW(productData[sku])),""),ROWS($A$15:A432)+$B$3))),IF($EC$13="",INDEX(productData[description],SMALL(IF(ISNUMBER(MATCH(productData[category],$EC$9,0)*MATCH(productData[sex],$EC$11,0)),MATCH(ROW(productData[sku]),ROW(productData[sku])),""),ROWS($A$15:A432)+$B$3)),INDEX(productData[description],SMALL(IF(ISNUMBER(MATCH(productData[category],$EC$9,0)*MATCH(productData[sex],$EC$11,0)*MATCH(productData[size1],$EC$13,0)),MATCH(ROW(productData[sku]),ROW(productData[sku])),""),ROWS($A$15:A432)+$B$3))))),"")</f>
        <v/>
      </c>
      <c r="EG427" s="338" t="str">
        <f>IFERROR(IF('BHPC MANAGER'!$EE427="","",INDEX(inventory[ESISTENZA],MATCH('BHPC MANAGER'!$EE427,inventory[SKU],0))),0)</f>
        <v/>
      </c>
      <c r="EH427" s="339"/>
      <c r="EI427" s="339" t="str">
        <f t="shared" si="23"/>
        <v/>
      </c>
      <c r="EJ427" s="340"/>
      <c r="EK427" s="341" t="str">
        <f t="shared" si="24"/>
        <v/>
      </c>
    </row>
    <row r="428" spans="135:141" x14ac:dyDescent="0.35">
      <c r="EE428" s="342" t="str">
        <f t="array" ref="EE428">IFERROR(IF($EC$9="",IF($EC$11="",IF($EC$13="",INDEX(productData[sku],SMALL(MATCH(ROW(productData[sku]),ROW(productData[sku])),ROWS($A$15:A435)+$B$3)),INDEX(productData[sku],SMALL(IF(ISNUMBER(MATCH(productData[size1],$EC$13,0)),MATCH(ROW(productData[sku]),ROW(productData[sku])),""),ROWS($A$15:A433)+$B$3))),IF($EC$13="",INDEX(productData[sku],SMALL(IF(ISNUMBER(MATCH(productData[sex],$EC$11,0)),MATCH(ROW(productData[sku]),ROW(productData[sku])),""),ROWS($A$15:A433)+$B$3)),INDEX(productData[sku],SMALL(IF(ISNUMBER(MATCH(productData[sex],$EC$11,0)*MATCH(productData[size1],$EC$13,0)),MATCH(ROW(productData[sku]),ROW(productData[sku])),""),ROWS($A$15:A433)+$B$3)))),IF($EC$11="",IF($EC$13="",INDEX(productData[sku],SMALL(IF(ISNUMBER(MATCH(productData[category],$EC$9,0)),MATCH(ROW(productData[sku]),ROW(productData[sku])),""),ROWS($A$15:A433)+$B$3)),INDEX(productData[sku],SMALL(IF(ISNUMBER(MATCH(productData[category],$EC$9,0)*MATCH(productData[size1],$EC$13,0)),MATCH(ROW(productData[sku]),ROW(productData[sku])),""),ROWS($A$15:A433)+$B$3))),IF($EC$13="",INDEX(productData[sku],SMALL(IF(ISNUMBER(MATCH(productData[category],$EC$9,0)*MATCH(productData[sex],$EC$11,0)),MATCH(ROW(productData[sku]),ROW(productData[sku])),""),ROWS($A$15:A433)+$B$3)),INDEX(productData[sku],SMALL(IF(ISNUMBER(MATCH(productData[category],$EC$9,0)*MATCH(productData[sex],$EC$11,0)*MATCH(productData[size1],$EC$13,0)),MATCH(ROW(productData[sku]),ROW(productData[sku])),""),ROWS($A$15:A433)+$B$3))))),"")</f>
        <v/>
      </c>
      <c r="EF428" s="502" t="str">
        <f t="array" ref="EF428">IFERROR(IF($EC$9="",IF($EC$11="",IF($EC$13="",INDEX(productData[description],SMALL(MATCH(ROW(productData[sku]),ROW(productData[sku])),ROWS($A$15:A435)+$B$3)),INDEX(productData[description],SMALL(IF(ISNUMBER(MATCH(productData[size1],$EC$13,0)),MATCH(ROW(productData[sku]),ROW(productData[sku])),""),ROWS($A$15:A433)+$B$3))),IF($EC$13="",INDEX(productData[description],SMALL(IF(ISNUMBER(MATCH(productData[sex],$EC$11,0)),MATCH(ROW(productData[sku]),ROW(productData[sku])),""),ROWS($A$15:A433)+$B$3)),INDEX(productData[description],SMALL(IF(ISNUMBER(MATCH(productData[sex],$EC$11,0)*MATCH(productData[size1],$EC$13,0)),MATCH(ROW(productData[sku]),ROW(productData[sku])),""),ROWS($A$15:A433)+$B$3)))),IF($EC$11="",IF($EC$13="",INDEX(productData[description],SMALL(IF(ISNUMBER(MATCH(productData[category],$EC$9,0)),MATCH(ROW(productData[sku]),ROW(productData[sku])),""),ROWS($A$15:A433)+$B$3)),INDEX(productData[description],SMALL(IF(ISNUMBER(MATCH(productData[category],$EC$9,0)*MATCH(productData[size1],$EC$13,0)),MATCH(ROW(productData[sku]),ROW(productData[sku])),""),ROWS($A$15:A433)+$B$3))),IF($EC$13="",INDEX(productData[description],SMALL(IF(ISNUMBER(MATCH(productData[category],$EC$9,0)*MATCH(productData[sex],$EC$11,0)),MATCH(ROW(productData[sku]),ROW(productData[sku])),""),ROWS($A$15:A433)+$B$3)),INDEX(productData[description],SMALL(IF(ISNUMBER(MATCH(productData[category],$EC$9,0)*MATCH(productData[sex],$EC$11,0)*MATCH(productData[size1],$EC$13,0)),MATCH(ROW(productData[sku]),ROW(productData[sku])),""),ROWS($A$15:A433)+$B$3))))),"")</f>
        <v/>
      </c>
      <c r="EG428" s="343" t="str">
        <f>IFERROR(IF('BHPC MANAGER'!$EE428="","",INDEX(inventory[ESISTENZA],MATCH('BHPC MANAGER'!$EE428,inventory[SKU],0))),0)</f>
        <v/>
      </c>
      <c r="EH428" s="344"/>
      <c r="EI428" s="344" t="str">
        <f t="shared" si="23"/>
        <v/>
      </c>
      <c r="EJ428" s="345"/>
      <c r="EK428" s="346" t="str">
        <f t="shared" si="24"/>
        <v/>
      </c>
    </row>
    <row r="429" spans="135:141" x14ac:dyDescent="0.35">
      <c r="EE429" s="337" t="str">
        <f t="array" ref="EE429">IFERROR(IF($EC$9="",IF($EC$11="",IF($EC$13="",INDEX(productData[sku],SMALL(MATCH(ROW(productData[sku]),ROW(productData[sku])),ROWS($A$15:A436)+$B$3)),INDEX(productData[sku],SMALL(IF(ISNUMBER(MATCH(productData[size1],$EC$13,0)),MATCH(ROW(productData[sku]),ROW(productData[sku])),""),ROWS($A$15:A434)+$B$3))),IF($EC$13="",INDEX(productData[sku],SMALL(IF(ISNUMBER(MATCH(productData[sex],$EC$11,0)),MATCH(ROW(productData[sku]),ROW(productData[sku])),""),ROWS($A$15:A434)+$B$3)),INDEX(productData[sku],SMALL(IF(ISNUMBER(MATCH(productData[sex],$EC$11,0)*MATCH(productData[size1],$EC$13,0)),MATCH(ROW(productData[sku]),ROW(productData[sku])),""),ROWS($A$15:A434)+$B$3)))),IF($EC$11="",IF($EC$13="",INDEX(productData[sku],SMALL(IF(ISNUMBER(MATCH(productData[category],$EC$9,0)),MATCH(ROW(productData[sku]),ROW(productData[sku])),""),ROWS($A$15:A434)+$B$3)),INDEX(productData[sku],SMALL(IF(ISNUMBER(MATCH(productData[category],$EC$9,0)*MATCH(productData[size1],$EC$13,0)),MATCH(ROW(productData[sku]),ROW(productData[sku])),""),ROWS($A$15:A434)+$B$3))),IF($EC$13="",INDEX(productData[sku],SMALL(IF(ISNUMBER(MATCH(productData[category],$EC$9,0)*MATCH(productData[sex],$EC$11,0)),MATCH(ROW(productData[sku]),ROW(productData[sku])),""),ROWS($A$15:A434)+$B$3)),INDEX(productData[sku],SMALL(IF(ISNUMBER(MATCH(productData[category],$EC$9,0)*MATCH(productData[sex],$EC$11,0)*MATCH(productData[size1],$EC$13,0)),MATCH(ROW(productData[sku]),ROW(productData[sku])),""),ROWS($A$15:A434)+$B$3))))),"")</f>
        <v/>
      </c>
      <c r="EF429" s="501" t="str">
        <f t="array" ref="EF429">IFERROR(IF($EC$9="",IF($EC$11="",IF($EC$13="",INDEX(productData[description],SMALL(MATCH(ROW(productData[sku]),ROW(productData[sku])),ROWS($A$15:A436)+$B$3)),INDEX(productData[description],SMALL(IF(ISNUMBER(MATCH(productData[size1],$EC$13,0)),MATCH(ROW(productData[sku]),ROW(productData[sku])),""),ROWS($A$15:A434)+$B$3))),IF($EC$13="",INDEX(productData[description],SMALL(IF(ISNUMBER(MATCH(productData[sex],$EC$11,0)),MATCH(ROW(productData[sku]),ROW(productData[sku])),""),ROWS($A$15:A434)+$B$3)),INDEX(productData[description],SMALL(IF(ISNUMBER(MATCH(productData[sex],$EC$11,0)*MATCH(productData[size1],$EC$13,0)),MATCH(ROW(productData[sku]),ROW(productData[sku])),""),ROWS($A$15:A434)+$B$3)))),IF($EC$11="",IF($EC$13="",INDEX(productData[description],SMALL(IF(ISNUMBER(MATCH(productData[category],$EC$9,0)),MATCH(ROW(productData[sku]),ROW(productData[sku])),""),ROWS($A$15:A434)+$B$3)),INDEX(productData[description],SMALL(IF(ISNUMBER(MATCH(productData[category],$EC$9,0)*MATCH(productData[size1],$EC$13,0)),MATCH(ROW(productData[sku]),ROW(productData[sku])),""),ROWS($A$15:A434)+$B$3))),IF($EC$13="",INDEX(productData[description],SMALL(IF(ISNUMBER(MATCH(productData[category],$EC$9,0)*MATCH(productData[sex],$EC$11,0)),MATCH(ROW(productData[sku]),ROW(productData[sku])),""),ROWS($A$15:A434)+$B$3)),INDEX(productData[description],SMALL(IF(ISNUMBER(MATCH(productData[category],$EC$9,0)*MATCH(productData[sex],$EC$11,0)*MATCH(productData[size1],$EC$13,0)),MATCH(ROW(productData[sku]),ROW(productData[sku])),""),ROWS($A$15:A434)+$B$3))))),"")</f>
        <v/>
      </c>
      <c r="EG429" s="338" t="str">
        <f>IFERROR(IF('BHPC MANAGER'!$EE429="","",INDEX(inventory[ESISTENZA],MATCH('BHPC MANAGER'!$EE429,inventory[SKU],0))),0)</f>
        <v/>
      </c>
      <c r="EH429" s="339"/>
      <c r="EI429" s="339" t="str">
        <f t="shared" si="23"/>
        <v/>
      </c>
      <c r="EJ429" s="340"/>
      <c r="EK429" s="341" t="str">
        <f t="shared" si="24"/>
        <v/>
      </c>
    </row>
    <row r="430" spans="135:141" x14ac:dyDescent="0.35">
      <c r="EE430" s="342" t="str">
        <f t="array" ref="EE430">IFERROR(IF($EC$9="",IF($EC$11="",IF($EC$13="",INDEX(productData[sku],SMALL(MATCH(ROW(productData[sku]),ROW(productData[sku])),ROWS($A$15:A437)+$B$3)),INDEX(productData[sku],SMALL(IF(ISNUMBER(MATCH(productData[size1],$EC$13,0)),MATCH(ROW(productData[sku]),ROW(productData[sku])),""),ROWS($A$15:A435)+$B$3))),IF($EC$13="",INDEX(productData[sku],SMALL(IF(ISNUMBER(MATCH(productData[sex],$EC$11,0)),MATCH(ROW(productData[sku]),ROW(productData[sku])),""),ROWS($A$15:A435)+$B$3)),INDEX(productData[sku],SMALL(IF(ISNUMBER(MATCH(productData[sex],$EC$11,0)*MATCH(productData[size1],$EC$13,0)),MATCH(ROW(productData[sku]),ROW(productData[sku])),""),ROWS($A$15:A435)+$B$3)))),IF($EC$11="",IF($EC$13="",INDEX(productData[sku],SMALL(IF(ISNUMBER(MATCH(productData[category],$EC$9,0)),MATCH(ROW(productData[sku]),ROW(productData[sku])),""),ROWS($A$15:A435)+$B$3)),INDEX(productData[sku],SMALL(IF(ISNUMBER(MATCH(productData[category],$EC$9,0)*MATCH(productData[size1],$EC$13,0)),MATCH(ROW(productData[sku]),ROW(productData[sku])),""),ROWS($A$15:A435)+$B$3))),IF($EC$13="",INDEX(productData[sku],SMALL(IF(ISNUMBER(MATCH(productData[category],$EC$9,0)*MATCH(productData[sex],$EC$11,0)),MATCH(ROW(productData[sku]),ROW(productData[sku])),""),ROWS($A$15:A435)+$B$3)),INDEX(productData[sku],SMALL(IF(ISNUMBER(MATCH(productData[category],$EC$9,0)*MATCH(productData[sex],$EC$11,0)*MATCH(productData[size1],$EC$13,0)),MATCH(ROW(productData[sku]),ROW(productData[sku])),""),ROWS($A$15:A435)+$B$3))))),"")</f>
        <v/>
      </c>
      <c r="EF430" s="502" t="str">
        <f t="array" ref="EF430">IFERROR(IF($EC$9="",IF($EC$11="",IF($EC$13="",INDEX(productData[description],SMALL(MATCH(ROW(productData[sku]),ROW(productData[sku])),ROWS($A$15:A437)+$B$3)),INDEX(productData[description],SMALL(IF(ISNUMBER(MATCH(productData[size1],$EC$13,0)),MATCH(ROW(productData[sku]),ROW(productData[sku])),""),ROWS($A$15:A435)+$B$3))),IF($EC$13="",INDEX(productData[description],SMALL(IF(ISNUMBER(MATCH(productData[sex],$EC$11,0)),MATCH(ROW(productData[sku]),ROW(productData[sku])),""),ROWS($A$15:A435)+$B$3)),INDEX(productData[description],SMALL(IF(ISNUMBER(MATCH(productData[sex],$EC$11,0)*MATCH(productData[size1],$EC$13,0)),MATCH(ROW(productData[sku]),ROW(productData[sku])),""),ROWS($A$15:A435)+$B$3)))),IF($EC$11="",IF($EC$13="",INDEX(productData[description],SMALL(IF(ISNUMBER(MATCH(productData[category],$EC$9,0)),MATCH(ROW(productData[sku]),ROW(productData[sku])),""),ROWS($A$15:A435)+$B$3)),INDEX(productData[description],SMALL(IF(ISNUMBER(MATCH(productData[category],$EC$9,0)*MATCH(productData[size1],$EC$13,0)),MATCH(ROW(productData[sku]),ROW(productData[sku])),""),ROWS($A$15:A435)+$B$3))),IF($EC$13="",INDEX(productData[description],SMALL(IF(ISNUMBER(MATCH(productData[category],$EC$9,0)*MATCH(productData[sex],$EC$11,0)),MATCH(ROW(productData[sku]),ROW(productData[sku])),""),ROWS($A$15:A435)+$B$3)),INDEX(productData[description],SMALL(IF(ISNUMBER(MATCH(productData[category],$EC$9,0)*MATCH(productData[sex],$EC$11,0)*MATCH(productData[size1],$EC$13,0)),MATCH(ROW(productData[sku]),ROW(productData[sku])),""),ROWS($A$15:A435)+$B$3))))),"")</f>
        <v/>
      </c>
      <c r="EG430" s="343" t="str">
        <f>IFERROR(IF('BHPC MANAGER'!$EE430="","",INDEX(inventory[ESISTENZA],MATCH('BHPC MANAGER'!$EE430,inventory[SKU],0))),0)</f>
        <v/>
      </c>
      <c r="EH430" s="344"/>
      <c r="EI430" s="344" t="str">
        <f t="shared" si="23"/>
        <v/>
      </c>
      <c r="EJ430" s="345"/>
      <c r="EK430" s="346" t="str">
        <f t="shared" si="24"/>
        <v/>
      </c>
    </row>
    <row r="431" spans="135:141" x14ac:dyDescent="0.35">
      <c r="EE431" s="337" t="str">
        <f t="array" ref="EE431">IFERROR(IF($EC$9="",IF($EC$11="",IF($EC$13="",INDEX(productData[sku],SMALL(MATCH(ROW(productData[sku]),ROW(productData[sku])),ROWS($A$15:A438)+$B$3)),INDEX(productData[sku],SMALL(IF(ISNUMBER(MATCH(productData[size1],$EC$13,0)),MATCH(ROW(productData[sku]),ROW(productData[sku])),""),ROWS($A$15:A436)+$B$3))),IF($EC$13="",INDEX(productData[sku],SMALL(IF(ISNUMBER(MATCH(productData[sex],$EC$11,0)),MATCH(ROW(productData[sku]),ROW(productData[sku])),""),ROWS($A$15:A436)+$B$3)),INDEX(productData[sku],SMALL(IF(ISNUMBER(MATCH(productData[sex],$EC$11,0)*MATCH(productData[size1],$EC$13,0)),MATCH(ROW(productData[sku]),ROW(productData[sku])),""),ROWS($A$15:A436)+$B$3)))),IF($EC$11="",IF($EC$13="",INDEX(productData[sku],SMALL(IF(ISNUMBER(MATCH(productData[category],$EC$9,0)),MATCH(ROW(productData[sku]),ROW(productData[sku])),""),ROWS($A$15:A436)+$B$3)),INDEX(productData[sku],SMALL(IF(ISNUMBER(MATCH(productData[category],$EC$9,0)*MATCH(productData[size1],$EC$13,0)),MATCH(ROW(productData[sku]),ROW(productData[sku])),""),ROWS($A$15:A436)+$B$3))),IF($EC$13="",INDEX(productData[sku],SMALL(IF(ISNUMBER(MATCH(productData[category],$EC$9,0)*MATCH(productData[sex],$EC$11,0)),MATCH(ROW(productData[sku]),ROW(productData[sku])),""),ROWS($A$15:A436)+$B$3)),INDEX(productData[sku],SMALL(IF(ISNUMBER(MATCH(productData[category],$EC$9,0)*MATCH(productData[sex],$EC$11,0)*MATCH(productData[size1],$EC$13,0)),MATCH(ROW(productData[sku]),ROW(productData[sku])),""),ROWS($A$15:A436)+$B$3))))),"")</f>
        <v/>
      </c>
      <c r="EF431" s="501" t="str">
        <f t="array" ref="EF431">IFERROR(IF($EC$9="",IF($EC$11="",IF($EC$13="",INDEX(productData[description],SMALL(MATCH(ROW(productData[sku]),ROW(productData[sku])),ROWS($A$15:A438)+$B$3)),INDEX(productData[description],SMALL(IF(ISNUMBER(MATCH(productData[size1],$EC$13,0)),MATCH(ROW(productData[sku]),ROW(productData[sku])),""),ROWS($A$15:A436)+$B$3))),IF($EC$13="",INDEX(productData[description],SMALL(IF(ISNUMBER(MATCH(productData[sex],$EC$11,0)),MATCH(ROW(productData[sku]),ROW(productData[sku])),""),ROWS($A$15:A436)+$B$3)),INDEX(productData[description],SMALL(IF(ISNUMBER(MATCH(productData[sex],$EC$11,0)*MATCH(productData[size1],$EC$13,0)),MATCH(ROW(productData[sku]),ROW(productData[sku])),""),ROWS($A$15:A436)+$B$3)))),IF($EC$11="",IF($EC$13="",INDEX(productData[description],SMALL(IF(ISNUMBER(MATCH(productData[category],$EC$9,0)),MATCH(ROW(productData[sku]),ROW(productData[sku])),""),ROWS($A$15:A436)+$B$3)),INDEX(productData[description],SMALL(IF(ISNUMBER(MATCH(productData[category],$EC$9,0)*MATCH(productData[size1],$EC$13,0)),MATCH(ROW(productData[sku]),ROW(productData[sku])),""),ROWS($A$15:A436)+$B$3))),IF($EC$13="",INDEX(productData[description],SMALL(IF(ISNUMBER(MATCH(productData[category],$EC$9,0)*MATCH(productData[sex],$EC$11,0)),MATCH(ROW(productData[sku]),ROW(productData[sku])),""),ROWS($A$15:A436)+$B$3)),INDEX(productData[description],SMALL(IF(ISNUMBER(MATCH(productData[category],$EC$9,0)*MATCH(productData[sex],$EC$11,0)*MATCH(productData[size1],$EC$13,0)),MATCH(ROW(productData[sku]),ROW(productData[sku])),""),ROWS($A$15:A436)+$B$3))))),"")</f>
        <v/>
      </c>
      <c r="EG431" s="338" t="str">
        <f>IFERROR(IF('BHPC MANAGER'!$EE431="","",INDEX(inventory[ESISTENZA],MATCH('BHPC MANAGER'!$EE431,inventory[SKU],0))),0)</f>
        <v/>
      </c>
      <c r="EH431" s="339"/>
      <c r="EI431" s="339" t="str">
        <f t="shared" si="23"/>
        <v/>
      </c>
      <c r="EJ431" s="340"/>
      <c r="EK431" s="341" t="str">
        <f t="shared" si="24"/>
        <v/>
      </c>
    </row>
    <row r="432" spans="135:141" x14ac:dyDescent="0.35">
      <c r="EE432" s="342" t="str">
        <f t="array" ref="EE432">IFERROR(IF($EC$9="",IF($EC$11="",IF($EC$13="",INDEX(productData[sku],SMALL(MATCH(ROW(productData[sku]),ROW(productData[sku])),ROWS($A$15:A439)+$B$3)),INDEX(productData[sku],SMALL(IF(ISNUMBER(MATCH(productData[size1],$EC$13,0)),MATCH(ROW(productData[sku]),ROW(productData[sku])),""),ROWS($A$15:A437)+$B$3))),IF($EC$13="",INDEX(productData[sku],SMALL(IF(ISNUMBER(MATCH(productData[sex],$EC$11,0)),MATCH(ROW(productData[sku]),ROW(productData[sku])),""),ROWS($A$15:A437)+$B$3)),INDEX(productData[sku],SMALL(IF(ISNUMBER(MATCH(productData[sex],$EC$11,0)*MATCH(productData[size1],$EC$13,0)),MATCH(ROW(productData[sku]),ROW(productData[sku])),""),ROWS($A$15:A437)+$B$3)))),IF($EC$11="",IF($EC$13="",INDEX(productData[sku],SMALL(IF(ISNUMBER(MATCH(productData[category],$EC$9,0)),MATCH(ROW(productData[sku]),ROW(productData[sku])),""),ROWS($A$15:A437)+$B$3)),INDEX(productData[sku],SMALL(IF(ISNUMBER(MATCH(productData[category],$EC$9,0)*MATCH(productData[size1],$EC$13,0)),MATCH(ROW(productData[sku]),ROW(productData[sku])),""),ROWS($A$15:A437)+$B$3))),IF($EC$13="",INDEX(productData[sku],SMALL(IF(ISNUMBER(MATCH(productData[category],$EC$9,0)*MATCH(productData[sex],$EC$11,0)),MATCH(ROW(productData[sku]),ROW(productData[sku])),""),ROWS($A$15:A437)+$B$3)),INDEX(productData[sku],SMALL(IF(ISNUMBER(MATCH(productData[category],$EC$9,0)*MATCH(productData[sex],$EC$11,0)*MATCH(productData[size1],$EC$13,0)),MATCH(ROW(productData[sku]),ROW(productData[sku])),""),ROWS($A$15:A437)+$B$3))))),"")</f>
        <v/>
      </c>
      <c r="EF432" s="502" t="str">
        <f t="array" ref="EF432">IFERROR(IF($EC$9="",IF($EC$11="",IF($EC$13="",INDEX(productData[description],SMALL(MATCH(ROW(productData[sku]),ROW(productData[sku])),ROWS($A$15:A439)+$B$3)),INDEX(productData[description],SMALL(IF(ISNUMBER(MATCH(productData[size1],$EC$13,0)),MATCH(ROW(productData[sku]),ROW(productData[sku])),""),ROWS($A$15:A437)+$B$3))),IF($EC$13="",INDEX(productData[description],SMALL(IF(ISNUMBER(MATCH(productData[sex],$EC$11,0)),MATCH(ROW(productData[sku]),ROW(productData[sku])),""),ROWS($A$15:A437)+$B$3)),INDEX(productData[description],SMALL(IF(ISNUMBER(MATCH(productData[sex],$EC$11,0)*MATCH(productData[size1],$EC$13,0)),MATCH(ROW(productData[sku]),ROW(productData[sku])),""),ROWS($A$15:A437)+$B$3)))),IF($EC$11="",IF($EC$13="",INDEX(productData[description],SMALL(IF(ISNUMBER(MATCH(productData[category],$EC$9,0)),MATCH(ROW(productData[sku]),ROW(productData[sku])),""),ROWS($A$15:A437)+$B$3)),INDEX(productData[description],SMALL(IF(ISNUMBER(MATCH(productData[category],$EC$9,0)*MATCH(productData[size1],$EC$13,0)),MATCH(ROW(productData[sku]),ROW(productData[sku])),""),ROWS($A$15:A437)+$B$3))),IF($EC$13="",INDEX(productData[description],SMALL(IF(ISNUMBER(MATCH(productData[category],$EC$9,0)*MATCH(productData[sex],$EC$11,0)),MATCH(ROW(productData[sku]),ROW(productData[sku])),""),ROWS($A$15:A437)+$B$3)),INDEX(productData[description],SMALL(IF(ISNUMBER(MATCH(productData[category],$EC$9,0)*MATCH(productData[sex],$EC$11,0)*MATCH(productData[size1],$EC$13,0)),MATCH(ROW(productData[sku]),ROW(productData[sku])),""),ROWS($A$15:A437)+$B$3))))),"")</f>
        <v/>
      </c>
      <c r="EG432" s="343" t="str">
        <f>IFERROR(IF('BHPC MANAGER'!$EE432="","",INDEX(inventory[ESISTENZA],MATCH('BHPC MANAGER'!$EE432,inventory[SKU],0))),0)</f>
        <v/>
      </c>
      <c r="EH432" s="344"/>
      <c r="EI432" s="344" t="str">
        <f t="shared" si="23"/>
        <v/>
      </c>
      <c r="EJ432" s="345"/>
      <c r="EK432" s="346" t="str">
        <f t="shared" si="24"/>
        <v/>
      </c>
    </row>
    <row r="433" spans="135:141" x14ac:dyDescent="0.35">
      <c r="EE433" s="337" t="str">
        <f t="array" ref="EE433">IFERROR(IF($EC$9="",IF($EC$11="",IF($EC$13="",INDEX(productData[sku],SMALL(MATCH(ROW(productData[sku]),ROW(productData[sku])),ROWS($A$15:A440)+$B$3)),INDEX(productData[sku],SMALL(IF(ISNUMBER(MATCH(productData[size1],$EC$13,0)),MATCH(ROW(productData[sku]),ROW(productData[sku])),""),ROWS($A$15:A438)+$B$3))),IF($EC$13="",INDEX(productData[sku],SMALL(IF(ISNUMBER(MATCH(productData[sex],$EC$11,0)),MATCH(ROW(productData[sku]),ROW(productData[sku])),""),ROWS($A$15:A438)+$B$3)),INDEX(productData[sku],SMALL(IF(ISNUMBER(MATCH(productData[sex],$EC$11,0)*MATCH(productData[size1],$EC$13,0)),MATCH(ROW(productData[sku]),ROW(productData[sku])),""),ROWS($A$15:A438)+$B$3)))),IF($EC$11="",IF($EC$13="",INDEX(productData[sku],SMALL(IF(ISNUMBER(MATCH(productData[category],$EC$9,0)),MATCH(ROW(productData[sku]),ROW(productData[sku])),""),ROWS($A$15:A438)+$B$3)),INDEX(productData[sku],SMALL(IF(ISNUMBER(MATCH(productData[category],$EC$9,0)*MATCH(productData[size1],$EC$13,0)),MATCH(ROW(productData[sku]),ROW(productData[sku])),""),ROWS($A$15:A438)+$B$3))),IF($EC$13="",INDEX(productData[sku],SMALL(IF(ISNUMBER(MATCH(productData[category],$EC$9,0)*MATCH(productData[sex],$EC$11,0)),MATCH(ROW(productData[sku]),ROW(productData[sku])),""),ROWS($A$15:A438)+$B$3)),INDEX(productData[sku],SMALL(IF(ISNUMBER(MATCH(productData[category],$EC$9,0)*MATCH(productData[sex],$EC$11,0)*MATCH(productData[size1],$EC$13,0)),MATCH(ROW(productData[sku]),ROW(productData[sku])),""),ROWS($A$15:A438)+$B$3))))),"")</f>
        <v/>
      </c>
      <c r="EF433" s="501" t="str">
        <f t="array" ref="EF433">IFERROR(IF($EC$9="",IF($EC$11="",IF($EC$13="",INDEX(productData[description],SMALL(MATCH(ROW(productData[sku]),ROW(productData[sku])),ROWS($A$15:A440)+$B$3)),INDEX(productData[description],SMALL(IF(ISNUMBER(MATCH(productData[size1],$EC$13,0)),MATCH(ROW(productData[sku]),ROW(productData[sku])),""),ROWS($A$15:A438)+$B$3))),IF($EC$13="",INDEX(productData[description],SMALL(IF(ISNUMBER(MATCH(productData[sex],$EC$11,0)),MATCH(ROW(productData[sku]),ROW(productData[sku])),""),ROWS($A$15:A438)+$B$3)),INDEX(productData[description],SMALL(IF(ISNUMBER(MATCH(productData[sex],$EC$11,0)*MATCH(productData[size1],$EC$13,0)),MATCH(ROW(productData[sku]),ROW(productData[sku])),""),ROWS($A$15:A438)+$B$3)))),IF($EC$11="",IF($EC$13="",INDEX(productData[description],SMALL(IF(ISNUMBER(MATCH(productData[category],$EC$9,0)),MATCH(ROW(productData[sku]),ROW(productData[sku])),""),ROWS($A$15:A438)+$B$3)),INDEX(productData[description],SMALL(IF(ISNUMBER(MATCH(productData[category],$EC$9,0)*MATCH(productData[size1],$EC$13,0)),MATCH(ROW(productData[sku]),ROW(productData[sku])),""),ROWS($A$15:A438)+$B$3))),IF($EC$13="",INDEX(productData[description],SMALL(IF(ISNUMBER(MATCH(productData[category],$EC$9,0)*MATCH(productData[sex],$EC$11,0)),MATCH(ROW(productData[sku]),ROW(productData[sku])),""),ROWS($A$15:A438)+$B$3)),INDEX(productData[description],SMALL(IF(ISNUMBER(MATCH(productData[category],$EC$9,0)*MATCH(productData[sex],$EC$11,0)*MATCH(productData[size1],$EC$13,0)),MATCH(ROW(productData[sku]),ROW(productData[sku])),""),ROWS($A$15:A438)+$B$3))))),"")</f>
        <v/>
      </c>
      <c r="EG433" s="338" t="str">
        <f>IFERROR(IF('BHPC MANAGER'!$EE433="","",INDEX(inventory[ESISTENZA],MATCH('BHPC MANAGER'!$EE433,inventory[SKU],0))),0)</f>
        <v/>
      </c>
      <c r="EH433" s="339"/>
      <c r="EI433" s="339" t="str">
        <f t="shared" si="23"/>
        <v/>
      </c>
      <c r="EJ433" s="340"/>
      <c r="EK433" s="341" t="str">
        <f t="shared" si="24"/>
        <v/>
      </c>
    </row>
    <row r="434" spans="135:141" x14ac:dyDescent="0.35">
      <c r="EE434" s="342" t="str">
        <f t="array" ref="EE434">IFERROR(IF($EC$9="",IF($EC$11="",IF($EC$13="",INDEX(productData[sku],SMALL(MATCH(ROW(productData[sku]),ROW(productData[sku])),ROWS($A$15:A441)+$B$3)),INDEX(productData[sku],SMALL(IF(ISNUMBER(MATCH(productData[size1],$EC$13,0)),MATCH(ROW(productData[sku]),ROW(productData[sku])),""),ROWS($A$15:A439)+$B$3))),IF($EC$13="",INDEX(productData[sku],SMALL(IF(ISNUMBER(MATCH(productData[sex],$EC$11,0)),MATCH(ROW(productData[sku]),ROW(productData[sku])),""),ROWS($A$15:A439)+$B$3)),INDEX(productData[sku],SMALL(IF(ISNUMBER(MATCH(productData[sex],$EC$11,0)*MATCH(productData[size1],$EC$13,0)),MATCH(ROW(productData[sku]),ROW(productData[sku])),""),ROWS($A$15:A439)+$B$3)))),IF($EC$11="",IF($EC$13="",INDEX(productData[sku],SMALL(IF(ISNUMBER(MATCH(productData[category],$EC$9,0)),MATCH(ROW(productData[sku]),ROW(productData[sku])),""),ROWS($A$15:A439)+$B$3)),INDEX(productData[sku],SMALL(IF(ISNUMBER(MATCH(productData[category],$EC$9,0)*MATCH(productData[size1],$EC$13,0)),MATCH(ROW(productData[sku]),ROW(productData[sku])),""),ROWS($A$15:A439)+$B$3))),IF($EC$13="",INDEX(productData[sku],SMALL(IF(ISNUMBER(MATCH(productData[category],$EC$9,0)*MATCH(productData[sex],$EC$11,0)),MATCH(ROW(productData[sku]),ROW(productData[sku])),""),ROWS($A$15:A439)+$B$3)),INDEX(productData[sku],SMALL(IF(ISNUMBER(MATCH(productData[category],$EC$9,0)*MATCH(productData[sex],$EC$11,0)*MATCH(productData[size1],$EC$13,0)),MATCH(ROW(productData[sku]),ROW(productData[sku])),""),ROWS($A$15:A439)+$B$3))))),"")</f>
        <v/>
      </c>
      <c r="EF434" s="502" t="str">
        <f t="array" ref="EF434">IFERROR(IF($EC$9="",IF($EC$11="",IF($EC$13="",INDEX(productData[description],SMALL(MATCH(ROW(productData[sku]),ROW(productData[sku])),ROWS($A$15:A441)+$B$3)),INDEX(productData[description],SMALL(IF(ISNUMBER(MATCH(productData[size1],$EC$13,0)),MATCH(ROW(productData[sku]),ROW(productData[sku])),""),ROWS($A$15:A439)+$B$3))),IF($EC$13="",INDEX(productData[description],SMALL(IF(ISNUMBER(MATCH(productData[sex],$EC$11,0)),MATCH(ROW(productData[sku]),ROW(productData[sku])),""),ROWS($A$15:A439)+$B$3)),INDEX(productData[description],SMALL(IF(ISNUMBER(MATCH(productData[sex],$EC$11,0)*MATCH(productData[size1],$EC$13,0)),MATCH(ROW(productData[sku]),ROW(productData[sku])),""),ROWS($A$15:A439)+$B$3)))),IF($EC$11="",IF($EC$13="",INDEX(productData[description],SMALL(IF(ISNUMBER(MATCH(productData[category],$EC$9,0)),MATCH(ROW(productData[sku]),ROW(productData[sku])),""),ROWS($A$15:A439)+$B$3)),INDEX(productData[description],SMALL(IF(ISNUMBER(MATCH(productData[category],$EC$9,0)*MATCH(productData[size1],$EC$13,0)),MATCH(ROW(productData[sku]),ROW(productData[sku])),""),ROWS($A$15:A439)+$B$3))),IF($EC$13="",INDEX(productData[description],SMALL(IF(ISNUMBER(MATCH(productData[category],$EC$9,0)*MATCH(productData[sex],$EC$11,0)),MATCH(ROW(productData[sku]),ROW(productData[sku])),""),ROWS($A$15:A439)+$B$3)),INDEX(productData[description],SMALL(IF(ISNUMBER(MATCH(productData[category],$EC$9,0)*MATCH(productData[sex],$EC$11,0)*MATCH(productData[size1],$EC$13,0)),MATCH(ROW(productData[sku]),ROW(productData[sku])),""),ROWS($A$15:A439)+$B$3))))),"")</f>
        <v/>
      </c>
      <c r="EG434" s="343" t="str">
        <f>IFERROR(IF('BHPC MANAGER'!$EE434="","",INDEX(inventory[ESISTENZA],MATCH('BHPC MANAGER'!$EE434,inventory[SKU],0))),0)</f>
        <v/>
      </c>
      <c r="EH434" s="344"/>
      <c r="EI434" s="344" t="str">
        <f t="shared" si="23"/>
        <v/>
      </c>
      <c r="EJ434" s="345"/>
      <c r="EK434" s="346" t="str">
        <f t="shared" si="24"/>
        <v/>
      </c>
    </row>
    <row r="435" spans="135:141" x14ac:dyDescent="0.35">
      <c r="EE435" s="337" t="str">
        <f t="array" ref="EE435">IFERROR(IF($EC$9="",IF($EC$11="",IF($EC$13="",INDEX(productData[sku],SMALL(MATCH(ROW(productData[sku]),ROW(productData[sku])),ROWS($A$15:A442)+$B$3)),INDEX(productData[sku],SMALL(IF(ISNUMBER(MATCH(productData[size1],$EC$13,0)),MATCH(ROW(productData[sku]),ROW(productData[sku])),""),ROWS($A$15:A440)+$B$3))),IF($EC$13="",INDEX(productData[sku],SMALL(IF(ISNUMBER(MATCH(productData[sex],$EC$11,0)),MATCH(ROW(productData[sku]),ROW(productData[sku])),""),ROWS($A$15:A440)+$B$3)),INDEX(productData[sku],SMALL(IF(ISNUMBER(MATCH(productData[sex],$EC$11,0)*MATCH(productData[size1],$EC$13,0)),MATCH(ROW(productData[sku]),ROW(productData[sku])),""),ROWS($A$15:A440)+$B$3)))),IF($EC$11="",IF($EC$13="",INDEX(productData[sku],SMALL(IF(ISNUMBER(MATCH(productData[category],$EC$9,0)),MATCH(ROW(productData[sku]),ROW(productData[sku])),""),ROWS($A$15:A440)+$B$3)),INDEX(productData[sku],SMALL(IF(ISNUMBER(MATCH(productData[category],$EC$9,0)*MATCH(productData[size1],$EC$13,0)),MATCH(ROW(productData[sku]),ROW(productData[sku])),""),ROWS($A$15:A440)+$B$3))),IF($EC$13="",INDEX(productData[sku],SMALL(IF(ISNUMBER(MATCH(productData[category],$EC$9,0)*MATCH(productData[sex],$EC$11,0)),MATCH(ROW(productData[sku]),ROW(productData[sku])),""),ROWS($A$15:A440)+$B$3)),INDEX(productData[sku],SMALL(IF(ISNUMBER(MATCH(productData[category],$EC$9,0)*MATCH(productData[sex],$EC$11,0)*MATCH(productData[size1],$EC$13,0)),MATCH(ROW(productData[sku]),ROW(productData[sku])),""),ROWS($A$15:A440)+$B$3))))),"")</f>
        <v/>
      </c>
      <c r="EF435" s="501" t="str">
        <f t="array" ref="EF435">IFERROR(IF($EC$9="",IF($EC$11="",IF($EC$13="",INDEX(productData[description],SMALL(MATCH(ROW(productData[sku]),ROW(productData[sku])),ROWS($A$15:A442)+$B$3)),INDEX(productData[description],SMALL(IF(ISNUMBER(MATCH(productData[size1],$EC$13,0)),MATCH(ROW(productData[sku]),ROW(productData[sku])),""),ROWS($A$15:A440)+$B$3))),IF($EC$13="",INDEX(productData[description],SMALL(IF(ISNUMBER(MATCH(productData[sex],$EC$11,0)),MATCH(ROW(productData[sku]),ROW(productData[sku])),""),ROWS($A$15:A440)+$B$3)),INDEX(productData[description],SMALL(IF(ISNUMBER(MATCH(productData[sex],$EC$11,0)*MATCH(productData[size1],$EC$13,0)),MATCH(ROW(productData[sku]),ROW(productData[sku])),""),ROWS($A$15:A440)+$B$3)))),IF($EC$11="",IF($EC$13="",INDEX(productData[description],SMALL(IF(ISNUMBER(MATCH(productData[category],$EC$9,0)),MATCH(ROW(productData[sku]),ROW(productData[sku])),""),ROWS($A$15:A440)+$B$3)),INDEX(productData[description],SMALL(IF(ISNUMBER(MATCH(productData[category],$EC$9,0)*MATCH(productData[size1],$EC$13,0)),MATCH(ROW(productData[sku]),ROW(productData[sku])),""),ROWS($A$15:A440)+$B$3))),IF($EC$13="",INDEX(productData[description],SMALL(IF(ISNUMBER(MATCH(productData[category],$EC$9,0)*MATCH(productData[sex],$EC$11,0)),MATCH(ROW(productData[sku]),ROW(productData[sku])),""),ROWS($A$15:A440)+$B$3)),INDEX(productData[description],SMALL(IF(ISNUMBER(MATCH(productData[category],$EC$9,0)*MATCH(productData[sex],$EC$11,0)*MATCH(productData[size1],$EC$13,0)),MATCH(ROW(productData[sku]),ROW(productData[sku])),""),ROWS($A$15:A440)+$B$3))))),"")</f>
        <v/>
      </c>
      <c r="EG435" s="338" t="str">
        <f>IFERROR(IF('BHPC MANAGER'!$EE435="","",INDEX(inventory[ESISTENZA],MATCH('BHPC MANAGER'!$EE435,inventory[SKU],0))),0)</f>
        <v/>
      </c>
      <c r="EH435" s="339"/>
      <c r="EI435" s="339" t="str">
        <f t="shared" si="23"/>
        <v/>
      </c>
      <c r="EJ435" s="340"/>
      <c r="EK435" s="341" t="str">
        <f t="shared" si="24"/>
        <v/>
      </c>
    </row>
    <row r="436" spans="135:141" x14ac:dyDescent="0.35">
      <c r="EE436" s="342" t="str">
        <f t="array" ref="EE436">IFERROR(IF($EC$9="",IF($EC$11="",IF($EC$13="",INDEX(productData[sku],SMALL(MATCH(ROW(productData[sku]),ROW(productData[sku])),ROWS($A$15:A443)+$B$3)),INDEX(productData[sku],SMALL(IF(ISNUMBER(MATCH(productData[size1],$EC$13,0)),MATCH(ROW(productData[sku]),ROW(productData[sku])),""),ROWS($A$15:A441)+$B$3))),IF($EC$13="",INDEX(productData[sku],SMALL(IF(ISNUMBER(MATCH(productData[sex],$EC$11,0)),MATCH(ROW(productData[sku]),ROW(productData[sku])),""),ROWS($A$15:A441)+$B$3)),INDEX(productData[sku],SMALL(IF(ISNUMBER(MATCH(productData[sex],$EC$11,0)*MATCH(productData[size1],$EC$13,0)),MATCH(ROW(productData[sku]),ROW(productData[sku])),""),ROWS($A$15:A441)+$B$3)))),IF($EC$11="",IF($EC$13="",INDEX(productData[sku],SMALL(IF(ISNUMBER(MATCH(productData[category],$EC$9,0)),MATCH(ROW(productData[sku]),ROW(productData[sku])),""),ROWS($A$15:A441)+$B$3)),INDEX(productData[sku],SMALL(IF(ISNUMBER(MATCH(productData[category],$EC$9,0)*MATCH(productData[size1],$EC$13,0)),MATCH(ROW(productData[sku]),ROW(productData[sku])),""),ROWS($A$15:A441)+$B$3))),IF($EC$13="",INDEX(productData[sku],SMALL(IF(ISNUMBER(MATCH(productData[category],$EC$9,0)*MATCH(productData[sex],$EC$11,0)),MATCH(ROW(productData[sku]),ROW(productData[sku])),""),ROWS($A$15:A441)+$B$3)),INDEX(productData[sku],SMALL(IF(ISNUMBER(MATCH(productData[category],$EC$9,0)*MATCH(productData[sex],$EC$11,0)*MATCH(productData[size1],$EC$13,0)),MATCH(ROW(productData[sku]),ROW(productData[sku])),""),ROWS($A$15:A441)+$B$3))))),"")</f>
        <v/>
      </c>
      <c r="EF436" s="502" t="str">
        <f t="array" ref="EF436">IFERROR(IF($EC$9="",IF($EC$11="",IF($EC$13="",INDEX(productData[description],SMALL(MATCH(ROW(productData[sku]),ROW(productData[sku])),ROWS($A$15:A443)+$B$3)),INDEX(productData[description],SMALL(IF(ISNUMBER(MATCH(productData[size1],$EC$13,0)),MATCH(ROW(productData[sku]),ROW(productData[sku])),""),ROWS($A$15:A441)+$B$3))),IF($EC$13="",INDEX(productData[description],SMALL(IF(ISNUMBER(MATCH(productData[sex],$EC$11,0)),MATCH(ROW(productData[sku]),ROW(productData[sku])),""),ROWS($A$15:A441)+$B$3)),INDEX(productData[description],SMALL(IF(ISNUMBER(MATCH(productData[sex],$EC$11,0)*MATCH(productData[size1],$EC$13,0)),MATCH(ROW(productData[sku]),ROW(productData[sku])),""),ROWS($A$15:A441)+$B$3)))),IF($EC$11="",IF($EC$13="",INDEX(productData[description],SMALL(IF(ISNUMBER(MATCH(productData[category],$EC$9,0)),MATCH(ROW(productData[sku]),ROW(productData[sku])),""),ROWS($A$15:A441)+$B$3)),INDEX(productData[description],SMALL(IF(ISNUMBER(MATCH(productData[category],$EC$9,0)*MATCH(productData[size1],$EC$13,0)),MATCH(ROW(productData[sku]),ROW(productData[sku])),""),ROWS($A$15:A441)+$B$3))),IF($EC$13="",INDEX(productData[description],SMALL(IF(ISNUMBER(MATCH(productData[category],$EC$9,0)*MATCH(productData[sex],$EC$11,0)),MATCH(ROW(productData[sku]),ROW(productData[sku])),""),ROWS($A$15:A441)+$B$3)),INDEX(productData[description],SMALL(IF(ISNUMBER(MATCH(productData[category],$EC$9,0)*MATCH(productData[sex],$EC$11,0)*MATCH(productData[size1],$EC$13,0)),MATCH(ROW(productData[sku]),ROW(productData[sku])),""),ROWS($A$15:A441)+$B$3))))),"")</f>
        <v/>
      </c>
      <c r="EG436" s="343" t="str">
        <f>IFERROR(IF('BHPC MANAGER'!$EE436="","",INDEX(inventory[ESISTENZA],MATCH('BHPC MANAGER'!$EE436,inventory[SKU],0))),0)</f>
        <v/>
      </c>
      <c r="EH436" s="344"/>
      <c r="EI436" s="344" t="str">
        <f t="shared" si="23"/>
        <v/>
      </c>
      <c r="EJ436" s="345"/>
      <c r="EK436" s="346" t="str">
        <f t="shared" si="24"/>
        <v/>
      </c>
    </row>
    <row r="437" spans="135:141" x14ac:dyDescent="0.35">
      <c r="EE437" s="337" t="str">
        <f t="array" ref="EE437">IFERROR(IF($EC$9="",IF($EC$11="",IF($EC$13="",INDEX(productData[sku],SMALL(MATCH(ROW(productData[sku]),ROW(productData[sku])),ROWS($A$15:A444)+$B$3)),INDEX(productData[sku],SMALL(IF(ISNUMBER(MATCH(productData[size1],$EC$13,0)),MATCH(ROW(productData[sku]),ROW(productData[sku])),""),ROWS($A$15:A442)+$B$3))),IF($EC$13="",INDEX(productData[sku],SMALL(IF(ISNUMBER(MATCH(productData[sex],$EC$11,0)),MATCH(ROW(productData[sku]),ROW(productData[sku])),""),ROWS($A$15:A442)+$B$3)),INDEX(productData[sku],SMALL(IF(ISNUMBER(MATCH(productData[sex],$EC$11,0)*MATCH(productData[size1],$EC$13,0)),MATCH(ROW(productData[sku]),ROW(productData[sku])),""),ROWS($A$15:A442)+$B$3)))),IF($EC$11="",IF($EC$13="",INDEX(productData[sku],SMALL(IF(ISNUMBER(MATCH(productData[category],$EC$9,0)),MATCH(ROW(productData[sku]),ROW(productData[sku])),""),ROWS($A$15:A442)+$B$3)),INDEX(productData[sku],SMALL(IF(ISNUMBER(MATCH(productData[category],$EC$9,0)*MATCH(productData[size1],$EC$13,0)),MATCH(ROW(productData[sku]),ROW(productData[sku])),""),ROWS($A$15:A442)+$B$3))),IF($EC$13="",INDEX(productData[sku],SMALL(IF(ISNUMBER(MATCH(productData[category],$EC$9,0)*MATCH(productData[sex],$EC$11,0)),MATCH(ROW(productData[sku]),ROW(productData[sku])),""),ROWS($A$15:A442)+$B$3)),INDEX(productData[sku],SMALL(IF(ISNUMBER(MATCH(productData[category],$EC$9,0)*MATCH(productData[sex],$EC$11,0)*MATCH(productData[size1],$EC$13,0)),MATCH(ROW(productData[sku]),ROW(productData[sku])),""),ROWS($A$15:A442)+$B$3))))),"")</f>
        <v/>
      </c>
      <c r="EF437" s="501" t="str">
        <f t="array" ref="EF437">IFERROR(IF($EC$9="",IF($EC$11="",IF($EC$13="",INDEX(productData[description],SMALL(MATCH(ROW(productData[sku]),ROW(productData[sku])),ROWS($A$15:A444)+$B$3)),INDEX(productData[description],SMALL(IF(ISNUMBER(MATCH(productData[size1],$EC$13,0)),MATCH(ROW(productData[sku]),ROW(productData[sku])),""),ROWS($A$15:A442)+$B$3))),IF($EC$13="",INDEX(productData[description],SMALL(IF(ISNUMBER(MATCH(productData[sex],$EC$11,0)),MATCH(ROW(productData[sku]),ROW(productData[sku])),""),ROWS($A$15:A442)+$B$3)),INDEX(productData[description],SMALL(IF(ISNUMBER(MATCH(productData[sex],$EC$11,0)*MATCH(productData[size1],$EC$13,0)),MATCH(ROW(productData[sku]),ROW(productData[sku])),""),ROWS($A$15:A442)+$B$3)))),IF($EC$11="",IF($EC$13="",INDEX(productData[description],SMALL(IF(ISNUMBER(MATCH(productData[category],$EC$9,0)),MATCH(ROW(productData[sku]),ROW(productData[sku])),""),ROWS($A$15:A442)+$B$3)),INDEX(productData[description],SMALL(IF(ISNUMBER(MATCH(productData[category],$EC$9,0)*MATCH(productData[size1],$EC$13,0)),MATCH(ROW(productData[sku]),ROW(productData[sku])),""),ROWS($A$15:A442)+$B$3))),IF($EC$13="",INDEX(productData[description],SMALL(IF(ISNUMBER(MATCH(productData[category],$EC$9,0)*MATCH(productData[sex],$EC$11,0)),MATCH(ROW(productData[sku]),ROW(productData[sku])),""),ROWS($A$15:A442)+$B$3)),INDEX(productData[description],SMALL(IF(ISNUMBER(MATCH(productData[category],$EC$9,0)*MATCH(productData[sex],$EC$11,0)*MATCH(productData[size1],$EC$13,0)),MATCH(ROW(productData[sku]),ROW(productData[sku])),""),ROWS($A$15:A442)+$B$3))))),"")</f>
        <v/>
      </c>
      <c r="EG437" s="338" t="str">
        <f>IFERROR(IF('BHPC MANAGER'!$EE437="","",INDEX(inventory[ESISTENZA],MATCH('BHPC MANAGER'!$EE437,inventory[SKU],0))),0)</f>
        <v/>
      </c>
      <c r="EH437" s="339"/>
      <c r="EI437" s="339" t="str">
        <f t="shared" si="23"/>
        <v/>
      </c>
      <c r="EJ437" s="340"/>
      <c r="EK437" s="341" t="str">
        <f t="shared" si="24"/>
        <v/>
      </c>
    </row>
    <row r="438" spans="135:141" x14ac:dyDescent="0.35">
      <c r="EE438" s="342" t="str">
        <f t="array" ref="EE438">IFERROR(IF($EC$9="",IF($EC$11="",IF($EC$13="",INDEX(productData[sku],SMALL(MATCH(ROW(productData[sku]),ROW(productData[sku])),ROWS($A$15:A445)+$B$3)),INDEX(productData[sku],SMALL(IF(ISNUMBER(MATCH(productData[size1],$EC$13,0)),MATCH(ROW(productData[sku]),ROW(productData[sku])),""),ROWS($A$15:A443)+$B$3))),IF($EC$13="",INDEX(productData[sku],SMALL(IF(ISNUMBER(MATCH(productData[sex],$EC$11,0)),MATCH(ROW(productData[sku]),ROW(productData[sku])),""),ROWS($A$15:A443)+$B$3)),INDEX(productData[sku],SMALL(IF(ISNUMBER(MATCH(productData[sex],$EC$11,0)*MATCH(productData[size1],$EC$13,0)),MATCH(ROW(productData[sku]),ROW(productData[sku])),""),ROWS($A$15:A443)+$B$3)))),IF($EC$11="",IF($EC$13="",INDEX(productData[sku],SMALL(IF(ISNUMBER(MATCH(productData[category],$EC$9,0)),MATCH(ROW(productData[sku]),ROW(productData[sku])),""),ROWS($A$15:A443)+$B$3)),INDEX(productData[sku],SMALL(IF(ISNUMBER(MATCH(productData[category],$EC$9,0)*MATCH(productData[size1],$EC$13,0)),MATCH(ROW(productData[sku]),ROW(productData[sku])),""),ROWS($A$15:A443)+$B$3))),IF($EC$13="",INDEX(productData[sku],SMALL(IF(ISNUMBER(MATCH(productData[category],$EC$9,0)*MATCH(productData[sex],$EC$11,0)),MATCH(ROW(productData[sku]),ROW(productData[sku])),""),ROWS($A$15:A443)+$B$3)),INDEX(productData[sku],SMALL(IF(ISNUMBER(MATCH(productData[category],$EC$9,0)*MATCH(productData[sex],$EC$11,0)*MATCH(productData[size1],$EC$13,0)),MATCH(ROW(productData[sku]),ROW(productData[sku])),""),ROWS($A$15:A443)+$B$3))))),"")</f>
        <v/>
      </c>
      <c r="EF438" s="502" t="str">
        <f t="array" ref="EF438">IFERROR(IF($EC$9="",IF($EC$11="",IF($EC$13="",INDEX(productData[description],SMALL(MATCH(ROW(productData[sku]),ROW(productData[sku])),ROWS($A$15:A445)+$B$3)),INDEX(productData[description],SMALL(IF(ISNUMBER(MATCH(productData[size1],$EC$13,0)),MATCH(ROW(productData[sku]),ROW(productData[sku])),""),ROWS($A$15:A443)+$B$3))),IF($EC$13="",INDEX(productData[description],SMALL(IF(ISNUMBER(MATCH(productData[sex],$EC$11,0)),MATCH(ROW(productData[sku]),ROW(productData[sku])),""),ROWS($A$15:A443)+$B$3)),INDEX(productData[description],SMALL(IF(ISNUMBER(MATCH(productData[sex],$EC$11,0)*MATCH(productData[size1],$EC$13,0)),MATCH(ROW(productData[sku]),ROW(productData[sku])),""),ROWS($A$15:A443)+$B$3)))),IF($EC$11="",IF($EC$13="",INDEX(productData[description],SMALL(IF(ISNUMBER(MATCH(productData[category],$EC$9,0)),MATCH(ROW(productData[sku]),ROW(productData[sku])),""),ROWS($A$15:A443)+$B$3)),INDEX(productData[description],SMALL(IF(ISNUMBER(MATCH(productData[category],$EC$9,0)*MATCH(productData[size1],$EC$13,0)),MATCH(ROW(productData[sku]),ROW(productData[sku])),""),ROWS($A$15:A443)+$B$3))),IF($EC$13="",INDEX(productData[description],SMALL(IF(ISNUMBER(MATCH(productData[category],$EC$9,0)*MATCH(productData[sex],$EC$11,0)),MATCH(ROW(productData[sku]),ROW(productData[sku])),""),ROWS($A$15:A443)+$B$3)),INDEX(productData[description],SMALL(IF(ISNUMBER(MATCH(productData[category],$EC$9,0)*MATCH(productData[sex],$EC$11,0)*MATCH(productData[size1],$EC$13,0)),MATCH(ROW(productData[sku]),ROW(productData[sku])),""),ROWS($A$15:A443)+$B$3))))),"")</f>
        <v/>
      </c>
      <c r="EG438" s="343" t="str">
        <f>IFERROR(IF('BHPC MANAGER'!$EE438="","",INDEX(inventory[ESISTENZA],MATCH('BHPC MANAGER'!$EE438,inventory[SKU],0))),0)</f>
        <v/>
      </c>
      <c r="EH438" s="344"/>
      <c r="EI438" s="344" t="str">
        <f t="shared" si="23"/>
        <v/>
      </c>
      <c r="EJ438" s="345"/>
      <c r="EK438" s="346" t="str">
        <f t="shared" si="24"/>
        <v/>
      </c>
    </row>
    <row r="439" spans="135:141" x14ac:dyDescent="0.35">
      <c r="EE439" s="337" t="str">
        <f t="array" ref="EE439">IFERROR(IF($EC$9="",IF($EC$11="",IF($EC$13="",INDEX(productData[sku],SMALL(MATCH(ROW(productData[sku]),ROW(productData[sku])),ROWS($A$15:A446)+$B$3)),INDEX(productData[sku],SMALL(IF(ISNUMBER(MATCH(productData[size1],$EC$13,0)),MATCH(ROW(productData[sku]),ROW(productData[sku])),""),ROWS($A$15:A444)+$B$3))),IF($EC$13="",INDEX(productData[sku],SMALL(IF(ISNUMBER(MATCH(productData[sex],$EC$11,0)),MATCH(ROW(productData[sku]),ROW(productData[sku])),""),ROWS($A$15:A444)+$B$3)),INDEX(productData[sku],SMALL(IF(ISNUMBER(MATCH(productData[sex],$EC$11,0)*MATCH(productData[size1],$EC$13,0)),MATCH(ROW(productData[sku]),ROW(productData[sku])),""),ROWS($A$15:A444)+$B$3)))),IF($EC$11="",IF($EC$13="",INDEX(productData[sku],SMALL(IF(ISNUMBER(MATCH(productData[category],$EC$9,0)),MATCH(ROW(productData[sku]),ROW(productData[sku])),""),ROWS($A$15:A444)+$B$3)),INDEX(productData[sku],SMALL(IF(ISNUMBER(MATCH(productData[category],$EC$9,0)*MATCH(productData[size1],$EC$13,0)),MATCH(ROW(productData[sku]),ROW(productData[sku])),""),ROWS($A$15:A444)+$B$3))),IF($EC$13="",INDEX(productData[sku],SMALL(IF(ISNUMBER(MATCH(productData[category],$EC$9,0)*MATCH(productData[sex],$EC$11,0)),MATCH(ROW(productData[sku]),ROW(productData[sku])),""),ROWS($A$15:A444)+$B$3)),INDEX(productData[sku],SMALL(IF(ISNUMBER(MATCH(productData[category],$EC$9,0)*MATCH(productData[sex],$EC$11,0)*MATCH(productData[size1],$EC$13,0)),MATCH(ROW(productData[sku]),ROW(productData[sku])),""),ROWS($A$15:A444)+$B$3))))),"")</f>
        <v/>
      </c>
      <c r="EF439" s="501" t="str">
        <f t="array" ref="EF439">IFERROR(IF($EC$9="",IF($EC$11="",IF($EC$13="",INDEX(productData[description],SMALL(MATCH(ROW(productData[sku]),ROW(productData[sku])),ROWS($A$15:A446)+$B$3)),INDEX(productData[description],SMALL(IF(ISNUMBER(MATCH(productData[size1],$EC$13,0)),MATCH(ROW(productData[sku]),ROW(productData[sku])),""),ROWS($A$15:A444)+$B$3))),IF($EC$13="",INDEX(productData[description],SMALL(IF(ISNUMBER(MATCH(productData[sex],$EC$11,0)),MATCH(ROW(productData[sku]),ROW(productData[sku])),""),ROWS($A$15:A444)+$B$3)),INDEX(productData[description],SMALL(IF(ISNUMBER(MATCH(productData[sex],$EC$11,0)*MATCH(productData[size1],$EC$13,0)),MATCH(ROW(productData[sku]),ROW(productData[sku])),""),ROWS($A$15:A444)+$B$3)))),IF($EC$11="",IF($EC$13="",INDEX(productData[description],SMALL(IF(ISNUMBER(MATCH(productData[category],$EC$9,0)),MATCH(ROW(productData[sku]),ROW(productData[sku])),""),ROWS($A$15:A444)+$B$3)),INDEX(productData[description],SMALL(IF(ISNUMBER(MATCH(productData[category],$EC$9,0)*MATCH(productData[size1],$EC$13,0)),MATCH(ROW(productData[sku]),ROW(productData[sku])),""),ROWS($A$15:A444)+$B$3))),IF($EC$13="",INDEX(productData[description],SMALL(IF(ISNUMBER(MATCH(productData[category],$EC$9,0)*MATCH(productData[sex],$EC$11,0)),MATCH(ROW(productData[sku]),ROW(productData[sku])),""),ROWS($A$15:A444)+$B$3)),INDEX(productData[description],SMALL(IF(ISNUMBER(MATCH(productData[category],$EC$9,0)*MATCH(productData[sex],$EC$11,0)*MATCH(productData[size1],$EC$13,0)),MATCH(ROW(productData[sku]),ROW(productData[sku])),""),ROWS($A$15:A444)+$B$3))))),"")</f>
        <v/>
      </c>
      <c r="EG439" s="338" t="str">
        <f>IFERROR(IF('BHPC MANAGER'!$EE439="","",INDEX(inventory[ESISTENZA],MATCH('BHPC MANAGER'!$EE439,inventory[SKU],0))),0)</f>
        <v/>
      </c>
      <c r="EH439" s="339"/>
      <c r="EI439" s="339" t="str">
        <f t="shared" si="23"/>
        <v/>
      </c>
      <c r="EJ439" s="340"/>
      <c r="EK439" s="341" t="str">
        <f t="shared" si="24"/>
        <v/>
      </c>
    </row>
    <row r="440" spans="135:141" x14ac:dyDescent="0.35">
      <c r="EE440" s="342" t="str">
        <f t="array" ref="EE440">IFERROR(IF($EC$9="",IF($EC$11="",IF($EC$13="",INDEX(productData[sku],SMALL(MATCH(ROW(productData[sku]),ROW(productData[sku])),ROWS($A$15:A447)+$B$3)),INDEX(productData[sku],SMALL(IF(ISNUMBER(MATCH(productData[size1],$EC$13,0)),MATCH(ROW(productData[sku]),ROW(productData[sku])),""),ROWS($A$15:A445)+$B$3))),IF($EC$13="",INDEX(productData[sku],SMALL(IF(ISNUMBER(MATCH(productData[sex],$EC$11,0)),MATCH(ROW(productData[sku]),ROW(productData[sku])),""),ROWS($A$15:A445)+$B$3)),INDEX(productData[sku],SMALL(IF(ISNUMBER(MATCH(productData[sex],$EC$11,0)*MATCH(productData[size1],$EC$13,0)),MATCH(ROW(productData[sku]),ROW(productData[sku])),""),ROWS($A$15:A445)+$B$3)))),IF($EC$11="",IF($EC$13="",INDEX(productData[sku],SMALL(IF(ISNUMBER(MATCH(productData[category],$EC$9,0)),MATCH(ROW(productData[sku]),ROW(productData[sku])),""),ROWS($A$15:A445)+$B$3)),INDEX(productData[sku],SMALL(IF(ISNUMBER(MATCH(productData[category],$EC$9,0)*MATCH(productData[size1],$EC$13,0)),MATCH(ROW(productData[sku]),ROW(productData[sku])),""),ROWS($A$15:A445)+$B$3))),IF($EC$13="",INDEX(productData[sku],SMALL(IF(ISNUMBER(MATCH(productData[category],$EC$9,0)*MATCH(productData[sex],$EC$11,0)),MATCH(ROW(productData[sku]),ROW(productData[sku])),""),ROWS($A$15:A445)+$B$3)),INDEX(productData[sku],SMALL(IF(ISNUMBER(MATCH(productData[category],$EC$9,0)*MATCH(productData[sex],$EC$11,0)*MATCH(productData[size1],$EC$13,0)),MATCH(ROW(productData[sku]),ROW(productData[sku])),""),ROWS($A$15:A445)+$B$3))))),"")</f>
        <v/>
      </c>
      <c r="EF440" s="502" t="str">
        <f t="array" ref="EF440">IFERROR(IF($EC$9="",IF($EC$11="",IF($EC$13="",INDEX(productData[description],SMALL(MATCH(ROW(productData[sku]),ROW(productData[sku])),ROWS($A$15:A447)+$B$3)),INDEX(productData[description],SMALL(IF(ISNUMBER(MATCH(productData[size1],$EC$13,0)),MATCH(ROW(productData[sku]),ROW(productData[sku])),""),ROWS($A$15:A445)+$B$3))),IF($EC$13="",INDEX(productData[description],SMALL(IF(ISNUMBER(MATCH(productData[sex],$EC$11,0)),MATCH(ROW(productData[sku]),ROW(productData[sku])),""),ROWS($A$15:A445)+$B$3)),INDEX(productData[description],SMALL(IF(ISNUMBER(MATCH(productData[sex],$EC$11,0)*MATCH(productData[size1],$EC$13,0)),MATCH(ROW(productData[sku]),ROW(productData[sku])),""),ROWS($A$15:A445)+$B$3)))),IF($EC$11="",IF($EC$13="",INDEX(productData[description],SMALL(IF(ISNUMBER(MATCH(productData[category],$EC$9,0)),MATCH(ROW(productData[sku]),ROW(productData[sku])),""),ROWS($A$15:A445)+$B$3)),INDEX(productData[description],SMALL(IF(ISNUMBER(MATCH(productData[category],$EC$9,0)*MATCH(productData[size1],$EC$13,0)),MATCH(ROW(productData[sku]),ROW(productData[sku])),""),ROWS($A$15:A445)+$B$3))),IF($EC$13="",INDEX(productData[description],SMALL(IF(ISNUMBER(MATCH(productData[category],$EC$9,0)*MATCH(productData[sex],$EC$11,0)),MATCH(ROW(productData[sku]),ROW(productData[sku])),""),ROWS($A$15:A445)+$B$3)),INDEX(productData[description],SMALL(IF(ISNUMBER(MATCH(productData[category],$EC$9,0)*MATCH(productData[sex],$EC$11,0)*MATCH(productData[size1],$EC$13,0)),MATCH(ROW(productData[sku]),ROW(productData[sku])),""),ROWS($A$15:A445)+$B$3))))),"")</f>
        <v/>
      </c>
      <c r="EG440" s="343" t="str">
        <f>IFERROR(IF('BHPC MANAGER'!$EE440="","",INDEX(inventory[ESISTENZA],MATCH('BHPC MANAGER'!$EE440,inventory[SKU],0))),0)</f>
        <v/>
      </c>
      <c r="EH440" s="344"/>
      <c r="EI440" s="344" t="str">
        <f t="shared" si="23"/>
        <v/>
      </c>
      <c r="EJ440" s="345"/>
      <c r="EK440" s="346" t="str">
        <f t="shared" si="24"/>
        <v/>
      </c>
    </row>
    <row r="441" spans="135:141" x14ac:dyDescent="0.35">
      <c r="EE441" s="337" t="str">
        <f t="array" ref="EE441">IFERROR(IF($EC$9="",IF($EC$11="",IF($EC$13="",INDEX(productData[sku],SMALL(MATCH(ROW(productData[sku]),ROW(productData[sku])),ROWS($A$15:A448)+$B$3)),INDEX(productData[sku],SMALL(IF(ISNUMBER(MATCH(productData[size1],$EC$13,0)),MATCH(ROW(productData[sku]),ROW(productData[sku])),""),ROWS($A$15:A446)+$B$3))),IF($EC$13="",INDEX(productData[sku],SMALL(IF(ISNUMBER(MATCH(productData[sex],$EC$11,0)),MATCH(ROW(productData[sku]),ROW(productData[sku])),""),ROWS($A$15:A446)+$B$3)),INDEX(productData[sku],SMALL(IF(ISNUMBER(MATCH(productData[sex],$EC$11,0)*MATCH(productData[size1],$EC$13,0)),MATCH(ROW(productData[sku]),ROW(productData[sku])),""),ROWS($A$15:A446)+$B$3)))),IF($EC$11="",IF($EC$13="",INDEX(productData[sku],SMALL(IF(ISNUMBER(MATCH(productData[category],$EC$9,0)),MATCH(ROW(productData[sku]),ROW(productData[sku])),""),ROWS($A$15:A446)+$B$3)),INDEX(productData[sku],SMALL(IF(ISNUMBER(MATCH(productData[category],$EC$9,0)*MATCH(productData[size1],$EC$13,0)),MATCH(ROW(productData[sku]),ROW(productData[sku])),""),ROWS($A$15:A446)+$B$3))),IF($EC$13="",INDEX(productData[sku],SMALL(IF(ISNUMBER(MATCH(productData[category],$EC$9,0)*MATCH(productData[sex],$EC$11,0)),MATCH(ROW(productData[sku]),ROW(productData[sku])),""),ROWS($A$15:A446)+$B$3)),INDEX(productData[sku],SMALL(IF(ISNUMBER(MATCH(productData[category],$EC$9,0)*MATCH(productData[sex],$EC$11,0)*MATCH(productData[size1],$EC$13,0)),MATCH(ROW(productData[sku]),ROW(productData[sku])),""),ROWS($A$15:A446)+$B$3))))),"")</f>
        <v/>
      </c>
      <c r="EF441" s="501" t="str">
        <f t="array" ref="EF441">IFERROR(IF($EC$9="",IF($EC$11="",IF($EC$13="",INDEX(productData[description],SMALL(MATCH(ROW(productData[sku]),ROW(productData[sku])),ROWS($A$15:A448)+$B$3)),INDEX(productData[description],SMALL(IF(ISNUMBER(MATCH(productData[size1],$EC$13,0)),MATCH(ROW(productData[sku]),ROW(productData[sku])),""),ROWS($A$15:A446)+$B$3))),IF($EC$13="",INDEX(productData[description],SMALL(IF(ISNUMBER(MATCH(productData[sex],$EC$11,0)),MATCH(ROW(productData[sku]),ROW(productData[sku])),""),ROWS($A$15:A446)+$B$3)),INDEX(productData[description],SMALL(IF(ISNUMBER(MATCH(productData[sex],$EC$11,0)*MATCH(productData[size1],$EC$13,0)),MATCH(ROW(productData[sku]),ROW(productData[sku])),""),ROWS($A$15:A446)+$B$3)))),IF($EC$11="",IF($EC$13="",INDEX(productData[description],SMALL(IF(ISNUMBER(MATCH(productData[category],$EC$9,0)),MATCH(ROW(productData[sku]),ROW(productData[sku])),""),ROWS($A$15:A446)+$B$3)),INDEX(productData[description],SMALL(IF(ISNUMBER(MATCH(productData[category],$EC$9,0)*MATCH(productData[size1],$EC$13,0)),MATCH(ROW(productData[sku]),ROW(productData[sku])),""),ROWS($A$15:A446)+$B$3))),IF($EC$13="",INDEX(productData[description],SMALL(IF(ISNUMBER(MATCH(productData[category],$EC$9,0)*MATCH(productData[sex],$EC$11,0)),MATCH(ROW(productData[sku]),ROW(productData[sku])),""),ROWS($A$15:A446)+$B$3)),INDEX(productData[description],SMALL(IF(ISNUMBER(MATCH(productData[category],$EC$9,0)*MATCH(productData[sex],$EC$11,0)*MATCH(productData[size1],$EC$13,0)),MATCH(ROW(productData[sku]),ROW(productData[sku])),""),ROWS($A$15:A446)+$B$3))))),"")</f>
        <v/>
      </c>
      <c r="EG441" s="338" t="str">
        <f>IFERROR(IF('BHPC MANAGER'!$EE441="","",INDEX(inventory[ESISTENZA],MATCH('BHPC MANAGER'!$EE441,inventory[SKU],0))),0)</f>
        <v/>
      </c>
      <c r="EH441" s="339"/>
      <c r="EI441" s="339" t="str">
        <f t="shared" si="23"/>
        <v/>
      </c>
      <c r="EJ441" s="340"/>
      <c r="EK441" s="341" t="str">
        <f t="shared" si="24"/>
        <v/>
      </c>
    </row>
    <row r="442" spans="135:141" x14ac:dyDescent="0.35">
      <c r="EE442" s="342" t="str">
        <f t="array" ref="EE442">IFERROR(IF($EC$9="",IF($EC$11="",IF($EC$13="",INDEX(productData[sku],SMALL(MATCH(ROW(productData[sku]),ROW(productData[sku])),ROWS($A$15:A449)+$B$3)),INDEX(productData[sku],SMALL(IF(ISNUMBER(MATCH(productData[size1],$EC$13,0)),MATCH(ROW(productData[sku]),ROW(productData[sku])),""),ROWS($A$15:A447)+$B$3))),IF($EC$13="",INDEX(productData[sku],SMALL(IF(ISNUMBER(MATCH(productData[sex],$EC$11,0)),MATCH(ROW(productData[sku]),ROW(productData[sku])),""),ROWS($A$15:A447)+$B$3)),INDEX(productData[sku],SMALL(IF(ISNUMBER(MATCH(productData[sex],$EC$11,0)*MATCH(productData[size1],$EC$13,0)),MATCH(ROW(productData[sku]),ROW(productData[sku])),""),ROWS($A$15:A447)+$B$3)))),IF($EC$11="",IF($EC$13="",INDEX(productData[sku],SMALL(IF(ISNUMBER(MATCH(productData[category],$EC$9,0)),MATCH(ROW(productData[sku]),ROW(productData[sku])),""),ROWS($A$15:A447)+$B$3)),INDEX(productData[sku],SMALL(IF(ISNUMBER(MATCH(productData[category],$EC$9,0)*MATCH(productData[size1],$EC$13,0)),MATCH(ROW(productData[sku]),ROW(productData[sku])),""),ROWS($A$15:A447)+$B$3))),IF($EC$13="",INDEX(productData[sku],SMALL(IF(ISNUMBER(MATCH(productData[category],$EC$9,0)*MATCH(productData[sex],$EC$11,0)),MATCH(ROW(productData[sku]),ROW(productData[sku])),""),ROWS($A$15:A447)+$B$3)),INDEX(productData[sku],SMALL(IF(ISNUMBER(MATCH(productData[category],$EC$9,0)*MATCH(productData[sex],$EC$11,0)*MATCH(productData[size1],$EC$13,0)),MATCH(ROW(productData[sku]),ROW(productData[sku])),""),ROWS($A$15:A447)+$B$3))))),"")</f>
        <v/>
      </c>
      <c r="EF442" s="502" t="str">
        <f t="array" ref="EF442">IFERROR(IF($EC$9="",IF($EC$11="",IF($EC$13="",INDEX(productData[description],SMALL(MATCH(ROW(productData[sku]),ROW(productData[sku])),ROWS($A$15:A449)+$B$3)),INDEX(productData[description],SMALL(IF(ISNUMBER(MATCH(productData[size1],$EC$13,0)),MATCH(ROW(productData[sku]),ROW(productData[sku])),""),ROWS($A$15:A447)+$B$3))),IF($EC$13="",INDEX(productData[description],SMALL(IF(ISNUMBER(MATCH(productData[sex],$EC$11,0)),MATCH(ROW(productData[sku]),ROW(productData[sku])),""),ROWS($A$15:A447)+$B$3)),INDEX(productData[description],SMALL(IF(ISNUMBER(MATCH(productData[sex],$EC$11,0)*MATCH(productData[size1],$EC$13,0)),MATCH(ROW(productData[sku]),ROW(productData[sku])),""),ROWS($A$15:A447)+$B$3)))),IF($EC$11="",IF($EC$13="",INDEX(productData[description],SMALL(IF(ISNUMBER(MATCH(productData[category],$EC$9,0)),MATCH(ROW(productData[sku]),ROW(productData[sku])),""),ROWS($A$15:A447)+$B$3)),INDEX(productData[description],SMALL(IF(ISNUMBER(MATCH(productData[category],$EC$9,0)*MATCH(productData[size1],$EC$13,0)),MATCH(ROW(productData[sku]),ROW(productData[sku])),""),ROWS($A$15:A447)+$B$3))),IF($EC$13="",INDEX(productData[description],SMALL(IF(ISNUMBER(MATCH(productData[category],$EC$9,0)*MATCH(productData[sex],$EC$11,0)),MATCH(ROW(productData[sku]),ROW(productData[sku])),""),ROWS($A$15:A447)+$B$3)),INDEX(productData[description],SMALL(IF(ISNUMBER(MATCH(productData[category],$EC$9,0)*MATCH(productData[sex],$EC$11,0)*MATCH(productData[size1],$EC$13,0)),MATCH(ROW(productData[sku]),ROW(productData[sku])),""),ROWS($A$15:A447)+$B$3))))),"")</f>
        <v/>
      </c>
      <c r="EG442" s="343" t="str">
        <f>IFERROR(IF('BHPC MANAGER'!$EE442="","",INDEX(inventory[ESISTENZA],MATCH('BHPC MANAGER'!$EE442,inventory[SKU],0))),0)</f>
        <v/>
      </c>
      <c r="EH442" s="344"/>
      <c r="EI442" s="344" t="str">
        <f t="shared" si="23"/>
        <v/>
      </c>
      <c r="EJ442" s="345"/>
      <c r="EK442" s="346" t="str">
        <f t="shared" si="24"/>
        <v/>
      </c>
    </row>
    <row r="443" spans="135:141" x14ac:dyDescent="0.35">
      <c r="EE443" s="337" t="str">
        <f t="array" ref="EE443">IFERROR(IF($EC$9="",IF($EC$11="",IF($EC$13="",INDEX(productData[sku],SMALL(MATCH(ROW(productData[sku]),ROW(productData[sku])),ROWS($A$15:A450)+$B$3)),INDEX(productData[sku],SMALL(IF(ISNUMBER(MATCH(productData[size1],$EC$13,0)),MATCH(ROW(productData[sku]),ROW(productData[sku])),""),ROWS($A$15:A448)+$B$3))),IF($EC$13="",INDEX(productData[sku],SMALL(IF(ISNUMBER(MATCH(productData[sex],$EC$11,0)),MATCH(ROW(productData[sku]),ROW(productData[sku])),""),ROWS($A$15:A448)+$B$3)),INDEX(productData[sku],SMALL(IF(ISNUMBER(MATCH(productData[sex],$EC$11,0)*MATCH(productData[size1],$EC$13,0)),MATCH(ROW(productData[sku]),ROW(productData[sku])),""),ROWS($A$15:A448)+$B$3)))),IF($EC$11="",IF($EC$13="",INDEX(productData[sku],SMALL(IF(ISNUMBER(MATCH(productData[category],$EC$9,0)),MATCH(ROW(productData[sku]),ROW(productData[sku])),""),ROWS($A$15:A448)+$B$3)),INDEX(productData[sku],SMALL(IF(ISNUMBER(MATCH(productData[category],$EC$9,0)*MATCH(productData[size1],$EC$13,0)),MATCH(ROW(productData[sku]),ROW(productData[sku])),""),ROWS($A$15:A448)+$B$3))),IF($EC$13="",INDEX(productData[sku],SMALL(IF(ISNUMBER(MATCH(productData[category],$EC$9,0)*MATCH(productData[sex],$EC$11,0)),MATCH(ROW(productData[sku]),ROW(productData[sku])),""),ROWS($A$15:A448)+$B$3)),INDEX(productData[sku],SMALL(IF(ISNUMBER(MATCH(productData[category],$EC$9,0)*MATCH(productData[sex],$EC$11,0)*MATCH(productData[size1],$EC$13,0)),MATCH(ROW(productData[sku]),ROW(productData[sku])),""),ROWS($A$15:A448)+$B$3))))),"")</f>
        <v/>
      </c>
      <c r="EF443" s="501" t="str">
        <f t="array" ref="EF443">IFERROR(IF($EC$9="",IF($EC$11="",IF($EC$13="",INDEX(productData[description],SMALL(MATCH(ROW(productData[sku]),ROW(productData[sku])),ROWS($A$15:A450)+$B$3)),INDEX(productData[description],SMALL(IF(ISNUMBER(MATCH(productData[size1],$EC$13,0)),MATCH(ROW(productData[sku]),ROW(productData[sku])),""),ROWS($A$15:A448)+$B$3))),IF($EC$13="",INDEX(productData[description],SMALL(IF(ISNUMBER(MATCH(productData[sex],$EC$11,0)),MATCH(ROW(productData[sku]),ROW(productData[sku])),""),ROWS($A$15:A448)+$B$3)),INDEX(productData[description],SMALL(IF(ISNUMBER(MATCH(productData[sex],$EC$11,0)*MATCH(productData[size1],$EC$13,0)),MATCH(ROW(productData[sku]),ROW(productData[sku])),""),ROWS($A$15:A448)+$B$3)))),IF($EC$11="",IF($EC$13="",INDEX(productData[description],SMALL(IF(ISNUMBER(MATCH(productData[category],$EC$9,0)),MATCH(ROW(productData[sku]),ROW(productData[sku])),""),ROWS($A$15:A448)+$B$3)),INDEX(productData[description],SMALL(IF(ISNUMBER(MATCH(productData[category],$EC$9,0)*MATCH(productData[size1],$EC$13,0)),MATCH(ROW(productData[sku]),ROW(productData[sku])),""),ROWS($A$15:A448)+$B$3))),IF($EC$13="",INDEX(productData[description],SMALL(IF(ISNUMBER(MATCH(productData[category],$EC$9,0)*MATCH(productData[sex],$EC$11,0)),MATCH(ROW(productData[sku]),ROW(productData[sku])),""),ROWS($A$15:A448)+$B$3)),INDEX(productData[description],SMALL(IF(ISNUMBER(MATCH(productData[category],$EC$9,0)*MATCH(productData[sex],$EC$11,0)*MATCH(productData[size1],$EC$13,0)),MATCH(ROW(productData[sku]),ROW(productData[sku])),""),ROWS($A$15:A448)+$B$3))))),"")</f>
        <v/>
      </c>
      <c r="EG443" s="338" t="str">
        <f>IFERROR(IF('BHPC MANAGER'!$EE443="","",INDEX(inventory[ESISTENZA],MATCH('BHPC MANAGER'!$EE443,inventory[SKU],0))),0)</f>
        <v/>
      </c>
      <c r="EH443" s="339"/>
      <c r="EI443" s="339" t="str">
        <f t="shared" si="23"/>
        <v/>
      </c>
      <c r="EJ443" s="340"/>
      <c r="EK443" s="341" t="str">
        <f t="shared" si="24"/>
        <v/>
      </c>
    </row>
    <row r="444" spans="135:141" x14ac:dyDescent="0.35">
      <c r="EE444" s="342" t="str">
        <f t="array" ref="EE444">IFERROR(IF($EC$9="",IF($EC$11="",IF($EC$13="",INDEX(productData[sku],SMALL(MATCH(ROW(productData[sku]),ROW(productData[sku])),ROWS($A$15:A451)+$B$3)),INDEX(productData[sku],SMALL(IF(ISNUMBER(MATCH(productData[size1],$EC$13,0)),MATCH(ROW(productData[sku]),ROW(productData[sku])),""),ROWS($A$15:A449)+$B$3))),IF($EC$13="",INDEX(productData[sku],SMALL(IF(ISNUMBER(MATCH(productData[sex],$EC$11,0)),MATCH(ROW(productData[sku]),ROW(productData[sku])),""),ROWS($A$15:A449)+$B$3)),INDEX(productData[sku],SMALL(IF(ISNUMBER(MATCH(productData[sex],$EC$11,0)*MATCH(productData[size1],$EC$13,0)),MATCH(ROW(productData[sku]),ROW(productData[sku])),""),ROWS($A$15:A449)+$B$3)))),IF($EC$11="",IF($EC$13="",INDEX(productData[sku],SMALL(IF(ISNUMBER(MATCH(productData[category],$EC$9,0)),MATCH(ROW(productData[sku]),ROW(productData[sku])),""),ROWS($A$15:A449)+$B$3)),INDEX(productData[sku],SMALL(IF(ISNUMBER(MATCH(productData[category],$EC$9,0)*MATCH(productData[size1],$EC$13,0)),MATCH(ROW(productData[sku]),ROW(productData[sku])),""),ROWS($A$15:A449)+$B$3))),IF($EC$13="",INDEX(productData[sku],SMALL(IF(ISNUMBER(MATCH(productData[category],$EC$9,0)*MATCH(productData[sex],$EC$11,0)),MATCH(ROW(productData[sku]),ROW(productData[sku])),""),ROWS($A$15:A449)+$B$3)),INDEX(productData[sku],SMALL(IF(ISNUMBER(MATCH(productData[category],$EC$9,0)*MATCH(productData[sex],$EC$11,0)*MATCH(productData[size1],$EC$13,0)),MATCH(ROW(productData[sku]),ROW(productData[sku])),""),ROWS($A$15:A449)+$B$3))))),"")</f>
        <v/>
      </c>
      <c r="EF444" s="502" t="str">
        <f t="array" ref="EF444">IFERROR(IF($EC$9="",IF($EC$11="",IF($EC$13="",INDEX(productData[description],SMALL(MATCH(ROW(productData[sku]),ROW(productData[sku])),ROWS($A$15:A451)+$B$3)),INDEX(productData[description],SMALL(IF(ISNUMBER(MATCH(productData[size1],$EC$13,0)),MATCH(ROW(productData[sku]),ROW(productData[sku])),""),ROWS($A$15:A449)+$B$3))),IF($EC$13="",INDEX(productData[description],SMALL(IF(ISNUMBER(MATCH(productData[sex],$EC$11,0)),MATCH(ROW(productData[sku]),ROW(productData[sku])),""),ROWS($A$15:A449)+$B$3)),INDEX(productData[description],SMALL(IF(ISNUMBER(MATCH(productData[sex],$EC$11,0)*MATCH(productData[size1],$EC$13,0)),MATCH(ROW(productData[sku]),ROW(productData[sku])),""),ROWS($A$15:A449)+$B$3)))),IF($EC$11="",IF($EC$13="",INDEX(productData[description],SMALL(IF(ISNUMBER(MATCH(productData[category],$EC$9,0)),MATCH(ROW(productData[sku]),ROW(productData[sku])),""),ROWS($A$15:A449)+$B$3)),INDEX(productData[description],SMALL(IF(ISNUMBER(MATCH(productData[category],$EC$9,0)*MATCH(productData[size1],$EC$13,0)),MATCH(ROW(productData[sku]),ROW(productData[sku])),""),ROWS($A$15:A449)+$B$3))),IF($EC$13="",INDEX(productData[description],SMALL(IF(ISNUMBER(MATCH(productData[category],$EC$9,0)*MATCH(productData[sex],$EC$11,0)),MATCH(ROW(productData[sku]),ROW(productData[sku])),""),ROWS($A$15:A449)+$B$3)),INDEX(productData[description],SMALL(IF(ISNUMBER(MATCH(productData[category],$EC$9,0)*MATCH(productData[sex],$EC$11,0)*MATCH(productData[size1],$EC$13,0)),MATCH(ROW(productData[sku]),ROW(productData[sku])),""),ROWS($A$15:A449)+$B$3))))),"")</f>
        <v/>
      </c>
      <c r="EG444" s="343" t="str">
        <f>IFERROR(IF('BHPC MANAGER'!$EE444="","",INDEX(inventory[ESISTENZA],MATCH('BHPC MANAGER'!$EE444,inventory[SKU],0))),0)</f>
        <v/>
      </c>
      <c r="EH444" s="344"/>
      <c r="EI444" s="344" t="str">
        <f t="shared" si="23"/>
        <v/>
      </c>
      <c r="EJ444" s="345"/>
      <c r="EK444" s="346" t="str">
        <f t="shared" si="24"/>
        <v/>
      </c>
    </row>
    <row r="445" spans="135:141" x14ac:dyDescent="0.35">
      <c r="EE445" s="337" t="str">
        <f t="array" ref="EE445">IFERROR(IF($EC$9="",IF($EC$11="",IF($EC$13="",INDEX(productData[sku],SMALL(MATCH(ROW(productData[sku]),ROW(productData[sku])),ROWS($A$15:A452)+$B$3)),INDEX(productData[sku],SMALL(IF(ISNUMBER(MATCH(productData[size1],$EC$13,0)),MATCH(ROW(productData[sku]),ROW(productData[sku])),""),ROWS($A$15:A450)+$B$3))),IF($EC$13="",INDEX(productData[sku],SMALL(IF(ISNUMBER(MATCH(productData[sex],$EC$11,0)),MATCH(ROW(productData[sku]),ROW(productData[sku])),""),ROWS($A$15:A450)+$B$3)),INDEX(productData[sku],SMALL(IF(ISNUMBER(MATCH(productData[sex],$EC$11,0)*MATCH(productData[size1],$EC$13,0)),MATCH(ROW(productData[sku]),ROW(productData[sku])),""),ROWS($A$15:A450)+$B$3)))),IF($EC$11="",IF($EC$13="",INDEX(productData[sku],SMALL(IF(ISNUMBER(MATCH(productData[category],$EC$9,0)),MATCH(ROW(productData[sku]),ROW(productData[sku])),""),ROWS($A$15:A450)+$B$3)),INDEX(productData[sku],SMALL(IF(ISNUMBER(MATCH(productData[category],$EC$9,0)*MATCH(productData[size1],$EC$13,0)),MATCH(ROW(productData[sku]),ROW(productData[sku])),""),ROWS($A$15:A450)+$B$3))),IF($EC$13="",INDEX(productData[sku],SMALL(IF(ISNUMBER(MATCH(productData[category],$EC$9,0)*MATCH(productData[sex],$EC$11,0)),MATCH(ROW(productData[sku]),ROW(productData[sku])),""),ROWS($A$15:A450)+$B$3)),INDEX(productData[sku],SMALL(IF(ISNUMBER(MATCH(productData[category],$EC$9,0)*MATCH(productData[sex],$EC$11,0)*MATCH(productData[size1],$EC$13,0)),MATCH(ROW(productData[sku]),ROW(productData[sku])),""),ROWS($A$15:A450)+$B$3))))),"")</f>
        <v/>
      </c>
      <c r="EF445" s="501" t="str">
        <f t="array" ref="EF445">IFERROR(IF($EC$9="",IF($EC$11="",IF($EC$13="",INDEX(productData[description],SMALL(MATCH(ROW(productData[sku]),ROW(productData[sku])),ROWS($A$15:A452)+$B$3)),INDEX(productData[description],SMALL(IF(ISNUMBER(MATCH(productData[size1],$EC$13,0)),MATCH(ROW(productData[sku]),ROW(productData[sku])),""),ROWS($A$15:A450)+$B$3))),IF($EC$13="",INDEX(productData[description],SMALL(IF(ISNUMBER(MATCH(productData[sex],$EC$11,0)),MATCH(ROW(productData[sku]),ROW(productData[sku])),""),ROWS($A$15:A450)+$B$3)),INDEX(productData[description],SMALL(IF(ISNUMBER(MATCH(productData[sex],$EC$11,0)*MATCH(productData[size1],$EC$13,0)),MATCH(ROW(productData[sku]),ROW(productData[sku])),""),ROWS($A$15:A450)+$B$3)))),IF($EC$11="",IF($EC$13="",INDEX(productData[description],SMALL(IF(ISNUMBER(MATCH(productData[category],$EC$9,0)),MATCH(ROW(productData[sku]),ROW(productData[sku])),""),ROWS($A$15:A450)+$B$3)),INDEX(productData[description],SMALL(IF(ISNUMBER(MATCH(productData[category],$EC$9,0)*MATCH(productData[size1],$EC$13,0)),MATCH(ROW(productData[sku]),ROW(productData[sku])),""),ROWS($A$15:A450)+$B$3))),IF($EC$13="",INDEX(productData[description],SMALL(IF(ISNUMBER(MATCH(productData[category],$EC$9,0)*MATCH(productData[sex],$EC$11,0)),MATCH(ROW(productData[sku]),ROW(productData[sku])),""),ROWS($A$15:A450)+$B$3)),INDEX(productData[description],SMALL(IF(ISNUMBER(MATCH(productData[category],$EC$9,0)*MATCH(productData[sex],$EC$11,0)*MATCH(productData[size1],$EC$13,0)),MATCH(ROW(productData[sku]),ROW(productData[sku])),""),ROWS($A$15:A450)+$B$3))))),"")</f>
        <v/>
      </c>
      <c r="EG445" s="338" t="str">
        <f>IFERROR(IF('BHPC MANAGER'!$EE445="","",INDEX(inventory[ESISTENZA],MATCH('BHPC MANAGER'!$EE445,inventory[SKU],0))),0)</f>
        <v/>
      </c>
      <c r="EH445" s="339"/>
      <c r="EI445" s="339" t="str">
        <f t="shared" si="23"/>
        <v/>
      </c>
      <c r="EJ445" s="340"/>
      <c r="EK445" s="341" t="str">
        <f t="shared" si="24"/>
        <v/>
      </c>
    </row>
    <row r="446" spans="135:141" x14ac:dyDescent="0.35">
      <c r="EE446" s="342" t="str">
        <f t="array" ref="EE446">IFERROR(IF($EC$9="",IF($EC$11="",IF($EC$13="",INDEX(productData[sku],SMALL(MATCH(ROW(productData[sku]),ROW(productData[sku])),ROWS($A$15:A453)+$B$3)),INDEX(productData[sku],SMALL(IF(ISNUMBER(MATCH(productData[size1],$EC$13,0)),MATCH(ROW(productData[sku]),ROW(productData[sku])),""),ROWS($A$15:A451)+$B$3))),IF($EC$13="",INDEX(productData[sku],SMALL(IF(ISNUMBER(MATCH(productData[sex],$EC$11,0)),MATCH(ROW(productData[sku]),ROW(productData[sku])),""),ROWS($A$15:A451)+$B$3)),INDEX(productData[sku],SMALL(IF(ISNUMBER(MATCH(productData[sex],$EC$11,0)*MATCH(productData[size1],$EC$13,0)),MATCH(ROW(productData[sku]),ROW(productData[sku])),""),ROWS($A$15:A451)+$B$3)))),IF($EC$11="",IF($EC$13="",INDEX(productData[sku],SMALL(IF(ISNUMBER(MATCH(productData[category],$EC$9,0)),MATCH(ROW(productData[sku]),ROW(productData[sku])),""),ROWS($A$15:A451)+$B$3)),INDEX(productData[sku],SMALL(IF(ISNUMBER(MATCH(productData[category],$EC$9,0)*MATCH(productData[size1],$EC$13,0)),MATCH(ROW(productData[sku]),ROW(productData[sku])),""),ROWS($A$15:A451)+$B$3))),IF($EC$13="",INDEX(productData[sku],SMALL(IF(ISNUMBER(MATCH(productData[category],$EC$9,0)*MATCH(productData[sex],$EC$11,0)),MATCH(ROW(productData[sku]),ROW(productData[sku])),""),ROWS($A$15:A451)+$B$3)),INDEX(productData[sku],SMALL(IF(ISNUMBER(MATCH(productData[category],$EC$9,0)*MATCH(productData[sex],$EC$11,0)*MATCH(productData[size1],$EC$13,0)),MATCH(ROW(productData[sku]),ROW(productData[sku])),""),ROWS($A$15:A451)+$B$3))))),"")</f>
        <v/>
      </c>
      <c r="EF446" s="502" t="str">
        <f t="array" ref="EF446">IFERROR(IF($EC$9="",IF($EC$11="",IF($EC$13="",INDEX(productData[description],SMALL(MATCH(ROW(productData[sku]),ROW(productData[sku])),ROWS($A$15:A453)+$B$3)),INDEX(productData[description],SMALL(IF(ISNUMBER(MATCH(productData[size1],$EC$13,0)),MATCH(ROW(productData[sku]),ROW(productData[sku])),""),ROWS($A$15:A451)+$B$3))),IF($EC$13="",INDEX(productData[description],SMALL(IF(ISNUMBER(MATCH(productData[sex],$EC$11,0)),MATCH(ROW(productData[sku]),ROW(productData[sku])),""),ROWS($A$15:A451)+$B$3)),INDEX(productData[description],SMALL(IF(ISNUMBER(MATCH(productData[sex],$EC$11,0)*MATCH(productData[size1],$EC$13,0)),MATCH(ROW(productData[sku]),ROW(productData[sku])),""),ROWS($A$15:A451)+$B$3)))),IF($EC$11="",IF($EC$13="",INDEX(productData[description],SMALL(IF(ISNUMBER(MATCH(productData[category],$EC$9,0)),MATCH(ROW(productData[sku]),ROW(productData[sku])),""),ROWS($A$15:A451)+$B$3)),INDEX(productData[description],SMALL(IF(ISNUMBER(MATCH(productData[category],$EC$9,0)*MATCH(productData[size1],$EC$13,0)),MATCH(ROW(productData[sku]),ROW(productData[sku])),""),ROWS($A$15:A451)+$B$3))),IF($EC$13="",INDEX(productData[description],SMALL(IF(ISNUMBER(MATCH(productData[category],$EC$9,0)*MATCH(productData[sex],$EC$11,0)),MATCH(ROW(productData[sku]),ROW(productData[sku])),""),ROWS($A$15:A451)+$B$3)),INDEX(productData[description],SMALL(IF(ISNUMBER(MATCH(productData[category],$EC$9,0)*MATCH(productData[sex],$EC$11,0)*MATCH(productData[size1],$EC$13,0)),MATCH(ROW(productData[sku]),ROW(productData[sku])),""),ROWS($A$15:A451)+$B$3))))),"")</f>
        <v/>
      </c>
      <c r="EG446" s="343" t="str">
        <f>IFERROR(IF('BHPC MANAGER'!$EE446="","",INDEX(inventory[ESISTENZA],MATCH('BHPC MANAGER'!$EE446,inventory[SKU],0))),0)</f>
        <v/>
      </c>
      <c r="EH446" s="344"/>
      <c r="EI446" s="344" t="str">
        <f t="shared" si="23"/>
        <v/>
      </c>
      <c r="EJ446" s="345"/>
      <c r="EK446" s="346" t="str">
        <f t="shared" si="24"/>
        <v/>
      </c>
    </row>
    <row r="447" spans="135:141" x14ac:dyDescent="0.35">
      <c r="EE447" s="337" t="str">
        <f t="array" ref="EE447">IFERROR(IF($EC$9="",IF($EC$11="",IF($EC$13="",INDEX(productData[sku],SMALL(MATCH(ROW(productData[sku]),ROW(productData[sku])),ROWS($A$15:A454)+$B$3)),INDEX(productData[sku],SMALL(IF(ISNUMBER(MATCH(productData[size1],$EC$13,0)),MATCH(ROW(productData[sku]),ROW(productData[sku])),""),ROWS($A$15:A452)+$B$3))),IF($EC$13="",INDEX(productData[sku],SMALL(IF(ISNUMBER(MATCH(productData[sex],$EC$11,0)),MATCH(ROW(productData[sku]),ROW(productData[sku])),""),ROWS($A$15:A452)+$B$3)),INDEX(productData[sku],SMALL(IF(ISNUMBER(MATCH(productData[sex],$EC$11,0)*MATCH(productData[size1],$EC$13,0)),MATCH(ROW(productData[sku]),ROW(productData[sku])),""),ROWS($A$15:A452)+$B$3)))),IF($EC$11="",IF($EC$13="",INDEX(productData[sku],SMALL(IF(ISNUMBER(MATCH(productData[category],$EC$9,0)),MATCH(ROW(productData[sku]),ROW(productData[sku])),""),ROWS($A$15:A452)+$B$3)),INDEX(productData[sku],SMALL(IF(ISNUMBER(MATCH(productData[category],$EC$9,0)*MATCH(productData[size1],$EC$13,0)),MATCH(ROW(productData[sku]),ROW(productData[sku])),""),ROWS($A$15:A452)+$B$3))),IF($EC$13="",INDEX(productData[sku],SMALL(IF(ISNUMBER(MATCH(productData[category],$EC$9,0)*MATCH(productData[sex],$EC$11,0)),MATCH(ROW(productData[sku]),ROW(productData[sku])),""),ROWS($A$15:A452)+$B$3)),INDEX(productData[sku],SMALL(IF(ISNUMBER(MATCH(productData[category],$EC$9,0)*MATCH(productData[sex],$EC$11,0)*MATCH(productData[size1],$EC$13,0)),MATCH(ROW(productData[sku]),ROW(productData[sku])),""),ROWS($A$15:A452)+$B$3))))),"")</f>
        <v/>
      </c>
      <c r="EF447" s="501" t="str">
        <f t="array" ref="EF447">IFERROR(IF($EC$9="",IF($EC$11="",IF($EC$13="",INDEX(productData[description],SMALL(MATCH(ROW(productData[sku]),ROW(productData[sku])),ROWS($A$15:A454)+$B$3)),INDEX(productData[description],SMALL(IF(ISNUMBER(MATCH(productData[size1],$EC$13,0)),MATCH(ROW(productData[sku]),ROW(productData[sku])),""),ROWS($A$15:A452)+$B$3))),IF($EC$13="",INDEX(productData[description],SMALL(IF(ISNUMBER(MATCH(productData[sex],$EC$11,0)),MATCH(ROW(productData[sku]),ROW(productData[sku])),""),ROWS($A$15:A452)+$B$3)),INDEX(productData[description],SMALL(IF(ISNUMBER(MATCH(productData[sex],$EC$11,0)*MATCH(productData[size1],$EC$13,0)),MATCH(ROW(productData[sku]),ROW(productData[sku])),""),ROWS($A$15:A452)+$B$3)))),IF($EC$11="",IF($EC$13="",INDEX(productData[description],SMALL(IF(ISNUMBER(MATCH(productData[category],$EC$9,0)),MATCH(ROW(productData[sku]),ROW(productData[sku])),""),ROWS($A$15:A452)+$B$3)),INDEX(productData[description],SMALL(IF(ISNUMBER(MATCH(productData[category],$EC$9,0)*MATCH(productData[size1],$EC$13,0)),MATCH(ROW(productData[sku]),ROW(productData[sku])),""),ROWS($A$15:A452)+$B$3))),IF($EC$13="",INDEX(productData[description],SMALL(IF(ISNUMBER(MATCH(productData[category],$EC$9,0)*MATCH(productData[sex],$EC$11,0)),MATCH(ROW(productData[sku]),ROW(productData[sku])),""),ROWS($A$15:A452)+$B$3)),INDEX(productData[description],SMALL(IF(ISNUMBER(MATCH(productData[category],$EC$9,0)*MATCH(productData[sex],$EC$11,0)*MATCH(productData[size1],$EC$13,0)),MATCH(ROW(productData[sku]),ROW(productData[sku])),""),ROWS($A$15:A452)+$B$3))))),"")</f>
        <v/>
      </c>
      <c r="EG447" s="338" t="str">
        <f>IFERROR(IF('BHPC MANAGER'!$EE447="","",INDEX(inventory[ESISTENZA],MATCH('BHPC MANAGER'!$EE447,inventory[SKU],0))),0)</f>
        <v/>
      </c>
      <c r="EH447" s="339"/>
      <c r="EI447" s="339" t="str">
        <f t="shared" si="23"/>
        <v/>
      </c>
      <c r="EJ447" s="340"/>
      <c r="EK447" s="341" t="str">
        <f t="shared" si="24"/>
        <v/>
      </c>
    </row>
    <row r="448" spans="135:141" x14ac:dyDescent="0.35">
      <c r="EE448" s="342" t="str">
        <f t="array" ref="EE448">IFERROR(IF($EC$9="",IF($EC$11="",IF($EC$13="",INDEX(productData[sku],SMALL(MATCH(ROW(productData[sku]),ROW(productData[sku])),ROWS($A$15:A455)+$B$3)),INDEX(productData[sku],SMALL(IF(ISNUMBER(MATCH(productData[size1],$EC$13,0)),MATCH(ROW(productData[sku]),ROW(productData[sku])),""),ROWS($A$15:A453)+$B$3))),IF($EC$13="",INDEX(productData[sku],SMALL(IF(ISNUMBER(MATCH(productData[sex],$EC$11,0)),MATCH(ROW(productData[sku]),ROW(productData[sku])),""),ROWS($A$15:A453)+$B$3)),INDEX(productData[sku],SMALL(IF(ISNUMBER(MATCH(productData[sex],$EC$11,0)*MATCH(productData[size1],$EC$13,0)),MATCH(ROW(productData[sku]),ROW(productData[sku])),""),ROWS($A$15:A453)+$B$3)))),IF($EC$11="",IF($EC$13="",INDEX(productData[sku],SMALL(IF(ISNUMBER(MATCH(productData[category],$EC$9,0)),MATCH(ROW(productData[sku]),ROW(productData[sku])),""),ROWS($A$15:A453)+$B$3)),INDEX(productData[sku],SMALL(IF(ISNUMBER(MATCH(productData[category],$EC$9,0)*MATCH(productData[size1],$EC$13,0)),MATCH(ROW(productData[sku]),ROW(productData[sku])),""),ROWS($A$15:A453)+$B$3))),IF($EC$13="",INDEX(productData[sku],SMALL(IF(ISNUMBER(MATCH(productData[category],$EC$9,0)*MATCH(productData[sex],$EC$11,0)),MATCH(ROW(productData[sku]),ROW(productData[sku])),""),ROWS($A$15:A453)+$B$3)),INDEX(productData[sku],SMALL(IF(ISNUMBER(MATCH(productData[category],$EC$9,0)*MATCH(productData[sex],$EC$11,0)*MATCH(productData[size1],$EC$13,0)),MATCH(ROW(productData[sku]),ROW(productData[sku])),""),ROWS($A$15:A453)+$B$3))))),"")</f>
        <v/>
      </c>
      <c r="EF448" s="502" t="str">
        <f t="array" ref="EF448">IFERROR(IF($EC$9="",IF($EC$11="",IF($EC$13="",INDEX(productData[description],SMALL(MATCH(ROW(productData[sku]),ROW(productData[sku])),ROWS($A$15:A455)+$B$3)),INDEX(productData[description],SMALL(IF(ISNUMBER(MATCH(productData[size1],$EC$13,0)),MATCH(ROW(productData[sku]),ROW(productData[sku])),""),ROWS($A$15:A453)+$B$3))),IF($EC$13="",INDEX(productData[description],SMALL(IF(ISNUMBER(MATCH(productData[sex],$EC$11,0)),MATCH(ROW(productData[sku]),ROW(productData[sku])),""),ROWS($A$15:A453)+$B$3)),INDEX(productData[description],SMALL(IF(ISNUMBER(MATCH(productData[sex],$EC$11,0)*MATCH(productData[size1],$EC$13,0)),MATCH(ROW(productData[sku]),ROW(productData[sku])),""),ROWS($A$15:A453)+$B$3)))),IF($EC$11="",IF($EC$13="",INDEX(productData[description],SMALL(IF(ISNUMBER(MATCH(productData[category],$EC$9,0)),MATCH(ROW(productData[sku]),ROW(productData[sku])),""),ROWS($A$15:A453)+$B$3)),INDEX(productData[description],SMALL(IF(ISNUMBER(MATCH(productData[category],$EC$9,0)*MATCH(productData[size1],$EC$13,0)),MATCH(ROW(productData[sku]),ROW(productData[sku])),""),ROWS($A$15:A453)+$B$3))),IF($EC$13="",INDEX(productData[description],SMALL(IF(ISNUMBER(MATCH(productData[category],$EC$9,0)*MATCH(productData[sex],$EC$11,0)),MATCH(ROW(productData[sku]),ROW(productData[sku])),""),ROWS($A$15:A453)+$B$3)),INDEX(productData[description],SMALL(IF(ISNUMBER(MATCH(productData[category],$EC$9,0)*MATCH(productData[sex],$EC$11,0)*MATCH(productData[size1],$EC$13,0)),MATCH(ROW(productData[sku]),ROW(productData[sku])),""),ROWS($A$15:A453)+$B$3))))),"")</f>
        <v/>
      </c>
      <c r="EG448" s="343" t="str">
        <f>IFERROR(IF('BHPC MANAGER'!$EE448="","",INDEX(inventory[ESISTENZA],MATCH('BHPC MANAGER'!$EE448,inventory[SKU],0))),0)</f>
        <v/>
      </c>
      <c r="EH448" s="344"/>
      <c r="EI448" s="344" t="str">
        <f t="shared" si="23"/>
        <v/>
      </c>
      <c r="EJ448" s="345"/>
      <c r="EK448" s="346" t="str">
        <f t="shared" si="24"/>
        <v/>
      </c>
    </row>
    <row r="449" spans="135:141" x14ac:dyDescent="0.35">
      <c r="EE449" s="337" t="str">
        <f t="array" ref="EE449">IFERROR(IF($EC$9="",IF($EC$11="",IF($EC$13="",INDEX(productData[sku],SMALL(MATCH(ROW(productData[sku]),ROW(productData[sku])),ROWS($A$15:A456)+$B$3)),INDEX(productData[sku],SMALL(IF(ISNUMBER(MATCH(productData[size1],$EC$13,0)),MATCH(ROW(productData[sku]),ROW(productData[sku])),""),ROWS($A$15:A454)+$B$3))),IF($EC$13="",INDEX(productData[sku],SMALL(IF(ISNUMBER(MATCH(productData[sex],$EC$11,0)),MATCH(ROW(productData[sku]),ROW(productData[sku])),""),ROWS($A$15:A454)+$B$3)),INDEX(productData[sku],SMALL(IF(ISNUMBER(MATCH(productData[sex],$EC$11,0)*MATCH(productData[size1],$EC$13,0)),MATCH(ROW(productData[sku]),ROW(productData[sku])),""),ROWS($A$15:A454)+$B$3)))),IF($EC$11="",IF($EC$13="",INDEX(productData[sku],SMALL(IF(ISNUMBER(MATCH(productData[category],$EC$9,0)),MATCH(ROW(productData[sku]),ROW(productData[sku])),""),ROWS($A$15:A454)+$B$3)),INDEX(productData[sku],SMALL(IF(ISNUMBER(MATCH(productData[category],$EC$9,0)*MATCH(productData[size1],$EC$13,0)),MATCH(ROW(productData[sku]),ROW(productData[sku])),""),ROWS($A$15:A454)+$B$3))),IF($EC$13="",INDEX(productData[sku],SMALL(IF(ISNUMBER(MATCH(productData[category],$EC$9,0)*MATCH(productData[sex],$EC$11,0)),MATCH(ROW(productData[sku]),ROW(productData[sku])),""),ROWS($A$15:A454)+$B$3)),INDEX(productData[sku],SMALL(IF(ISNUMBER(MATCH(productData[category],$EC$9,0)*MATCH(productData[sex],$EC$11,0)*MATCH(productData[size1],$EC$13,0)),MATCH(ROW(productData[sku]),ROW(productData[sku])),""),ROWS($A$15:A454)+$B$3))))),"")</f>
        <v/>
      </c>
      <c r="EF449" s="501" t="str">
        <f t="array" ref="EF449">IFERROR(IF($EC$9="",IF($EC$11="",IF($EC$13="",INDEX(productData[description],SMALL(MATCH(ROW(productData[sku]),ROW(productData[sku])),ROWS($A$15:A456)+$B$3)),INDEX(productData[description],SMALL(IF(ISNUMBER(MATCH(productData[size1],$EC$13,0)),MATCH(ROW(productData[sku]),ROW(productData[sku])),""),ROWS($A$15:A454)+$B$3))),IF($EC$13="",INDEX(productData[description],SMALL(IF(ISNUMBER(MATCH(productData[sex],$EC$11,0)),MATCH(ROW(productData[sku]),ROW(productData[sku])),""),ROWS($A$15:A454)+$B$3)),INDEX(productData[description],SMALL(IF(ISNUMBER(MATCH(productData[sex],$EC$11,0)*MATCH(productData[size1],$EC$13,0)),MATCH(ROW(productData[sku]),ROW(productData[sku])),""),ROWS($A$15:A454)+$B$3)))),IF($EC$11="",IF($EC$13="",INDEX(productData[description],SMALL(IF(ISNUMBER(MATCH(productData[category],$EC$9,0)),MATCH(ROW(productData[sku]),ROW(productData[sku])),""),ROWS($A$15:A454)+$B$3)),INDEX(productData[description],SMALL(IF(ISNUMBER(MATCH(productData[category],$EC$9,0)*MATCH(productData[size1],$EC$13,0)),MATCH(ROW(productData[sku]),ROW(productData[sku])),""),ROWS($A$15:A454)+$B$3))),IF($EC$13="",INDEX(productData[description],SMALL(IF(ISNUMBER(MATCH(productData[category],$EC$9,0)*MATCH(productData[sex],$EC$11,0)),MATCH(ROW(productData[sku]),ROW(productData[sku])),""),ROWS($A$15:A454)+$B$3)),INDEX(productData[description],SMALL(IF(ISNUMBER(MATCH(productData[category],$EC$9,0)*MATCH(productData[sex],$EC$11,0)*MATCH(productData[size1],$EC$13,0)),MATCH(ROW(productData[sku]),ROW(productData[sku])),""),ROWS($A$15:A454)+$B$3))))),"")</f>
        <v/>
      </c>
      <c r="EG449" s="338" t="str">
        <f>IFERROR(IF('BHPC MANAGER'!$EE449="","",INDEX(inventory[ESISTENZA],MATCH('BHPC MANAGER'!$EE449,inventory[SKU],0))),0)</f>
        <v/>
      </c>
      <c r="EH449" s="339"/>
      <c r="EI449" s="339" t="str">
        <f t="shared" si="23"/>
        <v/>
      </c>
      <c r="EJ449" s="340"/>
      <c r="EK449" s="341" t="str">
        <f t="shared" si="24"/>
        <v/>
      </c>
    </row>
    <row r="450" spans="135:141" x14ac:dyDescent="0.35">
      <c r="EE450" s="342" t="str">
        <f t="array" ref="EE450">IFERROR(IF($EC$9="",IF($EC$11="",IF($EC$13="",INDEX(productData[sku],SMALL(MATCH(ROW(productData[sku]),ROW(productData[sku])),ROWS($A$15:A457)+$B$3)),INDEX(productData[sku],SMALL(IF(ISNUMBER(MATCH(productData[size1],$EC$13,0)),MATCH(ROW(productData[sku]),ROW(productData[sku])),""),ROWS($A$15:A455)+$B$3))),IF($EC$13="",INDEX(productData[sku],SMALL(IF(ISNUMBER(MATCH(productData[sex],$EC$11,0)),MATCH(ROW(productData[sku]),ROW(productData[sku])),""),ROWS($A$15:A455)+$B$3)),INDEX(productData[sku],SMALL(IF(ISNUMBER(MATCH(productData[sex],$EC$11,0)*MATCH(productData[size1],$EC$13,0)),MATCH(ROW(productData[sku]),ROW(productData[sku])),""),ROWS($A$15:A455)+$B$3)))),IF($EC$11="",IF($EC$13="",INDEX(productData[sku],SMALL(IF(ISNUMBER(MATCH(productData[category],$EC$9,0)),MATCH(ROW(productData[sku]),ROW(productData[sku])),""),ROWS($A$15:A455)+$B$3)),INDEX(productData[sku],SMALL(IF(ISNUMBER(MATCH(productData[category],$EC$9,0)*MATCH(productData[size1],$EC$13,0)),MATCH(ROW(productData[sku]),ROW(productData[sku])),""),ROWS($A$15:A455)+$B$3))),IF($EC$13="",INDEX(productData[sku],SMALL(IF(ISNUMBER(MATCH(productData[category],$EC$9,0)*MATCH(productData[sex],$EC$11,0)),MATCH(ROW(productData[sku]),ROW(productData[sku])),""),ROWS($A$15:A455)+$B$3)),INDEX(productData[sku],SMALL(IF(ISNUMBER(MATCH(productData[category],$EC$9,0)*MATCH(productData[sex],$EC$11,0)*MATCH(productData[size1],$EC$13,0)),MATCH(ROW(productData[sku]),ROW(productData[sku])),""),ROWS($A$15:A455)+$B$3))))),"")</f>
        <v/>
      </c>
      <c r="EF450" s="502" t="str">
        <f t="array" ref="EF450">IFERROR(IF($EC$9="",IF($EC$11="",IF($EC$13="",INDEX(productData[description],SMALL(MATCH(ROW(productData[sku]),ROW(productData[sku])),ROWS($A$15:A457)+$B$3)),INDEX(productData[description],SMALL(IF(ISNUMBER(MATCH(productData[size1],$EC$13,0)),MATCH(ROW(productData[sku]),ROW(productData[sku])),""),ROWS($A$15:A455)+$B$3))),IF($EC$13="",INDEX(productData[description],SMALL(IF(ISNUMBER(MATCH(productData[sex],$EC$11,0)),MATCH(ROW(productData[sku]),ROW(productData[sku])),""),ROWS($A$15:A455)+$B$3)),INDEX(productData[description],SMALL(IF(ISNUMBER(MATCH(productData[sex],$EC$11,0)*MATCH(productData[size1],$EC$13,0)),MATCH(ROW(productData[sku]),ROW(productData[sku])),""),ROWS($A$15:A455)+$B$3)))),IF($EC$11="",IF($EC$13="",INDEX(productData[description],SMALL(IF(ISNUMBER(MATCH(productData[category],$EC$9,0)),MATCH(ROW(productData[sku]),ROW(productData[sku])),""),ROWS($A$15:A455)+$B$3)),INDEX(productData[description],SMALL(IF(ISNUMBER(MATCH(productData[category],$EC$9,0)*MATCH(productData[size1],$EC$13,0)),MATCH(ROW(productData[sku]),ROW(productData[sku])),""),ROWS($A$15:A455)+$B$3))),IF($EC$13="",INDEX(productData[description],SMALL(IF(ISNUMBER(MATCH(productData[category],$EC$9,0)*MATCH(productData[sex],$EC$11,0)),MATCH(ROW(productData[sku]),ROW(productData[sku])),""),ROWS($A$15:A455)+$B$3)),INDEX(productData[description],SMALL(IF(ISNUMBER(MATCH(productData[category],$EC$9,0)*MATCH(productData[sex],$EC$11,0)*MATCH(productData[size1],$EC$13,0)),MATCH(ROW(productData[sku]),ROW(productData[sku])),""),ROWS($A$15:A455)+$B$3))))),"")</f>
        <v/>
      </c>
      <c r="EG450" s="343" t="str">
        <f>IFERROR(IF('BHPC MANAGER'!$EE450="","",INDEX(inventory[ESISTENZA],MATCH('BHPC MANAGER'!$EE450,inventory[SKU],0))),0)</f>
        <v/>
      </c>
      <c r="EH450" s="344"/>
      <c r="EI450" s="344" t="str">
        <f t="shared" si="23"/>
        <v/>
      </c>
      <c r="EJ450" s="345"/>
      <c r="EK450" s="346" t="str">
        <f t="shared" si="24"/>
        <v/>
      </c>
    </row>
    <row r="451" spans="135:141" x14ac:dyDescent="0.35">
      <c r="EE451" s="337" t="str">
        <f t="array" ref="EE451">IFERROR(IF($EC$9="",IF($EC$11="",IF($EC$13="",INDEX(productData[sku],SMALL(MATCH(ROW(productData[sku]),ROW(productData[sku])),ROWS($A$15:A458)+$B$3)),INDEX(productData[sku],SMALL(IF(ISNUMBER(MATCH(productData[size1],$EC$13,0)),MATCH(ROW(productData[sku]),ROW(productData[sku])),""),ROWS($A$15:A456)+$B$3))),IF($EC$13="",INDEX(productData[sku],SMALL(IF(ISNUMBER(MATCH(productData[sex],$EC$11,0)),MATCH(ROW(productData[sku]),ROW(productData[sku])),""),ROWS($A$15:A456)+$B$3)),INDEX(productData[sku],SMALL(IF(ISNUMBER(MATCH(productData[sex],$EC$11,0)*MATCH(productData[size1],$EC$13,0)),MATCH(ROW(productData[sku]),ROW(productData[sku])),""),ROWS($A$15:A456)+$B$3)))),IF($EC$11="",IF($EC$13="",INDEX(productData[sku],SMALL(IF(ISNUMBER(MATCH(productData[category],$EC$9,0)),MATCH(ROW(productData[sku]),ROW(productData[sku])),""),ROWS($A$15:A456)+$B$3)),INDEX(productData[sku],SMALL(IF(ISNUMBER(MATCH(productData[category],$EC$9,0)*MATCH(productData[size1],$EC$13,0)),MATCH(ROW(productData[sku]),ROW(productData[sku])),""),ROWS($A$15:A456)+$B$3))),IF($EC$13="",INDEX(productData[sku],SMALL(IF(ISNUMBER(MATCH(productData[category],$EC$9,0)*MATCH(productData[sex],$EC$11,0)),MATCH(ROW(productData[sku]),ROW(productData[sku])),""),ROWS($A$15:A456)+$B$3)),INDEX(productData[sku],SMALL(IF(ISNUMBER(MATCH(productData[category],$EC$9,0)*MATCH(productData[sex],$EC$11,0)*MATCH(productData[size1],$EC$13,0)),MATCH(ROW(productData[sku]),ROW(productData[sku])),""),ROWS($A$15:A456)+$B$3))))),"")</f>
        <v/>
      </c>
      <c r="EF451" s="501" t="str">
        <f t="array" ref="EF451">IFERROR(IF($EC$9="",IF($EC$11="",IF($EC$13="",INDEX(productData[description],SMALL(MATCH(ROW(productData[sku]),ROW(productData[sku])),ROWS($A$15:A458)+$B$3)),INDEX(productData[description],SMALL(IF(ISNUMBER(MATCH(productData[size1],$EC$13,0)),MATCH(ROW(productData[sku]),ROW(productData[sku])),""),ROWS($A$15:A456)+$B$3))),IF($EC$13="",INDEX(productData[description],SMALL(IF(ISNUMBER(MATCH(productData[sex],$EC$11,0)),MATCH(ROW(productData[sku]),ROW(productData[sku])),""),ROWS($A$15:A456)+$B$3)),INDEX(productData[description],SMALL(IF(ISNUMBER(MATCH(productData[sex],$EC$11,0)*MATCH(productData[size1],$EC$13,0)),MATCH(ROW(productData[sku]),ROW(productData[sku])),""),ROWS($A$15:A456)+$B$3)))),IF($EC$11="",IF($EC$13="",INDEX(productData[description],SMALL(IF(ISNUMBER(MATCH(productData[category],$EC$9,0)),MATCH(ROW(productData[sku]),ROW(productData[sku])),""),ROWS($A$15:A456)+$B$3)),INDEX(productData[description],SMALL(IF(ISNUMBER(MATCH(productData[category],$EC$9,0)*MATCH(productData[size1],$EC$13,0)),MATCH(ROW(productData[sku]),ROW(productData[sku])),""),ROWS($A$15:A456)+$B$3))),IF($EC$13="",INDEX(productData[description],SMALL(IF(ISNUMBER(MATCH(productData[category],$EC$9,0)*MATCH(productData[sex],$EC$11,0)),MATCH(ROW(productData[sku]),ROW(productData[sku])),""),ROWS($A$15:A456)+$B$3)),INDEX(productData[description],SMALL(IF(ISNUMBER(MATCH(productData[category],$EC$9,0)*MATCH(productData[sex],$EC$11,0)*MATCH(productData[size1],$EC$13,0)),MATCH(ROW(productData[sku]),ROW(productData[sku])),""),ROWS($A$15:A456)+$B$3))))),"")</f>
        <v/>
      </c>
      <c r="EG451" s="338" t="str">
        <f>IFERROR(IF('BHPC MANAGER'!$EE451="","",INDEX(inventory[ESISTENZA],MATCH('BHPC MANAGER'!$EE451,inventory[SKU],0))),0)</f>
        <v/>
      </c>
      <c r="EH451" s="339"/>
      <c r="EI451" s="339" t="str">
        <f t="shared" si="23"/>
        <v/>
      </c>
      <c r="EJ451" s="340"/>
      <c r="EK451" s="341" t="str">
        <f t="shared" si="24"/>
        <v/>
      </c>
    </row>
    <row r="452" spans="135:141" x14ac:dyDescent="0.35">
      <c r="EE452" s="342" t="str">
        <f t="array" ref="EE452">IFERROR(IF($EC$9="",IF($EC$11="",IF($EC$13="",INDEX(productData[sku],SMALL(MATCH(ROW(productData[sku]),ROW(productData[sku])),ROWS($A$15:A459)+$B$3)),INDEX(productData[sku],SMALL(IF(ISNUMBER(MATCH(productData[size1],$EC$13,0)),MATCH(ROW(productData[sku]),ROW(productData[sku])),""),ROWS($A$15:A457)+$B$3))),IF($EC$13="",INDEX(productData[sku],SMALL(IF(ISNUMBER(MATCH(productData[sex],$EC$11,0)),MATCH(ROW(productData[sku]),ROW(productData[sku])),""),ROWS($A$15:A457)+$B$3)),INDEX(productData[sku],SMALL(IF(ISNUMBER(MATCH(productData[sex],$EC$11,0)*MATCH(productData[size1],$EC$13,0)),MATCH(ROW(productData[sku]),ROW(productData[sku])),""),ROWS($A$15:A457)+$B$3)))),IF($EC$11="",IF($EC$13="",INDEX(productData[sku],SMALL(IF(ISNUMBER(MATCH(productData[category],$EC$9,0)),MATCH(ROW(productData[sku]),ROW(productData[sku])),""),ROWS($A$15:A457)+$B$3)),INDEX(productData[sku],SMALL(IF(ISNUMBER(MATCH(productData[category],$EC$9,0)*MATCH(productData[size1],$EC$13,0)),MATCH(ROW(productData[sku]),ROW(productData[sku])),""),ROWS($A$15:A457)+$B$3))),IF($EC$13="",INDEX(productData[sku],SMALL(IF(ISNUMBER(MATCH(productData[category],$EC$9,0)*MATCH(productData[sex],$EC$11,0)),MATCH(ROW(productData[sku]),ROW(productData[sku])),""),ROWS($A$15:A457)+$B$3)),INDEX(productData[sku],SMALL(IF(ISNUMBER(MATCH(productData[category],$EC$9,0)*MATCH(productData[sex],$EC$11,0)*MATCH(productData[size1],$EC$13,0)),MATCH(ROW(productData[sku]),ROW(productData[sku])),""),ROWS($A$15:A457)+$B$3))))),"")</f>
        <v/>
      </c>
      <c r="EF452" s="502" t="str">
        <f t="array" ref="EF452">IFERROR(IF($EC$9="",IF($EC$11="",IF($EC$13="",INDEX(productData[description],SMALL(MATCH(ROW(productData[sku]),ROW(productData[sku])),ROWS($A$15:A459)+$B$3)),INDEX(productData[description],SMALL(IF(ISNUMBER(MATCH(productData[size1],$EC$13,0)),MATCH(ROW(productData[sku]),ROW(productData[sku])),""),ROWS($A$15:A457)+$B$3))),IF($EC$13="",INDEX(productData[description],SMALL(IF(ISNUMBER(MATCH(productData[sex],$EC$11,0)),MATCH(ROW(productData[sku]),ROW(productData[sku])),""),ROWS($A$15:A457)+$B$3)),INDEX(productData[description],SMALL(IF(ISNUMBER(MATCH(productData[sex],$EC$11,0)*MATCH(productData[size1],$EC$13,0)),MATCH(ROW(productData[sku]),ROW(productData[sku])),""),ROWS($A$15:A457)+$B$3)))),IF($EC$11="",IF($EC$13="",INDEX(productData[description],SMALL(IF(ISNUMBER(MATCH(productData[category],$EC$9,0)),MATCH(ROW(productData[sku]),ROW(productData[sku])),""),ROWS($A$15:A457)+$B$3)),INDEX(productData[description],SMALL(IF(ISNUMBER(MATCH(productData[category],$EC$9,0)*MATCH(productData[size1],$EC$13,0)),MATCH(ROW(productData[sku]),ROW(productData[sku])),""),ROWS($A$15:A457)+$B$3))),IF($EC$13="",INDEX(productData[description],SMALL(IF(ISNUMBER(MATCH(productData[category],$EC$9,0)*MATCH(productData[sex],$EC$11,0)),MATCH(ROW(productData[sku]),ROW(productData[sku])),""),ROWS($A$15:A457)+$B$3)),INDEX(productData[description],SMALL(IF(ISNUMBER(MATCH(productData[category],$EC$9,0)*MATCH(productData[sex],$EC$11,0)*MATCH(productData[size1],$EC$13,0)),MATCH(ROW(productData[sku]),ROW(productData[sku])),""),ROWS($A$15:A457)+$B$3))))),"")</f>
        <v/>
      </c>
      <c r="EG452" s="343" t="str">
        <f>IFERROR(IF('BHPC MANAGER'!$EE452="","",INDEX(inventory[ESISTENZA],MATCH('BHPC MANAGER'!$EE452,inventory[SKU],0))),0)</f>
        <v/>
      </c>
      <c r="EH452" s="344"/>
      <c r="EI452" s="344" t="str">
        <f t="shared" si="23"/>
        <v/>
      </c>
      <c r="EJ452" s="345"/>
      <c r="EK452" s="346" t="str">
        <f t="shared" si="24"/>
        <v/>
      </c>
    </row>
    <row r="453" spans="135:141" x14ac:dyDescent="0.35">
      <c r="EE453" s="337" t="str">
        <f t="array" ref="EE453">IFERROR(IF($EC$9="",IF($EC$11="",IF($EC$13="",INDEX(productData[sku],SMALL(MATCH(ROW(productData[sku]),ROW(productData[sku])),ROWS($A$15:A460)+$B$3)),INDEX(productData[sku],SMALL(IF(ISNUMBER(MATCH(productData[size1],$EC$13,0)),MATCH(ROW(productData[sku]),ROW(productData[sku])),""),ROWS($A$15:A458)+$B$3))),IF($EC$13="",INDEX(productData[sku],SMALL(IF(ISNUMBER(MATCH(productData[sex],$EC$11,0)),MATCH(ROW(productData[sku]),ROW(productData[sku])),""),ROWS($A$15:A458)+$B$3)),INDEX(productData[sku],SMALL(IF(ISNUMBER(MATCH(productData[sex],$EC$11,0)*MATCH(productData[size1],$EC$13,0)),MATCH(ROW(productData[sku]),ROW(productData[sku])),""),ROWS($A$15:A458)+$B$3)))),IF($EC$11="",IF($EC$13="",INDEX(productData[sku],SMALL(IF(ISNUMBER(MATCH(productData[category],$EC$9,0)),MATCH(ROW(productData[sku]),ROW(productData[sku])),""),ROWS($A$15:A458)+$B$3)),INDEX(productData[sku],SMALL(IF(ISNUMBER(MATCH(productData[category],$EC$9,0)*MATCH(productData[size1],$EC$13,0)),MATCH(ROW(productData[sku]),ROW(productData[sku])),""),ROWS($A$15:A458)+$B$3))),IF($EC$13="",INDEX(productData[sku],SMALL(IF(ISNUMBER(MATCH(productData[category],$EC$9,0)*MATCH(productData[sex],$EC$11,0)),MATCH(ROW(productData[sku]),ROW(productData[sku])),""),ROWS($A$15:A458)+$B$3)),INDEX(productData[sku],SMALL(IF(ISNUMBER(MATCH(productData[category],$EC$9,0)*MATCH(productData[sex],$EC$11,0)*MATCH(productData[size1],$EC$13,0)),MATCH(ROW(productData[sku]),ROW(productData[sku])),""),ROWS($A$15:A458)+$B$3))))),"")</f>
        <v/>
      </c>
      <c r="EF453" s="501" t="str">
        <f t="array" ref="EF453">IFERROR(IF($EC$9="",IF($EC$11="",IF($EC$13="",INDEX(productData[description],SMALL(MATCH(ROW(productData[sku]),ROW(productData[sku])),ROWS($A$15:A460)+$B$3)),INDEX(productData[description],SMALL(IF(ISNUMBER(MATCH(productData[size1],$EC$13,0)),MATCH(ROW(productData[sku]),ROW(productData[sku])),""),ROWS($A$15:A458)+$B$3))),IF($EC$13="",INDEX(productData[description],SMALL(IF(ISNUMBER(MATCH(productData[sex],$EC$11,0)),MATCH(ROW(productData[sku]),ROW(productData[sku])),""),ROWS($A$15:A458)+$B$3)),INDEX(productData[description],SMALL(IF(ISNUMBER(MATCH(productData[sex],$EC$11,0)*MATCH(productData[size1],$EC$13,0)),MATCH(ROW(productData[sku]),ROW(productData[sku])),""),ROWS($A$15:A458)+$B$3)))),IF($EC$11="",IF($EC$13="",INDEX(productData[description],SMALL(IF(ISNUMBER(MATCH(productData[category],$EC$9,0)),MATCH(ROW(productData[sku]),ROW(productData[sku])),""),ROWS($A$15:A458)+$B$3)),INDEX(productData[description],SMALL(IF(ISNUMBER(MATCH(productData[category],$EC$9,0)*MATCH(productData[size1],$EC$13,0)),MATCH(ROW(productData[sku]),ROW(productData[sku])),""),ROWS($A$15:A458)+$B$3))),IF($EC$13="",INDEX(productData[description],SMALL(IF(ISNUMBER(MATCH(productData[category],$EC$9,0)*MATCH(productData[sex],$EC$11,0)),MATCH(ROW(productData[sku]),ROW(productData[sku])),""),ROWS($A$15:A458)+$B$3)),INDEX(productData[description],SMALL(IF(ISNUMBER(MATCH(productData[category],$EC$9,0)*MATCH(productData[sex],$EC$11,0)*MATCH(productData[size1],$EC$13,0)),MATCH(ROW(productData[sku]),ROW(productData[sku])),""),ROWS($A$15:A458)+$B$3))))),"")</f>
        <v/>
      </c>
      <c r="EG453" s="338" t="str">
        <f>IFERROR(IF('BHPC MANAGER'!$EE453="","",INDEX(inventory[ESISTENZA],MATCH('BHPC MANAGER'!$EE453,inventory[SKU],0))),0)</f>
        <v/>
      </c>
      <c r="EH453" s="339"/>
      <c r="EI453" s="339" t="str">
        <f t="shared" si="23"/>
        <v/>
      </c>
      <c r="EJ453" s="340"/>
      <c r="EK453" s="341" t="str">
        <f t="shared" si="24"/>
        <v/>
      </c>
    </row>
    <row r="454" spans="135:141" x14ac:dyDescent="0.35">
      <c r="EE454" s="342" t="str">
        <f t="array" ref="EE454">IFERROR(IF($EC$9="",IF($EC$11="",IF($EC$13="",INDEX(productData[sku],SMALL(MATCH(ROW(productData[sku]),ROW(productData[sku])),ROWS($A$15:A461)+$B$3)),INDEX(productData[sku],SMALL(IF(ISNUMBER(MATCH(productData[size1],$EC$13,0)),MATCH(ROW(productData[sku]),ROW(productData[sku])),""),ROWS($A$15:A459)+$B$3))),IF($EC$13="",INDEX(productData[sku],SMALL(IF(ISNUMBER(MATCH(productData[sex],$EC$11,0)),MATCH(ROW(productData[sku]),ROW(productData[sku])),""),ROWS($A$15:A459)+$B$3)),INDEX(productData[sku],SMALL(IF(ISNUMBER(MATCH(productData[sex],$EC$11,0)*MATCH(productData[size1],$EC$13,0)),MATCH(ROW(productData[sku]),ROW(productData[sku])),""),ROWS($A$15:A459)+$B$3)))),IF($EC$11="",IF($EC$13="",INDEX(productData[sku],SMALL(IF(ISNUMBER(MATCH(productData[category],$EC$9,0)),MATCH(ROW(productData[sku]),ROW(productData[sku])),""),ROWS($A$15:A459)+$B$3)),INDEX(productData[sku],SMALL(IF(ISNUMBER(MATCH(productData[category],$EC$9,0)*MATCH(productData[size1],$EC$13,0)),MATCH(ROW(productData[sku]),ROW(productData[sku])),""),ROWS($A$15:A459)+$B$3))),IF($EC$13="",INDEX(productData[sku],SMALL(IF(ISNUMBER(MATCH(productData[category],$EC$9,0)*MATCH(productData[sex],$EC$11,0)),MATCH(ROW(productData[sku]),ROW(productData[sku])),""),ROWS($A$15:A459)+$B$3)),INDEX(productData[sku],SMALL(IF(ISNUMBER(MATCH(productData[category],$EC$9,0)*MATCH(productData[sex],$EC$11,0)*MATCH(productData[size1],$EC$13,0)),MATCH(ROW(productData[sku]),ROW(productData[sku])),""),ROWS($A$15:A459)+$B$3))))),"")</f>
        <v/>
      </c>
      <c r="EF454" s="502" t="str">
        <f t="array" ref="EF454">IFERROR(IF($EC$9="",IF($EC$11="",IF($EC$13="",INDEX(productData[description],SMALL(MATCH(ROW(productData[sku]),ROW(productData[sku])),ROWS($A$15:A461)+$B$3)),INDEX(productData[description],SMALL(IF(ISNUMBER(MATCH(productData[size1],$EC$13,0)),MATCH(ROW(productData[sku]),ROW(productData[sku])),""),ROWS($A$15:A459)+$B$3))),IF($EC$13="",INDEX(productData[description],SMALL(IF(ISNUMBER(MATCH(productData[sex],$EC$11,0)),MATCH(ROW(productData[sku]),ROW(productData[sku])),""),ROWS($A$15:A459)+$B$3)),INDEX(productData[description],SMALL(IF(ISNUMBER(MATCH(productData[sex],$EC$11,0)*MATCH(productData[size1],$EC$13,0)),MATCH(ROW(productData[sku]),ROW(productData[sku])),""),ROWS($A$15:A459)+$B$3)))),IF($EC$11="",IF($EC$13="",INDEX(productData[description],SMALL(IF(ISNUMBER(MATCH(productData[category],$EC$9,0)),MATCH(ROW(productData[sku]),ROW(productData[sku])),""),ROWS($A$15:A459)+$B$3)),INDEX(productData[description],SMALL(IF(ISNUMBER(MATCH(productData[category],$EC$9,0)*MATCH(productData[size1],$EC$13,0)),MATCH(ROW(productData[sku]),ROW(productData[sku])),""),ROWS($A$15:A459)+$B$3))),IF($EC$13="",INDEX(productData[description],SMALL(IF(ISNUMBER(MATCH(productData[category],$EC$9,0)*MATCH(productData[sex],$EC$11,0)),MATCH(ROW(productData[sku]),ROW(productData[sku])),""),ROWS($A$15:A459)+$B$3)),INDEX(productData[description],SMALL(IF(ISNUMBER(MATCH(productData[category],$EC$9,0)*MATCH(productData[sex],$EC$11,0)*MATCH(productData[size1],$EC$13,0)),MATCH(ROW(productData[sku]),ROW(productData[sku])),""),ROWS($A$15:A459)+$B$3))))),"")</f>
        <v/>
      </c>
      <c r="EG454" s="343" t="str">
        <f>IFERROR(IF('BHPC MANAGER'!$EE454="","",INDEX(inventory[ESISTENZA],MATCH('BHPC MANAGER'!$EE454,inventory[SKU],0))),0)</f>
        <v/>
      </c>
      <c r="EH454" s="344"/>
      <c r="EI454" s="344" t="str">
        <f t="shared" si="23"/>
        <v/>
      </c>
      <c r="EJ454" s="345"/>
      <c r="EK454" s="346" t="str">
        <f t="shared" si="24"/>
        <v/>
      </c>
    </row>
    <row r="455" spans="135:141" x14ac:dyDescent="0.35">
      <c r="EE455" s="337" t="str">
        <f t="array" ref="EE455">IFERROR(IF($EC$9="",IF($EC$11="",IF($EC$13="",INDEX(productData[sku],SMALL(MATCH(ROW(productData[sku]),ROW(productData[sku])),ROWS($A$15:A462)+$B$3)),INDEX(productData[sku],SMALL(IF(ISNUMBER(MATCH(productData[size1],$EC$13,0)),MATCH(ROW(productData[sku]),ROW(productData[sku])),""),ROWS($A$15:A460)+$B$3))),IF($EC$13="",INDEX(productData[sku],SMALL(IF(ISNUMBER(MATCH(productData[sex],$EC$11,0)),MATCH(ROW(productData[sku]),ROW(productData[sku])),""),ROWS($A$15:A460)+$B$3)),INDEX(productData[sku],SMALL(IF(ISNUMBER(MATCH(productData[sex],$EC$11,0)*MATCH(productData[size1],$EC$13,0)),MATCH(ROW(productData[sku]),ROW(productData[sku])),""),ROWS($A$15:A460)+$B$3)))),IF($EC$11="",IF($EC$13="",INDEX(productData[sku],SMALL(IF(ISNUMBER(MATCH(productData[category],$EC$9,0)),MATCH(ROW(productData[sku]),ROW(productData[sku])),""),ROWS($A$15:A460)+$B$3)),INDEX(productData[sku],SMALL(IF(ISNUMBER(MATCH(productData[category],$EC$9,0)*MATCH(productData[size1],$EC$13,0)),MATCH(ROW(productData[sku]),ROW(productData[sku])),""),ROWS($A$15:A460)+$B$3))),IF($EC$13="",INDEX(productData[sku],SMALL(IF(ISNUMBER(MATCH(productData[category],$EC$9,0)*MATCH(productData[sex],$EC$11,0)),MATCH(ROW(productData[sku]),ROW(productData[sku])),""),ROWS($A$15:A460)+$B$3)),INDEX(productData[sku],SMALL(IF(ISNUMBER(MATCH(productData[category],$EC$9,0)*MATCH(productData[sex],$EC$11,0)*MATCH(productData[size1],$EC$13,0)),MATCH(ROW(productData[sku]),ROW(productData[sku])),""),ROWS($A$15:A460)+$B$3))))),"")</f>
        <v/>
      </c>
      <c r="EF455" s="501" t="str">
        <f t="array" ref="EF455">IFERROR(IF($EC$9="",IF($EC$11="",IF($EC$13="",INDEX(productData[description],SMALL(MATCH(ROW(productData[sku]),ROW(productData[sku])),ROWS($A$15:A462)+$B$3)),INDEX(productData[description],SMALL(IF(ISNUMBER(MATCH(productData[size1],$EC$13,0)),MATCH(ROW(productData[sku]),ROW(productData[sku])),""),ROWS($A$15:A460)+$B$3))),IF($EC$13="",INDEX(productData[description],SMALL(IF(ISNUMBER(MATCH(productData[sex],$EC$11,0)),MATCH(ROW(productData[sku]),ROW(productData[sku])),""),ROWS($A$15:A460)+$B$3)),INDEX(productData[description],SMALL(IF(ISNUMBER(MATCH(productData[sex],$EC$11,0)*MATCH(productData[size1],$EC$13,0)),MATCH(ROW(productData[sku]),ROW(productData[sku])),""),ROWS($A$15:A460)+$B$3)))),IF($EC$11="",IF($EC$13="",INDEX(productData[description],SMALL(IF(ISNUMBER(MATCH(productData[category],$EC$9,0)),MATCH(ROW(productData[sku]),ROW(productData[sku])),""),ROWS($A$15:A460)+$B$3)),INDEX(productData[description],SMALL(IF(ISNUMBER(MATCH(productData[category],$EC$9,0)*MATCH(productData[size1],$EC$13,0)),MATCH(ROW(productData[sku]),ROW(productData[sku])),""),ROWS($A$15:A460)+$B$3))),IF($EC$13="",INDEX(productData[description],SMALL(IF(ISNUMBER(MATCH(productData[category],$EC$9,0)*MATCH(productData[sex],$EC$11,0)),MATCH(ROW(productData[sku]),ROW(productData[sku])),""),ROWS($A$15:A460)+$B$3)),INDEX(productData[description],SMALL(IF(ISNUMBER(MATCH(productData[category],$EC$9,0)*MATCH(productData[sex],$EC$11,0)*MATCH(productData[size1],$EC$13,0)),MATCH(ROW(productData[sku]),ROW(productData[sku])),""),ROWS($A$15:A460)+$B$3))))),"")</f>
        <v/>
      </c>
      <c r="EG455" s="338" t="str">
        <f>IFERROR(IF('BHPC MANAGER'!$EE455="","",INDEX(inventory[ESISTENZA],MATCH('BHPC MANAGER'!$EE455,inventory[SKU],0))),0)</f>
        <v/>
      </c>
      <c r="EH455" s="339"/>
      <c r="EI455" s="339" t="str">
        <f t="shared" si="23"/>
        <v/>
      </c>
      <c r="EJ455" s="340"/>
      <c r="EK455" s="341" t="str">
        <f t="shared" si="24"/>
        <v/>
      </c>
    </row>
    <row r="456" spans="135:141" x14ac:dyDescent="0.35">
      <c r="EE456" s="342" t="str">
        <f t="array" ref="EE456">IFERROR(IF($EC$9="",IF($EC$11="",IF($EC$13="",INDEX(productData[sku],SMALL(MATCH(ROW(productData[sku]),ROW(productData[sku])),ROWS($A$15:A463)+$B$3)),INDEX(productData[sku],SMALL(IF(ISNUMBER(MATCH(productData[size1],$EC$13,0)),MATCH(ROW(productData[sku]),ROW(productData[sku])),""),ROWS($A$15:A461)+$B$3))),IF($EC$13="",INDEX(productData[sku],SMALL(IF(ISNUMBER(MATCH(productData[sex],$EC$11,0)),MATCH(ROW(productData[sku]),ROW(productData[sku])),""),ROWS($A$15:A461)+$B$3)),INDEX(productData[sku],SMALL(IF(ISNUMBER(MATCH(productData[sex],$EC$11,0)*MATCH(productData[size1],$EC$13,0)),MATCH(ROW(productData[sku]),ROW(productData[sku])),""),ROWS($A$15:A461)+$B$3)))),IF($EC$11="",IF($EC$13="",INDEX(productData[sku],SMALL(IF(ISNUMBER(MATCH(productData[category],$EC$9,0)),MATCH(ROW(productData[sku]),ROW(productData[sku])),""),ROWS($A$15:A461)+$B$3)),INDEX(productData[sku],SMALL(IF(ISNUMBER(MATCH(productData[category],$EC$9,0)*MATCH(productData[size1],$EC$13,0)),MATCH(ROW(productData[sku]),ROW(productData[sku])),""),ROWS($A$15:A461)+$B$3))),IF($EC$13="",INDEX(productData[sku],SMALL(IF(ISNUMBER(MATCH(productData[category],$EC$9,0)*MATCH(productData[sex],$EC$11,0)),MATCH(ROW(productData[sku]),ROW(productData[sku])),""),ROWS($A$15:A461)+$B$3)),INDEX(productData[sku],SMALL(IF(ISNUMBER(MATCH(productData[category],$EC$9,0)*MATCH(productData[sex],$EC$11,0)*MATCH(productData[size1],$EC$13,0)),MATCH(ROW(productData[sku]),ROW(productData[sku])),""),ROWS($A$15:A461)+$B$3))))),"")</f>
        <v/>
      </c>
      <c r="EF456" s="502" t="str">
        <f t="array" ref="EF456">IFERROR(IF($EC$9="",IF($EC$11="",IF($EC$13="",INDEX(productData[description],SMALL(MATCH(ROW(productData[sku]),ROW(productData[sku])),ROWS($A$15:A463)+$B$3)),INDEX(productData[description],SMALL(IF(ISNUMBER(MATCH(productData[size1],$EC$13,0)),MATCH(ROW(productData[sku]),ROW(productData[sku])),""),ROWS($A$15:A461)+$B$3))),IF($EC$13="",INDEX(productData[description],SMALL(IF(ISNUMBER(MATCH(productData[sex],$EC$11,0)),MATCH(ROW(productData[sku]),ROW(productData[sku])),""),ROWS($A$15:A461)+$B$3)),INDEX(productData[description],SMALL(IF(ISNUMBER(MATCH(productData[sex],$EC$11,0)*MATCH(productData[size1],$EC$13,0)),MATCH(ROW(productData[sku]),ROW(productData[sku])),""),ROWS($A$15:A461)+$B$3)))),IF($EC$11="",IF($EC$13="",INDEX(productData[description],SMALL(IF(ISNUMBER(MATCH(productData[category],$EC$9,0)),MATCH(ROW(productData[sku]),ROW(productData[sku])),""),ROWS($A$15:A461)+$B$3)),INDEX(productData[description],SMALL(IF(ISNUMBER(MATCH(productData[category],$EC$9,0)*MATCH(productData[size1],$EC$13,0)),MATCH(ROW(productData[sku]),ROW(productData[sku])),""),ROWS($A$15:A461)+$B$3))),IF($EC$13="",INDEX(productData[description],SMALL(IF(ISNUMBER(MATCH(productData[category],$EC$9,0)*MATCH(productData[sex],$EC$11,0)),MATCH(ROW(productData[sku]),ROW(productData[sku])),""),ROWS($A$15:A461)+$B$3)),INDEX(productData[description],SMALL(IF(ISNUMBER(MATCH(productData[category],$EC$9,0)*MATCH(productData[sex],$EC$11,0)*MATCH(productData[size1],$EC$13,0)),MATCH(ROW(productData[sku]),ROW(productData[sku])),""),ROWS($A$15:A461)+$B$3))))),"")</f>
        <v/>
      </c>
      <c r="EG456" s="343" t="str">
        <f>IFERROR(IF('BHPC MANAGER'!$EE456="","",INDEX(inventory[ESISTENZA],MATCH('BHPC MANAGER'!$EE456,inventory[SKU],0))),0)</f>
        <v/>
      </c>
      <c r="EH456" s="344"/>
      <c r="EI456" s="344" t="str">
        <f t="shared" si="23"/>
        <v/>
      </c>
      <c r="EJ456" s="345"/>
      <c r="EK456" s="346" t="str">
        <f t="shared" si="24"/>
        <v/>
      </c>
    </row>
    <row r="457" spans="135:141" x14ac:dyDescent="0.35">
      <c r="EE457" s="337" t="str">
        <f t="array" ref="EE457">IFERROR(IF($EC$9="",IF($EC$11="",IF($EC$13="",INDEX(productData[sku],SMALL(MATCH(ROW(productData[sku]),ROW(productData[sku])),ROWS($A$15:A464)+$B$3)),INDEX(productData[sku],SMALL(IF(ISNUMBER(MATCH(productData[size1],$EC$13,0)),MATCH(ROW(productData[sku]),ROW(productData[sku])),""),ROWS($A$15:A462)+$B$3))),IF($EC$13="",INDEX(productData[sku],SMALL(IF(ISNUMBER(MATCH(productData[sex],$EC$11,0)),MATCH(ROW(productData[sku]),ROW(productData[sku])),""),ROWS($A$15:A462)+$B$3)),INDEX(productData[sku],SMALL(IF(ISNUMBER(MATCH(productData[sex],$EC$11,0)*MATCH(productData[size1],$EC$13,0)),MATCH(ROW(productData[sku]),ROW(productData[sku])),""),ROWS($A$15:A462)+$B$3)))),IF($EC$11="",IF($EC$13="",INDEX(productData[sku],SMALL(IF(ISNUMBER(MATCH(productData[category],$EC$9,0)),MATCH(ROW(productData[sku]),ROW(productData[sku])),""),ROWS($A$15:A462)+$B$3)),INDEX(productData[sku],SMALL(IF(ISNUMBER(MATCH(productData[category],$EC$9,0)*MATCH(productData[size1],$EC$13,0)),MATCH(ROW(productData[sku]),ROW(productData[sku])),""),ROWS($A$15:A462)+$B$3))),IF($EC$13="",INDEX(productData[sku],SMALL(IF(ISNUMBER(MATCH(productData[category],$EC$9,0)*MATCH(productData[sex],$EC$11,0)),MATCH(ROW(productData[sku]),ROW(productData[sku])),""),ROWS($A$15:A462)+$B$3)),INDEX(productData[sku],SMALL(IF(ISNUMBER(MATCH(productData[category],$EC$9,0)*MATCH(productData[sex],$EC$11,0)*MATCH(productData[size1],$EC$13,0)),MATCH(ROW(productData[sku]),ROW(productData[sku])),""),ROWS($A$15:A462)+$B$3))))),"")</f>
        <v/>
      </c>
      <c r="EF457" s="501" t="str">
        <f t="array" ref="EF457">IFERROR(IF($EC$9="",IF($EC$11="",IF($EC$13="",INDEX(productData[description],SMALL(MATCH(ROW(productData[sku]),ROW(productData[sku])),ROWS($A$15:A464)+$B$3)),INDEX(productData[description],SMALL(IF(ISNUMBER(MATCH(productData[size1],$EC$13,0)),MATCH(ROW(productData[sku]),ROW(productData[sku])),""),ROWS($A$15:A462)+$B$3))),IF($EC$13="",INDEX(productData[description],SMALL(IF(ISNUMBER(MATCH(productData[sex],$EC$11,0)),MATCH(ROW(productData[sku]),ROW(productData[sku])),""),ROWS($A$15:A462)+$B$3)),INDEX(productData[description],SMALL(IF(ISNUMBER(MATCH(productData[sex],$EC$11,0)*MATCH(productData[size1],$EC$13,0)),MATCH(ROW(productData[sku]),ROW(productData[sku])),""),ROWS($A$15:A462)+$B$3)))),IF($EC$11="",IF($EC$13="",INDEX(productData[description],SMALL(IF(ISNUMBER(MATCH(productData[category],$EC$9,0)),MATCH(ROW(productData[sku]),ROW(productData[sku])),""),ROWS($A$15:A462)+$B$3)),INDEX(productData[description],SMALL(IF(ISNUMBER(MATCH(productData[category],$EC$9,0)*MATCH(productData[size1],$EC$13,0)),MATCH(ROW(productData[sku]),ROW(productData[sku])),""),ROWS($A$15:A462)+$B$3))),IF($EC$13="",INDEX(productData[description],SMALL(IF(ISNUMBER(MATCH(productData[category],$EC$9,0)*MATCH(productData[sex],$EC$11,0)),MATCH(ROW(productData[sku]),ROW(productData[sku])),""),ROWS($A$15:A462)+$B$3)),INDEX(productData[description],SMALL(IF(ISNUMBER(MATCH(productData[category],$EC$9,0)*MATCH(productData[sex],$EC$11,0)*MATCH(productData[size1],$EC$13,0)),MATCH(ROW(productData[sku]),ROW(productData[sku])),""),ROWS($A$15:A462)+$B$3))))),"")</f>
        <v/>
      </c>
      <c r="EG457" s="338" t="str">
        <f>IFERROR(IF('BHPC MANAGER'!$EE457="","",INDEX(inventory[ESISTENZA],MATCH('BHPC MANAGER'!$EE457,inventory[SKU],0))),0)</f>
        <v/>
      </c>
      <c r="EH457" s="339"/>
      <c r="EI457" s="339" t="str">
        <f t="shared" ref="EI457:EI500" si="25">IF(EE457="","",IFERROR(EG457+EH457,EG457))</f>
        <v/>
      </c>
      <c r="EJ457" s="340"/>
      <c r="EK457" s="341" t="str">
        <f t="shared" ref="EK457:EK500" si="26">IF(EE457="","",IFERROR(EI457+EJ457,EI457))</f>
        <v/>
      </c>
    </row>
    <row r="458" spans="135:141" x14ac:dyDescent="0.35">
      <c r="EE458" s="342" t="str">
        <f t="array" ref="EE458">IFERROR(IF($EC$9="",IF($EC$11="",IF($EC$13="",INDEX(productData[sku],SMALL(MATCH(ROW(productData[sku]),ROW(productData[sku])),ROWS($A$15:A465)+$B$3)),INDEX(productData[sku],SMALL(IF(ISNUMBER(MATCH(productData[size1],$EC$13,0)),MATCH(ROW(productData[sku]),ROW(productData[sku])),""),ROWS($A$15:A463)+$B$3))),IF($EC$13="",INDEX(productData[sku],SMALL(IF(ISNUMBER(MATCH(productData[sex],$EC$11,0)),MATCH(ROW(productData[sku]),ROW(productData[sku])),""),ROWS($A$15:A463)+$B$3)),INDEX(productData[sku],SMALL(IF(ISNUMBER(MATCH(productData[sex],$EC$11,0)*MATCH(productData[size1],$EC$13,0)),MATCH(ROW(productData[sku]),ROW(productData[sku])),""),ROWS($A$15:A463)+$B$3)))),IF($EC$11="",IF($EC$13="",INDEX(productData[sku],SMALL(IF(ISNUMBER(MATCH(productData[category],$EC$9,0)),MATCH(ROW(productData[sku]),ROW(productData[sku])),""),ROWS($A$15:A463)+$B$3)),INDEX(productData[sku],SMALL(IF(ISNUMBER(MATCH(productData[category],$EC$9,0)*MATCH(productData[size1],$EC$13,0)),MATCH(ROW(productData[sku]),ROW(productData[sku])),""),ROWS($A$15:A463)+$B$3))),IF($EC$13="",INDEX(productData[sku],SMALL(IF(ISNUMBER(MATCH(productData[category],$EC$9,0)*MATCH(productData[sex],$EC$11,0)),MATCH(ROW(productData[sku]),ROW(productData[sku])),""),ROWS($A$15:A463)+$B$3)),INDEX(productData[sku],SMALL(IF(ISNUMBER(MATCH(productData[category],$EC$9,0)*MATCH(productData[sex],$EC$11,0)*MATCH(productData[size1],$EC$13,0)),MATCH(ROW(productData[sku]),ROW(productData[sku])),""),ROWS($A$15:A463)+$B$3))))),"")</f>
        <v/>
      </c>
      <c r="EF458" s="502" t="str">
        <f t="array" ref="EF458">IFERROR(IF($EC$9="",IF($EC$11="",IF($EC$13="",INDEX(productData[description],SMALL(MATCH(ROW(productData[sku]),ROW(productData[sku])),ROWS($A$15:A465)+$B$3)),INDEX(productData[description],SMALL(IF(ISNUMBER(MATCH(productData[size1],$EC$13,0)),MATCH(ROW(productData[sku]),ROW(productData[sku])),""),ROWS($A$15:A463)+$B$3))),IF($EC$13="",INDEX(productData[description],SMALL(IF(ISNUMBER(MATCH(productData[sex],$EC$11,0)),MATCH(ROW(productData[sku]),ROW(productData[sku])),""),ROWS($A$15:A463)+$B$3)),INDEX(productData[description],SMALL(IF(ISNUMBER(MATCH(productData[sex],$EC$11,0)*MATCH(productData[size1],$EC$13,0)),MATCH(ROW(productData[sku]),ROW(productData[sku])),""),ROWS($A$15:A463)+$B$3)))),IF($EC$11="",IF($EC$13="",INDEX(productData[description],SMALL(IF(ISNUMBER(MATCH(productData[category],$EC$9,0)),MATCH(ROW(productData[sku]),ROW(productData[sku])),""),ROWS($A$15:A463)+$B$3)),INDEX(productData[description],SMALL(IF(ISNUMBER(MATCH(productData[category],$EC$9,0)*MATCH(productData[size1],$EC$13,0)),MATCH(ROW(productData[sku]),ROW(productData[sku])),""),ROWS($A$15:A463)+$B$3))),IF($EC$13="",INDEX(productData[description],SMALL(IF(ISNUMBER(MATCH(productData[category],$EC$9,0)*MATCH(productData[sex],$EC$11,0)),MATCH(ROW(productData[sku]),ROW(productData[sku])),""),ROWS($A$15:A463)+$B$3)),INDEX(productData[description],SMALL(IF(ISNUMBER(MATCH(productData[category],$EC$9,0)*MATCH(productData[sex],$EC$11,0)*MATCH(productData[size1],$EC$13,0)),MATCH(ROW(productData[sku]),ROW(productData[sku])),""),ROWS($A$15:A463)+$B$3))))),"")</f>
        <v/>
      </c>
      <c r="EG458" s="343" t="str">
        <f>IFERROR(IF('BHPC MANAGER'!$EE458="","",INDEX(inventory[ESISTENZA],MATCH('BHPC MANAGER'!$EE458,inventory[SKU],0))),0)</f>
        <v/>
      </c>
      <c r="EH458" s="344"/>
      <c r="EI458" s="344" t="str">
        <f t="shared" si="25"/>
        <v/>
      </c>
      <c r="EJ458" s="345"/>
      <c r="EK458" s="346" t="str">
        <f t="shared" si="26"/>
        <v/>
      </c>
    </row>
    <row r="459" spans="135:141" x14ac:dyDescent="0.35">
      <c r="EE459" s="337" t="str">
        <f t="array" ref="EE459">IFERROR(IF($EC$9="",IF($EC$11="",IF($EC$13="",INDEX(productData[sku],SMALL(MATCH(ROW(productData[sku]),ROW(productData[sku])),ROWS($A$15:A466)+$B$3)),INDEX(productData[sku],SMALL(IF(ISNUMBER(MATCH(productData[size1],$EC$13,0)),MATCH(ROW(productData[sku]),ROW(productData[sku])),""),ROWS($A$15:A464)+$B$3))),IF($EC$13="",INDEX(productData[sku],SMALL(IF(ISNUMBER(MATCH(productData[sex],$EC$11,0)),MATCH(ROW(productData[sku]),ROW(productData[sku])),""),ROWS($A$15:A464)+$B$3)),INDEX(productData[sku],SMALL(IF(ISNUMBER(MATCH(productData[sex],$EC$11,0)*MATCH(productData[size1],$EC$13,0)),MATCH(ROW(productData[sku]),ROW(productData[sku])),""),ROWS($A$15:A464)+$B$3)))),IF($EC$11="",IF($EC$13="",INDEX(productData[sku],SMALL(IF(ISNUMBER(MATCH(productData[category],$EC$9,0)),MATCH(ROW(productData[sku]),ROW(productData[sku])),""),ROWS($A$15:A464)+$B$3)),INDEX(productData[sku],SMALL(IF(ISNUMBER(MATCH(productData[category],$EC$9,0)*MATCH(productData[size1],$EC$13,0)),MATCH(ROW(productData[sku]),ROW(productData[sku])),""),ROWS($A$15:A464)+$B$3))),IF($EC$13="",INDEX(productData[sku],SMALL(IF(ISNUMBER(MATCH(productData[category],$EC$9,0)*MATCH(productData[sex],$EC$11,0)),MATCH(ROW(productData[sku]),ROW(productData[sku])),""),ROWS($A$15:A464)+$B$3)),INDEX(productData[sku],SMALL(IF(ISNUMBER(MATCH(productData[category],$EC$9,0)*MATCH(productData[sex],$EC$11,0)*MATCH(productData[size1],$EC$13,0)),MATCH(ROW(productData[sku]),ROW(productData[sku])),""),ROWS($A$15:A464)+$B$3))))),"")</f>
        <v/>
      </c>
      <c r="EF459" s="501" t="str">
        <f t="array" ref="EF459">IFERROR(IF($EC$9="",IF($EC$11="",IF($EC$13="",INDEX(productData[description],SMALL(MATCH(ROW(productData[sku]),ROW(productData[sku])),ROWS($A$15:A466)+$B$3)),INDEX(productData[description],SMALL(IF(ISNUMBER(MATCH(productData[size1],$EC$13,0)),MATCH(ROW(productData[sku]),ROW(productData[sku])),""),ROWS($A$15:A464)+$B$3))),IF($EC$13="",INDEX(productData[description],SMALL(IF(ISNUMBER(MATCH(productData[sex],$EC$11,0)),MATCH(ROW(productData[sku]),ROW(productData[sku])),""),ROWS($A$15:A464)+$B$3)),INDEX(productData[description],SMALL(IF(ISNUMBER(MATCH(productData[sex],$EC$11,0)*MATCH(productData[size1],$EC$13,0)),MATCH(ROW(productData[sku]),ROW(productData[sku])),""),ROWS($A$15:A464)+$B$3)))),IF($EC$11="",IF($EC$13="",INDEX(productData[description],SMALL(IF(ISNUMBER(MATCH(productData[category],$EC$9,0)),MATCH(ROW(productData[sku]),ROW(productData[sku])),""),ROWS($A$15:A464)+$B$3)),INDEX(productData[description],SMALL(IF(ISNUMBER(MATCH(productData[category],$EC$9,0)*MATCH(productData[size1],$EC$13,0)),MATCH(ROW(productData[sku]),ROW(productData[sku])),""),ROWS($A$15:A464)+$B$3))),IF($EC$13="",INDEX(productData[description],SMALL(IF(ISNUMBER(MATCH(productData[category],$EC$9,0)*MATCH(productData[sex],$EC$11,0)),MATCH(ROW(productData[sku]),ROW(productData[sku])),""),ROWS($A$15:A464)+$B$3)),INDEX(productData[description],SMALL(IF(ISNUMBER(MATCH(productData[category],$EC$9,0)*MATCH(productData[sex],$EC$11,0)*MATCH(productData[size1],$EC$13,0)),MATCH(ROW(productData[sku]),ROW(productData[sku])),""),ROWS($A$15:A464)+$B$3))))),"")</f>
        <v/>
      </c>
      <c r="EG459" s="338" t="str">
        <f>IFERROR(IF('BHPC MANAGER'!$EE459="","",INDEX(inventory[ESISTENZA],MATCH('BHPC MANAGER'!$EE459,inventory[SKU],0))),0)</f>
        <v/>
      </c>
      <c r="EH459" s="339"/>
      <c r="EI459" s="339" t="str">
        <f t="shared" si="25"/>
        <v/>
      </c>
      <c r="EJ459" s="340"/>
      <c r="EK459" s="341" t="str">
        <f t="shared" si="26"/>
        <v/>
      </c>
    </row>
    <row r="460" spans="135:141" x14ac:dyDescent="0.35">
      <c r="EE460" s="342" t="str">
        <f t="array" ref="EE460">IFERROR(IF($EC$9="",IF($EC$11="",IF($EC$13="",INDEX(productData[sku],SMALL(MATCH(ROW(productData[sku]),ROW(productData[sku])),ROWS($A$15:A467)+$B$3)),INDEX(productData[sku],SMALL(IF(ISNUMBER(MATCH(productData[size1],$EC$13,0)),MATCH(ROW(productData[sku]),ROW(productData[sku])),""),ROWS($A$15:A465)+$B$3))),IF($EC$13="",INDEX(productData[sku],SMALL(IF(ISNUMBER(MATCH(productData[sex],$EC$11,0)),MATCH(ROW(productData[sku]),ROW(productData[sku])),""),ROWS($A$15:A465)+$B$3)),INDEX(productData[sku],SMALL(IF(ISNUMBER(MATCH(productData[sex],$EC$11,0)*MATCH(productData[size1],$EC$13,0)),MATCH(ROW(productData[sku]),ROW(productData[sku])),""),ROWS($A$15:A465)+$B$3)))),IF($EC$11="",IF($EC$13="",INDEX(productData[sku],SMALL(IF(ISNUMBER(MATCH(productData[category],$EC$9,0)),MATCH(ROW(productData[sku]),ROW(productData[sku])),""),ROWS($A$15:A465)+$B$3)),INDEX(productData[sku],SMALL(IF(ISNUMBER(MATCH(productData[category],$EC$9,0)*MATCH(productData[size1],$EC$13,0)),MATCH(ROW(productData[sku]),ROW(productData[sku])),""),ROWS($A$15:A465)+$B$3))),IF($EC$13="",INDEX(productData[sku],SMALL(IF(ISNUMBER(MATCH(productData[category],$EC$9,0)*MATCH(productData[sex],$EC$11,0)),MATCH(ROW(productData[sku]),ROW(productData[sku])),""),ROWS($A$15:A465)+$B$3)),INDEX(productData[sku],SMALL(IF(ISNUMBER(MATCH(productData[category],$EC$9,0)*MATCH(productData[sex],$EC$11,0)*MATCH(productData[size1],$EC$13,0)),MATCH(ROW(productData[sku]),ROW(productData[sku])),""),ROWS($A$15:A465)+$B$3))))),"")</f>
        <v/>
      </c>
      <c r="EF460" s="502" t="str">
        <f t="array" ref="EF460">IFERROR(IF($EC$9="",IF($EC$11="",IF($EC$13="",INDEX(productData[description],SMALL(MATCH(ROW(productData[sku]),ROW(productData[sku])),ROWS($A$15:A467)+$B$3)),INDEX(productData[description],SMALL(IF(ISNUMBER(MATCH(productData[size1],$EC$13,0)),MATCH(ROW(productData[sku]),ROW(productData[sku])),""),ROWS($A$15:A465)+$B$3))),IF($EC$13="",INDEX(productData[description],SMALL(IF(ISNUMBER(MATCH(productData[sex],$EC$11,0)),MATCH(ROW(productData[sku]),ROW(productData[sku])),""),ROWS($A$15:A465)+$B$3)),INDEX(productData[description],SMALL(IF(ISNUMBER(MATCH(productData[sex],$EC$11,0)*MATCH(productData[size1],$EC$13,0)),MATCH(ROW(productData[sku]),ROW(productData[sku])),""),ROWS($A$15:A465)+$B$3)))),IF($EC$11="",IF($EC$13="",INDEX(productData[description],SMALL(IF(ISNUMBER(MATCH(productData[category],$EC$9,0)),MATCH(ROW(productData[sku]),ROW(productData[sku])),""),ROWS($A$15:A465)+$B$3)),INDEX(productData[description],SMALL(IF(ISNUMBER(MATCH(productData[category],$EC$9,0)*MATCH(productData[size1],$EC$13,0)),MATCH(ROW(productData[sku]),ROW(productData[sku])),""),ROWS($A$15:A465)+$B$3))),IF($EC$13="",INDEX(productData[description],SMALL(IF(ISNUMBER(MATCH(productData[category],$EC$9,0)*MATCH(productData[sex],$EC$11,0)),MATCH(ROW(productData[sku]),ROW(productData[sku])),""),ROWS($A$15:A465)+$B$3)),INDEX(productData[description],SMALL(IF(ISNUMBER(MATCH(productData[category],$EC$9,0)*MATCH(productData[sex],$EC$11,0)*MATCH(productData[size1],$EC$13,0)),MATCH(ROW(productData[sku]),ROW(productData[sku])),""),ROWS($A$15:A465)+$B$3))))),"")</f>
        <v/>
      </c>
      <c r="EG460" s="343" t="str">
        <f>IFERROR(IF('BHPC MANAGER'!$EE460="","",INDEX(inventory[ESISTENZA],MATCH('BHPC MANAGER'!$EE460,inventory[SKU],0))),0)</f>
        <v/>
      </c>
      <c r="EH460" s="344"/>
      <c r="EI460" s="344" t="str">
        <f t="shared" si="25"/>
        <v/>
      </c>
      <c r="EJ460" s="345"/>
      <c r="EK460" s="346" t="str">
        <f t="shared" si="26"/>
        <v/>
      </c>
    </row>
    <row r="461" spans="135:141" x14ac:dyDescent="0.35">
      <c r="EE461" s="337" t="str">
        <f t="array" ref="EE461">IFERROR(IF($EC$9="",IF($EC$11="",IF($EC$13="",INDEX(productData[sku],SMALL(MATCH(ROW(productData[sku]),ROW(productData[sku])),ROWS($A$15:A468)+$B$3)),INDEX(productData[sku],SMALL(IF(ISNUMBER(MATCH(productData[size1],$EC$13,0)),MATCH(ROW(productData[sku]),ROW(productData[sku])),""),ROWS($A$15:A466)+$B$3))),IF($EC$13="",INDEX(productData[sku],SMALL(IF(ISNUMBER(MATCH(productData[sex],$EC$11,0)),MATCH(ROW(productData[sku]),ROW(productData[sku])),""),ROWS($A$15:A466)+$B$3)),INDEX(productData[sku],SMALL(IF(ISNUMBER(MATCH(productData[sex],$EC$11,0)*MATCH(productData[size1],$EC$13,0)),MATCH(ROW(productData[sku]),ROW(productData[sku])),""),ROWS($A$15:A466)+$B$3)))),IF($EC$11="",IF($EC$13="",INDEX(productData[sku],SMALL(IF(ISNUMBER(MATCH(productData[category],$EC$9,0)),MATCH(ROW(productData[sku]),ROW(productData[sku])),""),ROWS($A$15:A466)+$B$3)),INDEX(productData[sku],SMALL(IF(ISNUMBER(MATCH(productData[category],$EC$9,0)*MATCH(productData[size1],$EC$13,0)),MATCH(ROW(productData[sku]),ROW(productData[sku])),""),ROWS($A$15:A466)+$B$3))),IF($EC$13="",INDEX(productData[sku],SMALL(IF(ISNUMBER(MATCH(productData[category],$EC$9,0)*MATCH(productData[sex],$EC$11,0)),MATCH(ROW(productData[sku]),ROW(productData[sku])),""),ROWS($A$15:A466)+$B$3)),INDEX(productData[sku],SMALL(IF(ISNUMBER(MATCH(productData[category],$EC$9,0)*MATCH(productData[sex],$EC$11,0)*MATCH(productData[size1],$EC$13,0)),MATCH(ROW(productData[sku]),ROW(productData[sku])),""),ROWS($A$15:A466)+$B$3))))),"")</f>
        <v/>
      </c>
      <c r="EF461" s="501" t="str">
        <f t="array" ref="EF461">IFERROR(IF($EC$9="",IF($EC$11="",IF($EC$13="",INDEX(productData[description],SMALL(MATCH(ROW(productData[sku]),ROW(productData[sku])),ROWS($A$15:A468)+$B$3)),INDEX(productData[description],SMALL(IF(ISNUMBER(MATCH(productData[size1],$EC$13,0)),MATCH(ROW(productData[sku]),ROW(productData[sku])),""),ROWS($A$15:A466)+$B$3))),IF($EC$13="",INDEX(productData[description],SMALL(IF(ISNUMBER(MATCH(productData[sex],$EC$11,0)),MATCH(ROW(productData[sku]),ROW(productData[sku])),""),ROWS($A$15:A466)+$B$3)),INDEX(productData[description],SMALL(IF(ISNUMBER(MATCH(productData[sex],$EC$11,0)*MATCH(productData[size1],$EC$13,0)),MATCH(ROW(productData[sku]),ROW(productData[sku])),""),ROWS($A$15:A466)+$B$3)))),IF($EC$11="",IF($EC$13="",INDEX(productData[description],SMALL(IF(ISNUMBER(MATCH(productData[category],$EC$9,0)),MATCH(ROW(productData[sku]),ROW(productData[sku])),""),ROWS($A$15:A466)+$B$3)),INDEX(productData[description],SMALL(IF(ISNUMBER(MATCH(productData[category],$EC$9,0)*MATCH(productData[size1],$EC$13,0)),MATCH(ROW(productData[sku]),ROW(productData[sku])),""),ROWS($A$15:A466)+$B$3))),IF($EC$13="",INDEX(productData[description],SMALL(IF(ISNUMBER(MATCH(productData[category],$EC$9,0)*MATCH(productData[sex],$EC$11,0)),MATCH(ROW(productData[sku]),ROW(productData[sku])),""),ROWS($A$15:A466)+$B$3)),INDEX(productData[description],SMALL(IF(ISNUMBER(MATCH(productData[category],$EC$9,0)*MATCH(productData[sex],$EC$11,0)*MATCH(productData[size1],$EC$13,0)),MATCH(ROW(productData[sku]),ROW(productData[sku])),""),ROWS($A$15:A466)+$B$3))))),"")</f>
        <v/>
      </c>
      <c r="EG461" s="338" t="str">
        <f>IFERROR(IF('BHPC MANAGER'!$EE461="","",INDEX(inventory[ESISTENZA],MATCH('BHPC MANAGER'!$EE461,inventory[SKU],0))),0)</f>
        <v/>
      </c>
      <c r="EH461" s="339"/>
      <c r="EI461" s="339" t="str">
        <f t="shared" si="25"/>
        <v/>
      </c>
      <c r="EJ461" s="340"/>
      <c r="EK461" s="341" t="str">
        <f t="shared" si="26"/>
        <v/>
      </c>
    </row>
    <row r="462" spans="135:141" x14ac:dyDescent="0.35">
      <c r="EE462" s="342" t="str">
        <f t="array" ref="EE462">IFERROR(IF($EC$9="",IF($EC$11="",IF($EC$13="",INDEX(productData[sku],SMALL(MATCH(ROW(productData[sku]),ROW(productData[sku])),ROWS($A$15:A469)+$B$3)),INDEX(productData[sku],SMALL(IF(ISNUMBER(MATCH(productData[size1],$EC$13,0)),MATCH(ROW(productData[sku]),ROW(productData[sku])),""),ROWS($A$15:A467)+$B$3))),IF($EC$13="",INDEX(productData[sku],SMALL(IF(ISNUMBER(MATCH(productData[sex],$EC$11,0)),MATCH(ROW(productData[sku]),ROW(productData[sku])),""),ROWS($A$15:A467)+$B$3)),INDEX(productData[sku],SMALL(IF(ISNUMBER(MATCH(productData[sex],$EC$11,0)*MATCH(productData[size1],$EC$13,0)),MATCH(ROW(productData[sku]),ROW(productData[sku])),""),ROWS($A$15:A467)+$B$3)))),IF($EC$11="",IF($EC$13="",INDEX(productData[sku],SMALL(IF(ISNUMBER(MATCH(productData[category],$EC$9,0)),MATCH(ROW(productData[sku]),ROW(productData[sku])),""),ROWS($A$15:A467)+$B$3)),INDEX(productData[sku],SMALL(IF(ISNUMBER(MATCH(productData[category],$EC$9,0)*MATCH(productData[size1],$EC$13,0)),MATCH(ROW(productData[sku]),ROW(productData[sku])),""),ROWS($A$15:A467)+$B$3))),IF($EC$13="",INDEX(productData[sku],SMALL(IF(ISNUMBER(MATCH(productData[category],$EC$9,0)*MATCH(productData[sex],$EC$11,0)),MATCH(ROW(productData[sku]),ROW(productData[sku])),""),ROWS($A$15:A467)+$B$3)),INDEX(productData[sku],SMALL(IF(ISNUMBER(MATCH(productData[category],$EC$9,0)*MATCH(productData[sex],$EC$11,0)*MATCH(productData[size1],$EC$13,0)),MATCH(ROW(productData[sku]),ROW(productData[sku])),""),ROWS($A$15:A467)+$B$3))))),"")</f>
        <v/>
      </c>
      <c r="EF462" s="502" t="str">
        <f t="array" ref="EF462">IFERROR(IF($EC$9="",IF($EC$11="",IF($EC$13="",INDEX(productData[description],SMALL(MATCH(ROW(productData[sku]),ROW(productData[sku])),ROWS($A$15:A469)+$B$3)),INDEX(productData[description],SMALL(IF(ISNUMBER(MATCH(productData[size1],$EC$13,0)),MATCH(ROW(productData[sku]),ROW(productData[sku])),""),ROWS($A$15:A467)+$B$3))),IF($EC$13="",INDEX(productData[description],SMALL(IF(ISNUMBER(MATCH(productData[sex],$EC$11,0)),MATCH(ROW(productData[sku]),ROW(productData[sku])),""),ROWS($A$15:A467)+$B$3)),INDEX(productData[description],SMALL(IF(ISNUMBER(MATCH(productData[sex],$EC$11,0)*MATCH(productData[size1],$EC$13,0)),MATCH(ROW(productData[sku]),ROW(productData[sku])),""),ROWS($A$15:A467)+$B$3)))),IF($EC$11="",IF($EC$13="",INDEX(productData[description],SMALL(IF(ISNUMBER(MATCH(productData[category],$EC$9,0)),MATCH(ROW(productData[sku]),ROW(productData[sku])),""),ROWS($A$15:A467)+$B$3)),INDEX(productData[description],SMALL(IF(ISNUMBER(MATCH(productData[category],$EC$9,0)*MATCH(productData[size1],$EC$13,0)),MATCH(ROW(productData[sku]),ROW(productData[sku])),""),ROWS($A$15:A467)+$B$3))),IF($EC$13="",INDEX(productData[description],SMALL(IF(ISNUMBER(MATCH(productData[category],$EC$9,0)*MATCH(productData[sex],$EC$11,0)),MATCH(ROW(productData[sku]),ROW(productData[sku])),""),ROWS($A$15:A467)+$B$3)),INDEX(productData[description],SMALL(IF(ISNUMBER(MATCH(productData[category],$EC$9,0)*MATCH(productData[sex],$EC$11,0)*MATCH(productData[size1],$EC$13,0)),MATCH(ROW(productData[sku]),ROW(productData[sku])),""),ROWS($A$15:A467)+$B$3))))),"")</f>
        <v/>
      </c>
      <c r="EG462" s="343" t="str">
        <f>IFERROR(IF('BHPC MANAGER'!$EE462="","",INDEX(inventory[ESISTENZA],MATCH('BHPC MANAGER'!$EE462,inventory[SKU],0))),0)</f>
        <v/>
      </c>
      <c r="EH462" s="344"/>
      <c r="EI462" s="344" t="str">
        <f t="shared" si="25"/>
        <v/>
      </c>
      <c r="EJ462" s="345"/>
      <c r="EK462" s="346" t="str">
        <f t="shared" si="26"/>
        <v/>
      </c>
    </row>
    <row r="463" spans="135:141" x14ac:dyDescent="0.35">
      <c r="EE463" s="337" t="str">
        <f t="array" ref="EE463">IFERROR(IF($EC$9="",IF($EC$11="",IF($EC$13="",INDEX(productData[sku],SMALL(MATCH(ROW(productData[sku]),ROW(productData[sku])),ROWS($A$15:A470)+$B$3)),INDEX(productData[sku],SMALL(IF(ISNUMBER(MATCH(productData[size1],$EC$13,0)),MATCH(ROW(productData[sku]),ROW(productData[sku])),""),ROWS($A$15:A468)+$B$3))),IF($EC$13="",INDEX(productData[sku],SMALL(IF(ISNUMBER(MATCH(productData[sex],$EC$11,0)),MATCH(ROW(productData[sku]),ROW(productData[sku])),""),ROWS($A$15:A468)+$B$3)),INDEX(productData[sku],SMALL(IF(ISNUMBER(MATCH(productData[sex],$EC$11,0)*MATCH(productData[size1],$EC$13,0)),MATCH(ROW(productData[sku]),ROW(productData[sku])),""),ROWS($A$15:A468)+$B$3)))),IF($EC$11="",IF($EC$13="",INDEX(productData[sku],SMALL(IF(ISNUMBER(MATCH(productData[category],$EC$9,0)),MATCH(ROW(productData[sku]),ROW(productData[sku])),""),ROWS($A$15:A468)+$B$3)),INDEX(productData[sku],SMALL(IF(ISNUMBER(MATCH(productData[category],$EC$9,0)*MATCH(productData[size1],$EC$13,0)),MATCH(ROW(productData[sku]),ROW(productData[sku])),""),ROWS($A$15:A468)+$B$3))),IF($EC$13="",INDEX(productData[sku],SMALL(IF(ISNUMBER(MATCH(productData[category],$EC$9,0)*MATCH(productData[sex],$EC$11,0)),MATCH(ROW(productData[sku]),ROW(productData[sku])),""),ROWS($A$15:A468)+$B$3)),INDEX(productData[sku],SMALL(IF(ISNUMBER(MATCH(productData[category],$EC$9,0)*MATCH(productData[sex],$EC$11,0)*MATCH(productData[size1],$EC$13,0)),MATCH(ROW(productData[sku]),ROW(productData[sku])),""),ROWS($A$15:A468)+$B$3))))),"")</f>
        <v/>
      </c>
      <c r="EF463" s="501" t="str">
        <f t="array" ref="EF463">IFERROR(IF($EC$9="",IF($EC$11="",IF($EC$13="",INDEX(productData[description],SMALL(MATCH(ROW(productData[sku]),ROW(productData[sku])),ROWS($A$15:A470)+$B$3)),INDEX(productData[description],SMALL(IF(ISNUMBER(MATCH(productData[size1],$EC$13,0)),MATCH(ROW(productData[sku]),ROW(productData[sku])),""),ROWS($A$15:A468)+$B$3))),IF($EC$13="",INDEX(productData[description],SMALL(IF(ISNUMBER(MATCH(productData[sex],$EC$11,0)),MATCH(ROW(productData[sku]),ROW(productData[sku])),""),ROWS($A$15:A468)+$B$3)),INDEX(productData[description],SMALL(IF(ISNUMBER(MATCH(productData[sex],$EC$11,0)*MATCH(productData[size1],$EC$13,0)),MATCH(ROW(productData[sku]),ROW(productData[sku])),""),ROWS($A$15:A468)+$B$3)))),IF($EC$11="",IF($EC$13="",INDEX(productData[description],SMALL(IF(ISNUMBER(MATCH(productData[category],$EC$9,0)),MATCH(ROW(productData[sku]),ROW(productData[sku])),""),ROWS($A$15:A468)+$B$3)),INDEX(productData[description],SMALL(IF(ISNUMBER(MATCH(productData[category],$EC$9,0)*MATCH(productData[size1],$EC$13,0)),MATCH(ROW(productData[sku]),ROW(productData[sku])),""),ROWS($A$15:A468)+$B$3))),IF($EC$13="",INDEX(productData[description],SMALL(IF(ISNUMBER(MATCH(productData[category],$EC$9,0)*MATCH(productData[sex],$EC$11,0)),MATCH(ROW(productData[sku]),ROW(productData[sku])),""),ROWS($A$15:A468)+$B$3)),INDEX(productData[description],SMALL(IF(ISNUMBER(MATCH(productData[category],$EC$9,0)*MATCH(productData[sex],$EC$11,0)*MATCH(productData[size1],$EC$13,0)),MATCH(ROW(productData[sku]),ROW(productData[sku])),""),ROWS($A$15:A468)+$B$3))))),"")</f>
        <v/>
      </c>
      <c r="EG463" s="338" t="str">
        <f>IFERROR(IF('BHPC MANAGER'!$EE463="","",INDEX(inventory[ESISTENZA],MATCH('BHPC MANAGER'!$EE463,inventory[SKU],0))),0)</f>
        <v/>
      </c>
      <c r="EH463" s="339"/>
      <c r="EI463" s="339" t="str">
        <f t="shared" si="25"/>
        <v/>
      </c>
      <c r="EJ463" s="340"/>
      <c r="EK463" s="341" t="str">
        <f t="shared" si="26"/>
        <v/>
      </c>
    </row>
    <row r="464" spans="135:141" x14ac:dyDescent="0.35">
      <c r="EE464" s="342" t="str">
        <f t="array" ref="EE464">IFERROR(IF($EC$9="",IF($EC$11="",IF($EC$13="",INDEX(productData[sku],SMALL(MATCH(ROW(productData[sku]),ROW(productData[sku])),ROWS($A$15:A471)+$B$3)),INDEX(productData[sku],SMALL(IF(ISNUMBER(MATCH(productData[size1],$EC$13,0)),MATCH(ROW(productData[sku]),ROW(productData[sku])),""),ROWS($A$15:A469)+$B$3))),IF($EC$13="",INDEX(productData[sku],SMALL(IF(ISNUMBER(MATCH(productData[sex],$EC$11,0)),MATCH(ROW(productData[sku]),ROW(productData[sku])),""),ROWS($A$15:A469)+$B$3)),INDEX(productData[sku],SMALL(IF(ISNUMBER(MATCH(productData[sex],$EC$11,0)*MATCH(productData[size1],$EC$13,0)),MATCH(ROW(productData[sku]),ROW(productData[sku])),""),ROWS($A$15:A469)+$B$3)))),IF($EC$11="",IF($EC$13="",INDEX(productData[sku],SMALL(IF(ISNUMBER(MATCH(productData[category],$EC$9,0)),MATCH(ROW(productData[sku]),ROW(productData[sku])),""),ROWS($A$15:A469)+$B$3)),INDEX(productData[sku],SMALL(IF(ISNUMBER(MATCH(productData[category],$EC$9,0)*MATCH(productData[size1],$EC$13,0)),MATCH(ROW(productData[sku]),ROW(productData[sku])),""),ROWS($A$15:A469)+$B$3))),IF($EC$13="",INDEX(productData[sku],SMALL(IF(ISNUMBER(MATCH(productData[category],$EC$9,0)*MATCH(productData[sex],$EC$11,0)),MATCH(ROW(productData[sku]),ROW(productData[sku])),""),ROWS($A$15:A469)+$B$3)),INDEX(productData[sku],SMALL(IF(ISNUMBER(MATCH(productData[category],$EC$9,0)*MATCH(productData[sex],$EC$11,0)*MATCH(productData[size1],$EC$13,0)),MATCH(ROW(productData[sku]),ROW(productData[sku])),""),ROWS($A$15:A469)+$B$3))))),"")</f>
        <v/>
      </c>
      <c r="EF464" s="502" t="str">
        <f t="array" ref="EF464">IFERROR(IF($EC$9="",IF($EC$11="",IF($EC$13="",INDEX(productData[description],SMALL(MATCH(ROW(productData[sku]),ROW(productData[sku])),ROWS($A$15:A471)+$B$3)),INDEX(productData[description],SMALL(IF(ISNUMBER(MATCH(productData[size1],$EC$13,0)),MATCH(ROW(productData[sku]),ROW(productData[sku])),""),ROWS($A$15:A469)+$B$3))),IF($EC$13="",INDEX(productData[description],SMALL(IF(ISNUMBER(MATCH(productData[sex],$EC$11,0)),MATCH(ROW(productData[sku]),ROW(productData[sku])),""),ROWS($A$15:A469)+$B$3)),INDEX(productData[description],SMALL(IF(ISNUMBER(MATCH(productData[sex],$EC$11,0)*MATCH(productData[size1],$EC$13,0)),MATCH(ROW(productData[sku]),ROW(productData[sku])),""),ROWS($A$15:A469)+$B$3)))),IF($EC$11="",IF($EC$13="",INDEX(productData[description],SMALL(IF(ISNUMBER(MATCH(productData[category],$EC$9,0)),MATCH(ROW(productData[sku]),ROW(productData[sku])),""),ROWS($A$15:A469)+$B$3)),INDEX(productData[description],SMALL(IF(ISNUMBER(MATCH(productData[category],$EC$9,0)*MATCH(productData[size1],$EC$13,0)),MATCH(ROW(productData[sku]),ROW(productData[sku])),""),ROWS($A$15:A469)+$B$3))),IF($EC$13="",INDEX(productData[description],SMALL(IF(ISNUMBER(MATCH(productData[category],$EC$9,0)*MATCH(productData[sex],$EC$11,0)),MATCH(ROW(productData[sku]),ROW(productData[sku])),""),ROWS($A$15:A469)+$B$3)),INDEX(productData[description],SMALL(IF(ISNUMBER(MATCH(productData[category],$EC$9,0)*MATCH(productData[sex],$EC$11,0)*MATCH(productData[size1],$EC$13,0)),MATCH(ROW(productData[sku]),ROW(productData[sku])),""),ROWS($A$15:A469)+$B$3))))),"")</f>
        <v/>
      </c>
      <c r="EG464" s="343" t="str">
        <f>IFERROR(IF('BHPC MANAGER'!$EE464="","",INDEX(inventory[ESISTENZA],MATCH('BHPC MANAGER'!$EE464,inventory[SKU],0))),0)</f>
        <v/>
      </c>
      <c r="EH464" s="344"/>
      <c r="EI464" s="344" t="str">
        <f t="shared" si="25"/>
        <v/>
      </c>
      <c r="EJ464" s="345"/>
      <c r="EK464" s="346" t="str">
        <f t="shared" si="26"/>
        <v/>
      </c>
    </row>
    <row r="465" spans="135:141" x14ac:dyDescent="0.35">
      <c r="EE465" s="337" t="str">
        <f t="array" ref="EE465">IFERROR(IF($EC$9="",IF($EC$11="",IF($EC$13="",INDEX(productData[sku],SMALL(MATCH(ROW(productData[sku]),ROW(productData[sku])),ROWS($A$15:A472)+$B$3)),INDEX(productData[sku],SMALL(IF(ISNUMBER(MATCH(productData[size1],$EC$13,0)),MATCH(ROW(productData[sku]),ROW(productData[sku])),""),ROWS($A$15:A470)+$B$3))),IF($EC$13="",INDEX(productData[sku],SMALL(IF(ISNUMBER(MATCH(productData[sex],$EC$11,0)),MATCH(ROW(productData[sku]),ROW(productData[sku])),""),ROWS($A$15:A470)+$B$3)),INDEX(productData[sku],SMALL(IF(ISNUMBER(MATCH(productData[sex],$EC$11,0)*MATCH(productData[size1],$EC$13,0)),MATCH(ROW(productData[sku]),ROW(productData[sku])),""),ROWS($A$15:A470)+$B$3)))),IF($EC$11="",IF($EC$13="",INDEX(productData[sku],SMALL(IF(ISNUMBER(MATCH(productData[category],$EC$9,0)),MATCH(ROW(productData[sku]),ROW(productData[sku])),""),ROWS($A$15:A470)+$B$3)),INDEX(productData[sku],SMALL(IF(ISNUMBER(MATCH(productData[category],$EC$9,0)*MATCH(productData[size1],$EC$13,0)),MATCH(ROW(productData[sku]),ROW(productData[sku])),""),ROWS($A$15:A470)+$B$3))),IF($EC$13="",INDEX(productData[sku],SMALL(IF(ISNUMBER(MATCH(productData[category],$EC$9,0)*MATCH(productData[sex],$EC$11,0)),MATCH(ROW(productData[sku]),ROW(productData[sku])),""),ROWS($A$15:A470)+$B$3)),INDEX(productData[sku],SMALL(IF(ISNUMBER(MATCH(productData[category],$EC$9,0)*MATCH(productData[sex],$EC$11,0)*MATCH(productData[size1],$EC$13,0)),MATCH(ROW(productData[sku]),ROW(productData[sku])),""),ROWS($A$15:A470)+$B$3))))),"")</f>
        <v/>
      </c>
      <c r="EF465" s="501" t="str">
        <f t="array" ref="EF465">IFERROR(IF($EC$9="",IF($EC$11="",IF($EC$13="",INDEX(productData[description],SMALL(MATCH(ROW(productData[sku]),ROW(productData[sku])),ROWS($A$15:A472)+$B$3)),INDEX(productData[description],SMALL(IF(ISNUMBER(MATCH(productData[size1],$EC$13,0)),MATCH(ROW(productData[sku]),ROW(productData[sku])),""),ROWS($A$15:A470)+$B$3))),IF($EC$13="",INDEX(productData[description],SMALL(IF(ISNUMBER(MATCH(productData[sex],$EC$11,0)),MATCH(ROW(productData[sku]),ROW(productData[sku])),""),ROWS($A$15:A470)+$B$3)),INDEX(productData[description],SMALL(IF(ISNUMBER(MATCH(productData[sex],$EC$11,0)*MATCH(productData[size1],$EC$13,0)),MATCH(ROW(productData[sku]),ROW(productData[sku])),""),ROWS($A$15:A470)+$B$3)))),IF($EC$11="",IF($EC$13="",INDEX(productData[description],SMALL(IF(ISNUMBER(MATCH(productData[category],$EC$9,0)),MATCH(ROW(productData[sku]),ROW(productData[sku])),""),ROWS($A$15:A470)+$B$3)),INDEX(productData[description],SMALL(IF(ISNUMBER(MATCH(productData[category],$EC$9,0)*MATCH(productData[size1],$EC$13,0)),MATCH(ROW(productData[sku]),ROW(productData[sku])),""),ROWS($A$15:A470)+$B$3))),IF($EC$13="",INDEX(productData[description],SMALL(IF(ISNUMBER(MATCH(productData[category],$EC$9,0)*MATCH(productData[sex],$EC$11,0)),MATCH(ROW(productData[sku]),ROW(productData[sku])),""),ROWS($A$15:A470)+$B$3)),INDEX(productData[description],SMALL(IF(ISNUMBER(MATCH(productData[category],$EC$9,0)*MATCH(productData[sex],$EC$11,0)*MATCH(productData[size1],$EC$13,0)),MATCH(ROW(productData[sku]),ROW(productData[sku])),""),ROWS($A$15:A470)+$B$3))))),"")</f>
        <v/>
      </c>
      <c r="EG465" s="338" t="str">
        <f>IFERROR(IF('BHPC MANAGER'!$EE465="","",INDEX(inventory[ESISTENZA],MATCH('BHPC MANAGER'!$EE465,inventory[SKU],0))),0)</f>
        <v/>
      </c>
      <c r="EH465" s="339"/>
      <c r="EI465" s="339" t="str">
        <f t="shared" si="25"/>
        <v/>
      </c>
      <c r="EJ465" s="340"/>
      <c r="EK465" s="341" t="str">
        <f t="shared" si="26"/>
        <v/>
      </c>
    </row>
    <row r="466" spans="135:141" x14ac:dyDescent="0.35">
      <c r="EE466" s="342" t="str">
        <f t="array" ref="EE466">IFERROR(IF($EC$9="",IF($EC$11="",IF($EC$13="",INDEX(productData[sku],SMALL(MATCH(ROW(productData[sku]),ROW(productData[sku])),ROWS($A$15:A473)+$B$3)),INDEX(productData[sku],SMALL(IF(ISNUMBER(MATCH(productData[size1],$EC$13,0)),MATCH(ROW(productData[sku]),ROW(productData[sku])),""),ROWS($A$15:A471)+$B$3))),IF($EC$13="",INDEX(productData[sku],SMALL(IF(ISNUMBER(MATCH(productData[sex],$EC$11,0)),MATCH(ROW(productData[sku]),ROW(productData[sku])),""),ROWS($A$15:A471)+$B$3)),INDEX(productData[sku],SMALL(IF(ISNUMBER(MATCH(productData[sex],$EC$11,0)*MATCH(productData[size1],$EC$13,0)),MATCH(ROW(productData[sku]),ROW(productData[sku])),""),ROWS($A$15:A471)+$B$3)))),IF($EC$11="",IF($EC$13="",INDEX(productData[sku],SMALL(IF(ISNUMBER(MATCH(productData[category],$EC$9,0)),MATCH(ROW(productData[sku]),ROW(productData[sku])),""),ROWS($A$15:A471)+$B$3)),INDEX(productData[sku],SMALL(IF(ISNUMBER(MATCH(productData[category],$EC$9,0)*MATCH(productData[size1],$EC$13,0)),MATCH(ROW(productData[sku]),ROW(productData[sku])),""),ROWS($A$15:A471)+$B$3))),IF($EC$13="",INDEX(productData[sku],SMALL(IF(ISNUMBER(MATCH(productData[category],$EC$9,0)*MATCH(productData[sex],$EC$11,0)),MATCH(ROW(productData[sku]),ROW(productData[sku])),""),ROWS($A$15:A471)+$B$3)),INDEX(productData[sku],SMALL(IF(ISNUMBER(MATCH(productData[category],$EC$9,0)*MATCH(productData[sex],$EC$11,0)*MATCH(productData[size1],$EC$13,0)),MATCH(ROW(productData[sku]),ROW(productData[sku])),""),ROWS($A$15:A471)+$B$3))))),"")</f>
        <v/>
      </c>
      <c r="EF466" s="502" t="str">
        <f t="array" ref="EF466">IFERROR(IF($EC$9="",IF($EC$11="",IF($EC$13="",INDEX(productData[description],SMALL(MATCH(ROW(productData[sku]),ROW(productData[sku])),ROWS($A$15:A473)+$B$3)),INDEX(productData[description],SMALL(IF(ISNUMBER(MATCH(productData[size1],$EC$13,0)),MATCH(ROW(productData[sku]),ROW(productData[sku])),""),ROWS($A$15:A471)+$B$3))),IF($EC$13="",INDEX(productData[description],SMALL(IF(ISNUMBER(MATCH(productData[sex],$EC$11,0)),MATCH(ROW(productData[sku]),ROW(productData[sku])),""),ROWS($A$15:A471)+$B$3)),INDEX(productData[description],SMALL(IF(ISNUMBER(MATCH(productData[sex],$EC$11,0)*MATCH(productData[size1],$EC$13,0)),MATCH(ROW(productData[sku]),ROW(productData[sku])),""),ROWS($A$15:A471)+$B$3)))),IF($EC$11="",IF($EC$13="",INDEX(productData[description],SMALL(IF(ISNUMBER(MATCH(productData[category],$EC$9,0)),MATCH(ROW(productData[sku]),ROW(productData[sku])),""),ROWS($A$15:A471)+$B$3)),INDEX(productData[description],SMALL(IF(ISNUMBER(MATCH(productData[category],$EC$9,0)*MATCH(productData[size1],$EC$13,0)),MATCH(ROW(productData[sku]),ROW(productData[sku])),""),ROWS($A$15:A471)+$B$3))),IF($EC$13="",INDEX(productData[description],SMALL(IF(ISNUMBER(MATCH(productData[category],$EC$9,0)*MATCH(productData[sex],$EC$11,0)),MATCH(ROW(productData[sku]),ROW(productData[sku])),""),ROWS($A$15:A471)+$B$3)),INDEX(productData[description],SMALL(IF(ISNUMBER(MATCH(productData[category],$EC$9,0)*MATCH(productData[sex],$EC$11,0)*MATCH(productData[size1],$EC$13,0)),MATCH(ROW(productData[sku]),ROW(productData[sku])),""),ROWS($A$15:A471)+$B$3))))),"")</f>
        <v/>
      </c>
      <c r="EG466" s="343" t="str">
        <f>IFERROR(IF('BHPC MANAGER'!$EE466="","",INDEX(inventory[ESISTENZA],MATCH('BHPC MANAGER'!$EE466,inventory[SKU],0))),0)</f>
        <v/>
      </c>
      <c r="EH466" s="344"/>
      <c r="EI466" s="344" t="str">
        <f t="shared" si="25"/>
        <v/>
      </c>
      <c r="EJ466" s="345"/>
      <c r="EK466" s="346" t="str">
        <f t="shared" si="26"/>
        <v/>
      </c>
    </row>
    <row r="467" spans="135:141" x14ac:dyDescent="0.35">
      <c r="EE467" s="337" t="str">
        <f t="array" ref="EE467">IFERROR(IF($EC$9="",IF($EC$11="",IF($EC$13="",INDEX(productData[sku],SMALL(MATCH(ROW(productData[sku]),ROW(productData[sku])),ROWS($A$15:A474)+$B$3)),INDEX(productData[sku],SMALL(IF(ISNUMBER(MATCH(productData[size1],$EC$13,0)),MATCH(ROW(productData[sku]),ROW(productData[sku])),""),ROWS($A$15:A472)+$B$3))),IF($EC$13="",INDEX(productData[sku],SMALL(IF(ISNUMBER(MATCH(productData[sex],$EC$11,0)),MATCH(ROW(productData[sku]),ROW(productData[sku])),""),ROWS($A$15:A472)+$B$3)),INDEX(productData[sku],SMALL(IF(ISNUMBER(MATCH(productData[sex],$EC$11,0)*MATCH(productData[size1],$EC$13,0)),MATCH(ROW(productData[sku]),ROW(productData[sku])),""),ROWS($A$15:A472)+$B$3)))),IF($EC$11="",IF($EC$13="",INDEX(productData[sku],SMALL(IF(ISNUMBER(MATCH(productData[category],$EC$9,0)),MATCH(ROW(productData[sku]),ROW(productData[sku])),""),ROWS($A$15:A472)+$B$3)),INDEX(productData[sku],SMALL(IF(ISNUMBER(MATCH(productData[category],$EC$9,0)*MATCH(productData[size1],$EC$13,0)),MATCH(ROW(productData[sku]),ROW(productData[sku])),""),ROWS($A$15:A472)+$B$3))),IF($EC$13="",INDEX(productData[sku],SMALL(IF(ISNUMBER(MATCH(productData[category],$EC$9,0)*MATCH(productData[sex],$EC$11,0)),MATCH(ROW(productData[sku]),ROW(productData[sku])),""),ROWS($A$15:A472)+$B$3)),INDEX(productData[sku],SMALL(IF(ISNUMBER(MATCH(productData[category],$EC$9,0)*MATCH(productData[sex],$EC$11,0)*MATCH(productData[size1],$EC$13,0)),MATCH(ROW(productData[sku]),ROW(productData[sku])),""),ROWS($A$15:A472)+$B$3))))),"")</f>
        <v/>
      </c>
      <c r="EF467" s="501" t="str">
        <f t="array" ref="EF467">IFERROR(IF($EC$9="",IF($EC$11="",IF($EC$13="",INDEX(productData[description],SMALL(MATCH(ROW(productData[sku]),ROW(productData[sku])),ROWS($A$15:A474)+$B$3)),INDEX(productData[description],SMALL(IF(ISNUMBER(MATCH(productData[size1],$EC$13,0)),MATCH(ROW(productData[sku]),ROW(productData[sku])),""),ROWS($A$15:A472)+$B$3))),IF($EC$13="",INDEX(productData[description],SMALL(IF(ISNUMBER(MATCH(productData[sex],$EC$11,0)),MATCH(ROW(productData[sku]),ROW(productData[sku])),""),ROWS($A$15:A472)+$B$3)),INDEX(productData[description],SMALL(IF(ISNUMBER(MATCH(productData[sex],$EC$11,0)*MATCH(productData[size1],$EC$13,0)),MATCH(ROW(productData[sku]),ROW(productData[sku])),""),ROWS($A$15:A472)+$B$3)))),IF($EC$11="",IF($EC$13="",INDEX(productData[description],SMALL(IF(ISNUMBER(MATCH(productData[category],$EC$9,0)),MATCH(ROW(productData[sku]),ROW(productData[sku])),""),ROWS($A$15:A472)+$B$3)),INDEX(productData[description],SMALL(IF(ISNUMBER(MATCH(productData[category],$EC$9,0)*MATCH(productData[size1],$EC$13,0)),MATCH(ROW(productData[sku]),ROW(productData[sku])),""),ROWS($A$15:A472)+$B$3))),IF($EC$13="",INDEX(productData[description],SMALL(IF(ISNUMBER(MATCH(productData[category],$EC$9,0)*MATCH(productData[sex],$EC$11,0)),MATCH(ROW(productData[sku]),ROW(productData[sku])),""),ROWS($A$15:A472)+$B$3)),INDEX(productData[description],SMALL(IF(ISNUMBER(MATCH(productData[category],$EC$9,0)*MATCH(productData[sex],$EC$11,0)*MATCH(productData[size1],$EC$13,0)),MATCH(ROW(productData[sku]),ROW(productData[sku])),""),ROWS($A$15:A472)+$B$3))))),"")</f>
        <v/>
      </c>
      <c r="EG467" s="338" t="str">
        <f>IFERROR(IF('BHPC MANAGER'!$EE467="","",INDEX(inventory[ESISTENZA],MATCH('BHPC MANAGER'!$EE467,inventory[SKU],0))),0)</f>
        <v/>
      </c>
      <c r="EH467" s="339"/>
      <c r="EI467" s="339" t="str">
        <f t="shared" si="25"/>
        <v/>
      </c>
      <c r="EJ467" s="340"/>
      <c r="EK467" s="341" t="str">
        <f t="shared" si="26"/>
        <v/>
      </c>
    </row>
    <row r="468" spans="135:141" x14ac:dyDescent="0.35">
      <c r="EE468" s="342" t="str">
        <f t="array" ref="EE468">IFERROR(IF($EC$9="",IF($EC$11="",IF($EC$13="",INDEX(productData[sku],SMALL(MATCH(ROW(productData[sku]),ROW(productData[sku])),ROWS($A$15:A475)+$B$3)),INDEX(productData[sku],SMALL(IF(ISNUMBER(MATCH(productData[size1],$EC$13,0)),MATCH(ROW(productData[sku]),ROW(productData[sku])),""),ROWS($A$15:A473)+$B$3))),IF($EC$13="",INDEX(productData[sku],SMALL(IF(ISNUMBER(MATCH(productData[sex],$EC$11,0)),MATCH(ROW(productData[sku]),ROW(productData[sku])),""),ROWS($A$15:A473)+$B$3)),INDEX(productData[sku],SMALL(IF(ISNUMBER(MATCH(productData[sex],$EC$11,0)*MATCH(productData[size1],$EC$13,0)),MATCH(ROW(productData[sku]),ROW(productData[sku])),""),ROWS($A$15:A473)+$B$3)))),IF($EC$11="",IF($EC$13="",INDEX(productData[sku],SMALL(IF(ISNUMBER(MATCH(productData[category],$EC$9,0)),MATCH(ROW(productData[sku]),ROW(productData[sku])),""),ROWS($A$15:A473)+$B$3)),INDEX(productData[sku],SMALL(IF(ISNUMBER(MATCH(productData[category],$EC$9,0)*MATCH(productData[size1],$EC$13,0)),MATCH(ROW(productData[sku]),ROW(productData[sku])),""),ROWS($A$15:A473)+$B$3))),IF($EC$13="",INDEX(productData[sku],SMALL(IF(ISNUMBER(MATCH(productData[category],$EC$9,0)*MATCH(productData[sex],$EC$11,0)),MATCH(ROW(productData[sku]),ROW(productData[sku])),""),ROWS($A$15:A473)+$B$3)),INDEX(productData[sku],SMALL(IF(ISNUMBER(MATCH(productData[category],$EC$9,0)*MATCH(productData[sex],$EC$11,0)*MATCH(productData[size1],$EC$13,0)),MATCH(ROW(productData[sku]),ROW(productData[sku])),""),ROWS($A$15:A473)+$B$3))))),"")</f>
        <v/>
      </c>
      <c r="EF468" s="502" t="str">
        <f t="array" ref="EF468">IFERROR(IF($EC$9="",IF($EC$11="",IF($EC$13="",INDEX(productData[description],SMALL(MATCH(ROW(productData[sku]),ROW(productData[sku])),ROWS($A$15:A475)+$B$3)),INDEX(productData[description],SMALL(IF(ISNUMBER(MATCH(productData[size1],$EC$13,0)),MATCH(ROW(productData[sku]),ROW(productData[sku])),""),ROWS($A$15:A473)+$B$3))),IF($EC$13="",INDEX(productData[description],SMALL(IF(ISNUMBER(MATCH(productData[sex],$EC$11,0)),MATCH(ROW(productData[sku]),ROW(productData[sku])),""),ROWS($A$15:A473)+$B$3)),INDEX(productData[description],SMALL(IF(ISNUMBER(MATCH(productData[sex],$EC$11,0)*MATCH(productData[size1],$EC$13,0)),MATCH(ROW(productData[sku]),ROW(productData[sku])),""),ROWS($A$15:A473)+$B$3)))),IF($EC$11="",IF($EC$13="",INDEX(productData[description],SMALL(IF(ISNUMBER(MATCH(productData[category],$EC$9,0)),MATCH(ROW(productData[sku]),ROW(productData[sku])),""),ROWS($A$15:A473)+$B$3)),INDEX(productData[description],SMALL(IF(ISNUMBER(MATCH(productData[category],$EC$9,0)*MATCH(productData[size1],$EC$13,0)),MATCH(ROW(productData[sku]),ROW(productData[sku])),""),ROWS($A$15:A473)+$B$3))),IF($EC$13="",INDEX(productData[description],SMALL(IF(ISNUMBER(MATCH(productData[category],$EC$9,0)*MATCH(productData[sex],$EC$11,0)),MATCH(ROW(productData[sku]),ROW(productData[sku])),""),ROWS($A$15:A473)+$B$3)),INDEX(productData[description],SMALL(IF(ISNUMBER(MATCH(productData[category],$EC$9,0)*MATCH(productData[sex],$EC$11,0)*MATCH(productData[size1],$EC$13,0)),MATCH(ROW(productData[sku]),ROW(productData[sku])),""),ROWS($A$15:A473)+$B$3))))),"")</f>
        <v/>
      </c>
      <c r="EG468" s="343" t="str">
        <f>IFERROR(IF('BHPC MANAGER'!$EE468="","",INDEX(inventory[ESISTENZA],MATCH('BHPC MANAGER'!$EE468,inventory[SKU],0))),0)</f>
        <v/>
      </c>
      <c r="EH468" s="344"/>
      <c r="EI468" s="344" t="str">
        <f t="shared" si="25"/>
        <v/>
      </c>
      <c r="EJ468" s="345"/>
      <c r="EK468" s="346" t="str">
        <f t="shared" si="26"/>
        <v/>
      </c>
    </row>
    <row r="469" spans="135:141" x14ac:dyDescent="0.35">
      <c r="EE469" s="337" t="str">
        <f t="array" ref="EE469">IFERROR(IF($EC$9="",IF($EC$11="",IF($EC$13="",INDEX(productData[sku],SMALL(MATCH(ROW(productData[sku]),ROW(productData[sku])),ROWS($A$15:A476)+$B$3)),INDEX(productData[sku],SMALL(IF(ISNUMBER(MATCH(productData[size1],$EC$13,0)),MATCH(ROW(productData[sku]),ROW(productData[sku])),""),ROWS($A$15:A474)+$B$3))),IF($EC$13="",INDEX(productData[sku],SMALL(IF(ISNUMBER(MATCH(productData[sex],$EC$11,0)),MATCH(ROW(productData[sku]),ROW(productData[sku])),""),ROWS($A$15:A474)+$B$3)),INDEX(productData[sku],SMALL(IF(ISNUMBER(MATCH(productData[sex],$EC$11,0)*MATCH(productData[size1],$EC$13,0)),MATCH(ROW(productData[sku]),ROW(productData[sku])),""),ROWS($A$15:A474)+$B$3)))),IF($EC$11="",IF($EC$13="",INDEX(productData[sku],SMALL(IF(ISNUMBER(MATCH(productData[category],$EC$9,0)),MATCH(ROW(productData[sku]),ROW(productData[sku])),""),ROWS($A$15:A474)+$B$3)),INDEX(productData[sku],SMALL(IF(ISNUMBER(MATCH(productData[category],$EC$9,0)*MATCH(productData[size1],$EC$13,0)),MATCH(ROW(productData[sku]),ROW(productData[sku])),""),ROWS($A$15:A474)+$B$3))),IF($EC$13="",INDEX(productData[sku],SMALL(IF(ISNUMBER(MATCH(productData[category],$EC$9,0)*MATCH(productData[sex],$EC$11,0)),MATCH(ROW(productData[sku]),ROW(productData[sku])),""),ROWS($A$15:A474)+$B$3)),INDEX(productData[sku],SMALL(IF(ISNUMBER(MATCH(productData[category],$EC$9,0)*MATCH(productData[sex],$EC$11,0)*MATCH(productData[size1],$EC$13,0)),MATCH(ROW(productData[sku]),ROW(productData[sku])),""),ROWS($A$15:A474)+$B$3))))),"")</f>
        <v/>
      </c>
      <c r="EF469" s="501" t="str">
        <f t="array" ref="EF469">IFERROR(IF($EC$9="",IF($EC$11="",IF($EC$13="",INDEX(productData[description],SMALL(MATCH(ROW(productData[sku]),ROW(productData[sku])),ROWS($A$15:A476)+$B$3)),INDEX(productData[description],SMALL(IF(ISNUMBER(MATCH(productData[size1],$EC$13,0)),MATCH(ROW(productData[sku]),ROW(productData[sku])),""),ROWS($A$15:A474)+$B$3))),IF($EC$13="",INDEX(productData[description],SMALL(IF(ISNUMBER(MATCH(productData[sex],$EC$11,0)),MATCH(ROW(productData[sku]),ROW(productData[sku])),""),ROWS($A$15:A474)+$B$3)),INDEX(productData[description],SMALL(IF(ISNUMBER(MATCH(productData[sex],$EC$11,0)*MATCH(productData[size1],$EC$13,0)),MATCH(ROW(productData[sku]),ROW(productData[sku])),""),ROWS($A$15:A474)+$B$3)))),IF($EC$11="",IF($EC$13="",INDEX(productData[description],SMALL(IF(ISNUMBER(MATCH(productData[category],$EC$9,0)),MATCH(ROW(productData[sku]),ROW(productData[sku])),""),ROWS($A$15:A474)+$B$3)),INDEX(productData[description],SMALL(IF(ISNUMBER(MATCH(productData[category],$EC$9,0)*MATCH(productData[size1],$EC$13,0)),MATCH(ROW(productData[sku]),ROW(productData[sku])),""),ROWS($A$15:A474)+$B$3))),IF($EC$13="",INDEX(productData[description],SMALL(IF(ISNUMBER(MATCH(productData[category],$EC$9,0)*MATCH(productData[sex],$EC$11,0)),MATCH(ROW(productData[sku]),ROW(productData[sku])),""),ROWS($A$15:A474)+$B$3)),INDEX(productData[description],SMALL(IF(ISNUMBER(MATCH(productData[category],$EC$9,0)*MATCH(productData[sex],$EC$11,0)*MATCH(productData[size1],$EC$13,0)),MATCH(ROW(productData[sku]),ROW(productData[sku])),""),ROWS($A$15:A474)+$B$3))))),"")</f>
        <v/>
      </c>
      <c r="EG469" s="338" t="str">
        <f>IFERROR(IF('BHPC MANAGER'!$EE469="","",INDEX(inventory[ESISTENZA],MATCH('BHPC MANAGER'!$EE469,inventory[SKU],0))),0)</f>
        <v/>
      </c>
      <c r="EH469" s="339"/>
      <c r="EI469" s="339" t="str">
        <f t="shared" si="25"/>
        <v/>
      </c>
      <c r="EJ469" s="340"/>
      <c r="EK469" s="341" t="str">
        <f t="shared" si="26"/>
        <v/>
      </c>
    </row>
    <row r="470" spans="135:141" x14ac:dyDescent="0.35">
      <c r="EE470" s="342" t="str">
        <f t="array" ref="EE470">IFERROR(IF($EC$9="",IF($EC$11="",IF($EC$13="",INDEX(productData[sku],SMALL(MATCH(ROW(productData[sku]),ROW(productData[sku])),ROWS($A$15:A477)+$B$3)),INDEX(productData[sku],SMALL(IF(ISNUMBER(MATCH(productData[size1],$EC$13,0)),MATCH(ROW(productData[sku]),ROW(productData[sku])),""),ROWS($A$15:A475)+$B$3))),IF($EC$13="",INDEX(productData[sku],SMALL(IF(ISNUMBER(MATCH(productData[sex],$EC$11,0)),MATCH(ROW(productData[sku]),ROW(productData[sku])),""),ROWS($A$15:A475)+$B$3)),INDEX(productData[sku],SMALL(IF(ISNUMBER(MATCH(productData[sex],$EC$11,0)*MATCH(productData[size1],$EC$13,0)),MATCH(ROW(productData[sku]),ROW(productData[sku])),""),ROWS($A$15:A475)+$B$3)))),IF($EC$11="",IF($EC$13="",INDEX(productData[sku],SMALL(IF(ISNUMBER(MATCH(productData[category],$EC$9,0)),MATCH(ROW(productData[sku]),ROW(productData[sku])),""),ROWS($A$15:A475)+$B$3)),INDEX(productData[sku],SMALL(IF(ISNUMBER(MATCH(productData[category],$EC$9,0)*MATCH(productData[size1],$EC$13,0)),MATCH(ROW(productData[sku]),ROW(productData[sku])),""),ROWS($A$15:A475)+$B$3))),IF($EC$13="",INDEX(productData[sku],SMALL(IF(ISNUMBER(MATCH(productData[category],$EC$9,0)*MATCH(productData[sex],$EC$11,0)),MATCH(ROW(productData[sku]),ROW(productData[sku])),""),ROWS($A$15:A475)+$B$3)),INDEX(productData[sku],SMALL(IF(ISNUMBER(MATCH(productData[category],$EC$9,0)*MATCH(productData[sex],$EC$11,0)*MATCH(productData[size1],$EC$13,0)),MATCH(ROW(productData[sku]),ROW(productData[sku])),""),ROWS($A$15:A475)+$B$3))))),"")</f>
        <v/>
      </c>
      <c r="EF470" s="502" t="str">
        <f t="array" ref="EF470">IFERROR(IF($EC$9="",IF($EC$11="",IF($EC$13="",INDEX(productData[description],SMALL(MATCH(ROW(productData[sku]),ROW(productData[sku])),ROWS($A$15:A477)+$B$3)),INDEX(productData[description],SMALL(IF(ISNUMBER(MATCH(productData[size1],$EC$13,0)),MATCH(ROW(productData[sku]),ROW(productData[sku])),""),ROWS($A$15:A475)+$B$3))),IF($EC$13="",INDEX(productData[description],SMALL(IF(ISNUMBER(MATCH(productData[sex],$EC$11,0)),MATCH(ROW(productData[sku]),ROW(productData[sku])),""),ROWS($A$15:A475)+$B$3)),INDEX(productData[description],SMALL(IF(ISNUMBER(MATCH(productData[sex],$EC$11,0)*MATCH(productData[size1],$EC$13,0)),MATCH(ROW(productData[sku]),ROW(productData[sku])),""),ROWS($A$15:A475)+$B$3)))),IF($EC$11="",IF($EC$13="",INDEX(productData[description],SMALL(IF(ISNUMBER(MATCH(productData[category],$EC$9,0)),MATCH(ROW(productData[sku]),ROW(productData[sku])),""),ROWS($A$15:A475)+$B$3)),INDEX(productData[description],SMALL(IF(ISNUMBER(MATCH(productData[category],$EC$9,0)*MATCH(productData[size1],$EC$13,0)),MATCH(ROW(productData[sku]),ROW(productData[sku])),""),ROWS($A$15:A475)+$B$3))),IF($EC$13="",INDEX(productData[description],SMALL(IF(ISNUMBER(MATCH(productData[category],$EC$9,0)*MATCH(productData[sex],$EC$11,0)),MATCH(ROW(productData[sku]),ROW(productData[sku])),""),ROWS($A$15:A475)+$B$3)),INDEX(productData[description],SMALL(IF(ISNUMBER(MATCH(productData[category],$EC$9,0)*MATCH(productData[sex],$EC$11,0)*MATCH(productData[size1],$EC$13,0)),MATCH(ROW(productData[sku]),ROW(productData[sku])),""),ROWS($A$15:A475)+$B$3))))),"")</f>
        <v/>
      </c>
      <c r="EG470" s="343" t="str">
        <f>IFERROR(IF('BHPC MANAGER'!$EE470="","",INDEX(inventory[ESISTENZA],MATCH('BHPC MANAGER'!$EE470,inventory[SKU],0))),0)</f>
        <v/>
      </c>
      <c r="EH470" s="344"/>
      <c r="EI470" s="344" t="str">
        <f t="shared" si="25"/>
        <v/>
      </c>
      <c r="EJ470" s="345"/>
      <c r="EK470" s="346" t="str">
        <f t="shared" si="26"/>
        <v/>
      </c>
    </row>
    <row r="471" spans="135:141" x14ac:dyDescent="0.35">
      <c r="EE471" s="337" t="str">
        <f t="array" ref="EE471">IFERROR(IF($EC$9="",IF($EC$11="",IF($EC$13="",INDEX(productData[sku],SMALL(MATCH(ROW(productData[sku]),ROW(productData[sku])),ROWS($A$15:A478)+$B$3)),INDEX(productData[sku],SMALL(IF(ISNUMBER(MATCH(productData[size1],$EC$13,0)),MATCH(ROW(productData[sku]),ROW(productData[sku])),""),ROWS($A$15:A476)+$B$3))),IF($EC$13="",INDEX(productData[sku],SMALL(IF(ISNUMBER(MATCH(productData[sex],$EC$11,0)),MATCH(ROW(productData[sku]),ROW(productData[sku])),""),ROWS($A$15:A476)+$B$3)),INDEX(productData[sku],SMALL(IF(ISNUMBER(MATCH(productData[sex],$EC$11,0)*MATCH(productData[size1],$EC$13,0)),MATCH(ROW(productData[sku]),ROW(productData[sku])),""),ROWS($A$15:A476)+$B$3)))),IF($EC$11="",IF($EC$13="",INDEX(productData[sku],SMALL(IF(ISNUMBER(MATCH(productData[category],$EC$9,0)),MATCH(ROW(productData[sku]),ROW(productData[sku])),""),ROWS($A$15:A476)+$B$3)),INDEX(productData[sku],SMALL(IF(ISNUMBER(MATCH(productData[category],$EC$9,0)*MATCH(productData[size1],$EC$13,0)),MATCH(ROW(productData[sku]),ROW(productData[sku])),""),ROWS($A$15:A476)+$B$3))),IF($EC$13="",INDEX(productData[sku],SMALL(IF(ISNUMBER(MATCH(productData[category],$EC$9,0)*MATCH(productData[sex],$EC$11,0)),MATCH(ROW(productData[sku]),ROW(productData[sku])),""),ROWS($A$15:A476)+$B$3)),INDEX(productData[sku],SMALL(IF(ISNUMBER(MATCH(productData[category],$EC$9,0)*MATCH(productData[sex],$EC$11,0)*MATCH(productData[size1],$EC$13,0)),MATCH(ROW(productData[sku]),ROW(productData[sku])),""),ROWS($A$15:A476)+$B$3))))),"")</f>
        <v/>
      </c>
      <c r="EF471" s="501" t="str">
        <f t="array" ref="EF471">IFERROR(IF($EC$9="",IF($EC$11="",IF($EC$13="",INDEX(productData[description],SMALL(MATCH(ROW(productData[sku]),ROW(productData[sku])),ROWS($A$15:A478)+$B$3)),INDEX(productData[description],SMALL(IF(ISNUMBER(MATCH(productData[size1],$EC$13,0)),MATCH(ROW(productData[sku]),ROW(productData[sku])),""),ROWS($A$15:A476)+$B$3))),IF($EC$13="",INDEX(productData[description],SMALL(IF(ISNUMBER(MATCH(productData[sex],$EC$11,0)),MATCH(ROW(productData[sku]),ROW(productData[sku])),""),ROWS($A$15:A476)+$B$3)),INDEX(productData[description],SMALL(IF(ISNUMBER(MATCH(productData[sex],$EC$11,0)*MATCH(productData[size1],$EC$13,0)),MATCH(ROW(productData[sku]),ROW(productData[sku])),""),ROWS($A$15:A476)+$B$3)))),IF($EC$11="",IF($EC$13="",INDEX(productData[description],SMALL(IF(ISNUMBER(MATCH(productData[category],$EC$9,0)),MATCH(ROW(productData[sku]),ROW(productData[sku])),""),ROWS($A$15:A476)+$B$3)),INDEX(productData[description],SMALL(IF(ISNUMBER(MATCH(productData[category],$EC$9,0)*MATCH(productData[size1],$EC$13,0)),MATCH(ROW(productData[sku]),ROW(productData[sku])),""),ROWS($A$15:A476)+$B$3))),IF($EC$13="",INDEX(productData[description],SMALL(IF(ISNUMBER(MATCH(productData[category],$EC$9,0)*MATCH(productData[sex],$EC$11,0)),MATCH(ROW(productData[sku]),ROW(productData[sku])),""),ROWS($A$15:A476)+$B$3)),INDEX(productData[description],SMALL(IF(ISNUMBER(MATCH(productData[category],$EC$9,0)*MATCH(productData[sex],$EC$11,0)*MATCH(productData[size1],$EC$13,0)),MATCH(ROW(productData[sku]),ROW(productData[sku])),""),ROWS($A$15:A476)+$B$3))))),"")</f>
        <v/>
      </c>
      <c r="EG471" s="338" t="str">
        <f>IFERROR(IF('BHPC MANAGER'!$EE471="","",INDEX(inventory[ESISTENZA],MATCH('BHPC MANAGER'!$EE471,inventory[SKU],0))),0)</f>
        <v/>
      </c>
      <c r="EH471" s="339"/>
      <c r="EI471" s="339" t="str">
        <f t="shared" si="25"/>
        <v/>
      </c>
      <c r="EJ471" s="340"/>
      <c r="EK471" s="341" t="str">
        <f t="shared" si="26"/>
        <v/>
      </c>
    </row>
    <row r="472" spans="135:141" x14ac:dyDescent="0.35">
      <c r="EE472" s="342" t="str">
        <f t="array" ref="EE472">IFERROR(IF($EC$9="",IF($EC$11="",IF($EC$13="",INDEX(productData[sku],SMALL(MATCH(ROW(productData[sku]),ROW(productData[sku])),ROWS($A$15:A479)+$B$3)),INDEX(productData[sku],SMALL(IF(ISNUMBER(MATCH(productData[size1],$EC$13,0)),MATCH(ROW(productData[sku]),ROW(productData[sku])),""),ROWS($A$15:A477)+$B$3))),IF($EC$13="",INDEX(productData[sku],SMALL(IF(ISNUMBER(MATCH(productData[sex],$EC$11,0)),MATCH(ROW(productData[sku]),ROW(productData[sku])),""),ROWS($A$15:A477)+$B$3)),INDEX(productData[sku],SMALL(IF(ISNUMBER(MATCH(productData[sex],$EC$11,0)*MATCH(productData[size1],$EC$13,0)),MATCH(ROW(productData[sku]),ROW(productData[sku])),""),ROWS($A$15:A477)+$B$3)))),IF($EC$11="",IF($EC$13="",INDEX(productData[sku],SMALL(IF(ISNUMBER(MATCH(productData[category],$EC$9,0)),MATCH(ROW(productData[sku]),ROW(productData[sku])),""),ROWS($A$15:A477)+$B$3)),INDEX(productData[sku],SMALL(IF(ISNUMBER(MATCH(productData[category],$EC$9,0)*MATCH(productData[size1],$EC$13,0)),MATCH(ROW(productData[sku]),ROW(productData[sku])),""),ROWS($A$15:A477)+$B$3))),IF($EC$13="",INDEX(productData[sku],SMALL(IF(ISNUMBER(MATCH(productData[category],$EC$9,0)*MATCH(productData[sex],$EC$11,0)),MATCH(ROW(productData[sku]),ROW(productData[sku])),""),ROWS($A$15:A477)+$B$3)),INDEX(productData[sku],SMALL(IF(ISNUMBER(MATCH(productData[category],$EC$9,0)*MATCH(productData[sex],$EC$11,0)*MATCH(productData[size1],$EC$13,0)),MATCH(ROW(productData[sku]),ROW(productData[sku])),""),ROWS($A$15:A477)+$B$3))))),"")</f>
        <v/>
      </c>
      <c r="EF472" s="502" t="str">
        <f t="array" ref="EF472">IFERROR(IF($EC$9="",IF($EC$11="",IF($EC$13="",INDEX(productData[description],SMALL(MATCH(ROW(productData[sku]),ROW(productData[sku])),ROWS($A$15:A479)+$B$3)),INDEX(productData[description],SMALL(IF(ISNUMBER(MATCH(productData[size1],$EC$13,0)),MATCH(ROW(productData[sku]),ROW(productData[sku])),""),ROWS($A$15:A477)+$B$3))),IF($EC$13="",INDEX(productData[description],SMALL(IF(ISNUMBER(MATCH(productData[sex],$EC$11,0)),MATCH(ROW(productData[sku]),ROW(productData[sku])),""),ROWS($A$15:A477)+$B$3)),INDEX(productData[description],SMALL(IF(ISNUMBER(MATCH(productData[sex],$EC$11,0)*MATCH(productData[size1],$EC$13,0)),MATCH(ROW(productData[sku]),ROW(productData[sku])),""),ROWS($A$15:A477)+$B$3)))),IF($EC$11="",IF($EC$13="",INDEX(productData[description],SMALL(IF(ISNUMBER(MATCH(productData[category],$EC$9,0)),MATCH(ROW(productData[sku]),ROW(productData[sku])),""),ROWS($A$15:A477)+$B$3)),INDEX(productData[description],SMALL(IF(ISNUMBER(MATCH(productData[category],$EC$9,0)*MATCH(productData[size1],$EC$13,0)),MATCH(ROW(productData[sku]),ROW(productData[sku])),""),ROWS($A$15:A477)+$B$3))),IF($EC$13="",INDEX(productData[description],SMALL(IF(ISNUMBER(MATCH(productData[category],$EC$9,0)*MATCH(productData[sex],$EC$11,0)),MATCH(ROW(productData[sku]),ROW(productData[sku])),""),ROWS($A$15:A477)+$B$3)),INDEX(productData[description],SMALL(IF(ISNUMBER(MATCH(productData[category],$EC$9,0)*MATCH(productData[sex],$EC$11,0)*MATCH(productData[size1],$EC$13,0)),MATCH(ROW(productData[sku]),ROW(productData[sku])),""),ROWS($A$15:A477)+$B$3))))),"")</f>
        <v/>
      </c>
      <c r="EG472" s="343" t="str">
        <f>IFERROR(IF('BHPC MANAGER'!$EE472="","",INDEX(inventory[ESISTENZA],MATCH('BHPC MANAGER'!$EE472,inventory[SKU],0))),0)</f>
        <v/>
      </c>
      <c r="EH472" s="344"/>
      <c r="EI472" s="344" t="str">
        <f t="shared" si="25"/>
        <v/>
      </c>
      <c r="EJ472" s="345"/>
      <c r="EK472" s="346" t="str">
        <f t="shared" si="26"/>
        <v/>
      </c>
    </row>
    <row r="473" spans="135:141" x14ac:dyDescent="0.35">
      <c r="EE473" s="337" t="str">
        <f t="array" ref="EE473">IFERROR(IF($EC$9="",IF($EC$11="",IF($EC$13="",INDEX(productData[sku],SMALL(MATCH(ROW(productData[sku]),ROW(productData[sku])),ROWS($A$15:A480)+$B$3)),INDEX(productData[sku],SMALL(IF(ISNUMBER(MATCH(productData[size1],$EC$13,0)),MATCH(ROW(productData[sku]),ROW(productData[sku])),""),ROWS($A$15:A478)+$B$3))),IF($EC$13="",INDEX(productData[sku],SMALL(IF(ISNUMBER(MATCH(productData[sex],$EC$11,0)),MATCH(ROW(productData[sku]),ROW(productData[sku])),""),ROWS($A$15:A478)+$B$3)),INDEX(productData[sku],SMALL(IF(ISNUMBER(MATCH(productData[sex],$EC$11,0)*MATCH(productData[size1],$EC$13,0)),MATCH(ROW(productData[sku]),ROW(productData[sku])),""),ROWS($A$15:A478)+$B$3)))),IF($EC$11="",IF($EC$13="",INDEX(productData[sku],SMALL(IF(ISNUMBER(MATCH(productData[category],$EC$9,0)),MATCH(ROW(productData[sku]),ROW(productData[sku])),""),ROWS($A$15:A478)+$B$3)),INDEX(productData[sku],SMALL(IF(ISNUMBER(MATCH(productData[category],$EC$9,0)*MATCH(productData[size1],$EC$13,0)),MATCH(ROW(productData[sku]),ROW(productData[sku])),""),ROWS($A$15:A478)+$B$3))),IF($EC$13="",INDEX(productData[sku],SMALL(IF(ISNUMBER(MATCH(productData[category],$EC$9,0)*MATCH(productData[sex],$EC$11,0)),MATCH(ROW(productData[sku]),ROW(productData[sku])),""),ROWS($A$15:A478)+$B$3)),INDEX(productData[sku],SMALL(IF(ISNUMBER(MATCH(productData[category],$EC$9,0)*MATCH(productData[sex],$EC$11,0)*MATCH(productData[size1],$EC$13,0)),MATCH(ROW(productData[sku]),ROW(productData[sku])),""),ROWS($A$15:A478)+$B$3))))),"")</f>
        <v/>
      </c>
      <c r="EF473" s="501" t="str">
        <f t="array" ref="EF473">IFERROR(IF($EC$9="",IF($EC$11="",IF($EC$13="",INDEX(productData[description],SMALL(MATCH(ROW(productData[sku]),ROW(productData[sku])),ROWS($A$15:A480)+$B$3)),INDEX(productData[description],SMALL(IF(ISNUMBER(MATCH(productData[size1],$EC$13,0)),MATCH(ROW(productData[sku]),ROW(productData[sku])),""),ROWS($A$15:A478)+$B$3))),IF($EC$13="",INDEX(productData[description],SMALL(IF(ISNUMBER(MATCH(productData[sex],$EC$11,0)),MATCH(ROW(productData[sku]),ROW(productData[sku])),""),ROWS($A$15:A478)+$B$3)),INDEX(productData[description],SMALL(IF(ISNUMBER(MATCH(productData[sex],$EC$11,0)*MATCH(productData[size1],$EC$13,0)),MATCH(ROW(productData[sku]),ROW(productData[sku])),""),ROWS($A$15:A478)+$B$3)))),IF($EC$11="",IF($EC$13="",INDEX(productData[description],SMALL(IF(ISNUMBER(MATCH(productData[category],$EC$9,0)),MATCH(ROW(productData[sku]),ROW(productData[sku])),""),ROWS($A$15:A478)+$B$3)),INDEX(productData[description],SMALL(IF(ISNUMBER(MATCH(productData[category],$EC$9,0)*MATCH(productData[size1],$EC$13,0)),MATCH(ROW(productData[sku]),ROW(productData[sku])),""),ROWS($A$15:A478)+$B$3))),IF($EC$13="",INDEX(productData[description],SMALL(IF(ISNUMBER(MATCH(productData[category],$EC$9,0)*MATCH(productData[sex],$EC$11,0)),MATCH(ROW(productData[sku]),ROW(productData[sku])),""),ROWS($A$15:A478)+$B$3)),INDEX(productData[description],SMALL(IF(ISNUMBER(MATCH(productData[category],$EC$9,0)*MATCH(productData[sex],$EC$11,0)*MATCH(productData[size1],$EC$13,0)),MATCH(ROW(productData[sku]),ROW(productData[sku])),""),ROWS($A$15:A478)+$B$3))))),"")</f>
        <v/>
      </c>
      <c r="EG473" s="338" t="str">
        <f>IFERROR(IF('BHPC MANAGER'!$EE473="","",INDEX(inventory[ESISTENZA],MATCH('BHPC MANAGER'!$EE473,inventory[SKU],0))),0)</f>
        <v/>
      </c>
      <c r="EH473" s="339"/>
      <c r="EI473" s="339" t="str">
        <f t="shared" si="25"/>
        <v/>
      </c>
      <c r="EJ473" s="340"/>
      <c r="EK473" s="341" t="str">
        <f t="shared" si="26"/>
        <v/>
      </c>
    </row>
    <row r="474" spans="135:141" x14ac:dyDescent="0.35">
      <c r="EE474" s="342" t="str">
        <f t="array" ref="EE474">IFERROR(IF($EC$9="",IF($EC$11="",IF($EC$13="",INDEX(productData[sku],SMALL(MATCH(ROW(productData[sku]),ROW(productData[sku])),ROWS($A$15:A481)+$B$3)),INDEX(productData[sku],SMALL(IF(ISNUMBER(MATCH(productData[size1],$EC$13,0)),MATCH(ROW(productData[sku]),ROW(productData[sku])),""),ROWS($A$15:A479)+$B$3))),IF($EC$13="",INDEX(productData[sku],SMALL(IF(ISNUMBER(MATCH(productData[sex],$EC$11,0)),MATCH(ROW(productData[sku]),ROW(productData[sku])),""),ROWS($A$15:A479)+$B$3)),INDEX(productData[sku],SMALL(IF(ISNUMBER(MATCH(productData[sex],$EC$11,0)*MATCH(productData[size1],$EC$13,0)),MATCH(ROW(productData[sku]),ROW(productData[sku])),""),ROWS($A$15:A479)+$B$3)))),IF($EC$11="",IF($EC$13="",INDEX(productData[sku],SMALL(IF(ISNUMBER(MATCH(productData[category],$EC$9,0)),MATCH(ROW(productData[sku]),ROW(productData[sku])),""),ROWS($A$15:A479)+$B$3)),INDEX(productData[sku],SMALL(IF(ISNUMBER(MATCH(productData[category],$EC$9,0)*MATCH(productData[size1],$EC$13,0)),MATCH(ROW(productData[sku]),ROW(productData[sku])),""),ROWS($A$15:A479)+$B$3))),IF($EC$13="",INDEX(productData[sku],SMALL(IF(ISNUMBER(MATCH(productData[category],$EC$9,0)*MATCH(productData[sex],$EC$11,0)),MATCH(ROW(productData[sku]),ROW(productData[sku])),""),ROWS($A$15:A479)+$B$3)),INDEX(productData[sku],SMALL(IF(ISNUMBER(MATCH(productData[category],$EC$9,0)*MATCH(productData[sex],$EC$11,0)*MATCH(productData[size1],$EC$13,0)),MATCH(ROW(productData[sku]),ROW(productData[sku])),""),ROWS($A$15:A479)+$B$3))))),"")</f>
        <v/>
      </c>
      <c r="EF474" s="502" t="str">
        <f t="array" ref="EF474">IFERROR(IF($EC$9="",IF($EC$11="",IF($EC$13="",INDEX(productData[description],SMALL(MATCH(ROW(productData[sku]),ROW(productData[sku])),ROWS($A$15:A481)+$B$3)),INDEX(productData[description],SMALL(IF(ISNUMBER(MATCH(productData[size1],$EC$13,0)),MATCH(ROW(productData[sku]),ROW(productData[sku])),""),ROWS($A$15:A479)+$B$3))),IF($EC$13="",INDEX(productData[description],SMALL(IF(ISNUMBER(MATCH(productData[sex],$EC$11,0)),MATCH(ROW(productData[sku]),ROW(productData[sku])),""),ROWS($A$15:A479)+$B$3)),INDEX(productData[description],SMALL(IF(ISNUMBER(MATCH(productData[sex],$EC$11,0)*MATCH(productData[size1],$EC$13,0)),MATCH(ROW(productData[sku]),ROW(productData[sku])),""),ROWS($A$15:A479)+$B$3)))),IF($EC$11="",IF($EC$13="",INDEX(productData[description],SMALL(IF(ISNUMBER(MATCH(productData[category],$EC$9,0)),MATCH(ROW(productData[sku]),ROW(productData[sku])),""),ROWS($A$15:A479)+$B$3)),INDEX(productData[description],SMALL(IF(ISNUMBER(MATCH(productData[category],$EC$9,0)*MATCH(productData[size1],$EC$13,0)),MATCH(ROW(productData[sku]),ROW(productData[sku])),""),ROWS($A$15:A479)+$B$3))),IF($EC$13="",INDEX(productData[description],SMALL(IF(ISNUMBER(MATCH(productData[category],$EC$9,0)*MATCH(productData[sex],$EC$11,0)),MATCH(ROW(productData[sku]),ROW(productData[sku])),""),ROWS($A$15:A479)+$B$3)),INDEX(productData[description],SMALL(IF(ISNUMBER(MATCH(productData[category],$EC$9,0)*MATCH(productData[sex],$EC$11,0)*MATCH(productData[size1],$EC$13,0)),MATCH(ROW(productData[sku]),ROW(productData[sku])),""),ROWS($A$15:A479)+$B$3))))),"")</f>
        <v/>
      </c>
      <c r="EG474" s="343" t="str">
        <f>IFERROR(IF('BHPC MANAGER'!$EE474="","",INDEX(inventory[ESISTENZA],MATCH('BHPC MANAGER'!$EE474,inventory[SKU],0))),0)</f>
        <v/>
      </c>
      <c r="EH474" s="344"/>
      <c r="EI474" s="344" t="str">
        <f t="shared" si="25"/>
        <v/>
      </c>
      <c r="EJ474" s="345"/>
      <c r="EK474" s="346" t="str">
        <f t="shared" si="26"/>
        <v/>
      </c>
    </row>
    <row r="475" spans="135:141" x14ac:dyDescent="0.35">
      <c r="EE475" s="337" t="str">
        <f t="array" ref="EE475">IFERROR(IF($EC$9="",IF($EC$11="",IF($EC$13="",INDEX(productData[sku],SMALL(MATCH(ROW(productData[sku]),ROW(productData[sku])),ROWS($A$15:A482)+$B$3)),INDEX(productData[sku],SMALL(IF(ISNUMBER(MATCH(productData[size1],$EC$13,0)),MATCH(ROW(productData[sku]),ROW(productData[sku])),""),ROWS($A$15:A480)+$B$3))),IF($EC$13="",INDEX(productData[sku],SMALL(IF(ISNUMBER(MATCH(productData[sex],$EC$11,0)),MATCH(ROW(productData[sku]),ROW(productData[sku])),""),ROWS($A$15:A480)+$B$3)),INDEX(productData[sku],SMALL(IF(ISNUMBER(MATCH(productData[sex],$EC$11,0)*MATCH(productData[size1],$EC$13,0)),MATCH(ROW(productData[sku]),ROW(productData[sku])),""),ROWS($A$15:A480)+$B$3)))),IF($EC$11="",IF($EC$13="",INDEX(productData[sku],SMALL(IF(ISNUMBER(MATCH(productData[category],$EC$9,0)),MATCH(ROW(productData[sku]),ROW(productData[sku])),""),ROWS($A$15:A480)+$B$3)),INDEX(productData[sku],SMALL(IF(ISNUMBER(MATCH(productData[category],$EC$9,0)*MATCH(productData[size1],$EC$13,0)),MATCH(ROW(productData[sku]),ROW(productData[sku])),""),ROWS($A$15:A480)+$B$3))),IF($EC$13="",INDEX(productData[sku],SMALL(IF(ISNUMBER(MATCH(productData[category],$EC$9,0)*MATCH(productData[sex],$EC$11,0)),MATCH(ROW(productData[sku]),ROW(productData[sku])),""),ROWS($A$15:A480)+$B$3)),INDEX(productData[sku],SMALL(IF(ISNUMBER(MATCH(productData[category],$EC$9,0)*MATCH(productData[sex],$EC$11,0)*MATCH(productData[size1],$EC$13,0)),MATCH(ROW(productData[sku]),ROW(productData[sku])),""),ROWS($A$15:A480)+$B$3))))),"")</f>
        <v/>
      </c>
      <c r="EF475" s="501" t="str">
        <f t="array" ref="EF475">IFERROR(IF($EC$9="",IF($EC$11="",IF($EC$13="",INDEX(productData[description],SMALL(MATCH(ROW(productData[sku]),ROW(productData[sku])),ROWS($A$15:A482)+$B$3)),INDEX(productData[description],SMALL(IF(ISNUMBER(MATCH(productData[size1],$EC$13,0)),MATCH(ROW(productData[sku]),ROW(productData[sku])),""),ROWS($A$15:A480)+$B$3))),IF($EC$13="",INDEX(productData[description],SMALL(IF(ISNUMBER(MATCH(productData[sex],$EC$11,0)),MATCH(ROW(productData[sku]),ROW(productData[sku])),""),ROWS($A$15:A480)+$B$3)),INDEX(productData[description],SMALL(IF(ISNUMBER(MATCH(productData[sex],$EC$11,0)*MATCH(productData[size1],$EC$13,0)),MATCH(ROW(productData[sku]),ROW(productData[sku])),""),ROWS($A$15:A480)+$B$3)))),IF($EC$11="",IF($EC$13="",INDEX(productData[description],SMALL(IF(ISNUMBER(MATCH(productData[category],$EC$9,0)),MATCH(ROW(productData[sku]),ROW(productData[sku])),""),ROWS($A$15:A480)+$B$3)),INDEX(productData[description],SMALL(IF(ISNUMBER(MATCH(productData[category],$EC$9,0)*MATCH(productData[size1],$EC$13,0)),MATCH(ROW(productData[sku]),ROW(productData[sku])),""),ROWS($A$15:A480)+$B$3))),IF($EC$13="",INDEX(productData[description],SMALL(IF(ISNUMBER(MATCH(productData[category],$EC$9,0)*MATCH(productData[sex],$EC$11,0)),MATCH(ROW(productData[sku]),ROW(productData[sku])),""),ROWS($A$15:A480)+$B$3)),INDEX(productData[description],SMALL(IF(ISNUMBER(MATCH(productData[category],$EC$9,0)*MATCH(productData[sex],$EC$11,0)*MATCH(productData[size1],$EC$13,0)),MATCH(ROW(productData[sku]),ROW(productData[sku])),""),ROWS($A$15:A480)+$B$3))))),"")</f>
        <v/>
      </c>
      <c r="EG475" s="338" t="str">
        <f>IFERROR(IF('BHPC MANAGER'!$EE475="","",INDEX(inventory[ESISTENZA],MATCH('BHPC MANAGER'!$EE475,inventory[SKU],0))),0)</f>
        <v/>
      </c>
      <c r="EH475" s="339"/>
      <c r="EI475" s="339" t="str">
        <f t="shared" si="25"/>
        <v/>
      </c>
      <c r="EJ475" s="340"/>
      <c r="EK475" s="341" t="str">
        <f t="shared" si="26"/>
        <v/>
      </c>
    </row>
    <row r="476" spans="135:141" x14ac:dyDescent="0.35">
      <c r="EE476" s="342" t="str">
        <f t="array" ref="EE476">IFERROR(IF($EC$9="",IF($EC$11="",IF($EC$13="",INDEX(productData[sku],SMALL(MATCH(ROW(productData[sku]),ROW(productData[sku])),ROWS($A$15:A483)+$B$3)),INDEX(productData[sku],SMALL(IF(ISNUMBER(MATCH(productData[size1],$EC$13,0)),MATCH(ROW(productData[sku]),ROW(productData[sku])),""),ROWS($A$15:A481)+$B$3))),IF($EC$13="",INDEX(productData[sku],SMALL(IF(ISNUMBER(MATCH(productData[sex],$EC$11,0)),MATCH(ROW(productData[sku]),ROW(productData[sku])),""),ROWS($A$15:A481)+$B$3)),INDEX(productData[sku],SMALL(IF(ISNUMBER(MATCH(productData[sex],$EC$11,0)*MATCH(productData[size1],$EC$13,0)),MATCH(ROW(productData[sku]),ROW(productData[sku])),""),ROWS($A$15:A481)+$B$3)))),IF($EC$11="",IF($EC$13="",INDEX(productData[sku],SMALL(IF(ISNUMBER(MATCH(productData[category],$EC$9,0)),MATCH(ROW(productData[sku]),ROW(productData[sku])),""),ROWS($A$15:A481)+$B$3)),INDEX(productData[sku],SMALL(IF(ISNUMBER(MATCH(productData[category],$EC$9,0)*MATCH(productData[size1],$EC$13,0)),MATCH(ROW(productData[sku]),ROW(productData[sku])),""),ROWS($A$15:A481)+$B$3))),IF($EC$13="",INDEX(productData[sku],SMALL(IF(ISNUMBER(MATCH(productData[category],$EC$9,0)*MATCH(productData[sex],$EC$11,0)),MATCH(ROW(productData[sku]),ROW(productData[sku])),""),ROWS($A$15:A481)+$B$3)),INDEX(productData[sku],SMALL(IF(ISNUMBER(MATCH(productData[category],$EC$9,0)*MATCH(productData[sex],$EC$11,0)*MATCH(productData[size1],$EC$13,0)),MATCH(ROW(productData[sku]),ROW(productData[sku])),""),ROWS($A$15:A481)+$B$3))))),"")</f>
        <v/>
      </c>
      <c r="EF476" s="502" t="str">
        <f t="array" ref="EF476">IFERROR(IF($EC$9="",IF($EC$11="",IF($EC$13="",INDEX(productData[description],SMALL(MATCH(ROW(productData[sku]),ROW(productData[sku])),ROWS($A$15:A483)+$B$3)),INDEX(productData[description],SMALL(IF(ISNUMBER(MATCH(productData[size1],$EC$13,0)),MATCH(ROW(productData[sku]),ROW(productData[sku])),""),ROWS($A$15:A481)+$B$3))),IF($EC$13="",INDEX(productData[description],SMALL(IF(ISNUMBER(MATCH(productData[sex],$EC$11,0)),MATCH(ROW(productData[sku]),ROW(productData[sku])),""),ROWS($A$15:A481)+$B$3)),INDEX(productData[description],SMALL(IF(ISNUMBER(MATCH(productData[sex],$EC$11,0)*MATCH(productData[size1],$EC$13,0)),MATCH(ROW(productData[sku]),ROW(productData[sku])),""),ROWS($A$15:A481)+$B$3)))),IF($EC$11="",IF($EC$13="",INDEX(productData[description],SMALL(IF(ISNUMBER(MATCH(productData[category],$EC$9,0)),MATCH(ROW(productData[sku]),ROW(productData[sku])),""),ROWS($A$15:A481)+$B$3)),INDEX(productData[description],SMALL(IF(ISNUMBER(MATCH(productData[category],$EC$9,0)*MATCH(productData[size1],$EC$13,0)),MATCH(ROW(productData[sku]),ROW(productData[sku])),""),ROWS($A$15:A481)+$B$3))),IF($EC$13="",INDEX(productData[description],SMALL(IF(ISNUMBER(MATCH(productData[category],$EC$9,0)*MATCH(productData[sex],$EC$11,0)),MATCH(ROW(productData[sku]),ROW(productData[sku])),""),ROWS($A$15:A481)+$B$3)),INDEX(productData[description],SMALL(IF(ISNUMBER(MATCH(productData[category],$EC$9,0)*MATCH(productData[sex],$EC$11,0)*MATCH(productData[size1],$EC$13,0)),MATCH(ROW(productData[sku]),ROW(productData[sku])),""),ROWS($A$15:A481)+$B$3))))),"")</f>
        <v/>
      </c>
      <c r="EG476" s="343" t="str">
        <f>IFERROR(IF('BHPC MANAGER'!$EE476="","",INDEX(inventory[ESISTENZA],MATCH('BHPC MANAGER'!$EE476,inventory[SKU],0))),0)</f>
        <v/>
      </c>
      <c r="EH476" s="344"/>
      <c r="EI476" s="344" t="str">
        <f t="shared" si="25"/>
        <v/>
      </c>
      <c r="EJ476" s="345"/>
      <c r="EK476" s="346" t="str">
        <f t="shared" si="26"/>
        <v/>
      </c>
    </row>
    <row r="477" spans="135:141" x14ac:dyDescent="0.35">
      <c r="EE477" s="337" t="str">
        <f t="array" ref="EE477">IFERROR(IF($EC$9="",IF($EC$11="",IF($EC$13="",INDEX(productData[sku],SMALL(MATCH(ROW(productData[sku]),ROW(productData[sku])),ROWS($A$15:A484)+$B$3)),INDEX(productData[sku],SMALL(IF(ISNUMBER(MATCH(productData[size1],$EC$13,0)),MATCH(ROW(productData[sku]),ROW(productData[sku])),""),ROWS($A$15:A482)+$B$3))),IF($EC$13="",INDEX(productData[sku],SMALL(IF(ISNUMBER(MATCH(productData[sex],$EC$11,0)),MATCH(ROW(productData[sku]),ROW(productData[sku])),""),ROWS($A$15:A482)+$B$3)),INDEX(productData[sku],SMALL(IF(ISNUMBER(MATCH(productData[sex],$EC$11,0)*MATCH(productData[size1],$EC$13,0)),MATCH(ROW(productData[sku]),ROW(productData[sku])),""),ROWS($A$15:A482)+$B$3)))),IF($EC$11="",IF($EC$13="",INDEX(productData[sku],SMALL(IF(ISNUMBER(MATCH(productData[category],$EC$9,0)),MATCH(ROW(productData[sku]),ROW(productData[sku])),""),ROWS($A$15:A482)+$B$3)),INDEX(productData[sku],SMALL(IF(ISNUMBER(MATCH(productData[category],$EC$9,0)*MATCH(productData[size1],$EC$13,0)),MATCH(ROW(productData[sku]),ROW(productData[sku])),""),ROWS($A$15:A482)+$B$3))),IF($EC$13="",INDEX(productData[sku],SMALL(IF(ISNUMBER(MATCH(productData[category],$EC$9,0)*MATCH(productData[sex],$EC$11,0)),MATCH(ROW(productData[sku]),ROW(productData[sku])),""),ROWS($A$15:A482)+$B$3)),INDEX(productData[sku],SMALL(IF(ISNUMBER(MATCH(productData[category],$EC$9,0)*MATCH(productData[sex],$EC$11,0)*MATCH(productData[size1],$EC$13,0)),MATCH(ROW(productData[sku]),ROW(productData[sku])),""),ROWS($A$15:A482)+$B$3))))),"")</f>
        <v/>
      </c>
      <c r="EF477" s="501" t="str">
        <f t="array" ref="EF477">IFERROR(IF($EC$9="",IF($EC$11="",IF($EC$13="",INDEX(productData[description],SMALL(MATCH(ROW(productData[sku]),ROW(productData[sku])),ROWS($A$15:A484)+$B$3)),INDEX(productData[description],SMALL(IF(ISNUMBER(MATCH(productData[size1],$EC$13,0)),MATCH(ROW(productData[sku]),ROW(productData[sku])),""),ROWS($A$15:A482)+$B$3))),IF($EC$13="",INDEX(productData[description],SMALL(IF(ISNUMBER(MATCH(productData[sex],$EC$11,0)),MATCH(ROW(productData[sku]),ROW(productData[sku])),""),ROWS($A$15:A482)+$B$3)),INDEX(productData[description],SMALL(IF(ISNUMBER(MATCH(productData[sex],$EC$11,0)*MATCH(productData[size1],$EC$13,0)),MATCH(ROW(productData[sku]),ROW(productData[sku])),""),ROWS($A$15:A482)+$B$3)))),IF($EC$11="",IF($EC$13="",INDEX(productData[description],SMALL(IF(ISNUMBER(MATCH(productData[category],$EC$9,0)),MATCH(ROW(productData[sku]),ROW(productData[sku])),""),ROWS($A$15:A482)+$B$3)),INDEX(productData[description],SMALL(IF(ISNUMBER(MATCH(productData[category],$EC$9,0)*MATCH(productData[size1],$EC$13,0)),MATCH(ROW(productData[sku]),ROW(productData[sku])),""),ROWS($A$15:A482)+$B$3))),IF($EC$13="",INDEX(productData[description],SMALL(IF(ISNUMBER(MATCH(productData[category],$EC$9,0)*MATCH(productData[sex],$EC$11,0)),MATCH(ROW(productData[sku]),ROW(productData[sku])),""),ROWS($A$15:A482)+$B$3)),INDEX(productData[description],SMALL(IF(ISNUMBER(MATCH(productData[category],$EC$9,0)*MATCH(productData[sex],$EC$11,0)*MATCH(productData[size1],$EC$13,0)),MATCH(ROW(productData[sku]),ROW(productData[sku])),""),ROWS($A$15:A482)+$B$3))))),"")</f>
        <v/>
      </c>
      <c r="EG477" s="338" t="str">
        <f>IFERROR(IF('BHPC MANAGER'!$EE477="","",INDEX(inventory[ESISTENZA],MATCH('BHPC MANAGER'!$EE477,inventory[SKU],0))),0)</f>
        <v/>
      </c>
      <c r="EH477" s="339"/>
      <c r="EI477" s="339" t="str">
        <f t="shared" si="25"/>
        <v/>
      </c>
      <c r="EJ477" s="340"/>
      <c r="EK477" s="341" t="str">
        <f t="shared" si="26"/>
        <v/>
      </c>
    </row>
    <row r="478" spans="135:141" x14ac:dyDescent="0.35">
      <c r="EE478" s="342" t="str">
        <f t="array" ref="EE478">IFERROR(IF($EC$9="",IF($EC$11="",IF($EC$13="",INDEX(productData[sku],SMALL(MATCH(ROW(productData[sku]),ROW(productData[sku])),ROWS($A$15:A485)+$B$3)),INDEX(productData[sku],SMALL(IF(ISNUMBER(MATCH(productData[size1],$EC$13,0)),MATCH(ROW(productData[sku]),ROW(productData[sku])),""),ROWS($A$15:A483)+$B$3))),IF($EC$13="",INDEX(productData[sku],SMALL(IF(ISNUMBER(MATCH(productData[sex],$EC$11,0)),MATCH(ROW(productData[sku]),ROW(productData[sku])),""),ROWS($A$15:A483)+$B$3)),INDEX(productData[sku],SMALL(IF(ISNUMBER(MATCH(productData[sex],$EC$11,0)*MATCH(productData[size1],$EC$13,0)),MATCH(ROW(productData[sku]),ROW(productData[sku])),""),ROWS($A$15:A483)+$B$3)))),IF($EC$11="",IF($EC$13="",INDEX(productData[sku],SMALL(IF(ISNUMBER(MATCH(productData[category],$EC$9,0)),MATCH(ROW(productData[sku]),ROW(productData[sku])),""),ROWS($A$15:A483)+$B$3)),INDEX(productData[sku],SMALL(IF(ISNUMBER(MATCH(productData[category],$EC$9,0)*MATCH(productData[size1],$EC$13,0)),MATCH(ROW(productData[sku]),ROW(productData[sku])),""),ROWS($A$15:A483)+$B$3))),IF($EC$13="",INDEX(productData[sku],SMALL(IF(ISNUMBER(MATCH(productData[category],$EC$9,0)*MATCH(productData[sex],$EC$11,0)),MATCH(ROW(productData[sku]),ROW(productData[sku])),""),ROWS($A$15:A483)+$B$3)),INDEX(productData[sku],SMALL(IF(ISNUMBER(MATCH(productData[category],$EC$9,0)*MATCH(productData[sex],$EC$11,0)*MATCH(productData[size1],$EC$13,0)),MATCH(ROW(productData[sku]),ROW(productData[sku])),""),ROWS($A$15:A483)+$B$3))))),"")</f>
        <v/>
      </c>
      <c r="EF478" s="502" t="str">
        <f t="array" ref="EF478">IFERROR(IF($EC$9="",IF($EC$11="",IF($EC$13="",INDEX(productData[description],SMALL(MATCH(ROW(productData[sku]),ROW(productData[sku])),ROWS($A$15:A485)+$B$3)),INDEX(productData[description],SMALL(IF(ISNUMBER(MATCH(productData[size1],$EC$13,0)),MATCH(ROW(productData[sku]),ROW(productData[sku])),""),ROWS($A$15:A483)+$B$3))),IF($EC$13="",INDEX(productData[description],SMALL(IF(ISNUMBER(MATCH(productData[sex],$EC$11,0)),MATCH(ROW(productData[sku]),ROW(productData[sku])),""),ROWS($A$15:A483)+$B$3)),INDEX(productData[description],SMALL(IF(ISNUMBER(MATCH(productData[sex],$EC$11,0)*MATCH(productData[size1],$EC$13,0)),MATCH(ROW(productData[sku]),ROW(productData[sku])),""),ROWS($A$15:A483)+$B$3)))),IF($EC$11="",IF($EC$13="",INDEX(productData[description],SMALL(IF(ISNUMBER(MATCH(productData[category],$EC$9,0)),MATCH(ROW(productData[sku]),ROW(productData[sku])),""),ROWS($A$15:A483)+$B$3)),INDEX(productData[description],SMALL(IF(ISNUMBER(MATCH(productData[category],$EC$9,0)*MATCH(productData[size1],$EC$13,0)),MATCH(ROW(productData[sku]),ROW(productData[sku])),""),ROWS($A$15:A483)+$B$3))),IF($EC$13="",INDEX(productData[description],SMALL(IF(ISNUMBER(MATCH(productData[category],$EC$9,0)*MATCH(productData[sex],$EC$11,0)),MATCH(ROW(productData[sku]),ROW(productData[sku])),""),ROWS($A$15:A483)+$B$3)),INDEX(productData[description],SMALL(IF(ISNUMBER(MATCH(productData[category],$EC$9,0)*MATCH(productData[sex],$EC$11,0)*MATCH(productData[size1],$EC$13,0)),MATCH(ROW(productData[sku]),ROW(productData[sku])),""),ROWS($A$15:A483)+$B$3))))),"")</f>
        <v/>
      </c>
      <c r="EG478" s="343" t="str">
        <f>IFERROR(IF('BHPC MANAGER'!$EE478="","",INDEX(inventory[ESISTENZA],MATCH('BHPC MANAGER'!$EE478,inventory[SKU],0))),0)</f>
        <v/>
      </c>
      <c r="EH478" s="344"/>
      <c r="EI478" s="344" t="str">
        <f t="shared" si="25"/>
        <v/>
      </c>
      <c r="EJ478" s="345"/>
      <c r="EK478" s="346" t="str">
        <f t="shared" si="26"/>
        <v/>
      </c>
    </row>
    <row r="479" spans="135:141" x14ac:dyDescent="0.35">
      <c r="EE479" s="337" t="str">
        <f t="array" ref="EE479">IFERROR(IF($EC$9="",IF($EC$11="",IF($EC$13="",INDEX(productData[sku],SMALL(MATCH(ROW(productData[sku]),ROW(productData[sku])),ROWS($A$15:A486)+$B$3)),INDEX(productData[sku],SMALL(IF(ISNUMBER(MATCH(productData[size1],$EC$13,0)),MATCH(ROW(productData[sku]),ROW(productData[sku])),""),ROWS($A$15:A484)+$B$3))),IF($EC$13="",INDEX(productData[sku],SMALL(IF(ISNUMBER(MATCH(productData[sex],$EC$11,0)),MATCH(ROW(productData[sku]),ROW(productData[sku])),""),ROWS($A$15:A484)+$B$3)),INDEX(productData[sku],SMALL(IF(ISNUMBER(MATCH(productData[sex],$EC$11,0)*MATCH(productData[size1],$EC$13,0)),MATCH(ROW(productData[sku]),ROW(productData[sku])),""),ROWS($A$15:A484)+$B$3)))),IF($EC$11="",IF($EC$13="",INDEX(productData[sku],SMALL(IF(ISNUMBER(MATCH(productData[category],$EC$9,0)),MATCH(ROW(productData[sku]),ROW(productData[sku])),""),ROWS($A$15:A484)+$B$3)),INDEX(productData[sku],SMALL(IF(ISNUMBER(MATCH(productData[category],$EC$9,0)*MATCH(productData[size1],$EC$13,0)),MATCH(ROW(productData[sku]),ROW(productData[sku])),""),ROWS($A$15:A484)+$B$3))),IF($EC$13="",INDEX(productData[sku],SMALL(IF(ISNUMBER(MATCH(productData[category],$EC$9,0)*MATCH(productData[sex],$EC$11,0)),MATCH(ROW(productData[sku]),ROW(productData[sku])),""),ROWS($A$15:A484)+$B$3)),INDEX(productData[sku],SMALL(IF(ISNUMBER(MATCH(productData[category],$EC$9,0)*MATCH(productData[sex],$EC$11,0)*MATCH(productData[size1],$EC$13,0)),MATCH(ROW(productData[sku]),ROW(productData[sku])),""),ROWS($A$15:A484)+$B$3))))),"")</f>
        <v/>
      </c>
      <c r="EF479" s="501" t="str">
        <f t="array" ref="EF479">IFERROR(IF($EC$9="",IF($EC$11="",IF($EC$13="",INDEX(productData[description],SMALL(MATCH(ROW(productData[sku]),ROW(productData[sku])),ROWS($A$15:A486)+$B$3)),INDEX(productData[description],SMALL(IF(ISNUMBER(MATCH(productData[size1],$EC$13,0)),MATCH(ROW(productData[sku]),ROW(productData[sku])),""),ROWS($A$15:A484)+$B$3))),IF($EC$13="",INDEX(productData[description],SMALL(IF(ISNUMBER(MATCH(productData[sex],$EC$11,0)),MATCH(ROW(productData[sku]),ROW(productData[sku])),""),ROWS($A$15:A484)+$B$3)),INDEX(productData[description],SMALL(IF(ISNUMBER(MATCH(productData[sex],$EC$11,0)*MATCH(productData[size1],$EC$13,0)),MATCH(ROW(productData[sku]),ROW(productData[sku])),""),ROWS($A$15:A484)+$B$3)))),IF($EC$11="",IF($EC$13="",INDEX(productData[description],SMALL(IF(ISNUMBER(MATCH(productData[category],$EC$9,0)),MATCH(ROW(productData[sku]),ROW(productData[sku])),""),ROWS($A$15:A484)+$B$3)),INDEX(productData[description],SMALL(IF(ISNUMBER(MATCH(productData[category],$EC$9,0)*MATCH(productData[size1],$EC$13,0)),MATCH(ROW(productData[sku]),ROW(productData[sku])),""),ROWS($A$15:A484)+$B$3))),IF($EC$13="",INDEX(productData[description],SMALL(IF(ISNUMBER(MATCH(productData[category],$EC$9,0)*MATCH(productData[sex],$EC$11,0)),MATCH(ROW(productData[sku]),ROW(productData[sku])),""),ROWS($A$15:A484)+$B$3)),INDEX(productData[description],SMALL(IF(ISNUMBER(MATCH(productData[category],$EC$9,0)*MATCH(productData[sex],$EC$11,0)*MATCH(productData[size1],$EC$13,0)),MATCH(ROW(productData[sku]),ROW(productData[sku])),""),ROWS($A$15:A484)+$B$3))))),"")</f>
        <v/>
      </c>
      <c r="EG479" s="338" t="str">
        <f>IFERROR(IF('BHPC MANAGER'!$EE479="","",INDEX(inventory[ESISTENZA],MATCH('BHPC MANAGER'!$EE479,inventory[SKU],0))),0)</f>
        <v/>
      </c>
      <c r="EH479" s="339"/>
      <c r="EI479" s="339" t="str">
        <f t="shared" si="25"/>
        <v/>
      </c>
      <c r="EJ479" s="340"/>
      <c r="EK479" s="341" t="str">
        <f t="shared" si="26"/>
        <v/>
      </c>
    </row>
    <row r="480" spans="135:141" x14ac:dyDescent="0.35">
      <c r="EE480" s="342" t="str">
        <f t="array" ref="EE480">IFERROR(IF($EC$9="",IF($EC$11="",IF($EC$13="",INDEX(productData[sku],SMALL(MATCH(ROW(productData[sku]),ROW(productData[sku])),ROWS($A$15:A487)+$B$3)),INDEX(productData[sku],SMALL(IF(ISNUMBER(MATCH(productData[size1],$EC$13,0)),MATCH(ROW(productData[sku]),ROW(productData[sku])),""),ROWS($A$15:A485)+$B$3))),IF($EC$13="",INDEX(productData[sku],SMALL(IF(ISNUMBER(MATCH(productData[sex],$EC$11,0)),MATCH(ROW(productData[sku]),ROW(productData[sku])),""),ROWS($A$15:A485)+$B$3)),INDEX(productData[sku],SMALL(IF(ISNUMBER(MATCH(productData[sex],$EC$11,0)*MATCH(productData[size1],$EC$13,0)),MATCH(ROW(productData[sku]),ROW(productData[sku])),""),ROWS($A$15:A485)+$B$3)))),IF($EC$11="",IF($EC$13="",INDEX(productData[sku],SMALL(IF(ISNUMBER(MATCH(productData[category],$EC$9,0)),MATCH(ROW(productData[sku]),ROW(productData[sku])),""),ROWS($A$15:A485)+$B$3)),INDEX(productData[sku],SMALL(IF(ISNUMBER(MATCH(productData[category],$EC$9,0)*MATCH(productData[size1],$EC$13,0)),MATCH(ROW(productData[sku]),ROW(productData[sku])),""),ROWS($A$15:A485)+$B$3))),IF($EC$13="",INDEX(productData[sku],SMALL(IF(ISNUMBER(MATCH(productData[category],$EC$9,0)*MATCH(productData[sex],$EC$11,0)),MATCH(ROW(productData[sku]),ROW(productData[sku])),""),ROWS($A$15:A485)+$B$3)),INDEX(productData[sku],SMALL(IF(ISNUMBER(MATCH(productData[category],$EC$9,0)*MATCH(productData[sex],$EC$11,0)*MATCH(productData[size1],$EC$13,0)),MATCH(ROW(productData[sku]),ROW(productData[sku])),""),ROWS($A$15:A485)+$B$3))))),"")</f>
        <v/>
      </c>
      <c r="EF480" s="502" t="str">
        <f t="array" ref="EF480">IFERROR(IF($EC$9="",IF($EC$11="",IF($EC$13="",INDEX(productData[description],SMALL(MATCH(ROW(productData[sku]),ROW(productData[sku])),ROWS($A$15:A487)+$B$3)),INDEX(productData[description],SMALL(IF(ISNUMBER(MATCH(productData[size1],$EC$13,0)),MATCH(ROW(productData[sku]),ROW(productData[sku])),""),ROWS($A$15:A485)+$B$3))),IF($EC$13="",INDEX(productData[description],SMALL(IF(ISNUMBER(MATCH(productData[sex],$EC$11,0)),MATCH(ROW(productData[sku]),ROW(productData[sku])),""),ROWS($A$15:A485)+$B$3)),INDEX(productData[description],SMALL(IF(ISNUMBER(MATCH(productData[sex],$EC$11,0)*MATCH(productData[size1],$EC$13,0)),MATCH(ROW(productData[sku]),ROW(productData[sku])),""),ROWS($A$15:A485)+$B$3)))),IF($EC$11="",IF($EC$13="",INDEX(productData[description],SMALL(IF(ISNUMBER(MATCH(productData[category],$EC$9,0)),MATCH(ROW(productData[sku]),ROW(productData[sku])),""),ROWS($A$15:A485)+$B$3)),INDEX(productData[description],SMALL(IF(ISNUMBER(MATCH(productData[category],$EC$9,0)*MATCH(productData[size1],$EC$13,0)),MATCH(ROW(productData[sku]),ROW(productData[sku])),""),ROWS($A$15:A485)+$B$3))),IF($EC$13="",INDEX(productData[description],SMALL(IF(ISNUMBER(MATCH(productData[category],$EC$9,0)*MATCH(productData[sex],$EC$11,0)),MATCH(ROW(productData[sku]),ROW(productData[sku])),""),ROWS($A$15:A485)+$B$3)),INDEX(productData[description],SMALL(IF(ISNUMBER(MATCH(productData[category],$EC$9,0)*MATCH(productData[sex],$EC$11,0)*MATCH(productData[size1],$EC$13,0)),MATCH(ROW(productData[sku]),ROW(productData[sku])),""),ROWS($A$15:A485)+$B$3))))),"")</f>
        <v/>
      </c>
      <c r="EG480" s="343" t="str">
        <f>IFERROR(IF('BHPC MANAGER'!$EE480="","",INDEX(inventory[ESISTENZA],MATCH('BHPC MANAGER'!$EE480,inventory[SKU],0))),0)</f>
        <v/>
      </c>
      <c r="EH480" s="344"/>
      <c r="EI480" s="344" t="str">
        <f t="shared" si="25"/>
        <v/>
      </c>
      <c r="EJ480" s="345"/>
      <c r="EK480" s="346" t="str">
        <f t="shared" si="26"/>
        <v/>
      </c>
    </row>
    <row r="481" spans="135:141" x14ac:dyDescent="0.35">
      <c r="EE481" s="337" t="str">
        <f t="array" ref="EE481">IFERROR(IF($EC$9="",IF($EC$11="",IF($EC$13="",INDEX(productData[sku],SMALL(MATCH(ROW(productData[sku]),ROW(productData[sku])),ROWS($A$15:A488)+$B$3)),INDEX(productData[sku],SMALL(IF(ISNUMBER(MATCH(productData[size1],$EC$13,0)),MATCH(ROW(productData[sku]),ROW(productData[sku])),""),ROWS($A$15:A486)+$B$3))),IF($EC$13="",INDEX(productData[sku],SMALL(IF(ISNUMBER(MATCH(productData[sex],$EC$11,0)),MATCH(ROW(productData[sku]),ROW(productData[sku])),""),ROWS($A$15:A486)+$B$3)),INDEX(productData[sku],SMALL(IF(ISNUMBER(MATCH(productData[sex],$EC$11,0)*MATCH(productData[size1],$EC$13,0)),MATCH(ROW(productData[sku]),ROW(productData[sku])),""),ROWS($A$15:A486)+$B$3)))),IF($EC$11="",IF($EC$13="",INDEX(productData[sku],SMALL(IF(ISNUMBER(MATCH(productData[category],$EC$9,0)),MATCH(ROW(productData[sku]),ROW(productData[sku])),""),ROWS($A$15:A486)+$B$3)),INDEX(productData[sku],SMALL(IF(ISNUMBER(MATCH(productData[category],$EC$9,0)*MATCH(productData[size1],$EC$13,0)),MATCH(ROW(productData[sku]),ROW(productData[sku])),""),ROWS($A$15:A486)+$B$3))),IF($EC$13="",INDEX(productData[sku],SMALL(IF(ISNUMBER(MATCH(productData[category],$EC$9,0)*MATCH(productData[sex],$EC$11,0)),MATCH(ROW(productData[sku]),ROW(productData[sku])),""),ROWS($A$15:A486)+$B$3)),INDEX(productData[sku],SMALL(IF(ISNUMBER(MATCH(productData[category],$EC$9,0)*MATCH(productData[sex],$EC$11,0)*MATCH(productData[size1],$EC$13,0)),MATCH(ROW(productData[sku]),ROW(productData[sku])),""),ROWS($A$15:A486)+$B$3))))),"")</f>
        <v/>
      </c>
      <c r="EF481" s="501" t="str">
        <f t="array" ref="EF481">IFERROR(IF($EC$9="",IF($EC$11="",IF($EC$13="",INDEX(productData[description],SMALL(MATCH(ROW(productData[sku]),ROW(productData[sku])),ROWS($A$15:A488)+$B$3)),INDEX(productData[description],SMALL(IF(ISNUMBER(MATCH(productData[size1],$EC$13,0)),MATCH(ROW(productData[sku]),ROW(productData[sku])),""),ROWS($A$15:A486)+$B$3))),IF($EC$13="",INDEX(productData[description],SMALL(IF(ISNUMBER(MATCH(productData[sex],$EC$11,0)),MATCH(ROW(productData[sku]),ROW(productData[sku])),""),ROWS($A$15:A486)+$B$3)),INDEX(productData[description],SMALL(IF(ISNUMBER(MATCH(productData[sex],$EC$11,0)*MATCH(productData[size1],$EC$13,0)),MATCH(ROW(productData[sku]),ROW(productData[sku])),""),ROWS($A$15:A486)+$B$3)))),IF($EC$11="",IF($EC$13="",INDEX(productData[description],SMALL(IF(ISNUMBER(MATCH(productData[category],$EC$9,0)),MATCH(ROW(productData[sku]),ROW(productData[sku])),""),ROWS($A$15:A486)+$B$3)),INDEX(productData[description],SMALL(IF(ISNUMBER(MATCH(productData[category],$EC$9,0)*MATCH(productData[size1],$EC$13,0)),MATCH(ROW(productData[sku]),ROW(productData[sku])),""),ROWS($A$15:A486)+$B$3))),IF($EC$13="",INDEX(productData[description],SMALL(IF(ISNUMBER(MATCH(productData[category],$EC$9,0)*MATCH(productData[sex],$EC$11,0)),MATCH(ROW(productData[sku]),ROW(productData[sku])),""),ROWS($A$15:A486)+$B$3)),INDEX(productData[description],SMALL(IF(ISNUMBER(MATCH(productData[category],$EC$9,0)*MATCH(productData[sex],$EC$11,0)*MATCH(productData[size1],$EC$13,0)),MATCH(ROW(productData[sku]),ROW(productData[sku])),""),ROWS($A$15:A486)+$B$3))))),"")</f>
        <v/>
      </c>
      <c r="EG481" s="338" t="str">
        <f>IFERROR(IF('BHPC MANAGER'!$EE481="","",INDEX(inventory[ESISTENZA],MATCH('BHPC MANAGER'!$EE481,inventory[SKU],0))),0)</f>
        <v/>
      </c>
      <c r="EH481" s="339"/>
      <c r="EI481" s="339" t="str">
        <f t="shared" si="25"/>
        <v/>
      </c>
      <c r="EJ481" s="340"/>
      <c r="EK481" s="341" t="str">
        <f t="shared" si="26"/>
        <v/>
      </c>
    </row>
    <row r="482" spans="135:141" x14ac:dyDescent="0.35">
      <c r="EE482" s="342" t="str">
        <f t="array" ref="EE482">IFERROR(IF($EC$9="",IF($EC$11="",IF($EC$13="",INDEX(productData[sku],SMALL(MATCH(ROW(productData[sku]),ROW(productData[sku])),ROWS($A$15:A489)+$B$3)),INDEX(productData[sku],SMALL(IF(ISNUMBER(MATCH(productData[size1],$EC$13,0)),MATCH(ROW(productData[sku]),ROW(productData[sku])),""),ROWS($A$15:A487)+$B$3))),IF($EC$13="",INDEX(productData[sku],SMALL(IF(ISNUMBER(MATCH(productData[sex],$EC$11,0)),MATCH(ROW(productData[sku]),ROW(productData[sku])),""),ROWS($A$15:A487)+$B$3)),INDEX(productData[sku],SMALL(IF(ISNUMBER(MATCH(productData[sex],$EC$11,0)*MATCH(productData[size1],$EC$13,0)),MATCH(ROW(productData[sku]),ROW(productData[sku])),""),ROWS($A$15:A487)+$B$3)))),IF($EC$11="",IF($EC$13="",INDEX(productData[sku],SMALL(IF(ISNUMBER(MATCH(productData[category],$EC$9,0)),MATCH(ROW(productData[sku]),ROW(productData[sku])),""),ROWS($A$15:A487)+$B$3)),INDEX(productData[sku],SMALL(IF(ISNUMBER(MATCH(productData[category],$EC$9,0)*MATCH(productData[size1],$EC$13,0)),MATCH(ROW(productData[sku]),ROW(productData[sku])),""),ROWS($A$15:A487)+$B$3))),IF($EC$13="",INDEX(productData[sku],SMALL(IF(ISNUMBER(MATCH(productData[category],$EC$9,0)*MATCH(productData[sex],$EC$11,0)),MATCH(ROW(productData[sku]),ROW(productData[sku])),""),ROWS($A$15:A487)+$B$3)),INDEX(productData[sku],SMALL(IF(ISNUMBER(MATCH(productData[category],$EC$9,0)*MATCH(productData[sex],$EC$11,0)*MATCH(productData[size1],$EC$13,0)),MATCH(ROW(productData[sku]),ROW(productData[sku])),""),ROWS($A$15:A487)+$B$3))))),"")</f>
        <v/>
      </c>
      <c r="EF482" s="502" t="str">
        <f t="array" ref="EF482">IFERROR(IF($EC$9="",IF($EC$11="",IF($EC$13="",INDEX(productData[description],SMALL(MATCH(ROW(productData[sku]),ROW(productData[sku])),ROWS($A$15:A489)+$B$3)),INDEX(productData[description],SMALL(IF(ISNUMBER(MATCH(productData[size1],$EC$13,0)),MATCH(ROW(productData[sku]),ROW(productData[sku])),""),ROWS($A$15:A487)+$B$3))),IF($EC$13="",INDEX(productData[description],SMALL(IF(ISNUMBER(MATCH(productData[sex],$EC$11,0)),MATCH(ROW(productData[sku]),ROW(productData[sku])),""),ROWS($A$15:A487)+$B$3)),INDEX(productData[description],SMALL(IF(ISNUMBER(MATCH(productData[sex],$EC$11,0)*MATCH(productData[size1],$EC$13,0)),MATCH(ROW(productData[sku]),ROW(productData[sku])),""),ROWS($A$15:A487)+$B$3)))),IF($EC$11="",IF($EC$13="",INDEX(productData[description],SMALL(IF(ISNUMBER(MATCH(productData[category],$EC$9,0)),MATCH(ROW(productData[sku]),ROW(productData[sku])),""),ROWS($A$15:A487)+$B$3)),INDEX(productData[description],SMALL(IF(ISNUMBER(MATCH(productData[category],$EC$9,0)*MATCH(productData[size1],$EC$13,0)),MATCH(ROW(productData[sku]),ROW(productData[sku])),""),ROWS($A$15:A487)+$B$3))),IF($EC$13="",INDEX(productData[description],SMALL(IF(ISNUMBER(MATCH(productData[category],$EC$9,0)*MATCH(productData[sex],$EC$11,0)),MATCH(ROW(productData[sku]),ROW(productData[sku])),""),ROWS($A$15:A487)+$B$3)),INDEX(productData[description],SMALL(IF(ISNUMBER(MATCH(productData[category],$EC$9,0)*MATCH(productData[sex],$EC$11,0)*MATCH(productData[size1],$EC$13,0)),MATCH(ROW(productData[sku]),ROW(productData[sku])),""),ROWS($A$15:A487)+$B$3))))),"")</f>
        <v/>
      </c>
      <c r="EG482" s="343" t="str">
        <f>IFERROR(IF('BHPC MANAGER'!$EE482="","",INDEX(inventory[ESISTENZA],MATCH('BHPC MANAGER'!$EE482,inventory[SKU],0))),0)</f>
        <v/>
      </c>
      <c r="EH482" s="344"/>
      <c r="EI482" s="344" t="str">
        <f t="shared" si="25"/>
        <v/>
      </c>
      <c r="EJ482" s="345"/>
      <c r="EK482" s="346" t="str">
        <f t="shared" si="26"/>
        <v/>
      </c>
    </row>
    <row r="483" spans="135:141" x14ac:dyDescent="0.35">
      <c r="EE483" s="337" t="str">
        <f t="array" ref="EE483">IFERROR(IF($EC$9="",IF($EC$11="",IF($EC$13="",INDEX(productData[sku],SMALL(MATCH(ROW(productData[sku]),ROW(productData[sku])),ROWS($A$15:A490)+$B$3)),INDEX(productData[sku],SMALL(IF(ISNUMBER(MATCH(productData[size1],$EC$13,0)),MATCH(ROW(productData[sku]),ROW(productData[sku])),""),ROWS($A$15:A488)+$B$3))),IF($EC$13="",INDEX(productData[sku],SMALL(IF(ISNUMBER(MATCH(productData[sex],$EC$11,0)),MATCH(ROW(productData[sku]),ROW(productData[sku])),""),ROWS($A$15:A488)+$B$3)),INDEX(productData[sku],SMALL(IF(ISNUMBER(MATCH(productData[sex],$EC$11,0)*MATCH(productData[size1],$EC$13,0)),MATCH(ROW(productData[sku]),ROW(productData[sku])),""),ROWS($A$15:A488)+$B$3)))),IF($EC$11="",IF($EC$13="",INDEX(productData[sku],SMALL(IF(ISNUMBER(MATCH(productData[category],$EC$9,0)),MATCH(ROW(productData[sku]),ROW(productData[sku])),""),ROWS($A$15:A488)+$B$3)),INDEX(productData[sku],SMALL(IF(ISNUMBER(MATCH(productData[category],$EC$9,0)*MATCH(productData[size1],$EC$13,0)),MATCH(ROW(productData[sku]),ROW(productData[sku])),""),ROWS($A$15:A488)+$B$3))),IF($EC$13="",INDEX(productData[sku],SMALL(IF(ISNUMBER(MATCH(productData[category],$EC$9,0)*MATCH(productData[sex],$EC$11,0)),MATCH(ROW(productData[sku]),ROW(productData[sku])),""),ROWS($A$15:A488)+$B$3)),INDEX(productData[sku],SMALL(IF(ISNUMBER(MATCH(productData[category],$EC$9,0)*MATCH(productData[sex],$EC$11,0)*MATCH(productData[size1],$EC$13,0)),MATCH(ROW(productData[sku]),ROW(productData[sku])),""),ROWS($A$15:A488)+$B$3))))),"")</f>
        <v/>
      </c>
      <c r="EF483" s="501" t="str">
        <f t="array" ref="EF483">IFERROR(IF($EC$9="",IF($EC$11="",IF($EC$13="",INDEX(productData[description],SMALL(MATCH(ROW(productData[sku]),ROW(productData[sku])),ROWS($A$15:A490)+$B$3)),INDEX(productData[description],SMALL(IF(ISNUMBER(MATCH(productData[size1],$EC$13,0)),MATCH(ROW(productData[sku]),ROW(productData[sku])),""),ROWS($A$15:A488)+$B$3))),IF($EC$13="",INDEX(productData[description],SMALL(IF(ISNUMBER(MATCH(productData[sex],$EC$11,0)),MATCH(ROW(productData[sku]),ROW(productData[sku])),""),ROWS($A$15:A488)+$B$3)),INDEX(productData[description],SMALL(IF(ISNUMBER(MATCH(productData[sex],$EC$11,0)*MATCH(productData[size1],$EC$13,0)),MATCH(ROW(productData[sku]),ROW(productData[sku])),""),ROWS($A$15:A488)+$B$3)))),IF($EC$11="",IF($EC$13="",INDEX(productData[description],SMALL(IF(ISNUMBER(MATCH(productData[category],$EC$9,0)),MATCH(ROW(productData[sku]),ROW(productData[sku])),""),ROWS($A$15:A488)+$B$3)),INDEX(productData[description],SMALL(IF(ISNUMBER(MATCH(productData[category],$EC$9,0)*MATCH(productData[size1],$EC$13,0)),MATCH(ROW(productData[sku]),ROW(productData[sku])),""),ROWS($A$15:A488)+$B$3))),IF($EC$13="",INDEX(productData[description],SMALL(IF(ISNUMBER(MATCH(productData[category],$EC$9,0)*MATCH(productData[sex],$EC$11,0)),MATCH(ROW(productData[sku]),ROW(productData[sku])),""),ROWS($A$15:A488)+$B$3)),INDEX(productData[description],SMALL(IF(ISNUMBER(MATCH(productData[category],$EC$9,0)*MATCH(productData[sex],$EC$11,0)*MATCH(productData[size1],$EC$13,0)),MATCH(ROW(productData[sku]),ROW(productData[sku])),""),ROWS($A$15:A488)+$B$3))))),"")</f>
        <v/>
      </c>
      <c r="EG483" s="338" t="str">
        <f>IFERROR(IF('BHPC MANAGER'!$EE483="","",INDEX(inventory[ESISTENZA],MATCH('BHPC MANAGER'!$EE483,inventory[SKU],0))),0)</f>
        <v/>
      </c>
      <c r="EH483" s="339"/>
      <c r="EI483" s="339" t="str">
        <f t="shared" si="25"/>
        <v/>
      </c>
      <c r="EJ483" s="340"/>
      <c r="EK483" s="341" t="str">
        <f t="shared" si="26"/>
        <v/>
      </c>
    </row>
    <row r="484" spans="135:141" x14ac:dyDescent="0.35">
      <c r="EE484" s="342" t="str">
        <f t="array" ref="EE484">IFERROR(IF($EC$9="",IF($EC$11="",IF($EC$13="",INDEX(productData[sku],SMALL(MATCH(ROW(productData[sku]),ROW(productData[sku])),ROWS($A$15:A491)+$B$3)),INDEX(productData[sku],SMALL(IF(ISNUMBER(MATCH(productData[size1],$EC$13,0)),MATCH(ROW(productData[sku]),ROW(productData[sku])),""),ROWS($A$15:A489)+$B$3))),IF($EC$13="",INDEX(productData[sku],SMALL(IF(ISNUMBER(MATCH(productData[sex],$EC$11,0)),MATCH(ROW(productData[sku]),ROW(productData[sku])),""),ROWS($A$15:A489)+$B$3)),INDEX(productData[sku],SMALL(IF(ISNUMBER(MATCH(productData[sex],$EC$11,0)*MATCH(productData[size1],$EC$13,0)),MATCH(ROW(productData[sku]),ROW(productData[sku])),""),ROWS($A$15:A489)+$B$3)))),IF($EC$11="",IF($EC$13="",INDEX(productData[sku],SMALL(IF(ISNUMBER(MATCH(productData[category],$EC$9,0)),MATCH(ROW(productData[sku]),ROW(productData[sku])),""),ROWS($A$15:A489)+$B$3)),INDEX(productData[sku],SMALL(IF(ISNUMBER(MATCH(productData[category],$EC$9,0)*MATCH(productData[size1],$EC$13,0)),MATCH(ROW(productData[sku]),ROW(productData[sku])),""),ROWS($A$15:A489)+$B$3))),IF($EC$13="",INDEX(productData[sku],SMALL(IF(ISNUMBER(MATCH(productData[category],$EC$9,0)*MATCH(productData[sex],$EC$11,0)),MATCH(ROW(productData[sku]),ROW(productData[sku])),""),ROWS($A$15:A489)+$B$3)),INDEX(productData[sku],SMALL(IF(ISNUMBER(MATCH(productData[category],$EC$9,0)*MATCH(productData[sex],$EC$11,0)*MATCH(productData[size1],$EC$13,0)),MATCH(ROW(productData[sku]),ROW(productData[sku])),""),ROWS($A$15:A489)+$B$3))))),"")</f>
        <v/>
      </c>
      <c r="EF484" s="502" t="str">
        <f t="array" ref="EF484">IFERROR(IF($EC$9="",IF($EC$11="",IF($EC$13="",INDEX(productData[description],SMALL(MATCH(ROW(productData[sku]),ROW(productData[sku])),ROWS($A$15:A491)+$B$3)),INDEX(productData[description],SMALL(IF(ISNUMBER(MATCH(productData[size1],$EC$13,0)),MATCH(ROW(productData[sku]),ROW(productData[sku])),""),ROWS($A$15:A489)+$B$3))),IF($EC$13="",INDEX(productData[description],SMALL(IF(ISNUMBER(MATCH(productData[sex],$EC$11,0)),MATCH(ROW(productData[sku]),ROW(productData[sku])),""),ROWS($A$15:A489)+$B$3)),INDEX(productData[description],SMALL(IF(ISNUMBER(MATCH(productData[sex],$EC$11,0)*MATCH(productData[size1],$EC$13,0)),MATCH(ROW(productData[sku]),ROW(productData[sku])),""),ROWS($A$15:A489)+$B$3)))),IF($EC$11="",IF($EC$13="",INDEX(productData[description],SMALL(IF(ISNUMBER(MATCH(productData[category],$EC$9,0)),MATCH(ROW(productData[sku]),ROW(productData[sku])),""),ROWS($A$15:A489)+$B$3)),INDEX(productData[description],SMALL(IF(ISNUMBER(MATCH(productData[category],$EC$9,0)*MATCH(productData[size1],$EC$13,0)),MATCH(ROW(productData[sku]),ROW(productData[sku])),""),ROWS($A$15:A489)+$B$3))),IF($EC$13="",INDEX(productData[description],SMALL(IF(ISNUMBER(MATCH(productData[category],$EC$9,0)*MATCH(productData[sex],$EC$11,0)),MATCH(ROW(productData[sku]),ROW(productData[sku])),""),ROWS($A$15:A489)+$B$3)),INDEX(productData[description],SMALL(IF(ISNUMBER(MATCH(productData[category],$EC$9,0)*MATCH(productData[sex],$EC$11,0)*MATCH(productData[size1],$EC$13,0)),MATCH(ROW(productData[sku]),ROW(productData[sku])),""),ROWS($A$15:A489)+$B$3))))),"")</f>
        <v/>
      </c>
      <c r="EG484" s="343" t="str">
        <f>IFERROR(IF('BHPC MANAGER'!$EE484="","",INDEX(inventory[ESISTENZA],MATCH('BHPC MANAGER'!$EE484,inventory[SKU],0))),0)</f>
        <v/>
      </c>
      <c r="EH484" s="344"/>
      <c r="EI484" s="344" t="str">
        <f t="shared" si="25"/>
        <v/>
      </c>
      <c r="EJ484" s="345"/>
      <c r="EK484" s="346" t="str">
        <f t="shared" si="26"/>
        <v/>
      </c>
    </row>
    <row r="485" spans="135:141" x14ac:dyDescent="0.35">
      <c r="EE485" s="337" t="str">
        <f t="array" ref="EE485">IFERROR(IF($EC$9="",IF($EC$11="",IF($EC$13="",INDEX(productData[sku],SMALL(MATCH(ROW(productData[sku]),ROW(productData[sku])),ROWS($A$15:A492)+$B$3)),INDEX(productData[sku],SMALL(IF(ISNUMBER(MATCH(productData[size1],$EC$13,0)),MATCH(ROW(productData[sku]),ROW(productData[sku])),""),ROWS($A$15:A490)+$B$3))),IF($EC$13="",INDEX(productData[sku],SMALL(IF(ISNUMBER(MATCH(productData[sex],$EC$11,0)),MATCH(ROW(productData[sku]),ROW(productData[sku])),""),ROWS($A$15:A490)+$B$3)),INDEX(productData[sku],SMALL(IF(ISNUMBER(MATCH(productData[sex],$EC$11,0)*MATCH(productData[size1],$EC$13,0)),MATCH(ROW(productData[sku]),ROW(productData[sku])),""),ROWS($A$15:A490)+$B$3)))),IF($EC$11="",IF($EC$13="",INDEX(productData[sku],SMALL(IF(ISNUMBER(MATCH(productData[category],$EC$9,0)),MATCH(ROW(productData[sku]),ROW(productData[sku])),""),ROWS($A$15:A490)+$B$3)),INDEX(productData[sku],SMALL(IF(ISNUMBER(MATCH(productData[category],$EC$9,0)*MATCH(productData[size1],$EC$13,0)),MATCH(ROW(productData[sku]),ROW(productData[sku])),""),ROWS($A$15:A490)+$B$3))),IF($EC$13="",INDEX(productData[sku],SMALL(IF(ISNUMBER(MATCH(productData[category],$EC$9,0)*MATCH(productData[sex],$EC$11,0)),MATCH(ROW(productData[sku]),ROW(productData[sku])),""),ROWS($A$15:A490)+$B$3)),INDEX(productData[sku],SMALL(IF(ISNUMBER(MATCH(productData[category],$EC$9,0)*MATCH(productData[sex],$EC$11,0)*MATCH(productData[size1],$EC$13,0)),MATCH(ROW(productData[sku]),ROW(productData[sku])),""),ROWS($A$15:A490)+$B$3))))),"")</f>
        <v/>
      </c>
      <c r="EF485" s="501" t="str">
        <f t="array" ref="EF485">IFERROR(IF($EC$9="",IF($EC$11="",IF($EC$13="",INDEX(productData[description],SMALL(MATCH(ROW(productData[sku]),ROW(productData[sku])),ROWS($A$15:A492)+$B$3)),INDEX(productData[description],SMALL(IF(ISNUMBER(MATCH(productData[size1],$EC$13,0)),MATCH(ROW(productData[sku]),ROW(productData[sku])),""),ROWS($A$15:A490)+$B$3))),IF($EC$13="",INDEX(productData[description],SMALL(IF(ISNUMBER(MATCH(productData[sex],$EC$11,0)),MATCH(ROW(productData[sku]),ROW(productData[sku])),""),ROWS($A$15:A490)+$B$3)),INDEX(productData[description],SMALL(IF(ISNUMBER(MATCH(productData[sex],$EC$11,0)*MATCH(productData[size1],$EC$13,0)),MATCH(ROW(productData[sku]),ROW(productData[sku])),""),ROWS($A$15:A490)+$B$3)))),IF($EC$11="",IF($EC$13="",INDEX(productData[description],SMALL(IF(ISNUMBER(MATCH(productData[category],$EC$9,0)),MATCH(ROW(productData[sku]),ROW(productData[sku])),""),ROWS($A$15:A490)+$B$3)),INDEX(productData[description],SMALL(IF(ISNUMBER(MATCH(productData[category],$EC$9,0)*MATCH(productData[size1],$EC$13,0)),MATCH(ROW(productData[sku]),ROW(productData[sku])),""),ROWS($A$15:A490)+$B$3))),IF($EC$13="",INDEX(productData[description],SMALL(IF(ISNUMBER(MATCH(productData[category],$EC$9,0)*MATCH(productData[sex],$EC$11,0)),MATCH(ROW(productData[sku]),ROW(productData[sku])),""),ROWS($A$15:A490)+$B$3)),INDEX(productData[description],SMALL(IF(ISNUMBER(MATCH(productData[category],$EC$9,0)*MATCH(productData[sex],$EC$11,0)*MATCH(productData[size1],$EC$13,0)),MATCH(ROW(productData[sku]),ROW(productData[sku])),""),ROWS($A$15:A490)+$B$3))))),"")</f>
        <v/>
      </c>
      <c r="EG485" s="338" t="str">
        <f>IFERROR(IF('BHPC MANAGER'!$EE485="","",INDEX(inventory[ESISTENZA],MATCH('BHPC MANAGER'!$EE485,inventory[SKU],0))),0)</f>
        <v/>
      </c>
      <c r="EH485" s="339"/>
      <c r="EI485" s="339" t="str">
        <f t="shared" si="25"/>
        <v/>
      </c>
      <c r="EJ485" s="340"/>
      <c r="EK485" s="341" t="str">
        <f t="shared" si="26"/>
        <v/>
      </c>
    </row>
    <row r="486" spans="135:141" x14ac:dyDescent="0.35">
      <c r="EE486" s="342" t="str">
        <f t="array" ref="EE486">IFERROR(IF($EC$9="",IF($EC$11="",IF($EC$13="",INDEX(productData[sku],SMALL(MATCH(ROW(productData[sku]),ROW(productData[sku])),ROWS($A$15:A493)+$B$3)),INDEX(productData[sku],SMALL(IF(ISNUMBER(MATCH(productData[size1],$EC$13,0)),MATCH(ROW(productData[sku]),ROW(productData[sku])),""),ROWS($A$15:A491)+$B$3))),IF($EC$13="",INDEX(productData[sku],SMALL(IF(ISNUMBER(MATCH(productData[sex],$EC$11,0)),MATCH(ROW(productData[sku]),ROW(productData[sku])),""),ROWS($A$15:A491)+$B$3)),INDEX(productData[sku],SMALL(IF(ISNUMBER(MATCH(productData[sex],$EC$11,0)*MATCH(productData[size1],$EC$13,0)),MATCH(ROW(productData[sku]),ROW(productData[sku])),""),ROWS($A$15:A491)+$B$3)))),IF($EC$11="",IF($EC$13="",INDEX(productData[sku],SMALL(IF(ISNUMBER(MATCH(productData[category],$EC$9,0)),MATCH(ROW(productData[sku]),ROW(productData[sku])),""),ROWS($A$15:A491)+$B$3)),INDEX(productData[sku],SMALL(IF(ISNUMBER(MATCH(productData[category],$EC$9,0)*MATCH(productData[size1],$EC$13,0)),MATCH(ROW(productData[sku]),ROW(productData[sku])),""),ROWS($A$15:A491)+$B$3))),IF($EC$13="",INDEX(productData[sku],SMALL(IF(ISNUMBER(MATCH(productData[category],$EC$9,0)*MATCH(productData[sex],$EC$11,0)),MATCH(ROW(productData[sku]),ROW(productData[sku])),""),ROWS($A$15:A491)+$B$3)),INDEX(productData[sku],SMALL(IF(ISNUMBER(MATCH(productData[category],$EC$9,0)*MATCH(productData[sex],$EC$11,0)*MATCH(productData[size1],$EC$13,0)),MATCH(ROW(productData[sku]),ROW(productData[sku])),""),ROWS($A$15:A491)+$B$3))))),"")</f>
        <v/>
      </c>
      <c r="EF486" s="502" t="str">
        <f t="array" ref="EF486">IFERROR(IF($EC$9="",IF($EC$11="",IF($EC$13="",INDEX(productData[description],SMALL(MATCH(ROW(productData[sku]),ROW(productData[sku])),ROWS($A$15:A493)+$B$3)),INDEX(productData[description],SMALL(IF(ISNUMBER(MATCH(productData[size1],$EC$13,0)),MATCH(ROW(productData[sku]),ROW(productData[sku])),""),ROWS($A$15:A491)+$B$3))),IF($EC$13="",INDEX(productData[description],SMALL(IF(ISNUMBER(MATCH(productData[sex],$EC$11,0)),MATCH(ROW(productData[sku]),ROW(productData[sku])),""),ROWS($A$15:A491)+$B$3)),INDEX(productData[description],SMALL(IF(ISNUMBER(MATCH(productData[sex],$EC$11,0)*MATCH(productData[size1],$EC$13,0)),MATCH(ROW(productData[sku]),ROW(productData[sku])),""),ROWS($A$15:A491)+$B$3)))),IF($EC$11="",IF($EC$13="",INDEX(productData[description],SMALL(IF(ISNUMBER(MATCH(productData[category],$EC$9,0)),MATCH(ROW(productData[sku]),ROW(productData[sku])),""),ROWS($A$15:A491)+$B$3)),INDEX(productData[description],SMALL(IF(ISNUMBER(MATCH(productData[category],$EC$9,0)*MATCH(productData[size1],$EC$13,0)),MATCH(ROW(productData[sku]),ROW(productData[sku])),""),ROWS($A$15:A491)+$B$3))),IF($EC$13="",INDEX(productData[description],SMALL(IF(ISNUMBER(MATCH(productData[category],$EC$9,0)*MATCH(productData[sex],$EC$11,0)),MATCH(ROW(productData[sku]),ROW(productData[sku])),""),ROWS($A$15:A491)+$B$3)),INDEX(productData[description],SMALL(IF(ISNUMBER(MATCH(productData[category],$EC$9,0)*MATCH(productData[sex],$EC$11,0)*MATCH(productData[size1],$EC$13,0)),MATCH(ROW(productData[sku]),ROW(productData[sku])),""),ROWS($A$15:A491)+$B$3))))),"")</f>
        <v/>
      </c>
      <c r="EG486" s="343" t="str">
        <f>IFERROR(IF('BHPC MANAGER'!$EE486="","",INDEX(inventory[ESISTENZA],MATCH('BHPC MANAGER'!$EE486,inventory[SKU],0))),0)</f>
        <v/>
      </c>
      <c r="EH486" s="344"/>
      <c r="EI486" s="344" t="str">
        <f t="shared" si="25"/>
        <v/>
      </c>
      <c r="EJ486" s="345"/>
      <c r="EK486" s="346" t="str">
        <f t="shared" si="26"/>
        <v/>
      </c>
    </row>
    <row r="487" spans="135:141" x14ac:dyDescent="0.35">
      <c r="EE487" s="337" t="str">
        <f t="array" ref="EE487">IFERROR(IF($EC$9="",IF($EC$11="",IF($EC$13="",INDEX(productData[sku],SMALL(MATCH(ROW(productData[sku]),ROW(productData[sku])),ROWS($A$15:A494)+$B$3)),INDEX(productData[sku],SMALL(IF(ISNUMBER(MATCH(productData[size1],$EC$13,0)),MATCH(ROW(productData[sku]),ROW(productData[sku])),""),ROWS($A$15:A492)+$B$3))),IF($EC$13="",INDEX(productData[sku],SMALL(IF(ISNUMBER(MATCH(productData[sex],$EC$11,0)),MATCH(ROW(productData[sku]),ROW(productData[sku])),""),ROWS($A$15:A492)+$B$3)),INDEX(productData[sku],SMALL(IF(ISNUMBER(MATCH(productData[sex],$EC$11,0)*MATCH(productData[size1],$EC$13,0)),MATCH(ROW(productData[sku]),ROW(productData[sku])),""),ROWS($A$15:A492)+$B$3)))),IF($EC$11="",IF($EC$13="",INDEX(productData[sku],SMALL(IF(ISNUMBER(MATCH(productData[category],$EC$9,0)),MATCH(ROW(productData[sku]),ROW(productData[sku])),""),ROWS($A$15:A492)+$B$3)),INDEX(productData[sku],SMALL(IF(ISNUMBER(MATCH(productData[category],$EC$9,0)*MATCH(productData[size1],$EC$13,0)),MATCH(ROW(productData[sku]),ROW(productData[sku])),""),ROWS($A$15:A492)+$B$3))),IF($EC$13="",INDEX(productData[sku],SMALL(IF(ISNUMBER(MATCH(productData[category],$EC$9,0)*MATCH(productData[sex],$EC$11,0)),MATCH(ROW(productData[sku]),ROW(productData[sku])),""),ROWS($A$15:A492)+$B$3)),INDEX(productData[sku],SMALL(IF(ISNUMBER(MATCH(productData[category],$EC$9,0)*MATCH(productData[sex],$EC$11,0)*MATCH(productData[size1],$EC$13,0)),MATCH(ROW(productData[sku]),ROW(productData[sku])),""),ROWS($A$15:A492)+$B$3))))),"")</f>
        <v/>
      </c>
      <c r="EF487" s="501" t="str">
        <f t="array" ref="EF487">IFERROR(IF($EC$9="",IF($EC$11="",IF($EC$13="",INDEX(productData[description],SMALL(MATCH(ROW(productData[sku]),ROW(productData[sku])),ROWS($A$15:A494)+$B$3)),INDEX(productData[description],SMALL(IF(ISNUMBER(MATCH(productData[size1],$EC$13,0)),MATCH(ROW(productData[sku]),ROW(productData[sku])),""),ROWS($A$15:A492)+$B$3))),IF($EC$13="",INDEX(productData[description],SMALL(IF(ISNUMBER(MATCH(productData[sex],$EC$11,0)),MATCH(ROW(productData[sku]),ROW(productData[sku])),""),ROWS($A$15:A492)+$B$3)),INDEX(productData[description],SMALL(IF(ISNUMBER(MATCH(productData[sex],$EC$11,0)*MATCH(productData[size1],$EC$13,0)),MATCH(ROW(productData[sku]),ROW(productData[sku])),""),ROWS($A$15:A492)+$B$3)))),IF($EC$11="",IF($EC$13="",INDEX(productData[description],SMALL(IF(ISNUMBER(MATCH(productData[category],$EC$9,0)),MATCH(ROW(productData[sku]),ROW(productData[sku])),""),ROWS($A$15:A492)+$B$3)),INDEX(productData[description],SMALL(IF(ISNUMBER(MATCH(productData[category],$EC$9,0)*MATCH(productData[size1],$EC$13,0)),MATCH(ROW(productData[sku]),ROW(productData[sku])),""),ROWS($A$15:A492)+$B$3))),IF($EC$13="",INDEX(productData[description],SMALL(IF(ISNUMBER(MATCH(productData[category],$EC$9,0)*MATCH(productData[sex],$EC$11,0)),MATCH(ROW(productData[sku]),ROW(productData[sku])),""),ROWS($A$15:A492)+$B$3)),INDEX(productData[description],SMALL(IF(ISNUMBER(MATCH(productData[category],$EC$9,0)*MATCH(productData[sex],$EC$11,0)*MATCH(productData[size1],$EC$13,0)),MATCH(ROW(productData[sku]),ROW(productData[sku])),""),ROWS($A$15:A492)+$B$3))))),"")</f>
        <v/>
      </c>
      <c r="EG487" s="338" t="str">
        <f>IFERROR(IF('BHPC MANAGER'!$EE487="","",INDEX(inventory[ESISTENZA],MATCH('BHPC MANAGER'!$EE487,inventory[SKU],0))),0)</f>
        <v/>
      </c>
      <c r="EH487" s="339"/>
      <c r="EI487" s="339" t="str">
        <f t="shared" si="25"/>
        <v/>
      </c>
      <c r="EJ487" s="340"/>
      <c r="EK487" s="341" t="str">
        <f t="shared" si="26"/>
        <v/>
      </c>
    </row>
    <row r="488" spans="135:141" x14ac:dyDescent="0.35">
      <c r="EE488" s="342" t="str">
        <f t="array" ref="EE488">IFERROR(IF($EC$9="",IF($EC$11="",IF($EC$13="",INDEX(productData[sku],SMALL(MATCH(ROW(productData[sku]),ROW(productData[sku])),ROWS($A$15:A495)+$B$3)),INDEX(productData[sku],SMALL(IF(ISNUMBER(MATCH(productData[size1],$EC$13,0)),MATCH(ROW(productData[sku]),ROW(productData[sku])),""),ROWS($A$15:A493)+$B$3))),IF($EC$13="",INDEX(productData[sku],SMALL(IF(ISNUMBER(MATCH(productData[sex],$EC$11,0)),MATCH(ROW(productData[sku]),ROW(productData[sku])),""),ROWS($A$15:A493)+$B$3)),INDEX(productData[sku],SMALL(IF(ISNUMBER(MATCH(productData[sex],$EC$11,0)*MATCH(productData[size1],$EC$13,0)),MATCH(ROW(productData[sku]),ROW(productData[sku])),""),ROWS($A$15:A493)+$B$3)))),IF($EC$11="",IF($EC$13="",INDEX(productData[sku],SMALL(IF(ISNUMBER(MATCH(productData[category],$EC$9,0)),MATCH(ROW(productData[sku]),ROW(productData[sku])),""),ROWS($A$15:A493)+$B$3)),INDEX(productData[sku],SMALL(IF(ISNUMBER(MATCH(productData[category],$EC$9,0)*MATCH(productData[size1],$EC$13,0)),MATCH(ROW(productData[sku]),ROW(productData[sku])),""),ROWS($A$15:A493)+$B$3))),IF($EC$13="",INDEX(productData[sku],SMALL(IF(ISNUMBER(MATCH(productData[category],$EC$9,0)*MATCH(productData[sex],$EC$11,0)),MATCH(ROW(productData[sku]),ROW(productData[sku])),""),ROWS($A$15:A493)+$B$3)),INDEX(productData[sku],SMALL(IF(ISNUMBER(MATCH(productData[category],$EC$9,0)*MATCH(productData[sex],$EC$11,0)*MATCH(productData[size1],$EC$13,0)),MATCH(ROW(productData[sku]),ROW(productData[sku])),""),ROWS($A$15:A493)+$B$3))))),"")</f>
        <v/>
      </c>
      <c r="EF488" s="502" t="str">
        <f t="array" ref="EF488">IFERROR(IF($EC$9="",IF($EC$11="",IF($EC$13="",INDEX(productData[description],SMALL(MATCH(ROW(productData[sku]),ROW(productData[sku])),ROWS($A$15:A495)+$B$3)),INDEX(productData[description],SMALL(IF(ISNUMBER(MATCH(productData[size1],$EC$13,0)),MATCH(ROW(productData[sku]),ROW(productData[sku])),""),ROWS($A$15:A493)+$B$3))),IF($EC$13="",INDEX(productData[description],SMALL(IF(ISNUMBER(MATCH(productData[sex],$EC$11,0)),MATCH(ROW(productData[sku]),ROW(productData[sku])),""),ROWS($A$15:A493)+$B$3)),INDEX(productData[description],SMALL(IF(ISNUMBER(MATCH(productData[sex],$EC$11,0)*MATCH(productData[size1],$EC$13,0)),MATCH(ROW(productData[sku]),ROW(productData[sku])),""),ROWS($A$15:A493)+$B$3)))),IF($EC$11="",IF($EC$13="",INDEX(productData[description],SMALL(IF(ISNUMBER(MATCH(productData[category],$EC$9,0)),MATCH(ROW(productData[sku]),ROW(productData[sku])),""),ROWS($A$15:A493)+$B$3)),INDEX(productData[description],SMALL(IF(ISNUMBER(MATCH(productData[category],$EC$9,0)*MATCH(productData[size1],$EC$13,0)),MATCH(ROW(productData[sku]),ROW(productData[sku])),""),ROWS($A$15:A493)+$B$3))),IF($EC$13="",INDEX(productData[description],SMALL(IF(ISNUMBER(MATCH(productData[category],$EC$9,0)*MATCH(productData[sex],$EC$11,0)),MATCH(ROW(productData[sku]),ROW(productData[sku])),""),ROWS($A$15:A493)+$B$3)),INDEX(productData[description],SMALL(IF(ISNUMBER(MATCH(productData[category],$EC$9,0)*MATCH(productData[sex],$EC$11,0)*MATCH(productData[size1],$EC$13,0)),MATCH(ROW(productData[sku]),ROW(productData[sku])),""),ROWS($A$15:A493)+$B$3))))),"")</f>
        <v/>
      </c>
      <c r="EG488" s="343" t="str">
        <f>IFERROR(IF('BHPC MANAGER'!$EE488="","",INDEX(inventory[ESISTENZA],MATCH('BHPC MANAGER'!$EE488,inventory[SKU],0))),0)</f>
        <v/>
      </c>
      <c r="EH488" s="344"/>
      <c r="EI488" s="344" t="str">
        <f t="shared" si="25"/>
        <v/>
      </c>
      <c r="EJ488" s="345"/>
      <c r="EK488" s="346" t="str">
        <f t="shared" si="26"/>
        <v/>
      </c>
    </row>
    <row r="489" spans="135:141" x14ac:dyDescent="0.35">
      <c r="EE489" s="337" t="str">
        <f t="array" ref="EE489">IFERROR(IF($EC$9="",IF($EC$11="",IF($EC$13="",INDEX(productData[sku],SMALL(MATCH(ROW(productData[sku]),ROW(productData[sku])),ROWS($A$15:A496)+$B$3)),INDEX(productData[sku],SMALL(IF(ISNUMBER(MATCH(productData[size1],$EC$13,0)),MATCH(ROW(productData[sku]),ROW(productData[sku])),""),ROWS($A$15:A494)+$B$3))),IF($EC$13="",INDEX(productData[sku],SMALL(IF(ISNUMBER(MATCH(productData[sex],$EC$11,0)),MATCH(ROW(productData[sku]),ROW(productData[sku])),""),ROWS($A$15:A494)+$B$3)),INDEX(productData[sku],SMALL(IF(ISNUMBER(MATCH(productData[sex],$EC$11,0)*MATCH(productData[size1],$EC$13,0)),MATCH(ROW(productData[sku]),ROW(productData[sku])),""),ROWS($A$15:A494)+$B$3)))),IF($EC$11="",IF($EC$13="",INDEX(productData[sku],SMALL(IF(ISNUMBER(MATCH(productData[category],$EC$9,0)),MATCH(ROW(productData[sku]),ROW(productData[sku])),""),ROWS($A$15:A494)+$B$3)),INDEX(productData[sku],SMALL(IF(ISNUMBER(MATCH(productData[category],$EC$9,0)*MATCH(productData[size1],$EC$13,0)),MATCH(ROW(productData[sku]),ROW(productData[sku])),""),ROWS($A$15:A494)+$B$3))),IF($EC$13="",INDEX(productData[sku],SMALL(IF(ISNUMBER(MATCH(productData[category],$EC$9,0)*MATCH(productData[sex],$EC$11,0)),MATCH(ROW(productData[sku]),ROW(productData[sku])),""),ROWS($A$15:A494)+$B$3)),INDEX(productData[sku],SMALL(IF(ISNUMBER(MATCH(productData[category],$EC$9,0)*MATCH(productData[sex],$EC$11,0)*MATCH(productData[size1],$EC$13,0)),MATCH(ROW(productData[sku]),ROW(productData[sku])),""),ROWS($A$15:A494)+$B$3))))),"")</f>
        <v/>
      </c>
      <c r="EF489" s="501" t="str">
        <f t="array" ref="EF489">IFERROR(IF($EC$9="",IF($EC$11="",IF($EC$13="",INDEX(productData[description],SMALL(MATCH(ROW(productData[sku]),ROW(productData[sku])),ROWS($A$15:A496)+$B$3)),INDEX(productData[description],SMALL(IF(ISNUMBER(MATCH(productData[size1],$EC$13,0)),MATCH(ROW(productData[sku]),ROW(productData[sku])),""),ROWS($A$15:A494)+$B$3))),IF($EC$13="",INDEX(productData[description],SMALL(IF(ISNUMBER(MATCH(productData[sex],$EC$11,0)),MATCH(ROW(productData[sku]),ROW(productData[sku])),""),ROWS($A$15:A494)+$B$3)),INDEX(productData[description],SMALL(IF(ISNUMBER(MATCH(productData[sex],$EC$11,0)*MATCH(productData[size1],$EC$13,0)),MATCH(ROW(productData[sku]),ROW(productData[sku])),""),ROWS($A$15:A494)+$B$3)))),IF($EC$11="",IF($EC$13="",INDEX(productData[description],SMALL(IF(ISNUMBER(MATCH(productData[category],$EC$9,0)),MATCH(ROW(productData[sku]),ROW(productData[sku])),""),ROWS($A$15:A494)+$B$3)),INDEX(productData[description],SMALL(IF(ISNUMBER(MATCH(productData[category],$EC$9,0)*MATCH(productData[size1],$EC$13,0)),MATCH(ROW(productData[sku]),ROW(productData[sku])),""),ROWS($A$15:A494)+$B$3))),IF($EC$13="",INDEX(productData[description],SMALL(IF(ISNUMBER(MATCH(productData[category],$EC$9,0)*MATCH(productData[sex],$EC$11,0)),MATCH(ROW(productData[sku]),ROW(productData[sku])),""),ROWS($A$15:A494)+$B$3)),INDEX(productData[description],SMALL(IF(ISNUMBER(MATCH(productData[category],$EC$9,0)*MATCH(productData[sex],$EC$11,0)*MATCH(productData[size1],$EC$13,0)),MATCH(ROW(productData[sku]),ROW(productData[sku])),""),ROWS($A$15:A494)+$B$3))))),"")</f>
        <v/>
      </c>
      <c r="EG489" s="338" t="str">
        <f>IFERROR(IF('BHPC MANAGER'!$EE489="","",INDEX(inventory[ESISTENZA],MATCH('BHPC MANAGER'!$EE489,inventory[SKU],0))),0)</f>
        <v/>
      </c>
      <c r="EH489" s="339"/>
      <c r="EI489" s="339" t="str">
        <f t="shared" si="25"/>
        <v/>
      </c>
      <c r="EJ489" s="340"/>
      <c r="EK489" s="341" t="str">
        <f t="shared" si="26"/>
        <v/>
      </c>
    </row>
    <row r="490" spans="135:141" x14ac:dyDescent="0.35">
      <c r="EE490" s="342" t="str">
        <f t="array" ref="EE490">IFERROR(IF($EC$9="",IF($EC$11="",IF($EC$13="",INDEX(productData[sku],SMALL(MATCH(ROW(productData[sku]),ROW(productData[sku])),ROWS($A$15:A497)+$B$3)),INDEX(productData[sku],SMALL(IF(ISNUMBER(MATCH(productData[size1],$EC$13,0)),MATCH(ROW(productData[sku]),ROW(productData[sku])),""),ROWS($A$15:A495)+$B$3))),IF($EC$13="",INDEX(productData[sku],SMALL(IF(ISNUMBER(MATCH(productData[sex],$EC$11,0)),MATCH(ROW(productData[sku]),ROW(productData[sku])),""),ROWS($A$15:A495)+$B$3)),INDEX(productData[sku],SMALL(IF(ISNUMBER(MATCH(productData[sex],$EC$11,0)*MATCH(productData[size1],$EC$13,0)),MATCH(ROW(productData[sku]),ROW(productData[sku])),""),ROWS($A$15:A495)+$B$3)))),IF($EC$11="",IF($EC$13="",INDEX(productData[sku],SMALL(IF(ISNUMBER(MATCH(productData[category],$EC$9,0)),MATCH(ROW(productData[sku]),ROW(productData[sku])),""),ROWS($A$15:A495)+$B$3)),INDEX(productData[sku],SMALL(IF(ISNUMBER(MATCH(productData[category],$EC$9,0)*MATCH(productData[size1],$EC$13,0)),MATCH(ROW(productData[sku]),ROW(productData[sku])),""),ROWS($A$15:A495)+$B$3))),IF($EC$13="",INDEX(productData[sku],SMALL(IF(ISNUMBER(MATCH(productData[category],$EC$9,0)*MATCH(productData[sex],$EC$11,0)),MATCH(ROW(productData[sku]),ROW(productData[sku])),""),ROWS($A$15:A495)+$B$3)),INDEX(productData[sku],SMALL(IF(ISNUMBER(MATCH(productData[category],$EC$9,0)*MATCH(productData[sex],$EC$11,0)*MATCH(productData[size1],$EC$13,0)),MATCH(ROW(productData[sku]),ROW(productData[sku])),""),ROWS($A$15:A495)+$B$3))))),"")</f>
        <v/>
      </c>
      <c r="EF490" s="502" t="str">
        <f t="array" ref="EF490">IFERROR(IF($EC$9="",IF($EC$11="",IF($EC$13="",INDEX(productData[description],SMALL(MATCH(ROW(productData[sku]),ROW(productData[sku])),ROWS($A$15:A497)+$B$3)),INDEX(productData[description],SMALL(IF(ISNUMBER(MATCH(productData[size1],$EC$13,0)),MATCH(ROW(productData[sku]),ROW(productData[sku])),""),ROWS($A$15:A495)+$B$3))),IF($EC$13="",INDEX(productData[description],SMALL(IF(ISNUMBER(MATCH(productData[sex],$EC$11,0)),MATCH(ROW(productData[sku]),ROW(productData[sku])),""),ROWS($A$15:A495)+$B$3)),INDEX(productData[description],SMALL(IF(ISNUMBER(MATCH(productData[sex],$EC$11,0)*MATCH(productData[size1],$EC$13,0)),MATCH(ROW(productData[sku]),ROW(productData[sku])),""),ROWS($A$15:A495)+$B$3)))),IF($EC$11="",IF($EC$13="",INDEX(productData[description],SMALL(IF(ISNUMBER(MATCH(productData[category],$EC$9,0)),MATCH(ROW(productData[sku]),ROW(productData[sku])),""),ROWS($A$15:A495)+$B$3)),INDEX(productData[description],SMALL(IF(ISNUMBER(MATCH(productData[category],$EC$9,0)*MATCH(productData[size1],$EC$13,0)),MATCH(ROW(productData[sku]),ROW(productData[sku])),""),ROWS($A$15:A495)+$B$3))),IF($EC$13="",INDEX(productData[description],SMALL(IF(ISNUMBER(MATCH(productData[category],$EC$9,0)*MATCH(productData[sex],$EC$11,0)),MATCH(ROW(productData[sku]),ROW(productData[sku])),""),ROWS($A$15:A495)+$B$3)),INDEX(productData[description],SMALL(IF(ISNUMBER(MATCH(productData[category],$EC$9,0)*MATCH(productData[sex],$EC$11,0)*MATCH(productData[size1],$EC$13,0)),MATCH(ROW(productData[sku]),ROW(productData[sku])),""),ROWS($A$15:A495)+$B$3))))),"")</f>
        <v/>
      </c>
      <c r="EG490" s="343" t="str">
        <f>IFERROR(IF('BHPC MANAGER'!$EE490="","",INDEX(inventory[ESISTENZA],MATCH('BHPC MANAGER'!$EE490,inventory[SKU],0))),0)</f>
        <v/>
      </c>
      <c r="EH490" s="344"/>
      <c r="EI490" s="344" t="str">
        <f t="shared" si="25"/>
        <v/>
      </c>
      <c r="EJ490" s="345"/>
      <c r="EK490" s="346" t="str">
        <f t="shared" si="26"/>
        <v/>
      </c>
    </row>
    <row r="491" spans="135:141" x14ac:dyDescent="0.35">
      <c r="EE491" s="337" t="str">
        <f t="array" ref="EE491">IFERROR(IF($EC$9="",IF($EC$11="",IF($EC$13="",INDEX(productData[sku],SMALL(MATCH(ROW(productData[sku]),ROW(productData[sku])),ROWS($A$15:A498)+$B$3)),INDEX(productData[sku],SMALL(IF(ISNUMBER(MATCH(productData[size1],$EC$13,0)),MATCH(ROW(productData[sku]),ROW(productData[sku])),""),ROWS($A$15:A496)+$B$3))),IF($EC$13="",INDEX(productData[sku],SMALL(IF(ISNUMBER(MATCH(productData[sex],$EC$11,0)),MATCH(ROW(productData[sku]),ROW(productData[sku])),""),ROWS($A$15:A496)+$B$3)),INDEX(productData[sku],SMALL(IF(ISNUMBER(MATCH(productData[sex],$EC$11,0)*MATCH(productData[size1],$EC$13,0)),MATCH(ROW(productData[sku]),ROW(productData[sku])),""),ROWS($A$15:A496)+$B$3)))),IF($EC$11="",IF($EC$13="",INDEX(productData[sku],SMALL(IF(ISNUMBER(MATCH(productData[category],$EC$9,0)),MATCH(ROW(productData[sku]),ROW(productData[sku])),""),ROWS($A$15:A496)+$B$3)),INDEX(productData[sku],SMALL(IF(ISNUMBER(MATCH(productData[category],$EC$9,0)*MATCH(productData[size1],$EC$13,0)),MATCH(ROW(productData[sku]),ROW(productData[sku])),""),ROWS($A$15:A496)+$B$3))),IF($EC$13="",INDEX(productData[sku],SMALL(IF(ISNUMBER(MATCH(productData[category],$EC$9,0)*MATCH(productData[sex],$EC$11,0)),MATCH(ROW(productData[sku]),ROW(productData[sku])),""),ROWS($A$15:A496)+$B$3)),INDEX(productData[sku],SMALL(IF(ISNUMBER(MATCH(productData[category],$EC$9,0)*MATCH(productData[sex],$EC$11,0)*MATCH(productData[size1],$EC$13,0)),MATCH(ROW(productData[sku]),ROW(productData[sku])),""),ROWS($A$15:A496)+$B$3))))),"")</f>
        <v/>
      </c>
      <c r="EF491" s="501" t="str">
        <f t="array" ref="EF491">IFERROR(IF($EC$9="",IF($EC$11="",IF($EC$13="",INDEX(productData[description],SMALL(MATCH(ROW(productData[sku]),ROW(productData[sku])),ROWS($A$15:A498)+$B$3)),INDEX(productData[description],SMALL(IF(ISNUMBER(MATCH(productData[size1],$EC$13,0)),MATCH(ROW(productData[sku]),ROW(productData[sku])),""),ROWS($A$15:A496)+$B$3))),IF($EC$13="",INDEX(productData[description],SMALL(IF(ISNUMBER(MATCH(productData[sex],$EC$11,0)),MATCH(ROW(productData[sku]),ROW(productData[sku])),""),ROWS($A$15:A496)+$B$3)),INDEX(productData[description],SMALL(IF(ISNUMBER(MATCH(productData[sex],$EC$11,0)*MATCH(productData[size1],$EC$13,0)),MATCH(ROW(productData[sku]),ROW(productData[sku])),""),ROWS($A$15:A496)+$B$3)))),IF($EC$11="",IF($EC$13="",INDEX(productData[description],SMALL(IF(ISNUMBER(MATCH(productData[category],$EC$9,0)),MATCH(ROW(productData[sku]),ROW(productData[sku])),""),ROWS($A$15:A496)+$B$3)),INDEX(productData[description],SMALL(IF(ISNUMBER(MATCH(productData[category],$EC$9,0)*MATCH(productData[size1],$EC$13,0)),MATCH(ROW(productData[sku]),ROW(productData[sku])),""),ROWS($A$15:A496)+$B$3))),IF($EC$13="",INDEX(productData[description],SMALL(IF(ISNUMBER(MATCH(productData[category],$EC$9,0)*MATCH(productData[sex],$EC$11,0)),MATCH(ROW(productData[sku]),ROW(productData[sku])),""),ROWS($A$15:A496)+$B$3)),INDEX(productData[description],SMALL(IF(ISNUMBER(MATCH(productData[category],$EC$9,0)*MATCH(productData[sex],$EC$11,0)*MATCH(productData[size1],$EC$13,0)),MATCH(ROW(productData[sku]),ROW(productData[sku])),""),ROWS($A$15:A496)+$B$3))))),"")</f>
        <v/>
      </c>
      <c r="EG491" s="338" t="str">
        <f>IFERROR(IF('BHPC MANAGER'!$EE491="","",INDEX(inventory[ESISTENZA],MATCH('BHPC MANAGER'!$EE491,inventory[SKU],0))),0)</f>
        <v/>
      </c>
      <c r="EH491" s="339"/>
      <c r="EI491" s="339" t="str">
        <f t="shared" si="25"/>
        <v/>
      </c>
      <c r="EJ491" s="340"/>
      <c r="EK491" s="341" t="str">
        <f t="shared" si="26"/>
        <v/>
      </c>
    </row>
    <row r="492" spans="135:141" x14ac:dyDescent="0.35">
      <c r="EE492" s="342" t="str">
        <f t="array" ref="EE492">IFERROR(IF($EC$9="",IF($EC$11="",IF($EC$13="",INDEX(productData[sku],SMALL(MATCH(ROW(productData[sku]),ROW(productData[sku])),ROWS($A$15:A499)+$B$3)),INDEX(productData[sku],SMALL(IF(ISNUMBER(MATCH(productData[size1],$EC$13,0)),MATCH(ROW(productData[sku]),ROW(productData[sku])),""),ROWS($A$15:A497)+$B$3))),IF($EC$13="",INDEX(productData[sku],SMALL(IF(ISNUMBER(MATCH(productData[sex],$EC$11,0)),MATCH(ROW(productData[sku]),ROW(productData[sku])),""),ROWS($A$15:A497)+$B$3)),INDEX(productData[sku],SMALL(IF(ISNUMBER(MATCH(productData[sex],$EC$11,0)*MATCH(productData[size1],$EC$13,0)),MATCH(ROW(productData[sku]),ROW(productData[sku])),""),ROWS($A$15:A497)+$B$3)))),IF($EC$11="",IF($EC$13="",INDEX(productData[sku],SMALL(IF(ISNUMBER(MATCH(productData[category],$EC$9,0)),MATCH(ROW(productData[sku]),ROW(productData[sku])),""),ROWS($A$15:A497)+$B$3)),INDEX(productData[sku],SMALL(IF(ISNUMBER(MATCH(productData[category],$EC$9,0)*MATCH(productData[size1],$EC$13,0)),MATCH(ROW(productData[sku]),ROW(productData[sku])),""),ROWS($A$15:A497)+$B$3))),IF($EC$13="",INDEX(productData[sku],SMALL(IF(ISNUMBER(MATCH(productData[category],$EC$9,0)*MATCH(productData[sex],$EC$11,0)),MATCH(ROW(productData[sku]),ROW(productData[sku])),""),ROWS($A$15:A497)+$B$3)),INDEX(productData[sku],SMALL(IF(ISNUMBER(MATCH(productData[category],$EC$9,0)*MATCH(productData[sex],$EC$11,0)*MATCH(productData[size1],$EC$13,0)),MATCH(ROW(productData[sku]),ROW(productData[sku])),""),ROWS($A$15:A497)+$B$3))))),"")</f>
        <v/>
      </c>
      <c r="EF492" s="502" t="str">
        <f t="array" ref="EF492">IFERROR(IF($EC$9="",IF($EC$11="",IF($EC$13="",INDEX(productData[description],SMALL(MATCH(ROW(productData[sku]),ROW(productData[sku])),ROWS($A$15:A499)+$B$3)),INDEX(productData[description],SMALL(IF(ISNUMBER(MATCH(productData[size1],$EC$13,0)),MATCH(ROW(productData[sku]),ROW(productData[sku])),""),ROWS($A$15:A497)+$B$3))),IF($EC$13="",INDEX(productData[description],SMALL(IF(ISNUMBER(MATCH(productData[sex],$EC$11,0)),MATCH(ROW(productData[sku]),ROW(productData[sku])),""),ROWS($A$15:A497)+$B$3)),INDEX(productData[description],SMALL(IF(ISNUMBER(MATCH(productData[sex],$EC$11,0)*MATCH(productData[size1],$EC$13,0)),MATCH(ROW(productData[sku]),ROW(productData[sku])),""),ROWS($A$15:A497)+$B$3)))),IF($EC$11="",IF($EC$13="",INDEX(productData[description],SMALL(IF(ISNUMBER(MATCH(productData[category],$EC$9,0)),MATCH(ROW(productData[sku]),ROW(productData[sku])),""),ROWS($A$15:A497)+$B$3)),INDEX(productData[description],SMALL(IF(ISNUMBER(MATCH(productData[category],$EC$9,0)*MATCH(productData[size1],$EC$13,0)),MATCH(ROW(productData[sku]),ROW(productData[sku])),""),ROWS($A$15:A497)+$B$3))),IF($EC$13="",INDEX(productData[description],SMALL(IF(ISNUMBER(MATCH(productData[category],$EC$9,0)*MATCH(productData[sex],$EC$11,0)),MATCH(ROW(productData[sku]),ROW(productData[sku])),""),ROWS($A$15:A497)+$B$3)),INDEX(productData[description],SMALL(IF(ISNUMBER(MATCH(productData[category],$EC$9,0)*MATCH(productData[sex],$EC$11,0)*MATCH(productData[size1],$EC$13,0)),MATCH(ROW(productData[sku]),ROW(productData[sku])),""),ROWS($A$15:A497)+$B$3))))),"")</f>
        <v/>
      </c>
      <c r="EG492" s="343" t="str">
        <f>IFERROR(IF('BHPC MANAGER'!$EE492="","",INDEX(inventory[ESISTENZA],MATCH('BHPC MANAGER'!$EE492,inventory[SKU],0))),0)</f>
        <v/>
      </c>
      <c r="EH492" s="344"/>
      <c r="EI492" s="344" t="str">
        <f t="shared" si="25"/>
        <v/>
      </c>
      <c r="EJ492" s="345"/>
      <c r="EK492" s="346" t="str">
        <f t="shared" si="26"/>
        <v/>
      </c>
    </row>
    <row r="493" spans="135:141" x14ac:dyDescent="0.35">
      <c r="EE493" s="337" t="str">
        <f t="array" ref="EE493">IFERROR(IF($EC$9="",IF($EC$11="",IF($EC$13="",INDEX(productData[sku],SMALL(MATCH(ROW(productData[sku]),ROW(productData[sku])),ROWS($A$15:A500)+$B$3)),INDEX(productData[sku],SMALL(IF(ISNUMBER(MATCH(productData[size1],$EC$13,0)),MATCH(ROW(productData[sku]),ROW(productData[sku])),""),ROWS($A$15:A498)+$B$3))),IF($EC$13="",INDEX(productData[sku],SMALL(IF(ISNUMBER(MATCH(productData[sex],$EC$11,0)),MATCH(ROW(productData[sku]),ROW(productData[sku])),""),ROWS($A$15:A498)+$B$3)),INDEX(productData[sku],SMALL(IF(ISNUMBER(MATCH(productData[sex],$EC$11,0)*MATCH(productData[size1],$EC$13,0)),MATCH(ROW(productData[sku]),ROW(productData[sku])),""),ROWS($A$15:A498)+$B$3)))),IF($EC$11="",IF($EC$13="",INDEX(productData[sku],SMALL(IF(ISNUMBER(MATCH(productData[category],$EC$9,0)),MATCH(ROW(productData[sku]),ROW(productData[sku])),""),ROWS($A$15:A498)+$B$3)),INDEX(productData[sku],SMALL(IF(ISNUMBER(MATCH(productData[category],$EC$9,0)*MATCH(productData[size1],$EC$13,0)),MATCH(ROW(productData[sku]),ROW(productData[sku])),""),ROWS($A$15:A498)+$B$3))),IF($EC$13="",INDEX(productData[sku],SMALL(IF(ISNUMBER(MATCH(productData[category],$EC$9,0)*MATCH(productData[sex],$EC$11,0)),MATCH(ROW(productData[sku]),ROW(productData[sku])),""),ROWS($A$15:A498)+$B$3)),INDEX(productData[sku],SMALL(IF(ISNUMBER(MATCH(productData[category],$EC$9,0)*MATCH(productData[sex],$EC$11,0)*MATCH(productData[size1],$EC$13,0)),MATCH(ROW(productData[sku]),ROW(productData[sku])),""),ROWS($A$15:A498)+$B$3))))),"")</f>
        <v/>
      </c>
      <c r="EF493" s="501" t="str">
        <f t="array" ref="EF493">IFERROR(IF($EC$9="",IF($EC$11="",IF($EC$13="",INDEX(productData[description],SMALL(MATCH(ROW(productData[sku]),ROW(productData[sku])),ROWS($A$15:A500)+$B$3)),INDEX(productData[description],SMALL(IF(ISNUMBER(MATCH(productData[size1],$EC$13,0)),MATCH(ROW(productData[sku]),ROW(productData[sku])),""),ROWS($A$15:A498)+$B$3))),IF($EC$13="",INDEX(productData[description],SMALL(IF(ISNUMBER(MATCH(productData[sex],$EC$11,0)),MATCH(ROW(productData[sku]),ROW(productData[sku])),""),ROWS($A$15:A498)+$B$3)),INDEX(productData[description],SMALL(IF(ISNUMBER(MATCH(productData[sex],$EC$11,0)*MATCH(productData[size1],$EC$13,0)),MATCH(ROW(productData[sku]),ROW(productData[sku])),""),ROWS($A$15:A498)+$B$3)))),IF($EC$11="",IF($EC$13="",INDEX(productData[description],SMALL(IF(ISNUMBER(MATCH(productData[category],$EC$9,0)),MATCH(ROW(productData[sku]),ROW(productData[sku])),""),ROWS($A$15:A498)+$B$3)),INDEX(productData[description],SMALL(IF(ISNUMBER(MATCH(productData[category],$EC$9,0)*MATCH(productData[size1],$EC$13,0)),MATCH(ROW(productData[sku]),ROW(productData[sku])),""),ROWS($A$15:A498)+$B$3))),IF($EC$13="",INDEX(productData[description],SMALL(IF(ISNUMBER(MATCH(productData[category],$EC$9,0)*MATCH(productData[sex],$EC$11,0)),MATCH(ROW(productData[sku]),ROW(productData[sku])),""),ROWS($A$15:A498)+$B$3)),INDEX(productData[description],SMALL(IF(ISNUMBER(MATCH(productData[category],$EC$9,0)*MATCH(productData[sex],$EC$11,0)*MATCH(productData[size1],$EC$13,0)),MATCH(ROW(productData[sku]),ROW(productData[sku])),""),ROWS($A$15:A498)+$B$3))))),"")</f>
        <v/>
      </c>
      <c r="EG493" s="338" t="str">
        <f>IFERROR(IF('BHPC MANAGER'!$EE493="","",INDEX(inventory[ESISTENZA],MATCH('BHPC MANAGER'!$EE493,inventory[SKU],0))),0)</f>
        <v/>
      </c>
      <c r="EH493" s="339"/>
      <c r="EI493" s="339" t="str">
        <f t="shared" si="25"/>
        <v/>
      </c>
      <c r="EJ493" s="340"/>
      <c r="EK493" s="341" t="str">
        <f t="shared" si="26"/>
        <v/>
      </c>
    </row>
    <row r="494" spans="135:141" x14ac:dyDescent="0.35">
      <c r="EE494" s="342" t="str">
        <f t="array" ref="EE494">IFERROR(IF($EC$9="",IF($EC$11="",IF($EC$13="",INDEX(productData[sku],SMALL(MATCH(ROW(productData[sku]),ROW(productData[sku])),ROWS($A$15:A501)+$B$3)),INDEX(productData[sku],SMALL(IF(ISNUMBER(MATCH(productData[size1],$EC$13,0)),MATCH(ROW(productData[sku]),ROW(productData[sku])),""),ROWS($A$15:A499)+$B$3))),IF($EC$13="",INDEX(productData[sku],SMALL(IF(ISNUMBER(MATCH(productData[sex],$EC$11,0)),MATCH(ROW(productData[sku]),ROW(productData[sku])),""),ROWS($A$15:A499)+$B$3)),INDEX(productData[sku],SMALL(IF(ISNUMBER(MATCH(productData[sex],$EC$11,0)*MATCH(productData[size1],$EC$13,0)),MATCH(ROW(productData[sku]),ROW(productData[sku])),""),ROWS($A$15:A499)+$B$3)))),IF($EC$11="",IF($EC$13="",INDEX(productData[sku],SMALL(IF(ISNUMBER(MATCH(productData[category],$EC$9,0)),MATCH(ROW(productData[sku]),ROW(productData[sku])),""),ROWS($A$15:A499)+$B$3)),INDEX(productData[sku],SMALL(IF(ISNUMBER(MATCH(productData[category],$EC$9,0)*MATCH(productData[size1],$EC$13,0)),MATCH(ROW(productData[sku]),ROW(productData[sku])),""),ROWS($A$15:A499)+$B$3))),IF($EC$13="",INDEX(productData[sku],SMALL(IF(ISNUMBER(MATCH(productData[category],$EC$9,0)*MATCH(productData[sex],$EC$11,0)),MATCH(ROW(productData[sku]),ROW(productData[sku])),""),ROWS($A$15:A499)+$B$3)),INDEX(productData[sku],SMALL(IF(ISNUMBER(MATCH(productData[category],$EC$9,0)*MATCH(productData[sex],$EC$11,0)*MATCH(productData[size1],$EC$13,0)),MATCH(ROW(productData[sku]),ROW(productData[sku])),""),ROWS($A$15:A499)+$B$3))))),"")</f>
        <v/>
      </c>
      <c r="EF494" s="502" t="str">
        <f t="array" ref="EF494">IFERROR(IF($EC$9="",IF($EC$11="",IF($EC$13="",INDEX(productData[description],SMALL(MATCH(ROW(productData[sku]),ROW(productData[sku])),ROWS($A$15:A501)+$B$3)),INDEX(productData[description],SMALL(IF(ISNUMBER(MATCH(productData[size1],$EC$13,0)),MATCH(ROW(productData[sku]),ROW(productData[sku])),""),ROWS($A$15:A499)+$B$3))),IF($EC$13="",INDEX(productData[description],SMALL(IF(ISNUMBER(MATCH(productData[sex],$EC$11,0)),MATCH(ROW(productData[sku]),ROW(productData[sku])),""),ROWS($A$15:A499)+$B$3)),INDEX(productData[description],SMALL(IF(ISNUMBER(MATCH(productData[sex],$EC$11,0)*MATCH(productData[size1],$EC$13,0)),MATCH(ROW(productData[sku]),ROW(productData[sku])),""),ROWS($A$15:A499)+$B$3)))),IF($EC$11="",IF($EC$13="",INDEX(productData[description],SMALL(IF(ISNUMBER(MATCH(productData[category],$EC$9,0)),MATCH(ROW(productData[sku]),ROW(productData[sku])),""),ROWS($A$15:A499)+$B$3)),INDEX(productData[description],SMALL(IF(ISNUMBER(MATCH(productData[category],$EC$9,0)*MATCH(productData[size1],$EC$13,0)),MATCH(ROW(productData[sku]),ROW(productData[sku])),""),ROWS($A$15:A499)+$B$3))),IF($EC$13="",INDEX(productData[description],SMALL(IF(ISNUMBER(MATCH(productData[category],$EC$9,0)*MATCH(productData[sex],$EC$11,0)),MATCH(ROW(productData[sku]),ROW(productData[sku])),""),ROWS($A$15:A499)+$B$3)),INDEX(productData[description],SMALL(IF(ISNUMBER(MATCH(productData[category],$EC$9,0)*MATCH(productData[sex],$EC$11,0)*MATCH(productData[size1],$EC$13,0)),MATCH(ROW(productData[sku]),ROW(productData[sku])),""),ROWS($A$15:A499)+$B$3))))),"")</f>
        <v/>
      </c>
      <c r="EG494" s="343" t="str">
        <f>IFERROR(IF('BHPC MANAGER'!$EE494="","",INDEX(inventory[ESISTENZA],MATCH('BHPC MANAGER'!$EE494,inventory[SKU],0))),0)</f>
        <v/>
      </c>
      <c r="EH494" s="344"/>
      <c r="EI494" s="344" t="str">
        <f t="shared" si="25"/>
        <v/>
      </c>
      <c r="EJ494" s="345"/>
      <c r="EK494" s="346" t="str">
        <f t="shared" si="26"/>
        <v/>
      </c>
    </row>
    <row r="495" spans="135:141" x14ac:dyDescent="0.35">
      <c r="EE495" s="337" t="str">
        <f t="array" ref="EE495">IFERROR(IF($EC$9="",IF($EC$11="",IF($EC$13="",INDEX(productData[sku],SMALL(MATCH(ROW(productData[sku]),ROW(productData[sku])),ROWS($A$15:A502)+$B$3)),INDEX(productData[sku],SMALL(IF(ISNUMBER(MATCH(productData[size1],$EC$13,0)),MATCH(ROW(productData[sku]),ROW(productData[sku])),""),ROWS($A$15:A500)+$B$3))),IF($EC$13="",INDEX(productData[sku],SMALL(IF(ISNUMBER(MATCH(productData[sex],$EC$11,0)),MATCH(ROW(productData[sku]),ROW(productData[sku])),""),ROWS($A$15:A500)+$B$3)),INDEX(productData[sku],SMALL(IF(ISNUMBER(MATCH(productData[sex],$EC$11,0)*MATCH(productData[size1],$EC$13,0)),MATCH(ROW(productData[sku]),ROW(productData[sku])),""),ROWS($A$15:A500)+$B$3)))),IF($EC$11="",IF($EC$13="",INDEX(productData[sku],SMALL(IF(ISNUMBER(MATCH(productData[category],$EC$9,0)),MATCH(ROW(productData[sku]),ROW(productData[sku])),""),ROWS($A$15:A500)+$B$3)),INDEX(productData[sku],SMALL(IF(ISNUMBER(MATCH(productData[category],$EC$9,0)*MATCH(productData[size1],$EC$13,0)),MATCH(ROW(productData[sku]),ROW(productData[sku])),""),ROWS($A$15:A500)+$B$3))),IF($EC$13="",INDEX(productData[sku],SMALL(IF(ISNUMBER(MATCH(productData[category],$EC$9,0)*MATCH(productData[sex],$EC$11,0)),MATCH(ROW(productData[sku]),ROW(productData[sku])),""),ROWS($A$15:A500)+$B$3)),INDEX(productData[sku],SMALL(IF(ISNUMBER(MATCH(productData[category],$EC$9,0)*MATCH(productData[sex],$EC$11,0)*MATCH(productData[size1],$EC$13,0)),MATCH(ROW(productData[sku]),ROW(productData[sku])),""),ROWS($A$15:A500)+$B$3))))),"")</f>
        <v/>
      </c>
      <c r="EF495" s="501" t="str">
        <f t="array" ref="EF495">IFERROR(IF($EC$9="",IF($EC$11="",IF($EC$13="",INDEX(productData[description],SMALL(MATCH(ROW(productData[sku]),ROW(productData[sku])),ROWS($A$15:A502)+$B$3)),INDEX(productData[description],SMALL(IF(ISNUMBER(MATCH(productData[size1],$EC$13,0)),MATCH(ROW(productData[sku]),ROW(productData[sku])),""),ROWS($A$15:A500)+$B$3))),IF($EC$13="",INDEX(productData[description],SMALL(IF(ISNUMBER(MATCH(productData[sex],$EC$11,0)),MATCH(ROW(productData[sku]),ROW(productData[sku])),""),ROWS($A$15:A500)+$B$3)),INDEX(productData[description],SMALL(IF(ISNUMBER(MATCH(productData[sex],$EC$11,0)*MATCH(productData[size1],$EC$13,0)),MATCH(ROW(productData[sku]),ROW(productData[sku])),""),ROWS($A$15:A500)+$B$3)))),IF($EC$11="",IF($EC$13="",INDEX(productData[description],SMALL(IF(ISNUMBER(MATCH(productData[category],$EC$9,0)),MATCH(ROW(productData[sku]),ROW(productData[sku])),""),ROWS($A$15:A500)+$B$3)),INDEX(productData[description],SMALL(IF(ISNUMBER(MATCH(productData[category],$EC$9,0)*MATCH(productData[size1],$EC$13,0)),MATCH(ROW(productData[sku]),ROW(productData[sku])),""),ROWS($A$15:A500)+$B$3))),IF($EC$13="",INDEX(productData[description],SMALL(IF(ISNUMBER(MATCH(productData[category],$EC$9,0)*MATCH(productData[sex],$EC$11,0)),MATCH(ROW(productData[sku]),ROW(productData[sku])),""),ROWS($A$15:A500)+$B$3)),INDEX(productData[description],SMALL(IF(ISNUMBER(MATCH(productData[category],$EC$9,0)*MATCH(productData[sex],$EC$11,0)*MATCH(productData[size1],$EC$13,0)),MATCH(ROW(productData[sku]),ROW(productData[sku])),""),ROWS($A$15:A500)+$B$3))))),"")</f>
        <v/>
      </c>
      <c r="EG495" s="338" t="str">
        <f>IFERROR(IF('BHPC MANAGER'!$EE495="","",INDEX(inventory[ESISTENZA],MATCH('BHPC MANAGER'!$EE495,inventory[SKU],0))),0)</f>
        <v/>
      </c>
      <c r="EH495" s="339"/>
      <c r="EI495" s="339" t="str">
        <f t="shared" si="25"/>
        <v/>
      </c>
      <c r="EJ495" s="340"/>
      <c r="EK495" s="341" t="str">
        <f t="shared" si="26"/>
        <v/>
      </c>
    </row>
    <row r="496" spans="135:141" x14ac:dyDescent="0.35">
      <c r="EE496" s="342" t="str">
        <f t="array" ref="EE496">IFERROR(IF($EC$9="",IF($EC$11="",IF($EC$13="",INDEX(productData[sku],SMALL(MATCH(ROW(productData[sku]),ROW(productData[sku])),ROWS($A$15:A503)+$B$3)),INDEX(productData[sku],SMALL(IF(ISNUMBER(MATCH(productData[size1],$EC$13,0)),MATCH(ROW(productData[sku]),ROW(productData[sku])),""),ROWS($A$15:A501)+$B$3))),IF($EC$13="",INDEX(productData[sku],SMALL(IF(ISNUMBER(MATCH(productData[sex],$EC$11,0)),MATCH(ROW(productData[sku]),ROW(productData[sku])),""),ROWS($A$15:A501)+$B$3)),INDEX(productData[sku],SMALL(IF(ISNUMBER(MATCH(productData[sex],$EC$11,0)*MATCH(productData[size1],$EC$13,0)),MATCH(ROW(productData[sku]),ROW(productData[sku])),""),ROWS($A$15:A501)+$B$3)))),IF($EC$11="",IF($EC$13="",INDEX(productData[sku],SMALL(IF(ISNUMBER(MATCH(productData[category],$EC$9,0)),MATCH(ROW(productData[sku]),ROW(productData[sku])),""),ROWS($A$15:A501)+$B$3)),INDEX(productData[sku],SMALL(IF(ISNUMBER(MATCH(productData[category],$EC$9,0)*MATCH(productData[size1],$EC$13,0)),MATCH(ROW(productData[sku]),ROW(productData[sku])),""),ROWS($A$15:A501)+$B$3))),IF($EC$13="",INDEX(productData[sku],SMALL(IF(ISNUMBER(MATCH(productData[category],$EC$9,0)*MATCH(productData[sex],$EC$11,0)),MATCH(ROW(productData[sku]),ROW(productData[sku])),""),ROWS($A$15:A501)+$B$3)),INDEX(productData[sku],SMALL(IF(ISNUMBER(MATCH(productData[category],$EC$9,0)*MATCH(productData[sex],$EC$11,0)*MATCH(productData[size1],$EC$13,0)),MATCH(ROW(productData[sku]),ROW(productData[sku])),""),ROWS($A$15:A501)+$B$3))))),"")</f>
        <v/>
      </c>
      <c r="EF496" s="502" t="str">
        <f t="array" ref="EF496">IFERROR(IF($EC$9="",IF($EC$11="",IF($EC$13="",INDEX(productData[description],SMALL(MATCH(ROW(productData[sku]),ROW(productData[sku])),ROWS($A$15:A503)+$B$3)),INDEX(productData[description],SMALL(IF(ISNUMBER(MATCH(productData[size1],$EC$13,0)),MATCH(ROW(productData[sku]),ROW(productData[sku])),""),ROWS($A$15:A501)+$B$3))),IF($EC$13="",INDEX(productData[description],SMALL(IF(ISNUMBER(MATCH(productData[sex],$EC$11,0)),MATCH(ROW(productData[sku]),ROW(productData[sku])),""),ROWS($A$15:A501)+$B$3)),INDEX(productData[description],SMALL(IF(ISNUMBER(MATCH(productData[sex],$EC$11,0)*MATCH(productData[size1],$EC$13,0)),MATCH(ROW(productData[sku]),ROW(productData[sku])),""),ROWS($A$15:A501)+$B$3)))),IF($EC$11="",IF($EC$13="",INDEX(productData[description],SMALL(IF(ISNUMBER(MATCH(productData[category],$EC$9,0)),MATCH(ROW(productData[sku]),ROW(productData[sku])),""),ROWS($A$15:A501)+$B$3)),INDEX(productData[description],SMALL(IF(ISNUMBER(MATCH(productData[category],$EC$9,0)*MATCH(productData[size1],$EC$13,0)),MATCH(ROW(productData[sku]),ROW(productData[sku])),""),ROWS($A$15:A501)+$B$3))),IF($EC$13="",INDEX(productData[description],SMALL(IF(ISNUMBER(MATCH(productData[category],$EC$9,0)*MATCH(productData[sex],$EC$11,0)),MATCH(ROW(productData[sku]),ROW(productData[sku])),""),ROWS($A$15:A501)+$B$3)),INDEX(productData[description],SMALL(IF(ISNUMBER(MATCH(productData[category],$EC$9,0)*MATCH(productData[sex],$EC$11,0)*MATCH(productData[size1],$EC$13,0)),MATCH(ROW(productData[sku]),ROW(productData[sku])),""),ROWS($A$15:A501)+$B$3))))),"")</f>
        <v/>
      </c>
      <c r="EG496" s="343" t="str">
        <f>IFERROR(IF('BHPC MANAGER'!$EE496="","",INDEX(inventory[ESISTENZA],MATCH('BHPC MANAGER'!$EE496,inventory[SKU],0))),0)</f>
        <v/>
      </c>
      <c r="EH496" s="344"/>
      <c r="EI496" s="344" t="str">
        <f t="shared" si="25"/>
        <v/>
      </c>
      <c r="EJ496" s="345"/>
      <c r="EK496" s="346" t="str">
        <f t="shared" si="26"/>
        <v/>
      </c>
    </row>
    <row r="497" spans="135:141" x14ac:dyDescent="0.35">
      <c r="EE497" s="337" t="str">
        <f t="array" ref="EE497">IFERROR(IF($EC$9="",IF($EC$11="",IF($EC$13="",INDEX(productData[sku],SMALL(MATCH(ROW(productData[sku]),ROW(productData[sku])),ROWS($A$15:A504)+$B$3)),INDEX(productData[sku],SMALL(IF(ISNUMBER(MATCH(productData[size1],$EC$13,0)),MATCH(ROW(productData[sku]),ROW(productData[sku])),""),ROWS($A$15:A502)+$B$3))),IF($EC$13="",INDEX(productData[sku],SMALL(IF(ISNUMBER(MATCH(productData[sex],$EC$11,0)),MATCH(ROW(productData[sku]),ROW(productData[sku])),""),ROWS($A$15:A502)+$B$3)),INDEX(productData[sku],SMALL(IF(ISNUMBER(MATCH(productData[sex],$EC$11,0)*MATCH(productData[size1],$EC$13,0)),MATCH(ROW(productData[sku]),ROW(productData[sku])),""),ROWS($A$15:A502)+$B$3)))),IF($EC$11="",IF($EC$13="",INDEX(productData[sku],SMALL(IF(ISNUMBER(MATCH(productData[category],$EC$9,0)),MATCH(ROW(productData[sku]),ROW(productData[sku])),""),ROWS($A$15:A502)+$B$3)),INDEX(productData[sku],SMALL(IF(ISNUMBER(MATCH(productData[category],$EC$9,0)*MATCH(productData[size1],$EC$13,0)),MATCH(ROW(productData[sku]),ROW(productData[sku])),""),ROWS($A$15:A502)+$B$3))),IF($EC$13="",INDEX(productData[sku],SMALL(IF(ISNUMBER(MATCH(productData[category],$EC$9,0)*MATCH(productData[sex],$EC$11,0)),MATCH(ROW(productData[sku]),ROW(productData[sku])),""),ROWS($A$15:A502)+$B$3)),INDEX(productData[sku],SMALL(IF(ISNUMBER(MATCH(productData[category],$EC$9,0)*MATCH(productData[sex],$EC$11,0)*MATCH(productData[size1],$EC$13,0)),MATCH(ROW(productData[sku]),ROW(productData[sku])),""),ROWS($A$15:A502)+$B$3))))),"")</f>
        <v/>
      </c>
      <c r="EF497" s="501" t="str">
        <f t="array" ref="EF497">IFERROR(IF($EC$9="",IF($EC$11="",IF($EC$13="",INDEX(productData[description],SMALL(MATCH(ROW(productData[sku]),ROW(productData[sku])),ROWS($A$15:A504)+$B$3)),INDEX(productData[description],SMALL(IF(ISNUMBER(MATCH(productData[size1],$EC$13,0)),MATCH(ROW(productData[sku]),ROW(productData[sku])),""),ROWS($A$15:A502)+$B$3))),IF($EC$13="",INDEX(productData[description],SMALL(IF(ISNUMBER(MATCH(productData[sex],$EC$11,0)),MATCH(ROW(productData[sku]),ROW(productData[sku])),""),ROWS($A$15:A502)+$B$3)),INDEX(productData[description],SMALL(IF(ISNUMBER(MATCH(productData[sex],$EC$11,0)*MATCH(productData[size1],$EC$13,0)),MATCH(ROW(productData[sku]),ROW(productData[sku])),""),ROWS($A$15:A502)+$B$3)))),IF($EC$11="",IF($EC$13="",INDEX(productData[description],SMALL(IF(ISNUMBER(MATCH(productData[category],$EC$9,0)),MATCH(ROW(productData[sku]),ROW(productData[sku])),""),ROWS($A$15:A502)+$B$3)),INDEX(productData[description],SMALL(IF(ISNUMBER(MATCH(productData[category],$EC$9,0)*MATCH(productData[size1],$EC$13,0)),MATCH(ROW(productData[sku]),ROW(productData[sku])),""),ROWS($A$15:A502)+$B$3))),IF($EC$13="",INDEX(productData[description],SMALL(IF(ISNUMBER(MATCH(productData[category],$EC$9,0)*MATCH(productData[sex],$EC$11,0)),MATCH(ROW(productData[sku]),ROW(productData[sku])),""),ROWS($A$15:A502)+$B$3)),INDEX(productData[description],SMALL(IF(ISNUMBER(MATCH(productData[category],$EC$9,0)*MATCH(productData[sex],$EC$11,0)*MATCH(productData[size1],$EC$13,0)),MATCH(ROW(productData[sku]),ROW(productData[sku])),""),ROWS($A$15:A502)+$B$3))))),"")</f>
        <v/>
      </c>
      <c r="EG497" s="338" t="str">
        <f>IFERROR(IF('BHPC MANAGER'!$EE497="","",INDEX(inventory[ESISTENZA],MATCH('BHPC MANAGER'!$EE497,inventory[SKU],0))),0)</f>
        <v/>
      </c>
      <c r="EH497" s="339"/>
      <c r="EI497" s="339" t="str">
        <f t="shared" si="25"/>
        <v/>
      </c>
      <c r="EJ497" s="340"/>
      <c r="EK497" s="341" t="str">
        <f t="shared" si="26"/>
        <v/>
      </c>
    </row>
    <row r="498" spans="135:141" x14ac:dyDescent="0.35">
      <c r="EE498" s="342" t="str">
        <f t="array" ref="EE498">IFERROR(IF($EC$9="",IF($EC$11="",IF($EC$13="",INDEX(productData[sku],SMALL(MATCH(ROW(productData[sku]),ROW(productData[sku])),ROWS($A$15:A505)+$B$3)),INDEX(productData[sku],SMALL(IF(ISNUMBER(MATCH(productData[size1],$EC$13,0)),MATCH(ROW(productData[sku]),ROW(productData[sku])),""),ROWS($A$15:A503)+$B$3))),IF($EC$13="",INDEX(productData[sku],SMALL(IF(ISNUMBER(MATCH(productData[sex],$EC$11,0)),MATCH(ROW(productData[sku]),ROW(productData[sku])),""),ROWS($A$15:A503)+$B$3)),INDEX(productData[sku],SMALL(IF(ISNUMBER(MATCH(productData[sex],$EC$11,0)*MATCH(productData[size1],$EC$13,0)),MATCH(ROW(productData[sku]),ROW(productData[sku])),""),ROWS($A$15:A503)+$B$3)))),IF($EC$11="",IF($EC$13="",INDEX(productData[sku],SMALL(IF(ISNUMBER(MATCH(productData[category],$EC$9,0)),MATCH(ROW(productData[sku]),ROW(productData[sku])),""),ROWS($A$15:A503)+$B$3)),INDEX(productData[sku],SMALL(IF(ISNUMBER(MATCH(productData[category],$EC$9,0)*MATCH(productData[size1],$EC$13,0)),MATCH(ROW(productData[sku]),ROW(productData[sku])),""),ROWS($A$15:A503)+$B$3))),IF($EC$13="",INDEX(productData[sku],SMALL(IF(ISNUMBER(MATCH(productData[category],$EC$9,0)*MATCH(productData[sex],$EC$11,0)),MATCH(ROW(productData[sku]),ROW(productData[sku])),""),ROWS($A$15:A503)+$B$3)),INDEX(productData[sku],SMALL(IF(ISNUMBER(MATCH(productData[category],$EC$9,0)*MATCH(productData[sex],$EC$11,0)*MATCH(productData[size1],$EC$13,0)),MATCH(ROW(productData[sku]),ROW(productData[sku])),""),ROWS($A$15:A503)+$B$3))))),"")</f>
        <v/>
      </c>
      <c r="EF498" s="502" t="str">
        <f t="array" ref="EF498">IFERROR(IF($EC$9="",IF($EC$11="",IF($EC$13="",INDEX(productData[description],SMALL(MATCH(ROW(productData[sku]),ROW(productData[sku])),ROWS($A$15:A505)+$B$3)),INDEX(productData[description],SMALL(IF(ISNUMBER(MATCH(productData[size1],$EC$13,0)),MATCH(ROW(productData[sku]),ROW(productData[sku])),""),ROWS($A$15:A503)+$B$3))),IF($EC$13="",INDEX(productData[description],SMALL(IF(ISNUMBER(MATCH(productData[sex],$EC$11,0)),MATCH(ROW(productData[sku]),ROW(productData[sku])),""),ROWS($A$15:A503)+$B$3)),INDEX(productData[description],SMALL(IF(ISNUMBER(MATCH(productData[sex],$EC$11,0)*MATCH(productData[size1],$EC$13,0)),MATCH(ROW(productData[sku]),ROW(productData[sku])),""),ROWS($A$15:A503)+$B$3)))),IF($EC$11="",IF($EC$13="",INDEX(productData[description],SMALL(IF(ISNUMBER(MATCH(productData[category],$EC$9,0)),MATCH(ROW(productData[sku]),ROW(productData[sku])),""),ROWS($A$15:A503)+$B$3)),INDEX(productData[description],SMALL(IF(ISNUMBER(MATCH(productData[category],$EC$9,0)*MATCH(productData[size1],$EC$13,0)),MATCH(ROW(productData[sku]),ROW(productData[sku])),""),ROWS($A$15:A503)+$B$3))),IF($EC$13="",INDEX(productData[description],SMALL(IF(ISNUMBER(MATCH(productData[category],$EC$9,0)*MATCH(productData[sex],$EC$11,0)),MATCH(ROW(productData[sku]),ROW(productData[sku])),""),ROWS($A$15:A503)+$B$3)),INDEX(productData[description],SMALL(IF(ISNUMBER(MATCH(productData[category],$EC$9,0)*MATCH(productData[sex],$EC$11,0)*MATCH(productData[size1],$EC$13,0)),MATCH(ROW(productData[sku]),ROW(productData[sku])),""),ROWS($A$15:A503)+$B$3))))),"")</f>
        <v/>
      </c>
      <c r="EG498" s="343" t="str">
        <f>IFERROR(IF('BHPC MANAGER'!$EE498="","",INDEX(inventory[ESISTENZA],MATCH('BHPC MANAGER'!$EE498,inventory[SKU],0))),0)</f>
        <v/>
      </c>
      <c r="EH498" s="344"/>
      <c r="EI498" s="344" t="str">
        <f t="shared" si="25"/>
        <v/>
      </c>
      <c r="EJ498" s="345"/>
      <c r="EK498" s="346" t="str">
        <f t="shared" si="26"/>
        <v/>
      </c>
    </row>
    <row r="499" spans="135:141" x14ac:dyDescent="0.35">
      <c r="EE499" s="337" t="str">
        <f t="array" ref="EE499">IFERROR(IF($EC$9="",IF($EC$11="",IF($EC$13="",INDEX(productData[sku],SMALL(MATCH(ROW(productData[sku]),ROW(productData[sku])),ROWS($A$15:A506)+$B$3)),INDEX(productData[sku],SMALL(IF(ISNUMBER(MATCH(productData[size1],$EC$13,0)),MATCH(ROW(productData[sku]),ROW(productData[sku])),""),ROWS($A$15:A504)+$B$3))),IF($EC$13="",INDEX(productData[sku],SMALL(IF(ISNUMBER(MATCH(productData[sex],$EC$11,0)),MATCH(ROW(productData[sku]),ROW(productData[sku])),""),ROWS($A$15:A504)+$B$3)),INDEX(productData[sku],SMALL(IF(ISNUMBER(MATCH(productData[sex],$EC$11,0)*MATCH(productData[size1],$EC$13,0)),MATCH(ROW(productData[sku]),ROW(productData[sku])),""),ROWS($A$15:A504)+$B$3)))),IF($EC$11="",IF($EC$13="",INDEX(productData[sku],SMALL(IF(ISNUMBER(MATCH(productData[category],$EC$9,0)),MATCH(ROW(productData[sku]),ROW(productData[sku])),""),ROWS($A$15:A504)+$B$3)),INDEX(productData[sku],SMALL(IF(ISNUMBER(MATCH(productData[category],$EC$9,0)*MATCH(productData[size1],$EC$13,0)),MATCH(ROW(productData[sku]),ROW(productData[sku])),""),ROWS($A$15:A504)+$B$3))),IF($EC$13="",INDEX(productData[sku],SMALL(IF(ISNUMBER(MATCH(productData[category],$EC$9,0)*MATCH(productData[sex],$EC$11,0)),MATCH(ROW(productData[sku]),ROW(productData[sku])),""),ROWS($A$15:A504)+$B$3)),INDEX(productData[sku],SMALL(IF(ISNUMBER(MATCH(productData[category],$EC$9,0)*MATCH(productData[sex],$EC$11,0)*MATCH(productData[size1],$EC$13,0)),MATCH(ROW(productData[sku]),ROW(productData[sku])),""),ROWS($A$15:A504)+$B$3))))),"")</f>
        <v/>
      </c>
      <c r="EF499" s="501" t="str">
        <f t="array" ref="EF499">IFERROR(IF($EC$9="",IF($EC$11="",IF($EC$13="",INDEX(productData[description],SMALL(MATCH(ROW(productData[sku]),ROW(productData[sku])),ROWS($A$15:A506)+$B$3)),INDEX(productData[description],SMALL(IF(ISNUMBER(MATCH(productData[size1],$EC$13,0)),MATCH(ROW(productData[sku]),ROW(productData[sku])),""),ROWS($A$15:A504)+$B$3))),IF($EC$13="",INDEX(productData[description],SMALL(IF(ISNUMBER(MATCH(productData[sex],$EC$11,0)),MATCH(ROW(productData[sku]),ROW(productData[sku])),""),ROWS($A$15:A504)+$B$3)),INDEX(productData[description],SMALL(IF(ISNUMBER(MATCH(productData[sex],$EC$11,0)*MATCH(productData[size1],$EC$13,0)),MATCH(ROW(productData[sku]),ROW(productData[sku])),""),ROWS($A$15:A504)+$B$3)))),IF($EC$11="",IF($EC$13="",INDEX(productData[description],SMALL(IF(ISNUMBER(MATCH(productData[category],$EC$9,0)),MATCH(ROW(productData[sku]),ROW(productData[sku])),""),ROWS($A$15:A504)+$B$3)),INDEX(productData[description],SMALL(IF(ISNUMBER(MATCH(productData[category],$EC$9,0)*MATCH(productData[size1],$EC$13,0)),MATCH(ROW(productData[sku]),ROW(productData[sku])),""),ROWS($A$15:A504)+$B$3))),IF($EC$13="",INDEX(productData[description],SMALL(IF(ISNUMBER(MATCH(productData[category],$EC$9,0)*MATCH(productData[sex],$EC$11,0)),MATCH(ROW(productData[sku]),ROW(productData[sku])),""),ROWS($A$15:A504)+$B$3)),INDEX(productData[description],SMALL(IF(ISNUMBER(MATCH(productData[category],$EC$9,0)*MATCH(productData[sex],$EC$11,0)*MATCH(productData[size1],$EC$13,0)),MATCH(ROW(productData[sku]),ROW(productData[sku])),""),ROWS($A$15:A504)+$B$3))))),"")</f>
        <v/>
      </c>
      <c r="EG499" s="338" t="str">
        <f>IFERROR(IF('BHPC MANAGER'!$EE499="","",INDEX(inventory[ESISTENZA],MATCH('BHPC MANAGER'!$EE499,inventory[SKU],0))),0)</f>
        <v/>
      </c>
      <c r="EH499" s="339"/>
      <c r="EI499" s="339" t="str">
        <f t="shared" si="25"/>
        <v/>
      </c>
      <c r="EJ499" s="340"/>
      <c r="EK499" s="341" t="str">
        <f t="shared" si="26"/>
        <v/>
      </c>
    </row>
    <row r="500" spans="135:141" ht="15" thickBot="1" x14ac:dyDescent="0.4">
      <c r="EE500" s="347" t="str">
        <f t="array" ref="EE500">IFERROR(IF($EC$9="",IF($EC$11="",IF($EC$13="",INDEX(productData[sku],SMALL(MATCH(ROW(productData[sku]),ROW(productData[sku])),ROWS($A$15:A507)+$B$3)),INDEX(productData[sku],SMALL(IF(ISNUMBER(MATCH(productData[size1],$EC$13,0)),MATCH(ROW(productData[sku]),ROW(productData[sku])),""),ROWS($A$15:A505)+$B$3))),IF($EC$13="",INDEX(productData[sku],SMALL(IF(ISNUMBER(MATCH(productData[sex],$EC$11,0)),MATCH(ROW(productData[sku]),ROW(productData[sku])),""),ROWS($A$15:A505)+$B$3)),INDEX(productData[sku],SMALL(IF(ISNUMBER(MATCH(productData[sex],$EC$11,0)*MATCH(productData[size1],$EC$13,0)),MATCH(ROW(productData[sku]),ROW(productData[sku])),""),ROWS($A$15:A505)+$B$3)))),IF($EC$11="",IF($EC$13="",INDEX(productData[sku],SMALL(IF(ISNUMBER(MATCH(productData[category],$EC$9,0)),MATCH(ROW(productData[sku]),ROW(productData[sku])),""),ROWS($A$15:A505)+$B$3)),INDEX(productData[sku],SMALL(IF(ISNUMBER(MATCH(productData[category],$EC$9,0)*MATCH(productData[size1],$EC$13,0)),MATCH(ROW(productData[sku]),ROW(productData[sku])),""),ROWS($A$15:A505)+$B$3))),IF($EC$13="",INDEX(productData[sku],SMALL(IF(ISNUMBER(MATCH(productData[category],$EC$9,0)*MATCH(productData[sex],$EC$11,0)),MATCH(ROW(productData[sku]),ROW(productData[sku])),""),ROWS($A$15:A505)+$B$3)),INDEX(productData[sku],SMALL(IF(ISNUMBER(MATCH(productData[category],$EC$9,0)*MATCH(productData[sex],$EC$11,0)*MATCH(productData[size1],$EC$13,0)),MATCH(ROW(productData[sku]),ROW(productData[sku])),""),ROWS($A$15:A505)+$B$3))))),"")</f>
        <v/>
      </c>
      <c r="EF500" s="503" t="str">
        <f t="array" ref="EF500">IFERROR(IF($EC$9="",IF($EC$11="",IF($EC$13="",INDEX(productData[description],SMALL(MATCH(ROW(productData[sku]),ROW(productData[sku])),ROWS($A$15:A507)+$B$3)),INDEX(productData[description],SMALL(IF(ISNUMBER(MATCH(productData[size1],$EC$13,0)),MATCH(ROW(productData[sku]),ROW(productData[sku])),""),ROWS($A$15:A505)+$B$3))),IF($EC$13="",INDEX(productData[description],SMALL(IF(ISNUMBER(MATCH(productData[sex],$EC$11,0)),MATCH(ROW(productData[sku]),ROW(productData[sku])),""),ROWS($A$15:A505)+$B$3)),INDEX(productData[description],SMALL(IF(ISNUMBER(MATCH(productData[sex],$EC$11,0)*MATCH(productData[size1],$EC$13,0)),MATCH(ROW(productData[sku]),ROW(productData[sku])),""),ROWS($A$15:A505)+$B$3)))),IF($EC$11="",IF($EC$13="",INDEX(productData[description],SMALL(IF(ISNUMBER(MATCH(productData[category],$EC$9,0)),MATCH(ROW(productData[sku]),ROW(productData[sku])),""),ROWS($A$15:A505)+$B$3)),INDEX(productData[description],SMALL(IF(ISNUMBER(MATCH(productData[category],$EC$9,0)*MATCH(productData[size1],$EC$13,0)),MATCH(ROW(productData[sku]),ROW(productData[sku])),""),ROWS($A$15:A505)+$B$3))),IF($EC$13="",INDEX(productData[description],SMALL(IF(ISNUMBER(MATCH(productData[category],$EC$9,0)*MATCH(productData[sex],$EC$11,0)),MATCH(ROW(productData[sku]),ROW(productData[sku])),""),ROWS($A$15:A505)+$B$3)),INDEX(productData[description],SMALL(IF(ISNUMBER(MATCH(productData[category],$EC$9,0)*MATCH(productData[sex],$EC$11,0)*MATCH(productData[size1],$EC$13,0)),MATCH(ROW(productData[sku]),ROW(productData[sku])),""),ROWS($A$15:A505)+$B$3))))),"")</f>
        <v/>
      </c>
      <c r="EG500" s="348" t="str">
        <f>IFERROR(IF('BHPC MANAGER'!$EE500="","",INDEX(inventory[ESISTENZA],MATCH('BHPC MANAGER'!$EE500,inventory[SKU],0))),0)</f>
        <v/>
      </c>
      <c r="EH500" s="349"/>
      <c r="EI500" s="349" t="str">
        <f t="shared" si="25"/>
        <v/>
      </c>
      <c r="EJ500" s="350"/>
      <c r="EK500" s="351" t="str">
        <f t="shared" si="26"/>
        <v/>
      </c>
    </row>
  </sheetData>
  <sortState xmlns:xlrd2="http://schemas.microsoft.com/office/spreadsheetml/2017/richdata2" ref="BZ8:CT11">
    <sortCondition ref="CM8:CM11" customList="PRESTIGE,MASSTIGE,DEODORANT,GIFTSET,BODYMIST,ROLL-ON,TESTER,PACKING MATERIAL,CLOTHING,SUNGLASSES"/>
    <sortCondition ref="BZ8:BZ11"/>
  </sortState>
  <dataConsolidate/>
  <mergeCells count="22">
    <mergeCell ref="N4:O4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BB32:BD32"/>
    <mergeCell ref="BB31:BD31"/>
    <mergeCell ref="N5:O5"/>
    <mergeCell ref="EJ6:EJ7"/>
    <mergeCell ref="EK6:EK7"/>
    <mergeCell ref="BD22:BH23"/>
    <mergeCell ref="BD19:BH20"/>
    <mergeCell ref="BX18:BX19"/>
    <mergeCell ref="EF6:EF7"/>
    <mergeCell ref="EE6:EE7"/>
    <mergeCell ref="EG6:EG7"/>
    <mergeCell ref="EH6:EH7"/>
    <mergeCell ref="EI6:EI7"/>
  </mergeCells>
  <phoneticPr fontId="55" type="noConversion"/>
  <conditionalFormatting sqref="L8:O110 Q8:W110">
    <cfRule type="expression" dxfId="69" priority="64">
      <formula>$B$2=ROW()</formula>
    </cfRule>
    <cfRule type="expression" dxfId="68" priority="65">
      <formula>$B$2=ROW()</formula>
    </cfRule>
  </conditionalFormatting>
  <conditionalFormatting sqref="N8:N110">
    <cfRule type="expression" dxfId="67" priority="2">
      <formula>AND($B$2=ROW(), $N8=0)</formula>
    </cfRule>
    <cfRule type="expression" dxfId="66" priority="16">
      <formula>N8=0</formula>
    </cfRule>
    <cfRule type="cellIs" dxfId="65" priority="60" operator="equal">
      <formula>"PRODUCTION"</formula>
    </cfRule>
    <cfRule type="cellIs" dxfId="64" priority="70" operator="equal">
      <formula>"SUPPLY"</formula>
    </cfRule>
    <cfRule type="cellIs" dxfId="63" priority="72" operator="equal">
      <formula>"SAMPLING"</formula>
    </cfRule>
    <cfRule type="cellIs" dxfId="62" priority="73" operator="equal">
      <formula>"SALE"</formula>
    </cfRule>
  </conditionalFormatting>
  <conditionalFormatting sqref="EK8:EK500">
    <cfRule type="cellIs" dxfId="61" priority="54" operator="equal">
      <formula>0</formula>
    </cfRule>
    <cfRule type="cellIs" dxfId="60" priority="56" operator="lessThan">
      <formula>0</formula>
    </cfRule>
    <cfRule type="cellIs" dxfId="59" priority="59" operator="notEqual">
      <formula>0</formula>
    </cfRule>
  </conditionalFormatting>
  <conditionalFormatting sqref="CU8:CU110">
    <cfRule type="expression" dxfId="58" priority="57">
      <formula>AND(CU8&gt;=0,CU8&lt;&gt;"")</formula>
    </cfRule>
    <cfRule type="cellIs" dxfId="57" priority="58" operator="lessThan">
      <formula>0</formula>
    </cfRule>
    <cfRule type="cellIs" dxfId="56" priority="113" operator="equal">
      <formula>"NO"</formula>
    </cfRule>
    <cfRule type="cellIs" dxfId="55" priority="114" operator="equal">
      <formula>"OK"</formula>
    </cfRule>
  </conditionalFormatting>
  <conditionalFormatting sqref="S8:T110">
    <cfRule type="cellIs" dxfId="54" priority="30" operator="equal">
      <formula>FALSE</formula>
    </cfRule>
    <cfRule type="cellIs" dxfId="53" priority="31" operator="equal">
      <formula>TRUE</formula>
    </cfRule>
    <cfRule type="cellIs" dxfId="52" priority="74" operator="equal">
      <formula>FALSE</formula>
    </cfRule>
    <cfRule type="cellIs" dxfId="51" priority="85" operator="equal">
      <formula>TRUE</formula>
    </cfRule>
  </conditionalFormatting>
  <conditionalFormatting sqref="S8:S110">
    <cfRule type="expression" dxfId="50" priority="7">
      <formula>AND($B$2=ROW(), $S8=0)</formula>
    </cfRule>
    <cfRule type="cellIs" dxfId="49" priority="50" operator="equal">
      <formula>"GOODS SENT"</formula>
    </cfRule>
    <cfRule type="expression" dxfId="48" priority="61">
      <formula>AND($B$2=ROW(), S8&lt;&gt;0)</formula>
    </cfRule>
  </conditionalFormatting>
  <conditionalFormatting sqref="S8:S110">
    <cfRule type="expression" dxfId="47" priority="21">
      <formula>S8=0</formula>
    </cfRule>
  </conditionalFormatting>
  <conditionalFormatting sqref="U8:U110">
    <cfRule type="expression" dxfId="46" priority="9">
      <formula>AND($B$2=ROW(), $U8=0)</formula>
    </cfRule>
    <cfRule type="expression" dxfId="45" priority="25">
      <formula>U8=0</formula>
    </cfRule>
    <cfRule type="cellIs" dxfId="44" priority="67" operator="equal">
      <formula>"BY ROAD"</formula>
    </cfRule>
    <cfRule type="cellIs" dxfId="43" priority="68" operator="equal">
      <formula>"BY SEA"</formula>
    </cfRule>
    <cfRule type="cellIs" dxfId="42" priority="69" operator="equal">
      <formula>"BY AIR"</formula>
    </cfRule>
  </conditionalFormatting>
  <conditionalFormatting sqref="P8:P110">
    <cfRule type="expression" dxfId="41" priority="4">
      <formula>AND($B$2=ROW(), $P8=0)</formula>
    </cfRule>
    <cfRule type="expression" dxfId="40" priority="18">
      <formula>P8=0</formula>
    </cfRule>
    <cfRule type="expression" dxfId="39" priority="63">
      <formula>AND($B$2=ROW(), $P8&lt;&gt;0)</formula>
    </cfRule>
  </conditionalFormatting>
  <conditionalFormatting sqref="Q8:Q110">
    <cfRule type="expression" dxfId="38" priority="5">
      <formula>AND($B$2=ROW(), $Q8=0)</formula>
    </cfRule>
    <cfRule type="expression" dxfId="37" priority="19">
      <formula>Q8=0</formula>
    </cfRule>
  </conditionalFormatting>
  <conditionalFormatting sqref="W8:W110">
    <cfRule type="expression" dxfId="36" priority="11">
      <formula>AND($B$2=ROW(), $W8=0)</formula>
    </cfRule>
    <cfRule type="expression" dxfId="35" priority="27">
      <formula>W8=0</formula>
    </cfRule>
    <cfRule type="cellIs" dxfId="34" priority="51" operator="equal">
      <formula>"WAITING"</formula>
    </cfRule>
    <cfRule type="cellIs" dxfId="33" priority="53" operator="equal">
      <formula>"OK"</formula>
    </cfRule>
  </conditionalFormatting>
  <conditionalFormatting sqref="EK251:EK500">
    <cfRule type="cellIs" dxfId="32" priority="41" operator="equal">
      <formula>0</formula>
    </cfRule>
    <cfRule type="cellIs" dxfId="31" priority="42" operator="lessThan">
      <formula>0</formula>
    </cfRule>
    <cfRule type="cellIs" dxfId="30" priority="48" operator="notEqual">
      <formula>0</formula>
    </cfRule>
  </conditionalFormatting>
  <conditionalFormatting sqref="G16">
    <cfRule type="cellIs" dxfId="29" priority="40" operator="equal">
      <formula>0</formula>
    </cfRule>
  </conditionalFormatting>
  <conditionalFormatting sqref="BZ8:CT110">
    <cfRule type="expression" dxfId="28" priority="39">
      <formula>$B$10=ROW()</formula>
    </cfRule>
  </conditionalFormatting>
  <conditionalFormatting sqref="V8:W110">
    <cfRule type="cellIs" dxfId="27" priority="28" operator="equal">
      <formula>"DONE"</formula>
    </cfRule>
    <cfRule type="cellIs" dxfId="26" priority="29" operator="equal">
      <formula>"ALL READY"</formula>
    </cfRule>
    <cfRule type="cellIs" dxfId="25" priority="32" operator="equal">
      <formula>"SHIPPED"</formula>
    </cfRule>
    <cfRule type="cellIs" dxfId="24" priority="33" operator="equal">
      <formula>"ON WAITING"</formula>
    </cfRule>
    <cfRule type="cellIs" dxfId="23" priority="34" operator="equal">
      <formula>"PREPARING"</formula>
    </cfRule>
    <cfRule type="cellIs" dxfId="22" priority="35" operator="equal">
      <formula>"TO LOAD"</formula>
    </cfRule>
    <cfRule type="cellIs" dxfId="21" priority="37" operator="equal">
      <formula>"IN TRANSIT"</formula>
    </cfRule>
    <cfRule type="cellIs" dxfId="20" priority="38" operator="equal">
      <formula>"DELIVERED"</formula>
    </cfRule>
    <cfRule type="cellIs" dxfId="19" priority="55" operator="equal">
      <formula>"DONE"</formula>
    </cfRule>
    <cfRule type="cellIs" dxfId="18" priority="66" operator="equal">
      <formula>"ALL READY"</formula>
    </cfRule>
    <cfRule type="cellIs" dxfId="17" priority="89" operator="equal">
      <formula>"SHIPPED"</formula>
    </cfRule>
    <cfRule type="cellIs" dxfId="16" priority="90" operator="equal">
      <formula>"ON WAITING"</formula>
    </cfRule>
    <cfRule type="cellIs" dxfId="15" priority="91" operator="equal">
      <formula>"PREPARING"</formula>
    </cfRule>
    <cfRule type="cellIs" dxfId="14" priority="95" operator="equal">
      <formula>"TO LOAD"</formula>
    </cfRule>
    <cfRule type="cellIs" dxfId="13" priority="103" operator="equal">
      <formula>"IN TRANSIT"</formula>
    </cfRule>
    <cfRule type="cellIs" dxfId="12" priority="108" operator="equal">
      <formula>"DELIVERED"</formula>
    </cfRule>
  </conditionalFormatting>
  <conditionalFormatting sqref="L8:L110">
    <cfRule type="expression" dxfId="11" priority="12">
      <formula>AND($B$2=ROW(), $L8=0)</formula>
    </cfRule>
    <cfRule type="expression" dxfId="10" priority="13">
      <formula>L8=0</formula>
    </cfRule>
  </conditionalFormatting>
  <conditionalFormatting sqref="M8:M110">
    <cfRule type="expression" dxfId="9" priority="1">
      <formula>AND($B$2=ROW(), $M8=0)</formula>
    </cfRule>
    <cfRule type="expression" dxfId="8" priority="14">
      <formula>M8=0</formula>
    </cfRule>
  </conditionalFormatting>
  <conditionalFormatting sqref="O8:O110">
    <cfRule type="expression" dxfId="7" priority="3">
      <formula>AND($B$2=ROW(), $O8=0)</formula>
    </cfRule>
    <cfRule type="expression" dxfId="6" priority="17">
      <formula>O8=0</formula>
    </cfRule>
  </conditionalFormatting>
  <conditionalFormatting sqref="R8:R110">
    <cfRule type="expression" dxfId="5" priority="6">
      <formula>AND($B$2=ROW(), $R8=0)</formula>
    </cfRule>
    <cfRule type="expression" dxfId="4" priority="20">
      <formula>R8=0</formula>
    </cfRule>
  </conditionalFormatting>
  <conditionalFormatting sqref="T8:T110">
    <cfRule type="expression" dxfId="3" priority="8">
      <formula>AND($B$2=ROW(), $T8=0)</formula>
    </cfRule>
    <cfRule type="expression" dxfId="2" priority="22">
      <formula>T8=0</formula>
    </cfRule>
  </conditionalFormatting>
  <conditionalFormatting sqref="V8:V110">
    <cfRule type="expression" dxfId="1" priority="10">
      <formula>AND($B$2=ROW(), $V8=0)</formula>
    </cfRule>
    <cfRule type="expression" dxfId="0" priority="26">
      <formula>V8=0</formula>
    </cfRule>
  </conditionalFormatting>
  <dataValidations count="23">
    <dataValidation type="list" allowBlank="1" showInputMessage="1" showErrorMessage="1" sqref="CX35" xr:uid="{00000000-0002-0000-0C00-000000000000}">
      <formula1>"NO PALLET,CONSOLIDATO,PER CATEGORIA,PER SKU,PER SESSO"</formula1>
    </dataValidation>
    <dataValidation type="list" allowBlank="1" showInputMessage="1" showErrorMessage="1" sqref="CX36" xr:uid="{00000000-0002-0000-0C00-000001000000}">
      <formula1>"80x120,100x120"</formula1>
    </dataValidation>
    <dataValidation type="list" allowBlank="1" showInputMessage="1" showErrorMessage="1" sqref="DL6:DV6" xr:uid="{00000000-0002-0000-0C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C00-000003000000}">
      <formula1>"BY ROAD,BY SEA,BY AIR"</formula1>
    </dataValidation>
    <dataValidation type="list" allowBlank="1" showInputMessage="1" showErrorMessage="1" sqref="AX29:AY29" xr:uid="{00000000-0002-0000-0C00-000004000000}">
      <formula1>$AR$51:$AR$59</formula1>
    </dataValidation>
    <dataValidation type="list" allowBlank="1" showInputMessage="1" showErrorMessage="1" sqref="AR13" xr:uid="{00000000-0002-0000-0C00-000005000000}">
      <formula1>"EUR,USD,GBP"</formula1>
    </dataValidation>
    <dataValidation type="list" allowBlank="1" showInputMessage="1" showErrorMessage="1" sqref="AR28" xr:uid="{00000000-0002-0000-0C00-000006000000}">
      <formula1>"80x120,100x120,NO PALLET"</formula1>
    </dataValidation>
    <dataValidation type="list" allowBlank="1" showInputMessage="1" showErrorMessage="1" sqref="AX32 AT14 AT39" xr:uid="{00000000-0002-0000-0C00-000007000000}">
      <formula1>"VERO,FALSO"</formula1>
    </dataValidation>
    <dataValidation type="list" allowBlank="1" showInputMessage="1" showErrorMessage="1" sqref="AZ7" xr:uid="{00000000-0002-0000-0C00-000008000000}">
      <formula1>$AW$49:$BH$49</formula1>
    </dataValidation>
    <dataValidation type="list" allowBlank="1" showInputMessage="1" showErrorMessage="1" sqref="AT13" xr:uid="{00000000-0002-0000-0C00-000009000000}">
      <formula1>"SALE,SAMPLE,SUPPLY"</formula1>
    </dataValidation>
    <dataValidation type="list" allowBlank="1" showInputMessage="1" showErrorMessage="1" sqref="AT18" xr:uid="{00000000-0002-0000-0C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C00-00000B000000}">
      <formula1>"50,100,150,175,200,300"</formula1>
    </dataValidation>
    <dataValidation type="list" allowBlank="1" showInputMessage="1" showErrorMessage="1" sqref="EC11" xr:uid="{00000000-0002-0000-0C00-00000C000000}">
      <formula1>"MAN,WOMAN"</formula1>
    </dataValidation>
    <dataValidation type="list" allowBlank="1" showInputMessage="1" showErrorMessage="1" sqref="AX27:AY27" xr:uid="{00000000-0002-0000-0C00-00000D000000}">
      <formula1>"ON WAITING, PREPARING,SHIPPED"</formula1>
    </dataValidation>
    <dataValidation type="list" allowBlank="1" showInputMessage="1" showErrorMessage="1" sqref="BH11" xr:uid="{00000000-0002-0000-0C00-00000E000000}">
      <formula1>"20',40',40' HC"</formula1>
    </dataValidation>
    <dataValidation type="list" allowBlank="1" showInputMessage="1" showErrorMessage="1" sqref="EC9" xr:uid="{00000000-0002-0000-0C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 FF24 FF22" xr:uid="{00000000-0002-0000-0C00-000010000000}">
      <formula1>45291</formula1>
      <formula2>73415</formula2>
    </dataValidation>
    <dataValidation type="list" allowBlank="1" showInputMessage="1" showErrorMessage="1" sqref="N5" xr:uid="{00000000-0002-0000-0C00-000012000000}">
      <formula1>"Ascending,Descending"</formula1>
    </dataValidation>
    <dataValidation type="list" allowBlank="1" showInputMessage="1" showErrorMessage="1" sqref="D11" xr:uid="{00000000-0002-0000-0C00-000014000000}">
      <formula1>"ON WAITING,PREPARING,ALL READY,SHIPPED,TO LOAD,IN TRANSIT,DELIVERED"</formula1>
    </dataValidation>
    <dataValidation type="list" allowBlank="1" showInputMessage="1" showErrorMessage="1" sqref="D9" xr:uid="{00000000-0002-0000-0C00-000015000000}">
      <formula1>clientName</formula1>
    </dataValidation>
    <dataValidation type="list" allowBlank="1" showInputMessage="1" showErrorMessage="1" sqref="D13" xr:uid="{00000000-0002-0000-0C00-000016000000}">
      <formula1>"SALE,SUPPLY,SAMPLING,PRODUCTION"</formula1>
    </dataValidation>
    <dataValidation type="list" allowBlank="1" showInputMessage="1" showErrorMessage="1" sqref="D15" xr:uid="{00000000-0002-0000-0C00-000017000000}">
      <formula1>"2023,2024,2025"</formula1>
    </dataValidation>
    <dataValidation type="list" allowBlank="1" showInputMessage="1" showErrorMessage="1" sqref="N4" xr:uid="{00000000-0002-0000-0C00-000013000000}">
      <formula1>$L$7:$V$7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36</vt:i4>
      </vt:variant>
    </vt:vector>
  </HeadingPairs>
  <TitlesOfParts>
    <vt:vector size="49" baseType="lpstr">
      <vt:lpstr>customerData</vt:lpstr>
      <vt:lpstr>productData</vt:lpstr>
      <vt:lpstr>giftSetBillOfMaterials</vt:lpstr>
      <vt:lpstr>inventoryData</vt:lpstr>
      <vt:lpstr>dgnClasses</vt:lpstr>
      <vt:lpstr>dgnClassesProducts</vt:lpstr>
      <vt:lpstr>orderData</vt:lpstr>
      <vt:lpstr>orderItemData</vt:lpstr>
      <vt:lpstr>proformaModelFinal</vt:lpstr>
      <vt:lpstr>packingListModelFinal</vt:lpstr>
      <vt:lpstr>dgnModelFinal</vt:lpstr>
      <vt:lpstr>utility</vt:lpstr>
      <vt:lpstr>BHPC MANAGER</vt:lpstr>
      <vt:lpstr>dgnModelFinal!Area_stampa</vt:lpstr>
      <vt:lpstr>packingListModelFinal!Area_stampa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DEODORANT_100</vt:lpstr>
      <vt:lpstr>DEODORANT_100_PESI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packingListModelFinal!giftSetSku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2024-12-08T17:47:40Z</dcterms:modified>
</cp:coreProperties>
</file>