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三峡大坝 Three Gorges Dam_ Was China's project worth building_ _ CNN_files\"/>
    </mc:Choice>
  </mc:AlternateContent>
  <xr:revisionPtr revIDLastSave="0" documentId="13_ncr:1_{154D617A-1C5C-455B-BD90-1D79DDD12DF8}" xr6:coauthVersionLast="47" xr6:coauthVersionMax="47" xr10:uidLastSave="{00000000-0000-0000-0000-000000000000}"/>
  <bookViews>
    <workbookView xWindow="-108" yWindow="-108" windowWidth="23256" windowHeight="13896" firstSheet="1" activeTab="5" xr2:uid="{AB8E8516-E132-1A49-8F26-BE8ED0F449FA}"/>
  </bookViews>
  <sheets>
    <sheet name="Cap 3 3.8" sheetId="1" r:id="rId1"/>
    <sheet name="Cap 3 3.4" sheetId="2" r:id="rId2"/>
    <sheet name="Cap 4 4.2" sheetId="3" r:id="rId3"/>
    <sheet name="Cap 4 4.3, 4.5, 4.6, 4.7" sheetId="5" r:id="rId4"/>
    <sheet name="Factor de ajuste" sheetId="14" state="hidden" r:id="rId5"/>
    <sheet name="Data 4.3" sheetId="15" r:id="rId6"/>
    <sheet name="Cap 4 4.10" sheetId="4" r:id="rId7"/>
    <sheet name="Anexo 1 Cuadro A1.9" sheetId="6" r:id="rId8"/>
    <sheet name="Anexo 1 A1.9.9" sheetId="7" r:id="rId9"/>
    <sheet name="Anexo 1 A1.12" sheetId="8" r:id="rId10"/>
    <sheet name="Anexo 1 A1.14" sheetId="9" r:id="rId11"/>
    <sheet name="Anexo 3 A3.1" sheetId="10" r:id="rId12"/>
    <sheet name="Anexo 3 A3.11" sheetId="11" r:id="rId13"/>
    <sheet name="Anexo 3 A3.2" sheetId="12" r:id="rId14"/>
    <sheet name="DOF" sheetId="13" r:id="rId15"/>
    <sheet name="3.8 GD" sheetId="16" r:id="rId16"/>
  </sheets>
  <definedNames>
    <definedName name="_xlnm._FilterDatabase" localSheetId="1" hidden="1">'Cap 3 3.4'!$B$43:$Q$53</definedName>
    <definedName name="_xlnm._FilterDatabase" localSheetId="14" hidden="1">DOF!$A$1:$E$23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4" l="1"/>
  <c r="E38" i="4"/>
  <c r="E39" i="4"/>
  <c r="E40" i="4"/>
  <c r="L14" i="16"/>
  <c r="H14" i="16"/>
  <c r="C49" i="15"/>
  <c r="C47" i="15"/>
  <c r="C45" i="15"/>
  <c r="C44" i="15"/>
  <c r="C43" i="15"/>
  <c r="C42" i="15"/>
  <c r="B42" i="15"/>
  <c r="C41" i="15"/>
  <c r="C46" i="15"/>
  <c r="C48" i="15"/>
  <c r="C50" i="15"/>
  <c r="C51" i="15"/>
  <c r="C54" i="15"/>
  <c r="L32" i="16"/>
  <c r="L27" i="16"/>
  <c r="L21" i="16"/>
  <c r="L19" i="16"/>
  <c r="L20" i="16"/>
  <c r="L22" i="16"/>
  <c r="L23" i="16"/>
  <c r="L24" i="16"/>
  <c r="L25" i="16"/>
  <c r="L26" i="16"/>
  <c r="L28" i="16"/>
  <c r="L29" i="16"/>
  <c r="L30" i="16"/>
  <c r="L31" i="16"/>
  <c r="L18" i="16"/>
  <c r="L17" i="16"/>
  <c r="L16" i="16"/>
  <c r="L15" i="16"/>
  <c r="H16" i="16"/>
  <c r="H17" i="16"/>
  <c r="H15" i="16"/>
  <c r="H32" i="16"/>
  <c r="H27" i="16"/>
  <c r="H21" i="16"/>
  <c r="H19" i="16"/>
  <c r="H20" i="16"/>
  <c r="H22" i="16"/>
  <c r="H23" i="16"/>
  <c r="H24" i="16"/>
  <c r="H25" i="16"/>
  <c r="H26" i="16"/>
  <c r="H28" i="16"/>
  <c r="H29" i="16"/>
  <c r="H30" i="16"/>
  <c r="H31" i="16"/>
  <c r="H18" i="16"/>
  <c r="F27" i="16"/>
  <c r="Q54" i="15"/>
  <c r="C35" i="15"/>
  <c r="J16" i="16"/>
  <c r="J17" i="16"/>
  <c r="J18" i="16"/>
  <c r="J19" i="16"/>
  <c r="J20" i="16"/>
  <c r="J21" i="16"/>
  <c r="J22" i="16"/>
  <c r="J23" i="16"/>
  <c r="J24" i="16"/>
  <c r="J25" i="16"/>
  <c r="J26" i="16"/>
  <c r="J27" i="16"/>
  <c r="J28" i="16"/>
  <c r="J29" i="16"/>
  <c r="J30" i="16"/>
  <c r="J31" i="16"/>
  <c r="J32" i="16"/>
  <c r="J15" i="16"/>
  <c r="K15" i="16"/>
  <c r="K16" i="16"/>
  <c r="K17" i="16"/>
  <c r="K18" i="16"/>
  <c r="K19" i="16"/>
  <c r="K20" i="16"/>
  <c r="K21" i="16"/>
  <c r="K22" i="16"/>
  <c r="K23" i="16"/>
  <c r="K24" i="16"/>
  <c r="K25" i="16"/>
  <c r="K26" i="16"/>
  <c r="K27" i="16"/>
  <c r="K28" i="16"/>
  <c r="K29" i="16"/>
  <c r="K30" i="16"/>
  <c r="K31" i="16"/>
  <c r="K32" i="16"/>
  <c r="F15" i="16"/>
  <c r="F16" i="16"/>
  <c r="F17" i="16"/>
  <c r="F18" i="16"/>
  <c r="F19" i="16"/>
  <c r="F20" i="16"/>
  <c r="F21" i="16"/>
  <c r="F22" i="16"/>
  <c r="F23" i="16"/>
  <c r="F24" i="16"/>
  <c r="F25" i="16"/>
  <c r="F26" i="16"/>
  <c r="F28" i="16"/>
  <c r="F29" i="16"/>
  <c r="F30" i="16"/>
  <c r="F31" i="16"/>
  <c r="F32" i="16"/>
  <c r="G15" i="16"/>
  <c r="G16" i="16"/>
  <c r="G17" i="16"/>
  <c r="G18" i="16"/>
  <c r="G19" i="16"/>
  <c r="G20" i="16"/>
  <c r="G21" i="16"/>
  <c r="G22" i="16"/>
  <c r="G23" i="16"/>
  <c r="G24" i="16"/>
  <c r="G25" i="16"/>
  <c r="G26" i="16"/>
  <c r="G27" i="16"/>
  <c r="G28" i="16"/>
  <c r="G29" i="16"/>
  <c r="G30" i="16"/>
  <c r="G31" i="16"/>
  <c r="G32" i="16"/>
  <c r="B37" i="1"/>
  <c r="T36" i="15" l="1"/>
  <c r="S36" i="15"/>
  <c r="B56" i="15"/>
  <c r="F54" i="15"/>
  <c r="F53" i="15"/>
  <c r="F51" i="15"/>
  <c r="F50" i="15"/>
  <c r="F49" i="15"/>
  <c r="F48" i="15"/>
  <c r="F47" i="15"/>
  <c r="F46" i="15"/>
  <c r="F45" i="15"/>
  <c r="F44" i="15"/>
  <c r="F41" i="15"/>
  <c r="F42" i="15"/>
  <c r="F43" i="15"/>
  <c r="F52" i="15"/>
  <c r="B54" i="15"/>
  <c r="B51" i="15"/>
  <c r="B50" i="15"/>
  <c r="B48" i="15"/>
  <c r="B47" i="15"/>
  <c r="B46" i="15"/>
  <c r="B44" i="15"/>
  <c r="B45" i="15"/>
  <c r="U36" i="15" l="1"/>
  <c r="D30" i="1" l="1"/>
  <c r="F127" i="5"/>
  <c r="D25" i="3" l="1"/>
  <c r="D26" i="3"/>
  <c r="D27" i="3"/>
  <c r="D28" i="3"/>
  <c r="D29" i="3"/>
  <c r="D30" i="3"/>
  <c r="D31" i="3"/>
  <c r="D32" i="3"/>
  <c r="D33" i="3"/>
  <c r="D34" i="3"/>
  <c r="D35" i="3"/>
  <c r="D36" i="3"/>
  <c r="D37" i="3"/>
  <c r="D38" i="3"/>
  <c r="D39" i="3"/>
  <c r="D24" i="3"/>
  <c r="F135" i="5"/>
  <c r="F132" i="5"/>
  <c r="F129" i="5"/>
  <c r="G129" i="5" s="1"/>
  <c r="G125" i="5"/>
  <c r="F125" i="5"/>
  <c r="B32" i="1"/>
  <c r="C32" i="1" s="1"/>
  <c r="B33" i="1"/>
  <c r="B34" i="1"/>
  <c r="C34" i="1" s="1"/>
  <c r="B35" i="1"/>
  <c r="C35" i="1" s="1"/>
  <c r="B36" i="1"/>
  <c r="B38" i="1"/>
  <c r="B39" i="1"/>
  <c r="C39" i="1" s="1"/>
  <c r="B40" i="1"/>
  <c r="C40" i="1" s="1"/>
  <c r="B41" i="1"/>
  <c r="B42" i="1"/>
  <c r="B43" i="1"/>
  <c r="C43" i="1" s="1"/>
  <c r="B44" i="1"/>
  <c r="B45" i="1"/>
  <c r="B31" i="1"/>
  <c r="C38" i="1"/>
  <c r="C42" i="1"/>
  <c r="G50" i="15"/>
  <c r="K50" i="15" s="1"/>
  <c r="B53" i="15"/>
  <c r="S100" i="5"/>
  <c r="S103" i="5"/>
  <c r="S105" i="5"/>
  <c r="S106" i="5"/>
  <c r="S107" i="5"/>
  <c r="R104" i="5"/>
  <c r="S104" i="5" s="1"/>
  <c r="R102" i="5"/>
  <c r="S102" i="5" s="1"/>
  <c r="R101" i="5"/>
  <c r="S101" i="5" s="1"/>
  <c r="R100" i="5"/>
  <c r="R99" i="5"/>
  <c r="S99" i="5" s="1"/>
  <c r="C100" i="5"/>
  <c r="D100" i="5" s="1"/>
  <c r="F85" i="5" s="1"/>
  <c r="C110" i="5"/>
  <c r="D24" i="15"/>
  <c r="C22" i="15"/>
  <c r="D22" i="15"/>
  <c r="E22" i="15"/>
  <c r="G22" i="15"/>
  <c r="H22" i="15"/>
  <c r="I22" i="15"/>
  <c r="J22" i="15"/>
  <c r="K22" i="15"/>
  <c r="L22" i="15"/>
  <c r="M22" i="15"/>
  <c r="N22" i="15"/>
  <c r="O22" i="15"/>
  <c r="P22" i="15"/>
  <c r="Q22" i="15"/>
  <c r="C23" i="15"/>
  <c r="D23" i="15"/>
  <c r="E23" i="15"/>
  <c r="G23" i="15"/>
  <c r="H23" i="15"/>
  <c r="I23" i="15"/>
  <c r="J23" i="15"/>
  <c r="K23" i="15"/>
  <c r="L23" i="15"/>
  <c r="M23" i="15"/>
  <c r="N23" i="15"/>
  <c r="O23" i="15"/>
  <c r="P23" i="15"/>
  <c r="Q23" i="15"/>
  <c r="C24" i="15"/>
  <c r="E24" i="15"/>
  <c r="G24" i="15"/>
  <c r="H24" i="15"/>
  <c r="I24" i="15"/>
  <c r="J24" i="15"/>
  <c r="K24" i="15"/>
  <c r="L24" i="15"/>
  <c r="M24" i="15"/>
  <c r="N24" i="15"/>
  <c r="O24" i="15"/>
  <c r="P24" i="15"/>
  <c r="Q24" i="15"/>
  <c r="C25" i="15"/>
  <c r="D25" i="15"/>
  <c r="E25" i="15"/>
  <c r="G25" i="15"/>
  <c r="H25" i="15"/>
  <c r="I25" i="15"/>
  <c r="J25" i="15"/>
  <c r="K25" i="15"/>
  <c r="L25" i="15"/>
  <c r="M25" i="15"/>
  <c r="N25" i="15"/>
  <c r="O25" i="15"/>
  <c r="P25" i="15"/>
  <c r="Q25" i="15"/>
  <c r="C26" i="15"/>
  <c r="D26" i="15"/>
  <c r="E26" i="15"/>
  <c r="G26" i="15"/>
  <c r="H26" i="15"/>
  <c r="I26" i="15"/>
  <c r="J26" i="15"/>
  <c r="K26" i="15"/>
  <c r="L26" i="15"/>
  <c r="M26" i="15"/>
  <c r="N26" i="15"/>
  <c r="O26" i="15"/>
  <c r="P26" i="15"/>
  <c r="Q26" i="15"/>
  <c r="C27" i="15"/>
  <c r="D27" i="15"/>
  <c r="E27" i="15"/>
  <c r="G27" i="15"/>
  <c r="H27" i="15"/>
  <c r="I27" i="15"/>
  <c r="J27" i="15"/>
  <c r="K27" i="15"/>
  <c r="L27" i="15"/>
  <c r="M27" i="15"/>
  <c r="N27" i="15"/>
  <c r="O27" i="15"/>
  <c r="P27" i="15"/>
  <c r="Q27" i="15"/>
  <c r="C28" i="15"/>
  <c r="D28" i="15"/>
  <c r="E28" i="15"/>
  <c r="G28" i="15"/>
  <c r="H28" i="15"/>
  <c r="I28" i="15"/>
  <c r="J28" i="15"/>
  <c r="K28" i="15"/>
  <c r="L28" i="15"/>
  <c r="M28" i="15"/>
  <c r="N28" i="15"/>
  <c r="O28" i="15"/>
  <c r="P28" i="15"/>
  <c r="Q28" i="15"/>
  <c r="C29" i="15"/>
  <c r="D29" i="15"/>
  <c r="E29" i="15"/>
  <c r="G29" i="15"/>
  <c r="H29" i="15"/>
  <c r="I29" i="15"/>
  <c r="J29" i="15"/>
  <c r="K29" i="15"/>
  <c r="L29" i="15"/>
  <c r="M29" i="15"/>
  <c r="N29" i="15"/>
  <c r="O29" i="15"/>
  <c r="P29" i="15"/>
  <c r="Q29" i="15"/>
  <c r="C30" i="15"/>
  <c r="D30" i="15"/>
  <c r="E30" i="15"/>
  <c r="G30" i="15"/>
  <c r="H30" i="15"/>
  <c r="I30" i="15"/>
  <c r="J30" i="15"/>
  <c r="K30" i="15"/>
  <c r="L30" i="15"/>
  <c r="M30" i="15"/>
  <c r="N30" i="15"/>
  <c r="O30" i="15"/>
  <c r="P30" i="15"/>
  <c r="Q30" i="15"/>
  <c r="C31" i="15"/>
  <c r="D31" i="15"/>
  <c r="E31" i="15"/>
  <c r="G31" i="15"/>
  <c r="H31" i="15"/>
  <c r="I31" i="15"/>
  <c r="J31" i="15"/>
  <c r="K31" i="15"/>
  <c r="L31" i="15"/>
  <c r="M31" i="15"/>
  <c r="N31" i="15"/>
  <c r="O31" i="15"/>
  <c r="P31" i="15"/>
  <c r="Q31" i="15"/>
  <c r="C32" i="15"/>
  <c r="D32" i="15"/>
  <c r="E32" i="15"/>
  <c r="G32" i="15"/>
  <c r="H32" i="15"/>
  <c r="I32" i="15"/>
  <c r="J32" i="15"/>
  <c r="K32" i="15"/>
  <c r="L32" i="15"/>
  <c r="M32" i="15"/>
  <c r="N32" i="15"/>
  <c r="O32" i="15"/>
  <c r="P32" i="15"/>
  <c r="Q32" i="15"/>
  <c r="C33" i="15"/>
  <c r="D33" i="15"/>
  <c r="E33" i="15"/>
  <c r="G33" i="15"/>
  <c r="H33" i="15"/>
  <c r="I33" i="15"/>
  <c r="J33" i="15"/>
  <c r="K33" i="15"/>
  <c r="L33" i="15"/>
  <c r="M33" i="15"/>
  <c r="N33" i="15"/>
  <c r="O33" i="15"/>
  <c r="P33" i="15"/>
  <c r="Q33" i="15"/>
  <c r="C34" i="15"/>
  <c r="D34" i="15"/>
  <c r="E34" i="15"/>
  <c r="G34" i="15"/>
  <c r="H34" i="15"/>
  <c r="I34" i="15"/>
  <c r="J34" i="15"/>
  <c r="K34" i="15"/>
  <c r="L34" i="15"/>
  <c r="M34" i="15"/>
  <c r="N34" i="15"/>
  <c r="O34" i="15"/>
  <c r="P34" i="15"/>
  <c r="Q34" i="15"/>
  <c r="D35" i="15"/>
  <c r="E35" i="15"/>
  <c r="G35" i="15"/>
  <c r="H35" i="15"/>
  <c r="I35" i="15"/>
  <c r="J35" i="15"/>
  <c r="K35" i="15"/>
  <c r="L35" i="15"/>
  <c r="M35" i="15"/>
  <c r="N35" i="15"/>
  <c r="O35" i="15"/>
  <c r="P35" i="15"/>
  <c r="Q35" i="15"/>
  <c r="C36" i="15"/>
  <c r="D36" i="15"/>
  <c r="E36" i="15"/>
  <c r="F36" i="15"/>
  <c r="G36" i="15"/>
  <c r="H36" i="15"/>
  <c r="I36" i="15"/>
  <c r="J36" i="15"/>
  <c r="K36" i="15"/>
  <c r="L36" i="15"/>
  <c r="M36" i="15"/>
  <c r="N36" i="15"/>
  <c r="O36" i="15"/>
  <c r="P36" i="15"/>
  <c r="Q36" i="15"/>
  <c r="B36" i="15"/>
  <c r="C27" i="1"/>
  <c r="D27" i="1" s="1"/>
  <c r="C28" i="1"/>
  <c r="C29" i="1"/>
  <c r="C30" i="1"/>
  <c r="C31" i="1"/>
  <c r="C33" i="1"/>
  <c r="C36" i="1"/>
  <c r="C37" i="1"/>
  <c r="C41" i="1"/>
  <c r="C44" i="1"/>
  <c r="C45" i="1"/>
  <c r="C26" i="1"/>
  <c r="F57" i="5"/>
  <c r="C23" i="14"/>
  <c r="D23" i="14" s="1"/>
  <c r="C27" i="14"/>
  <c r="D27" i="14" s="1"/>
  <c r="C31" i="14"/>
  <c r="D31" i="14" s="1"/>
  <c r="C35" i="14"/>
  <c r="D35" i="14" s="1"/>
  <c r="B37" i="14"/>
  <c r="C24" i="14" s="1"/>
  <c r="D24" i="14" s="1"/>
  <c r="F75" i="5"/>
  <c r="C73" i="5"/>
  <c r="C62" i="5"/>
  <c r="C61" i="5"/>
  <c r="B74" i="5"/>
  <c r="B73" i="5" s="1"/>
  <c r="B75" i="5" s="1"/>
  <c r="D74" i="5"/>
  <c r="D73" i="5" s="1"/>
  <c r="D75" i="5" s="1"/>
  <c r="E74" i="5"/>
  <c r="E73" i="5" s="1"/>
  <c r="E75" i="5" s="1"/>
  <c r="C114" i="5"/>
  <c r="U82" i="5"/>
  <c r="A137" i="5"/>
  <c r="A136" i="5"/>
  <c r="A130" i="5"/>
  <c r="C101" i="5"/>
  <c r="D101" i="5" s="1"/>
  <c r="C99" i="5"/>
  <c r="D99" i="5" s="1"/>
  <c r="F81" i="5" s="1"/>
  <c r="C111" i="5"/>
  <c r="C113" i="5"/>
  <c r="C116" i="5"/>
  <c r="C117" i="5"/>
  <c r="C120" i="5"/>
  <c r="D120" i="5" s="1"/>
  <c r="A131" i="5" s="1"/>
  <c r="C102" i="5"/>
  <c r="C103" i="5"/>
  <c r="D103" i="5" s="1"/>
  <c r="C104" i="5"/>
  <c r="D104" i="5" s="1"/>
  <c r="C105" i="5"/>
  <c r="D105" i="5" s="1"/>
  <c r="F93" i="5" s="1"/>
  <c r="C106" i="5"/>
  <c r="D106" i="5" s="1"/>
  <c r="F94" i="5" s="1"/>
  <c r="I60" i="5"/>
  <c r="I61" i="5" s="1"/>
  <c r="I62" i="5"/>
  <c r="I63" i="5"/>
  <c r="I64" i="5"/>
  <c r="I65" i="5"/>
  <c r="I66" i="5"/>
  <c r="I67" i="5"/>
  <c r="I68" i="5"/>
  <c r="I69" i="5"/>
  <c r="I70" i="5"/>
  <c r="I71" i="5"/>
  <c r="I72" i="5"/>
  <c r="H60" i="5"/>
  <c r="H61" i="5"/>
  <c r="H62" i="5"/>
  <c r="H63" i="5"/>
  <c r="H64" i="5"/>
  <c r="H65" i="5"/>
  <c r="H66" i="5"/>
  <c r="H67" i="5"/>
  <c r="H68" i="5"/>
  <c r="H69" i="5"/>
  <c r="H70" i="5"/>
  <c r="H71" i="5"/>
  <c r="H72" i="5"/>
  <c r="G63" i="5"/>
  <c r="G64" i="5"/>
  <c r="G65" i="5"/>
  <c r="G66" i="5"/>
  <c r="G67" i="5"/>
  <c r="G68" i="5"/>
  <c r="G69" i="5"/>
  <c r="G70" i="5"/>
  <c r="G71" i="5"/>
  <c r="G72" i="5"/>
  <c r="G62" i="5"/>
  <c r="G60" i="5"/>
  <c r="G61" i="5" s="1"/>
  <c r="O17" i="6"/>
  <c r="F36" i="4"/>
  <c r="E37" i="4"/>
  <c r="F37" i="4" s="1"/>
  <c r="E36" i="4"/>
  <c r="E35" i="4"/>
  <c r="F35" i="4" s="1"/>
  <c r="E34" i="4"/>
  <c r="F3" i="13"/>
  <c r="F4" i="13"/>
  <c r="F5" i="13"/>
  <c r="F6" i="13"/>
  <c r="F7" i="13"/>
  <c r="F8" i="13"/>
  <c r="F9" i="13"/>
  <c r="F10" i="13"/>
  <c r="F11" i="13"/>
  <c r="F12" i="13"/>
  <c r="F13" i="13"/>
  <c r="F14" i="13"/>
  <c r="F15" i="13"/>
  <c r="F16" i="13"/>
  <c r="F17" i="13"/>
  <c r="F18" i="13"/>
  <c r="F19" i="13"/>
  <c r="F20" i="13"/>
  <c r="F21" i="13"/>
  <c r="F22" i="13"/>
  <c r="F23" i="13"/>
  <c r="F2" i="13"/>
  <c r="F22" i="5"/>
  <c r="E22" i="5"/>
  <c r="D22" i="5"/>
  <c r="C22" i="5"/>
  <c r="Y36" i="15" l="1"/>
  <c r="S37" i="15"/>
  <c r="Z36" i="15"/>
  <c r="D102" i="5"/>
  <c r="F86" i="5" s="1"/>
  <c r="Q46" i="15"/>
  <c r="F128" i="5"/>
  <c r="G128" i="5" s="1"/>
  <c r="F126" i="5"/>
  <c r="G126" i="5" s="1"/>
  <c r="R98" i="5"/>
  <c r="S98" i="5" s="1"/>
  <c r="C34" i="14"/>
  <c r="D34" i="14" s="1"/>
  <c r="C30" i="14"/>
  <c r="D30" i="14" s="1"/>
  <c r="C26" i="14"/>
  <c r="D26" i="14" s="1"/>
  <c r="Q47" i="15"/>
  <c r="Q53" i="15"/>
  <c r="F131" i="5"/>
  <c r="G131" i="5" s="1"/>
  <c r="C22" i="14"/>
  <c r="C33" i="14"/>
  <c r="D33" i="14" s="1"/>
  <c r="C29" i="14"/>
  <c r="D29" i="14" s="1"/>
  <c r="C25" i="14"/>
  <c r="D25" i="14" s="1"/>
  <c r="D43" i="1"/>
  <c r="D39" i="1"/>
  <c r="D35" i="1"/>
  <c r="C36" i="14"/>
  <c r="D36" i="14" s="1"/>
  <c r="C32" i="14"/>
  <c r="D32" i="14" s="1"/>
  <c r="C28" i="14"/>
  <c r="D28" i="14" s="1"/>
  <c r="Q48" i="15"/>
  <c r="Q45" i="15"/>
  <c r="C60" i="5"/>
  <c r="C65" i="5"/>
  <c r="F88" i="5"/>
  <c r="C67" i="5" s="1"/>
  <c r="F84" i="5"/>
  <c r="C63" i="5" s="1"/>
  <c r="C64" i="5"/>
  <c r="F87" i="5"/>
  <c r="C66" i="5" s="1"/>
  <c r="D42" i="1"/>
  <c r="D34" i="1"/>
  <c r="D38" i="1"/>
  <c r="D44" i="1"/>
  <c r="D40" i="1"/>
  <c r="D36" i="1"/>
  <c r="D32" i="1"/>
  <c r="D45" i="1"/>
  <c r="D41" i="1"/>
  <c r="D37" i="1"/>
  <c r="D33" i="1"/>
  <c r="D31" i="1"/>
  <c r="D29" i="1"/>
  <c r="D28" i="1"/>
  <c r="I50" i="15"/>
  <c r="L50" i="15"/>
  <c r="M50" i="15" s="1"/>
  <c r="N50" i="15" s="1"/>
  <c r="O50" i="15" s="1"/>
  <c r="P50" i="15" s="1"/>
  <c r="Q50" i="15" s="1"/>
  <c r="D49" i="15"/>
  <c r="H50" i="15"/>
  <c r="G49" i="15"/>
  <c r="G56" i="15" s="1"/>
  <c r="J49" i="15"/>
  <c r="D50" i="15"/>
  <c r="I49" i="15"/>
  <c r="J50" i="15"/>
  <c r="C56" i="15"/>
  <c r="Q49" i="15"/>
  <c r="E49" i="15"/>
  <c r="Q41" i="15"/>
  <c r="E50" i="15"/>
  <c r="H49" i="15"/>
  <c r="D113" i="5"/>
  <c r="M37" i="15"/>
  <c r="I37" i="15"/>
  <c r="Q37" i="15"/>
  <c r="E37" i="15"/>
  <c r="B37" i="15"/>
  <c r="N37" i="15"/>
  <c r="J37" i="15"/>
  <c r="P37" i="15"/>
  <c r="L37" i="15"/>
  <c r="H37" i="15"/>
  <c r="D37" i="15"/>
  <c r="O37" i="15"/>
  <c r="K37" i="15"/>
  <c r="G37" i="15"/>
  <c r="C37" i="15"/>
  <c r="F37" i="15"/>
  <c r="D114" i="5"/>
  <c r="D117" i="5"/>
  <c r="A128" i="5" s="1"/>
  <c r="D116" i="5"/>
  <c r="A124" i="5" s="1"/>
  <c r="C119" i="5"/>
  <c r="C115" i="5"/>
  <c r="D115" i="5" s="1"/>
  <c r="D110" i="5"/>
  <c r="C118" i="5"/>
  <c r="D118" i="5" s="1"/>
  <c r="A127" i="5" s="1"/>
  <c r="D111" i="5"/>
  <c r="G74" i="5"/>
  <c r="G73" i="5"/>
  <c r="H74" i="5"/>
  <c r="H73" i="5"/>
  <c r="AA36" i="15" l="1"/>
  <c r="Z37" i="15" s="1"/>
  <c r="D56" i="15"/>
  <c r="Y37" i="15"/>
  <c r="D22" i="14"/>
  <c r="D37" i="14" s="1"/>
  <c r="C37" i="14"/>
  <c r="T37" i="15"/>
  <c r="H75" i="5"/>
  <c r="D119" i="5"/>
  <c r="A129" i="5" s="1"/>
  <c r="Q55" i="15"/>
  <c r="F124" i="5"/>
  <c r="G124" i="5" s="1"/>
  <c r="F134" i="5"/>
  <c r="G134" i="5" s="1"/>
  <c r="C75" i="5"/>
  <c r="D46" i="1"/>
  <c r="I56" i="15"/>
  <c r="F56" i="15"/>
  <c r="H56" i="15"/>
  <c r="E56" i="15"/>
  <c r="J56" i="15"/>
  <c r="G75" i="5"/>
  <c r="K56" i="15" l="1"/>
  <c r="J64" i="5"/>
  <c r="J68" i="5"/>
  <c r="J72" i="5"/>
  <c r="J65" i="5"/>
  <c r="J69" i="5"/>
  <c r="J62" i="5"/>
  <c r="J66" i="5"/>
  <c r="J70" i="5"/>
  <c r="J61" i="5"/>
  <c r="J67" i="5"/>
  <c r="J63" i="5"/>
  <c r="J71" i="5"/>
  <c r="J60" i="5"/>
  <c r="J74" i="5"/>
  <c r="J73" i="5"/>
  <c r="L56" i="15" l="1"/>
  <c r="M56" i="15" l="1"/>
  <c r="N56" i="15" l="1"/>
  <c r="O56" i="15" l="1"/>
  <c r="E29" i="4"/>
  <c r="E30" i="4"/>
  <c r="E31" i="4"/>
  <c r="F31" i="4" s="1"/>
  <c r="E32" i="4"/>
  <c r="F32" i="4" s="1"/>
  <c r="E28" i="4"/>
  <c r="F28" i="4" s="1"/>
  <c r="E14" i="12"/>
  <c r="F15" i="12"/>
  <c r="D17" i="12"/>
  <c r="E13" i="12"/>
  <c r="C10" i="12"/>
  <c r="C17" i="12" s="1"/>
  <c r="D10" i="12"/>
  <c r="D16" i="12" s="1"/>
  <c r="E10" i="12"/>
  <c r="E17" i="12" s="1"/>
  <c r="F10" i="12"/>
  <c r="F14" i="12" s="1"/>
  <c r="H14" i="12" s="1"/>
  <c r="B10" i="12"/>
  <c r="B16" i="12" s="1"/>
  <c r="F8" i="11"/>
  <c r="E9" i="11"/>
  <c r="E6" i="11"/>
  <c r="E7" i="11"/>
  <c r="E8" i="11"/>
  <c r="G8" i="11" s="1"/>
  <c r="E5" i="11"/>
  <c r="G5" i="11" s="1"/>
  <c r="D6" i="11"/>
  <c r="F6" i="11" s="1"/>
  <c r="D7" i="11"/>
  <c r="F7" i="11" s="1"/>
  <c r="D8" i="11"/>
  <c r="D9" i="11"/>
  <c r="F9" i="11" s="1"/>
  <c r="G9" i="11" s="1"/>
  <c r="D5" i="11"/>
  <c r="F5" i="11" s="1"/>
  <c r="E14" i="9"/>
  <c r="E21" i="9" s="1"/>
  <c r="B14" i="9"/>
  <c r="B21" i="9" s="1"/>
  <c r="I12" i="9"/>
  <c r="I11" i="9"/>
  <c r="C13" i="9"/>
  <c r="C14" i="9" s="1"/>
  <c r="C21" i="9" s="1"/>
  <c r="D13" i="9"/>
  <c r="D14" i="9" s="1"/>
  <c r="D21" i="9" s="1"/>
  <c r="E13" i="9"/>
  <c r="F13" i="9"/>
  <c r="F14" i="9" s="1"/>
  <c r="F21" i="9" s="1"/>
  <c r="G13" i="9"/>
  <c r="G14" i="9" s="1"/>
  <c r="G21" i="9" s="1"/>
  <c r="H13" i="9"/>
  <c r="H14" i="9" s="1"/>
  <c r="H21" i="9" s="1"/>
  <c r="B13" i="9"/>
  <c r="I5" i="9"/>
  <c r="I6" i="9"/>
  <c r="I7" i="9"/>
  <c r="I8" i="9"/>
  <c r="I9" i="9"/>
  <c r="I4" i="9"/>
  <c r="I10" i="9" s="1"/>
  <c r="C10" i="9"/>
  <c r="D10" i="9"/>
  <c r="E10" i="9"/>
  <c r="F10" i="9"/>
  <c r="G10" i="9"/>
  <c r="H10" i="9"/>
  <c r="B10" i="9"/>
  <c r="C13" i="8"/>
  <c r="D13" i="8"/>
  <c r="E13" i="8"/>
  <c r="F13" i="8"/>
  <c r="B13" i="8"/>
  <c r="C10" i="8"/>
  <c r="D10" i="8"/>
  <c r="E10" i="8"/>
  <c r="F10" i="8"/>
  <c r="B10" i="8"/>
  <c r="C16" i="7"/>
  <c r="C23" i="7" s="1"/>
  <c r="G16" i="7"/>
  <c r="G23" i="7" s="1"/>
  <c r="C15" i="7"/>
  <c r="D15" i="7"/>
  <c r="D16" i="7" s="1"/>
  <c r="D23" i="7" s="1"/>
  <c r="E15" i="7"/>
  <c r="E16" i="7" s="1"/>
  <c r="E23" i="7" s="1"/>
  <c r="F15" i="7"/>
  <c r="F16" i="7" s="1"/>
  <c r="F23" i="7" s="1"/>
  <c r="G15" i="7"/>
  <c r="H15" i="7"/>
  <c r="H16" i="7" s="1"/>
  <c r="H23" i="7" s="1"/>
  <c r="B15" i="7"/>
  <c r="B16" i="7" s="1"/>
  <c r="B23" i="7" s="1"/>
  <c r="C12" i="7"/>
  <c r="D12" i="7"/>
  <c r="E12" i="7"/>
  <c r="I12" i="7" s="1"/>
  <c r="F12" i="7"/>
  <c r="G12" i="7"/>
  <c r="H12" i="7"/>
  <c r="B12" i="7"/>
  <c r="I7" i="7"/>
  <c r="I8" i="7"/>
  <c r="I9" i="7"/>
  <c r="I10" i="7"/>
  <c r="I11" i="7"/>
  <c r="I13" i="7"/>
  <c r="I14" i="7"/>
  <c r="I17" i="7"/>
  <c r="I18" i="7"/>
  <c r="I19" i="7"/>
  <c r="I20" i="7"/>
  <c r="I21" i="7"/>
  <c r="I22" i="7"/>
  <c r="I6" i="7"/>
  <c r="J15" i="6"/>
  <c r="J22" i="6" s="1"/>
  <c r="I15" i="6"/>
  <c r="I22" i="6" s="1"/>
  <c r="J14" i="6"/>
  <c r="K14" i="6"/>
  <c r="L14" i="6"/>
  <c r="M14" i="6"/>
  <c r="I14" i="6"/>
  <c r="J11" i="6"/>
  <c r="K11" i="6"/>
  <c r="K15" i="6" s="1"/>
  <c r="K22" i="6" s="1"/>
  <c r="L11" i="6"/>
  <c r="L15" i="6" s="1"/>
  <c r="L22" i="6" s="1"/>
  <c r="M11" i="6"/>
  <c r="M15" i="6" s="1"/>
  <c r="M22" i="6" s="1"/>
  <c r="I11" i="6"/>
  <c r="G7" i="11" l="1"/>
  <c r="G6" i="11"/>
  <c r="I21" i="9"/>
  <c r="I15" i="7"/>
  <c r="F14" i="8"/>
  <c r="F21" i="8" s="1"/>
  <c r="B13" i="12"/>
  <c r="B18" i="12" s="1"/>
  <c r="B14" i="12"/>
  <c r="C15" i="12"/>
  <c r="F13" i="12"/>
  <c r="H13" i="12" s="1"/>
  <c r="F16" i="12"/>
  <c r="E15" i="12"/>
  <c r="H15" i="12" s="1"/>
  <c r="D14" i="12"/>
  <c r="B15" i="12"/>
  <c r="B17" i="12"/>
  <c r="C13" i="12"/>
  <c r="C18" i="12" s="1"/>
  <c r="C14" i="12"/>
  <c r="F17" i="12"/>
  <c r="E16" i="12"/>
  <c r="D15" i="12"/>
  <c r="D18" i="12" s="1"/>
  <c r="F30" i="4"/>
  <c r="C16" i="12"/>
  <c r="B14" i="8"/>
  <c r="B21" i="8" s="1"/>
  <c r="C14" i="8"/>
  <c r="C21" i="8" s="1"/>
  <c r="I13" i="9"/>
  <c r="I14" i="9" s="1"/>
  <c r="D13" i="12"/>
  <c r="F33" i="4"/>
  <c r="F34" i="4"/>
  <c r="F29" i="4"/>
  <c r="Q56" i="15"/>
  <c r="P56" i="15"/>
  <c r="D14" i="8"/>
  <c r="D21" i="8" s="1"/>
  <c r="E14" i="8"/>
  <c r="E21" i="8" s="1"/>
  <c r="I23" i="7"/>
  <c r="I16" i="7"/>
  <c r="I74" i="5"/>
  <c r="E18" i="12" l="1"/>
  <c r="H16" i="12"/>
  <c r="F18" i="12"/>
  <c r="H17" i="12"/>
  <c r="I7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tc={C5BD2DFC-A34F-6645-B923-54EFC81988EE}</author>
    <author>tc={5A685FA1-3487-6949-98F6-55FBCE6B3528}</author>
    <author>tc={3A479D4C-E38D-9C40-BAD5-88276C85A056}</author>
    <author>tc={C157C10C-9A7D-D548-A4EB-4D18EAD0C49B}</author>
    <author>tc={AA49EAEC-DDD1-404E-B726-7212071381A4}</author>
    <author>tc={CED36C08-289C-0B4A-B081-D83C2C72D9F4}</author>
    <author>tc={45DA3F1E-301C-074E-A1F7-E69CDA18C188}</author>
    <author>tc={3503AA1F-6B07-364B-BF0F-F376B8022472}</author>
    <author>tc={3955DEBC-2EFC-A14F-B85E-80A590D62577}</author>
  </authors>
  <commentList>
    <comment ref="B40" authorId="0" shapeId="0" xr:uid="{C5BD2DFC-A34F-6645-B923-54EFC81988EE}">
      <text>
        <t>[Threaded comment]
Your version of Excel allows you to read this threaded comment; however, any edits to it will get removed if the file is opened in a newer version of Excel. Learn more: https://go.microsoft.com/fwlink/?linkid=870924
Comment:
    Datos de Anexo 1.4 2022</t>
      </text>
    </comment>
    <comment ref="F41" authorId="1" shapeId="0" xr:uid="{5A685FA1-3487-6949-98F6-55FBCE6B3528}">
      <text>
        <t>[Threaded comment]
Your version of Excel allows you to read this threaded comment; however, any edits to it will get removed if the file is opened in a newer version of Excel. Learn more: https://go.microsoft.com/fwlink/?linkid=870924
Comment:
    Calibrado con adición de capacidad figura 4.6 y 4.7</t>
      </text>
    </comment>
    <comment ref="A50" authorId="2" shapeId="0" xr:uid="{3A479D4C-E38D-9C40-BAD5-88276C85A056}">
      <text>
        <t>[Threaded comment]
Your version of Excel allows you to read this threaded comment; however, any edits to it will get removed if the file is opened in a newer version of Excel. Learn more: https://go.microsoft.com/fwlink/?linkid=870924
Comment:
    Ajustado con capacidad instalada actual (2022) de Laguna Verde (620 MW cada reactor)</t>
      </text>
    </comment>
    <comment ref="G50" authorId="3" shapeId="0" xr:uid="{C157C10C-9A7D-D548-A4EB-4D18EAD0C49B}">
      <text>
        <t>[Threaded comment]
Your version of Excel allows you to read this threaded comment; however, any edits to it will get removed if the file is opened in a newer version of Excel. Learn more: https://go.microsoft.com/fwlink/?linkid=870924
Comment:
    A partir de 2026-2037 se considera un 0.32% de aumento de capacidad (Fig 4.6)</t>
      </text>
    </comment>
    <comment ref="B54" authorId="4" shapeId="0" xr:uid="{AA49EAEC-DDD1-404E-B726-7212071381A4}">
      <text>
        <t>[Threaded comment]
Your version of Excel allows you to read this threaded comment; however, any edits to it will get removed if the file is opened in a newer version of Excel. Learn more: https://go.microsoft.com/fwlink/?linkid=870924
Comment:
    Dato de 3.8.1</t>
      </text>
    </comment>
    <comment ref="G54" authorId="5" shapeId="0" xr:uid="{CED36C08-289C-0B4A-B081-D83C2C72D9F4}">
      <text>
        <t xml:space="preserve">[Threaded comment]
Your version of Excel allows you to read this threaded comment; however, any edits to it will get removed if the file is opened in a newer version of Excel. Learn more: https://go.microsoft.com/fwlink/?linkid=870924
Comment:
    De figura 3.11 GD
</t>
      </text>
    </comment>
    <comment ref="L54" authorId="6" shapeId="0" xr:uid="{45DA3F1E-301C-074E-A1F7-E69CDA18C188}">
      <text>
        <t>[Threaded comment]
Your version of Excel allows you to read this threaded comment; however, any edits to it will get removed if the file is opened in a newer version of Excel. Learn more: https://go.microsoft.com/fwlink/?linkid=870924
Comment:
    De figura 3.11 GD</t>
      </text>
    </comment>
    <comment ref="Q54" authorId="7" shapeId="0" xr:uid="{3503AA1F-6B07-364B-BF0F-F376B8022472}">
      <text>
        <t>[Threaded comment]
Your version of Excel allows you to read this threaded comment; however, any edits to it will get removed if the file is opened in a newer version of Excel. Learn more: https://go.microsoft.com/fwlink/?linkid=870924
Comment:
    5K de figura 4.2 pero 11.4K de 3.11 y 4.3</t>
      </text>
    </comment>
    <comment ref="A56" authorId="8" shapeId="0" xr:uid="{3955DEBC-2EFC-A14F-B85E-80A590D62577}">
      <text>
        <t>[Threaded comment]
Your version of Excel allows you to read this threaded comment; however, any edits to it will get removed if the file is opened in a newer version of Excel. Learn more: https://go.microsoft.com/fwlink/?linkid=870924
Comment:
    + pruebas</t>
      </text>
    </comment>
  </commentList>
</comments>
</file>

<file path=xl/sharedStrings.xml><?xml version="1.0" encoding="utf-8"?>
<sst xmlns="http://schemas.openxmlformats.org/spreadsheetml/2006/main" count="769" uniqueCount="354">
  <si>
    <t>PP 41</t>
  </si>
  <si>
    <t>FIGURA 3.8 PRONÓSTICO DEL CONSUMO NETO DEL SEN 2023-2037, ESCENARIOS DE PLANEACIÓN, ALTO Y BAJO</t>
  </si>
  <si>
    <t>crecimiento de demanda</t>
  </si>
  <si>
    <t>comparación con datos prodesen 2022</t>
  </si>
  <si>
    <t>Escenario de planeación</t>
  </si>
  <si>
    <t>*Datos en rojo de analisis PRODESEN 2022</t>
  </si>
  <si>
    <t>*Datos azul de cuadro 3.4 PRODESEN 2023</t>
  </si>
  <si>
    <t>Año</t>
  </si>
  <si>
    <t>Consumo neto (GWh)</t>
  </si>
  <si>
    <t>Consumo neto (TWh)</t>
  </si>
  <si>
    <t>*Crecimiento con margen de reserva eficiente y mínimo</t>
  </si>
  <si>
    <t>-</t>
  </si>
  <si>
    <t>* Datos obtenidos de interpolación lineal de https://www.johndcook.com/interpolator.html</t>
  </si>
  <si>
    <t>Notamos que el porcentaje de crecimiento de cap instlada esta por arriba de lo previsible, escenario optimista, no dan los tiempos.</t>
  </si>
  <si>
    <t>inc</t>
  </si>
  <si>
    <t>AVERAGE</t>
  </si>
  <si>
    <t>PP 42</t>
  </si>
  <si>
    <t>CUADRO 3.4 PRONÓSTICO REGIONAL DEL CONSUMO NETO 2023-2037, ESCENARIO DE PLANEACIÓN (GWh)</t>
  </si>
  <si>
    <t>AÑO/GWH</t>
  </si>
  <si>
    <t>CENTRAL</t>
  </si>
  <si>
    <t>ORIENTAL</t>
  </si>
  <si>
    <t>OCCIDENTAL</t>
  </si>
  <si>
    <t>NOROESTE</t>
  </si>
  <si>
    <t>NORTE</t>
  </si>
  <si>
    <t>NORESTE</t>
  </si>
  <si>
    <t>PENINSULAR</t>
  </si>
  <si>
    <t>BAJA CALIFORNIA</t>
  </si>
  <si>
    <t>BAJA CALIFORNIA SUR</t>
  </si>
  <si>
    <t>MULEGÉ</t>
  </si>
  <si>
    <t>SIN</t>
  </si>
  <si>
    <t>SEN</t>
  </si>
  <si>
    <t>PP 54</t>
  </si>
  <si>
    <t>FIGURA 4.2 EVOLUCIÓN ESPERADA DE LA CAPACIDAD INSTALADA ACUMULADA 2023–2037 (MW)</t>
  </si>
  <si>
    <t>Escenario PRODESEN</t>
  </si>
  <si>
    <t>Escenario ENEL</t>
  </si>
  <si>
    <t>MW 4.2</t>
  </si>
  <si>
    <t>ESTIMADO 4.3</t>
  </si>
  <si>
    <t>PP 55</t>
  </si>
  <si>
    <t>FIGURA 4.3 EVOLUCIÓN ESPERADA DE LA CAPACIDAD INSTALADA ACUMULADA POR TECNOLOGÍA, 2023–2037 (MW)</t>
  </si>
  <si>
    <t>Ciclo Combinado</t>
  </si>
  <si>
    <t>Combustion Interna</t>
  </si>
  <si>
    <t>Cog Eficiente</t>
  </si>
  <si>
    <t>Baterías</t>
  </si>
  <si>
    <t>Termica convencional</t>
  </si>
  <si>
    <t>Fotovoltaica</t>
  </si>
  <si>
    <t>Nucleoelectrica</t>
  </si>
  <si>
    <t>GD-FV</t>
  </si>
  <si>
    <t>Carboelectrica</t>
  </si>
  <si>
    <t>Hidroelectrica</t>
  </si>
  <si>
    <t>Geotermoelectrica</t>
  </si>
  <si>
    <t xml:space="preserve">CC Hidrogeno </t>
  </si>
  <si>
    <t>Turbogas</t>
  </si>
  <si>
    <t>Eoleoelectrica</t>
  </si>
  <si>
    <t>Bioenergia</t>
  </si>
  <si>
    <t>Fotovoltaico</t>
  </si>
  <si>
    <t>Hidroelectrico</t>
  </si>
  <si>
    <t>Cogeneracion eficiente</t>
  </si>
  <si>
    <t>Baterias</t>
  </si>
  <si>
    <t>CCH2</t>
  </si>
  <si>
    <t>SUMA CALIBRADA</t>
  </si>
  <si>
    <t>TECNOLOGIA</t>
  </si>
  <si>
    <t>Funciones</t>
  </si>
  <si>
    <t>"-1633.1*()^2+10166()+26201</t>
  </si>
  <si>
    <t xml:space="preserve">Escenario más aproximado </t>
  </si>
  <si>
    <t>"-307.69*()^2+5538.5()+4015</t>
  </si>
  <si>
    <t>"550.89*()^2+2145.6()+48605</t>
  </si>
  <si>
    <t>"-1574*()^2+9869.8()+46555"</t>
  </si>
  <si>
    <t>"52483*e^0.0703*()</t>
  </si>
  <si>
    <t>"-5727.8*()^2+39639*()+28633"</t>
  </si>
  <si>
    <t>"-11672*()^2+59865*()+27962"</t>
  </si>
  <si>
    <t>"-8576.9*()^2+54885*()+37538"</t>
  </si>
  <si>
    <t>"-7893.5*()^2+52467*()+41639"</t>
  </si>
  <si>
    <t>"-8710.1*()^2+55550*()+41740"</t>
  </si>
  <si>
    <t>"-8772.5*()^2+54962*()+44165"</t>
  </si>
  <si>
    <t>"-9376.6*()^2+57183*()+43140"</t>
  </si>
  <si>
    <t>"-9026.6*()^2+60133*()+39840"</t>
  </si>
  <si>
    <t>"-15097*()^2+90919*()+17184"</t>
  </si>
  <si>
    <t>"-13525*()^2+86202*()+20328"</t>
  </si>
  <si>
    <t>Para extrapolar - graficas</t>
  </si>
  <si>
    <t xml:space="preserve"> </t>
  </si>
  <si>
    <t>Figura 4.5</t>
  </si>
  <si>
    <t>AGREGADO 2026</t>
  </si>
  <si>
    <t>DIFERENCIADO</t>
  </si>
  <si>
    <t>Comparación figura 4.7</t>
  </si>
  <si>
    <t>De 4.5</t>
  </si>
  <si>
    <t>De 4.7</t>
  </si>
  <si>
    <t>Diferencial</t>
  </si>
  <si>
    <t>Tecnología</t>
  </si>
  <si>
    <t>%</t>
  </si>
  <si>
    <t>CC</t>
  </si>
  <si>
    <t>Combustion interna</t>
  </si>
  <si>
    <t>FVS</t>
  </si>
  <si>
    <t>Eolica</t>
  </si>
  <si>
    <t>Banco de baterías</t>
  </si>
  <si>
    <t>Geotermoeléctrica</t>
  </si>
  <si>
    <t>Cog Ef</t>
  </si>
  <si>
    <t>CC H2 Verde</t>
  </si>
  <si>
    <t>Nuclear</t>
  </si>
  <si>
    <t>TOTAL</t>
  </si>
  <si>
    <t>MW</t>
  </si>
  <si>
    <t>ADD CAP TOT</t>
  </si>
  <si>
    <t>GW</t>
  </si>
  <si>
    <t>ADD CAP NETA</t>
  </si>
  <si>
    <t>COMBINED CYCLE</t>
  </si>
  <si>
    <t>% CC</t>
  </si>
  <si>
    <t>SOLAR &amp; WIND</t>
  </si>
  <si>
    <t>% SOLAR &amp; WIND</t>
  </si>
  <si>
    <t>SHORT TERM</t>
  </si>
  <si>
    <t xml:space="preserve">ADD CAP </t>
  </si>
  <si>
    <t>RES %</t>
  </si>
  <si>
    <t>LONG TERM</t>
  </si>
  <si>
    <t>x</t>
  </si>
  <si>
    <t xml:space="preserve"> Bioenergia </t>
  </si>
  <si>
    <t>Bioenergía</t>
  </si>
  <si>
    <t xml:space="preserve"> Carboelectrica </t>
  </si>
  <si>
    <t>Carboeléctrica</t>
  </si>
  <si>
    <t xml:space="preserve"> Ciclo Combinado </t>
  </si>
  <si>
    <t xml:space="preserve"> Cogeneracion eficiente </t>
  </si>
  <si>
    <t>Cogeneración Eficiente</t>
  </si>
  <si>
    <t xml:space="preserve"> Combustion Interna </t>
  </si>
  <si>
    <t>Combustión Interna</t>
  </si>
  <si>
    <t xml:space="preserve"> Eoleoelectrica </t>
  </si>
  <si>
    <t>Eólica</t>
  </si>
  <si>
    <t xml:space="preserve">Solar  Fotovoltaico </t>
  </si>
  <si>
    <t>Geotérmica</t>
  </si>
  <si>
    <t xml:space="preserve"> GD-FV </t>
  </si>
  <si>
    <t>Hidroeléctrica</t>
  </si>
  <si>
    <t xml:space="preserve"> Geotermoelectrica </t>
  </si>
  <si>
    <t>Lecho fluidizado</t>
  </si>
  <si>
    <t xml:space="preserve"> Hidroelectrico </t>
  </si>
  <si>
    <t>Nucleoeléctrica</t>
  </si>
  <si>
    <t xml:space="preserve"> Nucleoelectrica </t>
  </si>
  <si>
    <t>Solar fotovoltaica</t>
  </si>
  <si>
    <t xml:space="preserve"> Termica convencional </t>
  </si>
  <si>
    <t>Termoeléctrica convencional</t>
  </si>
  <si>
    <t xml:space="preserve"> Turbogas </t>
  </si>
  <si>
    <t>Turbogás</t>
  </si>
  <si>
    <t xml:space="preserve"> Baterias </t>
  </si>
  <si>
    <t xml:space="preserve"> CCH2 </t>
  </si>
  <si>
    <t>Factor</t>
  </si>
  <si>
    <t>Datos interpolados con balance final de figura 4.2, capacidad instalada ACUMULADA 30% de error</t>
  </si>
  <si>
    <t>Datos nominales (no acumulados) con balance 4.2 30% de error</t>
  </si>
  <si>
    <t>Convencional</t>
  </si>
  <si>
    <t>RES</t>
  </si>
  <si>
    <t>Datos ajustados 20% de error</t>
  </si>
  <si>
    <t>*Valores en rojo representan valores ajustados con datos PRODESEN, Yr 2022, 2026 y 2037 años de calibración</t>
  </si>
  <si>
    <t>*</t>
  </si>
  <si>
    <t>* Grafica excluye capacidad de CC para mejor lectura</t>
  </si>
  <si>
    <t>A 2022</t>
  </si>
  <si>
    <t>A 2023</t>
  </si>
  <si>
    <t>A 2024</t>
  </si>
  <si>
    <t>A 2025</t>
  </si>
  <si>
    <t>A 2026</t>
  </si>
  <si>
    <t>A 2027</t>
  </si>
  <si>
    <t>A 2028</t>
  </si>
  <si>
    <t>A 2029</t>
  </si>
  <si>
    <t>A 2030</t>
  </si>
  <si>
    <t>A 2031</t>
  </si>
  <si>
    <t>A 2032</t>
  </si>
  <si>
    <t>A 2033</t>
  </si>
  <si>
    <t>A 2034</t>
  </si>
  <si>
    <t>A 2035</t>
  </si>
  <si>
    <t>A 2036</t>
  </si>
  <si>
    <t>A 2037</t>
  </si>
  <si>
    <t>37% storage - en linea con lo solicitado en estudios de interconexion</t>
  </si>
  <si>
    <t>Techs_Combs [MW]</t>
  </si>
  <si>
    <t>Carboeléctrica_Carbón_</t>
  </si>
  <si>
    <t>Ciclo Combinado_Diésel_</t>
  </si>
  <si>
    <t xml:space="preserve">                             -  </t>
  </si>
  <si>
    <t>Ciclo Combinado_Gas Natural_</t>
  </si>
  <si>
    <t>Cogeneración Eficiente_Gas Natural_</t>
  </si>
  <si>
    <t>Combustión Interna_Combustóleo _</t>
  </si>
  <si>
    <t>Combustión Interna_Diésel_</t>
  </si>
  <si>
    <t>Combustión Interna_Gas Natural_</t>
  </si>
  <si>
    <t>Eólica__</t>
  </si>
  <si>
    <t>Geotérmica__</t>
  </si>
  <si>
    <t>Hidroeléctrica__</t>
  </si>
  <si>
    <t>Nucleoeléctrica_Uranio_</t>
  </si>
  <si>
    <t>Solar fotovoltaica__</t>
  </si>
  <si>
    <t>Termoeléctrica convencional_Combustóleo _</t>
  </si>
  <si>
    <t>Termoeléctrica convencional_Gas Natural_</t>
  </si>
  <si>
    <t>Turbogás_Diésel_</t>
  </si>
  <si>
    <t>Ciclo Combinado_H2_</t>
  </si>
  <si>
    <t>Generación Distribuida-Fotovoltaica</t>
  </si>
  <si>
    <t>Turbogás_Gas Natural_</t>
  </si>
  <si>
    <t>PP 60</t>
  </si>
  <si>
    <t>FIGURA 4.10 AVANCE EN EL CUMPLIMIENTO DE LOS COMPROMISOS DE MÉXICO EN LA GENERACIÓN DE ELECTRICIDAD CON ENERGÍAS LIMPIAS 2018-2022</t>
  </si>
  <si>
    <t>% EL</t>
  </si>
  <si>
    <t>% Meta LTE</t>
  </si>
  <si>
    <t>Estimación</t>
  </si>
  <si>
    <t>PP 139</t>
  </si>
  <si>
    <t>CUADRO A1.9. CAPACIDAD INSTALADA INTERCONECTADA A LA RED (MW) DE LA CFE Y DEL RESTO DE LOS PERMISIONARIOS AL 31 DE DICIEMBRE DE 20221/, EXCLUYE CENTRALES EN PRUEBAS</t>
  </si>
  <si>
    <t>CFE</t>
  </si>
  <si>
    <t>CFE-PIE</t>
  </si>
  <si>
    <t>PRIVADO</t>
  </si>
  <si>
    <t>PEMEX</t>
  </si>
  <si>
    <t>Eoloeléctrica</t>
  </si>
  <si>
    <t>Híbrido FV-Batería</t>
  </si>
  <si>
    <t>Suma limpia renovable</t>
  </si>
  <si>
    <t>Cogeneracion Eficiente</t>
  </si>
  <si>
    <t>Suma limpia no renovable</t>
  </si>
  <si>
    <t>Capacidad total de Energía Limpia</t>
  </si>
  <si>
    <t>Porcentaje</t>
  </si>
  <si>
    <t>Capacidad de CC acreditada (posible)</t>
  </si>
  <si>
    <t>Térmica Convencional</t>
  </si>
  <si>
    <t>PP 146</t>
  </si>
  <si>
    <t>CUADRO A1.9.9. CAPACIDAD INSTALADA INTERCONECTADA A LA RED POR MODALIDAD Y TIPO DE TECNOLOGÍA DEL SISTEMA ELÉCTRICO NACIONAL (MW), AL 31 DE DICIEMBRE DE 20221/, EXCLUYE CENTRALES EN PRUEBAS</t>
  </si>
  <si>
    <t>AUTOABASTECIMIENTO</t>
  </si>
  <si>
    <t>COGENERACION</t>
  </si>
  <si>
    <t>GENERACION</t>
  </si>
  <si>
    <t>GENERACION CFE</t>
  </si>
  <si>
    <t>PEQUEÑA PRODUCCION</t>
  </si>
  <si>
    <t>PRODUCCION INDEPENDIENTE</t>
  </si>
  <si>
    <t>USOS PROPIOS CONTINUOS</t>
  </si>
  <si>
    <t>Híbrido FV-Bateria</t>
  </si>
  <si>
    <t>Total energía limpia</t>
  </si>
  <si>
    <t>PP 152</t>
  </si>
  <si>
    <t>CUADRO A1.12 EVOLUCIÓN DE LA ENERGÍA NETA PRODUCIDA (GWh) 2018 - 2022 INYECTADA A LA RED POR TECNOLOGÍA, CONSIDERANDO EL FACTOR DE ACREDITACIÓN DE ENERGÍA LIMPIA A LAS CENTRALES ELÉCTRICAS CON ACREDITACIÓN COMO COGENERADOR EFICIENTE, MÁS LAS CENTRALES ELÉCTRICAS CON CEL</t>
  </si>
  <si>
    <t>TECNOLOGIA / FUENTE DE ENERGÍA</t>
  </si>
  <si>
    <t>*Hacer back testing para ajuste</t>
  </si>
  <si>
    <t xml:space="preserve">Bioenergía </t>
  </si>
  <si>
    <t>Híbrido FV- Batería</t>
  </si>
  <si>
    <t>Suma limpia  no renovable</t>
  </si>
  <si>
    <t>PP 154</t>
  </si>
  <si>
    <t>CUADRO A1.14 GENERACIÓN NETA EN OPERACIÓN COMERCIAL Y PRUEBAS INYECTADA A LA RED ENE-DIC 2022, SEN, POR TECNOLOGÍA Y MODALIDAD (GWh)</t>
  </si>
  <si>
    <t>Comibustión Interna</t>
  </si>
  <si>
    <t xml:space="preserve">Carboeléctrica </t>
  </si>
  <si>
    <t>PP 203</t>
  </si>
  <si>
    <t>CUADRO A3.1 METAS DE ENERGÍAS LIMPIAS E INSTRUMENTOS QUE MANDATAN</t>
  </si>
  <si>
    <t>AÑO</t>
  </si>
  <si>
    <t>METAS DE PARTICIPACIÓN DE ENERGÍAS LIMPIAS</t>
  </si>
  <si>
    <t>LEY O INSTRUMENTO DE PLANEACIÓN</t>
  </si>
  <si>
    <t>LTE</t>
  </si>
  <si>
    <t>A partir de nueva gen</t>
  </si>
  <si>
    <t>LTE / LGCC</t>
  </si>
  <si>
    <t>PP 205</t>
  </si>
  <si>
    <t>FIGURA A3.1 GENERACIÓN TOTAL Y PORCENTAJE DE GENERACIÓN ELÉCTRICA LIMPIA Y CONVENCIONAL 2018-2022 (GWh)</t>
  </si>
  <si>
    <t>GENERACIÓN TOTAL NETA GWh</t>
  </si>
  <si>
    <t>% CONVENCIONALES FOSILES</t>
  </si>
  <si>
    <t>% LIMPIAS</t>
  </si>
  <si>
    <t>GENERACION CONVENCIONALES</t>
  </si>
  <si>
    <t>GENERACION LIMPIAS</t>
  </si>
  <si>
    <t>COMPROBACION</t>
  </si>
  <si>
    <t xml:space="preserve">* Back testing </t>
  </si>
  <si>
    <t>PP 207</t>
  </si>
  <si>
    <t>FIGURA A3.2 EVOLUCIÓN DE LA GENERACIÓN RENOVABLE TOTAL 2018-2022 (%)</t>
  </si>
  <si>
    <t>Eoleoeléctrica</t>
  </si>
  <si>
    <t>RENOVABLES TOTAL</t>
  </si>
  <si>
    <t>2022 vs 2021</t>
  </si>
  <si>
    <t xml:space="preserve">*Back testing </t>
  </si>
  <si>
    <t>COMPROBACIÓN</t>
  </si>
  <si>
    <t>(IGNORA ESTA TAB)</t>
  </si>
  <si>
    <t>Comision Nacional Forestal</t>
  </si>
  <si>
    <t>Costos de referencia compensación ambiental por uso de suelos</t>
  </si>
  <si>
    <t>ACUERDO mediante el cual se expiden los costos de referencia para la compensación ambiental por cambio de uso de suelo en terrenos forestales y la metodología para su estimación</t>
  </si>
  <si>
    <t>https://www.dof.gob.mx/nota_detalle.php?codigo=5682057&amp;fecha=08/03/2023#gsc.tab=0</t>
  </si>
  <si>
    <t>Comision Nacional Forestal publica Costos de referencia compensación ambiental por uso de suelos</t>
  </si>
  <si>
    <t>SENER</t>
  </si>
  <si>
    <t>Nota aclaratoria Programa Uso Sustentable de la Energía 2020-2024</t>
  </si>
  <si>
    <t>NOTA aclaratoria al Programa Nacional para el Aprovechamiento Sustentable de la Energía 2020-2024, publicado el 16 de febrero de 2023</t>
  </si>
  <si>
    <t>https://www.dof.gob.mx/nota_detalle.php?codigo=5682793&amp;fecha=15/03/2023#gsc.tab=0</t>
  </si>
  <si>
    <t>SENER publica Nota aclaratoria Programa Uso Sustentable de la Energía 2020-2024</t>
  </si>
  <si>
    <t>Publicación del estatuto de Litio para México</t>
  </si>
  <si>
    <t>AVISO mediante el cual se informa de la publicación del Estatuto Orgánico de Litio para México.</t>
  </si>
  <si>
    <t>https://www.dof.gob.mx/nota_detalle.php?codigo=5683113&amp;fecha=17/03/2023#gsc.tab=0</t>
  </si>
  <si>
    <t>SENER publica Publicación del estatuto de Litio para México</t>
  </si>
  <si>
    <t>Aviso domicilio Litio para Mexico</t>
  </si>
  <si>
    <t>AVISO General por el que se da a conocer el domicilio del Organismo Público Descentralizado denominado Litio para México.</t>
  </si>
  <si>
    <t>https://www.dof.gob.mx/nota_detalle.php?codigo=5683114&amp;fecha=17/03/2023#gsc.tab=0</t>
  </si>
  <si>
    <t>SENER publica Aviso domicilio Litio para Mexico</t>
  </si>
  <si>
    <t>CRE</t>
  </si>
  <si>
    <t>Criterio de asignación de CELs 2020</t>
  </si>
  <si>
    <t>ACUERDO Núm. A/001/2023 de la Comisión Reguladora de Energía por el que se establece el criterio para la asignación de Certificados de Energías Limpias disponibles en la cuenta de la Comisión Reguladora de Energía, correspondientes al año de obligación 2020.</t>
  </si>
  <si>
    <t>https://www.dof.gob.mx/nota_detalle.php?codigo=5683881&amp;fecha=27/03/2023#gsc.tab=0</t>
  </si>
  <si>
    <t>CRE publica Criterio de asignación de CELs 2020</t>
  </si>
  <si>
    <t>DACGs medodología de calculo y ajuste de tarifas de operación CENACE</t>
  </si>
  <si>
    <t>ACUERDO Núm. A/026/2022 de la Comisión Reguladora de Energía por el que se expiden las disposiciones administrativas de carácter general que establecen la metodología para determinar el cálculo y ajuste de las tarifas reguladas para el servicio de operación del Centro Nacional de Control de Energía.</t>
  </si>
  <si>
    <t>https://www.dof.gob.mx/nota_detalle.php?codigo=5684184&amp;fecha=29/03/2023#gsc.tab=0</t>
  </si>
  <si>
    <t>CRE publica DACGs medodología de calculo y ajuste de tarifas de operación CENACE</t>
  </si>
  <si>
    <t>DACGs medodología de calculo y ajuste de tarifas de operación SSB</t>
  </si>
  <si>
    <t>ACUERDO Núm. A/027/2022 de la Comisión Reguladora de Energía por el que se expiden las disposiciones administrativas de carácter general que establecen la metodología para determinar el cálculo y ajuste de las tarifas reguladas para el servicio de operación de los suministradores de servicios básicos de energía eléctrica.</t>
  </si>
  <si>
    <t>https://www.dof.gob.mx/nota_detalle.php?codigo=5684288&amp;fecha=30/03/2023#gsc.tab=0</t>
  </si>
  <si>
    <t>CRE publica DACGs medodología de calculo y ajuste de tarifas de operación SSB</t>
  </si>
  <si>
    <t xml:space="preserve">DACGs medodología de calculo y ajuste de tarifas de transmisión, servicio público </t>
  </si>
  <si>
    <t>ACUERDO Núm. A/044/2022 por el que la Comisión Reguladora de Energía expide las disposiciones administrativas de carácter general que establecen la metodología para determinar el cálculo y ajuste de las tarifas reguladas para el servicio público de transmisión de energía eléctrica.</t>
  </si>
  <si>
    <t>https://www.dof.gob.mx/nota_detalle.php?codigo=5684476&amp;fecha=31/03/2023#gsc.tab=0</t>
  </si>
  <si>
    <t xml:space="preserve">CRE publica DACGs medodología de calculo y ajuste de tarifas de transmisión, servicio público </t>
  </si>
  <si>
    <t>CONAMER</t>
  </si>
  <si>
    <t>Listado de documentos CONAMER febrero 2023</t>
  </si>
  <si>
    <t>LISTADO de documentos en revisión, dictaminados, autorizados, exentos y con opinión por parte de la Comisión Nacional de Mejora Regulatoria en el periodo comprendido entre el 1 y el 28 de febrero de 2023.</t>
  </si>
  <si>
    <t>https://www.dof.gob.mx/nota_detalle.php?codigo=5684595&amp;fecha=03/04/2023#gsc.tab=0</t>
  </si>
  <si>
    <t>CONAMER publica Listado de documentos CONAMER febrero 2023</t>
  </si>
  <si>
    <t>Modificación de DACGs ejecución de obras de la CFE y EPS</t>
  </si>
  <si>
    <t>MODIFICACIÓN de las Disposiciones Generales en materia de adquisiciones, arrendamientos, contratación de servicios y ejecución de obras de la Comisión Federal de Electricidad y sus empresas productivas subsidiarias.</t>
  </si>
  <si>
    <t>https://www.dof.gob.mx/nota_detalle.php?codigo=5684613&amp;fecha=03/04/2023#gsc.tab=0</t>
  </si>
  <si>
    <t>CFE publica Modificación de DACGs ejecución de obras de la CFE y EPS</t>
  </si>
  <si>
    <t>Publicación de norma especificaciones de seguridad RNT y RGD</t>
  </si>
  <si>
    <t>ACUERDO Núm. A/042/2022 por el que la Comisión Reguladora de Energía ordena la publicación del Proyecto de Norma Oficial Mexicana PROY-NOM-018-CRE-2022, Instalaciones eléctricas-Red Nacional de Transmisión y Redes Generales de Distribución-Especificaciones de seguridad</t>
  </si>
  <si>
    <t>https://www.dof.gob.mx/nota_detalle.php?codigo=5685497&amp;fecha=13/04/2023</t>
  </si>
  <si>
    <t>CRE publica Publicación de norma especificaciones de seguridad RNT y RGD</t>
  </si>
  <si>
    <t>Tarifas SSB abril 2023</t>
  </si>
  <si>
    <t>ACUERDO de la Comisión Reguladora de Energía por el que determina las tarifas finales del suministro básico aplicables para el periodo comprendido del 1 al 30 de abril de 2023 y su Anexo Único</t>
  </si>
  <si>
    <t>https://www.dof.gob.mx/nota_detalle.php?codigo=5686892&amp;fecha=27/04/2023#gsc.tab=0</t>
  </si>
  <si>
    <t>CFE publica Tarifas SSB abril 2023</t>
  </si>
  <si>
    <t>Listado de documentos CONAMER marzo 2023</t>
  </si>
  <si>
    <t>CONAMER publica Listado de documentos CONAMER marzo 2023</t>
  </si>
  <si>
    <t>Secretaría de Economía</t>
  </si>
  <si>
    <t>Derogación de disposiciones a la ley minera</t>
  </si>
  <si>
    <t>DECRETO por el que se reforman, adicionan y derogan diversas disposiciones de la Ley Minera, de la Ley de Aguas Nacionales, de la Ley General del Equilibrio Ecológico y la Protección al Ambiente y de la Ley General para la Prevención y Gestión Integral de los Residuos, en materia de concesiones para minería y agua</t>
  </si>
  <si>
    <t>Secretaría de Economía publica Derogación de disposiciones a la ley minera</t>
  </si>
  <si>
    <t>Criterios visitas de inspección CRE</t>
  </si>
  <si>
    <t>ACUERDO Núm. A/007/2023 por el que la Comisión Reguladora de Energía modifica el Acuerdo A/037/2016, por el que se expiden los criterios y la metodología para determinar las visitas de verificación o inspección que deberán llevarse a cabo y se establecen los criterios y la metodología para determinar las visitas de verificación que deberán llevarse a cabo en materia de electricidad.</t>
  </si>
  <si>
    <t>https://www.dof.gob.mx/nota_detalle.php?codigo=5687938&amp;fecha=08/05/2023#gsc.tab=0</t>
  </si>
  <si>
    <t>CRE publica Criterios visitas de inspección CRE</t>
  </si>
  <si>
    <t>Tarifas SSB enero 2023</t>
  </si>
  <si>
    <t>CFE publica Tarifas SSB enero 2023</t>
  </si>
  <si>
    <t>Criterio de asignación de CELs 2021</t>
  </si>
  <si>
    <t>ACUERDO Núm. A/013/2023 de la Comisión Reguladora de Energía por el que se establece el criterio para la asignación de Certificados de Energías Limpias disponibles en la cuenta de la Comisión Reguladora de Energía, correspondientes al año de obligación 2021.</t>
  </si>
  <si>
    <t>https://www.dof.gob.mx/nota_detalle.php?codigo=5688082&amp;fecha=09/05/2023#gsc.tab=0</t>
  </si>
  <si>
    <t>CRE publica Criterio de asignación de CELs 2021</t>
  </si>
  <si>
    <t>Tarifas SSB marzo 2023</t>
  </si>
  <si>
    <t>ACUERDO de la Comisión Reguladora de Energía por el que determina las tarifas finales del suministro básico aplicables para el periodo comprendido del 1 al 31 de marzo de 2023 y su Anexo Único.</t>
  </si>
  <si>
    <t>https://www.dof.gob.mx/nota_detalle.php?codigo=5688301&amp;fecha=10/05/2023#gsc.tab=0</t>
  </si>
  <si>
    <t>CFE publica Tarifas SSB marzo 2023</t>
  </si>
  <si>
    <t>Codigo de conducta CRE</t>
  </si>
  <si>
    <t>ACUERDO de la Comisión Reguladora de Energía por el que se emite el Código de Conducta de la Comisión Reguladora de Energía</t>
  </si>
  <si>
    <t>https://www.dof.gob.mx/nota_detalle.php?codigo=5689375&amp;fecha=19/05/2023#gsc.tab=0</t>
  </si>
  <si>
    <t>CRE publica Codigo de conducta CRE</t>
  </si>
  <si>
    <t>Modificación de reglas de funcionamiento OPE CRE</t>
  </si>
  <si>
    <t>RESOLUCIÓN de la Comisión Reguladora de Energía por la que se modifica la Resolución RES/194/2014, que modifica la diversa por la que se expidieron las Reglas generales para el funcionamiento de la Oficialía de Partes Electrónica de la Comisión Reguladora de Energía.</t>
  </si>
  <si>
    <t>https://www.dof.gob.mx/nota_detalle.php?codigo=5689376&amp;fecha=19/05/2023#gsc.tab=0</t>
  </si>
  <si>
    <t>CRE publica Modificación de reglas de funcionamiento OPE CRE</t>
  </si>
  <si>
    <t>Cambio de domicilio CONAMER</t>
  </si>
  <si>
    <t>ACUERDO por el que se da a conocer el cambio de domicilio de las oficinas de la Comisión Nacional de Mejora Regulatoria</t>
  </si>
  <si>
    <t>https://www.dof.gob.mx/nota_detalle.php?codigo=5689952&amp;fecha=25/05/2023#gsc.tab=0</t>
  </si>
  <si>
    <t>CONAMER publica Cambio de domicilio CONAMER</t>
  </si>
  <si>
    <t>Actualización de valolres de referencia eficiencia de cogeneración y energía libre de combustible</t>
  </si>
  <si>
    <t>ACUERDO Núm. A/018/2023 de la Comisión Reguladora de Energía por el que se actualizan los valores de referencia de las metodologías para el cálculo de la eficiencia de los sistemas de cogeneración de energía eléctrica y los criterios para determinar la cogeneración eficiente, así como los criterios de eficiencia y metodología de cálculo para determinar el porcentaje de energía libre de combustible establecidos en las resoluciones RES/003/2011, RES/206/2014, RES/291/2012 y RES/1838/2016, respectivamente.</t>
  </si>
  <si>
    <t>https://www.dof.gob.mx/nota_detalle.php?codigo=5690142&amp;fecha=26/05/2023#gsc.tab=0</t>
  </si>
  <si>
    <t>CRE publica Actualización de valolres de referencia eficiencia de cogeneración y energía libre de combustible</t>
  </si>
  <si>
    <t>Evolución Capacidad Instalada Acumulada FGD</t>
  </si>
  <si>
    <t>Generación Acumulada Anua (GHW)</t>
  </si>
  <si>
    <t xml:space="preserve">n </t>
  </si>
  <si>
    <t>E1 planificado</t>
  </si>
  <si>
    <t>Pronóstico E1</t>
  </si>
  <si>
    <t>E2 (Acelerado)</t>
  </si>
  <si>
    <t>Pronóstico E2</t>
  </si>
  <si>
    <t>Exponencial simple</t>
  </si>
  <si>
    <t>y=545.69*EXP(0.1179*X)</t>
  </si>
  <si>
    <t>Promedio</t>
  </si>
  <si>
    <t xml:space="preserve">Exponencial simple </t>
  </si>
  <si>
    <t>y=434.26*EXP(0.1403*X)</t>
  </si>
  <si>
    <t>PRODESEN 2022</t>
  </si>
  <si>
    <t>y=380*EXP(0.1179*X)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</si>
</sst>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0_-;\-* #,##0.0_-;_-* &quot;-&quot;??_-;_-@_-"/>
    <numFmt numFmtId="166" formatCode="_-* #,##0_-;\-* #,##0_-;_-* &quot;-&quot;??_-;_-@_-"/>
    <numFmt numFmtId="167" formatCode="0.0%"/>
  </numFmts>
  <fonts count="21"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sz val="12"/>
      <color theme="2" tint="-9.9978637043366805E-2"/>
      <name val="Calibri"/>
      <family val="2"/>
      <scheme val="minor"/>
    </font>
    <font>
      <b/>
      <sz val="12"/>
      <color rgb="FFC00000"/>
      <name val="Calibri"/>
      <family val="2"/>
      <scheme val="minor"/>
    </font>
    <font>
      <b/>
      <sz val="9"/>
      <color rgb="FF2F2F2F"/>
      <name val="Times"/>
      <family val="1"/>
    </font>
    <font>
      <u/>
      <sz val="12"/>
      <color theme="10"/>
      <name val="Calibri"/>
      <family val="2"/>
      <scheme val="minor"/>
    </font>
    <font>
      <sz val="12"/>
      <color rgb="FFC00000"/>
      <name val="Calibri"/>
      <family val="2"/>
      <scheme val="minor"/>
    </font>
    <font>
      <sz val="12"/>
      <name val="Calibri"/>
      <family val="2"/>
      <scheme val="minor"/>
    </font>
    <font>
      <b/>
      <sz val="12"/>
      <name val="Calibri"/>
      <family val="2"/>
      <scheme val="minor"/>
    </font>
    <font>
      <sz val="8"/>
      <name val="Calibri"/>
      <family val="2"/>
      <scheme val="minor"/>
    </font>
    <font>
      <b/>
      <i/>
      <sz val="12"/>
      <color rgb="FFC00000"/>
      <name val="Calibri"/>
      <family val="2"/>
      <scheme val="minor"/>
    </font>
    <font>
      <b/>
      <i/>
      <sz val="12"/>
      <color theme="1"/>
      <name val="Calibri"/>
      <family val="2"/>
      <scheme val="minor"/>
    </font>
    <font>
      <sz val="12"/>
      <color theme="4"/>
      <name val="Calibri"/>
      <family val="2"/>
      <scheme val="minor"/>
    </font>
    <font>
      <b/>
      <i/>
      <sz val="12"/>
      <color theme="4"/>
      <name val="Calibri"/>
      <family val="2"/>
      <scheme val="minor"/>
    </font>
    <font>
      <b/>
      <i/>
      <sz val="12"/>
      <name val="Calibri"/>
      <family val="2"/>
      <scheme val="minor"/>
    </font>
    <font>
      <sz val="12"/>
      <color rgb="FF000000"/>
      <name val="Calibri"/>
      <family val="2"/>
      <scheme val="minor"/>
    </font>
    <font>
      <sz val="11"/>
      <color rgb="FF000000"/>
      <name val="Calibri"/>
      <family val="2"/>
      <scheme val="minor"/>
    </font>
    <font>
      <sz val="11"/>
      <color rgb="FFED7D31"/>
      <name val="Calibri"/>
      <family val="2"/>
      <scheme val="minor"/>
    </font>
    <font>
      <sz val="11"/>
      <color rgb="FFFF0000"/>
      <name val="Calibri"/>
      <family val="2"/>
      <scheme val="minor"/>
    </font>
  </fonts>
  <fills count="46">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rgb="FF36806F"/>
        <bgColor indexed="64"/>
      </patternFill>
    </fill>
    <fill>
      <patternFill patternType="solid">
        <fgColor rgb="FF61A754"/>
        <bgColor indexed="64"/>
      </patternFill>
    </fill>
    <fill>
      <patternFill patternType="solid">
        <fgColor rgb="FFA8AF4B"/>
        <bgColor indexed="64"/>
      </patternFill>
    </fill>
    <fill>
      <patternFill patternType="solid">
        <fgColor rgb="FFC8BB95"/>
        <bgColor indexed="64"/>
      </patternFill>
    </fill>
    <fill>
      <patternFill patternType="solid">
        <fgColor rgb="FF26415C"/>
        <bgColor indexed="64"/>
      </patternFill>
    </fill>
    <fill>
      <patternFill patternType="solid">
        <fgColor rgb="FFD4DA91"/>
        <bgColor indexed="64"/>
      </patternFill>
    </fill>
    <fill>
      <patternFill patternType="solid">
        <fgColor rgb="FF5CC9D8"/>
        <bgColor indexed="64"/>
      </patternFill>
    </fill>
    <fill>
      <patternFill patternType="solid">
        <fgColor rgb="FFF1813B"/>
        <bgColor indexed="64"/>
      </patternFill>
    </fill>
    <fill>
      <patternFill patternType="solid">
        <fgColor rgb="FFA9855B"/>
        <bgColor indexed="64"/>
      </patternFill>
    </fill>
    <fill>
      <patternFill patternType="solid">
        <fgColor rgb="FFD54C37"/>
        <bgColor indexed="64"/>
      </patternFill>
    </fill>
    <fill>
      <patternFill patternType="solid">
        <fgColor rgb="FFE09C6F"/>
        <bgColor indexed="64"/>
      </patternFill>
    </fill>
    <fill>
      <patternFill patternType="solid">
        <fgColor rgb="FF8A7257"/>
        <bgColor indexed="64"/>
      </patternFill>
    </fill>
    <fill>
      <patternFill patternType="solid">
        <fgColor rgb="FF9E675D"/>
        <bgColor indexed="64"/>
      </patternFill>
    </fill>
    <fill>
      <patternFill patternType="solid">
        <fgColor rgb="FF5CBB47"/>
        <bgColor indexed="64"/>
      </patternFill>
    </fill>
    <fill>
      <patternFill patternType="solid">
        <fgColor rgb="FF99C97D"/>
        <bgColor indexed="64"/>
      </patternFill>
    </fill>
    <fill>
      <patternFill patternType="solid">
        <fgColor theme="8" tint="0.59999389629810485"/>
        <bgColor indexed="64"/>
      </patternFill>
    </fill>
    <fill>
      <patternFill patternType="solid">
        <fgColor theme="2"/>
        <bgColor indexed="64"/>
      </patternFill>
    </fill>
    <fill>
      <patternFill patternType="solid">
        <fgColor rgb="FF36806F"/>
        <bgColor rgb="FF000000"/>
      </patternFill>
    </fill>
    <fill>
      <patternFill patternType="solid">
        <fgColor rgb="FF61A754"/>
        <bgColor rgb="FF000000"/>
      </patternFill>
    </fill>
    <fill>
      <patternFill patternType="solid">
        <fgColor rgb="FFA8AF4B"/>
        <bgColor rgb="FF000000"/>
      </patternFill>
    </fill>
    <fill>
      <patternFill patternType="solid">
        <fgColor rgb="FFC8BB95"/>
        <bgColor rgb="FF000000"/>
      </patternFill>
    </fill>
    <fill>
      <patternFill patternType="solid">
        <fgColor rgb="FF26415C"/>
        <bgColor rgb="FF000000"/>
      </patternFill>
    </fill>
    <fill>
      <patternFill patternType="solid">
        <fgColor rgb="FFD4DA91"/>
        <bgColor rgb="FF000000"/>
      </patternFill>
    </fill>
    <fill>
      <patternFill patternType="solid">
        <fgColor rgb="FF5CC9D8"/>
        <bgColor rgb="FF000000"/>
      </patternFill>
    </fill>
    <fill>
      <patternFill patternType="solid">
        <fgColor rgb="FFF1813B"/>
        <bgColor rgb="FF000000"/>
      </patternFill>
    </fill>
    <fill>
      <patternFill patternType="solid">
        <fgColor rgb="FFA9855B"/>
        <bgColor rgb="FF000000"/>
      </patternFill>
    </fill>
    <fill>
      <patternFill patternType="solid">
        <fgColor rgb="FFD54C37"/>
        <bgColor rgb="FF000000"/>
      </patternFill>
    </fill>
    <fill>
      <patternFill patternType="solid">
        <fgColor rgb="FFE09C6F"/>
        <bgColor rgb="FF000000"/>
      </patternFill>
    </fill>
    <fill>
      <patternFill patternType="solid">
        <fgColor rgb="FF8A7257"/>
        <bgColor rgb="FF000000"/>
      </patternFill>
    </fill>
    <fill>
      <patternFill patternType="solid">
        <fgColor rgb="FF9E675D"/>
        <bgColor rgb="FF000000"/>
      </patternFill>
    </fill>
    <fill>
      <patternFill patternType="solid">
        <fgColor rgb="FF5CBB47"/>
        <bgColor rgb="FF000000"/>
      </patternFill>
    </fill>
    <fill>
      <patternFill patternType="solid">
        <fgColor rgb="FF99C97D"/>
        <bgColor rgb="FF000000"/>
      </patternFill>
    </fill>
    <fill>
      <patternFill patternType="solid">
        <fgColor rgb="FF92D050"/>
        <bgColor rgb="FF000000"/>
      </patternFill>
    </fill>
    <fill>
      <patternFill patternType="solid">
        <fgColor rgb="FFD9E1F2"/>
        <bgColor rgb="FF000000"/>
      </patternFill>
    </fill>
    <fill>
      <patternFill patternType="solid">
        <fgColor rgb="FFDDEBF7"/>
        <bgColor rgb="FF000000"/>
      </patternFill>
    </fill>
    <fill>
      <patternFill patternType="solid">
        <fgColor rgb="FF66FF66"/>
        <bgColor rgb="FF000000"/>
      </patternFill>
    </fill>
    <fill>
      <patternFill patternType="solid">
        <fgColor rgb="FF00B050"/>
        <bgColor indexed="64"/>
      </patternFill>
    </fill>
    <fill>
      <patternFill patternType="lightUp">
        <bgColor theme="0" tint="-0.14996795556505021"/>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5" tint="-0.249977111117893"/>
        <bgColor indexed="64"/>
      </patternFill>
    </fill>
  </fills>
  <borders count="36">
    <border>
      <left/>
      <right/>
      <top/>
      <bottom/>
      <diagonal/>
    </border>
    <border>
      <left style="thin">
        <color theme="0"/>
      </left>
      <right style="thin">
        <color theme="0"/>
      </right>
      <top style="thin">
        <color theme="0"/>
      </top>
      <bottom style="thin">
        <color theme="0"/>
      </bottom>
      <diagonal/>
    </border>
    <border>
      <left style="dotted">
        <color theme="1"/>
      </left>
      <right style="dotted">
        <color theme="1"/>
      </right>
      <top style="dotted">
        <color theme="1"/>
      </top>
      <bottom style="dotted">
        <color theme="1"/>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dotted">
        <color theme="0"/>
      </left>
      <right style="dotted">
        <color theme="0"/>
      </right>
      <top style="dotted">
        <color theme="0"/>
      </top>
      <bottom style="dotted">
        <color theme="0"/>
      </bottom>
      <diagonal/>
    </border>
    <border>
      <left style="dotted">
        <color theme="0"/>
      </left>
      <right style="dotted">
        <color theme="0"/>
      </right>
      <top/>
      <bottom style="dotted">
        <color theme="0"/>
      </bottom>
      <diagonal/>
    </border>
    <border>
      <left/>
      <right style="dotted">
        <color theme="1"/>
      </right>
      <top style="dotted">
        <color theme="1"/>
      </top>
      <bottom style="dotted">
        <color theme="1"/>
      </bottom>
      <diagonal/>
    </border>
    <border>
      <left style="thin">
        <color theme="0"/>
      </left>
      <right/>
      <top style="thin">
        <color theme="0"/>
      </top>
      <bottom style="thin">
        <color theme="0"/>
      </bottom>
      <diagonal/>
    </border>
    <border>
      <left style="dotted">
        <color theme="1"/>
      </left>
      <right style="dotted">
        <color theme="1"/>
      </right>
      <top/>
      <bottom style="dotted">
        <color theme="1"/>
      </bottom>
      <diagonal/>
    </border>
    <border>
      <left style="dotted">
        <color theme="0"/>
      </left>
      <right style="dotted">
        <color theme="0"/>
      </right>
      <top style="dotted">
        <color theme="0"/>
      </top>
      <bottom/>
      <diagonal/>
    </border>
    <border>
      <left style="dotted">
        <color theme="0"/>
      </left>
      <right style="dotted">
        <color theme="0"/>
      </right>
      <top/>
      <bottom/>
      <diagonal/>
    </border>
    <border>
      <left/>
      <right style="dotted">
        <color theme="0"/>
      </right>
      <top/>
      <bottom style="dotted">
        <color theme="0"/>
      </bottom>
      <diagonal/>
    </border>
    <border>
      <left/>
      <right style="dotted">
        <color theme="0"/>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cellStyleXfs>
  <cellXfs count="247">
    <xf numFmtId="0" fontId="0" fillId="0" borderId="0" xfId="0"/>
    <xf numFmtId="0" fontId="0" fillId="0" borderId="1" xfId="0" applyBorder="1"/>
    <xf numFmtId="0" fontId="4" fillId="0" borderId="1" xfId="0" applyFont="1" applyBorder="1"/>
    <xf numFmtId="164" fontId="0" fillId="0" borderId="1" xfId="1" applyFont="1" applyBorder="1"/>
    <xf numFmtId="0" fontId="6" fillId="0" borderId="0" xfId="0" applyFont="1"/>
    <xf numFmtId="16" fontId="0" fillId="0" borderId="0" xfId="0" applyNumberFormat="1"/>
    <xf numFmtId="16" fontId="0" fillId="2" borderId="0" xfId="0" applyNumberFormat="1" applyFill="1"/>
    <xf numFmtId="0" fontId="7" fillId="0" borderId="0" xfId="3"/>
    <xf numFmtId="16" fontId="0" fillId="3" borderId="0" xfId="0" applyNumberFormat="1" applyFill="1"/>
    <xf numFmtId="0" fontId="2" fillId="0" borderId="0" xfId="0" applyFont="1"/>
    <xf numFmtId="0" fontId="9" fillId="0" borderId="0" xfId="0" applyFont="1"/>
    <xf numFmtId="0" fontId="3" fillId="0" borderId="1" xfId="0" applyFont="1" applyBorder="1"/>
    <xf numFmtId="164" fontId="0" fillId="0" borderId="1" xfId="0" applyNumberFormat="1" applyBorder="1"/>
    <xf numFmtId="0" fontId="3" fillId="0" borderId="1" xfId="0" applyFont="1" applyBorder="1" applyAlignment="1">
      <alignment horizontal="center"/>
    </xf>
    <xf numFmtId="164" fontId="0" fillId="4" borderId="1" xfId="1" applyFont="1" applyFill="1" applyBorder="1" applyAlignment="1"/>
    <xf numFmtId="164" fontId="9" fillId="0" borderId="1" xfId="1" applyFont="1" applyBorder="1"/>
    <xf numFmtId="164" fontId="0" fillId="5" borderId="1" xfId="1" applyFont="1" applyFill="1" applyBorder="1" applyAlignment="1"/>
    <xf numFmtId="164" fontId="9" fillId="0" borderId="1" xfId="1" applyFont="1" applyFill="1" applyBorder="1"/>
    <xf numFmtId="164" fontId="0" fillId="6" borderId="1" xfId="1" applyFont="1" applyFill="1" applyBorder="1" applyAlignment="1"/>
    <xf numFmtId="164" fontId="0" fillId="7" borderId="1" xfId="1" applyFont="1" applyFill="1" applyBorder="1" applyAlignment="1"/>
    <xf numFmtId="164" fontId="0" fillId="8" borderId="1" xfId="1" applyFont="1" applyFill="1" applyBorder="1" applyAlignment="1"/>
    <xf numFmtId="164" fontId="0" fillId="9" borderId="1" xfId="1" applyFont="1" applyFill="1" applyBorder="1" applyAlignment="1"/>
    <xf numFmtId="164" fontId="9" fillId="20" borderId="1" xfId="1" applyFont="1" applyFill="1" applyBorder="1"/>
    <xf numFmtId="164" fontId="0" fillId="10" borderId="1" xfId="1" applyFont="1" applyFill="1" applyBorder="1" applyAlignment="1"/>
    <xf numFmtId="164" fontId="0" fillId="11" borderId="1" xfId="1" applyFont="1" applyFill="1" applyBorder="1" applyAlignment="1"/>
    <xf numFmtId="164" fontId="0" fillId="12" borderId="1" xfId="1" applyFont="1" applyFill="1" applyBorder="1" applyAlignment="1"/>
    <xf numFmtId="164" fontId="0" fillId="13" borderId="1" xfId="1" applyFont="1" applyFill="1" applyBorder="1" applyAlignment="1"/>
    <xf numFmtId="164" fontId="0" fillId="14" borderId="1" xfId="1" applyFont="1" applyFill="1" applyBorder="1" applyAlignment="1"/>
    <xf numFmtId="164" fontId="0" fillId="15" borderId="1" xfId="1" applyFont="1" applyFill="1" applyBorder="1" applyAlignment="1"/>
    <xf numFmtId="164" fontId="0" fillId="16" borderId="1" xfId="1" applyFont="1" applyFill="1" applyBorder="1" applyAlignment="1"/>
    <xf numFmtId="164" fontId="0" fillId="17" borderId="1" xfId="1" applyFont="1" applyFill="1" applyBorder="1" applyAlignment="1"/>
    <xf numFmtId="164" fontId="0" fillId="18" borderId="1" xfId="1" applyFont="1" applyFill="1" applyBorder="1" applyAlignment="1"/>
    <xf numFmtId="164" fontId="3" fillId="0" borderId="1" xfId="1" applyFont="1" applyBorder="1" applyAlignment="1"/>
    <xf numFmtId="164" fontId="10" fillId="0" borderId="1" xfId="1" applyFont="1" applyBorder="1" applyAlignment="1"/>
    <xf numFmtId="0" fontId="8" fillId="0" borderId="1" xfId="0" applyFont="1" applyBorder="1"/>
    <xf numFmtId="0" fontId="5" fillId="0" borderId="1" xfId="0" applyFont="1" applyBorder="1" applyAlignment="1">
      <alignment horizontal="center"/>
    </xf>
    <xf numFmtId="0" fontId="0" fillId="0" borderId="1" xfId="0" applyBorder="1" applyAlignment="1">
      <alignment horizontal="center"/>
    </xf>
    <xf numFmtId="3" fontId="0" fillId="0" borderId="1" xfId="0" applyNumberFormat="1" applyBorder="1" applyAlignment="1">
      <alignment horizontal="center"/>
    </xf>
    <xf numFmtId="164" fontId="8" fillId="0" borderId="1" xfId="1" applyFont="1" applyBorder="1"/>
    <xf numFmtId="0" fontId="0" fillId="2" borderId="1" xfId="0" applyFill="1" applyBorder="1"/>
    <xf numFmtId="0" fontId="0" fillId="0" borderId="1" xfId="0" applyBorder="1" applyAlignment="1">
      <alignment vertical="center"/>
    </xf>
    <xf numFmtId="0" fontId="0" fillId="0" borderId="1" xfId="1" applyNumberFormat="1" applyFont="1" applyBorder="1"/>
    <xf numFmtId="164" fontId="0" fillId="4" borderId="1" xfId="1" applyFont="1" applyFill="1" applyBorder="1"/>
    <xf numFmtId="164" fontId="0" fillId="5" borderId="1" xfId="1" applyFont="1" applyFill="1" applyBorder="1"/>
    <xf numFmtId="164" fontId="0" fillId="6" borderId="1" xfId="1" applyFont="1" applyFill="1" applyBorder="1"/>
    <xf numFmtId="164" fontId="0" fillId="7" borderId="1" xfId="1" applyFont="1" applyFill="1" applyBorder="1"/>
    <xf numFmtId="164" fontId="0" fillId="8" borderId="1" xfId="1" applyFont="1" applyFill="1" applyBorder="1"/>
    <xf numFmtId="164" fontId="0" fillId="9" borderId="1" xfId="1" applyFont="1" applyFill="1" applyBorder="1"/>
    <xf numFmtId="164" fontId="0" fillId="10" borderId="1" xfId="1" applyFont="1" applyFill="1" applyBorder="1"/>
    <xf numFmtId="164" fontId="0" fillId="11" borderId="1" xfId="1" applyFont="1" applyFill="1" applyBorder="1"/>
    <xf numFmtId="164" fontId="0" fillId="12" borderId="1" xfId="1" applyFont="1" applyFill="1" applyBorder="1"/>
    <xf numFmtId="164" fontId="0" fillId="13" borderId="1" xfId="1" applyFont="1" applyFill="1" applyBorder="1"/>
    <xf numFmtId="164" fontId="0" fillId="14" borderId="1" xfId="1" applyFont="1" applyFill="1" applyBorder="1"/>
    <xf numFmtId="164" fontId="0" fillId="15" borderId="1" xfId="1" applyFont="1" applyFill="1" applyBorder="1"/>
    <xf numFmtId="164" fontId="0" fillId="16" borderId="1" xfId="1" applyFont="1" applyFill="1" applyBorder="1"/>
    <xf numFmtId="164" fontId="0" fillId="17" borderId="1" xfId="1" applyFont="1" applyFill="1" applyBorder="1"/>
    <xf numFmtId="164" fontId="0" fillId="18" borderId="1" xfId="1" applyFont="1" applyFill="1" applyBorder="1"/>
    <xf numFmtId="164" fontId="3" fillId="0" borderId="1" xfId="1" applyFont="1" applyBorder="1"/>
    <xf numFmtId="164" fontId="10" fillId="0" borderId="1" xfId="1" applyFont="1" applyBorder="1"/>
    <xf numFmtId="164" fontId="8" fillId="2" borderId="1" xfId="1" applyFont="1" applyFill="1" applyBorder="1"/>
    <xf numFmtId="164" fontId="8" fillId="2" borderId="1" xfId="0" applyNumberFormat="1" applyFont="1" applyFill="1" applyBorder="1"/>
    <xf numFmtId="164" fontId="8" fillId="0" borderId="1" xfId="1" applyFont="1" applyFill="1" applyBorder="1"/>
    <xf numFmtId="164" fontId="1" fillId="0" borderId="1" xfId="1" applyFont="1" applyBorder="1"/>
    <xf numFmtId="0" fontId="3" fillId="0" borderId="1" xfId="0" applyFont="1" applyBorder="1" applyAlignment="1">
      <alignment horizontal="center" vertical="center"/>
    </xf>
    <xf numFmtId="164" fontId="0" fillId="19" borderId="1" xfId="1" applyFont="1" applyFill="1" applyBorder="1"/>
    <xf numFmtId="164" fontId="0" fillId="19" borderId="1" xfId="0" applyNumberFormat="1" applyFill="1" applyBorder="1"/>
    <xf numFmtId="0" fontId="0" fillId="18" borderId="1" xfId="0" applyFill="1" applyBorder="1"/>
    <xf numFmtId="0" fontId="0" fillId="19" borderId="1" xfId="0" applyFill="1" applyBorder="1"/>
    <xf numFmtId="164" fontId="5" fillId="0" borderId="1" xfId="1" applyFont="1" applyBorder="1"/>
    <xf numFmtId="0" fontId="5" fillId="0" borderId="1" xfId="0" applyFont="1" applyBorder="1"/>
    <xf numFmtId="2" fontId="3" fillId="0" borderId="1" xfId="0" applyNumberFormat="1" applyFont="1" applyBorder="1"/>
    <xf numFmtId="164" fontId="5" fillId="0" borderId="1" xfId="0" applyNumberFormat="1" applyFont="1" applyBorder="1"/>
    <xf numFmtId="164" fontId="3" fillId="0" borderId="1" xfId="0" applyNumberFormat="1" applyFont="1" applyBorder="1"/>
    <xf numFmtId="10" fontId="0" fillId="0" borderId="1" xfId="2" applyNumberFormat="1" applyFont="1" applyBorder="1"/>
    <xf numFmtId="2" fontId="0" fillId="0" borderId="1" xfId="2" applyNumberFormat="1" applyFont="1" applyBorder="1"/>
    <xf numFmtId="0" fontId="3" fillId="0" borderId="1" xfId="1" applyNumberFormat="1" applyFont="1" applyBorder="1"/>
    <xf numFmtId="10" fontId="0" fillId="0" borderId="1" xfId="0" applyNumberFormat="1" applyBorder="1"/>
    <xf numFmtId="9" fontId="0" fillId="0" borderId="1" xfId="0" applyNumberFormat="1" applyBorder="1"/>
    <xf numFmtId="3" fontId="0" fillId="0" borderId="1" xfId="0" applyNumberFormat="1" applyBorder="1"/>
    <xf numFmtId="3" fontId="3" fillId="0" borderId="1" xfId="0" applyNumberFormat="1" applyFont="1" applyBorder="1"/>
    <xf numFmtId="3" fontId="0" fillId="18" borderId="1" xfId="0" applyNumberFormat="1" applyFill="1" applyBorder="1"/>
    <xf numFmtId="3" fontId="8" fillId="0" borderId="1" xfId="0" applyNumberFormat="1" applyFont="1" applyBorder="1"/>
    <xf numFmtId="166" fontId="0" fillId="0" borderId="1" xfId="1" applyNumberFormat="1" applyFont="1" applyBorder="1" applyAlignment="1">
      <alignment horizontal="center"/>
    </xf>
    <xf numFmtId="3" fontId="3" fillId="0" borderId="1" xfId="0" applyNumberFormat="1" applyFont="1" applyBorder="1" applyAlignment="1">
      <alignment horizontal="center"/>
    </xf>
    <xf numFmtId="166" fontId="3" fillId="0" borderId="1" xfId="1" applyNumberFormat="1" applyFont="1" applyBorder="1" applyAlignment="1">
      <alignment horizontal="center"/>
    </xf>
    <xf numFmtId="166" fontId="5" fillId="0" borderId="1" xfId="1" applyNumberFormat="1" applyFont="1" applyBorder="1" applyAlignment="1">
      <alignment horizontal="center"/>
    </xf>
    <xf numFmtId="3" fontId="0" fillId="18" borderId="1" xfId="0" applyNumberFormat="1" applyFill="1" applyBorder="1" applyAlignment="1">
      <alignment horizontal="center"/>
    </xf>
    <xf numFmtId="4" fontId="0" fillId="0" borderId="1" xfId="0" applyNumberFormat="1" applyBorder="1"/>
    <xf numFmtId="167" fontId="0" fillId="0" borderId="1" xfId="2" applyNumberFormat="1" applyFont="1" applyBorder="1"/>
    <xf numFmtId="167" fontId="0" fillId="0" borderId="1" xfId="0" applyNumberFormat="1" applyBorder="1"/>
    <xf numFmtId="165" fontId="0" fillId="0" borderId="1" xfId="1" applyNumberFormat="1" applyFont="1" applyFill="1" applyBorder="1"/>
    <xf numFmtId="165" fontId="3" fillId="0" borderId="1" xfId="1" applyNumberFormat="1" applyFont="1" applyFill="1" applyBorder="1"/>
    <xf numFmtId="10" fontId="0" fillId="0" borderId="1" xfId="2" applyNumberFormat="1" applyFont="1" applyFill="1" applyBorder="1"/>
    <xf numFmtId="10" fontId="8" fillId="0" borderId="1" xfId="0" applyNumberFormat="1" applyFont="1" applyBorder="1"/>
    <xf numFmtId="0" fontId="0" fillId="0" borderId="3" xfId="0" applyBorder="1"/>
    <xf numFmtId="0" fontId="0" fillId="0" borderId="4" xfId="0" applyBorder="1"/>
    <xf numFmtId="0" fontId="3" fillId="0" borderId="4" xfId="0" applyFont="1" applyBorder="1" applyAlignment="1">
      <alignment horizontal="center"/>
    </xf>
    <xf numFmtId="164" fontId="3" fillId="0" borderId="5" xfId="1" applyFont="1" applyBorder="1" applyAlignment="1"/>
    <xf numFmtId="164" fontId="10" fillId="0" borderId="5" xfId="1" applyFont="1" applyBorder="1" applyAlignment="1"/>
    <xf numFmtId="164" fontId="9" fillId="0" borderId="2" xfId="1" applyFont="1" applyBorder="1"/>
    <xf numFmtId="164" fontId="9" fillId="0" borderId="2" xfId="1" applyFont="1" applyFill="1" applyBorder="1"/>
    <xf numFmtId="164" fontId="9" fillId="20" borderId="2" xfId="1" applyFont="1" applyFill="1" applyBorder="1"/>
    <xf numFmtId="0" fontId="5" fillId="0" borderId="4" xfId="0" applyFont="1" applyBorder="1" applyAlignment="1">
      <alignment horizontal="center"/>
    </xf>
    <xf numFmtId="0" fontId="0" fillId="0" borderId="5" xfId="0" applyBorder="1"/>
    <xf numFmtId="164" fontId="0" fillId="0" borderId="5" xfId="1" applyFont="1" applyFill="1" applyBorder="1" applyAlignment="1"/>
    <xf numFmtId="164" fontId="8" fillId="0" borderId="2" xfId="1" applyFont="1" applyFill="1" applyBorder="1" applyAlignment="1"/>
    <xf numFmtId="164" fontId="0" fillId="0" borderId="2" xfId="1" applyFont="1" applyFill="1" applyBorder="1" applyAlignment="1"/>
    <xf numFmtId="164" fontId="9" fillId="0" borderId="2" xfId="1" applyFont="1" applyFill="1" applyBorder="1" applyAlignment="1"/>
    <xf numFmtId="164" fontId="3" fillId="0" borderId="7" xfId="1" applyFont="1" applyBorder="1" applyAlignment="1"/>
    <xf numFmtId="164" fontId="10" fillId="0" borderId="7" xfId="1" applyFont="1" applyBorder="1" applyAlignment="1"/>
    <xf numFmtId="164" fontId="9" fillId="0" borderId="8" xfId="1" applyFont="1" applyBorder="1"/>
    <xf numFmtId="164" fontId="9" fillId="20" borderId="8" xfId="1" applyFont="1" applyFill="1" applyBorder="1"/>
    <xf numFmtId="164" fontId="0" fillId="4" borderId="6" xfId="1" applyFont="1" applyFill="1" applyBorder="1" applyAlignment="1"/>
    <xf numFmtId="164" fontId="0" fillId="5" borderId="6" xfId="1" applyFont="1" applyFill="1" applyBorder="1" applyAlignment="1"/>
    <xf numFmtId="164" fontId="0" fillId="6" borderId="6" xfId="1" applyFont="1" applyFill="1" applyBorder="1" applyAlignment="1"/>
    <xf numFmtId="164" fontId="0" fillId="7" borderId="6" xfId="1" applyFont="1" applyFill="1" applyBorder="1" applyAlignment="1"/>
    <xf numFmtId="164" fontId="0" fillId="8" borderId="6" xfId="1" applyFont="1" applyFill="1" applyBorder="1" applyAlignment="1"/>
    <xf numFmtId="164" fontId="0" fillId="9" borderId="6" xfId="1" applyFont="1" applyFill="1" applyBorder="1" applyAlignment="1"/>
    <xf numFmtId="164" fontId="0" fillId="10" borderId="6" xfId="1" applyFont="1" applyFill="1" applyBorder="1" applyAlignment="1"/>
    <xf numFmtId="164" fontId="0" fillId="11" borderId="6" xfId="1" applyFont="1" applyFill="1" applyBorder="1" applyAlignment="1"/>
    <xf numFmtId="164" fontId="0" fillId="12" borderId="6" xfId="1" applyFont="1" applyFill="1" applyBorder="1" applyAlignment="1"/>
    <xf numFmtId="164" fontId="0" fillId="13" borderId="6" xfId="1" applyFont="1" applyFill="1" applyBorder="1" applyAlignment="1"/>
    <xf numFmtId="164" fontId="0" fillId="14" borderId="6" xfId="1" applyFont="1" applyFill="1" applyBorder="1" applyAlignment="1"/>
    <xf numFmtId="164" fontId="0" fillId="15" borderId="6" xfId="1" applyFont="1" applyFill="1" applyBorder="1" applyAlignment="1"/>
    <xf numFmtId="164" fontId="0" fillId="16" borderId="6" xfId="1" applyFont="1" applyFill="1" applyBorder="1" applyAlignment="1"/>
    <xf numFmtId="164" fontId="0" fillId="17" borderId="6" xfId="1" applyFont="1" applyFill="1" applyBorder="1" applyAlignment="1"/>
    <xf numFmtId="164" fontId="0" fillId="18" borderId="6" xfId="1" applyFont="1" applyFill="1" applyBorder="1" applyAlignment="1"/>
    <xf numFmtId="164" fontId="0" fillId="0" borderId="8" xfId="1" applyFont="1" applyFill="1" applyBorder="1" applyAlignment="1"/>
    <xf numFmtId="0" fontId="12" fillId="0" borderId="1" xfId="0" applyFont="1" applyBorder="1"/>
    <xf numFmtId="10" fontId="12" fillId="0" borderId="1" xfId="2" applyNumberFormat="1" applyFont="1" applyBorder="1"/>
    <xf numFmtId="10" fontId="13" fillId="0" borderId="1" xfId="0" applyNumberFormat="1" applyFont="1" applyBorder="1"/>
    <xf numFmtId="0" fontId="13" fillId="0" borderId="1" xfId="0" applyFont="1" applyBorder="1"/>
    <xf numFmtId="0" fontId="12" fillId="0" borderId="1" xfId="0" applyFont="1" applyBorder="1" applyAlignment="1">
      <alignment horizontal="right"/>
    </xf>
    <xf numFmtId="10" fontId="12" fillId="0" borderId="1" xfId="1" applyNumberFormat="1" applyFont="1" applyBorder="1"/>
    <xf numFmtId="0" fontId="14" fillId="0" borderId="1" xfId="0" applyFont="1" applyBorder="1"/>
    <xf numFmtId="166" fontId="8" fillId="0" borderId="1" xfId="1" applyNumberFormat="1" applyFont="1" applyBorder="1"/>
    <xf numFmtId="166" fontId="14" fillId="0" borderId="1" xfId="0" applyNumberFormat="1" applyFont="1" applyBorder="1"/>
    <xf numFmtId="0" fontId="15" fillId="0" borderId="1" xfId="0" applyFont="1" applyBorder="1"/>
    <xf numFmtId="166" fontId="15" fillId="0" borderId="1" xfId="1" applyNumberFormat="1" applyFont="1" applyBorder="1"/>
    <xf numFmtId="164" fontId="15" fillId="0" borderId="1" xfId="0" applyNumberFormat="1" applyFont="1" applyBorder="1"/>
    <xf numFmtId="10" fontId="16" fillId="0" borderId="1" xfId="2" applyNumberFormat="1" applyFont="1" applyBorder="1"/>
    <xf numFmtId="10" fontId="0" fillId="2" borderId="1" xfId="2" applyNumberFormat="1" applyFont="1" applyFill="1" applyBorder="1"/>
    <xf numFmtId="164" fontId="0" fillId="2" borderId="1" xfId="1" applyFont="1" applyFill="1" applyBorder="1"/>
    <xf numFmtId="0" fontId="0" fillId="0" borderId="9" xfId="0" applyBorder="1"/>
    <xf numFmtId="0" fontId="0" fillId="0" borderId="2" xfId="0" applyBorder="1"/>
    <xf numFmtId="164" fontId="0" fillId="0" borderId="2" xfId="0" applyNumberFormat="1" applyBorder="1"/>
    <xf numFmtId="10" fontId="0" fillId="0" borderId="2" xfId="0" applyNumberFormat="1" applyBorder="1"/>
    <xf numFmtId="0" fontId="0" fillId="0" borderId="10" xfId="0" applyBorder="1"/>
    <xf numFmtId="0" fontId="3" fillId="0" borderId="11" xfId="0" applyFont="1" applyBorder="1"/>
    <xf numFmtId="0" fontId="0" fillId="0" borderId="11" xfId="0" applyBorder="1"/>
    <xf numFmtId="0" fontId="0" fillId="0" borderId="7" xfId="0" applyBorder="1"/>
    <xf numFmtId="0" fontId="0" fillId="0" borderId="12" xfId="0" applyBorder="1"/>
    <xf numFmtId="0" fontId="3" fillId="0" borderId="12" xfId="0" applyFont="1" applyBorder="1"/>
    <xf numFmtId="164" fontId="0" fillId="0" borderId="12" xfId="0" applyNumberFormat="1" applyBorder="1"/>
    <xf numFmtId="0" fontId="0" fillId="0" borderId="13" xfId="0" applyBorder="1"/>
    <xf numFmtId="10" fontId="0" fillId="0" borderId="13" xfId="0" applyNumberFormat="1" applyBorder="1"/>
    <xf numFmtId="10" fontId="0" fillId="0" borderId="14" xfId="0" applyNumberFormat="1" applyBorder="1"/>
    <xf numFmtId="10" fontId="12" fillId="0" borderId="1" xfId="0" applyNumberFormat="1" applyFont="1" applyBorder="1"/>
    <xf numFmtId="9" fontId="12" fillId="0" borderId="1" xfId="0" applyNumberFormat="1" applyFont="1" applyBorder="1"/>
    <xf numFmtId="0" fontId="16" fillId="0" borderId="1" xfId="0" applyFont="1" applyBorder="1"/>
    <xf numFmtId="0" fontId="9" fillId="0" borderId="1" xfId="0" applyFont="1" applyBorder="1"/>
    <xf numFmtId="164" fontId="16" fillId="0" borderId="1" xfId="0" applyNumberFormat="1" applyFont="1" applyBorder="1"/>
    <xf numFmtId="9" fontId="16" fillId="0" borderId="1" xfId="2" applyFont="1" applyBorder="1" applyAlignment="1"/>
    <xf numFmtId="3" fontId="5" fillId="0" borderId="1" xfId="0" applyNumberFormat="1" applyFont="1" applyBorder="1" applyAlignment="1">
      <alignment horizontal="center"/>
    </xf>
    <xf numFmtId="167" fontId="0" fillId="0" borderId="1" xfId="2" applyNumberFormat="1" applyFont="1" applyBorder="1" applyAlignment="1"/>
    <xf numFmtId="164" fontId="17" fillId="22" borderId="16" xfId="0" applyNumberFormat="1" applyFont="1" applyFill="1" applyBorder="1"/>
    <xf numFmtId="164" fontId="17" fillId="23" borderId="16" xfId="0" applyNumberFormat="1" applyFont="1" applyFill="1" applyBorder="1"/>
    <xf numFmtId="164" fontId="17" fillId="24" borderId="16" xfId="0" applyNumberFormat="1" applyFont="1" applyFill="1" applyBorder="1"/>
    <xf numFmtId="164" fontId="17" fillId="25" borderId="16" xfId="0" applyNumberFormat="1" applyFont="1" applyFill="1" applyBorder="1"/>
    <xf numFmtId="164" fontId="17" fillId="26" borderId="16" xfId="0" applyNumberFormat="1" applyFont="1" applyFill="1" applyBorder="1"/>
    <xf numFmtId="164" fontId="17" fillId="27" borderId="16" xfId="0" applyNumberFormat="1" applyFont="1" applyFill="1" applyBorder="1"/>
    <xf numFmtId="164" fontId="17" fillId="28" borderId="16" xfId="0" applyNumberFormat="1" applyFont="1" applyFill="1" applyBorder="1"/>
    <xf numFmtId="164" fontId="17" fillId="29" borderId="16" xfId="0" applyNumberFormat="1" applyFont="1" applyFill="1" applyBorder="1"/>
    <xf numFmtId="164" fontId="17" fillId="30" borderId="16" xfId="0" applyNumberFormat="1" applyFont="1" applyFill="1" applyBorder="1"/>
    <xf numFmtId="164" fontId="17" fillId="31" borderId="16" xfId="0" applyNumberFormat="1" applyFont="1" applyFill="1" applyBorder="1"/>
    <xf numFmtId="164" fontId="17" fillId="33" borderId="16" xfId="0" applyNumberFormat="1" applyFont="1" applyFill="1" applyBorder="1"/>
    <xf numFmtId="164" fontId="17" fillId="34" borderId="16" xfId="0" applyNumberFormat="1" applyFont="1" applyFill="1" applyBorder="1"/>
    <xf numFmtId="164" fontId="17" fillId="35" borderId="16" xfId="0" applyNumberFormat="1" applyFont="1" applyFill="1" applyBorder="1"/>
    <xf numFmtId="164" fontId="17" fillId="21" borderId="16" xfId="0" applyNumberFormat="1" applyFont="1" applyFill="1" applyBorder="1"/>
    <xf numFmtId="164" fontId="17" fillId="32" borderId="15" xfId="0" applyNumberFormat="1" applyFont="1" applyFill="1" applyBorder="1"/>
    <xf numFmtId="4" fontId="0" fillId="0" borderId="0" xfId="0" applyNumberFormat="1"/>
    <xf numFmtId="3" fontId="0" fillId="2" borderId="1" xfId="0" applyNumberFormat="1" applyFill="1" applyBorder="1"/>
    <xf numFmtId="164" fontId="18" fillId="36" borderId="17" xfId="0" applyNumberFormat="1" applyFont="1" applyFill="1" applyBorder="1"/>
    <xf numFmtId="164" fontId="18" fillId="36" borderId="18" xfId="0" applyNumberFormat="1" applyFont="1" applyFill="1" applyBorder="1"/>
    <xf numFmtId="164" fontId="19" fillId="36" borderId="18" xfId="0" applyNumberFormat="1" applyFont="1" applyFill="1" applyBorder="1"/>
    <xf numFmtId="164" fontId="18" fillId="0" borderId="19" xfId="0" applyNumberFormat="1" applyFont="1" applyBorder="1"/>
    <xf numFmtId="164" fontId="18" fillId="0" borderId="20" xfId="0" applyNumberFormat="1" applyFont="1" applyBorder="1"/>
    <xf numFmtId="164" fontId="20" fillId="0" borderId="20" xfId="0" applyNumberFormat="1" applyFont="1" applyBorder="1"/>
    <xf numFmtId="164" fontId="18" fillId="37" borderId="19" xfId="0" applyNumberFormat="1" applyFont="1" applyFill="1" applyBorder="1"/>
    <xf numFmtId="164" fontId="18" fillId="37" borderId="20" xfId="0" applyNumberFormat="1" applyFont="1" applyFill="1" applyBorder="1"/>
    <xf numFmtId="164" fontId="20" fillId="37" borderId="20" xfId="0" applyNumberFormat="1" applyFont="1" applyFill="1" applyBorder="1"/>
    <xf numFmtId="164" fontId="18" fillId="38" borderId="19" xfId="0" applyNumberFormat="1" applyFont="1" applyFill="1" applyBorder="1"/>
    <xf numFmtId="164" fontId="18" fillId="38" borderId="20" xfId="0" applyNumberFormat="1" applyFont="1" applyFill="1" applyBorder="1"/>
    <xf numFmtId="164" fontId="19" fillId="38" borderId="20" xfId="0" applyNumberFormat="1" applyFont="1" applyFill="1" applyBorder="1"/>
    <xf numFmtId="164" fontId="18" fillId="36" borderId="19" xfId="0" applyNumberFormat="1" applyFont="1" applyFill="1" applyBorder="1"/>
    <xf numFmtId="164" fontId="18" fillId="36" borderId="20" xfId="0" applyNumberFormat="1" applyFont="1" applyFill="1" applyBorder="1"/>
    <xf numFmtId="164" fontId="19" fillId="36" borderId="20" xfId="0" applyNumberFormat="1" applyFont="1" applyFill="1" applyBorder="1"/>
    <xf numFmtId="164" fontId="18" fillId="39" borderId="19" xfId="0" applyNumberFormat="1" applyFont="1" applyFill="1" applyBorder="1"/>
    <xf numFmtId="164" fontId="18" fillId="39" borderId="20" xfId="0" applyNumberFormat="1" applyFont="1" applyFill="1" applyBorder="1"/>
    <xf numFmtId="164" fontId="2" fillId="0" borderId="8" xfId="1" applyFont="1" applyFill="1" applyBorder="1" applyAlignment="1"/>
    <xf numFmtId="164" fontId="20" fillId="36" borderId="18" xfId="0" applyNumberFormat="1" applyFont="1" applyFill="1" applyBorder="1"/>
    <xf numFmtId="164" fontId="20" fillId="38" borderId="20" xfId="0" applyNumberFormat="1" applyFont="1" applyFill="1" applyBorder="1"/>
    <xf numFmtId="164" fontId="20" fillId="36" borderId="20" xfId="0" applyNumberFormat="1" applyFont="1" applyFill="1" applyBorder="1"/>
    <xf numFmtId="164" fontId="20" fillId="39" borderId="20" xfId="0" applyNumberFormat="1" applyFont="1" applyFill="1" applyBorder="1"/>
    <xf numFmtId="164" fontId="2" fillId="0" borderId="2" xfId="1" applyFont="1" applyFill="1" applyBorder="1" applyAlignment="1"/>
    <xf numFmtId="0" fontId="0" fillId="40" borderId="0" xfId="0" applyFill="1"/>
    <xf numFmtId="0" fontId="0" fillId="41" borderId="0" xfId="0" applyFill="1"/>
    <xf numFmtId="0" fontId="0" fillId="12" borderId="0" xfId="0" applyFill="1"/>
    <xf numFmtId="0" fontId="0" fillId="42" borderId="0" xfId="0" applyFill="1"/>
    <xf numFmtId="3" fontId="0" fillId="42" borderId="0" xfId="0" applyNumberFormat="1" applyFill="1"/>
    <xf numFmtId="0" fontId="0" fillId="0" borderId="21" xfId="0" applyBorder="1"/>
    <xf numFmtId="0" fontId="0" fillId="0" borderId="22" xfId="0" applyBorder="1"/>
    <xf numFmtId="0" fontId="0" fillId="42" borderId="21" xfId="0" applyFill="1" applyBorder="1"/>
    <xf numFmtId="1" fontId="0" fillId="0" borderId="22" xfId="0" applyNumberFormat="1" applyBorder="1"/>
    <xf numFmtId="3" fontId="0" fillId="0" borderId="21" xfId="0" applyNumberFormat="1" applyBorder="1"/>
    <xf numFmtId="3" fontId="0" fillId="42" borderId="21" xfId="0" applyNumberFormat="1" applyFill="1" applyBorder="1"/>
    <xf numFmtId="0" fontId="0" fillId="12" borderId="21" xfId="0" applyFill="1" applyBorder="1"/>
    <xf numFmtId="3" fontId="0" fillId="12" borderId="23" xfId="0" applyNumberFormat="1" applyFill="1" applyBorder="1"/>
    <xf numFmtId="0" fontId="0" fillId="0" borderId="0" xfId="0" applyAlignment="1">
      <alignment vertical="center" textRotation="90"/>
    </xf>
    <xf numFmtId="0" fontId="0" fillId="43" borderId="0" xfId="0" applyFill="1"/>
    <xf numFmtId="1" fontId="0" fillId="0" borderId="0" xfId="0" applyNumberFormat="1"/>
    <xf numFmtId="0" fontId="0" fillId="43" borderId="25" xfId="0" applyFill="1" applyBorder="1"/>
    <xf numFmtId="0" fontId="0" fillId="0" borderId="27" xfId="0" applyBorder="1"/>
    <xf numFmtId="0" fontId="0" fillId="0" borderId="18" xfId="0" applyBorder="1"/>
    <xf numFmtId="0" fontId="0" fillId="42" borderId="18" xfId="0" applyFill="1" applyBorder="1"/>
    <xf numFmtId="3" fontId="0" fillId="0" borderId="18" xfId="0" applyNumberFormat="1" applyBorder="1"/>
    <xf numFmtId="3" fontId="0" fillId="42" borderId="18" xfId="0" applyNumberFormat="1" applyFill="1" applyBorder="1"/>
    <xf numFmtId="0" fontId="0" fillId="40" borderId="18" xfId="0" applyFill="1" applyBorder="1"/>
    <xf numFmtId="3" fontId="0" fillId="40" borderId="28" xfId="0" applyNumberFormat="1" applyFill="1" applyBorder="1"/>
    <xf numFmtId="0" fontId="9" fillId="44" borderId="29" xfId="0" applyFont="1" applyFill="1" applyBorder="1"/>
    <xf numFmtId="0" fontId="0" fillId="0" borderId="25" xfId="0" applyBorder="1"/>
    <xf numFmtId="0" fontId="9" fillId="44" borderId="33" xfId="0" applyFont="1" applyFill="1" applyBorder="1" applyAlignment="1">
      <alignment horizontal="center"/>
    </xf>
    <xf numFmtId="0" fontId="0" fillId="0" borderId="34" xfId="0" applyBorder="1"/>
    <xf numFmtId="1" fontId="0" fillId="0" borderId="35" xfId="0" applyNumberFormat="1" applyBorder="1"/>
    <xf numFmtId="0" fontId="0" fillId="45" borderId="26" xfId="0" applyFill="1" applyBorder="1"/>
    <xf numFmtId="0" fontId="0" fillId="0" borderId="33" xfId="0" applyBorder="1"/>
    <xf numFmtId="3" fontId="0" fillId="0" borderId="22" xfId="0" applyNumberFormat="1" applyBorder="1"/>
    <xf numFmtId="1" fontId="0" fillId="19" borderId="22" xfId="0" applyNumberFormat="1" applyFill="1" applyBorder="1"/>
    <xf numFmtId="1" fontId="0" fillId="15" borderId="22" xfId="0" applyNumberFormat="1" applyFill="1" applyBorder="1"/>
    <xf numFmtId="1" fontId="0" fillId="15" borderId="24" xfId="0" applyNumberFormat="1" applyFill="1" applyBorder="1"/>
    <xf numFmtId="1" fontId="0" fillId="40" borderId="22" xfId="0" applyNumberFormat="1" applyFill="1" applyBorder="1"/>
    <xf numFmtId="1" fontId="0" fillId="40" borderId="24" xfId="0" applyNumberFormat="1" applyFill="1" applyBorder="1"/>
    <xf numFmtId="0" fontId="9" fillId="44" borderId="30" xfId="0" applyFont="1" applyFill="1" applyBorder="1" applyAlignment="1">
      <alignment horizontal="center"/>
    </xf>
    <xf numFmtId="0" fontId="9" fillId="44" borderId="31" xfId="0" applyFont="1" applyFill="1" applyBorder="1" applyAlignment="1">
      <alignment horizontal="center"/>
    </xf>
    <xf numFmtId="0" fontId="0" fillId="0" borderId="0" xfId="0" applyAlignment="1">
      <alignment horizontal="center"/>
    </xf>
    <xf numFmtId="0" fontId="0" fillId="43" borderId="0" xfId="0" applyFill="1" applyAlignment="1">
      <alignment horizontal="center" vertical="center" textRotation="90"/>
    </xf>
    <xf numFmtId="0" fontId="0" fillId="45" borderId="32" xfId="0" applyFill="1" applyBorder="1" applyAlignment="1">
      <alignment horizontal="center"/>
    </xf>
  </cellXfs>
  <cellStyles count="4">
    <cellStyle name="Comma" xfId="1" builtinId="3"/>
    <cellStyle name="Hyperlink" xfId="3" builtinId="8"/>
    <cellStyle name="Normal" xfId="0" builtinId="0"/>
    <cellStyle name="Percent" xfId="2" builtinId="5"/>
  </cellStyles>
  <dxfs count="1">
    <dxf>
      <font>
        <color rgb="FF9C0006"/>
      </font>
    </dxf>
  </dxfs>
  <tableStyles count="0" defaultTableStyle="TableStyleMedium2" defaultPivotStyle="PivotStyleLight16"/>
  <colors>
    <mruColors>
      <color rgb="FFA9855B"/>
      <color rgb="FF36806F"/>
      <color rgb="FFA1605A"/>
      <color rgb="FF8A7257"/>
      <color rgb="FF99C97D"/>
      <color rgb="FFA9A048"/>
      <color rgb="FF5CBB47"/>
      <color rgb="FF649850"/>
      <color rgb="FFD4DA91"/>
      <color rgb="FF5CC9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smoothMarker"/>
        <c:varyColors val="0"/>
        <c:ser>
          <c:idx val="0"/>
          <c:order val="0"/>
          <c:tx>
            <c:strRef>
              <c:f>'Cap 3 3.8'!$C$25</c:f>
              <c:strCache>
                <c:ptCount val="1"/>
                <c:pt idx="0">
                  <c:v>Consumo neto (TWh)</c:v>
                </c:pt>
              </c:strCache>
            </c:strRef>
          </c:tx>
          <c:spPr>
            <a:ln w="19050" cap="rnd">
              <a:solidFill>
                <a:schemeClr val="accent1"/>
              </a:solidFill>
              <a:round/>
            </a:ln>
            <a:effectLst/>
          </c:spPr>
          <c:marker>
            <c:symbol val="none"/>
          </c:marker>
          <c:xVal>
            <c:numRef>
              <c:f>'Cap 3 3.8'!$A$26:$A$45</c:f>
              <c:numCache>
                <c:formatCode>General</c:formatCode>
                <c:ptCount val="20"/>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numCache>
            </c:numRef>
          </c:xVal>
          <c:yVal>
            <c:numRef>
              <c:f>'Cap 3 3.8'!$C$26:$C$45</c:f>
              <c:numCache>
                <c:formatCode>_-* #,##0.00_-;\-* #,##0.00_-;_-* "-"??_-;_-@_-</c:formatCode>
                <c:ptCount val="20"/>
                <c:pt idx="0">
                  <c:v>317.22448900000001</c:v>
                </c:pt>
                <c:pt idx="1">
                  <c:v>324.44897959183601</c:v>
                </c:pt>
                <c:pt idx="2">
                  <c:v>316.18367346938697</c:v>
                </c:pt>
                <c:pt idx="3">
                  <c:v>327.51020408163203</c:v>
                </c:pt>
                <c:pt idx="4">
                  <c:v>333.66199999999998</c:v>
                </c:pt>
                <c:pt idx="5">
                  <c:v>347.48500000000001</c:v>
                </c:pt>
                <c:pt idx="6">
                  <c:v>356.9</c:v>
                </c:pt>
                <c:pt idx="7">
                  <c:v>365.81400000000002</c:v>
                </c:pt>
                <c:pt idx="8">
                  <c:v>374.65499999999997</c:v>
                </c:pt>
                <c:pt idx="9">
                  <c:v>383.16300000000001</c:v>
                </c:pt>
                <c:pt idx="10">
                  <c:v>391.64800000000002</c:v>
                </c:pt>
                <c:pt idx="11">
                  <c:v>400.178</c:v>
                </c:pt>
                <c:pt idx="12">
                  <c:v>408.822</c:v>
                </c:pt>
                <c:pt idx="13">
                  <c:v>417.61799999999999</c:v>
                </c:pt>
                <c:pt idx="14">
                  <c:v>426.98599999999999</c:v>
                </c:pt>
                <c:pt idx="15">
                  <c:v>436.76100000000002</c:v>
                </c:pt>
                <c:pt idx="16">
                  <c:v>447.06299999999999</c:v>
                </c:pt>
                <c:pt idx="17">
                  <c:v>457.60300000000001</c:v>
                </c:pt>
                <c:pt idx="18">
                  <c:v>468.69299999999998</c:v>
                </c:pt>
                <c:pt idx="19">
                  <c:v>479.98700000000002</c:v>
                </c:pt>
              </c:numCache>
            </c:numRef>
          </c:yVal>
          <c:smooth val="1"/>
          <c:extLst>
            <c:ext xmlns:c16="http://schemas.microsoft.com/office/drawing/2014/chart" uri="{C3380CC4-5D6E-409C-BE32-E72D297353CC}">
              <c16:uniqueId val="{00000000-8191-C340-BDAE-088C020D0F5C}"/>
            </c:ext>
          </c:extLst>
        </c:ser>
        <c:dLbls>
          <c:showLegendKey val="0"/>
          <c:showVal val="0"/>
          <c:showCatName val="0"/>
          <c:showSerName val="0"/>
          <c:showPercent val="0"/>
          <c:showBubbleSize val="0"/>
        </c:dLbls>
        <c:axId val="787722879"/>
        <c:axId val="704904543"/>
      </c:scatterChart>
      <c:valAx>
        <c:axId val="787722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04904543"/>
        <c:crosses val="autoZero"/>
        <c:crossBetween val="midCat"/>
      </c:valAx>
      <c:valAx>
        <c:axId val="704904543"/>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877228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Pronostico regional acumulado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areaChart>
        <c:grouping val="stacked"/>
        <c:varyColors val="0"/>
        <c:ser>
          <c:idx val="0"/>
          <c:order val="0"/>
          <c:tx>
            <c:strRef>
              <c:f>'Cap 3 3.4'!$B$3</c:f>
              <c:strCache>
                <c:ptCount val="1"/>
                <c:pt idx="0">
                  <c:v>CENTRAL</c:v>
                </c:pt>
              </c:strCache>
            </c:strRef>
          </c:tx>
          <c:spPr>
            <a:solidFill>
              <a:schemeClr val="accent1"/>
            </a:solidFill>
            <a:ln>
              <a:noFill/>
            </a:ln>
            <a:effectLst/>
          </c:spP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3.4'!$B$4:$B$18</c:f>
              <c:numCache>
                <c:formatCode>#,##0</c:formatCode>
                <c:ptCount val="15"/>
                <c:pt idx="0">
                  <c:v>59871</c:v>
                </c:pt>
                <c:pt idx="1">
                  <c:v>61048</c:v>
                </c:pt>
                <c:pt idx="2" formatCode="General">
                  <c:v>62196</c:v>
                </c:pt>
                <c:pt idx="3">
                  <c:v>63438</c:v>
                </c:pt>
                <c:pt idx="4">
                  <c:v>64611</c:v>
                </c:pt>
                <c:pt idx="5">
                  <c:v>65801</c:v>
                </c:pt>
                <c:pt idx="6">
                  <c:v>66964</c:v>
                </c:pt>
                <c:pt idx="7">
                  <c:v>68117</c:v>
                </c:pt>
                <c:pt idx="8">
                  <c:v>69265</c:v>
                </c:pt>
                <c:pt idx="9">
                  <c:v>70453</c:v>
                </c:pt>
                <c:pt idx="10">
                  <c:v>71608</c:v>
                </c:pt>
                <c:pt idx="11">
                  <c:v>72849</c:v>
                </c:pt>
                <c:pt idx="12">
                  <c:v>74133</c:v>
                </c:pt>
                <c:pt idx="13">
                  <c:v>75410</c:v>
                </c:pt>
                <c:pt idx="14">
                  <c:v>76662</c:v>
                </c:pt>
              </c:numCache>
            </c:numRef>
          </c:val>
          <c:extLst>
            <c:ext xmlns:c16="http://schemas.microsoft.com/office/drawing/2014/chart" uri="{C3380CC4-5D6E-409C-BE32-E72D297353CC}">
              <c16:uniqueId val="{00000000-DBFA-FD42-A318-D81DCE018DBC}"/>
            </c:ext>
          </c:extLst>
        </c:ser>
        <c:ser>
          <c:idx val="1"/>
          <c:order val="1"/>
          <c:tx>
            <c:strRef>
              <c:f>'Cap 3 3.4'!$C$3</c:f>
              <c:strCache>
                <c:ptCount val="1"/>
                <c:pt idx="0">
                  <c:v>ORIENTAL</c:v>
                </c:pt>
              </c:strCache>
            </c:strRef>
          </c:tx>
          <c:spPr>
            <a:solidFill>
              <a:schemeClr val="accent2"/>
            </a:solidFill>
            <a:ln>
              <a:noFill/>
            </a:ln>
            <a:effectLst/>
          </c:spP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3.4'!$C$4:$C$18</c:f>
              <c:numCache>
                <c:formatCode>#,##0</c:formatCode>
                <c:ptCount val="15"/>
                <c:pt idx="0">
                  <c:v>55602</c:v>
                </c:pt>
                <c:pt idx="1">
                  <c:v>57194</c:v>
                </c:pt>
                <c:pt idx="2">
                  <c:v>58556</c:v>
                </c:pt>
                <c:pt idx="3">
                  <c:v>59835</c:v>
                </c:pt>
                <c:pt idx="4">
                  <c:v>61137</c:v>
                </c:pt>
                <c:pt idx="5">
                  <c:v>62444</c:v>
                </c:pt>
                <c:pt idx="6">
                  <c:v>63654</c:v>
                </c:pt>
                <c:pt idx="7">
                  <c:v>64671</c:v>
                </c:pt>
                <c:pt idx="8">
                  <c:v>65695</c:v>
                </c:pt>
                <c:pt idx="9">
                  <c:v>66849</c:v>
                </c:pt>
                <c:pt idx="10">
                  <c:v>68174</c:v>
                </c:pt>
                <c:pt idx="11">
                  <c:v>69362</c:v>
                </c:pt>
                <c:pt idx="12">
                  <c:v>70597</c:v>
                </c:pt>
                <c:pt idx="13">
                  <c:v>71890</c:v>
                </c:pt>
                <c:pt idx="14">
                  <c:v>73283</c:v>
                </c:pt>
              </c:numCache>
            </c:numRef>
          </c:val>
          <c:extLst>
            <c:ext xmlns:c16="http://schemas.microsoft.com/office/drawing/2014/chart" uri="{C3380CC4-5D6E-409C-BE32-E72D297353CC}">
              <c16:uniqueId val="{00000001-DBFA-FD42-A318-D81DCE018DBC}"/>
            </c:ext>
          </c:extLst>
        </c:ser>
        <c:ser>
          <c:idx val="2"/>
          <c:order val="2"/>
          <c:tx>
            <c:strRef>
              <c:f>'Cap 3 3.4'!$D$3</c:f>
              <c:strCache>
                <c:ptCount val="1"/>
                <c:pt idx="0">
                  <c:v>OCCIDENTAL</c:v>
                </c:pt>
              </c:strCache>
            </c:strRef>
          </c:tx>
          <c:spPr>
            <a:solidFill>
              <a:schemeClr val="accent3"/>
            </a:solidFill>
            <a:ln>
              <a:noFill/>
            </a:ln>
            <a:effectLst/>
          </c:spP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3.4'!$D$4:$D$18</c:f>
              <c:numCache>
                <c:formatCode>General</c:formatCode>
                <c:ptCount val="15"/>
                <c:pt idx="0" formatCode="#,##0">
                  <c:v>74247</c:v>
                </c:pt>
                <c:pt idx="1">
                  <c:v>76417</c:v>
                </c:pt>
                <c:pt idx="2">
                  <c:v>78271</c:v>
                </c:pt>
                <c:pt idx="3" formatCode="#,##0">
                  <c:v>80180</c:v>
                </c:pt>
                <c:pt idx="4">
                  <c:v>82049</c:v>
                </c:pt>
                <c:pt idx="5" formatCode="#,##0">
                  <c:v>84037</c:v>
                </c:pt>
                <c:pt idx="6" formatCode="#,##0">
                  <c:v>86071</c:v>
                </c:pt>
                <c:pt idx="7" formatCode="#,##0">
                  <c:v>88243</c:v>
                </c:pt>
                <c:pt idx="8" formatCode="#,##0">
                  <c:v>90389</c:v>
                </c:pt>
                <c:pt idx="9">
                  <c:v>92765</c:v>
                </c:pt>
                <c:pt idx="10" formatCode="#,##0">
                  <c:v>95116</c:v>
                </c:pt>
                <c:pt idx="11" formatCode="#,##0">
                  <c:v>97805</c:v>
                </c:pt>
                <c:pt idx="12" formatCode="#,##0">
                  <c:v>100482</c:v>
                </c:pt>
                <c:pt idx="13" formatCode="#,##0">
                  <c:v>103354</c:v>
                </c:pt>
                <c:pt idx="14" formatCode="#,##0">
                  <c:v>106261</c:v>
                </c:pt>
              </c:numCache>
            </c:numRef>
          </c:val>
          <c:extLst>
            <c:ext xmlns:c16="http://schemas.microsoft.com/office/drawing/2014/chart" uri="{C3380CC4-5D6E-409C-BE32-E72D297353CC}">
              <c16:uniqueId val="{00000002-DBFA-FD42-A318-D81DCE018DBC}"/>
            </c:ext>
          </c:extLst>
        </c:ser>
        <c:ser>
          <c:idx val="3"/>
          <c:order val="3"/>
          <c:tx>
            <c:strRef>
              <c:f>'Cap 3 3.4'!$E$3</c:f>
              <c:strCache>
                <c:ptCount val="1"/>
                <c:pt idx="0">
                  <c:v>NOROESTE</c:v>
                </c:pt>
              </c:strCache>
            </c:strRef>
          </c:tx>
          <c:spPr>
            <a:solidFill>
              <a:schemeClr val="accent4"/>
            </a:solidFill>
            <a:ln>
              <a:noFill/>
            </a:ln>
            <a:effectLst/>
          </c:spP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3.4'!$E$4:$E$18</c:f>
              <c:numCache>
                <c:formatCode>#,##0</c:formatCode>
                <c:ptCount val="15"/>
                <c:pt idx="0">
                  <c:v>27143</c:v>
                </c:pt>
                <c:pt idx="1">
                  <c:v>27796</c:v>
                </c:pt>
                <c:pt idx="2">
                  <c:v>28546</c:v>
                </c:pt>
                <c:pt idx="3">
                  <c:v>29183</c:v>
                </c:pt>
                <c:pt idx="4">
                  <c:v>29758</c:v>
                </c:pt>
                <c:pt idx="5">
                  <c:v>30365</c:v>
                </c:pt>
                <c:pt idx="6" formatCode="General">
                  <c:v>30992</c:v>
                </c:pt>
                <c:pt idx="7">
                  <c:v>31624</c:v>
                </c:pt>
                <c:pt idx="8">
                  <c:v>32259</c:v>
                </c:pt>
                <c:pt idx="9">
                  <c:v>33011</c:v>
                </c:pt>
                <c:pt idx="10" formatCode="General">
                  <c:v>33751</c:v>
                </c:pt>
                <c:pt idx="11">
                  <c:v>34499</c:v>
                </c:pt>
                <c:pt idx="12" formatCode="General">
                  <c:v>35273</c:v>
                </c:pt>
                <c:pt idx="13">
                  <c:v>36097</c:v>
                </c:pt>
                <c:pt idx="14">
                  <c:v>36936</c:v>
                </c:pt>
              </c:numCache>
            </c:numRef>
          </c:val>
          <c:extLst>
            <c:ext xmlns:c16="http://schemas.microsoft.com/office/drawing/2014/chart" uri="{C3380CC4-5D6E-409C-BE32-E72D297353CC}">
              <c16:uniqueId val="{00000003-DBFA-FD42-A318-D81DCE018DBC}"/>
            </c:ext>
          </c:extLst>
        </c:ser>
        <c:ser>
          <c:idx val="4"/>
          <c:order val="4"/>
          <c:tx>
            <c:strRef>
              <c:f>'Cap 3 3.4'!$F$3</c:f>
              <c:strCache>
                <c:ptCount val="1"/>
                <c:pt idx="0">
                  <c:v>NORTE</c:v>
                </c:pt>
              </c:strCache>
            </c:strRef>
          </c:tx>
          <c:spPr>
            <a:solidFill>
              <a:schemeClr val="accent5"/>
            </a:solidFill>
            <a:ln>
              <a:noFill/>
            </a:ln>
            <a:effectLst/>
          </c:spP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3.4'!$F$4:$F$18</c:f>
              <c:numCache>
                <c:formatCode>#,##0</c:formatCode>
                <c:ptCount val="15"/>
                <c:pt idx="0">
                  <c:v>31682</c:v>
                </c:pt>
                <c:pt idx="1">
                  <c:v>32405</c:v>
                </c:pt>
                <c:pt idx="2">
                  <c:v>33212</c:v>
                </c:pt>
                <c:pt idx="3">
                  <c:v>33842</c:v>
                </c:pt>
                <c:pt idx="4">
                  <c:v>34442</c:v>
                </c:pt>
                <c:pt idx="5">
                  <c:v>35057</c:v>
                </c:pt>
                <c:pt idx="6">
                  <c:v>35692</c:v>
                </c:pt>
                <c:pt idx="7" formatCode="General">
                  <c:v>36348</c:v>
                </c:pt>
                <c:pt idx="8">
                  <c:v>36972</c:v>
                </c:pt>
                <c:pt idx="9">
                  <c:v>37634</c:v>
                </c:pt>
                <c:pt idx="10">
                  <c:v>38338</c:v>
                </c:pt>
                <c:pt idx="11">
                  <c:v>39104</c:v>
                </c:pt>
                <c:pt idx="12">
                  <c:v>39813</c:v>
                </c:pt>
                <c:pt idx="13">
                  <c:v>40629</c:v>
                </c:pt>
                <c:pt idx="14" formatCode="General">
                  <c:v>41446</c:v>
                </c:pt>
              </c:numCache>
            </c:numRef>
          </c:val>
          <c:extLst>
            <c:ext xmlns:c16="http://schemas.microsoft.com/office/drawing/2014/chart" uri="{C3380CC4-5D6E-409C-BE32-E72D297353CC}">
              <c16:uniqueId val="{00000004-DBFA-FD42-A318-D81DCE018DBC}"/>
            </c:ext>
          </c:extLst>
        </c:ser>
        <c:ser>
          <c:idx val="5"/>
          <c:order val="5"/>
          <c:tx>
            <c:strRef>
              <c:f>'Cap 3 3.4'!$G$3</c:f>
              <c:strCache>
                <c:ptCount val="1"/>
                <c:pt idx="0">
                  <c:v>NORESTE</c:v>
                </c:pt>
              </c:strCache>
            </c:strRef>
          </c:tx>
          <c:spPr>
            <a:solidFill>
              <a:schemeClr val="accent6"/>
            </a:solidFill>
            <a:ln>
              <a:noFill/>
            </a:ln>
            <a:effectLst/>
          </c:spP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3.4'!$G$4:$G$18</c:f>
              <c:numCache>
                <c:formatCode>#,##0</c:formatCode>
                <c:ptCount val="15"/>
                <c:pt idx="0">
                  <c:v>63004</c:v>
                </c:pt>
                <c:pt idx="1">
                  <c:v>64710</c:v>
                </c:pt>
                <c:pt idx="2">
                  <c:v>66421</c:v>
                </c:pt>
                <c:pt idx="3">
                  <c:v>68459</c:v>
                </c:pt>
                <c:pt idx="4">
                  <c:v>70252</c:v>
                </c:pt>
                <c:pt idx="5">
                  <c:v>71844</c:v>
                </c:pt>
                <c:pt idx="6">
                  <c:v>73444</c:v>
                </c:pt>
                <c:pt idx="7">
                  <c:v>75188</c:v>
                </c:pt>
                <c:pt idx="8">
                  <c:v>77048</c:v>
                </c:pt>
                <c:pt idx="9">
                  <c:v>78901</c:v>
                </c:pt>
                <c:pt idx="10">
                  <c:v>80980</c:v>
                </c:pt>
                <c:pt idx="11">
                  <c:v>83145</c:v>
                </c:pt>
                <c:pt idx="12" formatCode="General">
                  <c:v>85393</c:v>
                </c:pt>
                <c:pt idx="13" formatCode="General">
                  <c:v>87760</c:v>
                </c:pt>
                <c:pt idx="14">
                  <c:v>90135</c:v>
                </c:pt>
              </c:numCache>
            </c:numRef>
          </c:val>
          <c:extLst>
            <c:ext xmlns:c16="http://schemas.microsoft.com/office/drawing/2014/chart" uri="{C3380CC4-5D6E-409C-BE32-E72D297353CC}">
              <c16:uniqueId val="{00000005-DBFA-FD42-A318-D81DCE018DBC}"/>
            </c:ext>
          </c:extLst>
        </c:ser>
        <c:ser>
          <c:idx val="6"/>
          <c:order val="6"/>
          <c:tx>
            <c:strRef>
              <c:f>'Cap 3 3.4'!$H$3</c:f>
              <c:strCache>
                <c:ptCount val="1"/>
                <c:pt idx="0">
                  <c:v>PENINSULAR</c:v>
                </c:pt>
              </c:strCache>
            </c:strRef>
          </c:tx>
          <c:spPr>
            <a:solidFill>
              <a:schemeClr val="accent1">
                <a:lumMod val="60000"/>
              </a:schemeClr>
            </a:solidFill>
            <a:ln>
              <a:noFill/>
            </a:ln>
            <a:effectLst/>
          </c:spP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3.4'!$H$4:$H$18</c:f>
              <c:numCache>
                <c:formatCode>#,##0</c:formatCode>
                <c:ptCount val="15"/>
                <c:pt idx="0">
                  <c:v>15397</c:v>
                </c:pt>
                <c:pt idx="1">
                  <c:v>16040</c:v>
                </c:pt>
                <c:pt idx="2">
                  <c:v>16684</c:v>
                </c:pt>
                <c:pt idx="3">
                  <c:v>17160</c:v>
                </c:pt>
                <c:pt idx="4" formatCode="General">
                  <c:v>17702</c:v>
                </c:pt>
                <c:pt idx="5">
                  <c:v>18254</c:v>
                </c:pt>
                <c:pt idx="6">
                  <c:v>18855</c:v>
                </c:pt>
                <c:pt idx="7">
                  <c:v>19472</c:v>
                </c:pt>
                <c:pt idx="8">
                  <c:v>20130</c:v>
                </c:pt>
                <c:pt idx="9">
                  <c:v>20808</c:v>
                </c:pt>
                <c:pt idx="10">
                  <c:v>21489</c:v>
                </c:pt>
                <c:pt idx="11">
                  <c:v>22208</c:v>
                </c:pt>
                <c:pt idx="12">
                  <c:v>23004</c:v>
                </c:pt>
                <c:pt idx="13">
                  <c:v>23809</c:v>
                </c:pt>
                <c:pt idx="14">
                  <c:v>24638</c:v>
                </c:pt>
              </c:numCache>
            </c:numRef>
          </c:val>
          <c:extLst>
            <c:ext xmlns:c16="http://schemas.microsoft.com/office/drawing/2014/chart" uri="{C3380CC4-5D6E-409C-BE32-E72D297353CC}">
              <c16:uniqueId val="{00000006-DBFA-FD42-A318-D81DCE018DBC}"/>
            </c:ext>
          </c:extLst>
        </c:ser>
        <c:ser>
          <c:idx val="7"/>
          <c:order val="7"/>
          <c:tx>
            <c:strRef>
              <c:f>'Cap 3 3.4'!$I$3</c:f>
              <c:strCache>
                <c:ptCount val="1"/>
                <c:pt idx="0">
                  <c:v>BAJA CALIFORNIA</c:v>
                </c:pt>
              </c:strCache>
            </c:strRef>
          </c:tx>
          <c:spPr>
            <a:solidFill>
              <a:schemeClr val="accent2">
                <a:lumMod val="60000"/>
              </a:schemeClr>
            </a:solidFill>
            <a:ln>
              <a:noFill/>
            </a:ln>
            <a:effectLst/>
          </c:spP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3.4'!$I$4:$I$18</c:f>
              <c:numCache>
                <c:formatCode>#,##0</c:formatCode>
                <c:ptCount val="15"/>
                <c:pt idx="0">
                  <c:v>17172</c:v>
                </c:pt>
                <c:pt idx="1">
                  <c:v>17771</c:v>
                </c:pt>
                <c:pt idx="2" formatCode="General">
                  <c:v>18288</c:v>
                </c:pt>
                <c:pt idx="3">
                  <c:v>18806</c:v>
                </c:pt>
                <c:pt idx="4" formatCode="General">
                  <c:v>19353</c:v>
                </c:pt>
                <c:pt idx="5">
                  <c:v>19873</c:v>
                </c:pt>
                <c:pt idx="6">
                  <c:v>20413</c:v>
                </c:pt>
                <c:pt idx="7">
                  <c:v>20943</c:v>
                </c:pt>
                <c:pt idx="8">
                  <c:v>21518</c:v>
                </c:pt>
                <c:pt idx="9">
                  <c:v>22094</c:v>
                </c:pt>
                <c:pt idx="10" formatCode="General">
                  <c:v>22700</c:v>
                </c:pt>
                <c:pt idx="11">
                  <c:v>23346</c:v>
                </c:pt>
                <c:pt idx="12">
                  <c:v>24015</c:v>
                </c:pt>
                <c:pt idx="13">
                  <c:v>24703</c:v>
                </c:pt>
                <c:pt idx="14">
                  <c:v>25429</c:v>
                </c:pt>
              </c:numCache>
            </c:numRef>
          </c:val>
          <c:extLst>
            <c:ext xmlns:c16="http://schemas.microsoft.com/office/drawing/2014/chart" uri="{C3380CC4-5D6E-409C-BE32-E72D297353CC}">
              <c16:uniqueId val="{00000007-DBFA-FD42-A318-D81DCE018DBC}"/>
            </c:ext>
          </c:extLst>
        </c:ser>
        <c:ser>
          <c:idx val="8"/>
          <c:order val="8"/>
          <c:tx>
            <c:strRef>
              <c:f>'Cap 3 3.4'!$J$3</c:f>
              <c:strCache>
                <c:ptCount val="1"/>
                <c:pt idx="0">
                  <c:v>BAJA CALIFORNIA SUR</c:v>
                </c:pt>
              </c:strCache>
            </c:strRef>
          </c:tx>
          <c:spPr>
            <a:solidFill>
              <a:schemeClr val="accent3">
                <a:lumMod val="60000"/>
              </a:schemeClr>
            </a:solidFill>
            <a:ln>
              <a:noFill/>
            </a:ln>
            <a:effectLst/>
          </c:spP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3.4'!$J$4:$J$18</c:f>
              <c:numCache>
                <c:formatCode>#,##0</c:formatCode>
                <c:ptCount val="15"/>
                <c:pt idx="0">
                  <c:v>3203</c:v>
                </c:pt>
                <c:pt idx="1">
                  <c:v>3352</c:v>
                </c:pt>
                <c:pt idx="2">
                  <c:v>3470</c:v>
                </c:pt>
                <c:pt idx="3">
                  <c:v>3577</c:v>
                </c:pt>
                <c:pt idx="4">
                  <c:v>3681</c:v>
                </c:pt>
                <c:pt idx="5">
                  <c:v>3793</c:v>
                </c:pt>
                <c:pt idx="6">
                  <c:v>3908</c:v>
                </c:pt>
                <c:pt idx="7">
                  <c:v>4028</c:v>
                </c:pt>
                <c:pt idx="8">
                  <c:v>4150</c:v>
                </c:pt>
                <c:pt idx="9" formatCode="General">
                  <c:v>4277</c:v>
                </c:pt>
                <c:pt idx="10">
                  <c:v>4408</c:v>
                </c:pt>
                <c:pt idx="11" formatCode="General">
                  <c:v>4543</c:v>
                </c:pt>
                <c:pt idx="12">
                  <c:v>4687</c:v>
                </c:pt>
                <c:pt idx="13">
                  <c:v>4833</c:v>
                </c:pt>
                <c:pt idx="14">
                  <c:v>4985</c:v>
                </c:pt>
              </c:numCache>
            </c:numRef>
          </c:val>
          <c:extLst>
            <c:ext xmlns:c16="http://schemas.microsoft.com/office/drawing/2014/chart" uri="{C3380CC4-5D6E-409C-BE32-E72D297353CC}">
              <c16:uniqueId val="{00000008-DBFA-FD42-A318-D81DCE018DBC}"/>
            </c:ext>
          </c:extLst>
        </c:ser>
        <c:ser>
          <c:idx val="9"/>
          <c:order val="9"/>
          <c:tx>
            <c:strRef>
              <c:f>'Cap 3 3.4'!$K$3</c:f>
              <c:strCache>
                <c:ptCount val="1"/>
                <c:pt idx="0">
                  <c:v>MULEGÉ</c:v>
                </c:pt>
              </c:strCache>
            </c:strRef>
          </c:tx>
          <c:spPr>
            <a:solidFill>
              <a:schemeClr val="accent4">
                <a:lumMod val="60000"/>
              </a:schemeClr>
            </a:solidFill>
            <a:ln>
              <a:noFill/>
            </a:ln>
            <a:effectLst/>
          </c:spP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3.4'!$K$4:$K$18</c:f>
              <c:numCache>
                <c:formatCode>General</c:formatCode>
                <c:ptCount val="15"/>
                <c:pt idx="0">
                  <c:v>163</c:v>
                </c:pt>
                <c:pt idx="1">
                  <c:v>168</c:v>
                </c:pt>
                <c:pt idx="2">
                  <c:v>171</c:v>
                </c:pt>
                <c:pt idx="3">
                  <c:v>175</c:v>
                </c:pt>
                <c:pt idx="4">
                  <c:v>178</c:v>
                </c:pt>
                <c:pt idx="5">
                  <c:v>181</c:v>
                </c:pt>
                <c:pt idx="6">
                  <c:v>185</c:v>
                </c:pt>
                <c:pt idx="7">
                  <c:v>188</c:v>
                </c:pt>
                <c:pt idx="8">
                  <c:v>191</c:v>
                </c:pt>
                <c:pt idx="9">
                  <c:v>194</c:v>
                </c:pt>
                <c:pt idx="10">
                  <c:v>198</c:v>
                </c:pt>
                <c:pt idx="11">
                  <c:v>202</c:v>
                </c:pt>
                <c:pt idx="12">
                  <c:v>205</c:v>
                </c:pt>
                <c:pt idx="13">
                  <c:v>208</c:v>
                </c:pt>
                <c:pt idx="14">
                  <c:v>212</c:v>
                </c:pt>
              </c:numCache>
            </c:numRef>
          </c:val>
          <c:extLst>
            <c:ext xmlns:c16="http://schemas.microsoft.com/office/drawing/2014/chart" uri="{C3380CC4-5D6E-409C-BE32-E72D297353CC}">
              <c16:uniqueId val="{00000009-DBFA-FD42-A318-D81DCE018DBC}"/>
            </c:ext>
          </c:extLst>
        </c:ser>
        <c:dLbls>
          <c:showLegendKey val="0"/>
          <c:showVal val="0"/>
          <c:showCatName val="0"/>
          <c:showSerName val="0"/>
          <c:showPercent val="0"/>
          <c:showBubbleSize val="0"/>
        </c:dLbls>
        <c:axId val="782551807"/>
        <c:axId val="783226095"/>
      </c:areaChart>
      <c:catAx>
        <c:axId val="782551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83226095"/>
        <c:crosses val="autoZero"/>
        <c:auto val="1"/>
        <c:lblAlgn val="ctr"/>
        <c:lblOffset val="100"/>
        <c:noMultiLvlLbl val="0"/>
      </c:catAx>
      <c:valAx>
        <c:axId val="7832260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825518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Pronostico</a:t>
            </a:r>
            <a:r>
              <a:rPr lang="es-MX" baseline="0"/>
              <a:t> regional</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'Cap 3 3.4'!$B$3</c:f>
              <c:strCache>
                <c:ptCount val="1"/>
                <c:pt idx="0">
                  <c:v>CENTRAL</c:v>
                </c:pt>
              </c:strCache>
            </c:strRef>
          </c:tx>
          <c:spPr>
            <a:ln w="28575" cap="rnd">
              <a:solidFill>
                <a:schemeClr val="accent1"/>
              </a:solidFill>
              <a:round/>
            </a:ln>
            <a:effectLst/>
          </c:spPr>
          <c:marker>
            <c:symbol val="none"/>
          </c:marke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3.4'!$B$4:$B$18</c:f>
              <c:numCache>
                <c:formatCode>#,##0</c:formatCode>
                <c:ptCount val="15"/>
                <c:pt idx="0">
                  <c:v>59871</c:v>
                </c:pt>
                <c:pt idx="1">
                  <c:v>61048</c:v>
                </c:pt>
                <c:pt idx="2" formatCode="General">
                  <c:v>62196</c:v>
                </c:pt>
                <c:pt idx="3">
                  <c:v>63438</c:v>
                </c:pt>
                <c:pt idx="4">
                  <c:v>64611</c:v>
                </c:pt>
                <c:pt idx="5">
                  <c:v>65801</c:v>
                </c:pt>
                <c:pt idx="6">
                  <c:v>66964</c:v>
                </c:pt>
                <c:pt idx="7">
                  <c:v>68117</c:v>
                </c:pt>
                <c:pt idx="8">
                  <c:v>69265</c:v>
                </c:pt>
                <c:pt idx="9">
                  <c:v>70453</c:v>
                </c:pt>
                <c:pt idx="10">
                  <c:v>71608</c:v>
                </c:pt>
                <c:pt idx="11">
                  <c:v>72849</c:v>
                </c:pt>
                <c:pt idx="12">
                  <c:v>74133</c:v>
                </c:pt>
                <c:pt idx="13">
                  <c:v>75410</c:v>
                </c:pt>
                <c:pt idx="14">
                  <c:v>76662</c:v>
                </c:pt>
              </c:numCache>
            </c:numRef>
          </c:val>
          <c:smooth val="0"/>
          <c:extLst>
            <c:ext xmlns:c16="http://schemas.microsoft.com/office/drawing/2014/chart" uri="{C3380CC4-5D6E-409C-BE32-E72D297353CC}">
              <c16:uniqueId val="{00000000-15FD-FD4C-A483-7F5C4FBB6783}"/>
            </c:ext>
          </c:extLst>
        </c:ser>
        <c:ser>
          <c:idx val="1"/>
          <c:order val="1"/>
          <c:tx>
            <c:strRef>
              <c:f>'Cap 3 3.4'!$C$3</c:f>
              <c:strCache>
                <c:ptCount val="1"/>
                <c:pt idx="0">
                  <c:v>ORIENTAL</c:v>
                </c:pt>
              </c:strCache>
            </c:strRef>
          </c:tx>
          <c:spPr>
            <a:ln w="28575" cap="rnd">
              <a:solidFill>
                <a:schemeClr val="accent2"/>
              </a:solidFill>
              <a:round/>
            </a:ln>
            <a:effectLst/>
          </c:spPr>
          <c:marker>
            <c:symbol val="none"/>
          </c:marke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3.4'!$C$4:$C$18</c:f>
              <c:numCache>
                <c:formatCode>#,##0</c:formatCode>
                <c:ptCount val="15"/>
                <c:pt idx="0">
                  <c:v>55602</c:v>
                </c:pt>
                <c:pt idx="1">
                  <c:v>57194</c:v>
                </c:pt>
                <c:pt idx="2">
                  <c:v>58556</c:v>
                </c:pt>
                <c:pt idx="3">
                  <c:v>59835</c:v>
                </c:pt>
                <c:pt idx="4">
                  <c:v>61137</c:v>
                </c:pt>
                <c:pt idx="5">
                  <c:v>62444</c:v>
                </c:pt>
                <c:pt idx="6">
                  <c:v>63654</c:v>
                </c:pt>
                <c:pt idx="7">
                  <c:v>64671</c:v>
                </c:pt>
                <c:pt idx="8">
                  <c:v>65695</c:v>
                </c:pt>
                <c:pt idx="9">
                  <c:v>66849</c:v>
                </c:pt>
                <c:pt idx="10">
                  <c:v>68174</c:v>
                </c:pt>
                <c:pt idx="11">
                  <c:v>69362</c:v>
                </c:pt>
                <c:pt idx="12">
                  <c:v>70597</c:v>
                </c:pt>
                <c:pt idx="13">
                  <c:v>71890</c:v>
                </c:pt>
                <c:pt idx="14">
                  <c:v>73283</c:v>
                </c:pt>
              </c:numCache>
            </c:numRef>
          </c:val>
          <c:smooth val="0"/>
          <c:extLst>
            <c:ext xmlns:c16="http://schemas.microsoft.com/office/drawing/2014/chart" uri="{C3380CC4-5D6E-409C-BE32-E72D297353CC}">
              <c16:uniqueId val="{00000001-15FD-FD4C-A483-7F5C4FBB6783}"/>
            </c:ext>
          </c:extLst>
        </c:ser>
        <c:ser>
          <c:idx val="2"/>
          <c:order val="2"/>
          <c:tx>
            <c:strRef>
              <c:f>'Cap 3 3.4'!$D$3</c:f>
              <c:strCache>
                <c:ptCount val="1"/>
                <c:pt idx="0">
                  <c:v>OCCIDENTAL</c:v>
                </c:pt>
              </c:strCache>
            </c:strRef>
          </c:tx>
          <c:spPr>
            <a:ln w="28575" cap="rnd">
              <a:solidFill>
                <a:schemeClr val="accent3"/>
              </a:solidFill>
              <a:round/>
            </a:ln>
            <a:effectLst/>
          </c:spPr>
          <c:marker>
            <c:symbol val="none"/>
          </c:marke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3.4'!$D$4:$D$18</c:f>
              <c:numCache>
                <c:formatCode>General</c:formatCode>
                <c:ptCount val="15"/>
                <c:pt idx="0" formatCode="#,##0">
                  <c:v>74247</c:v>
                </c:pt>
                <c:pt idx="1">
                  <c:v>76417</c:v>
                </c:pt>
                <c:pt idx="2">
                  <c:v>78271</c:v>
                </c:pt>
                <c:pt idx="3" formatCode="#,##0">
                  <c:v>80180</c:v>
                </c:pt>
                <c:pt idx="4">
                  <c:v>82049</c:v>
                </c:pt>
                <c:pt idx="5" formatCode="#,##0">
                  <c:v>84037</c:v>
                </c:pt>
                <c:pt idx="6" formatCode="#,##0">
                  <c:v>86071</c:v>
                </c:pt>
                <c:pt idx="7" formatCode="#,##0">
                  <c:v>88243</c:v>
                </c:pt>
                <c:pt idx="8" formatCode="#,##0">
                  <c:v>90389</c:v>
                </c:pt>
                <c:pt idx="9">
                  <c:v>92765</c:v>
                </c:pt>
                <c:pt idx="10" formatCode="#,##0">
                  <c:v>95116</c:v>
                </c:pt>
                <c:pt idx="11" formatCode="#,##0">
                  <c:v>97805</c:v>
                </c:pt>
                <c:pt idx="12" formatCode="#,##0">
                  <c:v>100482</c:v>
                </c:pt>
                <c:pt idx="13" formatCode="#,##0">
                  <c:v>103354</c:v>
                </c:pt>
                <c:pt idx="14" formatCode="#,##0">
                  <c:v>106261</c:v>
                </c:pt>
              </c:numCache>
            </c:numRef>
          </c:val>
          <c:smooth val="0"/>
          <c:extLst>
            <c:ext xmlns:c16="http://schemas.microsoft.com/office/drawing/2014/chart" uri="{C3380CC4-5D6E-409C-BE32-E72D297353CC}">
              <c16:uniqueId val="{00000002-15FD-FD4C-A483-7F5C4FBB6783}"/>
            </c:ext>
          </c:extLst>
        </c:ser>
        <c:ser>
          <c:idx val="3"/>
          <c:order val="3"/>
          <c:tx>
            <c:strRef>
              <c:f>'Cap 3 3.4'!$E$3</c:f>
              <c:strCache>
                <c:ptCount val="1"/>
                <c:pt idx="0">
                  <c:v>NOROESTE</c:v>
                </c:pt>
              </c:strCache>
            </c:strRef>
          </c:tx>
          <c:spPr>
            <a:ln w="28575" cap="rnd">
              <a:solidFill>
                <a:schemeClr val="accent4"/>
              </a:solidFill>
              <a:round/>
            </a:ln>
            <a:effectLst/>
          </c:spPr>
          <c:marker>
            <c:symbol val="none"/>
          </c:marke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3.4'!$E$4:$E$18</c:f>
              <c:numCache>
                <c:formatCode>#,##0</c:formatCode>
                <c:ptCount val="15"/>
                <c:pt idx="0">
                  <c:v>27143</c:v>
                </c:pt>
                <c:pt idx="1">
                  <c:v>27796</c:v>
                </c:pt>
                <c:pt idx="2">
                  <c:v>28546</c:v>
                </c:pt>
                <c:pt idx="3">
                  <c:v>29183</c:v>
                </c:pt>
                <c:pt idx="4">
                  <c:v>29758</c:v>
                </c:pt>
                <c:pt idx="5">
                  <c:v>30365</c:v>
                </c:pt>
                <c:pt idx="6" formatCode="General">
                  <c:v>30992</c:v>
                </c:pt>
                <c:pt idx="7">
                  <c:v>31624</c:v>
                </c:pt>
                <c:pt idx="8">
                  <c:v>32259</c:v>
                </c:pt>
                <c:pt idx="9">
                  <c:v>33011</c:v>
                </c:pt>
                <c:pt idx="10" formatCode="General">
                  <c:v>33751</c:v>
                </c:pt>
                <c:pt idx="11">
                  <c:v>34499</c:v>
                </c:pt>
                <c:pt idx="12" formatCode="General">
                  <c:v>35273</c:v>
                </c:pt>
                <c:pt idx="13">
                  <c:v>36097</c:v>
                </c:pt>
                <c:pt idx="14">
                  <c:v>36936</c:v>
                </c:pt>
              </c:numCache>
            </c:numRef>
          </c:val>
          <c:smooth val="0"/>
          <c:extLst>
            <c:ext xmlns:c16="http://schemas.microsoft.com/office/drawing/2014/chart" uri="{C3380CC4-5D6E-409C-BE32-E72D297353CC}">
              <c16:uniqueId val="{00000003-15FD-FD4C-A483-7F5C4FBB6783}"/>
            </c:ext>
          </c:extLst>
        </c:ser>
        <c:ser>
          <c:idx val="4"/>
          <c:order val="4"/>
          <c:tx>
            <c:strRef>
              <c:f>'Cap 3 3.4'!$F$3</c:f>
              <c:strCache>
                <c:ptCount val="1"/>
                <c:pt idx="0">
                  <c:v>NORTE</c:v>
                </c:pt>
              </c:strCache>
            </c:strRef>
          </c:tx>
          <c:spPr>
            <a:ln w="28575" cap="rnd">
              <a:solidFill>
                <a:schemeClr val="accent5"/>
              </a:solidFill>
              <a:round/>
            </a:ln>
            <a:effectLst/>
          </c:spPr>
          <c:marker>
            <c:symbol val="none"/>
          </c:marke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3.4'!$F$4:$F$18</c:f>
              <c:numCache>
                <c:formatCode>#,##0</c:formatCode>
                <c:ptCount val="15"/>
                <c:pt idx="0">
                  <c:v>31682</c:v>
                </c:pt>
                <c:pt idx="1">
                  <c:v>32405</c:v>
                </c:pt>
                <c:pt idx="2">
                  <c:v>33212</c:v>
                </c:pt>
                <c:pt idx="3">
                  <c:v>33842</c:v>
                </c:pt>
                <c:pt idx="4">
                  <c:v>34442</c:v>
                </c:pt>
                <c:pt idx="5">
                  <c:v>35057</c:v>
                </c:pt>
                <c:pt idx="6">
                  <c:v>35692</c:v>
                </c:pt>
                <c:pt idx="7" formatCode="General">
                  <c:v>36348</c:v>
                </c:pt>
                <c:pt idx="8">
                  <c:v>36972</c:v>
                </c:pt>
                <c:pt idx="9">
                  <c:v>37634</c:v>
                </c:pt>
                <c:pt idx="10">
                  <c:v>38338</c:v>
                </c:pt>
                <c:pt idx="11">
                  <c:v>39104</c:v>
                </c:pt>
                <c:pt idx="12">
                  <c:v>39813</c:v>
                </c:pt>
                <c:pt idx="13">
                  <c:v>40629</c:v>
                </c:pt>
                <c:pt idx="14" formatCode="General">
                  <c:v>41446</c:v>
                </c:pt>
              </c:numCache>
            </c:numRef>
          </c:val>
          <c:smooth val="0"/>
          <c:extLst>
            <c:ext xmlns:c16="http://schemas.microsoft.com/office/drawing/2014/chart" uri="{C3380CC4-5D6E-409C-BE32-E72D297353CC}">
              <c16:uniqueId val="{00000004-15FD-FD4C-A483-7F5C4FBB6783}"/>
            </c:ext>
          </c:extLst>
        </c:ser>
        <c:ser>
          <c:idx val="5"/>
          <c:order val="5"/>
          <c:tx>
            <c:strRef>
              <c:f>'Cap 3 3.4'!$G$3</c:f>
              <c:strCache>
                <c:ptCount val="1"/>
                <c:pt idx="0">
                  <c:v>NORESTE</c:v>
                </c:pt>
              </c:strCache>
            </c:strRef>
          </c:tx>
          <c:spPr>
            <a:ln w="28575" cap="rnd">
              <a:solidFill>
                <a:schemeClr val="accent6"/>
              </a:solidFill>
              <a:round/>
            </a:ln>
            <a:effectLst/>
          </c:spPr>
          <c:marker>
            <c:symbol val="none"/>
          </c:marke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3.4'!$G$4:$G$18</c:f>
              <c:numCache>
                <c:formatCode>#,##0</c:formatCode>
                <c:ptCount val="15"/>
                <c:pt idx="0">
                  <c:v>63004</c:v>
                </c:pt>
                <c:pt idx="1">
                  <c:v>64710</c:v>
                </c:pt>
                <c:pt idx="2">
                  <c:v>66421</c:v>
                </c:pt>
                <c:pt idx="3">
                  <c:v>68459</c:v>
                </c:pt>
                <c:pt idx="4">
                  <c:v>70252</c:v>
                </c:pt>
                <c:pt idx="5">
                  <c:v>71844</c:v>
                </c:pt>
                <c:pt idx="6">
                  <c:v>73444</c:v>
                </c:pt>
                <c:pt idx="7">
                  <c:v>75188</c:v>
                </c:pt>
                <c:pt idx="8">
                  <c:v>77048</c:v>
                </c:pt>
                <c:pt idx="9">
                  <c:v>78901</c:v>
                </c:pt>
                <c:pt idx="10">
                  <c:v>80980</c:v>
                </c:pt>
                <c:pt idx="11">
                  <c:v>83145</c:v>
                </c:pt>
                <c:pt idx="12" formatCode="General">
                  <c:v>85393</c:v>
                </c:pt>
                <c:pt idx="13" formatCode="General">
                  <c:v>87760</c:v>
                </c:pt>
                <c:pt idx="14">
                  <c:v>90135</c:v>
                </c:pt>
              </c:numCache>
            </c:numRef>
          </c:val>
          <c:smooth val="0"/>
          <c:extLst>
            <c:ext xmlns:c16="http://schemas.microsoft.com/office/drawing/2014/chart" uri="{C3380CC4-5D6E-409C-BE32-E72D297353CC}">
              <c16:uniqueId val="{00000005-15FD-FD4C-A483-7F5C4FBB6783}"/>
            </c:ext>
          </c:extLst>
        </c:ser>
        <c:ser>
          <c:idx val="6"/>
          <c:order val="6"/>
          <c:tx>
            <c:strRef>
              <c:f>'Cap 3 3.4'!$H$3</c:f>
              <c:strCache>
                <c:ptCount val="1"/>
                <c:pt idx="0">
                  <c:v>PENINSULAR</c:v>
                </c:pt>
              </c:strCache>
            </c:strRef>
          </c:tx>
          <c:spPr>
            <a:ln w="28575" cap="rnd">
              <a:solidFill>
                <a:schemeClr val="accent1">
                  <a:lumMod val="60000"/>
                </a:schemeClr>
              </a:solidFill>
              <a:round/>
            </a:ln>
            <a:effectLst/>
          </c:spPr>
          <c:marker>
            <c:symbol val="none"/>
          </c:marke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3.4'!$H$4:$H$18</c:f>
              <c:numCache>
                <c:formatCode>#,##0</c:formatCode>
                <c:ptCount val="15"/>
                <c:pt idx="0">
                  <c:v>15397</c:v>
                </c:pt>
                <c:pt idx="1">
                  <c:v>16040</c:v>
                </c:pt>
                <c:pt idx="2">
                  <c:v>16684</c:v>
                </c:pt>
                <c:pt idx="3">
                  <c:v>17160</c:v>
                </c:pt>
                <c:pt idx="4" formatCode="General">
                  <c:v>17702</c:v>
                </c:pt>
                <c:pt idx="5">
                  <c:v>18254</c:v>
                </c:pt>
                <c:pt idx="6">
                  <c:v>18855</c:v>
                </c:pt>
                <c:pt idx="7">
                  <c:v>19472</c:v>
                </c:pt>
                <c:pt idx="8">
                  <c:v>20130</c:v>
                </c:pt>
                <c:pt idx="9">
                  <c:v>20808</c:v>
                </c:pt>
                <c:pt idx="10">
                  <c:v>21489</c:v>
                </c:pt>
                <c:pt idx="11">
                  <c:v>22208</c:v>
                </c:pt>
                <c:pt idx="12">
                  <c:v>23004</c:v>
                </c:pt>
                <c:pt idx="13">
                  <c:v>23809</c:v>
                </c:pt>
                <c:pt idx="14">
                  <c:v>24638</c:v>
                </c:pt>
              </c:numCache>
            </c:numRef>
          </c:val>
          <c:smooth val="0"/>
          <c:extLst>
            <c:ext xmlns:c16="http://schemas.microsoft.com/office/drawing/2014/chart" uri="{C3380CC4-5D6E-409C-BE32-E72D297353CC}">
              <c16:uniqueId val="{00000006-15FD-FD4C-A483-7F5C4FBB6783}"/>
            </c:ext>
          </c:extLst>
        </c:ser>
        <c:ser>
          <c:idx val="7"/>
          <c:order val="7"/>
          <c:tx>
            <c:strRef>
              <c:f>'Cap 3 3.4'!$I$3</c:f>
              <c:strCache>
                <c:ptCount val="1"/>
                <c:pt idx="0">
                  <c:v>BAJA CALIFORNIA</c:v>
                </c:pt>
              </c:strCache>
            </c:strRef>
          </c:tx>
          <c:spPr>
            <a:ln w="28575" cap="rnd">
              <a:solidFill>
                <a:schemeClr val="accent2">
                  <a:lumMod val="60000"/>
                </a:schemeClr>
              </a:solidFill>
              <a:round/>
            </a:ln>
            <a:effectLst/>
          </c:spPr>
          <c:marker>
            <c:symbol val="none"/>
          </c:marke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3.4'!$I$4:$I$18</c:f>
              <c:numCache>
                <c:formatCode>#,##0</c:formatCode>
                <c:ptCount val="15"/>
                <c:pt idx="0">
                  <c:v>17172</c:v>
                </c:pt>
                <c:pt idx="1">
                  <c:v>17771</c:v>
                </c:pt>
                <c:pt idx="2" formatCode="General">
                  <c:v>18288</c:v>
                </c:pt>
                <c:pt idx="3">
                  <c:v>18806</c:v>
                </c:pt>
                <c:pt idx="4" formatCode="General">
                  <c:v>19353</c:v>
                </c:pt>
                <c:pt idx="5">
                  <c:v>19873</c:v>
                </c:pt>
                <c:pt idx="6">
                  <c:v>20413</c:v>
                </c:pt>
                <c:pt idx="7">
                  <c:v>20943</c:v>
                </c:pt>
                <c:pt idx="8">
                  <c:v>21518</c:v>
                </c:pt>
                <c:pt idx="9">
                  <c:v>22094</c:v>
                </c:pt>
                <c:pt idx="10" formatCode="General">
                  <c:v>22700</c:v>
                </c:pt>
                <c:pt idx="11">
                  <c:v>23346</c:v>
                </c:pt>
                <c:pt idx="12">
                  <c:v>24015</c:v>
                </c:pt>
                <c:pt idx="13">
                  <c:v>24703</c:v>
                </c:pt>
                <c:pt idx="14">
                  <c:v>25429</c:v>
                </c:pt>
              </c:numCache>
            </c:numRef>
          </c:val>
          <c:smooth val="0"/>
          <c:extLst>
            <c:ext xmlns:c16="http://schemas.microsoft.com/office/drawing/2014/chart" uri="{C3380CC4-5D6E-409C-BE32-E72D297353CC}">
              <c16:uniqueId val="{00000007-15FD-FD4C-A483-7F5C4FBB6783}"/>
            </c:ext>
          </c:extLst>
        </c:ser>
        <c:ser>
          <c:idx val="8"/>
          <c:order val="8"/>
          <c:tx>
            <c:strRef>
              <c:f>'Cap 3 3.4'!$J$3</c:f>
              <c:strCache>
                <c:ptCount val="1"/>
                <c:pt idx="0">
                  <c:v>BAJA CALIFORNIA SUR</c:v>
                </c:pt>
              </c:strCache>
            </c:strRef>
          </c:tx>
          <c:spPr>
            <a:ln w="28575" cap="rnd">
              <a:solidFill>
                <a:schemeClr val="accent3">
                  <a:lumMod val="60000"/>
                </a:schemeClr>
              </a:solidFill>
              <a:round/>
            </a:ln>
            <a:effectLst/>
          </c:spPr>
          <c:marker>
            <c:symbol val="none"/>
          </c:marke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3.4'!$J$4:$J$18</c:f>
              <c:numCache>
                <c:formatCode>#,##0</c:formatCode>
                <c:ptCount val="15"/>
                <c:pt idx="0">
                  <c:v>3203</c:v>
                </c:pt>
                <c:pt idx="1">
                  <c:v>3352</c:v>
                </c:pt>
                <c:pt idx="2">
                  <c:v>3470</c:v>
                </c:pt>
                <c:pt idx="3">
                  <c:v>3577</c:v>
                </c:pt>
                <c:pt idx="4">
                  <c:v>3681</c:v>
                </c:pt>
                <c:pt idx="5">
                  <c:v>3793</c:v>
                </c:pt>
                <c:pt idx="6">
                  <c:v>3908</c:v>
                </c:pt>
                <c:pt idx="7">
                  <c:v>4028</c:v>
                </c:pt>
                <c:pt idx="8">
                  <c:v>4150</c:v>
                </c:pt>
                <c:pt idx="9" formatCode="General">
                  <c:v>4277</c:v>
                </c:pt>
                <c:pt idx="10">
                  <c:v>4408</c:v>
                </c:pt>
                <c:pt idx="11" formatCode="General">
                  <c:v>4543</c:v>
                </c:pt>
                <c:pt idx="12">
                  <c:v>4687</c:v>
                </c:pt>
                <c:pt idx="13">
                  <c:v>4833</c:v>
                </c:pt>
                <c:pt idx="14">
                  <c:v>4985</c:v>
                </c:pt>
              </c:numCache>
            </c:numRef>
          </c:val>
          <c:smooth val="0"/>
          <c:extLst>
            <c:ext xmlns:c16="http://schemas.microsoft.com/office/drawing/2014/chart" uri="{C3380CC4-5D6E-409C-BE32-E72D297353CC}">
              <c16:uniqueId val="{00000008-15FD-FD4C-A483-7F5C4FBB6783}"/>
            </c:ext>
          </c:extLst>
        </c:ser>
        <c:ser>
          <c:idx val="9"/>
          <c:order val="9"/>
          <c:tx>
            <c:strRef>
              <c:f>'Cap 3 3.4'!$K$3</c:f>
              <c:strCache>
                <c:ptCount val="1"/>
                <c:pt idx="0">
                  <c:v>MULEGÉ</c:v>
                </c:pt>
              </c:strCache>
            </c:strRef>
          </c:tx>
          <c:spPr>
            <a:ln w="28575" cap="rnd">
              <a:solidFill>
                <a:schemeClr val="accent4">
                  <a:lumMod val="60000"/>
                </a:schemeClr>
              </a:solidFill>
              <a:round/>
            </a:ln>
            <a:effectLst/>
          </c:spPr>
          <c:marker>
            <c:symbol val="none"/>
          </c:marker>
          <c:cat>
            <c:numRef>
              <c:f>'Cap 3 3.4'!$A$4:$A$18</c:f>
              <c:numCache>
                <c:formatCode>General</c:formatCode>
                <c:ptCount val="15"/>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numCache>
            </c:numRef>
          </c:cat>
          <c:val>
            <c:numRef>
              <c:f>'Cap 3 3.4'!$K$4:$K$18</c:f>
              <c:numCache>
                <c:formatCode>General</c:formatCode>
                <c:ptCount val="15"/>
                <c:pt idx="0">
                  <c:v>163</c:v>
                </c:pt>
                <c:pt idx="1">
                  <c:v>168</c:v>
                </c:pt>
                <c:pt idx="2">
                  <c:v>171</c:v>
                </c:pt>
                <c:pt idx="3">
                  <c:v>175</c:v>
                </c:pt>
                <c:pt idx="4">
                  <c:v>178</c:v>
                </c:pt>
                <c:pt idx="5">
                  <c:v>181</c:v>
                </c:pt>
                <c:pt idx="6">
                  <c:v>185</c:v>
                </c:pt>
                <c:pt idx="7">
                  <c:v>188</c:v>
                </c:pt>
                <c:pt idx="8">
                  <c:v>191</c:v>
                </c:pt>
                <c:pt idx="9">
                  <c:v>194</c:v>
                </c:pt>
                <c:pt idx="10">
                  <c:v>198</c:v>
                </c:pt>
                <c:pt idx="11">
                  <c:v>202</c:v>
                </c:pt>
                <c:pt idx="12">
                  <c:v>205</c:v>
                </c:pt>
                <c:pt idx="13">
                  <c:v>208</c:v>
                </c:pt>
                <c:pt idx="14">
                  <c:v>212</c:v>
                </c:pt>
              </c:numCache>
            </c:numRef>
          </c:val>
          <c:smooth val="0"/>
          <c:extLst>
            <c:ext xmlns:c16="http://schemas.microsoft.com/office/drawing/2014/chart" uri="{C3380CC4-5D6E-409C-BE32-E72D297353CC}">
              <c16:uniqueId val="{00000009-15FD-FD4C-A483-7F5C4FBB6783}"/>
            </c:ext>
          </c:extLst>
        </c:ser>
        <c:dLbls>
          <c:showLegendKey val="0"/>
          <c:showVal val="0"/>
          <c:showCatName val="0"/>
          <c:showSerName val="0"/>
          <c:showPercent val="0"/>
          <c:showBubbleSize val="0"/>
        </c:dLbls>
        <c:smooth val="0"/>
        <c:axId val="892223471"/>
        <c:axId val="838949855"/>
      </c:lineChart>
      <c:catAx>
        <c:axId val="89222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38949855"/>
        <c:crosses val="autoZero"/>
        <c:auto val="1"/>
        <c:lblAlgn val="ctr"/>
        <c:lblOffset val="100"/>
        <c:noMultiLvlLbl val="0"/>
      </c:catAx>
      <c:valAx>
        <c:axId val="838949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9222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'Cap 4 4.2'!$B$23</c:f>
              <c:strCache>
                <c:ptCount val="1"/>
                <c:pt idx="0">
                  <c:v>MW 4.2</c:v>
                </c:pt>
              </c:strCache>
            </c:strRef>
          </c:tx>
          <c:spPr>
            <a:solidFill>
              <a:schemeClr val="accent1"/>
            </a:solidFill>
            <a:ln>
              <a:noFill/>
            </a:ln>
            <a:effectLst/>
          </c:spPr>
          <c:invertIfNegative val="0"/>
          <c:cat>
            <c:numRef>
              <c:f>'Cap 4 4.2'!$A$24:$A$39</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'Cap 4 4.2'!$B$24:$B$39</c:f>
              <c:numCache>
                <c:formatCode>_-* #,##0.00_-;\-* #,##0.00_-;_-* "-"??_-;_-@_-</c:formatCode>
                <c:ptCount val="16"/>
                <c:pt idx="0">
                  <c:v>93005.464480874303</c:v>
                </c:pt>
                <c:pt idx="1">
                  <c:v>95191.256830601094</c:v>
                </c:pt>
                <c:pt idx="2">
                  <c:v>100109.28961748601</c:v>
                </c:pt>
                <c:pt idx="3">
                  <c:v>108579.234972677</c:v>
                </c:pt>
                <c:pt idx="4">
                  <c:v>112131.147540983</c:v>
                </c:pt>
                <c:pt idx="5">
                  <c:v>116775.956284153</c:v>
                </c:pt>
                <c:pt idx="6">
                  <c:v>121967.21311475401</c:v>
                </c:pt>
                <c:pt idx="7">
                  <c:v>127158.469945355</c:v>
                </c:pt>
                <c:pt idx="8">
                  <c:v>133989.07103825099</c:v>
                </c:pt>
                <c:pt idx="9">
                  <c:v>138633.87978141999</c:v>
                </c:pt>
                <c:pt idx="10">
                  <c:v>143278.68852458999</c:v>
                </c:pt>
                <c:pt idx="11">
                  <c:v>145191.25683060099</c:v>
                </c:pt>
                <c:pt idx="12">
                  <c:v>148196.721311475</c:v>
                </c:pt>
                <c:pt idx="13">
                  <c:v>150109.28961748601</c:v>
                </c:pt>
                <c:pt idx="14">
                  <c:v>153387.978142076</c:v>
                </c:pt>
                <c:pt idx="15">
                  <c:v>157213.114754098</c:v>
                </c:pt>
              </c:numCache>
            </c:numRef>
          </c:val>
          <c:extLst>
            <c:ext xmlns:c16="http://schemas.microsoft.com/office/drawing/2014/chart" uri="{C3380CC4-5D6E-409C-BE32-E72D297353CC}">
              <c16:uniqueId val="{00000000-C09B-744B-80D1-D0507D64D055}"/>
            </c:ext>
          </c:extLst>
        </c:ser>
        <c:dLbls>
          <c:showLegendKey val="0"/>
          <c:showVal val="0"/>
          <c:showCatName val="0"/>
          <c:showSerName val="0"/>
          <c:showPercent val="0"/>
          <c:showBubbleSize val="0"/>
        </c:dLbls>
        <c:gapWidth val="219"/>
        <c:overlap val="-27"/>
        <c:axId val="925430207"/>
        <c:axId val="839734079"/>
      </c:barChart>
      <c:catAx>
        <c:axId val="92543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39734079"/>
        <c:crosses val="autoZero"/>
        <c:auto val="1"/>
        <c:lblAlgn val="ctr"/>
        <c:lblOffset val="100"/>
        <c:noMultiLvlLbl val="0"/>
      </c:catAx>
      <c:valAx>
        <c:axId val="839734079"/>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254302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01855171350938"/>
          <c:y val="2.0386206239315148E-2"/>
          <c:w val="0.8666638634074435"/>
          <c:h val="0.87304114372996411"/>
        </c:manualLayout>
      </c:layout>
      <c:lineChart>
        <c:grouping val="standard"/>
        <c:varyColors val="0"/>
        <c:ser>
          <c:idx val="0"/>
          <c:order val="0"/>
          <c:tx>
            <c:strRef>
              <c:f>'Cap 4 4.3, 4.5, 4.6, 4.7'!$A$59</c:f>
              <c:strCache>
                <c:ptCount val="1"/>
                <c:pt idx="0">
                  <c:v>TECNOLOGIA</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poly"/>
            <c:order val="2"/>
            <c:dispRSqr val="0"/>
            <c:dispEq val="1"/>
            <c:trendlineLbl>
              <c:layout>
                <c:manualLayout>
                  <c:x val="-0.21061296174750441"/>
                  <c:y val="0.186591768447078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4.3, 4.5, 4.6, 4.7'!$B$59:$E$59</c:f>
              <c:numCache>
                <c:formatCode>General</c:formatCode>
                <c:ptCount val="4"/>
                <c:pt idx="0">
                  <c:v>2022</c:v>
                </c:pt>
                <c:pt idx="1">
                  <c:v>2026</c:v>
                </c:pt>
                <c:pt idx="2">
                  <c:v>2030</c:v>
                </c:pt>
                <c:pt idx="3">
                  <c:v>2037</c:v>
                </c:pt>
              </c:numCache>
            </c:numRef>
          </c:cat>
          <c:val>
            <c:numRef>
              <c:f>'Cap 4 4.3, 4.5, 4.6, 4.7'!$B$59:$E$59</c:f>
              <c:numCache>
                <c:formatCode>General</c:formatCode>
                <c:ptCount val="4"/>
                <c:pt idx="0">
                  <c:v>2022</c:v>
                </c:pt>
                <c:pt idx="1">
                  <c:v>2026</c:v>
                </c:pt>
                <c:pt idx="2">
                  <c:v>2030</c:v>
                </c:pt>
                <c:pt idx="3">
                  <c:v>2037</c:v>
                </c:pt>
              </c:numCache>
            </c:numRef>
          </c:val>
          <c:smooth val="0"/>
          <c:extLst>
            <c:ext xmlns:c16="http://schemas.microsoft.com/office/drawing/2014/chart" uri="{C3380CC4-5D6E-409C-BE32-E72D297353CC}">
              <c16:uniqueId val="{00000000-2C84-F143-A04F-253C6C1E4B07}"/>
            </c:ext>
          </c:extLst>
        </c:ser>
        <c:ser>
          <c:idx val="1"/>
          <c:order val="1"/>
          <c:tx>
            <c:strRef>
              <c:f>'Cap 4 4.3, 4.5, 4.6, 4.7'!$A$60</c:f>
              <c:strCache>
                <c:ptCount val="1"/>
                <c:pt idx="0">
                  <c:v> Ciclo Combinado </c:v>
                </c:pt>
              </c:strCache>
            </c:strRef>
          </c:tx>
          <c:spPr>
            <a:ln w="28575" cap="rnd">
              <a:solidFill>
                <a:srgbClr val="36806F"/>
              </a:solidFill>
              <a:round/>
            </a:ln>
            <a:effectLst/>
          </c:spPr>
          <c:marker>
            <c:symbol val="none"/>
          </c:marker>
          <c:trendline>
            <c:spPr>
              <a:ln w="19050" cap="rnd">
                <a:solidFill>
                  <a:schemeClr val="accent2"/>
                </a:solidFill>
                <a:prstDash val="sysDot"/>
              </a:ln>
              <a:effectLst/>
            </c:spPr>
            <c:trendlineType val="poly"/>
            <c:order val="2"/>
            <c:dispRSqr val="0"/>
            <c:dispEq val="1"/>
            <c:trendlineLbl>
              <c:layout>
                <c:manualLayout>
                  <c:x val="-0.2117817356537576"/>
                  <c:y val="0.1558317944045362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4.3, 4.5, 4.6, 4.7'!$B$59:$E$59</c:f>
              <c:numCache>
                <c:formatCode>General</c:formatCode>
                <c:ptCount val="4"/>
                <c:pt idx="0">
                  <c:v>2022</c:v>
                </c:pt>
                <c:pt idx="1">
                  <c:v>2026</c:v>
                </c:pt>
                <c:pt idx="2">
                  <c:v>2030</c:v>
                </c:pt>
                <c:pt idx="3">
                  <c:v>2037</c:v>
                </c:pt>
              </c:numCache>
            </c:numRef>
          </c:cat>
          <c:val>
            <c:numRef>
              <c:f>'Cap 4 4.3, 4.5, 4.6, 4.7'!$B$60:$E$60</c:f>
              <c:numCache>
                <c:formatCode>_-* #,##0.00_-;\-* #,##0.00_-;_-* "-"??_-;_-@_-</c:formatCode>
                <c:ptCount val="4"/>
                <c:pt idx="0">
                  <c:v>34733.727810650802</c:v>
                </c:pt>
                <c:pt idx="1">
                  <c:v>41839.2158106508</c:v>
                </c:pt>
                <c:pt idx="2">
                  <c:v>40000</c:v>
                </c:pt>
                <c:pt idx="3">
                  <c:v>42000</c:v>
                </c:pt>
              </c:numCache>
            </c:numRef>
          </c:val>
          <c:smooth val="0"/>
          <c:extLst>
            <c:ext xmlns:c16="http://schemas.microsoft.com/office/drawing/2014/chart" uri="{C3380CC4-5D6E-409C-BE32-E72D297353CC}">
              <c16:uniqueId val="{00000001-2C84-F143-A04F-253C6C1E4B07}"/>
            </c:ext>
          </c:extLst>
        </c:ser>
        <c:ser>
          <c:idx val="2"/>
          <c:order val="2"/>
          <c:tx>
            <c:strRef>
              <c:f>'Cap 4 4.3, 4.5, 4.6, 4.7'!$A$61</c:f>
              <c:strCache>
                <c:ptCount val="1"/>
                <c:pt idx="0">
                  <c:v> Termica convencional </c:v>
                </c:pt>
              </c:strCache>
            </c:strRef>
          </c:tx>
          <c:spPr>
            <a:ln w="28575" cap="rnd">
              <a:solidFill>
                <a:srgbClr val="649850"/>
              </a:solidFill>
              <a:round/>
            </a:ln>
            <a:effectLst/>
          </c:spPr>
          <c:marker>
            <c:symbol val="none"/>
          </c:marker>
          <c:trendline>
            <c:spPr>
              <a:ln w="19050" cap="rnd">
                <a:solidFill>
                  <a:schemeClr val="accent3"/>
                </a:solidFill>
                <a:prstDash val="sysDot"/>
              </a:ln>
              <a:effectLst/>
            </c:spPr>
            <c:trendlineType val="poly"/>
            <c:order val="2"/>
            <c:dispRSqr val="0"/>
            <c:dispEq val="1"/>
            <c:trendlineLbl>
              <c:layout>
                <c:manualLayout>
                  <c:x val="-0.20776414956197348"/>
                  <c:y val="0.1699224118068786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4.3, 4.5, 4.6, 4.7'!$B$59:$E$59</c:f>
              <c:numCache>
                <c:formatCode>General</c:formatCode>
                <c:ptCount val="4"/>
                <c:pt idx="0">
                  <c:v>2022</c:v>
                </c:pt>
                <c:pt idx="1">
                  <c:v>2026</c:v>
                </c:pt>
                <c:pt idx="2">
                  <c:v>2030</c:v>
                </c:pt>
                <c:pt idx="3">
                  <c:v>2037</c:v>
                </c:pt>
              </c:numCache>
            </c:numRef>
          </c:cat>
          <c:val>
            <c:numRef>
              <c:f>'Cap 4 4.3, 4.5, 4.6, 4.7'!$B$61:$E$61</c:f>
              <c:numCache>
                <c:formatCode>_-* #,##0.00_-;\-* #,##0.00_-;_-* "-"??_-;_-@_-</c:formatCode>
                <c:ptCount val="4"/>
                <c:pt idx="0">
                  <c:v>45384.615384615303</c:v>
                </c:pt>
                <c:pt idx="1">
                  <c:v>48343.195266272101</c:v>
                </c:pt>
                <c:pt idx="2">
                  <c:v>50000</c:v>
                </c:pt>
                <c:pt idx="3">
                  <c:v>54000</c:v>
                </c:pt>
              </c:numCache>
            </c:numRef>
          </c:val>
          <c:smooth val="0"/>
          <c:extLst>
            <c:ext xmlns:c16="http://schemas.microsoft.com/office/drawing/2014/chart" uri="{C3380CC4-5D6E-409C-BE32-E72D297353CC}">
              <c16:uniqueId val="{00000002-2C84-F143-A04F-253C6C1E4B07}"/>
            </c:ext>
          </c:extLst>
        </c:ser>
        <c:ser>
          <c:idx val="3"/>
          <c:order val="3"/>
          <c:tx>
            <c:strRef>
              <c:f>'Cap 4 4.3, 4.5, 4.6, 4.7'!$A$62</c:f>
              <c:strCache>
                <c:ptCount val="1"/>
                <c:pt idx="0">
                  <c:v> Carboelectrica </c:v>
                </c:pt>
              </c:strCache>
            </c:strRef>
          </c:tx>
          <c:spPr>
            <a:ln w="28575" cap="rnd">
              <a:solidFill>
                <a:srgbClr val="A9A048"/>
              </a:solidFill>
              <a:round/>
            </a:ln>
            <a:effectLst/>
          </c:spPr>
          <c:marker>
            <c:symbol val="none"/>
          </c:marker>
          <c:trendline>
            <c:spPr>
              <a:ln w="19050" cap="rnd">
                <a:solidFill>
                  <a:schemeClr val="accent4"/>
                </a:solidFill>
                <a:prstDash val="sysDot"/>
              </a:ln>
              <a:effectLst/>
            </c:spPr>
            <c:trendlineType val="poly"/>
            <c:order val="2"/>
            <c:dispRSqr val="0"/>
            <c:dispEq val="1"/>
            <c:trendlineLbl>
              <c:layout>
                <c:manualLayout>
                  <c:x val="-0.23046951285326434"/>
                  <c:y val="-0.4293636341308519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4.3, 4.5, 4.6, 4.7'!$B$59:$E$59</c:f>
              <c:numCache>
                <c:formatCode>General</c:formatCode>
                <c:ptCount val="4"/>
                <c:pt idx="0">
                  <c:v>2022</c:v>
                </c:pt>
                <c:pt idx="1">
                  <c:v>2026</c:v>
                </c:pt>
                <c:pt idx="2">
                  <c:v>2030</c:v>
                </c:pt>
                <c:pt idx="3">
                  <c:v>2037</c:v>
                </c:pt>
              </c:numCache>
            </c:numRef>
          </c:cat>
          <c:val>
            <c:numRef>
              <c:f>'Cap 4 4.3, 4.5, 4.6, 4.7'!$B$62:$E$62</c:f>
              <c:numCache>
                <c:formatCode>_-* #,##0.00_-;\-* #,##0.00_-;_-* "-"??_-;_-@_-</c:formatCode>
                <c:ptCount val="4"/>
                <c:pt idx="0">
                  <c:v>51301.7751479289</c:v>
                </c:pt>
                <c:pt idx="1">
                  <c:v>53668.639053254403</c:v>
                </c:pt>
                <c:pt idx="2">
                  <c:v>55100</c:v>
                </c:pt>
                <c:pt idx="3">
                  <c:v>60000</c:v>
                </c:pt>
              </c:numCache>
            </c:numRef>
          </c:val>
          <c:smooth val="0"/>
          <c:extLst>
            <c:ext xmlns:c16="http://schemas.microsoft.com/office/drawing/2014/chart" uri="{C3380CC4-5D6E-409C-BE32-E72D297353CC}">
              <c16:uniqueId val="{00000003-2C84-F143-A04F-253C6C1E4B07}"/>
            </c:ext>
          </c:extLst>
        </c:ser>
        <c:ser>
          <c:idx val="5"/>
          <c:order val="4"/>
          <c:tx>
            <c:strRef>
              <c:f>'Cap 4 4.3, 4.5, 4.6, 4.7'!$A$63</c:f>
              <c:strCache>
                <c:ptCount val="1"/>
                <c:pt idx="0">
                  <c:v> Turbogas </c:v>
                </c:pt>
              </c:strCache>
            </c:strRef>
          </c:tx>
          <c:spPr>
            <a:ln w="28575" cap="rnd">
              <a:solidFill>
                <a:srgbClr val="A9855B"/>
              </a:solidFill>
              <a:round/>
            </a:ln>
            <a:effectLst/>
          </c:spPr>
          <c:marker>
            <c:symbol val="none"/>
          </c:marker>
          <c:trendline>
            <c:spPr>
              <a:ln w="19050" cap="rnd">
                <a:solidFill>
                  <a:schemeClr val="accent6"/>
                </a:solidFill>
                <a:prstDash val="sysDot"/>
              </a:ln>
              <a:effectLst/>
            </c:spPr>
            <c:trendlineType val="poly"/>
            <c:order val="2"/>
            <c:dispRSqr val="0"/>
            <c:dispEq val="1"/>
            <c:trendlineLbl>
              <c:layout>
                <c:manualLayout>
                  <c:x val="-0.22565580349429223"/>
                  <c:y val="-0.327582637741264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4.3, 4.5, 4.6, 4.7'!$B$59:$E$59</c:f>
              <c:numCache>
                <c:formatCode>General</c:formatCode>
                <c:ptCount val="4"/>
                <c:pt idx="0">
                  <c:v>2022</c:v>
                </c:pt>
                <c:pt idx="1">
                  <c:v>2026</c:v>
                </c:pt>
                <c:pt idx="2">
                  <c:v>2030</c:v>
                </c:pt>
                <c:pt idx="3">
                  <c:v>2037</c:v>
                </c:pt>
              </c:numCache>
            </c:numRef>
          </c:cat>
          <c:val>
            <c:numRef>
              <c:f>'Cap 4 4.3, 4.5, 4.6, 4.7'!$B$63:$E$63</c:f>
              <c:numCache>
                <c:formatCode>_-* #,##0.00_-;\-* #,##0.00_-;_-* "-"??_-;_-@_-</c:formatCode>
                <c:ptCount val="4"/>
                <c:pt idx="0">
                  <c:v>54852.071005917103</c:v>
                </c:pt>
                <c:pt idx="1">
                  <c:v>55045.650005917101</c:v>
                </c:pt>
                <c:pt idx="2">
                  <c:v>60000</c:v>
                </c:pt>
                <c:pt idx="3">
                  <c:v>62000</c:v>
                </c:pt>
              </c:numCache>
            </c:numRef>
          </c:val>
          <c:smooth val="0"/>
          <c:extLst>
            <c:ext xmlns:c16="http://schemas.microsoft.com/office/drawing/2014/chart" uri="{C3380CC4-5D6E-409C-BE32-E72D297353CC}">
              <c16:uniqueId val="{00000005-2C84-F143-A04F-253C6C1E4B07}"/>
            </c:ext>
          </c:extLst>
        </c:ser>
        <c:ser>
          <c:idx val="6"/>
          <c:order val="5"/>
          <c:tx>
            <c:strRef>
              <c:f>'Cap 4 4.3, 4.5, 4.6, 4.7'!$A$64</c:f>
              <c:strCache>
                <c:ptCount val="1"/>
                <c:pt idx="0">
                  <c:v> Combustion Interna </c:v>
                </c:pt>
              </c:strCache>
            </c:strRef>
          </c:tx>
          <c:spPr>
            <a:ln w="28575" cap="rnd">
              <a:solidFill>
                <a:srgbClr val="002060"/>
              </a:solidFill>
              <a:round/>
            </a:ln>
            <a:effectLst/>
          </c:spPr>
          <c:marker>
            <c:symbol val="none"/>
          </c:marker>
          <c:trendline>
            <c:spPr>
              <a:ln w="19050" cap="rnd">
                <a:solidFill>
                  <a:schemeClr val="accent1">
                    <a:lumMod val="60000"/>
                  </a:schemeClr>
                </a:solidFill>
                <a:prstDash val="sysDot"/>
              </a:ln>
              <a:effectLst/>
            </c:spPr>
            <c:trendlineType val="poly"/>
            <c:order val="2"/>
            <c:dispRSqr val="0"/>
            <c:dispEq val="1"/>
            <c:trendlineLbl>
              <c:layout>
                <c:manualLayout>
                  <c:x val="-0.22755880803526696"/>
                  <c:y val="-0.4876256178474676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4.3, 4.5, 4.6, 4.7'!$B$59:$E$59</c:f>
              <c:numCache>
                <c:formatCode>General</c:formatCode>
                <c:ptCount val="4"/>
                <c:pt idx="0">
                  <c:v>2022</c:v>
                </c:pt>
                <c:pt idx="1">
                  <c:v>2026</c:v>
                </c:pt>
                <c:pt idx="2">
                  <c:v>2030</c:v>
                </c:pt>
                <c:pt idx="3">
                  <c:v>2037</c:v>
                </c:pt>
              </c:numCache>
            </c:numRef>
          </c:cat>
          <c:val>
            <c:numRef>
              <c:f>'Cap 4 4.3, 4.5, 4.6, 4.7'!$B$64:$E$64</c:f>
              <c:numCache>
                <c:formatCode>_-* #,##0.00_-;\-* #,##0.00_-;_-* "-"??_-;_-@_-</c:formatCode>
                <c:ptCount val="4"/>
                <c:pt idx="0">
                  <c:v>56035.502958579797</c:v>
                </c:pt>
                <c:pt idx="1">
                  <c:v>57146.874158579798</c:v>
                </c:pt>
                <c:pt idx="2">
                  <c:v>61000</c:v>
                </c:pt>
                <c:pt idx="3">
                  <c:v>64500</c:v>
                </c:pt>
              </c:numCache>
            </c:numRef>
          </c:val>
          <c:smooth val="0"/>
          <c:extLst>
            <c:ext xmlns:c16="http://schemas.microsoft.com/office/drawing/2014/chart" uri="{C3380CC4-5D6E-409C-BE32-E72D297353CC}">
              <c16:uniqueId val="{00000006-2C84-F143-A04F-253C6C1E4B07}"/>
            </c:ext>
          </c:extLst>
        </c:ser>
        <c:ser>
          <c:idx val="7"/>
          <c:order val="6"/>
          <c:tx>
            <c:strRef>
              <c:f>'Cap 4 4.3, 4.5, 4.6, 4.7'!$A$65</c:f>
              <c:strCache>
                <c:ptCount val="1"/>
                <c:pt idx="0">
                  <c:v> Fotovoltaico </c:v>
                </c:pt>
              </c:strCache>
            </c:strRef>
          </c:tx>
          <c:spPr>
            <a:ln w="28575" cap="rnd">
              <a:solidFill>
                <a:srgbClr val="D4DA91"/>
              </a:solidFill>
              <a:round/>
            </a:ln>
            <a:effectLst/>
          </c:spPr>
          <c:marker>
            <c:symbol val="none"/>
          </c:marker>
          <c:trendline>
            <c:spPr>
              <a:ln w="19050" cap="rnd">
                <a:solidFill>
                  <a:schemeClr val="accent2">
                    <a:lumMod val="60000"/>
                  </a:schemeClr>
                </a:solidFill>
                <a:prstDash val="sysDot"/>
              </a:ln>
              <a:effectLst/>
            </c:spPr>
            <c:trendlineType val="poly"/>
            <c:order val="2"/>
            <c:dispRSqr val="0"/>
            <c:dispEq val="1"/>
            <c:trendlineLbl>
              <c:layout>
                <c:manualLayout>
                  <c:x val="-0.48668055061537263"/>
                  <c:y val="-9.259053724401386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4.3, 4.5, 4.6, 4.7'!$B$59:$E$59</c:f>
              <c:numCache>
                <c:formatCode>General</c:formatCode>
                <c:ptCount val="4"/>
                <c:pt idx="0">
                  <c:v>2022</c:v>
                </c:pt>
                <c:pt idx="1">
                  <c:v>2026</c:v>
                </c:pt>
                <c:pt idx="2">
                  <c:v>2030</c:v>
                </c:pt>
                <c:pt idx="3">
                  <c:v>2037</c:v>
                </c:pt>
              </c:numCache>
            </c:numRef>
          </c:cat>
          <c:val>
            <c:numRef>
              <c:f>'Cap 4 4.3, 4.5, 4.6, 4.7'!$B$65:$E$65</c:f>
              <c:numCache>
                <c:formatCode>_-* #,##0.00_-;\-* #,##0.00_-;_-* "-"??_-;_-@_-</c:formatCode>
                <c:ptCount val="4"/>
                <c:pt idx="0">
                  <c:v>62544.378698224798</c:v>
                </c:pt>
                <c:pt idx="1">
                  <c:v>69508.667898224798</c:v>
                </c:pt>
                <c:pt idx="2">
                  <c:v>85000</c:v>
                </c:pt>
                <c:pt idx="3">
                  <c:v>96000</c:v>
                </c:pt>
              </c:numCache>
            </c:numRef>
          </c:val>
          <c:smooth val="0"/>
          <c:extLst>
            <c:ext xmlns:c16="http://schemas.microsoft.com/office/drawing/2014/chart" uri="{C3380CC4-5D6E-409C-BE32-E72D297353CC}">
              <c16:uniqueId val="{00000007-2C84-F143-A04F-253C6C1E4B07}"/>
            </c:ext>
          </c:extLst>
        </c:ser>
        <c:ser>
          <c:idx val="8"/>
          <c:order val="7"/>
          <c:tx>
            <c:strRef>
              <c:f>'Cap 4 4.3, 4.5, 4.6, 4.7'!$A$66</c:f>
              <c:strCache>
                <c:ptCount val="1"/>
                <c:pt idx="0">
                  <c:v> Hidroelectrico </c:v>
                </c:pt>
              </c:strCache>
            </c:strRef>
          </c:tx>
          <c:spPr>
            <a:ln w="28575" cap="rnd">
              <a:solidFill>
                <a:srgbClr val="5CC9D8"/>
              </a:solidFill>
              <a:round/>
            </a:ln>
            <a:effectLst/>
          </c:spPr>
          <c:marker>
            <c:symbol val="none"/>
          </c:marker>
          <c:trendline>
            <c:spPr>
              <a:ln w="19050" cap="rnd">
                <a:solidFill>
                  <a:schemeClr val="accent3">
                    <a:lumMod val="60000"/>
                  </a:schemeClr>
                </a:solidFill>
                <a:prstDash val="sysDot"/>
              </a:ln>
              <a:effectLst/>
            </c:spPr>
            <c:trendlineType val="poly"/>
            <c:order val="2"/>
            <c:dispRSqr val="0"/>
            <c:dispEq val="1"/>
            <c:trendlineLbl>
              <c:layout>
                <c:manualLayout>
                  <c:x val="-0.47762340275298809"/>
                  <c:y val="-2.012860412595157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4.3, 4.5, 4.6, 4.7'!$B$59:$E$59</c:f>
              <c:numCache>
                <c:formatCode>General</c:formatCode>
                <c:ptCount val="4"/>
                <c:pt idx="0">
                  <c:v>2022</c:v>
                </c:pt>
                <c:pt idx="1">
                  <c:v>2026</c:v>
                </c:pt>
                <c:pt idx="2">
                  <c:v>2030</c:v>
                </c:pt>
                <c:pt idx="3">
                  <c:v>2037</c:v>
                </c:pt>
              </c:numCache>
            </c:numRef>
          </c:cat>
          <c:val>
            <c:numRef>
              <c:f>'Cap 4 4.3, 4.5, 4.6, 4.7'!$B$66:$E$66</c:f>
              <c:numCache>
                <c:formatCode>_-* #,##0.00_-;\-* #,##0.00_-;_-* "-"??_-;_-@_-</c:formatCode>
                <c:ptCount val="4"/>
                <c:pt idx="0">
                  <c:v>76153.846153846098</c:v>
                </c:pt>
                <c:pt idx="1">
                  <c:v>76670.815953846104</c:v>
                </c:pt>
                <c:pt idx="2">
                  <c:v>101000</c:v>
                </c:pt>
                <c:pt idx="3">
                  <c:v>102500</c:v>
                </c:pt>
              </c:numCache>
            </c:numRef>
          </c:val>
          <c:smooth val="0"/>
          <c:extLst>
            <c:ext xmlns:c16="http://schemas.microsoft.com/office/drawing/2014/chart" uri="{C3380CC4-5D6E-409C-BE32-E72D297353CC}">
              <c16:uniqueId val="{00000008-2C84-F143-A04F-253C6C1E4B07}"/>
            </c:ext>
          </c:extLst>
        </c:ser>
        <c:ser>
          <c:idx val="9"/>
          <c:order val="8"/>
          <c:tx>
            <c:strRef>
              <c:f>'Cap 4 4.3, 4.5, 4.6, 4.7'!$A$67</c:f>
              <c:strCache>
                <c:ptCount val="1"/>
                <c:pt idx="0">
                  <c:v> Eoleoelectrica </c:v>
                </c:pt>
              </c:strCache>
            </c:strRef>
          </c:tx>
          <c:spPr>
            <a:ln w="28575" cap="rnd">
              <a:solidFill>
                <a:schemeClr val="accent4">
                  <a:lumMod val="60000"/>
                </a:schemeClr>
              </a:solidFill>
              <a:round/>
            </a:ln>
            <a:effectLst/>
          </c:spPr>
          <c:marker>
            <c:symbol val="none"/>
          </c:marker>
          <c:trendline>
            <c:spPr>
              <a:ln w="19050" cap="rnd">
                <a:solidFill>
                  <a:schemeClr val="accent4">
                    <a:lumMod val="60000"/>
                  </a:schemeClr>
                </a:solidFill>
                <a:prstDash val="sysDot"/>
              </a:ln>
              <a:effectLst/>
            </c:spPr>
            <c:trendlineType val="poly"/>
            <c:order val="2"/>
            <c:dispRSqr val="0"/>
            <c:dispEq val="1"/>
            <c:trendlineLbl>
              <c:layout>
                <c:manualLayout>
                  <c:x val="-0.48175330113908327"/>
                  <c:y val="-0.1471313344699393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4.3, 4.5, 4.6, 4.7'!$B$59:$E$59</c:f>
              <c:numCache>
                <c:formatCode>General</c:formatCode>
                <c:ptCount val="4"/>
                <c:pt idx="0">
                  <c:v>2022</c:v>
                </c:pt>
                <c:pt idx="1">
                  <c:v>2026</c:v>
                </c:pt>
                <c:pt idx="2">
                  <c:v>2030</c:v>
                </c:pt>
                <c:pt idx="3">
                  <c:v>2037</c:v>
                </c:pt>
              </c:numCache>
            </c:numRef>
          </c:cat>
          <c:val>
            <c:numRef>
              <c:f>'Cap 4 4.3, 4.5, 4.6, 4.7'!$B$67:$E$67</c:f>
              <c:numCache>
                <c:formatCode>_-* #,##0.00_-;\-* #,##0.00_-;_-* "-"??_-;_-@_-</c:formatCode>
                <c:ptCount val="4"/>
                <c:pt idx="0">
                  <c:v>83846.1538461538</c:v>
                </c:pt>
                <c:pt idx="1">
                  <c:v>86032.457846153804</c:v>
                </c:pt>
                <c:pt idx="2">
                  <c:v>113000</c:v>
                </c:pt>
                <c:pt idx="3">
                  <c:v>125000</c:v>
                </c:pt>
              </c:numCache>
            </c:numRef>
          </c:val>
          <c:smooth val="0"/>
          <c:extLst>
            <c:ext xmlns:c16="http://schemas.microsoft.com/office/drawing/2014/chart" uri="{C3380CC4-5D6E-409C-BE32-E72D297353CC}">
              <c16:uniqueId val="{00000009-2C84-F143-A04F-253C6C1E4B07}"/>
            </c:ext>
          </c:extLst>
        </c:ser>
        <c:ser>
          <c:idx val="12"/>
          <c:order val="9"/>
          <c:tx>
            <c:strRef>
              <c:f>'Cap 4 4.3, 4.5, 4.6, 4.7'!$A$68</c:f>
              <c:strCache>
                <c:ptCount val="1"/>
                <c:pt idx="0">
                  <c:v> Cogeneracion eficiente </c:v>
                </c:pt>
              </c:strCache>
            </c:strRef>
          </c:tx>
          <c:spPr>
            <a:ln w="28575" cap="rnd">
              <a:solidFill>
                <a:srgbClr val="A9855B"/>
              </a:solidFill>
              <a:round/>
            </a:ln>
            <a:effectLst/>
          </c:spPr>
          <c:marker>
            <c:symbol val="none"/>
          </c:marker>
          <c:trendline>
            <c:spPr>
              <a:ln w="19050" cap="rnd">
                <a:solidFill>
                  <a:schemeClr val="accent1">
                    <a:lumMod val="80000"/>
                    <a:lumOff val="20000"/>
                  </a:schemeClr>
                </a:solidFill>
                <a:prstDash val="sysDot"/>
              </a:ln>
              <a:effectLst/>
            </c:spPr>
            <c:trendlineType val="poly"/>
            <c:order val="2"/>
            <c:dispRSqr val="0"/>
            <c:dispEq val="1"/>
            <c:trendlineLbl>
              <c:layout>
                <c:manualLayout>
                  <c:x val="-0.47899527732844177"/>
                  <c:y val="-1.034469283256493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4.3, 4.5, 4.6, 4.7'!$B$59:$E$59</c:f>
              <c:numCache>
                <c:formatCode>General</c:formatCode>
                <c:ptCount val="4"/>
                <c:pt idx="0">
                  <c:v>2022</c:v>
                </c:pt>
                <c:pt idx="1">
                  <c:v>2026</c:v>
                </c:pt>
                <c:pt idx="2">
                  <c:v>2030</c:v>
                </c:pt>
                <c:pt idx="3">
                  <c:v>2037</c:v>
                </c:pt>
              </c:numCache>
            </c:numRef>
          </c:cat>
          <c:val>
            <c:numRef>
              <c:f>'Cap 4 4.3, 4.5, 4.6, 4.7'!$B$68:$E$68</c:f>
              <c:numCache>
                <c:formatCode>_-* #,##0.00_-;\-* #,##0.00_-;_-* "-"??_-;_-@_-</c:formatCode>
                <c:ptCount val="4"/>
                <c:pt idx="0">
                  <c:v>86213.017751479201</c:v>
                </c:pt>
                <c:pt idx="1">
                  <c:v>87000</c:v>
                </c:pt>
                <c:pt idx="2">
                  <c:v>115000</c:v>
                </c:pt>
                <c:pt idx="3">
                  <c:v>128000</c:v>
                </c:pt>
              </c:numCache>
            </c:numRef>
          </c:val>
          <c:smooth val="0"/>
          <c:extLst>
            <c:ext xmlns:c16="http://schemas.microsoft.com/office/drawing/2014/chart" uri="{C3380CC4-5D6E-409C-BE32-E72D297353CC}">
              <c16:uniqueId val="{0000000C-2C84-F143-A04F-253C6C1E4B07}"/>
            </c:ext>
          </c:extLst>
        </c:ser>
        <c:ser>
          <c:idx val="13"/>
          <c:order val="10"/>
          <c:tx>
            <c:strRef>
              <c:f>'Cap 4 4.3, 4.5, 4.6, 4.7'!$A$69</c:f>
              <c:strCache>
                <c:ptCount val="1"/>
                <c:pt idx="0">
                  <c:v> Nucleoelectrica </c:v>
                </c:pt>
              </c:strCache>
            </c:strRef>
          </c:tx>
          <c:spPr>
            <a:ln w="28575" cap="rnd">
              <a:solidFill>
                <a:schemeClr val="accent2">
                  <a:lumMod val="80000"/>
                  <a:lumOff val="20000"/>
                </a:schemeClr>
              </a:solidFill>
              <a:round/>
            </a:ln>
            <a:effectLst/>
          </c:spPr>
          <c:marker>
            <c:symbol val="none"/>
          </c:marker>
          <c:trendline>
            <c:spPr>
              <a:ln w="19050" cap="rnd">
                <a:solidFill>
                  <a:schemeClr val="accent2">
                    <a:lumMod val="80000"/>
                    <a:lumOff val="20000"/>
                  </a:schemeClr>
                </a:solidFill>
                <a:prstDash val="sysDot"/>
              </a:ln>
              <a:effectLst/>
            </c:spPr>
            <c:trendlineType val="poly"/>
            <c:order val="2"/>
            <c:dispRSqr val="0"/>
            <c:dispEq val="1"/>
            <c:trendlineLbl>
              <c:layout>
                <c:manualLayout>
                  <c:x val="-0.48377216431698761"/>
                  <c:y val="-6.26825234758668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4.3, 4.5, 4.6, 4.7'!$B$59:$E$59</c:f>
              <c:numCache>
                <c:formatCode>General</c:formatCode>
                <c:ptCount val="4"/>
                <c:pt idx="0">
                  <c:v>2022</c:v>
                </c:pt>
                <c:pt idx="1">
                  <c:v>2026</c:v>
                </c:pt>
                <c:pt idx="2">
                  <c:v>2030</c:v>
                </c:pt>
                <c:pt idx="3">
                  <c:v>2037</c:v>
                </c:pt>
              </c:numCache>
            </c:numRef>
          </c:cat>
          <c:val>
            <c:numRef>
              <c:f>'Cap 4 4.3, 4.5, 4.6, 4.7'!$B$69:$E$69</c:f>
              <c:numCache>
                <c:formatCode>_-* #,##0.00_-;\-* #,##0.00_-;_-* "-"??_-;_-@_-</c:formatCode>
                <c:ptCount val="4"/>
                <c:pt idx="0">
                  <c:v>88579.881656804704</c:v>
                </c:pt>
                <c:pt idx="1">
                  <c:v>89000</c:v>
                </c:pt>
                <c:pt idx="2">
                  <c:v>118000</c:v>
                </c:pt>
                <c:pt idx="3">
                  <c:v>130000</c:v>
                </c:pt>
              </c:numCache>
            </c:numRef>
          </c:val>
          <c:smooth val="0"/>
          <c:extLst>
            <c:ext xmlns:c16="http://schemas.microsoft.com/office/drawing/2014/chart" uri="{C3380CC4-5D6E-409C-BE32-E72D297353CC}">
              <c16:uniqueId val="{0000000D-2C84-F143-A04F-253C6C1E4B07}"/>
            </c:ext>
          </c:extLst>
        </c:ser>
        <c:ser>
          <c:idx val="14"/>
          <c:order val="11"/>
          <c:tx>
            <c:strRef>
              <c:f>'Cap 4 4.3, 4.5, 4.6, 4.7'!$A$70</c:f>
              <c:strCache>
                <c:ptCount val="1"/>
                <c:pt idx="0">
                  <c:v> Geotermoelectrica </c:v>
                </c:pt>
              </c:strCache>
            </c:strRef>
          </c:tx>
          <c:spPr>
            <a:ln w="28575" cap="rnd">
              <a:solidFill>
                <a:schemeClr val="accent3">
                  <a:lumMod val="80000"/>
                  <a:lumOff val="20000"/>
                </a:schemeClr>
              </a:solidFill>
              <a:round/>
            </a:ln>
            <a:effectLst/>
          </c:spPr>
          <c:marker>
            <c:symbol val="none"/>
          </c:marker>
          <c:trendline>
            <c:spPr>
              <a:ln w="19050" cap="rnd">
                <a:solidFill>
                  <a:schemeClr val="accent3">
                    <a:lumMod val="80000"/>
                    <a:lumOff val="20000"/>
                  </a:schemeClr>
                </a:solidFill>
                <a:prstDash val="sysDot"/>
              </a:ln>
              <a:effectLst/>
            </c:spPr>
            <c:trendlineType val="poly"/>
            <c:order val="2"/>
            <c:dispRSqr val="0"/>
            <c:dispEq val="1"/>
            <c:trendlineLbl>
              <c:layout>
                <c:manualLayout>
                  <c:x val="-0.48482004679679841"/>
                  <c:y val="-0.1779182796848614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4.3, 4.5, 4.6, 4.7'!$B$59:$E$59</c:f>
              <c:numCache>
                <c:formatCode>General</c:formatCode>
                <c:ptCount val="4"/>
                <c:pt idx="0">
                  <c:v>2022</c:v>
                </c:pt>
                <c:pt idx="1">
                  <c:v>2026</c:v>
                </c:pt>
                <c:pt idx="2">
                  <c:v>2030</c:v>
                </c:pt>
                <c:pt idx="3">
                  <c:v>2037</c:v>
                </c:pt>
              </c:numCache>
            </c:numRef>
          </c:cat>
          <c:val>
            <c:numRef>
              <c:f>'Cap 4 4.3, 4.5, 4.6, 4.7'!$B$70:$E$70</c:f>
              <c:numCache>
                <c:formatCode>_-* #,##0.00_-;\-* #,##0.00_-;_-* "-"??_-;_-@_-</c:formatCode>
                <c:ptCount val="4"/>
                <c:pt idx="0">
                  <c:v>90355.029585798795</c:v>
                </c:pt>
                <c:pt idx="1">
                  <c:v>91000</c:v>
                </c:pt>
                <c:pt idx="2">
                  <c:v>119000</c:v>
                </c:pt>
                <c:pt idx="3">
                  <c:v>130100</c:v>
                </c:pt>
              </c:numCache>
            </c:numRef>
          </c:val>
          <c:smooth val="0"/>
          <c:extLst>
            <c:ext xmlns:c16="http://schemas.microsoft.com/office/drawing/2014/chart" uri="{C3380CC4-5D6E-409C-BE32-E72D297353CC}">
              <c16:uniqueId val="{0000000E-2C84-F143-A04F-253C6C1E4B07}"/>
            </c:ext>
          </c:extLst>
        </c:ser>
        <c:ser>
          <c:idx val="4"/>
          <c:order val="12"/>
          <c:tx>
            <c:strRef>
              <c:f>'Cap 4 4.3, 4.5, 4.6, 4.7'!$A$71</c:f>
              <c:strCache>
                <c:ptCount val="1"/>
                <c:pt idx="0">
                  <c:v> Bioenergia </c:v>
                </c:pt>
              </c:strCache>
            </c:strRef>
          </c:tx>
          <c:spPr>
            <a:ln w="28575" cap="rnd">
              <a:solidFill>
                <a:srgbClr val="8A7257"/>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4.7'!$B$71:$E$71</c:f>
              <c:numCache>
                <c:formatCode>_-* #,##0.00_-;\-* #,##0.00_-;_-* "-"??_-;_-@_-</c:formatCode>
                <c:ptCount val="4"/>
                <c:pt idx="0">
                  <c:v>90946.745562130105</c:v>
                </c:pt>
                <c:pt idx="1">
                  <c:v>92000</c:v>
                </c:pt>
                <c:pt idx="2">
                  <c:v>120000</c:v>
                </c:pt>
                <c:pt idx="3">
                  <c:v>130300.00000000001</c:v>
                </c:pt>
              </c:numCache>
            </c:numRef>
          </c:val>
          <c:smooth val="0"/>
          <c:extLst>
            <c:ext xmlns:c16="http://schemas.microsoft.com/office/drawing/2014/chart" uri="{C3380CC4-5D6E-409C-BE32-E72D297353CC}">
              <c16:uniqueId val="{00000027-2C84-F143-A04F-253C6C1E4B07}"/>
            </c:ext>
          </c:extLst>
        </c:ser>
        <c:ser>
          <c:idx val="10"/>
          <c:order val="13"/>
          <c:tx>
            <c:strRef>
              <c:f>'Cap 4 4.3, 4.5, 4.6, 4.7'!$A$72</c:f>
              <c:strCache>
                <c:ptCount val="1"/>
                <c:pt idx="0">
                  <c:v> Baterias </c:v>
                </c:pt>
              </c:strCache>
            </c:strRef>
          </c:tx>
          <c:spPr>
            <a:ln w="28575" cap="rnd">
              <a:solidFill>
                <a:schemeClr val="accent5">
                  <a:lumMod val="60000"/>
                </a:schemeClr>
              </a:solidFill>
              <a:round/>
            </a:ln>
            <a:effectLst/>
          </c:spPr>
          <c:marker>
            <c:symbol val="none"/>
          </c:marker>
          <c:dPt>
            <c:idx val="2"/>
            <c:marker>
              <c:symbol val="none"/>
            </c:marker>
            <c:bubble3D val="0"/>
            <c:spPr>
              <a:ln w="28575" cap="rnd">
                <a:solidFill>
                  <a:srgbClr val="A1605A"/>
                </a:solidFill>
                <a:round/>
              </a:ln>
              <a:effectLst/>
            </c:spPr>
            <c:extLst>
              <c:ext xmlns:c16="http://schemas.microsoft.com/office/drawing/2014/chart" uri="{C3380CC4-5D6E-409C-BE32-E72D297353CC}">
                <c16:uniqueId val="{0000000D-AC2B-CB4D-A6DC-72F9E8225B0D}"/>
              </c:ext>
            </c:extLst>
          </c:dPt>
          <c:dPt>
            <c:idx val="3"/>
            <c:marker>
              <c:symbol val="none"/>
            </c:marker>
            <c:bubble3D val="0"/>
            <c:spPr>
              <a:ln w="28575" cap="rnd">
                <a:solidFill>
                  <a:srgbClr val="A1605A"/>
                </a:solidFill>
                <a:round/>
              </a:ln>
              <a:effectLst/>
            </c:spPr>
            <c:extLst>
              <c:ext xmlns:c16="http://schemas.microsoft.com/office/drawing/2014/chart" uri="{C3380CC4-5D6E-409C-BE32-E72D297353CC}">
                <c16:uniqueId val="{0000000F-AC2B-CB4D-A6DC-72F9E8225B0D}"/>
              </c:ext>
            </c:extLst>
          </c:dPt>
          <c:cat>
            <c:numRef>
              <c:f>'Cap 4 4.3, 4.5, 4.6, 4.7'!$B$59:$E$59</c:f>
              <c:numCache>
                <c:formatCode>General</c:formatCode>
                <c:ptCount val="4"/>
                <c:pt idx="0">
                  <c:v>2022</c:v>
                </c:pt>
                <c:pt idx="1">
                  <c:v>2026</c:v>
                </c:pt>
                <c:pt idx="2">
                  <c:v>2030</c:v>
                </c:pt>
                <c:pt idx="3">
                  <c:v>2037</c:v>
                </c:pt>
              </c:numCache>
            </c:numRef>
          </c:cat>
          <c:val>
            <c:numRef>
              <c:f>'Cap 4 4.3, 4.5, 4.6, 4.7'!$B$72:$E$72</c:f>
              <c:numCache>
                <c:formatCode>_-* #,##0.00_-;\-* #,##0.00_-;_-* "-"??_-;_-@_-</c:formatCode>
                <c:ptCount val="4"/>
                <c:pt idx="0">
                  <c:v>90946.745562130105</c:v>
                </c:pt>
                <c:pt idx="1">
                  <c:v>93552.091162130106</c:v>
                </c:pt>
                <c:pt idx="2">
                  <c:v>124000</c:v>
                </c:pt>
                <c:pt idx="3">
                  <c:v>139000</c:v>
                </c:pt>
              </c:numCache>
            </c:numRef>
          </c:val>
          <c:smooth val="0"/>
          <c:extLst>
            <c:ext xmlns:c16="http://schemas.microsoft.com/office/drawing/2014/chart" uri="{C3380CC4-5D6E-409C-BE32-E72D297353CC}">
              <c16:uniqueId val="{00000028-2C84-F143-A04F-253C6C1E4B07}"/>
            </c:ext>
          </c:extLst>
        </c:ser>
        <c:ser>
          <c:idx val="11"/>
          <c:order val="14"/>
          <c:tx>
            <c:strRef>
              <c:f>'Cap 4 4.3, 4.5, 4.6, 4.7'!$A$73</c:f>
              <c:strCache>
                <c:ptCount val="1"/>
                <c:pt idx="0">
                  <c:v> GD-FV </c:v>
                </c:pt>
              </c:strCache>
            </c:strRef>
          </c:tx>
          <c:spPr>
            <a:ln w="28575" cap="rnd">
              <a:solidFill>
                <a:srgbClr val="5CBB47"/>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4.7'!$B$73:$E$73</c:f>
              <c:numCache>
                <c:formatCode>_-* #,##0.00_-;\-* #,##0.00_-;_-* "-"??_-;_-@_-</c:formatCode>
                <c:ptCount val="4"/>
                <c:pt idx="0">
                  <c:v>93005.464480874303</c:v>
                </c:pt>
                <c:pt idx="1">
                  <c:v>112131.147540983</c:v>
                </c:pt>
                <c:pt idx="2">
                  <c:v>138633.87978141999</c:v>
                </c:pt>
                <c:pt idx="3">
                  <c:v>154068.85245901605</c:v>
                </c:pt>
              </c:numCache>
            </c:numRef>
          </c:val>
          <c:smooth val="0"/>
          <c:extLst>
            <c:ext xmlns:c16="http://schemas.microsoft.com/office/drawing/2014/chart" uri="{C3380CC4-5D6E-409C-BE32-E72D297353CC}">
              <c16:uniqueId val="{00000029-2C84-F143-A04F-253C6C1E4B07}"/>
            </c:ext>
          </c:extLst>
        </c:ser>
        <c:ser>
          <c:idx val="15"/>
          <c:order val="15"/>
          <c:tx>
            <c:strRef>
              <c:f>'Cap 4 4.3, 4.5, 4.6, 4.7'!$A$74</c:f>
              <c:strCache>
                <c:ptCount val="1"/>
                <c:pt idx="0">
                  <c:v> CCH2 </c:v>
                </c:pt>
              </c:strCache>
            </c:strRef>
          </c:tx>
          <c:spPr>
            <a:ln w="28575" cap="rnd">
              <a:solidFill>
                <a:schemeClr val="accent4">
                  <a:lumMod val="80000"/>
                  <a:lumOff val="20000"/>
                </a:schemeClr>
              </a:solidFill>
              <a:round/>
            </a:ln>
            <a:effectLst/>
          </c:spPr>
          <c:marker>
            <c:symbol val="none"/>
          </c:marker>
          <c:dPt>
            <c:idx val="2"/>
            <c:marker>
              <c:symbol val="none"/>
            </c:marker>
            <c:bubble3D val="0"/>
            <c:spPr>
              <a:ln w="28575" cap="rnd">
                <a:solidFill>
                  <a:srgbClr val="99C97D"/>
                </a:solidFill>
                <a:round/>
              </a:ln>
              <a:effectLst/>
            </c:spPr>
            <c:extLst>
              <c:ext xmlns:c16="http://schemas.microsoft.com/office/drawing/2014/chart" uri="{C3380CC4-5D6E-409C-BE32-E72D297353CC}">
                <c16:uniqueId val="{00000011-AC2B-CB4D-A6DC-72F9E8225B0D}"/>
              </c:ext>
            </c:extLst>
          </c:dPt>
          <c:dPt>
            <c:idx val="3"/>
            <c:marker>
              <c:symbol val="none"/>
            </c:marker>
            <c:bubble3D val="0"/>
            <c:spPr>
              <a:ln w="28575" cap="rnd">
                <a:solidFill>
                  <a:srgbClr val="99C97D"/>
                </a:solidFill>
                <a:round/>
              </a:ln>
              <a:effectLst/>
            </c:spPr>
            <c:extLst>
              <c:ext xmlns:c16="http://schemas.microsoft.com/office/drawing/2014/chart" uri="{C3380CC4-5D6E-409C-BE32-E72D297353CC}">
                <c16:uniqueId val="{00000013-AC2B-CB4D-A6DC-72F9E8225B0D}"/>
              </c:ext>
            </c:extLst>
          </c:dPt>
          <c:cat>
            <c:numRef>
              <c:f>'Cap 4 4.3, 4.5, 4.6, 4.7'!$B$59:$E$59</c:f>
              <c:numCache>
                <c:formatCode>General</c:formatCode>
                <c:ptCount val="4"/>
                <c:pt idx="0">
                  <c:v>2022</c:v>
                </c:pt>
                <c:pt idx="1">
                  <c:v>2026</c:v>
                </c:pt>
                <c:pt idx="2">
                  <c:v>2030</c:v>
                </c:pt>
                <c:pt idx="3">
                  <c:v>2037</c:v>
                </c:pt>
              </c:numCache>
            </c:numRef>
          </c:cat>
          <c:val>
            <c:numRef>
              <c:f>'Cap 4 4.3, 4.5, 4.6, 4.7'!$B$74:$E$74</c:f>
              <c:numCache>
                <c:formatCode>_-* #,##0.00_-;\-* #,##0.00_-;_-* "-"??_-;_-@_-</c:formatCode>
                <c:ptCount val="4"/>
                <c:pt idx="0">
                  <c:v>93005.464480874303</c:v>
                </c:pt>
                <c:pt idx="1">
                  <c:v>112131.147540983</c:v>
                </c:pt>
                <c:pt idx="2">
                  <c:v>138633.87978141999</c:v>
                </c:pt>
                <c:pt idx="3">
                  <c:v>157213.114754098</c:v>
                </c:pt>
              </c:numCache>
            </c:numRef>
          </c:val>
          <c:smooth val="0"/>
          <c:extLst>
            <c:ext xmlns:c16="http://schemas.microsoft.com/office/drawing/2014/chart" uri="{C3380CC4-5D6E-409C-BE32-E72D297353CC}">
              <c16:uniqueId val="{0000002A-2C84-F143-A04F-253C6C1E4B07}"/>
            </c:ext>
          </c:extLst>
        </c:ser>
        <c:dLbls>
          <c:showLegendKey val="0"/>
          <c:showVal val="0"/>
          <c:showCatName val="0"/>
          <c:showSerName val="0"/>
          <c:showPercent val="0"/>
          <c:showBubbleSize val="0"/>
        </c:dLbls>
        <c:smooth val="0"/>
        <c:axId val="505567279"/>
        <c:axId val="961916127"/>
      </c:lineChart>
      <c:catAx>
        <c:axId val="50556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1916127"/>
        <c:crosses val="autoZero"/>
        <c:auto val="1"/>
        <c:lblAlgn val="ctr"/>
        <c:lblOffset val="100"/>
        <c:noMultiLvlLbl val="0"/>
      </c:catAx>
      <c:valAx>
        <c:axId val="96191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055672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'Cap 4 4.3, 4.5, 4.6, 4.7'!$A$60</c:f>
              <c:strCache>
                <c:ptCount val="1"/>
                <c:pt idx="0">
                  <c:v> Ciclo Combinado </c:v>
                </c:pt>
              </c:strCache>
            </c:strRef>
          </c:tx>
          <c:spPr>
            <a:ln w="28575" cap="rnd">
              <a:solidFill>
                <a:schemeClr val="accent1"/>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4.7'!$B$60:$E$60</c:f>
              <c:numCache>
                <c:formatCode>_-* #,##0.00_-;\-* #,##0.00_-;_-* "-"??_-;_-@_-</c:formatCode>
                <c:ptCount val="4"/>
                <c:pt idx="0">
                  <c:v>34733.727810650802</c:v>
                </c:pt>
                <c:pt idx="1">
                  <c:v>41839.2158106508</c:v>
                </c:pt>
                <c:pt idx="2">
                  <c:v>40000</c:v>
                </c:pt>
                <c:pt idx="3">
                  <c:v>42000</c:v>
                </c:pt>
              </c:numCache>
            </c:numRef>
          </c:val>
          <c:smooth val="0"/>
          <c:extLst>
            <c:ext xmlns:c16="http://schemas.microsoft.com/office/drawing/2014/chart" uri="{C3380CC4-5D6E-409C-BE32-E72D297353CC}">
              <c16:uniqueId val="{00000000-C657-F64C-8ABC-B1A8A3E8AC4F}"/>
            </c:ext>
          </c:extLst>
        </c:ser>
        <c:ser>
          <c:idx val="1"/>
          <c:order val="1"/>
          <c:tx>
            <c:strRef>
              <c:f>'Cap 4 4.3, 4.5, 4.6, 4.7'!$A$61</c:f>
              <c:strCache>
                <c:ptCount val="1"/>
                <c:pt idx="0">
                  <c:v> Termica convencional </c:v>
                </c:pt>
              </c:strCache>
            </c:strRef>
          </c:tx>
          <c:spPr>
            <a:ln w="28575" cap="rnd">
              <a:solidFill>
                <a:schemeClr val="accent2"/>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4.7'!$B$61:$E$61</c:f>
              <c:numCache>
                <c:formatCode>_-* #,##0.00_-;\-* #,##0.00_-;_-* "-"??_-;_-@_-</c:formatCode>
                <c:ptCount val="4"/>
                <c:pt idx="0">
                  <c:v>45384.615384615303</c:v>
                </c:pt>
                <c:pt idx="1">
                  <c:v>48343.195266272101</c:v>
                </c:pt>
                <c:pt idx="2">
                  <c:v>50000</c:v>
                </c:pt>
                <c:pt idx="3">
                  <c:v>54000</c:v>
                </c:pt>
              </c:numCache>
            </c:numRef>
          </c:val>
          <c:smooth val="0"/>
          <c:extLst>
            <c:ext xmlns:c16="http://schemas.microsoft.com/office/drawing/2014/chart" uri="{C3380CC4-5D6E-409C-BE32-E72D297353CC}">
              <c16:uniqueId val="{00000001-C657-F64C-8ABC-B1A8A3E8AC4F}"/>
            </c:ext>
          </c:extLst>
        </c:ser>
        <c:ser>
          <c:idx val="2"/>
          <c:order val="2"/>
          <c:tx>
            <c:strRef>
              <c:f>'Cap 4 4.3, 4.5, 4.6, 4.7'!$A$62</c:f>
              <c:strCache>
                <c:ptCount val="1"/>
                <c:pt idx="0">
                  <c:v> Carboelectrica </c:v>
                </c:pt>
              </c:strCache>
            </c:strRef>
          </c:tx>
          <c:spPr>
            <a:ln w="28575" cap="rnd">
              <a:solidFill>
                <a:schemeClr val="accent3"/>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4.7'!$B$62:$E$62</c:f>
              <c:numCache>
                <c:formatCode>_-* #,##0.00_-;\-* #,##0.00_-;_-* "-"??_-;_-@_-</c:formatCode>
                <c:ptCount val="4"/>
                <c:pt idx="0">
                  <c:v>51301.7751479289</c:v>
                </c:pt>
                <c:pt idx="1">
                  <c:v>53668.639053254403</c:v>
                </c:pt>
                <c:pt idx="2">
                  <c:v>55100</c:v>
                </c:pt>
                <c:pt idx="3">
                  <c:v>60000</c:v>
                </c:pt>
              </c:numCache>
            </c:numRef>
          </c:val>
          <c:smooth val="0"/>
          <c:extLst>
            <c:ext xmlns:c16="http://schemas.microsoft.com/office/drawing/2014/chart" uri="{C3380CC4-5D6E-409C-BE32-E72D297353CC}">
              <c16:uniqueId val="{00000002-C657-F64C-8ABC-B1A8A3E8AC4F}"/>
            </c:ext>
          </c:extLst>
        </c:ser>
        <c:ser>
          <c:idx val="3"/>
          <c:order val="3"/>
          <c:tx>
            <c:strRef>
              <c:f>'Cap 4 4.3, 4.5, 4.6, 4.7'!$A$63</c:f>
              <c:strCache>
                <c:ptCount val="1"/>
                <c:pt idx="0">
                  <c:v> Turbogas </c:v>
                </c:pt>
              </c:strCache>
            </c:strRef>
          </c:tx>
          <c:spPr>
            <a:ln w="28575" cap="rnd">
              <a:solidFill>
                <a:schemeClr val="accent4"/>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4.7'!$B$63:$E$63</c:f>
              <c:numCache>
                <c:formatCode>_-* #,##0.00_-;\-* #,##0.00_-;_-* "-"??_-;_-@_-</c:formatCode>
                <c:ptCount val="4"/>
                <c:pt idx="0">
                  <c:v>54852.071005917103</c:v>
                </c:pt>
                <c:pt idx="1">
                  <c:v>55045.650005917101</c:v>
                </c:pt>
                <c:pt idx="2">
                  <c:v>60000</c:v>
                </c:pt>
                <c:pt idx="3">
                  <c:v>62000</c:v>
                </c:pt>
              </c:numCache>
            </c:numRef>
          </c:val>
          <c:smooth val="0"/>
          <c:extLst>
            <c:ext xmlns:c16="http://schemas.microsoft.com/office/drawing/2014/chart" uri="{C3380CC4-5D6E-409C-BE32-E72D297353CC}">
              <c16:uniqueId val="{00000003-C657-F64C-8ABC-B1A8A3E8AC4F}"/>
            </c:ext>
          </c:extLst>
        </c:ser>
        <c:ser>
          <c:idx val="4"/>
          <c:order val="4"/>
          <c:tx>
            <c:strRef>
              <c:f>'Cap 4 4.3, 4.5, 4.6, 4.7'!$A$64</c:f>
              <c:strCache>
                <c:ptCount val="1"/>
                <c:pt idx="0">
                  <c:v> Combustion Interna </c:v>
                </c:pt>
              </c:strCache>
            </c:strRef>
          </c:tx>
          <c:spPr>
            <a:ln w="28575" cap="rnd">
              <a:solidFill>
                <a:schemeClr val="accent5"/>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4.7'!$B$64:$E$64</c:f>
              <c:numCache>
                <c:formatCode>_-* #,##0.00_-;\-* #,##0.00_-;_-* "-"??_-;_-@_-</c:formatCode>
                <c:ptCount val="4"/>
                <c:pt idx="0">
                  <c:v>56035.502958579797</c:v>
                </c:pt>
                <c:pt idx="1">
                  <c:v>57146.874158579798</c:v>
                </c:pt>
                <c:pt idx="2">
                  <c:v>61000</c:v>
                </c:pt>
                <c:pt idx="3">
                  <c:v>64500</c:v>
                </c:pt>
              </c:numCache>
            </c:numRef>
          </c:val>
          <c:smooth val="0"/>
          <c:extLst>
            <c:ext xmlns:c16="http://schemas.microsoft.com/office/drawing/2014/chart" uri="{C3380CC4-5D6E-409C-BE32-E72D297353CC}">
              <c16:uniqueId val="{00000004-C657-F64C-8ABC-B1A8A3E8AC4F}"/>
            </c:ext>
          </c:extLst>
        </c:ser>
        <c:ser>
          <c:idx val="5"/>
          <c:order val="5"/>
          <c:tx>
            <c:strRef>
              <c:f>'Cap 4 4.3, 4.5, 4.6, 4.7'!$A$65</c:f>
              <c:strCache>
                <c:ptCount val="1"/>
                <c:pt idx="0">
                  <c:v> Fotovoltaico </c:v>
                </c:pt>
              </c:strCache>
            </c:strRef>
          </c:tx>
          <c:spPr>
            <a:ln w="28575" cap="rnd">
              <a:solidFill>
                <a:schemeClr val="accent6"/>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4.7'!$B$65:$E$65</c:f>
              <c:numCache>
                <c:formatCode>_-* #,##0.00_-;\-* #,##0.00_-;_-* "-"??_-;_-@_-</c:formatCode>
                <c:ptCount val="4"/>
                <c:pt idx="0">
                  <c:v>62544.378698224798</c:v>
                </c:pt>
                <c:pt idx="1">
                  <c:v>69508.667898224798</c:v>
                </c:pt>
                <c:pt idx="2">
                  <c:v>85000</c:v>
                </c:pt>
                <c:pt idx="3">
                  <c:v>96000</c:v>
                </c:pt>
              </c:numCache>
            </c:numRef>
          </c:val>
          <c:smooth val="0"/>
          <c:extLst>
            <c:ext xmlns:c16="http://schemas.microsoft.com/office/drawing/2014/chart" uri="{C3380CC4-5D6E-409C-BE32-E72D297353CC}">
              <c16:uniqueId val="{00000005-C657-F64C-8ABC-B1A8A3E8AC4F}"/>
            </c:ext>
          </c:extLst>
        </c:ser>
        <c:ser>
          <c:idx val="6"/>
          <c:order val="6"/>
          <c:tx>
            <c:strRef>
              <c:f>'Cap 4 4.3, 4.5, 4.6, 4.7'!$A$66</c:f>
              <c:strCache>
                <c:ptCount val="1"/>
                <c:pt idx="0">
                  <c:v> Hidroelectrico </c:v>
                </c:pt>
              </c:strCache>
            </c:strRef>
          </c:tx>
          <c:spPr>
            <a:ln w="28575" cap="rnd">
              <a:solidFill>
                <a:schemeClr val="accent1">
                  <a:lumMod val="60000"/>
                </a:schemeClr>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4.7'!$B$66:$E$66</c:f>
              <c:numCache>
                <c:formatCode>_-* #,##0.00_-;\-* #,##0.00_-;_-* "-"??_-;_-@_-</c:formatCode>
                <c:ptCount val="4"/>
                <c:pt idx="0">
                  <c:v>76153.846153846098</c:v>
                </c:pt>
                <c:pt idx="1">
                  <c:v>76670.815953846104</c:v>
                </c:pt>
                <c:pt idx="2">
                  <c:v>101000</c:v>
                </c:pt>
                <c:pt idx="3">
                  <c:v>102500</c:v>
                </c:pt>
              </c:numCache>
            </c:numRef>
          </c:val>
          <c:smooth val="0"/>
          <c:extLst>
            <c:ext xmlns:c16="http://schemas.microsoft.com/office/drawing/2014/chart" uri="{C3380CC4-5D6E-409C-BE32-E72D297353CC}">
              <c16:uniqueId val="{00000006-C657-F64C-8ABC-B1A8A3E8AC4F}"/>
            </c:ext>
          </c:extLst>
        </c:ser>
        <c:ser>
          <c:idx val="7"/>
          <c:order val="7"/>
          <c:tx>
            <c:strRef>
              <c:f>'Cap 4 4.3, 4.5, 4.6, 4.7'!$A$67</c:f>
              <c:strCache>
                <c:ptCount val="1"/>
                <c:pt idx="0">
                  <c:v> Eoleoelectrica </c:v>
                </c:pt>
              </c:strCache>
            </c:strRef>
          </c:tx>
          <c:spPr>
            <a:ln w="28575" cap="rnd">
              <a:solidFill>
                <a:schemeClr val="accent2">
                  <a:lumMod val="60000"/>
                </a:schemeClr>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4.7'!$B$67:$E$67</c:f>
              <c:numCache>
                <c:formatCode>_-* #,##0.00_-;\-* #,##0.00_-;_-* "-"??_-;_-@_-</c:formatCode>
                <c:ptCount val="4"/>
                <c:pt idx="0">
                  <c:v>83846.1538461538</c:v>
                </c:pt>
                <c:pt idx="1">
                  <c:v>86032.457846153804</c:v>
                </c:pt>
                <c:pt idx="2">
                  <c:v>113000</c:v>
                </c:pt>
                <c:pt idx="3">
                  <c:v>125000</c:v>
                </c:pt>
              </c:numCache>
            </c:numRef>
          </c:val>
          <c:smooth val="0"/>
          <c:extLst>
            <c:ext xmlns:c16="http://schemas.microsoft.com/office/drawing/2014/chart" uri="{C3380CC4-5D6E-409C-BE32-E72D297353CC}">
              <c16:uniqueId val="{00000007-C657-F64C-8ABC-B1A8A3E8AC4F}"/>
            </c:ext>
          </c:extLst>
        </c:ser>
        <c:ser>
          <c:idx val="8"/>
          <c:order val="8"/>
          <c:tx>
            <c:strRef>
              <c:f>'Cap 4 4.3, 4.5, 4.6, 4.7'!$A$68</c:f>
              <c:strCache>
                <c:ptCount val="1"/>
                <c:pt idx="0">
                  <c:v> Cogeneracion eficiente </c:v>
                </c:pt>
              </c:strCache>
            </c:strRef>
          </c:tx>
          <c:spPr>
            <a:ln w="28575" cap="rnd">
              <a:solidFill>
                <a:schemeClr val="accent3">
                  <a:lumMod val="60000"/>
                </a:schemeClr>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4.7'!$B$68:$E$68</c:f>
              <c:numCache>
                <c:formatCode>_-* #,##0.00_-;\-* #,##0.00_-;_-* "-"??_-;_-@_-</c:formatCode>
                <c:ptCount val="4"/>
                <c:pt idx="0">
                  <c:v>86213.017751479201</c:v>
                </c:pt>
                <c:pt idx="1">
                  <c:v>87000</c:v>
                </c:pt>
                <c:pt idx="2">
                  <c:v>115000</c:v>
                </c:pt>
                <c:pt idx="3">
                  <c:v>128000</c:v>
                </c:pt>
              </c:numCache>
            </c:numRef>
          </c:val>
          <c:smooth val="0"/>
          <c:extLst>
            <c:ext xmlns:c16="http://schemas.microsoft.com/office/drawing/2014/chart" uri="{C3380CC4-5D6E-409C-BE32-E72D297353CC}">
              <c16:uniqueId val="{00000008-C657-F64C-8ABC-B1A8A3E8AC4F}"/>
            </c:ext>
          </c:extLst>
        </c:ser>
        <c:ser>
          <c:idx val="9"/>
          <c:order val="9"/>
          <c:tx>
            <c:strRef>
              <c:f>'Cap 4 4.3, 4.5, 4.6, 4.7'!$A$69</c:f>
              <c:strCache>
                <c:ptCount val="1"/>
                <c:pt idx="0">
                  <c:v> Nucleoelectrica </c:v>
                </c:pt>
              </c:strCache>
            </c:strRef>
          </c:tx>
          <c:spPr>
            <a:ln w="28575" cap="rnd">
              <a:solidFill>
                <a:schemeClr val="accent4">
                  <a:lumMod val="60000"/>
                </a:schemeClr>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4.7'!$B$69:$E$69</c:f>
              <c:numCache>
                <c:formatCode>_-* #,##0.00_-;\-* #,##0.00_-;_-* "-"??_-;_-@_-</c:formatCode>
                <c:ptCount val="4"/>
                <c:pt idx="0">
                  <c:v>88579.881656804704</c:v>
                </c:pt>
                <c:pt idx="1">
                  <c:v>89000</c:v>
                </c:pt>
                <c:pt idx="2">
                  <c:v>118000</c:v>
                </c:pt>
                <c:pt idx="3">
                  <c:v>130000</c:v>
                </c:pt>
              </c:numCache>
            </c:numRef>
          </c:val>
          <c:smooth val="0"/>
          <c:extLst>
            <c:ext xmlns:c16="http://schemas.microsoft.com/office/drawing/2014/chart" uri="{C3380CC4-5D6E-409C-BE32-E72D297353CC}">
              <c16:uniqueId val="{00000009-C657-F64C-8ABC-B1A8A3E8AC4F}"/>
            </c:ext>
          </c:extLst>
        </c:ser>
        <c:ser>
          <c:idx val="10"/>
          <c:order val="10"/>
          <c:tx>
            <c:strRef>
              <c:f>'Cap 4 4.3, 4.5, 4.6, 4.7'!$A$70</c:f>
              <c:strCache>
                <c:ptCount val="1"/>
                <c:pt idx="0">
                  <c:v> Geotermoelectrica </c:v>
                </c:pt>
              </c:strCache>
            </c:strRef>
          </c:tx>
          <c:spPr>
            <a:ln w="28575" cap="rnd">
              <a:solidFill>
                <a:schemeClr val="accent5">
                  <a:lumMod val="60000"/>
                </a:schemeClr>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4.7'!$B$70:$E$70</c:f>
              <c:numCache>
                <c:formatCode>_-* #,##0.00_-;\-* #,##0.00_-;_-* "-"??_-;_-@_-</c:formatCode>
                <c:ptCount val="4"/>
                <c:pt idx="0">
                  <c:v>90355.029585798795</c:v>
                </c:pt>
                <c:pt idx="1">
                  <c:v>91000</c:v>
                </c:pt>
                <c:pt idx="2">
                  <c:v>119000</c:v>
                </c:pt>
                <c:pt idx="3">
                  <c:v>130100</c:v>
                </c:pt>
              </c:numCache>
            </c:numRef>
          </c:val>
          <c:smooth val="0"/>
          <c:extLst>
            <c:ext xmlns:c16="http://schemas.microsoft.com/office/drawing/2014/chart" uri="{C3380CC4-5D6E-409C-BE32-E72D297353CC}">
              <c16:uniqueId val="{0000000A-C657-F64C-8ABC-B1A8A3E8AC4F}"/>
            </c:ext>
          </c:extLst>
        </c:ser>
        <c:ser>
          <c:idx val="11"/>
          <c:order val="11"/>
          <c:tx>
            <c:strRef>
              <c:f>'Cap 4 4.3, 4.5, 4.6, 4.7'!$A$71</c:f>
              <c:strCache>
                <c:ptCount val="1"/>
                <c:pt idx="0">
                  <c:v> Bioenergia </c:v>
                </c:pt>
              </c:strCache>
            </c:strRef>
          </c:tx>
          <c:spPr>
            <a:ln w="28575" cap="rnd">
              <a:solidFill>
                <a:schemeClr val="accent6">
                  <a:lumMod val="60000"/>
                </a:schemeClr>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4.7'!$B$71:$E$71</c:f>
              <c:numCache>
                <c:formatCode>_-* #,##0.00_-;\-* #,##0.00_-;_-* "-"??_-;_-@_-</c:formatCode>
                <c:ptCount val="4"/>
                <c:pt idx="0">
                  <c:v>90946.745562130105</c:v>
                </c:pt>
                <c:pt idx="1">
                  <c:v>92000</c:v>
                </c:pt>
                <c:pt idx="2">
                  <c:v>120000</c:v>
                </c:pt>
                <c:pt idx="3">
                  <c:v>130300.00000000001</c:v>
                </c:pt>
              </c:numCache>
            </c:numRef>
          </c:val>
          <c:smooth val="0"/>
          <c:extLst>
            <c:ext xmlns:c16="http://schemas.microsoft.com/office/drawing/2014/chart" uri="{C3380CC4-5D6E-409C-BE32-E72D297353CC}">
              <c16:uniqueId val="{0000000B-C657-F64C-8ABC-B1A8A3E8AC4F}"/>
            </c:ext>
          </c:extLst>
        </c:ser>
        <c:ser>
          <c:idx val="12"/>
          <c:order val="12"/>
          <c:tx>
            <c:strRef>
              <c:f>'Cap 4 4.3, 4.5, 4.6, 4.7'!$A$72</c:f>
              <c:strCache>
                <c:ptCount val="1"/>
                <c:pt idx="0">
                  <c:v> Baterias </c:v>
                </c:pt>
              </c:strCache>
            </c:strRef>
          </c:tx>
          <c:spPr>
            <a:ln w="28575" cap="rnd">
              <a:solidFill>
                <a:schemeClr val="accent1">
                  <a:lumMod val="80000"/>
                  <a:lumOff val="20000"/>
                </a:schemeClr>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4.7'!$B$72:$E$72</c:f>
              <c:numCache>
                <c:formatCode>_-* #,##0.00_-;\-* #,##0.00_-;_-* "-"??_-;_-@_-</c:formatCode>
                <c:ptCount val="4"/>
                <c:pt idx="0">
                  <c:v>90946.745562130105</c:v>
                </c:pt>
                <c:pt idx="1">
                  <c:v>93552.091162130106</c:v>
                </c:pt>
                <c:pt idx="2">
                  <c:v>124000</c:v>
                </c:pt>
                <c:pt idx="3">
                  <c:v>139000</c:v>
                </c:pt>
              </c:numCache>
            </c:numRef>
          </c:val>
          <c:smooth val="0"/>
          <c:extLst>
            <c:ext xmlns:c16="http://schemas.microsoft.com/office/drawing/2014/chart" uri="{C3380CC4-5D6E-409C-BE32-E72D297353CC}">
              <c16:uniqueId val="{0000000C-C657-F64C-8ABC-B1A8A3E8AC4F}"/>
            </c:ext>
          </c:extLst>
        </c:ser>
        <c:ser>
          <c:idx val="13"/>
          <c:order val="13"/>
          <c:tx>
            <c:strRef>
              <c:f>'Cap 4 4.3, 4.5, 4.6, 4.7'!$A$73</c:f>
              <c:strCache>
                <c:ptCount val="1"/>
                <c:pt idx="0">
                  <c:v> GD-FV </c:v>
                </c:pt>
              </c:strCache>
            </c:strRef>
          </c:tx>
          <c:spPr>
            <a:ln w="28575" cap="rnd">
              <a:solidFill>
                <a:schemeClr val="accent2">
                  <a:lumMod val="80000"/>
                  <a:lumOff val="20000"/>
                </a:schemeClr>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4.7'!$B$73:$E$73</c:f>
              <c:numCache>
                <c:formatCode>_-* #,##0.00_-;\-* #,##0.00_-;_-* "-"??_-;_-@_-</c:formatCode>
                <c:ptCount val="4"/>
                <c:pt idx="0">
                  <c:v>93005.464480874303</c:v>
                </c:pt>
                <c:pt idx="1">
                  <c:v>112131.147540983</c:v>
                </c:pt>
                <c:pt idx="2">
                  <c:v>138633.87978141999</c:v>
                </c:pt>
                <c:pt idx="3">
                  <c:v>154068.85245901605</c:v>
                </c:pt>
              </c:numCache>
            </c:numRef>
          </c:val>
          <c:smooth val="0"/>
          <c:extLst>
            <c:ext xmlns:c16="http://schemas.microsoft.com/office/drawing/2014/chart" uri="{C3380CC4-5D6E-409C-BE32-E72D297353CC}">
              <c16:uniqueId val="{0000000D-C657-F64C-8ABC-B1A8A3E8AC4F}"/>
            </c:ext>
          </c:extLst>
        </c:ser>
        <c:ser>
          <c:idx val="14"/>
          <c:order val="14"/>
          <c:tx>
            <c:strRef>
              <c:f>'Cap 4 4.3, 4.5, 4.6, 4.7'!$A$74</c:f>
              <c:strCache>
                <c:ptCount val="1"/>
                <c:pt idx="0">
                  <c:v> CCH2 </c:v>
                </c:pt>
              </c:strCache>
            </c:strRef>
          </c:tx>
          <c:spPr>
            <a:ln w="28575" cap="rnd">
              <a:solidFill>
                <a:schemeClr val="accent3">
                  <a:lumMod val="80000"/>
                  <a:lumOff val="20000"/>
                </a:schemeClr>
              </a:solidFill>
              <a:round/>
            </a:ln>
            <a:effectLst/>
          </c:spPr>
          <c:marker>
            <c:symbol val="none"/>
          </c:marker>
          <c:cat>
            <c:numRef>
              <c:f>'Cap 4 4.3, 4.5, 4.6, 4.7'!$B$59:$E$59</c:f>
              <c:numCache>
                <c:formatCode>General</c:formatCode>
                <c:ptCount val="4"/>
                <c:pt idx="0">
                  <c:v>2022</c:v>
                </c:pt>
                <c:pt idx="1">
                  <c:v>2026</c:v>
                </c:pt>
                <c:pt idx="2">
                  <c:v>2030</c:v>
                </c:pt>
                <c:pt idx="3">
                  <c:v>2037</c:v>
                </c:pt>
              </c:numCache>
            </c:numRef>
          </c:cat>
          <c:val>
            <c:numRef>
              <c:f>'Cap 4 4.3, 4.5, 4.6, 4.7'!$B$74:$E$74</c:f>
              <c:numCache>
                <c:formatCode>_-* #,##0.00_-;\-* #,##0.00_-;_-* "-"??_-;_-@_-</c:formatCode>
                <c:ptCount val="4"/>
                <c:pt idx="0">
                  <c:v>93005.464480874303</c:v>
                </c:pt>
                <c:pt idx="1">
                  <c:v>112131.147540983</c:v>
                </c:pt>
                <c:pt idx="2">
                  <c:v>138633.87978141999</c:v>
                </c:pt>
                <c:pt idx="3">
                  <c:v>157213.114754098</c:v>
                </c:pt>
              </c:numCache>
            </c:numRef>
          </c:val>
          <c:smooth val="0"/>
          <c:extLst>
            <c:ext xmlns:c16="http://schemas.microsoft.com/office/drawing/2014/chart" uri="{C3380CC4-5D6E-409C-BE32-E72D297353CC}">
              <c16:uniqueId val="{0000000E-C657-F64C-8ABC-B1A8A3E8AC4F}"/>
            </c:ext>
          </c:extLst>
        </c:ser>
        <c:dLbls>
          <c:showLegendKey val="0"/>
          <c:showVal val="0"/>
          <c:showCatName val="0"/>
          <c:showSerName val="0"/>
          <c:showPercent val="0"/>
          <c:showBubbleSize val="0"/>
        </c:dLbls>
        <c:smooth val="0"/>
        <c:axId val="510207071"/>
        <c:axId val="525178927"/>
      </c:lineChart>
      <c:catAx>
        <c:axId val="51020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25178927"/>
        <c:crosses val="autoZero"/>
        <c:auto val="1"/>
        <c:lblAlgn val="ctr"/>
        <c:lblOffset val="100"/>
        <c:noMultiLvlLbl val="0"/>
      </c:catAx>
      <c:valAx>
        <c:axId val="525178927"/>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10207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'Cap 4 4.3, 4.5, 4.6, 4.7'!$A$60</c:f>
              <c:strCache>
                <c:ptCount val="1"/>
                <c:pt idx="0">
                  <c:v> Ciclo Combinado </c:v>
                </c:pt>
              </c:strCache>
            </c:strRef>
          </c:tx>
          <c:spPr>
            <a:ln w="28575" cap="rnd">
              <a:solidFill>
                <a:schemeClr val="accent1"/>
              </a:solidFill>
              <a:round/>
            </a:ln>
            <a:effectLst/>
          </c:spPr>
          <c:marker>
            <c:symbol val="none"/>
          </c:marker>
          <c:val>
            <c:numRef>
              <c:f>('Cap 4 4.3, 4.5, 4.6, 4.7'!$B$60,'Cap 4 4.3, 4.5, 4.6, 4.7'!$D$60)</c:f>
              <c:numCache>
                <c:formatCode>_-* #,##0.00_-;\-* #,##0.00_-;_-* "-"??_-;_-@_-</c:formatCode>
                <c:ptCount val="2"/>
                <c:pt idx="0">
                  <c:v>34733.727810650802</c:v>
                </c:pt>
                <c:pt idx="1">
                  <c:v>40000</c:v>
                </c:pt>
              </c:numCache>
            </c:numRef>
          </c:val>
          <c:smooth val="0"/>
          <c:extLst>
            <c:ext xmlns:c16="http://schemas.microsoft.com/office/drawing/2014/chart" uri="{C3380CC4-5D6E-409C-BE32-E72D297353CC}">
              <c16:uniqueId val="{00000000-4527-6847-B076-04423311784C}"/>
            </c:ext>
          </c:extLst>
        </c:ser>
        <c:ser>
          <c:idx val="1"/>
          <c:order val="1"/>
          <c:tx>
            <c:strRef>
              <c:f>'Cap 4 4.3, 4.5, 4.6, 4.7'!$A$61</c:f>
              <c:strCache>
                <c:ptCount val="1"/>
                <c:pt idx="0">
                  <c:v> Termica convencional </c:v>
                </c:pt>
              </c:strCache>
            </c:strRef>
          </c:tx>
          <c:spPr>
            <a:ln w="28575" cap="rnd">
              <a:solidFill>
                <a:schemeClr val="accent2"/>
              </a:solidFill>
              <a:round/>
            </a:ln>
            <a:effectLst/>
          </c:spPr>
          <c:marker>
            <c:symbol val="none"/>
          </c:marker>
          <c:val>
            <c:numRef>
              <c:f>('Cap 4 4.3, 4.5, 4.6, 4.7'!$B$61,'Cap 4 4.3, 4.5, 4.6, 4.7'!$D$61)</c:f>
              <c:numCache>
                <c:formatCode>_-* #,##0.00_-;\-* #,##0.00_-;_-* "-"??_-;_-@_-</c:formatCode>
                <c:ptCount val="2"/>
                <c:pt idx="0">
                  <c:v>45384.615384615303</c:v>
                </c:pt>
                <c:pt idx="1">
                  <c:v>50000</c:v>
                </c:pt>
              </c:numCache>
            </c:numRef>
          </c:val>
          <c:smooth val="0"/>
          <c:extLst>
            <c:ext xmlns:c16="http://schemas.microsoft.com/office/drawing/2014/chart" uri="{C3380CC4-5D6E-409C-BE32-E72D297353CC}">
              <c16:uniqueId val="{00000001-4527-6847-B076-04423311784C}"/>
            </c:ext>
          </c:extLst>
        </c:ser>
        <c:ser>
          <c:idx val="2"/>
          <c:order val="2"/>
          <c:tx>
            <c:strRef>
              <c:f>'Cap 4 4.3, 4.5, 4.6, 4.7'!$A$62</c:f>
              <c:strCache>
                <c:ptCount val="1"/>
                <c:pt idx="0">
                  <c:v> Carboelectrica </c:v>
                </c:pt>
              </c:strCache>
            </c:strRef>
          </c:tx>
          <c:spPr>
            <a:ln w="28575" cap="rnd">
              <a:solidFill>
                <a:schemeClr val="accent3"/>
              </a:solidFill>
              <a:round/>
            </a:ln>
            <a:effectLst/>
          </c:spPr>
          <c:marker>
            <c:symbol val="none"/>
          </c:marker>
          <c:val>
            <c:numRef>
              <c:f>('Cap 4 4.3, 4.5, 4.6, 4.7'!$B$62,'Cap 4 4.3, 4.5, 4.6, 4.7'!$D$62)</c:f>
              <c:numCache>
                <c:formatCode>_-* #,##0.00_-;\-* #,##0.00_-;_-* "-"??_-;_-@_-</c:formatCode>
                <c:ptCount val="2"/>
                <c:pt idx="0">
                  <c:v>51301.7751479289</c:v>
                </c:pt>
                <c:pt idx="1">
                  <c:v>55100</c:v>
                </c:pt>
              </c:numCache>
            </c:numRef>
          </c:val>
          <c:smooth val="0"/>
          <c:extLst>
            <c:ext xmlns:c16="http://schemas.microsoft.com/office/drawing/2014/chart" uri="{C3380CC4-5D6E-409C-BE32-E72D297353CC}">
              <c16:uniqueId val="{00000002-4527-6847-B076-04423311784C}"/>
            </c:ext>
          </c:extLst>
        </c:ser>
        <c:ser>
          <c:idx val="3"/>
          <c:order val="3"/>
          <c:tx>
            <c:strRef>
              <c:f>'Cap 4 4.3, 4.5, 4.6, 4.7'!$A$63</c:f>
              <c:strCache>
                <c:ptCount val="1"/>
                <c:pt idx="0">
                  <c:v> Turbogas </c:v>
                </c:pt>
              </c:strCache>
            </c:strRef>
          </c:tx>
          <c:spPr>
            <a:ln w="28575" cap="rnd">
              <a:solidFill>
                <a:schemeClr val="accent4"/>
              </a:solidFill>
              <a:round/>
            </a:ln>
            <a:effectLst/>
          </c:spPr>
          <c:marker>
            <c:symbol val="none"/>
          </c:marker>
          <c:val>
            <c:numRef>
              <c:f>('Cap 4 4.3, 4.5, 4.6, 4.7'!$B$63,'Cap 4 4.3, 4.5, 4.6, 4.7'!$D$63)</c:f>
              <c:numCache>
                <c:formatCode>_-* #,##0.00_-;\-* #,##0.00_-;_-* "-"??_-;_-@_-</c:formatCode>
                <c:ptCount val="2"/>
                <c:pt idx="0">
                  <c:v>54852.071005917103</c:v>
                </c:pt>
                <c:pt idx="1">
                  <c:v>60000</c:v>
                </c:pt>
              </c:numCache>
            </c:numRef>
          </c:val>
          <c:smooth val="0"/>
          <c:extLst>
            <c:ext xmlns:c16="http://schemas.microsoft.com/office/drawing/2014/chart" uri="{C3380CC4-5D6E-409C-BE32-E72D297353CC}">
              <c16:uniqueId val="{00000003-4527-6847-B076-04423311784C}"/>
            </c:ext>
          </c:extLst>
        </c:ser>
        <c:ser>
          <c:idx val="4"/>
          <c:order val="4"/>
          <c:tx>
            <c:strRef>
              <c:f>'Cap 4 4.3, 4.5, 4.6, 4.7'!$A$64</c:f>
              <c:strCache>
                <c:ptCount val="1"/>
                <c:pt idx="0">
                  <c:v> Combustion Interna </c:v>
                </c:pt>
              </c:strCache>
            </c:strRef>
          </c:tx>
          <c:spPr>
            <a:ln w="28575" cap="rnd">
              <a:solidFill>
                <a:schemeClr val="accent5"/>
              </a:solidFill>
              <a:round/>
            </a:ln>
            <a:effectLst/>
          </c:spPr>
          <c:marker>
            <c:symbol val="none"/>
          </c:marker>
          <c:val>
            <c:numRef>
              <c:f>('Cap 4 4.3, 4.5, 4.6, 4.7'!$B$64,'Cap 4 4.3, 4.5, 4.6, 4.7'!$D$64)</c:f>
              <c:numCache>
                <c:formatCode>_-* #,##0.00_-;\-* #,##0.00_-;_-* "-"??_-;_-@_-</c:formatCode>
                <c:ptCount val="2"/>
                <c:pt idx="0">
                  <c:v>56035.502958579797</c:v>
                </c:pt>
                <c:pt idx="1">
                  <c:v>61000</c:v>
                </c:pt>
              </c:numCache>
            </c:numRef>
          </c:val>
          <c:smooth val="0"/>
          <c:extLst>
            <c:ext xmlns:c16="http://schemas.microsoft.com/office/drawing/2014/chart" uri="{C3380CC4-5D6E-409C-BE32-E72D297353CC}">
              <c16:uniqueId val="{00000004-4527-6847-B076-04423311784C}"/>
            </c:ext>
          </c:extLst>
        </c:ser>
        <c:ser>
          <c:idx val="5"/>
          <c:order val="5"/>
          <c:tx>
            <c:strRef>
              <c:f>'Cap 4 4.3, 4.5, 4.6, 4.7'!$A$65</c:f>
              <c:strCache>
                <c:ptCount val="1"/>
                <c:pt idx="0">
                  <c:v> Fotovoltaico </c:v>
                </c:pt>
              </c:strCache>
            </c:strRef>
          </c:tx>
          <c:spPr>
            <a:ln w="28575" cap="rnd">
              <a:solidFill>
                <a:schemeClr val="accent6"/>
              </a:solidFill>
              <a:round/>
            </a:ln>
            <a:effectLst/>
          </c:spPr>
          <c:marker>
            <c:symbol val="none"/>
          </c:marker>
          <c:val>
            <c:numRef>
              <c:f>('Cap 4 4.3, 4.5, 4.6, 4.7'!$B$65,'Cap 4 4.3, 4.5, 4.6, 4.7'!$D$65)</c:f>
              <c:numCache>
                <c:formatCode>_-* #,##0.00_-;\-* #,##0.00_-;_-* "-"??_-;_-@_-</c:formatCode>
                <c:ptCount val="2"/>
                <c:pt idx="0">
                  <c:v>62544.378698224798</c:v>
                </c:pt>
                <c:pt idx="1">
                  <c:v>85000</c:v>
                </c:pt>
              </c:numCache>
            </c:numRef>
          </c:val>
          <c:smooth val="0"/>
          <c:extLst>
            <c:ext xmlns:c16="http://schemas.microsoft.com/office/drawing/2014/chart" uri="{C3380CC4-5D6E-409C-BE32-E72D297353CC}">
              <c16:uniqueId val="{00000005-4527-6847-B076-04423311784C}"/>
            </c:ext>
          </c:extLst>
        </c:ser>
        <c:ser>
          <c:idx val="6"/>
          <c:order val="6"/>
          <c:tx>
            <c:strRef>
              <c:f>'Cap 4 4.3, 4.5, 4.6, 4.7'!$A$66</c:f>
              <c:strCache>
                <c:ptCount val="1"/>
                <c:pt idx="0">
                  <c:v> Hidroelectrico </c:v>
                </c:pt>
              </c:strCache>
            </c:strRef>
          </c:tx>
          <c:spPr>
            <a:ln w="28575" cap="rnd">
              <a:solidFill>
                <a:schemeClr val="accent1">
                  <a:lumMod val="60000"/>
                </a:schemeClr>
              </a:solidFill>
              <a:round/>
            </a:ln>
            <a:effectLst/>
          </c:spPr>
          <c:marker>
            <c:symbol val="none"/>
          </c:marker>
          <c:val>
            <c:numRef>
              <c:f>('Cap 4 4.3, 4.5, 4.6, 4.7'!$B$66,'Cap 4 4.3, 4.5, 4.6, 4.7'!$D$66)</c:f>
              <c:numCache>
                <c:formatCode>_-* #,##0.00_-;\-* #,##0.00_-;_-* "-"??_-;_-@_-</c:formatCode>
                <c:ptCount val="2"/>
                <c:pt idx="0">
                  <c:v>76153.846153846098</c:v>
                </c:pt>
                <c:pt idx="1">
                  <c:v>101000</c:v>
                </c:pt>
              </c:numCache>
            </c:numRef>
          </c:val>
          <c:smooth val="0"/>
          <c:extLst>
            <c:ext xmlns:c16="http://schemas.microsoft.com/office/drawing/2014/chart" uri="{C3380CC4-5D6E-409C-BE32-E72D297353CC}">
              <c16:uniqueId val="{00000006-4527-6847-B076-04423311784C}"/>
            </c:ext>
          </c:extLst>
        </c:ser>
        <c:ser>
          <c:idx val="7"/>
          <c:order val="7"/>
          <c:tx>
            <c:strRef>
              <c:f>'Cap 4 4.3, 4.5, 4.6, 4.7'!$A$67</c:f>
              <c:strCache>
                <c:ptCount val="1"/>
                <c:pt idx="0">
                  <c:v> Eoleoelectrica </c:v>
                </c:pt>
              </c:strCache>
            </c:strRef>
          </c:tx>
          <c:spPr>
            <a:ln w="28575" cap="rnd">
              <a:solidFill>
                <a:schemeClr val="accent2">
                  <a:lumMod val="60000"/>
                </a:schemeClr>
              </a:solidFill>
              <a:round/>
            </a:ln>
            <a:effectLst/>
          </c:spPr>
          <c:marker>
            <c:symbol val="none"/>
          </c:marker>
          <c:val>
            <c:numRef>
              <c:f>('Cap 4 4.3, 4.5, 4.6, 4.7'!$B$67,'Cap 4 4.3, 4.5, 4.6, 4.7'!$D$67)</c:f>
              <c:numCache>
                <c:formatCode>_-* #,##0.00_-;\-* #,##0.00_-;_-* "-"??_-;_-@_-</c:formatCode>
                <c:ptCount val="2"/>
                <c:pt idx="0">
                  <c:v>83846.1538461538</c:v>
                </c:pt>
                <c:pt idx="1">
                  <c:v>113000</c:v>
                </c:pt>
              </c:numCache>
            </c:numRef>
          </c:val>
          <c:smooth val="0"/>
          <c:extLst>
            <c:ext xmlns:c16="http://schemas.microsoft.com/office/drawing/2014/chart" uri="{C3380CC4-5D6E-409C-BE32-E72D297353CC}">
              <c16:uniqueId val="{00000007-4527-6847-B076-04423311784C}"/>
            </c:ext>
          </c:extLst>
        </c:ser>
        <c:ser>
          <c:idx val="8"/>
          <c:order val="8"/>
          <c:tx>
            <c:strRef>
              <c:f>'Cap 4 4.3, 4.5, 4.6, 4.7'!$A$68</c:f>
              <c:strCache>
                <c:ptCount val="1"/>
                <c:pt idx="0">
                  <c:v> Cogeneracion eficiente </c:v>
                </c:pt>
              </c:strCache>
            </c:strRef>
          </c:tx>
          <c:spPr>
            <a:ln w="28575" cap="rnd">
              <a:solidFill>
                <a:schemeClr val="accent3">
                  <a:lumMod val="60000"/>
                </a:schemeClr>
              </a:solidFill>
              <a:round/>
            </a:ln>
            <a:effectLst/>
          </c:spPr>
          <c:marker>
            <c:symbol val="none"/>
          </c:marker>
          <c:val>
            <c:numRef>
              <c:f>('Cap 4 4.3, 4.5, 4.6, 4.7'!$B$68,'Cap 4 4.3, 4.5, 4.6, 4.7'!$D$68)</c:f>
              <c:numCache>
                <c:formatCode>_-* #,##0.00_-;\-* #,##0.00_-;_-* "-"??_-;_-@_-</c:formatCode>
                <c:ptCount val="2"/>
                <c:pt idx="0">
                  <c:v>86213.017751479201</c:v>
                </c:pt>
                <c:pt idx="1">
                  <c:v>115000</c:v>
                </c:pt>
              </c:numCache>
            </c:numRef>
          </c:val>
          <c:smooth val="0"/>
          <c:extLst>
            <c:ext xmlns:c16="http://schemas.microsoft.com/office/drawing/2014/chart" uri="{C3380CC4-5D6E-409C-BE32-E72D297353CC}">
              <c16:uniqueId val="{00000008-4527-6847-B076-04423311784C}"/>
            </c:ext>
          </c:extLst>
        </c:ser>
        <c:ser>
          <c:idx val="9"/>
          <c:order val="9"/>
          <c:tx>
            <c:strRef>
              <c:f>'Cap 4 4.3, 4.5, 4.6, 4.7'!$A$69</c:f>
              <c:strCache>
                <c:ptCount val="1"/>
                <c:pt idx="0">
                  <c:v> Nucleoelectrica </c:v>
                </c:pt>
              </c:strCache>
            </c:strRef>
          </c:tx>
          <c:spPr>
            <a:ln w="28575" cap="rnd">
              <a:solidFill>
                <a:schemeClr val="accent4">
                  <a:lumMod val="60000"/>
                </a:schemeClr>
              </a:solidFill>
              <a:round/>
            </a:ln>
            <a:effectLst/>
          </c:spPr>
          <c:marker>
            <c:symbol val="none"/>
          </c:marker>
          <c:val>
            <c:numRef>
              <c:f>('Cap 4 4.3, 4.5, 4.6, 4.7'!$B$69,'Cap 4 4.3, 4.5, 4.6, 4.7'!$D$69)</c:f>
              <c:numCache>
                <c:formatCode>_-* #,##0.00_-;\-* #,##0.00_-;_-* "-"??_-;_-@_-</c:formatCode>
                <c:ptCount val="2"/>
                <c:pt idx="0">
                  <c:v>88579.881656804704</c:v>
                </c:pt>
                <c:pt idx="1">
                  <c:v>118000</c:v>
                </c:pt>
              </c:numCache>
            </c:numRef>
          </c:val>
          <c:smooth val="0"/>
          <c:extLst>
            <c:ext xmlns:c16="http://schemas.microsoft.com/office/drawing/2014/chart" uri="{C3380CC4-5D6E-409C-BE32-E72D297353CC}">
              <c16:uniqueId val="{00000009-4527-6847-B076-04423311784C}"/>
            </c:ext>
          </c:extLst>
        </c:ser>
        <c:ser>
          <c:idx val="10"/>
          <c:order val="10"/>
          <c:tx>
            <c:strRef>
              <c:f>'Cap 4 4.3, 4.5, 4.6, 4.7'!$A$70</c:f>
              <c:strCache>
                <c:ptCount val="1"/>
                <c:pt idx="0">
                  <c:v> Geotermoelectrica </c:v>
                </c:pt>
              </c:strCache>
            </c:strRef>
          </c:tx>
          <c:spPr>
            <a:ln w="28575" cap="rnd">
              <a:solidFill>
                <a:schemeClr val="accent5">
                  <a:lumMod val="60000"/>
                </a:schemeClr>
              </a:solidFill>
              <a:round/>
            </a:ln>
            <a:effectLst/>
          </c:spPr>
          <c:marker>
            <c:symbol val="none"/>
          </c:marker>
          <c:val>
            <c:numRef>
              <c:f>('Cap 4 4.3, 4.5, 4.6, 4.7'!$B$70,'Cap 4 4.3, 4.5, 4.6, 4.7'!$D$70)</c:f>
              <c:numCache>
                <c:formatCode>_-* #,##0.00_-;\-* #,##0.00_-;_-* "-"??_-;_-@_-</c:formatCode>
                <c:ptCount val="2"/>
                <c:pt idx="0">
                  <c:v>90355.029585798795</c:v>
                </c:pt>
                <c:pt idx="1">
                  <c:v>119000</c:v>
                </c:pt>
              </c:numCache>
            </c:numRef>
          </c:val>
          <c:smooth val="0"/>
          <c:extLst>
            <c:ext xmlns:c16="http://schemas.microsoft.com/office/drawing/2014/chart" uri="{C3380CC4-5D6E-409C-BE32-E72D297353CC}">
              <c16:uniqueId val="{0000000A-4527-6847-B076-04423311784C}"/>
            </c:ext>
          </c:extLst>
        </c:ser>
        <c:ser>
          <c:idx val="11"/>
          <c:order val="11"/>
          <c:tx>
            <c:strRef>
              <c:f>'Cap 4 4.3, 4.5, 4.6, 4.7'!$A$71</c:f>
              <c:strCache>
                <c:ptCount val="1"/>
                <c:pt idx="0">
                  <c:v> Bioenergia </c:v>
                </c:pt>
              </c:strCache>
            </c:strRef>
          </c:tx>
          <c:spPr>
            <a:ln w="28575" cap="rnd">
              <a:solidFill>
                <a:schemeClr val="accent6">
                  <a:lumMod val="60000"/>
                </a:schemeClr>
              </a:solidFill>
              <a:round/>
            </a:ln>
            <a:effectLst/>
          </c:spPr>
          <c:marker>
            <c:symbol val="none"/>
          </c:marker>
          <c:val>
            <c:numRef>
              <c:f>('Cap 4 4.3, 4.5, 4.6, 4.7'!$B$71,'Cap 4 4.3, 4.5, 4.6, 4.7'!$D$71)</c:f>
              <c:numCache>
                <c:formatCode>_-* #,##0.00_-;\-* #,##0.00_-;_-* "-"??_-;_-@_-</c:formatCode>
                <c:ptCount val="2"/>
                <c:pt idx="0">
                  <c:v>90946.745562130105</c:v>
                </c:pt>
                <c:pt idx="1">
                  <c:v>120000</c:v>
                </c:pt>
              </c:numCache>
            </c:numRef>
          </c:val>
          <c:smooth val="0"/>
          <c:extLst>
            <c:ext xmlns:c16="http://schemas.microsoft.com/office/drawing/2014/chart" uri="{C3380CC4-5D6E-409C-BE32-E72D297353CC}">
              <c16:uniqueId val="{0000000B-4527-6847-B076-04423311784C}"/>
            </c:ext>
          </c:extLst>
        </c:ser>
        <c:ser>
          <c:idx val="12"/>
          <c:order val="12"/>
          <c:tx>
            <c:strRef>
              <c:f>'Cap 4 4.3, 4.5, 4.6, 4.7'!$A$72</c:f>
              <c:strCache>
                <c:ptCount val="1"/>
                <c:pt idx="0">
                  <c:v> Baterias </c:v>
                </c:pt>
              </c:strCache>
            </c:strRef>
          </c:tx>
          <c:spPr>
            <a:ln w="28575" cap="rnd">
              <a:solidFill>
                <a:schemeClr val="accent1">
                  <a:lumMod val="80000"/>
                  <a:lumOff val="20000"/>
                </a:schemeClr>
              </a:solidFill>
              <a:round/>
            </a:ln>
            <a:effectLst/>
          </c:spPr>
          <c:marker>
            <c:symbol val="none"/>
          </c:marker>
          <c:val>
            <c:numRef>
              <c:f>('Cap 4 4.3, 4.5, 4.6, 4.7'!$B$72,'Cap 4 4.3, 4.5, 4.6, 4.7'!$D$72)</c:f>
              <c:numCache>
                <c:formatCode>_-* #,##0.00_-;\-* #,##0.00_-;_-* "-"??_-;_-@_-</c:formatCode>
                <c:ptCount val="2"/>
                <c:pt idx="0">
                  <c:v>90946.745562130105</c:v>
                </c:pt>
                <c:pt idx="1">
                  <c:v>124000</c:v>
                </c:pt>
              </c:numCache>
            </c:numRef>
          </c:val>
          <c:smooth val="0"/>
          <c:extLst>
            <c:ext xmlns:c16="http://schemas.microsoft.com/office/drawing/2014/chart" uri="{C3380CC4-5D6E-409C-BE32-E72D297353CC}">
              <c16:uniqueId val="{0000000C-4527-6847-B076-04423311784C}"/>
            </c:ext>
          </c:extLst>
        </c:ser>
        <c:ser>
          <c:idx val="13"/>
          <c:order val="13"/>
          <c:tx>
            <c:strRef>
              <c:f>'Cap 4 4.3, 4.5, 4.6, 4.7'!$A$73</c:f>
              <c:strCache>
                <c:ptCount val="1"/>
                <c:pt idx="0">
                  <c:v> GD-FV </c:v>
                </c:pt>
              </c:strCache>
            </c:strRef>
          </c:tx>
          <c:spPr>
            <a:ln w="28575" cap="rnd">
              <a:solidFill>
                <a:schemeClr val="accent2">
                  <a:lumMod val="80000"/>
                  <a:lumOff val="20000"/>
                </a:schemeClr>
              </a:solidFill>
              <a:round/>
            </a:ln>
            <a:effectLst/>
          </c:spPr>
          <c:marker>
            <c:symbol val="none"/>
          </c:marker>
          <c:val>
            <c:numRef>
              <c:f>('Cap 4 4.3, 4.5, 4.6, 4.7'!$B$73,'Cap 4 4.3, 4.5, 4.6, 4.7'!$D$73)</c:f>
              <c:numCache>
                <c:formatCode>_-* #,##0.00_-;\-* #,##0.00_-;_-* "-"??_-;_-@_-</c:formatCode>
                <c:ptCount val="2"/>
                <c:pt idx="0">
                  <c:v>93005.464480874303</c:v>
                </c:pt>
                <c:pt idx="1">
                  <c:v>138633.87978141999</c:v>
                </c:pt>
              </c:numCache>
            </c:numRef>
          </c:val>
          <c:smooth val="0"/>
          <c:extLst>
            <c:ext xmlns:c16="http://schemas.microsoft.com/office/drawing/2014/chart" uri="{C3380CC4-5D6E-409C-BE32-E72D297353CC}">
              <c16:uniqueId val="{0000000D-4527-6847-B076-04423311784C}"/>
            </c:ext>
          </c:extLst>
        </c:ser>
        <c:ser>
          <c:idx val="14"/>
          <c:order val="14"/>
          <c:tx>
            <c:strRef>
              <c:f>'Cap 4 4.3, 4.5, 4.6, 4.7'!$A$74</c:f>
              <c:strCache>
                <c:ptCount val="1"/>
                <c:pt idx="0">
                  <c:v> CCH2 </c:v>
                </c:pt>
              </c:strCache>
            </c:strRef>
          </c:tx>
          <c:spPr>
            <a:ln w="28575" cap="rnd">
              <a:solidFill>
                <a:schemeClr val="accent3">
                  <a:lumMod val="80000"/>
                  <a:lumOff val="20000"/>
                </a:schemeClr>
              </a:solidFill>
              <a:round/>
            </a:ln>
            <a:effectLst/>
          </c:spPr>
          <c:marker>
            <c:symbol val="none"/>
          </c:marker>
          <c:val>
            <c:numRef>
              <c:f>('Cap 4 4.3, 4.5, 4.6, 4.7'!$B$74,'Cap 4 4.3, 4.5, 4.6, 4.7'!$D$74)</c:f>
              <c:numCache>
                <c:formatCode>_-* #,##0.00_-;\-* #,##0.00_-;_-* "-"??_-;_-@_-</c:formatCode>
                <c:ptCount val="2"/>
                <c:pt idx="0">
                  <c:v>93005.464480874303</c:v>
                </c:pt>
                <c:pt idx="1">
                  <c:v>138633.87978141999</c:v>
                </c:pt>
              </c:numCache>
            </c:numRef>
          </c:val>
          <c:smooth val="0"/>
          <c:extLst>
            <c:ext xmlns:c16="http://schemas.microsoft.com/office/drawing/2014/chart" uri="{C3380CC4-5D6E-409C-BE32-E72D297353CC}">
              <c16:uniqueId val="{0000000E-4527-6847-B076-04423311784C}"/>
            </c:ext>
          </c:extLst>
        </c:ser>
        <c:dLbls>
          <c:showLegendKey val="0"/>
          <c:showVal val="0"/>
          <c:showCatName val="0"/>
          <c:showSerName val="0"/>
          <c:showPercent val="0"/>
          <c:showBubbleSize val="0"/>
        </c:dLbls>
        <c:smooth val="0"/>
        <c:axId val="546403087"/>
        <c:axId val="584419183"/>
      </c:lineChart>
      <c:catAx>
        <c:axId val="5464030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84419183"/>
        <c:crosses val="autoZero"/>
        <c:auto val="1"/>
        <c:lblAlgn val="ctr"/>
        <c:lblOffset val="100"/>
        <c:noMultiLvlLbl val="0"/>
      </c:catAx>
      <c:valAx>
        <c:axId val="584419183"/>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4640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Capacidad instalada acumulada</a:t>
            </a:r>
            <a:r>
              <a:rPr lang="es-MX" baseline="0"/>
              <a:t> (MW)</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'Data 4.3'!$A$3</c:f>
              <c:strCache>
                <c:ptCount val="1"/>
                <c:pt idx="0">
                  <c:v> Ciclo Combinado </c:v>
                </c:pt>
              </c:strCache>
            </c:strRef>
          </c:tx>
          <c:spPr>
            <a:ln w="28575" cap="rnd">
              <a:solidFill>
                <a:schemeClr val="accent1"/>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4.3'!$B$3:$Q$3</c:f>
              <c:numCache>
                <c:formatCode>_-* #,##0.00_-;\-* #,##0.00_-;_-* "-"??_-;_-@_-</c:formatCode>
                <c:ptCount val="16"/>
                <c:pt idx="0">
                  <c:v>34620.9016393442</c:v>
                </c:pt>
                <c:pt idx="1">
                  <c:v>34620.9016393442</c:v>
                </c:pt>
                <c:pt idx="2">
                  <c:v>37011.612021857902</c:v>
                </c:pt>
                <c:pt idx="3">
                  <c:v>41195.3551912568</c:v>
                </c:pt>
                <c:pt idx="4">
                  <c:v>41195.3551912568</c:v>
                </c:pt>
                <c:pt idx="5">
                  <c:v>41195.3551912568</c:v>
                </c:pt>
                <c:pt idx="6">
                  <c:v>41195.3551912568</c:v>
                </c:pt>
                <c:pt idx="7">
                  <c:v>41195.3551912568</c:v>
                </c:pt>
                <c:pt idx="8">
                  <c:v>42988.387978141996</c:v>
                </c:pt>
                <c:pt idx="9">
                  <c:v>44781.420765027302</c:v>
                </c:pt>
                <c:pt idx="10">
                  <c:v>46574.453551912498</c:v>
                </c:pt>
                <c:pt idx="11">
                  <c:v>46574.453551912498</c:v>
                </c:pt>
                <c:pt idx="12">
                  <c:v>46574.453551912498</c:v>
                </c:pt>
                <c:pt idx="13">
                  <c:v>45976.775956284102</c:v>
                </c:pt>
                <c:pt idx="14">
                  <c:v>45379.098360655698</c:v>
                </c:pt>
                <c:pt idx="15">
                  <c:v>45976.775956284102</c:v>
                </c:pt>
              </c:numCache>
            </c:numRef>
          </c:val>
          <c:smooth val="0"/>
          <c:extLst>
            <c:ext xmlns:c16="http://schemas.microsoft.com/office/drawing/2014/chart" uri="{C3380CC4-5D6E-409C-BE32-E72D297353CC}">
              <c16:uniqueId val="{00000000-9D03-EE41-A647-4C3557EB869D}"/>
            </c:ext>
          </c:extLst>
        </c:ser>
        <c:ser>
          <c:idx val="1"/>
          <c:order val="1"/>
          <c:tx>
            <c:strRef>
              <c:f>'Data 4.3'!$A$4</c:f>
              <c:strCache>
                <c:ptCount val="1"/>
                <c:pt idx="0">
                  <c:v> Termica convencional </c:v>
                </c:pt>
              </c:strCache>
            </c:strRef>
          </c:tx>
          <c:spPr>
            <a:ln w="28575" cap="rnd">
              <a:solidFill>
                <a:schemeClr val="accent2"/>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4.3'!$B$4:$Q$4</c:f>
              <c:numCache>
                <c:formatCode>_-* #,##0.00_-;\-* #,##0.00_-;_-* "-"??_-;_-@_-</c:formatCode>
                <c:ptCount val="16"/>
                <c:pt idx="0">
                  <c:v>45976.775956284102</c:v>
                </c:pt>
                <c:pt idx="1">
                  <c:v>45976.775956284102</c:v>
                </c:pt>
                <c:pt idx="2">
                  <c:v>45976.775956284102</c:v>
                </c:pt>
                <c:pt idx="3">
                  <c:v>49562.841530054597</c:v>
                </c:pt>
                <c:pt idx="4">
                  <c:v>49562.841530054597</c:v>
                </c:pt>
                <c:pt idx="5">
                  <c:v>49562.841530054597</c:v>
                </c:pt>
                <c:pt idx="6">
                  <c:v>49562.841530054597</c:v>
                </c:pt>
                <c:pt idx="7">
                  <c:v>49562.841530054597</c:v>
                </c:pt>
                <c:pt idx="8">
                  <c:v>51355.8743169398</c:v>
                </c:pt>
                <c:pt idx="9">
                  <c:v>54344.262295081899</c:v>
                </c:pt>
                <c:pt idx="10">
                  <c:v>55539.617486338699</c:v>
                </c:pt>
                <c:pt idx="11">
                  <c:v>55539.617486338699</c:v>
                </c:pt>
                <c:pt idx="12">
                  <c:v>55539.617486338699</c:v>
                </c:pt>
                <c:pt idx="13">
                  <c:v>53746.584699453502</c:v>
                </c:pt>
                <c:pt idx="14">
                  <c:v>53746.584699453502</c:v>
                </c:pt>
                <c:pt idx="15">
                  <c:v>53746.584699453502</c:v>
                </c:pt>
              </c:numCache>
            </c:numRef>
          </c:val>
          <c:smooth val="0"/>
          <c:extLst>
            <c:ext xmlns:c16="http://schemas.microsoft.com/office/drawing/2014/chart" uri="{C3380CC4-5D6E-409C-BE32-E72D297353CC}">
              <c16:uniqueId val="{00000001-9D03-EE41-A647-4C3557EB869D}"/>
            </c:ext>
          </c:extLst>
        </c:ser>
        <c:ser>
          <c:idx val="2"/>
          <c:order val="2"/>
          <c:tx>
            <c:strRef>
              <c:f>'Data 4.3'!$A$5</c:f>
              <c:strCache>
                <c:ptCount val="1"/>
                <c:pt idx="0">
                  <c:v> Carboelectrica </c:v>
                </c:pt>
              </c:strCache>
            </c:strRef>
          </c:tx>
          <c:spPr>
            <a:ln w="28575" cap="rnd">
              <a:solidFill>
                <a:schemeClr val="accent3"/>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4.3'!$B$5:$Q$5</c:f>
              <c:numCache>
                <c:formatCode>_-* #,##0.00_-;\-* #,##0.00_-;_-* "-"??_-;_-@_-</c:formatCode>
                <c:ptCount val="16"/>
                <c:pt idx="0">
                  <c:v>51355.8743169398</c:v>
                </c:pt>
                <c:pt idx="1">
                  <c:v>51355.8743169398</c:v>
                </c:pt>
                <c:pt idx="2">
                  <c:v>51355.8743169398</c:v>
                </c:pt>
                <c:pt idx="3">
                  <c:v>54941.939890710302</c:v>
                </c:pt>
                <c:pt idx="4">
                  <c:v>54941.939890710302</c:v>
                </c:pt>
                <c:pt idx="5">
                  <c:v>54941.939890710302</c:v>
                </c:pt>
                <c:pt idx="6">
                  <c:v>54941.939890710302</c:v>
                </c:pt>
                <c:pt idx="7">
                  <c:v>54941.939890710302</c:v>
                </c:pt>
                <c:pt idx="8">
                  <c:v>57332.650273223997</c:v>
                </c:pt>
                <c:pt idx="9">
                  <c:v>59125.683060109201</c:v>
                </c:pt>
                <c:pt idx="10">
                  <c:v>60918.715846994499</c:v>
                </c:pt>
                <c:pt idx="11">
                  <c:v>60918.715846994499</c:v>
                </c:pt>
                <c:pt idx="12">
                  <c:v>60918.715846994499</c:v>
                </c:pt>
                <c:pt idx="13">
                  <c:v>60918.715846994499</c:v>
                </c:pt>
                <c:pt idx="14">
                  <c:v>60918.715846994499</c:v>
                </c:pt>
                <c:pt idx="15">
                  <c:v>60918.715846994499</c:v>
                </c:pt>
              </c:numCache>
            </c:numRef>
          </c:val>
          <c:smooth val="0"/>
          <c:extLst>
            <c:ext xmlns:c16="http://schemas.microsoft.com/office/drawing/2014/chart" uri="{C3380CC4-5D6E-409C-BE32-E72D297353CC}">
              <c16:uniqueId val="{00000002-9D03-EE41-A647-4C3557EB869D}"/>
            </c:ext>
          </c:extLst>
        </c:ser>
        <c:ser>
          <c:idx val="3"/>
          <c:order val="3"/>
          <c:tx>
            <c:strRef>
              <c:f>'Data 4.3'!$A$6</c:f>
              <c:strCache>
                <c:ptCount val="1"/>
                <c:pt idx="0">
                  <c:v> Turbogas </c:v>
                </c:pt>
              </c:strCache>
            </c:strRef>
          </c:tx>
          <c:spPr>
            <a:ln w="28575" cap="rnd">
              <a:solidFill>
                <a:schemeClr val="accent4"/>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4.3'!$B$6:$Q$6</c:f>
              <c:numCache>
                <c:formatCode>_-* #,##0.00_-;\-* #,##0.00_-;_-* "-"??_-;_-@_-</c:formatCode>
                <c:ptCount val="16"/>
                <c:pt idx="0">
                  <c:v>54852.071005917103</c:v>
                </c:pt>
                <c:pt idx="1">
                  <c:v>54852.071005917103</c:v>
                </c:pt>
                <c:pt idx="2">
                  <c:v>55443.786982248501</c:v>
                </c:pt>
                <c:pt idx="3">
                  <c:v>58994.082840236602</c:v>
                </c:pt>
                <c:pt idx="4">
                  <c:v>58994.082840236602</c:v>
                </c:pt>
                <c:pt idx="5">
                  <c:v>58994.082840236602</c:v>
                </c:pt>
                <c:pt idx="6">
                  <c:v>58994.082840236602</c:v>
                </c:pt>
                <c:pt idx="7">
                  <c:v>58994.082840236602</c:v>
                </c:pt>
                <c:pt idx="8">
                  <c:v>62114.071038251299</c:v>
                </c:pt>
                <c:pt idx="9">
                  <c:v>63313.462493790103</c:v>
                </c:pt>
                <c:pt idx="10">
                  <c:v>64476.4521936889</c:v>
                </c:pt>
                <c:pt idx="11">
                  <c:v>64476.4521936889</c:v>
                </c:pt>
                <c:pt idx="12">
                  <c:v>64476.4521936889</c:v>
                </c:pt>
                <c:pt idx="13">
                  <c:v>63309.426229508099</c:v>
                </c:pt>
                <c:pt idx="14">
                  <c:v>63309.426229508099</c:v>
                </c:pt>
                <c:pt idx="15">
                  <c:v>63309.426229508099</c:v>
                </c:pt>
              </c:numCache>
            </c:numRef>
          </c:val>
          <c:smooth val="0"/>
          <c:extLst>
            <c:ext xmlns:c16="http://schemas.microsoft.com/office/drawing/2014/chart" uri="{C3380CC4-5D6E-409C-BE32-E72D297353CC}">
              <c16:uniqueId val="{00000003-9D03-EE41-A647-4C3557EB869D}"/>
            </c:ext>
          </c:extLst>
        </c:ser>
        <c:ser>
          <c:idx val="4"/>
          <c:order val="4"/>
          <c:tx>
            <c:strRef>
              <c:f>'Data 4.3'!$A$7</c:f>
              <c:strCache>
                <c:ptCount val="1"/>
                <c:pt idx="0">
                  <c:v> Combustion Interna </c:v>
                </c:pt>
              </c:strCache>
            </c:strRef>
          </c:tx>
          <c:spPr>
            <a:ln w="28575" cap="rnd">
              <a:solidFill>
                <a:schemeClr val="accent5"/>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4.3'!$B$7:$Q$7</c:f>
              <c:numCache>
                <c:formatCode>_-* #,##0.00_-;\-* #,##0.00_-;_-* "-"??_-;_-@_-</c:formatCode>
                <c:ptCount val="16"/>
                <c:pt idx="0">
                  <c:v>56137.295081967197</c:v>
                </c:pt>
                <c:pt idx="1">
                  <c:v>56137.295081967197</c:v>
                </c:pt>
                <c:pt idx="2">
                  <c:v>56734.972677595601</c:v>
                </c:pt>
                <c:pt idx="3">
                  <c:v>60321.038251366102</c:v>
                </c:pt>
                <c:pt idx="4">
                  <c:v>60321.038251366102</c:v>
                </c:pt>
                <c:pt idx="5">
                  <c:v>60321.038251366102</c:v>
                </c:pt>
                <c:pt idx="6">
                  <c:v>60321.038251366102</c:v>
                </c:pt>
                <c:pt idx="7">
                  <c:v>60321.038251366102</c:v>
                </c:pt>
                <c:pt idx="8">
                  <c:v>63309.426229508099</c:v>
                </c:pt>
                <c:pt idx="9">
                  <c:v>65106.805762543197</c:v>
                </c:pt>
                <c:pt idx="10">
                  <c:v>66267.412110300298</c:v>
                </c:pt>
                <c:pt idx="11">
                  <c:v>66267.412110300298</c:v>
                </c:pt>
                <c:pt idx="12">
                  <c:v>66267.412110300298</c:v>
                </c:pt>
                <c:pt idx="13">
                  <c:v>65102.459016393397</c:v>
                </c:pt>
                <c:pt idx="14">
                  <c:v>65102.459016393397</c:v>
                </c:pt>
                <c:pt idx="15">
                  <c:v>65700.136612021801</c:v>
                </c:pt>
              </c:numCache>
            </c:numRef>
          </c:val>
          <c:smooth val="0"/>
          <c:extLst>
            <c:ext xmlns:c16="http://schemas.microsoft.com/office/drawing/2014/chart" uri="{C3380CC4-5D6E-409C-BE32-E72D297353CC}">
              <c16:uniqueId val="{00000004-9D03-EE41-A647-4C3557EB869D}"/>
            </c:ext>
          </c:extLst>
        </c:ser>
        <c:ser>
          <c:idx val="5"/>
          <c:order val="5"/>
          <c:tx>
            <c:strRef>
              <c:f>'Data 4.3'!$A$8</c:f>
              <c:strCache>
                <c:ptCount val="1"/>
                <c:pt idx="0">
                  <c:v> Fotovoltaico </c:v>
                </c:pt>
              </c:strCache>
            </c:strRef>
          </c:tx>
          <c:spPr>
            <a:ln w="28575" cap="rnd">
              <a:solidFill>
                <a:schemeClr val="accent6"/>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4.3'!$B$8:$Q$8</c:f>
              <c:numCache>
                <c:formatCode>_-* #,##0.00_-;\-* #,##0.00_-;_-* "-"??_-;_-@_-</c:formatCode>
                <c:ptCount val="16"/>
                <c:pt idx="0">
                  <c:v>62711.748633879703</c:v>
                </c:pt>
                <c:pt idx="1">
                  <c:v>63907.103825136503</c:v>
                </c:pt>
                <c:pt idx="2">
                  <c:v>66895.491803278594</c:v>
                </c:pt>
                <c:pt idx="3">
                  <c:v>72872.267759562805</c:v>
                </c:pt>
                <c:pt idx="4">
                  <c:v>75262.978142076405</c:v>
                </c:pt>
                <c:pt idx="5">
                  <c:v>77056.010928961696</c:v>
                </c:pt>
                <c:pt idx="6">
                  <c:v>80044.398907103707</c:v>
                </c:pt>
                <c:pt idx="7">
                  <c:v>81239.754098360601</c:v>
                </c:pt>
                <c:pt idx="8">
                  <c:v>84228.142076502598</c:v>
                </c:pt>
                <c:pt idx="9">
                  <c:v>89009.5628415299</c:v>
                </c:pt>
                <c:pt idx="10">
                  <c:v>91400.273224043602</c:v>
                </c:pt>
                <c:pt idx="11">
                  <c:v>91699.1120218578</c:v>
                </c:pt>
                <c:pt idx="12">
                  <c:v>92595.628415300394</c:v>
                </c:pt>
                <c:pt idx="13">
                  <c:v>93193.306010928907</c:v>
                </c:pt>
                <c:pt idx="14">
                  <c:v>94986.338797814096</c:v>
                </c:pt>
                <c:pt idx="15">
                  <c:v>97377.049180327798</c:v>
                </c:pt>
              </c:numCache>
            </c:numRef>
          </c:val>
          <c:smooth val="0"/>
          <c:extLst>
            <c:ext xmlns:c16="http://schemas.microsoft.com/office/drawing/2014/chart" uri="{C3380CC4-5D6E-409C-BE32-E72D297353CC}">
              <c16:uniqueId val="{00000005-9D03-EE41-A647-4C3557EB869D}"/>
            </c:ext>
          </c:extLst>
        </c:ser>
        <c:ser>
          <c:idx val="6"/>
          <c:order val="6"/>
          <c:tx>
            <c:strRef>
              <c:f>'Data 4.3'!$A$9</c:f>
              <c:strCache>
                <c:ptCount val="1"/>
                <c:pt idx="0">
                  <c:v> Hidroelectrico </c:v>
                </c:pt>
              </c:strCache>
            </c:strRef>
          </c:tx>
          <c:spPr>
            <a:ln w="28575" cap="rnd">
              <a:solidFill>
                <a:schemeClr val="accent1">
                  <a:lumMod val="60000"/>
                </a:schemeClr>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4.3'!$B$9:$Q$9</c:f>
              <c:numCache>
                <c:formatCode>_-* #,##0.00_-;\-* #,##0.00_-;_-* "-"??_-;_-@_-</c:formatCode>
                <c:ptCount val="16"/>
                <c:pt idx="0">
                  <c:v>75262.978142076405</c:v>
                </c:pt>
                <c:pt idx="1">
                  <c:v>77056.010928961696</c:v>
                </c:pt>
                <c:pt idx="2">
                  <c:v>80642.076502732205</c:v>
                </c:pt>
                <c:pt idx="3">
                  <c:v>86618.8524590163</c:v>
                </c:pt>
                <c:pt idx="4">
                  <c:v>89009.5628415299</c:v>
                </c:pt>
                <c:pt idx="5">
                  <c:v>90802.595628415205</c:v>
                </c:pt>
                <c:pt idx="6">
                  <c:v>93790.983606557304</c:v>
                </c:pt>
                <c:pt idx="7">
                  <c:v>96181.693989070904</c:v>
                </c:pt>
                <c:pt idx="8">
                  <c:v>100963.114754098</c:v>
                </c:pt>
                <c:pt idx="9">
                  <c:v>104549.180327868</c:v>
                </c:pt>
                <c:pt idx="10">
                  <c:v>106939.89071038199</c:v>
                </c:pt>
                <c:pt idx="11">
                  <c:v>106939.89071038199</c:v>
                </c:pt>
                <c:pt idx="12">
                  <c:v>110525.95628415199</c:v>
                </c:pt>
                <c:pt idx="13">
                  <c:v>110525.95628415199</c:v>
                </c:pt>
                <c:pt idx="14">
                  <c:v>111721.31147540901</c:v>
                </c:pt>
                <c:pt idx="15">
                  <c:v>114112.021857923</c:v>
                </c:pt>
              </c:numCache>
            </c:numRef>
          </c:val>
          <c:smooth val="0"/>
          <c:extLst>
            <c:ext xmlns:c16="http://schemas.microsoft.com/office/drawing/2014/chart" uri="{C3380CC4-5D6E-409C-BE32-E72D297353CC}">
              <c16:uniqueId val="{00000006-9D03-EE41-A647-4C3557EB869D}"/>
            </c:ext>
          </c:extLst>
        </c:ser>
        <c:ser>
          <c:idx val="7"/>
          <c:order val="7"/>
          <c:tx>
            <c:strRef>
              <c:f>'Data 4.3'!$A$10</c:f>
              <c:strCache>
                <c:ptCount val="1"/>
                <c:pt idx="0">
                  <c:v> Eoleoelectrica </c:v>
                </c:pt>
              </c:strCache>
            </c:strRef>
          </c:tx>
          <c:spPr>
            <a:ln w="28575" cap="rnd">
              <a:solidFill>
                <a:schemeClr val="accent2">
                  <a:lumMod val="60000"/>
                </a:schemeClr>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4.3'!$B$10:$Q$10</c:f>
              <c:numCache>
                <c:formatCode>_-* #,##0.00_-;\-* #,##0.00_-;_-* "-"??_-;_-@_-</c:formatCode>
                <c:ptCount val="16"/>
                <c:pt idx="0">
                  <c:v>83032.786885245805</c:v>
                </c:pt>
                <c:pt idx="1">
                  <c:v>85423.497267759405</c:v>
                </c:pt>
                <c:pt idx="2">
                  <c:v>89607.240437158398</c:v>
                </c:pt>
                <c:pt idx="3">
                  <c:v>96181.693989070904</c:v>
                </c:pt>
                <c:pt idx="4">
                  <c:v>100365.43715846899</c:v>
                </c:pt>
                <c:pt idx="5">
                  <c:v>103353.82513661101</c:v>
                </c:pt>
                <c:pt idx="6">
                  <c:v>106342.21311475401</c:v>
                </c:pt>
                <c:pt idx="7">
                  <c:v>109000.455373406</c:v>
                </c:pt>
                <c:pt idx="8">
                  <c:v>113000</c:v>
                </c:pt>
                <c:pt idx="9">
                  <c:v>117711.54164596699</c:v>
                </c:pt>
                <c:pt idx="10">
                  <c:v>120593.19624751199</c:v>
                </c:pt>
                <c:pt idx="11">
                  <c:v>121881.83060109201</c:v>
                </c:pt>
                <c:pt idx="12">
                  <c:v>123077.185792349</c:v>
                </c:pt>
                <c:pt idx="13">
                  <c:v>123674.863387978</c:v>
                </c:pt>
                <c:pt idx="14">
                  <c:v>124870.218579234</c:v>
                </c:pt>
                <c:pt idx="15">
                  <c:v>127260.928961748</c:v>
                </c:pt>
              </c:numCache>
            </c:numRef>
          </c:val>
          <c:smooth val="0"/>
          <c:extLst>
            <c:ext xmlns:c16="http://schemas.microsoft.com/office/drawing/2014/chart" uri="{C3380CC4-5D6E-409C-BE32-E72D297353CC}">
              <c16:uniqueId val="{00000007-9D03-EE41-A647-4C3557EB869D}"/>
            </c:ext>
          </c:extLst>
        </c:ser>
        <c:ser>
          <c:idx val="8"/>
          <c:order val="8"/>
          <c:tx>
            <c:strRef>
              <c:f>'Data 4.3'!$A$11</c:f>
              <c:strCache>
                <c:ptCount val="1"/>
                <c:pt idx="0">
                  <c:v> Cogeneracion eficiente </c:v>
                </c:pt>
              </c:strCache>
            </c:strRef>
          </c:tx>
          <c:spPr>
            <a:ln w="28575" cap="rnd">
              <a:solidFill>
                <a:schemeClr val="accent3">
                  <a:lumMod val="60000"/>
                </a:schemeClr>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4.3'!$B$11:$Q$11</c:f>
              <c:numCache>
                <c:formatCode>_-* #,##0.00_-;\-* #,##0.00_-;_-* "-"??_-;_-@_-</c:formatCode>
                <c:ptCount val="16"/>
                <c:pt idx="0">
                  <c:v>86213.017751479201</c:v>
                </c:pt>
                <c:pt idx="1">
                  <c:v>87988.165680473307</c:v>
                </c:pt>
                <c:pt idx="2">
                  <c:v>91538.461538461503</c:v>
                </c:pt>
                <c:pt idx="3">
                  <c:v>98034.188034188002</c:v>
                </c:pt>
                <c:pt idx="4">
                  <c:v>102814.814814814</c:v>
                </c:pt>
                <c:pt idx="5">
                  <c:v>105777.777777777</c:v>
                </c:pt>
                <c:pt idx="6">
                  <c:v>108740.74074074</c:v>
                </c:pt>
                <c:pt idx="7">
                  <c:v>113842.592592592</c:v>
                </c:pt>
                <c:pt idx="8">
                  <c:v>115000</c:v>
                </c:pt>
                <c:pt idx="9">
                  <c:v>121298.22818347299</c:v>
                </c:pt>
                <c:pt idx="10">
                  <c:v>124772.102719605</c:v>
                </c:pt>
                <c:pt idx="11">
                  <c:v>125467.896174863</c:v>
                </c:pt>
                <c:pt idx="12">
                  <c:v>126663.25136612001</c:v>
                </c:pt>
                <c:pt idx="13">
                  <c:v>127260.928961748</c:v>
                </c:pt>
                <c:pt idx="14">
                  <c:v>128456.28415300501</c:v>
                </c:pt>
                <c:pt idx="15">
                  <c:v>131444.672131147</c:v>
                </c:pt>
              </c:numCache>
            </c:numRef>
          </c:val>
          <c:smooth val="0"/>
          <c:extLst>
            <c:ext xmlns:c16="http://schemas.microsoft.com/office/drawing/2014/chart" uri="{C3380CC4-5D6E-409C-BE32-E72D297353CC}">
              <c16:uniqueId val="{00000008-9D03-EE41-A647-4C3557EB869D}"/>
            </c:ext>
          </c:extLst>
        </c:ser>
        <c:ser>
          <c:idx val="9"/>
          <c:order val="9"/>
          <c:tx>
            <c:strRef>
              <c:f>'Data 4.3'!$A$12</c:f>
              <c:strCache>
                <c:ptCount val="1"/>
                <c:pt idx="0">
                  <c:v> Nucleoelectrica </c:v>
                </c:pt>
              </c:strCache>
            </c:strRef>
          </c:tx>
          <c:spPr>
            <a:ln w="28575" cap="rnd">
              <a:solidFill>
                <a:schemeClr val="accent4">
                  <a:lumMod val="60000"/>
                </a:schemeClr>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4.3'!$B$12:$Q$12</c:f>
              <c:numCache>
                <c:formatCode>_-* #,##0.00_-;\-* #,##0.00_-;_-* "-"??_-;_-@_-</c:formatCode>
                <c:ptCount val="16"/>
                <c:pt idx="0">
                  <c:v>88579.881656804704</c:v>
                </c:pt>
                <c:pt idx="1">
                  <c:v>89763.313609467397</c:v>
                </c:pt>
                <c:pt idx="2">
                  <c:v>92721.893491124196</c:v>
                </c:pt>
                <c:pt idx="3">
                  <c:v>100427.35042735</c:v>
                </c:pt>
                <c:pt idx="4">
                  <c:v>104000</c:v>
                </c:pt>
                <c:pt idx="5">
                  <c:v>106962.962962962</c:v>
                </c:pt>
                <c:pt idx="6">
                  <c:v>109925.925925925</c:v>
                </c:pt>
                <c:pt idx="7">
                  <c:v>115053.126897389</c:v>
                </c:pt>
                <c:pt idx="8">
                  <c:v>118000</c:v>
                </c:pt>
                <c:pt idx="9">
                  <c:v>122493.790362642</c:v>
                </c:pt>
                <c:pt idx="10">
                  <c:v>125966.07599734599</c:v>
                </c:pt>
                <c:pt idx="11">
                  <c:v>126663.25136612001</c:v>
                </c:pt>
                <c:pt idx="12">
                  <c:v>127858.606557376</c:v>
                </c:pt>
                <c:pt idx="13">
                  <c:v>128456.28415300501</c:v>
                </c:pt>
                <c:pt idx="14">
                  <c:v>129651.639344262</c:v>
                </c:pt>
                <c:pt idx="15">
                  <c:v>132640.027322404</c:v>
                </c:pt>
              </c:numCache>
            </c:numRef>
          </c:val>
          <c:smooth val="0"/>
          <c:extLst>
            <c:ext xmlns:c16="http://schemas.microsoft.com/office/drawing/2014/chart" uri="{C3380CC4-5D6E-409C-BE32-E72D297353CC}">
              <c16:uniqueId val="{00000009-9D03-EE41-A647-4C3557EB869D}"/>
            </c:ext>
          </c:extLst>
        </c:ser>
        <c:ser>
          <c:idx val="10"/>
          <c:order val="10"/>
          <c:tx>
            <c:strRef>
              <c:f>'Data 4.3'!$A$13</c:f>
              <c:strCache>
                <c:ptCount val="1"/>
                <c:pt idx="0">
                  <c:v> Geotermoelectrica </c:v>
                </c:pt>
              </c:strCache>
            </c:strRef>
          </c:tx>
          <c:spPr>
            <a:ln w="28575" cap="rnd">
              <a:solidFill>
                <a:schemeClr val="accent5">
                  <a:lumMod val="60000"/>
                </a:schemeClr>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4.3'!$B$13:$Q$13</c:f>
              <c:numCache>
                <c:formatCode>_-* #,##0.00_-;\-* #,##0.00_-;_-* "-"??_-;_-@_-</c:formatCode>
                <c:ptCount val="16"/>
                <c:pt idx="0">
                  <c:v>90946.745562130105</c:v>
                </c:pt>
                <c:pt idx="1">
                  <c:v>90946.745562130105</c:v>
                </c:pt>
                <c:pt idx="2">
                  <c:v>95088.757396449699</c:v>
                </c:pt>
                <c:pt idx="3">
                  <c:v>101623.931623931</c:v>
                </c:pt>
                <c:pt idx="4">
                  <c:v>104592.592592592</c:v>
                </c:pt>
                <c:pt idx="5">
                  <c:v>108148.148148148</c:v>
                </c:pt>
                <c:pt idx="6">
                  <c:v>111703.70370370299</c:v>
                </c:pt>
                <c:pt idx="7">
                  <c:v>116263.661202185</c:v>
                </c:pt>
                <c:pt idx="8">
                  <c:v>119000</c:v>
                </c:pt>
                <c:pt idx="9">
                  <c:v>123689.35254181</c:v>
                </c:pt>
                <c:pt idx="10">
                  <c:v>127160.049275087</c:v>
                </c:pt>
                <c:pt idx="11">
                  <c:v>127858.606557376</c:v>
                </c:pt>
                <c:pt idx="12">
                  <c:v>129053.961748633</c:v>
                </c:pt>
                <c:pt idx="13">
                  <c:v>129651.639344262</c:v>
                </c:pt>
                <c:pt idx="14">
                  <c:v>130846.994535519</c:v>
                </c:pt>
                <c:pt idx="15">
                  <c:v>133835.382513661</c:v>
                </c:pt>
              </c:numCache>
            </c:numRef>
          </c:val>
          <c:smooth val="0"/>
          <c:extLst>
            <c:ext xmlns:c16="http://schemas.microsoft.com/office/drawing/2014/chart" uri="{C3380CC4-5D6E-409C-BE32-E72D297353CC}">
              <c16:uniqueId val="{0000000A-9D03-EE41-A647-4C3557EB869D}"/>
            </c:ext>
          </c:extLst>
        </c:ser>
        <c:ser>
          <c:idx val="11"/>
          <c:order val="11"/>
          <c:tx>
            <c:strRef>
              <c:f>'Data 4.3'!$A$14</c:f>
              <c:strCache>
                <c:ptCount val="1"/>
                <c:pt idx="0">
                  <c:v> Bioenergia </c:v>
                </c:pt>
              </c:strCache>
            </c:strRef>
          </c:tx>
          <c:spPr>
            <a:ln w="28575" cap="rnd">
              <a:solidFill>
                <a:schemeClr val="accent6">
                  <a:lumMod val="60000"/>
                </a:schemeClr>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4.3'!$B$14:$Q$14</c:f>
              <c:numCache>
                <c:formatCode>_-* #,##0.00_-;\-* #,##0.00_-;_-* "-"??_-;_-@_-</c:formatCode>
                <c:ptCount val="16"/>
                <c:pt idx="0">
                  <c:v>90946.745562130105</c:v>
                </c:pt>
                <c:pt idx="1">
                  <c:v>90946.745562130105</c:v>
                </c:pt>
                <c:pt idx="2">
                  <c:v>95088.757396449699</c:v>
                </c:pt>
                <c:pt idx="3">
                  <c:v>103418.803418803</c:v>
                </c:pt>
                <c:pt idx="4">
                  <c:v>105185.18518518499</c:v>
                </c:pt>
                <c:pt idx="5">
                  <c:v>108740.74074074</c:v>
                </c:pt>
                <c:pt idx="6">
                  <c:v>112296.296296296</c:v>
                </c:pt>
                <c:pt idx="7">
                  <c:v>116868.928354583</c:v>
                </c:pt>
                <c:pt idx="8">
                  <c:v>120000</c:v>
                </c:pt>
                <c:pt idx="9">
                  <c:v>124287.133631395</c:v>
                </c:pt>
                <c:pt idx="10">
                  <c:v>127757.035913958</c:v>
                </c:pt>
                <c:pt idx="11">
                  <c:v>128456.28415300501</c:v>
                </c:pt>
                <c:pt idx="12">
                  <c:v>129651.639344262</c:v>
                </c:pt>
                <c:pt idx="13">
                  <c:v>130249.31693989001</c:v>
                </c:pt>
                <c:pt idx="14">
                  <c:v>131444.672131147</c:v>
                </c:pt>
                <c:pt idx="15">
                  <c:v>134433.06010928901</c:v>
                </c:pt>
              </c:numCache>
            </c:numRef>
          </c:val>
          <c:smooth val="0"/>
          <c:extLst>
            <c:ext xmlns:c16="http://schemas.microsoft.com/office/drawing/2014/chart" uri="{C3380CC4-5D6E-409C-BE32-E72D297353CC}">
              <c16:uniqueId val="{0000000B-9D03-EE41-A647-4C3557EB869D}"/>
            </c:ext>
          </c:extLst>
        </c:ser>
        <c:ser>
          <c:idx val="12"/>
          <c:order val="12"/>
          <c:tx>
            <c:strRef>
              <c:f>'Data 4.3'!$A$15</c:f>
              <c:strCache>
                <c:ptCount val="1"/>
                <c:pt idx="0">
                  <c:v> Baterias </c:v>
                </c:pt>
              </c:strCache>
            </c:strRef>
          </c:tx>
          <c:spPr>
            <a:ln w="28575" cap="rnd">
              <a:solidFill>
                <a:schemeClr val="accent1">
                  <a:lumMod val="80000"/>
                  <a:lumOff val="20000"/>
                </a:schemeClr>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4.3'!$B$15:$Q$15</c:f>
              <c:numCache>
                <c:formatCode>_-* #,##0.00_-;\-* #,##0.00_-;_-* "-"??_-;_-@_-</c:formatCode>
                <c:ptCount val="16"/>
                <c:pt idx="0">
                  <c:v>90946.745562130105</c:v>
                </c:pt>
                <c:pt idx="1">
                  <c:v>90946.745562130105</c:v>
                </c:pt>
                <c:pt idx="2">
                  <c:v>96272.189349112406</c:v>
                </c:pt>
                <c:pt idx="3">
                  <c:v>104017.094017094</c:v>
                </c:pt>
                <c:pt idx="4">
                  <c:v>107555.55555555499</c:v>
                </c:pt>
                <c:pt idx="5">
                  <c:v>111111.11111111099</c:v>
                </c:pt>
                <c:pt idx="6">
                  <c:v>114666.666666666</c:v>
                </c:pt>
                <c:pt idx="7">
                  <c:v>121105.798421372</c:v>
                </c:pt>
                <c:pt idx="8">
                  <c:v>124000</c:v>
                </c:pt>
                <c:pt idx="9">
                  <c:v>130264.944527238</c:v>
                </c:pt>
                <c:pt idx="10">
                  <c:v>133726.902302662</c:v>
                </c:pt>
                <c:pt idx="11">
                  <c:v>134433.06010928901</c:v>
                </c:pt>
                <c:pt idx="12">
                  <c:v>136823.77049180301</c:v>
                </c:pt>
                <c:pt idx="13">
                  <c:v>137421.448087431</c:v>
                </c:pt>
                <c:pt idx="14">
                  <c:v>139214.48087431601</c:v>
                </c:pt>
                <c:pt idx="15">
                  <c:v>142800.546448087</c:v>
                </c:pt>
              </c:numCache>
            </c:numRef>
          </c:val>
          <c:smooth val="0"/>
          <c:extLst>
            <c:ext xmlns:c16="http://schemas.microsoft.com/office/drawing/2014/chart" uri="{C3380CC4-5D6E-409C-BE32-E72D297353CC}">
              <c16:uniqueId val="{0000000C-9D03-EE41-A647-4C3557EB869D}"/>
            </c:ext>
          </c:extLst>
        </c:ser>
        <c:ser>
          <c:idx val="13"/>
          <c:order val="13"/>
          <c:tx>
            <c:strRef>
              <c:f>'Data 4.3'!$A$16</c:f>
              <c:strCache>
                <c:ptCount val="1"/>
                <c:pt idx="0">
                  <c:v> GD-FV </c:v>
                </c:pt>
              </c:strCache>
            </c:strRef>
          </c:tx>
          <c:spPr>
            <a:ln w="28575" cap="rnd">
              <a:solidFill>
                <a:schemeClr val="accent2">
                  <a:lumMod val="80000"/>
                  <a:lumOff val="20000"/>
                </a:schemeClr>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4.3'!$B$16:$Q$16</c:f>
              <c:numCache>
                <c:formatCode>_-* #,##0.00_-;\-* #,##0.00_-;_-* "-"??_-;_-@_-</c:formatCode>
                <c:ptCount val="16"/>
                <c:pt idx="0">
                  <c:v>93005.464480874303</c:v>
                </c:pt>
                <c:pt idx="1">
                  <c:v>95191.256830601094</c:v>
                </c:pt>
                <c:pt idx="2">
                  <c:v>100109.28961748601</c:v>
                </c:pt>
                <c:pt idx="3">
                  <c:v>108579.234972677</c:v>
                </c:pt>
                <c:pt idx="4">
                  <c:v>112131.147540983</c:v>
                </c:pt>
                <c:pt idx="5">
                  <c:v>116775.956284153</c:v>
                </c:pt>
                <c:pt idx="6">
                  <c:v>121967.21311475401</c:v>
                </c:pt>
                <c:pt idx="7">
                  <c:v>127158.469945355</c:v>
                </c:pt>
                <c:pt idx="8">
                  <c:v>133989.07103825099</c:v>
                </c:pt>
                <c:pt idx="9">
                  <c:v>138633.87978141999</c:v>
                </c:pt>
                <c:pt idx="10">
                  <c:v>143278.68852458999</c:v>
                </c:pt>
                <c:pt idx="11">
                  <c:v>143995.901639344</c:v>
                </c:pt>
                <c:pt idx="12">
                  <c:v>146984.28961748601</c:v>
                </c:pt>
                <c:pt idx="13">
                  <c:v>147581.967213114</c:v>
                </c:pt>
                <c:pt idx="14">
                  <c:v>149972.67759562799</c:v>
                </c:pt>
                <c:pt idx="15">
                  <c:v>154156.420765027</c:v>
                </c:pt>
              </c:numCache>
            </c:numRef>
          </c:val>
          <c:smooth val="0"/>
          <c:extLst>
            <c:ext xmlns:c16="http://schemas.microsoft.com/office/drawing/2014/chart" uri="{C3380CC4-5D6E-409C-BE32-E72D297353CC}">
              <c16:uniqueId val="{0000000D-9D03-EE41-A647-4C3557EB869D}"/>
            </c:ext>
          </c:extLst>
        </c:ser>
        <c:ser>
          <c:idx val="14"/>
          <c:order val="14"/>
          <c:tx>
            <c:strRef>
              <c:f>'Data 4.3'!$A$17</c:f>
              <c:strCache>
                <c:ptCount val="1"/>
                <c:pt idx="0">
                  <c:v> CCH2 </c:v>
                </c:pt>
              </c:strCache>
            </c:strRef>
          </c:tx>
          <c:spPr>
            <a:ln w="28575" cap="rnd">
              <a:solidFill>
                <a:schemeClr val="accent3">
                  <a:lumMod val="80000"/>
                  <a:lumOff val="20000"/>
                </a:schemeClr>
              </a:solidFill>
              <a:round/>
            </a:ln>
            <a:effectLst/>
          </c:spPr>
          <c:marker>
            <c:symbol val="none"/>
          </c:marker>
          <c:cat>
            <c:numRef>
              <c:f>'Data 4.3'!$B$2:$Q$2</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4.3'!$B$17:$Q$17</c:f>
              <c:numCache>
                <c:formatCode>_-* #,##0.00_-;\-* #,##0.00_-;_-* "-"??_-;_-@_-</c:formatCode>
                <c:ptCount val="16"/>
                <c:pt idx="0">
                  <c:v>93005.464480874303</c:v>
                </c:pt>
                <c:pt idx="1">
                  <c:v>95191.256830601094</c:v>
                </c:pt>
                <c:pt idx="2">
                  <c:v>100109.28961748601</c:v>
                </c:pt>
                <c:pt idx="3">
                  <c:v>108579.234972677</c:v>
                </c:pt>
                <c:pt idx="4">
                  <c:v>112131.147540983</c:v>
                </c:pt>
                <c:pt idx="5">
                  <c:v>116775.956284153</c:v>
                </c:pt>
                <c:pt idx="6">
                  <c:v>121967.21311475401</c:v>
                </c:pt>
                <c:pt idx="7">
                  <c:v>127158.469945355</c:v>
                </c:pt>
                <c:pt idx="8">
                  <c:v>133989.07103825099</c:v>
                </c:pt>
                <c:pt idx="9">
                  <c:v>138633.87978141999</c:v>
                </c:pt>
                <c:pt idx="10">
                  <c:v>143278.68852458999</c:v>
                </c:pt>
                <c:pt idx="11">
                  <c:v>145191.25683060099</c:v>
                </c:pt>
                <c:pt idx="12">
                  <c:v>148196.721311475</c:v>
                </c:pt>
                <c:pt idx="13">
                  <c:v>150109.28961748601</c:v>
                </c:pt>
                <c:pt idx="14">
                  <c:v>153387.978142076</c:v>
                </c:pt>
                <c:pt idx="15">
                  <c:v>157213.114754098</c:v>
                </c:pt>
              </c:numCache>
            </c:numRef>
          </c:val>
          <c:smooth val="0"/>
          <c:extLst>
            <c:ext xmlns:c16="http://schemas.microsoft.com/office/drawing/2014/chart" uri="{C3380CC4-5D6E-409C-BE32-E72D297353CC}">
              <c16:uniqueId val="{0000000E-9D03-EE41-A647-4C3557EB869D}"/>
            </c:ext>
          </c:extLst>
        </c:ser>
        <c:dLbls>
          <c:showLegendKey val="0"/>
          <c:showVal val="0"/>
          <c:showCatName val="0"/>
          <c:showSerName val="0"/>
          <c:showPercent val="0"/>
          <c:showBubbleSize val="0"/>
        </c:dLbls>
        <c:smooth val="0"/>
        <c:axId val="264325167"/>
        <c:axId val="259905311"/>
      </c:lineChart>
      <c:catAx>
        <c:axId val="264325167"/>
        <c:scaling>
          <c:orientation val="minMax"/>
        </c:scaling>
        <c:delete val="0"/>
        <c:axPos val="b"/>
        <c:numFmt formatCode="General" sourceLinked="1"/>
        <c:majorTickMark val="none"/>
        <c:minorTickMark val="none"/>
        <c:tickLblPos val="nextTo"/>
        <c:spPr>
          <a:noFill/>
          <a:ln w="635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59905311"/>
        <c:crosses val="autoZero"/>
        <c:auto val="1"/>
        <c:lblAlgn val="ctr"/>
        <c:lblOffset val="100"/>
        <c:noMultiLvlLbl val="0"/>
      </c:catAx>
      <c:valAx>
        <c:axId val="259905311"/>
        <c:scaling>
          <c:orientation val="minMax"/>
          <c:max val="160000"/>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643251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Evolución de capacidad</a:t>
            </a:r>
            <a:r>
              <a:rPr lang="es-MX" baseline="0"/>
              <a:t> instalada por tecnología (MW)</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1"/>
          <c:order val="0"/>
          <c:tx>
            <c:strRef>
              <c:f>'Data 4.3'!$A$42</c:f>
              <c:strCache>
                <c:ptCount val="1"/>
                <c:pt idx="0">
                  <c:v> Termica convencional </c:v>
                </c:pt>
              </c:strCache>
            </c:strRef>
          </c:tx>
          <c:spPr>
            <a:ln w="28575" cap="rnd">
              <a:solidFill>
                <a:srgbClr val="649850"/>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4.3'!$B$42:$Q$42</c:f>
              <c:numCache>
                <c:formatCode>_-* #,##0.00_-;\-* #,##0.00_-;_-* "-"??_-;_-@_-</c:formatCode>
                <c:ptCount val="16"/>
                <c:pt idx="0">
                  <c:v>12211</c:v>
                </c:pt>
                <c:pt idx="1">
                  <c:v>12211</c:v>
                </c:pt>
                <c:pt idx="2">
                  <c:v>8965.1639344262003</c:v>
                </c:pt>
                <c:pt idx="3">
                  <c:v>8367.4863387977966</c:v>
                </c:pt>
                <c:pt idx="4">
                  <c:v>12211</c:v>
                </c:pt>
                <c:pt idx="5">
                  <c:v>8367.4863387977966</c:v>
                </c:pt>
                <c:pt idx="6">
                  <c:v>8367.4863387977966</c:v>
                </c:pt>
                <c:pt idx="7">
                  <c:v>8367.4863387977966</c:v>
                </c:pt>
                <c:pt idx="8">
                  <c:v>8367.4863387978039</c:v>
                </c:pt>
                <c:pt idx="9">
                  <c:v>9562.8415300545967</c:v>
                </c:pt>
                <c:pt idx="10">
                  <c:v>8965.1639344262003</c:v>
                </c:pt>
                <c:pt idx="11">
                  <c:v>8965.1639344262003</c:v>
                </c:pt>
                <c:pt idx="12">
                  <c:v>8965.1639344262003</c:v>
                </c:pt>
                <c:pt idx="13">
                  <c:v>7769.8087431694003</c:v>
                </c:pt>
                <c:pt idx="14">
                  <c:v>8367.4863387978039</c:v>
                </c:pt>
                <c:pt idx="15">
                  <c:v>7769.8087431694003</c:v>
                </c:pt>
              </c:numCache>
            </c:numRef>
          </c:val>
          <c:smooth val="0"/>
          <c:extLst>
            <c:ext xmlns:c16="http://schemas.microsoft.com/office/drawing/2014/chart" uri="{C3380CC4-5D6E-409C-BE32-E72D297353CC}">
              <c16:uniqueId val="{00000001-B02D-4F47-8D0C-7D9EE27B2313}"/>
            </c:ext>
          </c:extLst>
        </c:ser>
        <c:ser>
          <c:idx val="2"/>
          <c:order val="1"/>
          <c:tx>
            <c:strRef>
              <c:f>'Data 4.3'!$A$43</c:f>
              <c:strCache>
                <c:ptCount val="1"/>
                <c:pt idx="0">
                  <c:v> Carboelectrica </c:v>
                </c:pt>
              </c:strCache>
            </c:strRef>
          </c:tx>
          <c:spPr>
            <a:ln w="28575" cap="rnd">
              <a:solidFill>
                <a:srgbClr val="A9A048"/>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4.3'!$B$43:$Q$43</c:f>
              <c:numCache>
                <c:formatCode>_-* #,##0.00_-;\-* #,##0.00_-;_-* "-"??_-;_-@_-</c:formatCode>
                <c:ptCount val="16"/>
                <c:pt idx="0">
                  <c:v>5463</c:v>
                </c:pt>
                <c:pt idx="1">
                  <c:v>5463</c:v>
                </c:pt>
                <c:pt idx="2">
                  <c:v>5379.0983606556983</c:v>
                </c:pt>
                <c:pt idx="3">
                  <c:v>5379.0983606557056</c:v>
                </c:pt>
                <c:pt idx="4">
                  <c:v>5463</c:v>
                </c:pt>
                <c:pt idx="5">
                  <c:v>5379.0983606557056</c:v>
                </c:pt>
                <c:pt idx="6">
                  <c:v>5379.0983606557056</c:v>
                </c:pt>
                <c:pt idx="7">
                  <c:v>5379.0983606557056</c:v>
                </c:pt>
                <c:pt idx="8">
                  <c:v>5976.7759562841966</c:v>
                </c:pt>
                <c:pt idx="9">
                  <c:v>4781.420765027302</c:v>
                </c:pt>
                <c:pt idx="10">
                  <c:v>5379.0983606558002</c:v>
                </c:pt>
                <c:pt idx="11">
                  <c:v>5379.0983606558002</c:v>
                </c:pt>
                <c:pt idx="12">
                  <c:v>5379.0983606558002</c:v>
                </c:pt>
                <c:pt idx="13">
                  <c:v>7172.1311475409966</c:v>
                </c:pt>
                <c:pt idx="14">
                  <c:v>7172.1311475409966</c:v>
                </c:pt>
                <c:pt idx="15">
                  <c:v>7172.1311475409966</c:v>
                </c:pt>
              </c:numCache>
            </c:numRef>
          </c:val>
          <c:smooth val="0"/>
          <c:extLst>
            <c:ext xmlns:c16="http://schemas.microsoft.com/office/drawing/2014/chart" uri="{C3380CC4-5D6E-409C-BE32-E72D297353CC}">
              <c16:uniqueId val="{00000002-B02D-4F47-8D0C-7D9EE27B2313}"/>
            </c:ext>
          </c:extLst>
        </c:ser>
        <c:ser>
          <c:idx val="3"/>
          <c:order val="2"/>
          <c:tx>
            <c:strRef>
              <c:f>'Data 4.3'!$A$44</c:f>
              <c:strCache>
                <c:ptCount val="1"/>
                <c:pt idx="0">
                  <c:v> Turbogas </c:v>
                </c:pt>
              </c:strCache>
            </c:strRef>
          </c:tx>
          <c:spPr>
            <a:ln w="28575" cap="rnd">
              <a:solidFill>
                <a:srgbClr val="A9855B"/>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4.3'!$B$44:$Q$44</c:f>
              <c:numCache>
                <c:formatCode>_-* #,##0.00_-;\-* #,##0.00_-;_-* "-"??_-;_-@_-</c:formatCode>
                <c:ptCount val="16"/>
                <c:pt idx="0">
                  <c:v>4404</c:v>
                </c:pt>
                <c:pt idx="1">
                  <c:v>4404</c:v>
                </c:pt>
                <c:pt idx="2">
                  <c:v>4087.9126653087005</c:v>
                </c:pt>
                <c:pt idx="3">
                  <c:v>4052.1429495263001</c:v>
                </c:pt>
                <c:pt idx="4">
                  <c:v>4404</c:v>
                </c:pt>
                <c:pt idx="5">
                  <c:v>4052.1429495263001</c:v>
                </c:pt>
                <c:pt idx="6">
                  <c:v>4052.1429495263001</c:v>
                </c:pt>
                <c:pt idx="7">
                  <c:v>4052.1429495263001</c:v>
                </c:pt>
                <c:pt idx="8">
                  <c:v>4781.420765027302</c:v>
                </c:pt>
                <c:pt idx="9">
                  <c:v>4187.779433680902</c:v>
                </c:pt>
                <c:pt idx="10">
                  <c:v>3557.7363466944007</c:v>
                </c:pt>
                <c:pt idx="11">
                  <c:v>3557.7363466944007</c:v>
                </c:pt>
                <c:pt idx="12">
                  <c:v>3557.7363466944007</c:v>
                </c:pt>
                <c:pt idx="13">
                  <c:v>2390.7103825136001</c:v>
                </c:pt>
                <c:pt idx="14">
                  <c:v>2390.7103825136001</c:v>
                </c:pt>
                <c:pt idx="15">
                  <c:v>2390.7103825136001</c:v>
                </c:pt>
              </c:numCache>
            </c:numRef>
          </c:val>
          <c:smooth val="0"/>
          <c:extLst>
            <c:ext xmlns:c16="http://schemas.microsoft.com/office/drawing/2014/chart" uri="{C3380CC4-5D6E-409C-BE32-E72D297353CC}">
              <c16:uniqueId val="{00000003-B02D-4F47-8D0C-7D9EE27B2313}"/>
            </c:ext>
          </c:extLst>
        </c:ser>
        <c:ser>
          <c:idx val="4"/>
          <c:order val="3"/>
          <c:tx>
            <c:strRef>
              <c:f>'Data 4.3'!$A$45</c:f>
              <c:strCache>
                <c:ptCount val="1"/>
                <c:pt idx="0">
                  <c:v> Combustion Interna </c:v>
                </c:pt>
              </c:strCache>
            </c:strRef>
          </c:tx>
          <c:spPr>
            <a:ln w="28575" cap="rnd">
              <a:solidFill>
                <a:srgbClr val="002060"/>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4.3'!$B$45:$Q$45</c:f>
              <c:numCache>
                <c:formatCode>_-* #,##0.00_-;\-* #,##0.00_-;_-* "-"??_-;_-@_-</c:formatCode>
                <c:ptCount val="16"/>
                <c:pt idx="0">
                  <c:v>850</c:v>
                </c:pt>
                <c:pt idx="1">
                  <c:v>1178.3699999999999</c:v>
                </c:pt>
                <c:pt idx="2">
                  <c:v>1291.1856953470997</c:v>
                </c:pt>
                <c:pt idx="3">
                  <c:v>1326.9554111295001</c:v>
                </c:pt>
                <c:pt idx="4">
                  <c:v>1839.37</c:v>
                </c:pt>
                <c:pt idx="5">
                  <c:v>1326.9554111295001</c:v>
                </c:pt>
                <c:pt idx="6">
                  <c:v>1326.9554111295001</c:v>
                </c:pt>
                <c:pt idx="7">
                  <c:v>1326.9554111295001</c:v>
                </c:pt>
                <c:pt idx="8">
                  <c:v>1195.3551912568</c:v>
                </c:pt>
                <c:pt idx="9">
                  <c:v>1793.3432687530949</c:v>
                </c:pt>
                <c:pt idx="10">
                  <c:v>1790.9599166113985</c:v>
                </c:pt>
                <c:pt idx="11">
                  <c:v>1790.9599166113985</c:v>
                </c:pt>
                <c:pt idx="12">
                  <c:v>1790.9599166113985</c:v>
                </c:pt>
                <c:pt idx="13">
                  <c:v>1793.0327868852983</c:v>
                </c:pt>
                <c:pt idx="14">
                  <c:v>1793.0327868852983</c:v>
                </c:pt>
                <c:pt idx="15">
                  <c:v>1840.1057479999999</c:v>
                </c:pt>
              </c:numCache>
            </c:numRef>
          </c:val>
          <c:smooth val="0"/>
          <c:extLst>
            <c:ext xmlns:c16="http://schemas.microsoft.com/office/drawing/2014/chart" uri="{C3380CC4-5D6E-409C-BE32-E72D297353CC}">
              <c16:uniqueId val="{00000004-B02D-4F47-8D0C-7D9EE27B2313}"/>
            </c:ext>
          </c:extLst>
        </c:ser>
        <c:ser>
          <c:idx val="5"/>
          <c:order val="4"/>
          <c:tx>
            <c:strRef>
              <c:f>'Data 4.3'!$A$46</c:f>
              <c:strCache>
                <c:ptCount val="1"/>
                <c:pt idx="0">
                  <c:v> Fotovoltaico </c:v>
                </c:pt>
              </c:strCache>
            </c:strRef>
          </c:tx>
          <c:spPr>
            <a:ln w="28575" cap="rnd">
              <a:solidFill>
                <a:srgbClr val="D4DA91"/>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4.3'!$B$46:$Q$46</c:f>
              <c:numCache>
                <c:formatCode>_-* #,##0.00_-;\-* #,##0.00_-;_-* "-"??_-;_-@_-</c:formatCode>
                <c:ptCount val="16"/>
                <c:pt idx="0">
                  <c:v>7906.44</c:v>
                </c:pt>
                <c:pt idx="1">
                  <c:v>7906.44</c:v>
                </c:pt>
                <c:pt idx="2">
                  <c:v>10160.519125682993</c:v>
                </c:pt>
                <c:pt idx="3">
                  <c:v>12551.229508196702</c:v>
                </c:pt>
                <c:pt idx="4">
                  <c:v>13479.29</c:v>
                </c:pt>
                <c:pt idx="5">
                  <c:v>16734.972677595593</c:v>
                </c:pt>
                <c:pt idx="6">
                  <c:v>19723.360655737604</c:v>
                </c:pt>
                <c:pt idx="7">
                  <c:v>20918.715846994499</c:v>
                </c:pt>
                <c:pt idx="8">
                  <c:v>20918.715846994499</c:v>
                </c:pt>
                <c:pt idx="9">
                  <c:v>23902.757078986702</c:v>
                </c:pt>
                <c:pt idx="10">
                  <c:v>25132.861113743304</c:v>
                </c:pt>
                <c:pt idx="11">
                  <c:v>25431.699911557502</c:v>
                </c:pt>
                <c:pt idx="12">
                  <c:v>26328.216305000096</c:v>
                </c:pt>
                <c:pt idx="13">
                  <c:v>28090.84699453551</c:v>
                </c:pt>
                <c:pt idx="14">
                  <c:v>29883.879781420699</c:v>
                </c:pt>
                <c:pt idx="15">
                  <c:v>18474.714874000001</c:v>
                </c:pt>
              </c:numCache>
            </c:numRef>
          </c:val>
          <c:smooth val="0"/>
          <c:extLst>
            <c:ext xmlns:c16="http://schemas.microsoft.com/office/drawing/2014/chart" uri="{C3380CC4-5D6E-409C-BE32-E72D297353CC}">
              <c16:uniqueId val="{00000005-B02D-4F47-8D0C-7D9EE27B2313}"/>
            </c:ext>
          </c:extLst>
        </c:ser>
        <c:ser>
          <c:idx val="6"/>
          <c:order val="5"/>
          <c:tx>
            <c:strRef>
              <c:f>'Data 4.3'!$A$47</c:f>
              <c:strCache>
                <c:ptCount val="1"/>
                <c:pt idx="0">
                  <c:v> Hidroelectrico </c:v>
                </c:pt>
              </c:strCache>
            </c:strRef>
          </c:tx>
          <c:spPr>
            <a:ln w="28575" cap="rnd">
              <a:solidFill>
                <a:srgbClr val="5CC9D8"/>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4.3'!$B$47:$Q$47</c:f>
              <c:numCache>
                <c:formatCode>_-* #,##0.00_-;\-* #,##0.00_-;_-* "-"??_-;_-@_-</c:formatCode>
                <c:ptCount val="16"/>
                <c:pt idx="0">
                  <c:v>12661</c:v>
                </c:pt>
                <c:pt idx="1">
                  <c:v>13148.91</c:v>
                </c:pt>
                <c:pt idx="2">
                  <c:v>13746.584699453611</c:v>
                </c:pt>
                <c:pt idx="3">
                  <c:v>13746.584699453495</c:v>
                </c:pt>
                <c:pt idx="4">
                  <c:v>13746.58</c:v>
                </c:pt>
                <c:pt idx="5">
                  <c:v>13746.58469945351</c:v>
                </c:pt>
                <c:pt idx="6">
                  <c:v>13746.584699453597</c:v>
                </c:pt>
                <c:pt idx="7">
                  <c:v>14941.939890710302</c:v>
                </c:pt>
                <c:pt idx="8">
                  <c:v>16734.972677595404</c:v>
                </c:pt>
                <c:pt idx="9">
                  <c:v>15539.617486338102</c:v>
                </c:pt>
                <c:pt idx="10">
                  <c:v>15539.617486338393</c:v>
                </c:pt>
                <c:pt idx="11">
                  <c:v>15240.778688524195</c:v>
                </c:pt>
                <c:pt idx="12">
                  <c:v>17930.3278688516</c:v>
                </c:pt>
                <c:pt idx="13">
                  <c:v>17332.650273223087</c:v>
                </c:pt>
                <c:pt idx="14">
                  <c:v>16734.972677594909</c:v>
                </c:pt>
                <c:pt idx="15">
                  <c:v>14532.884376</c:v>
                </c:pt>
              </c:numCache>
            </c:numRef>
          </c:val>
          <c:smooth val="0"/>
          <c:extLst>
            <c:ext xmlns:c16="http://schemas.microsoft.com/office/drawing/2014/chart" uri="{C3380CC4-5D6E-409C-BE32-E72D297353CC}">
              <c16:uniqueId val="{00000006-B02D-4F47-8D0C-7D9EE27B2313}"/>
            </c:ext>
          </c:extLst>
        </c:ser>
        <c:ser>
          <c:idx val="7"/>
          <c:order val="6"/>
          <c:tx>
            <c:strRef>
              <c:f>'Data 4.3'!$A$48</c:f>
              <c:strCache>
                <c:ptCount val="1"/>
                <c:pt idx="0">
                  <c:v> Eoleoelectrica </c:v>
                </c:pt>
              </c:strCache>
            </c:strRef>
          </c:tx>
          <c:spPr>
            <a:ln w="28575" cap="rnd">
              <a:solidFill>
                <a:schemeClr val="accent2"/>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4.3'!$B$48:$Q$48</c:f>
              <c:numCache>
                <c:formatCode>_-* #,##0.00_-;\-* #,##0.00_-;_-* "-"??_-;_-@_-</c:formatCode>
                <c:ptCount val="16"/>
                <c:pt idx="0">
                  <c:v>8278.2000000000007</c:v>
                </c:pt>
                <c:pt idx="1">
                  <c:v>8367.49</c:v>
                </c:pt>
                <c:pt idx="2">
                  <c:v>8965.163934426193</c:v>
                </c:pt>
                <c:pt idx="3">
                  <c:v>9562.8415300546039</c:v>
                </c:pt>
                <c:pt idx="4">
                  <c:v>9107.2999999999993</c:v>
                </c:pt>
                <c:pt idx="5">
                  <c:v>12551.2295081958</c:v>
                </c:pt>
                <c:pt idx="6">
                  <c:v>12551.229508196702</c:v>
                </c:pt>
                <c:pt idx="7">
                  <c:v>12818.761384335099</c:v>
                </c:pt>
                <c:pt idx="8">
                  <c:v>12818.761384335099</c:v>
                </c:pt>
                <c:pt idx="9">
                  <c:v>13162.361318098992</c:v>
                </c:pt>
                <c:pt idx="10">
                  <c:v>13653.30553713</c:v>
                </c:pt>
                <c:pt idx="11">
                  <c:v>14941.939890710011</c:v>
                </c:pt>
                <c:pt idx="12">
                  <c:v>14941.939890710011</c:v>
                </c:pt>
                <c:pt idx="13">
                  <c:v>14941.939890710011</c:v>
                </c:pt>
                <c:pt idx="14">
                  <c:v>14941.939890710011</c:v>
                </c:pt>
                <c:pt idx="15">
                  <c:v>9895.0814499999997</c:v>
                </c:pt>
              </c:numCache>
            </c:numRef>
          </c:val>
          <c:smooth val="0"/>
          <c:extLst>
            <c:ext xmlns:c16="http://schemas.microsoft.com/office/drawing/2014/chart" uri="{C3380CC4-5D6E-409C-BE32-E72D297353CC}">
              <c16:uniqueId val="{00000007-B02D-4F47-8D0C-7D9EE27B2313}"/>
            </c:ext>
          </c:extLst>
        </c:ser>
        <c:ser>
          <c:idx val="8"/>
          <c:order val="7"/>
          <c:tx>
            <c:strRef>
              <c:f>'Data 4.3'!$A$49</c:f>
              <c:strCache>
                <c:ptCount val="1"/>
                <c:pt idx="0">
                  <c:v> Cogeneracion eficiente </c:v>
                </c:pt>
              </c:strCache>
            </c:strRef>
          </c:tx>
          <c:spPr>
            <a:ln w="28575" cap="rnd">
              <a:solidFill>
                <a:srgbClr val="8A7257"/>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4.3'!$B$49:$Q$49</c:f>
              <c:numCache>
                <c:formatCode>_-* #,##0.00_-;\-* #,##0.00_-;_-* "-"??_-;_-@_-</c:formatCode>
                <c:ptCount val="16"/>
                <c:pt idx="0">
                  <c:v>2308</c:v>
                </c:pt>
                <c:pt idx="1">
                  <c:v>2626.96</c:v>
                </c:pt>
                <c:pt idx="2">
                  <c:v>2549.773449496899</c:v>
                </c:pt>
                <c:pt idx="3">
                  <c:v>2549.773449496899</c:v>
                </c:pt>
                <c:pt idx="4">
                  <c:v>2626.96</c:v>
                </c:pt>
                <c:pt idx="5">
                  <c:v>2549.773449496899</c:v>
                </c:pt>
                <c:pt idx="6">
                  <c:v>2549.773449496899</c:v>
                </c:pt>
                <c:pt idx="7">
                  <c:v>2549.773449496899</c:v>
                </c:pt>
                <c:pt idx="8">
                  <c:v>2549.773449496899</c:v>
                </c:pt>
                <c:pt idx="9">
                  <c:v>3586.6865375060006</c:v>
                </c:pt>
                <c:pt idx="10">
                  <c:v>4178.9064720930037</c:v>
                </c:pt>
                <c:pt idx="11">
                  <c:v>4183.7431693990075</c:v>
                </c:pt>
                <c:pt idx="12">
                  <c:v>4183.7431693990075</c:v>
                </c:pt>
                <c:pt idx="13">
                  <c:v>4183.7431693990075</c:v>
                </c:pt>
                <c:pt idx="14">
                  <c:v>4183.7431693990075</c:v>
                </c:pt>
                <c:pt idx="15">
                  <c:v>2703.1418400000002</c:v>
                </c:pt>
              </c:numCache>
            </c:numRef>
          </c:val>
          <c:smooth val="0"/>
          <c:extLst>
            <c:ext xmlns:c16="http://schemas.microsoft.com/office/drawing/2014/chart" uri="{C3380CC4-5D6E-409C-BE32-E72D297353CC}">
              <c16:uniqueId val="{00000008-B02D-4F47-8D0C-7D9EE27B2313}"/>
            </c:ext>
          </c:extLst>
        </c:ser>
        <c:ser>
          <c:idx val="9"/>
          <c:order val="8"/>
          <c:tx>
            <c:strRef>
              <c:f>'Data 4.3'!$A$50</c:f>
              <c:strCache>
                <c:ptCount val="1"/>
                <c:pt idx="0">
                  <c:v> Nucleoelectrica </c:v>
                </c:pt>
              </c:strCache>
            </c:strRef>
          </c:tx>
          <c:spPr>
            <a:ln w="28575" cap="rnd">
              <a:solidFill>
                <a:srgbClr val="FF0000"/>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4.3'!$B$50:$Q$50</c:f>
              <c:numCache>
                <c:formatCode>_-* #,##0.00_-;\-* #,##0.00_-;_-* "-"??_-;_-@_-</c:formatCode>
                <c:ptCount val="16"/>
                <c:pt idx="0">
                  <c:v>1608</c:v>
                </c:pt>
                <c:pt idx="1">
                  <c:v>1608</c:v>
                </c:pt>
                <c:pt idx="2">
                  <c:v>1608</c:v>
                </c:pt>
                <c:pt idx="3">
                  <c:v>1608</c:v>
                </c:pt>
                <c:pt idx="4">
                  <c:v>1608</c:v>
                </c:pt>
                <c:pt idx="5">
                  <c:v>1645.248</c:v>
                </c:pt>
                <c:pt idx="6">
                  <c:v>1645.248</c:v>
                </c:pt>
                <c:pt idx="7">
                  <c:v>1645.248</c:v>
                </c:pt>
                <c:pt idx="8">
                  <c:v>1645.248</c:v>
                </c:pt>
                <c:pt idx="9">
                  <c:v>1645.248</c:v>
                </c:pt>
                <c:pt idx="10">
                  <c:v>1645.248</c:v>
                </c:pt>
                <c:pt idx="11">
                  <c:v>1645.248</c:v>
                </c:pt>
                <c:pt idx="12">
                  <c:v>1645.248</c:v>
                </c:pt>
                <c:pt idx="13">
                  <c:v>1645.248</c:v>
                </c:pt>
                <c:pt idx="14">
                  <c:v>1645.248</c:v>
                </c:pt>
                <c:pt idx="15">
                  <c:v>1645.2647936000001</c:v>
                </c:pt>
              </c:numCache>
            </c:numRef>
          </c:val>
          <c:smooth val="0"/>
          <c:extLst>
            <c:ext xmlns:c16="http://schemas.microsoft.com/office/drawing/2014/chart" uri="{C3380CC4-5D6E-409C-BE32-E72D297353CC}">
              <c16:uniqueId val="{00000009-B02D-4F47-8D0C-7D9EE27B2313}"/>
            </c:ext>
          </c:extLst>
        </c:ser>
        <c:ser>
          <c:idx val="10"/>
          <c:order val="9"/>
          <c:tx>
            <c:strRef>
              <c:f>'Data 4.3'!$A$51</c:f>
              <c:strCache>
                <c:ptCount val="1"/>
                <c:pt idx="0">
                  <c:v> Geotermoelectrica </c:v>
                </c:pt>
              </c:strCache>
            </c:strRef>
          </c:tx>
          <c:spPr>
            <a:ln w="28575" cap="rnd">
              <a:solidFill>
                <a:schemeClr val="accent2">
                  <a:lumMod val="60000"/>
                  <a:lumOff val="40000"/>
                </a:schemeClr>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4.3'!$B$51:$Q$51</c:f>
              <c:numCache>
                <c:formatCode>_-* #,##0.00_-;\-* #,##0.00_-;_-* "-"??_-;_-@_-</c:formatCode>
                <c:ptCount val="16"/>
                <c:pt idx="0">
                  <c:v>976</c:v>
                </c:pt>
                <c:pt idx="1">
                  <c:v>1183.43</c:v>
                </c:pt>
                <c:pt idx="2">
                  <c:v>2366.8639053255029</c:v>
                </c:pt>
                <c:pt idx="3">
                  <c:v>1196.5811965809989</c:v>
                </c:pt>
                <c:pt idx="4">
                  <c:v>1196.58</c:v>
                </c:pt>
                <c:pt idx="5">
                  <c:v>1185.1851851859974</c:v>
                </c:pt>
                <c:pt idx="6">
                  <c:v>1777.7777777779993</c:v>
                </c:pt>
                <c:pt idx="7">
                  <c:v>1210.534304796005</c:v>
                </c:pt>
                <c:pt idx="8">
                  <c:v>1000</c:v>
                </c:pt>
                <c:pt idx="9">
                  <c:v>1195.5621791680023</c:v>
                </c:pt>
                <c:pt idx="10">
                  <c:v>1193.97327774101</c:v>
                </c:pt>
                <c:pt idx="11">
                  <c:v>1195.3551912559924</c:v>
                </c:pt>
                <c:pt idx="12">
                  <c:v>1195.3551912569965</c:v>
                </c:pt>
                <c:pt idx="13">
                  <c:v>1195.3551912569965</c:v>
                </c:pt>
                <c:pt idx="14">
                  <c:v>1195.3551912569965</c:v>
                </c:pt>
                <c:pt idx="15">
                  <c:v>1195.3551912569965</c:v>
                </c:pt>
              </c:numCache>
            </c:numRef>
          </c:val>
          <c:smooth val="0"/>
          <c:extLst>
            <c:ext xmlns:c16="http://schemas.microsoft.com/office/drawing/2014/chart" uri="{C3380CC4-5D6E-409C-BE32-E72D297353CC}">
              <c16:uniqueId val="{0000000A-B02D-4F47-8D0C-7D9EE27B2313}"/>
            </c:ext>
          </c:extLst>
        </c:ser>
        <c:ser>
          <c:idx val="11"/>
          <c:order val="10"/>
          <c:tx>
            <c:strRef>
              <c:f>'Data 4.3'!$A$52</c:f>
              <c:strCache>
                <c:ptCount val="1"/>
                <c:pt idx="0">
                  <c:v> Bioenergia </c:v>
                </c:pt>
              </c:strCache>
            </c:strRef>
          </c:tx>
          <c:spPr>
            <a:ln w="28575" cap="rnd">
              <a:solidFill>
                <a:schemeClr val="accent4"/>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4.3'!$B$52:$Q$52</c:f>
              <c:numCache>
                <c:formatCode>_-* #,##0.00_-;\-* #,##0.00_-;_-* "-"??_-;_-@_-</c:formatCode>
                <c:ptCount val="16"/>
                <c:pt idx="0">
                  <c:v>505</c:v>
                </c:pt>
                <c:pt idx="1">
                  <c:v>506</c:v>
                </c:pt>
                <c:pt idx="2">
                  <c:v>408</c:v>
                </c:pt>
                <c:pt idx="3">
                  <c:v>1794.8717948720005</c:v>
                </c:pt>
                <c:pt idx="4">
                  <c:v>592.59</c:v>
                </c:pt>
                <c:pt idx="5">
                  <c:v>592.59259259200189</c:v>
                </c:pt>
                <c:pt idx="6">
                  <c:v>592.59259259300597</c:v>
                </c:pt>
                <c:pt idx="7">
                  <c:v>605.26715239799523</c:v>
                </c:pt>
                <c:pt idx="8">
                  <c:v>1000</c:v>
                </c:pt>
                <c:pt idx="9">
                  <c:v>597.78108958499797</c:v>
                </c:pt>
                <c:pt idx="10">
                  <c:v>596.98663887099246</c:v>
                </c:pt>
                <c:pt idx="11">
                  <c:v>597.67759562900756</c:v>
                </c:pt>
                <c:pt idx="12">
                  <c:v>597.67759562900756</c:v>
                </c:pt>
                <c:pt idx="13">
                  <c:v>597.67759562800347</c:v>
                </c:pt>
                <c:pt idx="14">
                  <c:v>597.67759562800347</c:v>
                </c:pt>
                <c:pt idx="15">
                  <c:v>597.67759562801803</c:v>
                </c:pt>
              </c:numCache>
            </c:numRef>
          </c:val>
          <c:smooth val="0"/>
          <c:extLst>
            <c:ext xmlns:c16="http://schemas.microsoft.com/office/drawing/2014/chart" uri="{C3380CC4-5D6E-409C-BE32-E72D297353CC}">
              <c16:uniqueId val="{0000000B-B02D-4F47-8D0C-7D9EE27B2313}"/>
            </c:ext>
          </c:extLst>
        </c:ser>
        <c:ser>
          <c:idx val="12"/>
          <c:order val="11"/>
          <c:tx>
            <c:strRef>
              <c:f>'Data 4.3'!$A$53</c:f>
              <c:strCache>
                <c:ptCount val="1"/>
                <c:pt idx="0">
                  <c:v> Baterias </c:v>
                </c:pt>
              </c:strCache>
            </c:strRef>
          </c:tx>
          <c:spPr>
            <a:ln w="28575" cap="rnd">
              <a:solidFill>
                <a:srgbClr val="A1605A"/>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4.3'!$B$53:$Q$53</c:f>
              <c:numCache>
                <c:formatCode>_-* #,##0.00_-;\-* #,##0.00_-;_-* "-"??_-;_-@_-</c:formatCode>
                <c:ptCount val="16"/>
                <c:pt idx="0">
                  <c:v>20</c:v>
                </c:pt>
                <c:pt idx="1">
                  <c:v>20</c:v>
                </c:pt>
                <c:pt idx="2">
                  <c:v>1183.4319526627078</c:v>
                </c:pt>
                <c:pt idx="3">
                  <c:v>598.29059829100152</c:v>
                </c:pt>
                <c:pt idx="4">
                  <c:v>2625.35</c:v>
                </c:pt>
                <c:pt idx="5">
                  <c:v>2370.3703703709907</c:v>
                </c:pt>
                <c:pt idx="6">
                  <c:v>2370.3703703700012</c:v>
                </c:pt>
                <c:pt idx="7">
                  <c:v>4236.870066789008</c:v>
                </c:pt>
                <c:pt idx="8">
                  <c:v>4000</c:v>
                </c:pt>
                <c:pt idx="9">
                  <c:v>5977.8108958429948</c:v>
                </c:pt>
                <c:pt idx="10">
                  <c:v>5969.866388704002</c:v>
                </c:pt>
                <c:pt idx="11">
                  <c:v>5976.7759562840074</c:v>
                </c:pt>
                <c:pt idx="12">
                  <c:v>7172.1311475410039</c:v>
                </c:pt>
                <c:pt idx="13">
                  <c:v>7172.1311475409893</c:v>
                </c:pt>
                <c:pt idx="14">
                  <c:v>7769.8087431690074</c:v>
                </c:pt>
                <c:pt idx="15">
                  <c:v>2990.7987199999998</c:v>
                </c:pt>
              </c:numCache>
            </c:numRef>
          </c:val>
          <c:smooth val="0"/>
          <c:extLst>
            <c:ext xmlns:c16="http://schemas.microsoft.com/office/drawing/2014/chart" uri="{C3380CC4-5D6E-409C-BE32-E72D297353CC}">
              <c16:uniqueId val="{0000000C-B02D-4F47-8D0C-7D9EE27B2313}"/>
            </c:ext>
          </c:extLst>
        </c:ser>
        <c:ser>
          <c:idx val="13"/>
          <c:order val="12"/>
          <c:tx>
            <c:strRef>
              <c:f>'Data 4.3'!$A$54</c:f>
              <c:strCache>
                <c:ptCount val="1"/>
                <c:pt idx="0">
                  <c:v> GD-FV </c:v>
                </c:pt>
              </c:strCache>
            </c:strRef>
          </c:tx>
          <c:spPr>
            <a:ln w="28575" cap="rnd">
              <a:solidFill>
                <a:srgbClr val="5CBB47"/>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4.3'!$B$54:$Q$54</c:f>
              <c:numCache>
                <c:formatCode>_-* #,##0.00_-;\-* #,##0.00_-;_-* "-"??_-;_-@_-</c:formatCode>
                <c:ptCount val="16"/>
                <c:pt idx="0">
                  <c:v>2613</c:v>
                </c:pt>
                <c:pt idx="1">
                  <c:v>4244.51</c:v>
                </c:pt>
                <c:pt idx="2">
                  <c:v>3837.1002683736006</c:v>
                </c:pt>
                <c:pt idx="3">
                  <c:v>4562.1409555830032</c:v>
                </c:pt>
                <c:pt idx="4">
                  <c:v>4703.6499999999996</c:v>
                </c:pt>
                <c:pt idx="5">
                  <c:v>5627</c:v>
                </c:pt>
                <c:pt idx="6">
                  <c:v>7300.5464480880037</c:v>
                </c:pt>
                <c:pt idx="7">
                  <c:v>6052.6715239829937</c:v>
                </c:pt>
                <c:pt idx="8">
                  <c:v>9989.071038250986</c:v>
                </c:pt>
                <c:pt idx="9">
                  <c:v>8368.9352541819972</c:v>
                </c:pt>
                <c:pt idx="10">
                  <c:v>8972</c:v>
                </c:pt>
                <c:pt idx="11">
                  <c:v>9562.8415300549823</c:v>
                </c:pt>
                <c:pt idx="12">
                  <c:v>10160.519125683</c:v>
                </c:pt>
                <c:pt idx="13">
                  <c:v>10160.519125683</c:v>
                </c:pt>
                <c:pt idx="14">
                  <c:v>10758.196721311979</c:v>
                </c:pt>
                <c:pt idx="15">
                  <c:v>11442</c:v>
                </c:pt>
              </c:numCache>
            </c:numRef>
          </c:val>
          <c:smooth val="0"/>
          <c:extLst>
            <c:ext xmlns:c16="http://schemas.microsoft.com/office/drawing/2014/chart" uri="{C3380CC4-5D6E-409C-BE32-E72D297353CC}">
              <c16:uniqueId val="{0000000D-B02D-4F47-8D0C-7D9EE27B2313}"/>
            </c:ext>
          </c:extLst>
        </c:ser>
        <c:ser>
          <c:idx val="14"/>
          <c:order val="13"/>
          <c:tx>
            <c:strRef>
              <c:f>'Data 4.3'!$A$55</c:f>
              <c:strCache>
                <c:ptCount val="1"/>
                <c:pt idx="0">
                  <c:v> CCH2 </c:v>
                </c:pt>
              </c:strCache>
            </c:strRef>
          </c:tx>
          <c:spPr>
            <a:ln w="28575" cap="rnd">
              <a:solidFill>
                <a:srgbClr val="99C97D"/>
              </a:solidFill>
              <a:round/>
            </a:ln>
            <a:effectLst/>
          </c:spPr>
          <c:marker>
            <c:symbol val="none"/>
          </c:marker>
          <c:cat>
            <c:numRef>
              <c:f>'Data 4.3'!$B$40:$Q$40</c:f>
              <c:numCache>
                <c:formatCode>General</c:formatCode>
                <c:ptCount val="16"/>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numCache>
            </c:numRef>
          </c:cat>
          <c:val>
            <c:numRef>
              <c:f>'Data 4.3'!$B$55:$Q$55</c:f>
              <c:numCache>
                <c:formatCode>_-* #,##0.00_-;\-* #,##0.00_-;_-* "-"??_-;_-@_-</c:formatCode>
                <c:ptCount val="16"/>
                <c:pt idx="0">
                  <c:v>0</c:v>
                </c:pt>
                <c:pt idx="1">
                  <c:v>0</c:v>
                </c:pt>
                <c:pt idx="2">
                  <c:v>0</c:v>
                </c:pt>
                <c:pt idx="3">
                  <c:v>0</c:v>
                </c:pt>
                <c:pt idx="4">
                  <c:v>0</c:v>
                </c:pt>
                <c:pt idx="5">
                  <c:v>0</c:v>
                </c:pt>
                <c:pt idx="6">
                  <c:v>0</c:v>
                </c:pt>
                <c:pt idx="7">
                  <c:v>0</c:v>
                </c:pt>
                <c:pt idx="8">
                  <c:v>0</c:v>
                </c:pt>
                <c:pt idx="9">
                  <c:v>0</c:v>
                </c:pt>
                <c:pt idx="10">
                  <c:v>0</c:v>
                </c:pt>
                <c:pt idx="11">
                  <c:v>1195.3551912569965</c:v>
                </c:pt>
                <c:pt idx="12">
                  <c:v>1212.4316939889977</c:v>
                </c:pt>
                <c:pt idx="13">
                  <c:v>2527.3224043720111</c:v>
                </c:pt>
                <c:pt idx="14">
                  <c:v>3415.3005464480084</c:v>
                </c:pt>
                <c:pt idx="15">
                  <c:v>1882.4304000000002</c:v>
                </c:pt>
              </c:numCache>
            </c:numRef>
          </c:val>
          <c:smooth val="0"/>
          <c:extLst>
            <c:ext xmlns:c16="http://schemas.microsoft.com/office/drawing/2014/chart" uri="{C3380CC4-5D6E-409C-BE32-E72D297353CC}">
              <c16:uniqueId val="{0000000E-B02D-4F47-8D0C-7D9EE27B2313}"/>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262525647"/>
        <c:axId val="252792671"/>
      </c:lineChart>
      <c:catAx>
        <c:axId val="26252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52792671"/>
        <c:crosses val="autoZero"/>
        <c:auto val="1"/>
        <c:lblAlgn val="ctr"/>
        <c:lblOffset val="100"/>
        <c:noMultiLvlLbl val="0"/>
      </c:catAx>
      <c:valAx>
        <c:axId val="252792671"/>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62525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Capacity Forecast Generation Mix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doughnutChart>
        <c:varyColors val="1"/>
        <c:ser>
          <c:idx val="0"/>
          <c:order val="0"/>
          <c:tx>
            <c:strRef>
              <c:f>'Data 4.3'!$B$40</c:f>
              <c:strCache>
                <c:ptCount val="1"/>
                <c:pt idx="0">
                  <c:v>2022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90-3445-A288-CC8DB761BD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90-3445-A288-CC8DB761BD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90-3445-A288-CC8DB761BD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90-3445-A288-CC8DB761BD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90-3445-A288-CC8DB761BD0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90-3445-A288-CC8DB761BD0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490-3445-A288-CC8DB761BD0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490-3445-A288-CC8DB761BD0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490-3445-A288-CC8DB761BD0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490-3445-A288-CC8DB761BD0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490-3445-A288-CC8DB761BD0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490-3445-A288-CC8DB761BD0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490-3445-A288-CC8DB761BD0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490-3445-A288-CC8DB761BD0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490-3445-A288-CC8DB761BD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4.3'!$A$41:$A$55</c:f>
              <c:strCache>
                <c:ptCount val="15"/>
                <c:pt idx="0">
                  <c:v> Ciclo Combinado </c:v>
                </c:pt>
                <c:pt idx="1">
                  <c:v> Termica convencional </c:v>
                </c:pt>
                <c:pt idx="2">
                  <c:v> Carboelectrica </c:v>
                </c:pt>
                <c:pt idx="3">
                  <c:v> Turbogas </c:v>
                </c:pt>
                <c:pt idx="4">
                  <c:v> Combustion Interna </c:v>
                </c:pt>
                <c:pt idx="5">
                  <c:v> Fotovoltaico </c:v>
                </c:pt>
                <c:pt idx="6">
                  <c:v> Hidroelectrico </c:v>
                </c:pt>
                <c:pt idx="7">
                  <c:v> Eoleoelectrica </c:v>
                </c:pt>
                <c:pt idx="8">
                  <c:v> Cogeneracion eficiente </c:v>
                </c:pt>
                <c:pt idx="9">
                  <c:v> Nucleoelectrica </c:v>
                </c:pt>
                <c:pt idx="10">
                  <c:v> Geotermoelectrica </c:v>
                </c:pt>
                <c:pt idx="11">
                  <c:v> Bioenergia </c:v>
                </c:pt>
                <c:pt idx="12">
                  <c:v> Baterias </c:v>
                </c:pt>
                <c:pt idx="13">
                  <c:v> GD-FV </c:v>
                </c:pt>
                <c:pt idx="14">
                  <c:v> CCH2 </c:v>
                </c:pt>
              </c:strCache>
            </c:strRef>
          </c:cat>
          <c:val>
            <c:numRef>
              <c:f>'Data 4.3'!$B$41:$B$55</c:f>
              <c:numCache>
                <c:formatCode>_-* #,##0.00_-;\-* #,##0.00_-;_-* "-"??_-;_-@_-</c:formatCode>
                <c:ptCount val="15"/>
                <c:pt idx="0">
                  <c:v>34413</c:v>
                </c:pt>
                <c:pt idx="1">
                  <c:v>12211</c:v>
                </c:pt>
                <c:pt idx="2">
                  <c:v>5463</c:v>
                </c:pt>
                <c:pt idx="3">
                  <c:v>4404</c:v>
                </c:pt>
                <c:pt idx="4">
                  <c:v>850</c:v>
                </c:pt>
                <c:pt idx="5">
                  <c:v>7906.44</c:v>
                </c:pt>
                <c:pt idx="6">
                  <c:v>12661</c:v>
                </c:pt>
                <c:pt idx="7">
                  <c:v>8278.2000000000007</c:v>
                </c:pt>
                <c:pt idx="8">
                  <c:v>2308</c:v>
                </c:pt>
                <c:pt idx="9">
                  <c:v>1608</c:v>
                </c:pt>
                <c:pt idx="10">
                  <c:v>976</c:v>
                </c:pt>
                <c:pt idx="11">
                  <c:v>505</c:v>
                </c:pt>
                <c:pt idx="12">
                  <c:v>20</c:v>
                </c:pt>
                <c:pt idx="13">
                  <c:v>2613</c:v>
                </c:pt>
                <c:pt idx="14">
                  <c:v>0</c:v>
                </c:pt>
              </c:numCache>
            </c:numRef>
          </c:val>
          <c:extLst>
            <c:ext xmlns:c16="http://schemas.microsoft.com/office/drawing/2014/chart" uri="{C3380CC4-5D6E-409C-BE32-E72D297353CC}">
              <c16:uniqueId val="{00000000-E83A-4D4D-9EC7-EFA665E3F613}"/>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Capacity Forecast Generation Mix 2026</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MX"/>
        </a:p>
      </c:txPr>
    </c:title>
    <c:autoTitleDeleted val="0"/>
    <c:plotArea>
      <c:layout/>
      <c:doughnutChart>
        <c:varyColors val="1"/>
        <c:ser>
          <c:idx val="0"/>
          <c:order val="0"/>
          <c:tx>
            <c:strRef>
              <c:f>'Data 4.3'!$F$40</c:f>
              <c:strCache>
                <c:ptCount val="1"/>
                <c:pt idx="0">
                  <c:v>2026</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C4-6A43-8502-6F5C2D6BD6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C4-6A43-8502-6F5C2D6BD6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C4-6A43-8502-6F5C2D6BD6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C4-6A43-8502-6F5C2D6BD6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C4-6A43-8502-6F5C2D6BD60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3C4-6A43-8502-6F5C2D6BD60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3C4-6A43-8502-6F5C2D6BD60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3C4-6A43-8502-6F5C2D6BD60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3C4-6A43-8502-6F5C2D6BD60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3C4-6A43-8502-6F5C2D6BD60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3C4-6A43-8502-6F5C2D6BD60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3C4-6A43-8502-6F5C2D6BD60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3C4-6A43-8502-6F5C2D6BD60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3C4-6A43-8502-6F5C2D6BD60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3C4-6A43-8502-6F5C2D6BD6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4.3'!$A$41:$A$55</c:f>
              <c:strCache>
                <c:ptCount val="15"/>
                <c:pt idx="0">
                  <c:v> Ciclo Combinado </c:v>
                </c:pt>
                <c:pt idx="1">
                  <c:v> Termica convencional </c:v>
                </c:pt>
                <c:pt idx="2">
                  <c:v> Carboelectrica </c:v>
                </c:pt>
                <c:pt idx="3">
                  <c:v> Turbogas </c:v>
                </c:pt>
                <c:pt idx="4">
                  <c:v> Combustion Interna </c:v>
                </c:pt>
                <c:pt idx="5">
                  <c:v> Fotovoltaico </c:v>
                </c:pt>
                <c:pt idx="6">
                  <c:v> Hidroelectrico </c:v>
                </c:pt>
                <c:pt idx="7">
                  <c:v> Eoleoelectrica </c:v>
                </c:pt>
                <c:pt idx="8">
                  <c:v> Cogeneracion eficiente </c:v>
                </c:pt>
                <c:pt idx="9">
                  <c:v> Nucleoelectrica </c:v>
                </c:pt>
                <c:pt idx="10">
                  <c:v> Geotermoelectrica </c:v>
                </c:pt>
                <c:pt idx="11">
                  <c:v> Bioenergia </c:v>
                </c:pt>
                <c:pt idx="12">
                  <c:v> Baterias </c:v>
                </c:pt>
                <c:pt idx="13">
                  <c:v> GD-FV </c:v>
                </c:pt>
                <c:pt idx="14">
                  <c:v> CCH2 </c:v>
                </c:pt>
              </c:strCache>
            </c:strRef>
          </c:cat>
          <c:val>
            <c:numRef>
              <c:f>'Data 4.3'!$F$41:$F$55</c:f>
              <c:numCache>
                <c:formatCode>_-* #,##0.00_-;\-* #,##0.00_-;_-* "-"??_-;_-@_-</c:formatCode>
                <c:ptCount val="15"/>
                <c:pt idx="0">
                  <c:v>41518.49</c:v>
                </c:pt>
                <c:pt idx="1">
                  <c:v>12211</c:v>
                </c:pt>
                <c:pt idx="2">
                  <c:v>5463</c:v>
                </c:pt>
                <c:pt idx="3">
                  <c:v>4404</c:v>
                </c:pt>
                <c:pt idx="4">
                  <c:v>1839.37</c:v>
                </c:pt>
                <c:pt idx="5">
                  <c:v>13479.29</c:v>
                </c:pt>
                <c:pt idx="6">
                  <c:v>13746.58</c:v>
                </c:pt>
                <c:pt idx="7">
                  <c:v>9107.2999999999993</c:v>
                </c:pt>
                <c:pt idx="8">
                  <c:v>2626.96</c:v>
                </c:pt>
                <c:pt idx="9">
                  <c:v>1608</c:v>
                </c:pt>
                <c:pt idx="10">
                  <c:v>1196.58</c:v>
                </c:pt>
                <c:pt idx="11">
                  <c:v>592.59</c:v>
                </c:pt>
                <c:pt idx="12">
                  <c:v>2625.35</c:v>
                </c:pt>
                <c:pt idx="13">
                  <c:v>4703.6499999999996</c:v>
                </c:pt>
                <c:pt idx="14">
                  <c:v>0</c:v>
                </c:pt>
              </c:numCache>
            </c:numRef>
          </c:val>
          <c:extLst>
            <c:ext xmlns:c16="http://schemas.microsoft.com/office/drawing/2014/chart" uri="{C3380CC4-5D6E-409C-BE32-E72D297353CC}">
              <c16:uniqueId val="{00000000-3268-F543-9F9E-FFFA5383AE06}"/>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Capacity Forecast Generation Mix 2023</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MX"/>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82-2D4E-BB69-4598ED82A5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82-2D4E-BB69-4598ED82A5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82-2D4E-BB69-4598ED82A5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82-2D4E-BB69-4598ED82A5B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82-2D4E-BB69-4598ED82A5B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F82-2D4E-BB69-4598ED82A5B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F82-2D4E-BB69-4598ED82A5B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F82-2D4E-BB69-4598ED82A5B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F82-2D4E-BB69-4598ED82A5B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F82-2D4E-BB69-4598ED82A5B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F82-2D4E-BB69-4598ED82A5B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F82-2D4E-BB69-4598ED82A5B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F82-2D4E-BB69-4598ED82A5B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F82-2D4E-BB69-4598ED82A5BB}"/>
              </c:ext>
            </c:extLst>
          </c:dPt>
          <c:dLbls>
            <c:dLbl>
              <c:idx val="13"/>
              <c:layout>
                <c:manualLayout>
                  <c:x val="0.41095454441589124"/>
                  <c:y val="0.114000112871036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9F82-2D4E-BB69-4598ED82A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4.3'!$A$41:$A$54</c:f>
              <c:strCache>
                <c:ptCount val="14"/>
                <c:pt idx="0">
                  <c:v> Ciclo Combinado </c:v>
                </c:pt>
                <c:pt idx="1">
                  <c:v> Termica convencional </c:v>
                </c:pt>
                <c:pt idx="2">
                  <c:v> Carboelectrica </c:v>
                </c:pt>
                <c:pt idx="3">
                  <c:v> Turbogas </c:v>
                </c:pt>
                <c:pt idx="4">
                  <c:v> Combustion Interna </c:v>
                </c:pt>
                <c:pt idx="5">
                  <c:v> Fotovoltaico </c:v>
                </c:pt>
                <c:pt idx="6">
                  <c:v> Hidroelectrico </c:v>
                </c:pt>
                <c:pt idx="7">
                  <c:v> Eoleoelectrica </c:v>
                </c:pt>
                <c:pt idx="8">
                  <c:v> Cogeneracion eficiente </c:v>
                </c:pt>
                <c:pt idx="9">
                  <c:v> Nucleoelectrica </c:v>
                </c:pt>
                <c:pt idx="10">
                  <c:v> Geotermoelectrica </c:v>
                </c:pt>
                <c:pt idx="11">
                  <c:v> Bioenergia </c:v>
                </c:pt>
                <c:pt idx="12">
                  <c:v> Baterias </c:v>
                </c:pt>
                <c:pt idx="13">
                  <c:v> GD-FV </c:v>
                </c:pt>
              </c:strCache>
            </c:strRef>
          </c:cat>
          <c:val>
            <c:numRef>
              <c:f>'Data 4.3'!$C$41:$C$54</c:f>
              <c:numCache>
                <c:formatCode>_-* #,##0.00_-;\-* #,##0.00_-;_-* "-"??_-;_-@_-</c:formatCode>
                <c:ptCount val="14"/>
                <c:pt idx="0">
                  <c:v>34620.9</c:v>
                </c:pt>
                <c:pt idx="1">
                  <c:v>12211</c:v>
                </c:pt>
                <c:pt idx="2">
                  <c:v>5463</c:v>
                </c:pt>
                <c:pt idx="3">
                  <c:v>4404</c:v>
                </c:pt>
                <c:pt idx="4">
                  <c:v>1178.3699999999999</c:v>
                </c:pt>
                <c:pt idx="5">
                  <c:v>7906.44</c:v>
                </c:pt>
                <c:pt idx="6">
                  <c:v>13148.91</c:v>
                </c:pt>
                <c:pt idx="7">
                  <c:v>8367.49</c:v>
                </c:pt>
                <c:pt idx="8">
                  <c:v>2626.96</c:v>
                </c:pt>
                <c:pt idx="9">
                  <c:v>1608</c:v>
                </c:pt>
                <c:pt idx="10">
                  <c:v>1183.43</c:v>
                </c:pt>
                <c:pt idx="11">
                  <c:v>506</c:v>
                </c:pt>
                <c:pt idx="12">
                  <c:v>20</c:v>
                </c:pt>
                <c:pt idx="13">
                  <c:v>4244.51</c:v>
                </c:pt>
              </c:numCache>
            </c:numRef>
          </c:val>
          <c:extLst>
            <c:ext xmlns:c16="http://schemas.microsoft.com/office/drawing/2014/chart" uri="{C3380CC4-5D6E-409C-BE32-E72D297353CC}">
              <c16:uniqueId val="{00000001-29F7-4231-8D17-DDE793D1ECE2}"/>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FIGURA 4.10 AVANCE EN EL CUMPLIMIENTO DE LOS COMPROMISOS DE MÉXICO EN LA GENERACIÓN DE ELECTRICIDAD CON ENERGÍAS LIMPIAS 2018-2022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'Cap 4 4.10'!$C$27</c:f>
              <c:strCache>
                <c:ptCount val="1"/>
                <c:pt idx="0">
                  <c:v>% EL</c:v>
                </c:pt>
              </c:strCache>
            </c:strRef>
          </c:tx>
          <c:spPr>
            <a:solidFill>
              <a:schemeClr val="accent1"/>
            </a:solidFill>
            <a:ln>
              <a:noFill/>
            </a:ln>
            <a:effectLst/>
          </c:spPr>
          <c:invertIfNegative val="0"/>
          <c:cat>
            <c:numRef>
              <c:f>'Cap 4 4.10'!$B$28:$B$32</c:f>
              <c:numCache>
                <c:formatCode>General</c:formatCode>
                <c:ptCount val="5"/>
                <c:pt idx="0">
                  <c:v>2018</c:v>
                </c:pt>
                <c:pt idx="1">
                  <c:v>2019</c:v>
                </c:pt>
                <c:pt idx="2">
                  <c:v>2020</c:v>
                </c:pt>
                <c:pt idx="3">
                  <c:v>2021</c:v>
                </c:pt>
                <c:pt idx="4">
                  <c:v>2022</c:v>
                </c:pt>
              </c:numCache>
            </c:numRef>
          </c:cat>
          <c:val>
            <c:numRef>
              <c:f>'Cap 4 4.10'!$C$28:$C$32</c:f>
              <c:numCache>
                <c:formatCode>0.00%</c:formatCode>
                <c:ptCount val="5"/>
                <c:pt idx="0">
                  <c:v>0.22500000000000001</c:v>
                </c:pt>
                <c:pt idx="1">
                  <c:v>0.222</c:v>
                </c:pt>
                <c:pt idx="2">
                  <c:v>0.26600000000000001</c:v>
                </c:pt>
                <c:pt idx="3">
                  <c:v>0.29499999999999998</c:v>
                </c:pt>
                <c:pt idx="4">
                  <c:v>0.312</c:v>
                </c:pt>
              </c:numCache>
            </c:numRef>
          </c:val>
          <c:extLst>
            <c:ext xmlns:c16="http://schemas.microsoft.com/office/drawing/2014/chart" uri="{C3380CC4-5D6E-409C-BE32-E72D297353CC}">
              <c16:uniqueId val="{00000000-E680-9F4B-ACBB-304A0B27A72F}"/>
            </c:ext>
          </c:extLst>
        </c:ser>
        <c:ser>
          <c:idx val="1"/>
          <c:order val="1"/>
          <c:tx>
            <c:strRef>
              <c:f>'Cap 4 4.10'!$D$27</c:f>
              <c:strCache>
                <c:ptCount val="1"/>
                <c:pt idx="0">
                  <c:v>% Meta LTE</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1"/>
            <c:trendlineLbl>
              <c:layout>
                <c:manualLayout>
                  <c:x val="2.6364332401131538E-2"/>
                  <c:y val="-9.486758552464473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cat>
            <c:numRef>
              <c:f>'Cap 4 4.10'!$B$28:$B$32</c:f>
              <c:numCache>
                <c:formatCode>General</c:formatCode>
                <c:ptCount val="5"/>
                <c:pt idx="0">
                  <c:v>2018</c:v>
                </c:pt>
                <c:pt idx="1">
                  <c:v>2019</c:v>
                </c:pt>
                <c:pt idx="2">
                  <c:v>2020</c:v>
                </c:pt>
                <c:pt idx="3">
                  <c:v>2021</c:v>
                </c:pt>
                <c:pt idx="4">
                  <c:v>2022</c:v>
                </c:pt>
              </c:numCache>
            </c:numRef>
          </c:cat>
          <c:val>
            <c:numRef>
              <c:f>'Cap 4 4.10'!$D$28:$D$32</c:f>
              <c:numCache>
                <c:formatCode>General</c:formatCode>
                <c:ptCount val="5"/>
                <c:pt idx="0" formatCode="0%">
                  <c:v>0.25</c:v>
                </c:pt>
                <c:pt idx="3" formatCode="0%">
                  <c:v>0.3</c:v>
                </c:pt>
              </c:numCache>
            </c:numRef>
          </c:val>
          <c:extLst>
            <c:ext xmlns:c16="http://schemas.microsoft.com/office/drawing/2014/chart" uri="{C3380CC4-5D6E-409C-BE32-E72D297353CC}">
              <c16:uniqueId val="{00000001-E680-9F4B-ACBB-304A0B27A72F}"/>
            </c:ext>
          </c:extLst>
        </c:ser>
        <c:dLbls>
          <c:showLegendKey val="0"/>
          <c:showVal val="0"/>
          <c:showCatName val="0"/>
          <c:showSerName val="0"/>
          <c:showPercent val="0"/>
          <c:showBubbleSize val="0"/>
        </c:dLbls>
        <c:gapWidth val="219"/>
        <c:overlap val="-27"/>
        <c:axId val="1078974751"/>
        <c:axId val="1171279359"/>
      </c:barChart>
      <c:catAx>
        <c:axId val="107897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71279359"/>
        <c:crossesAt val="0"/>
        <c:auto val="1"/>
        <c:lblAlgn val="ctr"/>
        <c:lblOffset val="100"/>
        <c:noMultiLvlLbl val="0"/>
      </c:catAx>
      <c:valAx>
        <c:axId val="11712793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78974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'Cap 4 4.10'!$E$27</c:f>
              <c:strCache>
                <c:ptCount val="1"/>
                <c:pt idx="0">
                  <c:v>Estimación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'Cap 4 4.10'!$B$28:$B$37</c:f>
              <c:numCache>
                <c:formatCode>General</c:formatCode>
                <c:ptCount val="10"/>
                <c:pt idx="0">
                  <c:v>2018</c:v>
                </c:pt>
                <c:pt idx="1">
                  <c:v>2019</c:v>
                </c:pt>
                <c:pt idx="2">
                  <c:v>2020</c:v>
                </c:pt>
                <c:pt idx="3">
                  <c:v>2021</c:v>
                </c:pt>
                <c:pt idx="4">
                  <c:v>2022</c:v>
                </c:pt>
                <c:pt idx="5">
                  <c:v>2023</c:v>
                </c:pt>
                <c:pt idx="6">
                  <c:v>2024</c:v>
                </c:pt>
                <c:pt idx="7">
                  <c:v>2025</c:v>
                </c:pt>
                <c:pt idx="8">
                  <c:v>2026</c:v>
                </c:pt>
                <c:pt idx="9">
                  <c:v>2027</c:v>
                </c:pt>
              </c:numCache>
            </c:numRef>
          </c:xVal>
          <c:yVal>
            <c:numRef>
              <c:f>'Cap 4 4.10'!$E$28:$E$37</c:f>
              <c:numCache>
                <c:formatCode>0.00%</c:formatCode>
                <c:ptCount val="10"/>
                <c:pt idx="0">
                  <c:v>0.25</c:v>
                </c:pt>
                <c:pt idx="1">
                  <c:v>0.26669999999999999</c:v>
                </c:pt>
                <c:pt idx="2">
                  <c:v>0.28339999999999999</c:v>
                </c:pt>
                <c:pt idx="3">
                  <c:v>0.30010000000000003</c:v>
                </c:pt>
                <c:pt idx="4">
                  <c:v>0.31679999999999997</c:v>
                </c:pt>
                <c:pt idx="5">
                  <c:v>0.33350000000000002</c:v>
                </c:pt>
                <c:pt idx="6">
                  <c:v>0.35020000000000001</c:v>
                </c:pt>
                <c:pt idx="7">
                  <c:v>0.3669</c:v>
                </c:pt>
                <c:pt idx="8">
                  <c:v>0.3836</c:v>
                </c:pt>
                <c:pt idx="9">
                  <c:v>0.40029999999999999</c:v>
                </c:pt>
              </c:numCache>
            </c:numRef>
          </c:yVal>
          <c:smooth val="0"/>
          <c:extLst>
            <c:ext xmlns:c16="http://schemas.microsoft.com/office/drawing/2014/chart" uri="{C3380CC4-5D6E-409C-BE32-E72D297353CC}">
              <c16:uniqueId val="{00000000-A604-6640-92C5-267F27E279C0}"/>
            </c:ext>
          </c:extLst>
        </c:ser>
        <c:dLbls>
          <c:showLegendKey val="0"/>
          <c:showVal val="0"/>
          <c:showCatName val="0"/>
          <c:showSerName val="0"/>
          <c:showPercent val="0"/>
          <c:showBubbleSize val="0"/>
        </c:dLbls>
        <c:axId val="796560271"/>
        <c:axId val="960818239"/>
      </c:scatterChart>
      <c:valAx>
        <c:axId val="796560271"/>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0818239"/>
        <c:crosses val="autoZero"/>
        <c:crossBetween val="midCat"/>
      </c:valAx>
      <c:valAx>
        <c:axId val="96081823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96560271"/>
        <c:crosses val="autoZero"/>
        <c:crossBetween val="midCat"/>
        <c:minorUnit val="0.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Evaluación de la generación renovable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'Anexo 3 A3.2'!$A$5</c:f>
              <c:strCache>
                <c:ptCount val="1"/>
                <c:pt idx="0">
                  <c:v>Hidroelectrica</c:v>
                </c:pt>
              </c:strCache>
            </c:strRef>
          </c:tx>
          <c:spPr>
            <a:solidFill>
              <a:schemeClr val="accent1"/>
            </a:solidFill>
            <a:ln>
              <a:noFill/>
            </a:ln>
            <a:effectLst/>
          </c:spPr>
          <c:invertIfNegative val="0"/>
          <c:cat>
            <c:numRef>
              <c:f>'Anexo 3 A3.2'!$B$4:$F$4</c:f>
              <c:numCache>
                <c:formatCode>General</c:formatCode>
                <c:ptCount val="5"/>
                <c:pt idx="0">
                  <c:v>2018</c:v>
                </c:pt>
                <c:pt idx="1">
                  <c:v>2019</c:v>
                </c:pt>
                <c:pt idx="2">
                  <c:v>2020</c:v>
                </c:pt>
                <c:pt idx="3">
                  <c:v>2021</c:v>
                </c:pt>
                <c:pt idx="4">
                  <c:v>2022</c:v>
                </c:pt>
              </c:numCache>
            </c:numRef>
          </c:cat>
          <c:val>
            <c:numRef>
              <c:f>'Anexo 3 A3.2'!$B$5:$F$5</c:f>
              <c:numCache>
                <c:formatCode>_-* #,##0.0_-;\-* #,##0.0_-;_-* "-"??_-;_-@_-</c:formatCode>
                <c:ptCount val="5"/>
                <c:pt idx="0">
                  <c:v>32234.1</c:v>
                </c:pt>
                <c:pt idx="1">
                  <c:v>23602.400000000001</c:v>
                </c:pt>
                <c:pt idx="2">
                  <c:v>26817</c:v>
                </c:pt>
                <c:pt idx="3">
                  <c:v>34717.199999999997</c:v>
                </c:pt>
                <c:pt idx="4">
                  <c:v>35558.9</c:v>
                </c:pt>
              </c:numCache>
            </c:numRef>
          </c:val>
          <c:extLst>
            <c:ext xmlns:c16="http://schemas.microsoft.com/office/drawing/2014/chart" uri="{C3380CC4-5D6E-409C-BE32-E72D297353CC}">
              <c16:uniqueId val="{00000000-A963-E044-BD9B-407F862D2EA7}"/>
            </c:ext>
          </c:extLst>
        </c:ser>
        <c:ser>
          <c:idx val="1"/>
          <c:order val="1"/>
          <c:tx>
            <c:strRef>
              <c:f>'Anexo 3 A3.2'!$A$6</c:f>
              <c:strCache>
                <c:ptCount val="1"/>
                <c:pt idx="0">
                  <c:v>Geotermoelectrica</c:v>
                </c:pt>
              </c:strCache>
            </c:strRef>
          </c:tx>
          <c:spPr>
            <a:solidFill>
              <a:schemeClr val="accent3"/>
            </a:solidFill>
            <a:ln>
              <a:noFill/>
            </a:ln>
            <a:effectLst/>
          </c:spPr>
          <c:invertIfNegative val="0"/>
          <c:cat>
            <c:numRef>
              <c:f>'Anexo 3 A3.2'!$B$4:$F$4</c:f>
              <c:numCache>
                <c:formatCode>General</c:formatCode>
                <c:ptCount val="5"/>
                <c:pt idx="0">
                  <c:v>2018</c:v>
                </c:pt>
                <c:pt idx="1">
                  <c:v>2019</c:v>
                </c:pt>
                <c:pt idx="2">
                  <c:v>2020</c:v>
                </c:pt>
                <c:pt idx="3">
                  <c:v>2021</c:v>
                </c:pt>
                <c:pt idx="4">
                  <c:v>2022</c:v>
                </c:pt>
              </c:numCache>
            </c:numRef>
          </c:cat>
          <c:val>
            <c:numRef>
              <c:f>'Anexo 3 A3.2'!$B$6:$F$6</c:f>
              <c:numCache>
                <c:formatCode>_-* #,##0.0_-;\-* #,##0.0_-;_-* "-"??_-;_-@_-</c:formatCode>
                <c:ptCount val="5"/>
                <c:pt idx="0">
                  <c:v>5064.7</c:v>
                </c:pt>
                <c:pt idx="1">
                  <c:v>5060.7</c:v>
                </c:pt>
                <c:pt idx="2">
                  <c:v>4574.6000000000004</c:v>
                </c:pt>
                <c:pt idx="3">
                  <c:v>4242.8999999999996</c:v>
                </c:pt>
                <c:pt idx="4">
                  <c:v>4412.7</c:v>
                </c:pt>
              </c:numCache>
            </c:numRef>
          </c:val>
          <c:extLst>
            <c:ext xmlns:c16="http://schemas.microsoft.com/office/drawing/2014/chart" uri="{C3380CC4-5D6E-409C-BE32-E72D297353CC}">
              <c16:uniqueId val="{00000001-A963-E044-BD9B-407F862D2EA7}"/>
            </c:ext>
          </c:extLst>
        </c:ser>
        <c:ser>
          <c:idx val="2"/>
          <c:order val="2"/>
          <c:tx>
            <c:strRef>
              <c:f>'Anexo 3 A3.2'!$A$7</c:f>
              <c:strCache>
                <c:ptCount val="1"/>
                <c:pt idx="0">
                  <c:v>Eoleoeléctrica</c:v>
                </c:pt>
              </c:strCache>
            </c:strRef>
          </c:tx>
          <c:spPr>
            <a:solidFill>
              <a:schemeClr val="accent5"/>
            </a:solidFill>
            <a:ln>
              <a:noFill/>
            </a:ln>
            <a:effectLst/>
          </c:spPr>
          <c:invertIfNegative val="0"/>
          <c:cat>
            <c:numRef>
              <c:f>'Anexo 3 A3.2'!$B$4:$F$4</c:f>
              <c:numCache>
                <c:formatCode>General</c:formatCode>
                <c:ptCount val="5"/>
                <c:pt idx="0">
                  <c:v>2018</c:v>
                </c:pt>
                <c:pt idx="1">
                  <c:v>2019</c:v>
                </c:pt>
                <c:pt idx="2">
                  <c:v>2020</c:v>
                </c:pt>
                <c:pt idx="3">
                  <c:v>2021</c:v>
                </c:pt>
                <c:pt idx="4">
                  <c:v>2022</c:v>
                </c:pt>
              </c:numCache>
            </c:numRef>
          </c:cat>
          <c:val>
            <c:numRef>
              <c:f>'Anexo 3 A3.2'!$B$7:$F$7</c:f>
              <c:numCache>
                <c:formatCode>_-* #,##0.0_-;\-* #,##0.0_-;_-* "-"??_-;_-@_-</c:formatCode>
                <c:ptCount val="5"/>
                <c:pt idx="0">
                  <c:v>12435.3</c:v>
                </c:pt>
                <c:pt idx="1">
                  <c:v>16726.900000000001</c:v>
                </c:pt>
                <c:pt idx="2">
                  <c:v>19702.900000000001</c:v>
                </c:pt>
                <c:pt idx="3">
                  <c:v>21074.9</c:v>
                </c:pt>
                <c:pt idx="4">
                  <c:v>20528.8</c:v>
                </c:pt>
              </c:numCache>
            </c:numRef>
          </c:val>
          <c:extLst>
            <c:ext xmlns:c16="http://schemas.microsoft.com/office/drawing/2014/chart" uri="{C3380CC4-5D6E-409C-BE32-E72D297353CC}">
              <c16:uniqueId val="{00000002-A963-E044-BD9B-407F862D2EA7}"/>
            </c:ext>
          </c:extLst>
        </c:ser>
        <c:ser>
          <c:idx val="3"/>
          <c:order val="3"/>
          <c:tx>
            <c:strRef>
              <c:f>'Anexo 3 A3.2'!$A$8</c:f>
              <c:strCache>
                <c:ptCount val="1"/>
                <c:pt idx="0">
                  <c:v>Fotovoltaica</c:v>
                </c:pt>
              </c:strCache>
            </c:strRef>
          </c:tx>
          <c:spPr>
            <a:solidFill>
              <a:schemeClr val="accent1">
                <a:lumMod val="60000"/>
              </a:schemeClr>
            </a:solidFill>
            <a:ln>
              <a:noFill/>
            </a:ln>
            <a:effectLst/>
          </c:spPr>
          <c:invertIfNegative val="0"/>
          <c:cat>
            <c:numRef>
              <c:f>'Anexo 3 A3.2'!$B$4:$F$4</c:f>
              <c:numCache>
                <c:formatCode>General</c:formatCode>
                <c:ptCount val="5"/>
                <c:pt idx="0">
                  <c:v>2018</c:v>
                </c:pt>
                <c:pt idx="1">
                  <c:v>2019</c:v>
                </c:pt>
                <c:pt idx="2">
                  <c:v>2020</c:v>
                </c:pt>
                <c:pt idx="3">
                  <c:v>2021</c:v>
                </c:pt>
                <c:pt idx="4">
                  <c:v>2022</c:v>
                </c:pt>
              </c:numCache>
            </c:numRef>
          </c:cat>
          <c:val>
            <c:numRef>
              <c:f>'Anexo 3 A3.2'!$B$8:$F$8</c:f>
              <c:numCache>
                <c:formatCode>_-* #,##0.0_-;\-* #,##0.0_-;_-* "-"??_-;_-@_-</c:formatCode>
                <c:ptCount val="5"/>
                <c:pt idx="0">
                  <c:v>3211.7</c:v>
                </c:pt>
                <c:pt idx="1">
                  <c:v>9964.2999999999993</c:v>
                </c:pt>
                <c:pt idx="2">
                  <c:v>15835.6</c:v>
                </c:pt>
                <c:pt idx="3">
                  <c:v>20194.900000000001</c:v>
                </c:pt>
                <c:pt idx="4">
                  <c:v>20342</c:v>
                </c:pt>
              </c:numCache>
            </c:numRef>
          </c:val>
          <c:extLst>
            <c:ext xmlns:c16="http://schemas.microsoft.com/office/drawing/2014/chart" uri="{C3380CC4-5D6E-409C-BE32-E72D297353CC}">
              <c16:uniqueId val="{00000003-A963-E044-BD9B-407F862D2EA7}"/>
            </c:ext>
          </c:extLst>
        </c:ser>
        <c:ser>
          <c:idx val="4"/>
          <c:order val="4"/>
          <c:tx>
            <c:strRef>
              <c:f>'Anexo 3 A3.2'!$A$9</c:f>
              <c:strCache>
                <c:ptCount val="1"/>
                <c:pt idx="0">
                  <c:v>Bioenergia</c:v>
                </c:pt>
              </c:strCache>
            </c:strRef>
          </c:tx>
          <c:spPr>
            <a:solidFill>
              <a:schemeClr val="accent3">
                <a:lumMod val="60000"/>
              </a:schemeClr>
            </a:solidFill>
            <a:ln>
              <a:noFill/>
            </a:ln>
            <a:effectLst/>
          </c:spPr>
          <c:invertIfNegative val="0"/>
          <c:cat>
            <c:numRef>
              <c:f>'Anexo 3 A3.2'!$B$4:$F$4</c:f>
              <c:numCache>
                <c:formatCode>General</c:formatCode>
                <c:ptCount val="5"/>
                <c:pt idx="0">
                  <c:v>2018</c:v>
                </c:pt>
                <c:pt idx="1">
                  <c:v>2019</c:v>
                </c:pt>
                <c:pt idx="2">
                  <c:v>2020</c:v>
                </c:pt>
                <c:pt idx="3">
                  <c:v>2021</c:v>
                </c:pt>
                <c:pt idx="4">
                  <c:v>2022</c:v>
                </c:pt>
              </c:numCache>
            </c:numRef>
          </c:cat>
          <c:val>
            <c:numRef>
              <c:f>'Anexo 3 A3.2'!$B$9:$F$9</c:f>
              <c:numCache>
                <c:formatCode>_-* #,##0.0_-;\-* #,##0.0_-;_-* "-"??_-;_-@_-</c:formatCode>
                <c:ptCount val="5"/>
                <c:pt idx="0">
                  <c:v>1989.2</c:v>
                </c:pt>
                <c:pt idx="1">
                  <c:v>1866.5</c:v>
                </c:pt>
                <c:pt idx="2">
                  <c:v>2206.5</c:v>
                </c:pt>
                <c:pt idx="3">
                  <c:v>1595.6</c:v>
                </c:pt>
                <c:pt idx="4">
                  <c:v>2141.3000000000002</c:v>
                </c:pt>
              </c:numCache>
            </c:numRef>
          </c:val>
          <c:extLst>
            <c:ext xmlns:c16="http://schemas.microsoft.com/office/drawing/2014/chart" uri="{C3380CC4-5D6E-409C-BE32-E72D297353CC}">
              <c16:uniqueId val="{00000004-A963-E044-BD9B-407F862D2EA7}"/>
            </c:ext>
          </c:extLst>
        </c:ser>
        <c:dLbls>
          <c:showLegendKey val="0"/>
          <c:showVal val="0"/>
          <c:showCatName val="0"/>
          <c:showSerName val="0"/>
          <c:showPercent val="0"/>
          <c:showBubbleSize val="0"/>
        </c:dLbls>
        <c:gapWidth val="55"/>
        <c:overlap val="100"/>
        <c:axId val="1113840047"/>
        <c:axId val="1113848207"/>
      </c:barChart>
      <c:catAx>
        <c:axId val="111384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13848207"/>
        <c:crosses val="autoZero"/>
        <c:auto val="1"/>
        <c:lblAlgn val="ctr"/>
        <c:lblOffset val="100"/>
        <c:noMultiLvlLbl val="0"/>
      </c:catAx>
      <c:valAx>
        <c:axId val="1113848207"/>
        <c:scaling>
          <c:orientation val="minMax"/>
        </c:scaling>
        <c:delete val="0"/>
        <c:axPos val="l"/>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1384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Comportamiento de</a:t>
            </a:r>
            <a:r>
              <a:rPr lang="es-MX" baseline="0"/>
              <a:t> generación renov</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'Anexo 3 A3.2'!$A$13</c:f>
              <c:strCache>
                <c:ptCount val="1"/>
                <c:pt idx="0">
                  <c:v>Hidroelectrica</c:v>
                </c:pt>
              </c:strCache>
            </c:strRef>
          </c:tx>
          <c:spPr>
            <a:ln w="28575" cap="rnd">
              <a:solidFill>
                <a:schemeClr val="accent1"/>
              </a:solidFill>
              <a:round/>
            </a:ln>
            <a:effectLst/>
          </c:spPr>
          <c:marker>
            <c:symbol val="none"/>
          </c:marker>
          <c:cat>
            <c:numRef>
              <c:f>'Anexo 3 A3.2'!$B$4:$F$4</c:f>
              <c:numCache>
                <c:formatCode>General</c:formatCode>
                <c:ptCount val="5"/>
                <c:pt idx="0">
                  <c:v>2018</c:v>
                </c:pt>
                <c:pt idx="1">
                  <c:v>2019</c:v>
                </c:pt>
                <c:pt idx="2">
                  <c:v>2020</c:v>
                </c:pt>
                <c:pt idx="3">
                  <c:v>2021</c:v>
                </c:pt>
                <c:pt idx="4">
                  <c:v>2022</c:v>
                </c:pt>
              </c:numCache>
            </c:numRef>
          </c:cat>
          <c:val>
            <c:numRef>
              <c:f>'Anexo 3 A3.2'!$B$13:$F$13</c:f>
              <c:numCache>
                <c:formatCode>0.00%</c:formatCode>
                <c:ptCount val="5"/>
                <c:pt idx="0">
                  <c:v>0.58676799854373363</c:v>
                </c:pt>
                <c:pt idx="1">
                  <c:v>0.4124793781282331</c:v>
                </c:pt>
                <c:pt idx="2">
                  <c:v>0.38788427547782212</c:v>
                </c:pt>
                <c:pt idx="3">
                  <c:v>0.42428338354180539</c:v>
                </c:pt>
                <c:pt idx="4">
                  <c:v>0.42850463404258909</c:v>
                </c:pt>
              </c:numCache>
            </c:numRef>
          </c:val>
          <c:smooth val="0"/>
          <c:extLst>
            <c:ext xmlns:c16="http://schemas.microsoft.com/office/drawing/2014/chart" uri="{C3380CC4-5D6E-409C-BE32-E72D297353CC}">
              <c16:uniqueId val="{00000000-B4B5-B44A-944D-6A729743C961}"/>
            </c:ext>
          </c:extLst>
        </c:ser>
        <c:ser>
          <c:idx val="1"/>
          <c:order val="1"/>
          <c:tx>
            <c:strRef>
              <c:f>'Anexo 3 A3.2'!$A$14</c:f>
              <c:strCache>
                <c:ptCount val="1"/>
                <c:pt idx="0">
                  <c:v>Geotermoelectrica</c:v>
                </c:pt>
              </c:strCache>
            </c:strRef>
          </c:tx>
          <c:spPr>
            <a:ln w="28575" cap="rnd">
              <a:solidFill>
                <a:schemeClr val="accent2"/>
              </a:solidFill>
              <a:round/>
            </a:ln>
            <a:effectLst/>
          </c:spPr>
          <c:marker>
            <c:symbol val="none"/>
          </c:marker>
          <c:cat>
            <c:numRef>
              <c:f>'Anexo 3 A3.2'!$B$4:$F$4</c:f>
              <c:numCache>
                <c:formatCode>General</c:formatCode>
                <c:ptCount val="5"/>
                <c:pt idx="0">
                  <c:v>2018</c:v>
                </c:pt>
                <c:pt idx="1">
                  <c:v>2019</c:v>
                </c:pt>
                <c:pt idx="2">
                  <c:v>2020</c:v>
                </c:pt>
                <c:pt idx="3">
                  <c:v>2021</c:v>
                </c:pt>
                <c:pt idx="4">
                  <c:v>2022</c:v>
                </c:pt>
              </c:numCache>
            </c:numRef>
          </c:cat>
          <c:val>
            <c:numRef>
              <c:f>'Anexo 3 A3.2'!$B$14:$F$14</c:f>
              <c:numCache>
                <c:formatCode>0.00%</c:formatCode>
                <c:ptCount val="5"/>
                <c:pt idx="0">
                  <c:v>9.2194411577318669E-2</c:v>
                </c:pt>
                <c:pt idx="1">
                  <c:v>8.844161563627212E-2</c:v>
                </c:pt>
                <c:pt idx="2">
                  <c:v>6.6167558138525762E-2</c:v>
                </c:pt>
                <c:pt idx="3">
                  <c:v>5.1853028701321711E-2</c:v>
                </c:pt>
                <c:pt idx="4">
                  <c:v>5.3175503140978291E-2</c:v>
                </c:pt>
              </c:numCache>
            </c:numRef>
          </c:val>
          <c:smooth val="0"/>
          <c:extLst>
            <c:ext xmlns:c16="http://schemas.microsoft.com/office/drawing/2014/chart" uri="{C3380CC4-5D6E-409C-BE32-E72D297353CC}">
              <c16:uniqueId val="{00000001-B4B5-B44A-944D-6A729743C961}"/>
            </c:ext>
          </c:extLst>
        </c:ser>
        <c:ser>
          <c:idx val="2"/>
          <c:order val="2"/>
          <c:tx>
            <c:strRef>
              <c:f>'Anexo 3 A3.2'!$A$15</c:f>
              <c:strCache>
                <c:ptCount val="1"/>
                <c:pt idx="0">
                  <c:v>Eoleoeléctrica</c:v>
                </c:pt>
              </c:strCache>
            </c:strRef>
          </c:tx>
          <c:spPr>
            <a:ln w="28575" cap="rnd">
              <a:solidFill>
                <a:schemeClr val="accent3"/>
              </a:solidFill>
              <a:round/>
            </a:ln>
            <a:effectLst/>
          </c:spPr>
          <c:marker>
            <c:symbol val="none"/>
          </c:marker>
          <c:cat>
            <c:numRef>
              <c:f>'Anexo 3 A3.2'!$B$4:$F$4</c:f>
              <c:numCache>
                <c:formatCode>General</c:formatCode>
                <c:ptCount val="5"/>
                <c:pt idx="0">
                  <c:v>2018</c:v>
                </c:pt>
                <c:pt idx="1">
                  <c:v>2019</c:v>
                </c:pt>
                <c:pt idx="2">
                  <c:v>2020</c:v>
                </c:pt>
                <c:pt idx="3">
                  <c:v>2021</c:v>
                </c:pt>
                <c:pt idx="4">
                  <c:v>2022</c:v>
                </c:pt>
              </c:numCache>
            </c:numRef>
          </c:cat>
          <c:val>
            <c:numRef>
              <c:f>'Anexo 3 A3.2'!$B$15:$F$15</c:f>
              <c:numCache>
                <c:formatCode>0.00%</c:formatCode>
                <c:ptCount val="5"/>
                <c:pt idx="0">
                  <c:v>0.22636388459088017</c:v>
                </c:pt>
                <c:pt idx="1">
                  <c:v>0.29232202276095409</c:v>
                </c:pt>
                <c:pt idx="2">
                  <c:v>0.28498508749345497</c:v>
                </c:pt>
                <c:pt idx="3">
                  <c:v>0.25755907388283605</c:v>
                </c:pt>
                <c:pt idx="4">
                  <c:v>0.24738352230618785</c:v>
                </c:pt>
              </c:numCache>
            </c:numRef>
          </c:val>
          <c:smooth val="0"/>
          <c:extLst>
            <c:ext xmlns:c16="http://schemas.microsoft.com/office/drawing/2014/chart" uri="{C3380CC4-5D6E-409C-BE32-E72D297353CC}">
              <c16:uniqueId val="{00000002-B4B5-B44A-944D-6A729743C961}"/>
            </c:ext>
          </c:extLst>
        </c:ser>
        <c:ser>
          <c:idx val="3"/>
          <c:order val="3"/>
          <c:tx>
            <c:strRef>
              <c:f>'Anexo 3 A3.2'!$A$16</c:f>
              <c:strCache>
                <c:ptCount val="1"/>
                <c:pt idx="0">
                  <c:v>Fotovoltaica</c:v>
                </c:pt>
              </c:strCache>
            </c:strRef>
          </c:tx>
          <c:spPr>
            <a:ln w="28575" cap="rnd">
              <a:solidFill>
                <a:schemeClr val="accent4"/>
              </a:solidFill>
              <a:round/>
            </a:ln>
            <a:effectLst/>
          </c:spPr>
          <c:marker>
            <c:symbol val="none"/>
          </c:marker>
          <c:cat>
            <c:numRef>
              <c:f>'Anexo 3 A3.2'!$B$4:$F$4</c:f>
              <c:numCache>
                <c:formatCode>General</c:formatCode>
                <c:ptCount val="5"/>
                <c:pt idx="0">
                  <c:v>2018</c:v>
                </c:pt>
                <c:pt idx="1">
                  <c:v>2019</c:v>
                </c:pt>
                <c:pt idx="2">
                  <c:v>2020</c:v>
                </c:pt>
                <c:pt idx="3">
                  <c:v>2021</c:v>
                </c:pt>
                <c:pt idx="4">
                  <c:v>2022</c:v>
                </c:pt>
              </c:numCache>
            </c:numRef>
          </c:cat>
          <c:val>
            <c:numRef>
              <c:f>'Anexo 3 A3.2'!$B$16:$F$16</c:f>
              <c:numCache>
                <c:formatCode>0.00%</c:formatCode>
                <c:ptCount val="5"/>
                <c:pt idx="0">
                  <c:v>5.8463638845908814E-2</c:v>
                </c:pt>
                <c:pt idx="1">
                  <c:v>0.17413772614154291</c:v>
                </c:pt>
                <c:pt idx="2">
                  <c:v>0.22904800062484992</c:v>
                </c:pt>
                <c:pt idx="3">
                  <c:v>0.2468044802659318</c:v>
                </c:pt>
                <c:pt idx="4">
                  <c:v>0.24513247782395819</c:v>
                </c:pt>
              </c:numCache>
            </c:numRef>
          </c:val>
          <c:smooth val="0"/>
          <c:extLst>
            <c:ext xmlns:c16="http://schemas.microsoft.com/office/drawing/2014/chart" uri="{C3380CC4-5D6E-409C-BE32-E72D297353CC}">
              <c16:uniqueId val="{00000003-B4B5-B44A-944D-6A729743C961}"/>
            </c:ext>
          </c:extLst>
        </c:ser>
        <c:ser>
          <c:idx val="4"/>
          <c:order val="4"/>
          <c:tx>
            <c:strRef>
              <c:f>'Anexo 3 A3.2'!$A$17</c:f>
              <c:strCache>
                <c:ptCount val="1"/>
                <c:pt idx="0">
                  <c:v>Bioenergia</c:v>
                </c:pt>
              </c:strCache>
            </c:strRef>
          </c:tx>
          <c:spPr>
            <a:ln w="28575" cap="rnd">
              <a:solidFill>
                <a:schemeClr val="accent5"/>
              </a:solidFill>
              <a:round/>
            </a:ln>
            <a:effectLst/>
          </c:spPr>
          <c:marker>
            <c:symbol val="none"/>
          </c:marker>
          <c:cat>
            <c:numRef>
              <c:f>'Anexo 3 A3.2'!$B$4:$F$4</c:f>
              <c:numCache>
                <c:formatCode>General</c:formatCode>
                <c:ptCount val="5"/>
                <c:pt idx="0">
                  <c:v>2018</c:v>
                </c:pt>
                <c:pt idx="1">
                  <c:v>2019</c:v>
                </c:pt>
                <c:pt idx="2">
                  <c:v>2020</c:v>
                </c:pt>
                <c:pt idx="3">
                  <c:v>2021</c:v>
                </c:pt>
                <c:pt idx="4">
                  <c:v>2022</c:v>
                </c:pt>
              </c:numCache>
            </c:numRef>
          </c:cat>
          <c:val>
            <c:numRef>
              <c:f>'Anexo 3 A3.2'!$B$17:$F$17</c:f>
              <c:numCache>
                <c:formatCode>0.00%</c:formatCode>
                <c:ptCount val="5"/>
                <c:pt idx="0">
                  <c:v>3.6210066442158927E-2</c:v>
                </c:pt>
                <c:pt idx="1">
                  <c:v>3.2619257332997788E-2</c:v>
                </c:pt>
                <c:pt idx="2">
                  <c:v>3.1915078265347153E-2</c:v>
                </c:pt>
                <c:pt idx="3">
                  <c:v>1.9500033608105052E-2</c:v>
                </c:pt>
                <c:pt idx="4">
                  <c:v>2.5803862686286587E-2</c:v>
                </c:pt>
              </c:numCache>
            </c:numRef>
          </c:val>
          <c:smooth val="0"/>
          <c:extLst>
            <c:ext xmlns:c16="http://schemas.microsoft.com/office/drawing/2014/chart" uri="{C3380CC4-5D6E-409C-BE32-E72D297353CC}">
              <c16:uniqueId val="{00000004-B4B5-B44A-944D-6A729743C961}"/>
            </c:ext>
          </c:extLst>
        </c:ser>
        <c:dLbls>
          <c:showLegendKey val="0"/>
          <c:showVal val="0"/>
          <c:showCatName val="0"/>
          <c:showSerName val="0"/>
          <c:showPercent val="0"/>
          <c:showBubbleSize val="0"/>
        </c:dLbls>
        <c:smooth val="0"/>
        <c:axId val="962434623"/>
        <c:axId val="703793903"/>
      </c:lineChart>
      <c:catAx>
        <c:axId val="96243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03793903"/>
        <c:crosses val="autoZero"/>
        <c:auto val="1"/>
        <c:lblAlgn val="ctr"/>
        <c:lblOffset val="100"/>
        <c:noMultiLvlLbl val="0"/>
      </c:catAx>
      <c:valAx>
        <c:axId val="703793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2434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MX"/>
              <a:t>Estimación Exponencial - Excel</a:t>
            </a:r>
          </a:p>
        </c:rich>
      </c:tx>
      <c:overlay val="0"/>
      <c:spPr>
        <a:noFill/>
        <a:ln>
          <a:noFill/>
        </a:ln>
        <a:effectLst/>
      </c:spPr>
    </c:title>
    <c:autoTitleDeleted val="0"/>
    <c:plotArea>
      <c:layout/>
      <c:scatterChart>
        <c:scatterStyle val="lineMarker"/>
        <c:varyColors val="0"/>
        <c:ser>
          <c:idx val="3"/>
          <c:order val="0"/>
          <c:tx>
            <c:v>E1 planificado</c:v>
          </c:tx>
          <c:spPr>
            <a:ln w="25400">
              <a:noFill/>
            </a:ln>
          </c:spPr>
          <c:xVal>
            <c:numRef>
              <c:f>'3.8 GD'!$B$14:$B$32</c:f>
              <c:numCache>
                <c:formatCode>General</c:formatCode>
                <c:ptCount val="19"/>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pt idx="15">
                  <c:v>26</c:v>
                </c:pt>
                <c:pt idx="16">
                  <c:v>27</c:v>
                </c:pt>
                <c:pt idx="17">
                  <c:v>28</c:v>
                </c:pt>
                <c:pt idx="18">
                  <c:v>29</c:v>
                </c:pt>
              </c:numCache>
            </c:numRef>
          </c:xVal>
          <c:yVal>
            <c:numRef>
              <c:f>'3.8 GD'!$E$15:$E$32</c:f>
              <c:numCache>
                <c:formatCode>#,##0</c:formatCode>
                <c:ptCount val="18"/>
                <c:pt idx="0" formatCode="General">
                  <c:v>1540</c:v>
                </c:pt>
                <c:pt idx="1">
                  <c:v>2015</c:v>
                </c:pt>
                <c:pt idx="2">
                  <c:v>2613</c:v>
                </c:pt>
                <c:pt idx="3" formatCode="General">
                  <c:v>3000</c:v>
                </c:pt>
                <c:pt idx="6" formatCode="General">
                  <c:v>5627</c:v>
                </c:pt>
                <c:pt idx="12" formatCode="General">
                  <c:v>8972</c:v>
                </c:pt>
                <c:pt idx="17">
                  <c:v>11442</c:v>
                </c:pt>
              </c:numCache>
            </c:numRef>
          </c:yVal>
          <c:smooth val="0"/>
          <c:extLst>
            <c:ext xmlns:c16="http://schemas.microsoft.com/office/drawing/2014/chart" uri="{C3380CC4-5D6E-409C-BE32-E72D297353CC}">
              <c16:uniqueId val="{00000026-90AB-4F7E-B421-0BB65E262BA0}"/>
            </c:ext>
          </c:extLst>
        </c:ser>
        <c:ser>
          <c:idx val="4"/>
          <c:order val="1"/>
          <c:tx>
            <c:v>E2 acelerado </c:v>
          </c:tx>
          <c:spPr>
            <a:ln w="25400">
              <a:noFill/>
            </a:ln>
          </c:spPr>
          <c:xVal>
            <c:numRef>
              <c:f>'3.8 GD'!$B$14:$B$32</c:f>
              <c:numCache>
                <c:formatCode>General</c:formatCode>
                <c:ptCount val="19"/>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pt idx="15">
                  <c:v>26</c:v>
                </c:pt>
                <c:pt idx="16">
                  <c:v>27</c:v>
                </c:pt>
                <c:pt idx="17">
                  <c:v>28</c:v>
                </c:pt>
                <c:pt idx="18">
                  <c:v>29</c:v>
                </c:pt>
              </c:numCache>
            </c:numRef>
          </c:xVal>
          <c:yVal>
            <c:numRef>
              <c:f>'3.8 GD'!$I$15:$I$32</c:f>
              <c:numCache>
                <c:formatCode>#,##0</c:formatCode>
                <c:ptCount val="18"/>
                <c:pt idx="0" formatCode="General">
                  <c:v>1540</c:v>
                </c:pt>
                <c:pt idx="1">
                  <c:v>2015</c:v>
                </c:pt>
                <c:pt idx="2">
                  <c:v>2613</c:v>
                </c:pt>
                <c:pt idx="3" formatCode="General">
                  <c:v>4000</c:v>
                </c:pt>
                <c:pt idx="6" formatCode="General">
                  <c:v>7473</c:v>
                </c:pt>
                <c:pt idx="12" formatCode="General">
                  <c:v>12819</c:v>
                </c:pt>
                <c:pt idx="17">
                  <c:v>16777</c:v>
                </c:pt>
              </c:numCache>
            </c:numRef>
          </c:yVal>
          <c:smooth val="0"/>
          <c:extLst>
            <c:ext xmlns:c16="http://schemas.microsoft.com/office/drawing/2014/chart" uri="{C3380CC4-5D6E-409C-BE32-E72D297353CC}">
              <c16:uniqueId val="{00000027-90AB-4F7E-B421-0BB65E262BA0}"/>
            </c:ext>
          </c:extLst>
        </c:ser>
        <c:ser>
          <c:idx val="5"/>
          <c:order val="2"/>
          <c:tx>
            <c:v>2009-2010</c:v>
          </c:tx>
          <c:spPr>
            <a:ln>
              <a:solidFill>
                <a:srgbClr val="002060"/>
              </a:solidFill>
            </a:ln>
          </c:spPr>
          <c:xVal>
            <c:numRef>
              <c:f>'3.8 GD'!$B$4:$B$14</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xVal>
          <c:yVal>
            <c:numRef>
              <c:f>'3.8 GD'!$D$4:$D$14</c:f>
              <c:numCache>
                <c:formatCode>General</c:formatCode>
                <c:ptCount val="11"/>
                <c:pt idx="0">
                  <c:v>0.1</c:v>
                </c:pt>
                <c:pt idx="1">
                  <c:v>0.8</c:v>
                </c:pt>
                <c:pt idx="2">
                  <c:v>3.4</c:v>
                </c:pt>
                <c:pt idx="3">
                  <c:v>13</c:v>
                </c:pt>
                <c:pt idx="4">
                  <c:v>27</c:v>
                </c:pt>
                <c:pt idx="5">
                  <c:v>58</c:v>
                </c:pt>
                <c:pt idx="6">
                  <c:v>114</c:v>
                </c:pt>
                <c:pt idx="7">
                  <c:v>244</c:v>
                </c:pt>
                <c:pt idx="8">
                  <c:v>455</c:v>
                </c:pt>
                <c:pt idx="9">
                  <c:v>689</c:v>
                </c:pt>
                <c:pt idx="10">
                  <c:v>1076</c:v>
                </c:pt>
              </c:numCache>
            </c:numRef>
          </c:yVal>
          <c:smooth val="0"/>
          <c:extLst>
            <c:ext xmlns:c16="http://schemas.microsoft.com/office/drawing/2014/chart" uri="{C3380CC4-5D6E-409C-BE32-E72D297353CC}">
              <c16:uniqueId val="{00000028-90AB-4F7E-B421-0BB65E262BA0}"/>
            </c:ext>
          </c:extLst>
        </c:ser>
        <c:ser>
          <c:idx val="0"/>
          <c:order val="3"/>
          <c:tx>
            <c:v>E1 planificado</c:v>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exp"/>
            <c:dispRSqr val="1"/>
            <c:dispEq val="1"/>
            <c:trendlineLbl>
              <c:layout>
                <c:manualLayout>
                  <c:x val="6.7982905278201583E-2"/>
                  <c:y val="0.20918522853884947"/>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s-MX"/>
                </a:p>
              </c:txPr>
            </c:trendlineLbl>
          </c:trendline>
          <c:xVal>
            <c:numRef>
              <c:f>'3.8 GD'!$B$14:$B$32</c:f>
              <c:numCache>
                <c:formatCode>General</c:formatCode>
                <c:ptCount val="19"/>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pt idx="15">
                  <c:v>26</c:v>
                </c:pt>
                <c:pt idx="16">
                  <c:v>27</c:v>
                </c:pt>
                <c:pt idx="17">
                  <c:v>28</c:v>
                </c:pt>
                <c:pt idx="18">
                  <c:v>29</c:v>
                </c:pt>
              </c:numCache>
            </c:numRef>
          </c:xVal>
          <c:yVal>
            <c:numRef>
              <c:f>'3.8 GD'!$E$15:$E$32</c:f>
              <c:numCache>
                <c:formatCode>#,##0</c:formatCode>
                <c:ptCount val="18"/>
                <c:pt idx="0" formatCode="General">
                  <c:v>1540</c:v>
                </c:pt>
                <c:pt idx="1">
                  <c:v>2015</c:v>
                </c:pt>
                <c:pt idx="2">
                  <c:v>2613</c:v>
                </c:pt>
                <c:pt idx="3" formatCode="General">
                  <c:v>3000</c:v>
                </c:pt>
                <c:pt idx="6" formatCode="General">
                  <c:v>5627</c:v>
                </c:pt>
                <c:pt idx="12" formatCode="General">
                  <c:v>8972</c:v>
                </c:pt>
                <c:pt idx="17">
                  <c:v>11442</c:v>
                </c:pt>
              </c:numCache>
            </c:numRef>
          </c:yVal>
          <c:smooth val="0"/>
          <c:extLst>
            <c:ext xmlns:c16="http://schemas.microsoft.com/office/drawing/2014/chart" uri="{C3380CC4-5D6E-409C-BE32-E72D297353CC}">
              <c16:uniqueId val="{00000020-90AB-4F7E-B421-0BB65E262BA0}"/>
            </c:ext>
          </c:extLst>
        </c:ser>
        <c:ser>
          <c:idx val="1"/>
          <c:order val="4"/>
          <c:tx>
            <c:v>E2 acelerado </c:v>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trendline>
            <c:spPr>
              <a:ln w="9525" cap="rnd">
                <a:solidFill>
                  <a:schemeClr val="accent2"/>
                </a:solidFill>
              </a:ln>
              <a:effectLst/>
            </c:spPr>
            <c:trendlineType val="exp"/>
            <c:dispRSqr val="1"/>
            <c:dispEq val="1"/>
            <c:trendlineLbl>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s-MX"/>
                </a:p>
              </c:txPr>
            </c:trendlineLbl>
          </c:trendline>
          <c:xVal>
            <c:numRef>
              <c:f>'3.8 GD'!$B$14:$B$32</c:f>
              <c:numCache>
                <c:formatCode>General</c:formatCode>
                <c:ptCount val="19"/>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pt idx="15">
                  <c:v>26</c:v>
                </c:pt>
                <c:pt idx="16">
                  <c:v>27</c:v>
                </c:pt>
                <c:pt idx="17">
                  <c:v>28</c:v>
                </c:pt>
                <c:pt idx="18">
                  <c:v>29</c:v>
                </c:pt>
              </c:numCache>
            </c:numRef>
          </c:xVal>
          <c:yVal>
            <c:numRef>
              <c:f>'3.8 GD'!$I$15:$I$32</c:f>
              <c:numCache>
                <c:formatCode>#,##0</c:formatCode>
                <c:ptCount val="18"/>
                <c:pt idx="0" formatCode="General">
                  <c:v>1540</c:v>
                </c:pt>
                <c:pt idx="1">
                  <c:v>2015</c:v>
                </c:pt>
                <c:pt idx="2">
                  <c:v>2613</c:v>
                </c:pt>
                <c:pt idx="3" formatCode="General">
                  <c:v>4000</c:v>
                </c:pt>
                <c:pt idx="6" formatCode="General">
                  <c:v>7473</c:v>
                </c:pt>
                <c:pt idx="12" formatCode="General">
                  <c:v>12819</c:v>
                </c:pt>
                <c:pt idx="17">
                  <c:v>16777</c:v>
                </c:pt>
              </c:numCache>
            </c:numRef>
          </c:yVal>
          <c:smooth val="0"/>
          <c:extLst>
            <c:ext xmlns:c16="http://schemas.microsoft.com/office/drawing/2014/chart" uri="{C3380CC4-5D6E-409C-BE32-E72D297353CC}">
              <c16:uniqueId val="{00000023-90AB-4F7E-B421-0BB65E262BA0}"/>
            </c:ext>
          </c:extLst>
        </c:ser>
        <c:ser>
          <c:idx val="2"/>
          <c:order val="5"/>
          <c:tx>
            <c:v>2009-2010</c:v>
          </c:tx>
          <c:spPr>
            <a:ln w="9525" cap="rnd">
              <a:solidFill>
                <a:srgbClr val="002060"/>
              </a:solidFill>
              <a:round/>
            </a:ln>
            <a:effectLst/>
          </c:spPr>
          <c:marker>
            <c:symbol val="none"/>
          </c:marker>
          <c:xVal>
            <c:numRef>
              <c:f>'3.8 GD'!$B$4:$B$14</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xVal>
          <c:yVal>
            <c:numRef>
              <c:f>'3.8 GD'!$D$4:$D$14</c:f>
              <c:numCache>
                <c:formatCode>General</c:formatCode>
                <c:ptCount val="11"/>
                <c:pt idx="0">
                  <c:v>0.1</c:v>
                </c:pt>
                <c:pt idx="1">
                  <c:v>0.8</c:v>
                </c:pt>
                <c:pt idx="2">
                  <c:v>3.4</c:v>
                </c:pt>
                <c:pt idx="3">
                  <c:v>13</c:v>
                </c:pt>
                <c:pt idx="4">
                  <c:v>27</c:v>
                </c:pt>
                <c:pt idx="5">
                  <c:v>58</c:v>
                </c:pt>
                <c:pt idx="6">
                  <c:v>114</c:v>
                </c:pt>
                <c:pt idx="7">
                  <c:v>244</c:v>
                </c:pt>
                <c:pt idx="8">
                  <c:v>455</c:v>
                </c:pt>
                <c:pt idx="9">
                  <c:v>689</c:v>
                </c:pt>
                <c:pt idx="10">
                  <c:v>1076</c:v>
                </c:pt>
              </c:numCache>
            </c:numRef>
          </c:yVal>
          <c:smooth val="0"/>
          <c:extLst>
            <c:ext xmlns:c16="http://schemas.microsoft.com/office/drawing/2014/chart" uri="{C3380CC4-5D6E-409C-BE32-E72D297353CC}">
              <c16:uniqueId val="{00000025-90AB-4F7E-B421-0BB65E262BA0}"/>
            </c:ext>
          </c:extLst>
        </c:ser>
        <c:dLbls>
          <c:showLegendKey val="0"/>
          <c:showVal val="0"/>
          <c:showCatName val="0"/>
          <c:showSerName val="0"/>
          <c:showPercent val="0"/>
          <c:showBubbleSize val="0"/>
        </c:dLbls>
        <c:axId val="1083913951"/>
        <c:axId val="1083910111"/>
      </c:scatterChart>
      <c:valAx>
        <c:axId val="108391395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1083910111"/>
        <c:crosses val="autoZero"/>
        <c:crossBetween val="midCat"/>
      </c:valAx>
      <c:valAx>
        <c:axId val="10839101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1083913951"/>
        <c:crosses val="autoZero"/>
        <c:crossBetween val="midCat"/>
      </c:valAx>
      <c:spPr>
        <a:noFill/>
        <a:ln>
          <a:noFill/>
        </a:ln>
        <a:effectLst/>
      </c:spPr>
    </c:plotArea>
    <c:plotVisOnly val="1"/>
    <c:dispBlanksAs val="gap"/>
    <c:showDLblsOverMax val="0"/>
    <c:extLst/>
  </c:chart>
  <c:txPr>
    <a:bodyPr/>
    <a:lstStyle/>
    <a:p>
      <a:pPr>
        <a:defRPr/>
      </a:pPr>
      <a:endParaRPr lang="es-MX"/>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s-MX"/>
              <a:t>Pronóstico Exponencial</a:t>
            </a:r>
          </a:p>
        </c:rich>
      </c:tx>
      <c:overlay val="0"/>
      <c:spPr>
        <a:noFill/>
        <a:ln>
          <a:noFill/>
        </a:ln>
        <a:effectLst/>
      </c:spPr>
    </c:title>
    <c:autoTitleDeleted val="0"/>
    <c:plotArea>
      <c:layout>
        <c:manualLayout>
          <c:layoutTarget val="inner"/>
          <c:xMode val="edge"/>
          <c:yMode val="edge"/>
          <c:x val="5.1106481178094701E-2"/>
          <c:y val="7.8976439767936987E-2"/>
          <c:w val="0.92350185049889721"/>
          <c:h val="0.87035226161508195"/>
        </c:manualLayout>
      </c:layout>
      <c:scatterChart>
        <c:scatterStyle val="lineMarker"/>
        <c:varyColors val="0"/>
        <c:ser>
          <c:idx val="0"/>
          <c:order val="0"/>
          <c:tx>
            <c:v>E1 planificado</c:v>
          </c:tx>
          <c:spPr>
            <a:ln w="19050">
              <a:noFill/>
            </a:ln>
          </c:spPr>
          <c:marker>
            <c:symbol val="none"/>
          </c:marker>
          <c:trendline>
            <c:spPr>
              <a:ln w="9525" cap="rnd">
                <a:solidFill>
                  <a:schemeClr val="accent1"/>
                </a:solidFill>
              </a:ln>
              <a:effectLst/>
            </c:spPr>
            <c:trendlineType val="exp"/>
            <c:dispRSqr val="0"/>
            <c:dispEq val="0"/>
          </c:trendline>
          <c:xVal>
            <c:numRef>
              <c:f>'3.8 GD'!$C$15:$C$32</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numCache>
            </c:numRef>
          </c:xVal>
          <c:yVal>
            <c:numRef>
              <c:f>'3.8 GD'!$H$15:$H$32</c:f>
              <c:numCache>
                <c:formatCode>0</c:formatCode>
                <c:ptCount val="18"/>
                <c:pt idx="0">
                  <c:v>1540</c:v>
                </c:pt>
                <c:pt idx="1">
                  <c:v>2015</c:v>
                </c:pt>
                <c:pt idx="2">
                  <c:v>2613</c:v>
                </c:pt>
                <c:pt idx="3">
                  <c:v>2713.2222367921654</c:v>
                </c:pt>
                <c:pt idx="4">
                  <c:v>3052.7320563115136</c:v>
                </c:pt>
                <c:pt idx="5">
                  <c:v>3434.7252802446255</c:v>
                </c:pt>
                <c:pt idx="6">
                  <c:v>5627</c:v>
                </c:pt>
                <c:pt idx="7">
                  <c:v>4348.0912071174353</c:v>
                </c:pt>
                <c:pt idx="8">
                  <c:v>4892.174784556868</c:v>
                </c:pt>
                <c:pt idx="9">
                  <c:v>5504.3404065391396</c:v>
                </c:pt>
                <c:pt idx="10">
                  <c:v>6193.1072877241477</c:v>
                </c:pt>
                <c:pt idx="11">
                  <c:v>6968.06066566974</c:v>
                </c:pt>
                <c:pt idx="12">
                  <c:v>8972</c:v>
                </c:pt>
                <c:pt idx="13">
                  <c:v>8821.0150271178682</c:v>
                </c:pt>
                <c:pt idx="14">
                  <c:v>9924.8026856529868</c:v>
                </c:pt>
                <c:pt idx="15">
                  <c:v>11166.709051773218</c:v>
                </c:pt>
                <c:pt idx="16">
                  <c:v>12564.017139324103</c:v>
                </c:pt>
                <c:pt idx="17">
                  <c:v>11442</c:v>
                </c:pt>
              </c:numCache>
            </c:numRef>
          </c:yVal>
          <c:smooth val="0"/>
          <c:extLst>
            <c:ext xmlns:c16="http://schemas.microsoft.com/office/drawing/2014/chart" uri="{C3380CC4-5D6E-409C-BE32-E72D297353CC}">
              <c16:uniqueId val="{00000004-8426-48DE-BA54-FFE023CBCD40}"/>
            </c:ext>
          </c:extLst>
        </c:ser>
        <c:ser>
          <c:idx val="1"/>
          <c:order val="1"/>
          <c:tx>
            <c:v>E2 acelerado </c:v>
          </c:tx>
          <c:spPr>
            <a:ln w="19050">
              <a:noFill/>
            </a:ln>
          </c:spPr>
          <c:marker>
            <c:symbol val="none"/>
          </c:marker>
          <c:trendline>
            <c:spPr>
              <a:ln w="9525" cap="rnd">
                <a:solidFill>
                  <a:schemeClr val="accent2"/>
                </a:solidFill>
              </a:ln>
              <a:effectLst/>
            </c:spPr>
            <c:trendlineType val="exp"/>
            <c:dispRSqr val="0"/>
            <c:dispEq val="0"/>
          </c:trendline>
          <c:xVal>
            <c:numRef>
              <c:f>'3.8 GD'!$C$15:$C$32</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numCache>
            </c:numRef>
          </c:xVal>
          <c:yVal>
            <c:numRef>
              <c:f>'3.8 GD'!$L$15:$L$32</c:f>
              <c:numCache>
                <c:formatCode>#,##0</c:formatCode>
                <c:ptCount val="18"/>
                <c:pt idx="0" formatCode="General">
                  <c:v>1540</c:v>
                </c:pt>
                <c:pt idx="1">
                  <c:v>2015</c:v>
                </c:pt>
                <c:pt idx="2">
                  <c:v>2613</c:v>
                </c:pt>
                <c:pt idx="3" formatCode="0">
                  <c:v>2970.5525652013657</c:v>
                </c:pt>
                <c:pt idx="4" formatCode="0">
                  <c:v>3417.974022292492</c:v>
                </c:pt>
                <c:pt idx="5" formatCode="0">
                  <c:v>3932.7856217465687</c:v>
                </c:pt>
                <c:pt idx="6" formatCode="0">
                  <c:v>7473</c:v>
                </c:pt>
                <c:pt idx="7" formatCode="0">
                  <c:v>5206.7089900387273</c:v>
                </c:pt>
                <c:pt idx="8" formatCode="0">
                  <c:v>5990.9379413330735</c:v>
                </c:pt>
                <c:pt idx="9" formatCode="0">
                  <c:v>6893.2866203143058</c:v>
                </c:pt>
                <c:pt idx="10" formatCode="0">
                  <c:v>7931.5460943050402</c:v>
                </c:pt>
                <c:pt idx="11" formatCode="0">
                  <c:v>9126.1871022007654</c:v>
                </c:pt>
                <c:pt idx="12" formatCode="0">
                  <c:v>12819</c:v>
                </c:pt>
                <c:pt idx="13" formatCode="0">
                  <c:v>12082.377479986184</c:v>
                </c:pt>
                <c:pt idx="14" formatCode="0">
                  <c:v>13902.212281278104</c:v>
                </c:pt>
                <c:pt idx="15" formatCode="0">
                  <c:v>15996.148658148097</c:v>
                </c:pt>
                <c:pt idx="16" formatCode="0">
                  <c:v>18405.471497378767</c:v>
                </c:pt>
                <c:pt idx="17" formatCode="0">
                  <c:v>16777</c:v>
                </c:pt>
              </c:numCache>
            </c:numRef>
          </c:yVal>
          <c:smooth val="0"/>
          <c:extLst>
            <c:ext xmlns:c16="http://schemas.microsoft.com/office/drawing/2014/chart" uri="{C3380CC4-5D6E-409C-BE32-E72D297353CC}">
              <c16:uniqueId val="{00000006-8426-48DE-BA54-FFE023CBCD40}"/>
            </c:ext>
          </c:extLst>
        </c:ser>
        <c:ser>
          <c:idx val="2"/>
          <c:order val="2"/>
          <c:tx>
            <c:v>2009-202</c:v>
          </c:tx>
          <c:spPr>
            <a:ln w="25400">
              <a:solidFill>
                <a:srgbClr val="002060"/>
              </a:solidFill>
            </a:ln>
          </c:spPr>
          <c:xVal>
            <c:numRef>
              <c:f>'3.8 GD'!$C$4:$C$15</c:f>
              <c:numCache>
                <c:formatCode>General</c:formatCode>
                <c:ptCount val="12"/>
                <c:pt idx="0">
                  <c:v>2009</c:v>
                </c:pt>
                <c:pt idx="1">
                  <c:v>2010</c:v>
                </c:pt>
                <c:pt idx="2">
                  <c:v>2011</c:v>
                </c:pt>
                <c:pt idx="3">
                  <c:v>2012</c:v>
                </c:pt>
                <c:pt idx="4">
                  <c:v>2013</c:v>
                </c:pt>
                <c:pt idx="5">
                  <c:v>2014</c:v>
                </c:pt>
                <c:pt idx="6">
                  <c:v>2015</c:v>
                </c:pt>
                <c:pt idx="7">
                  <c:v>2016</c:v>
                </c:pt>
                <c:pt idx="8">
                  <c:v>2017</c:v>
                </c:pt>
                <c:pt idx="9">
                  <c:v>2018</c:v>
                </c:pt>
                <c:pt idx="10">
                  <c:v>2019</c:v>
                </c:pt>
                <c:pt idx="11">
                  <c:v>2020</c:v>
                </c:pt>
              </c:numCache>
            </c:numRef>
          </c:xVal>
          <c:yVal>
            <c:numRef>
              <c:f>'3.8 GD'!$D$4:$D$15</c:f>
              <c:numCache>
                <c:formatCode>General</c:formatCode>
                <c:ptCount val="12"/>
                <c:pt idx="0">
                  <c:v>0.1</c:v>
                </c:pt>
                <c:pt idx="1">
                  <c:v>0.8</c:v>
                </c:pt>
                <c:pt idx="2">
                  <c:v>3.4</c:v>
                </c:pt>
                <c:pt idx="3">
                  <c:v>13</c:v>
                </c:pt>
                <c:pt idx="4">
                  <c:v>27</c:v>
                </c:pt>
                <c:pt idx="5">
                  <c:v>58</c:v>
                </c:pt>
                <c:pt idx="6">
                  <c:v>114</c:v>
                </c:pt>
                <c:pt idx="7">
                  <c:v>244</c:v>
                </c:pt>
                <c:pt idx="8">
                  <c:v>455</c:v>
                </c:pt>
                <c:pt idx="9">
                  <c:v>689</c:v>
                </c:pt>
                <c:pt idx="10">
                  <c:v>1076</c:v>
                </c:pt>
                <c:pt idx="11">
                  <c:v>1540</c:v>
                </c:pt>
              </c:numCache>
            </c:numRef>
          </c:yVal>
          <c:smooth val="0"/>
          <c:extLst>
            <c:ext xmlns:c16="http://schemas.microsoft.com/office/drawing/2014/chart" uri="{C3380CC4-5D6E-409C-BE32-E72D297353CC}">
              <c16:uniqueId val="{00000007-8426-48DE-BA54-FFE023CBCD40}"/>
            </c:ext>
          </c:extLst>
        </c:ser>
        <c:ser>
          <c:idx val="3"/>
          <c:order val="3"/>
          <c:tx>
            <c:v>PRODESEN 2026</c:v>
          </c:tx>
          <c:spPr>
            <a:ln w="25400" cap="rnd">
              <a:noFill/>
              <a:round/>
            </a:ln>
            <a:effectLst/>
          </c:spPr>
          <c:marker>
            <c:symbol val="circle"/>
            <c:size val="5"/>
            <c:spPr>
              <a:ln w="25400"/>
            </c:spPr>
          </c:marker>
          <c:xVal>
            <c:numRef>
              <c:f>'3.8 GD'!$C$21</c:f>
              <c:numCache>
                <c:formatCode>General</c:formatCode>
                <c:ptCount val="1"/>
                <c:pt idx="0">
                  <c:v>2026</c:v>
                </c:pt>
              </c:numCache>
            </c:numRef>
          </c:xVal>
          <c:yVal>
            <c:numRef>
              <c:f>'3.8 GD'!$E$21</c:f>
              <c:numCache>
                <c:formatCode>General</c:formatCode>
                <c:ptCount val="1"/>
                <c:pt idx="0">
                  <c:v>5627</c:v>
                </c:pt>
              </c:numCache>
            </c:numRef>
          </c:yVal>
          <c:smooth val="0"/>
          <c:extLst>
            <c:ext xmlns:c16="http://schemas.microsoft.com/office/drawing/2014/chart" uri="{C3380CC4-5D6E-409C-BE32-E72D297353CC}">
              <c16:uniqueId val="{00000008-8426-48DE-BA54-FFE023CBCD40}"/>
            </c:ext>
          </c:extLst>
        </c:ser>
        <c:ser>
          <c:idx val="4"/>
          <c:order val="4"/>
          <c:tx>
            <c:v>PRODESEN 2027</c:v>
          </c:tx>
          <c:spPr>
            <a:ln w="19050">
              <a:noFill/>
            </a:ln>
          </c:spPr>
          <c:xVal>
            <c:numRef>
              <c:f>'3.8 GD'!$C$23</c:f>
              <c:numCache>
                <c:formatCode>General</c:formatCode>
                <c:ptCount val="1"/>
                <c:pt idx="0">
                  <c:v>2028</c:v>
                </c:pt>
              </c:numCache>
            </c:numRef>
          </c:xVal>
          <c:yVal>
            <c:numRef>
              <c:f>'3.8 GD'!$I$21</c:f>
              <c:numCache>
                <c:formatCode>General</c:formatCode>
                <c:ptCount val="1"/>
                <c:pt idx="0">
                  <c:v>7473</c:v>
                </c:pt>
              </c:numCache>
            </c:numRef>
          </c:yVal>
          <c:smooth val="0"/>
          <c:extLst>
            <c:ext xmlns:c16="http://schemas.microsoft.com/office/drawing/2014/chart" uri="{C3380CC4-5D6E-409C-BE32-E72D297353CC}">
              <c16:uniqueId val="{00000009-8426-48DE-BA54-FFE023CBCD40}"/>
            </c:ext>
          </c:extLst>
        </c:ser>
        <c:ser>
          <c:idx val="5"/>
          <c:order val="5"/>
          <c:tx>
            <c:v>PROSEDEN 2031</c:v>
          </c:tx>
          <c:spPr>
            <a:ln w="19050">
              <a:noFill/>
            </a:ln>
          </c:spPr>
          <c:xVal>
            <c:numRef>
              <c:f>'3.8 GD'!$C$26</c:f>
              <c:numCache>
                <c:formatCode>General</c:formatCode>
                <c:ptCount val="1"/>
                <c:pt idx="0">
                  <c:v>2031</c:v>
                </c:pt>
              </c:numCache>
            </c:numRef>
          </c:xVal>
          <c:yVal>
            <c:numRef>
              <c:f>'3.8 GD'!$E$27</c:f>
              <c:numCache>
                <c:formatCode>General</c:formatCode>
                <c:ptCount val="1"/>
                <c:pt idx="0">
                  <c:v>8972</c:v>
                </c:pt>
              </c:numCache>
            </c:numRef>
          </c:yVal>
          <c:smooth val="0"/>
          <c:extLst>
            <c:ext xmlns:c16="http://schemas.microsoft.com/office/drawing/2014/chart" uri="{C3380CC4-5D6E-409C-BE32-E72D297353CC}">
              <c16:uniqueId val="{0000000A-8426-48DE-BA54-FFE023CBCD40}"/>
            </c:ext>
          </c:extLst>
        </c:ser>
        <c:ser>
          <c:idx val="6"/>
          <c:order val="6"/>
          <c:tx>
            <c:v>PROSEDEN 3037 E1</c:v>
          </c:tx>
          <c:spPr>
            <a:ln w="19050">
              <a:noFill/>
            </a:ln>
          </c:spPr>
          <c:xVal>
            <c:numRef>
              <c:f>'3.8 GD'!$C$32</c:f>
              <c:numCache>
                <c:formatCode>General</c:formatCode>
                <c:ptCount val="1"/>
                <c:pt idx="0">
                  <c:v>2037</c:v>
                </c:pt>
              </c:numCache>
            </c:numRef>
          </c:xVal>
          <c:yVal>
            <c:numRef>
              <c:f>'3.8 GD'!$E$32</c:f>
              <c:numCache>
                <c:formatCode>#,##0</c:formatCode>
                <c:ptCount val="1"/>
                <c:pt idx="0">
                  <c:v>11442</c:v>
                </c:pt>
              </c:numCache>
            </c:numRef>
          </c:yVal>
          <c:smooth val="0"/>
          <c:extLst>
            <c:ext xmlns:c16="http://schemas.microsoft.com/office/drawing/2014/chart" uri="{C3380CC4-5D6E-409C-BE32-E72D297353CC}">
              <c16:uniqueId val="{0000000B-8426-48DE-BA54-FFE023CBCD40}"/>
            </c:ext>
          </c:extLst>
        </c:ser>
        <c:ser>
          <c:idx val="7"/>
          <c:order val="7"/>
          <c:tx>
            <c:v>PRODESEN 2037 E2</c:v>
          </c:tx>
          <c:spPr>
            <a:ln w="19050">
              <a:noFill/>
            </a:ln>
          </c:spPr>
          <c:xVal>
            <c:numRef>
              <c:f>'3.8 GD'!$C$32</c:f>
              <c:numCache>
                <c:formatCode>General</c:formatCode>
                <c:ptCount val="1"/>
                <c:pt idx="0">
                  <c:v>2037</c:v>
                </c:pt>
              </c:numCache>
            </c:numRef>
          </c:xVal>
          <c:yVal>
            <c:numRef>
              <c:f>'3.8 GD'!$I$32</c:f>
              <c:numCache>
                <c:formatCode>#,##0</c:formatCode>
                <c:ptCount val="1"/>
                <c:pt idx="0">
                  <c:v>16777</c:v>
                </c:pt>
              </c:numCache>
            </c:numRef>
          </c:yVal>
          <c:smooth val="0"/>
          <c:extLst>
            <c:ext xmlns:c16="http://schemas.microsoft.com/office/drawing/2014/chart" uri="{C3380CC4-5D6E-409C-BE32-E72D297353CC}">
              <c16:uniqueId val="{0000000C-8426-48DE-BA54-FFE023CBCD40}"/>
            </c:ext>
          </c:extLst>
        </c:ser>
        <c:dLbls>
          <c:showLegendKey val="0"/>
          <c:showVal val="0"/>
          <c:showCatName val="0"/>
          <c:showSerName val="0"/>
          <c:showPercent val="0"/>
          <c:showBubbleSize val="0"/>
        </c:dLbls>
        <c:axId val="1083913951"/>
        <c:axId val="1083910111"/>
      </c:scatterChart>
      <c:valAx>
        <c:axId val="108391395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vert="horz"/>
          <a:lstStyle/>
          <a:p>
            <a:pPr>
              <a:defRPr/>
            </a:pPr>
            <a:endParaRPr lang="es-MX"/>
          </a:p>
        </c:txPr>
        <c:crossAx val="1083910111"/>
        <c:crosses val="autoZero"/>
        <c:crossBetween val="midCat"/>
      </c:valAx>
      <c:valAx>
        <c:axId val="108391011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solidFill>
              <a:schemeClr val="tx2">
                <a:lumMod val="40000"/>
                <a:lumOff val="60000"/>
              </a:schemeClr>
            </a:solidFill>
          </a:ln>
          <a:effectLst/>
        </c:spPr>
        <c:txPr>
          <a:bodyPr rot="-60000000" vert="horz"/>
          <a:lstStyle/>
          <a:p>
            <a:pPr>
              <a:defRPr/>
            </a:pPr>
            <a:endParaRPr lang="es-MX"/>
          </a:p>
        </c:txPr>
        <c:crossAx val="1083913951"/>
        <c:crosses val="autoZero"/>
        <c:crossBetween val="midCat"/>
      </c:valAx>
      <c:spPr>
        <a:noFill/>
        <a:ln>
          <a:noFill/>
        </a:ln>
        <a:effectLst/>
      </c:spPr>
    </c:plotArea>
    <c:plotVisOnly val="1"/>
    <c:dispBlanksAs val="gap"/>
    <c:showDLblsOverMax val="0"/>
    <c:extLst/>
  </c:chart>
  <c:txPr>
    <a:bodyPr/>
    <a:lstStyle/>
    <a:p>
      <a:pPr>
        <a:defRPr sz="1200"/>
      </a:pPr>
      <a:endParaRPr lang="es-MX"/>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E1 Planificado</c:v>
          </c:tx>
          <c:spPr>
            <a:ln w="19050" cap="rnd">
              <a:solidFill>
                <a:schemeClr val="accent1"/>
              </a:solidFill>
              <a:round/>
            </a:ln>
            <a:effectLst/>
          </c:spPr>
          <c:marker>
            <c:symbol val="none"/>
          </c:marker>
          <c:xVal>
            <c:numRef>
              <c:f>'3.8 GD'!$C$14:$C$32</c:f>
              <c:numCache>
                <c:formatCode>General</c:formatCode>
                <c:ptCount val="19"/>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numCache>
            </c:numRef>
          </c:xVal>
          <c:yVal>
            <c:numRef>
              <c:f>'3.8 GD'!$H$14:$H$32</c:f>
              <c:numCache>
                <c:formatCode>0</c:formatCode>
                <c:ptCount val="19"/>
                <c:pt idx="0" formatCode="General">
                  <c:v>1076</c:v>
                </c:pt>
                <c:pt idx="1">
                  <c:v>1540</c:v>
                </c:pt>
                <c:pt idx="2">
                  <c:v>2015</c:v>
                </c:pt>
                <c:pt idx="3">
                  <c:v>2613</c:v>
                </c:pt>
                <c:pt idx="4">
                  <c:v>2713.2222367921654</c:v>
                </c:pt>
                <c:pt idx="5">
                  <c:v>3052.7320563115136</c:v>
                </c:pt>
                <c:pt idx="6">
                  <c:v>3434.7252802446255</c:v>
                </c:pt>
                <c:pt idx="7">
                  <c:v>5627</c:v>
                </c:pt>
                <c:pt idx="8">
                  <c:v>4348.0912071174353</c:v>
                </c:pt>
                <c:pt idx="9">
                  <c:v>4892.174784556868</c:v>
                </c:pt>
                <c:pt idx="10">
                  <c:v>5504.3404065391396</c:v>
                </c:pt>
                <c:pt idx="11">
                  <c:v>6193.1072877241477</c:v>
                </c:pt>
                <c:pt idx="12">
                  <c:v>6968.06066566974</c:v>
                </c:pt>
                <c:pt idx="13">
                  <c:v>8972</c:v>
                </c:pt>
                <c:pt idx="14">
                  <c:v>8821.0150271178682</c:v>
                </c:pt>
                <c:pt idx="15">
                  <c:v>9924.8026856529868</c:v>
                </c:pt>
                <c:pt idx="16">
                  <c:v>11166.709051773218</c:v>
                </c:pt>
                <c:pt idx="17">
                  <c:v>12564.017139324103</c:v>
                </c:pt>
                <c:pt idx="18">
                  <c:v>11442</c:v>
                </c:pt>
              </c:numCache>
            </c:numRef>
          </c:yVal>
          <c:smooth val="0"/>
          <c:extLst>
            <c:ext xmlns:c16="http://schemas.microsoft.com/office/drawing/2014/chart" uri="{C3380CC4-5D6E-409C-BE32-E72D297353CC}">
              <c16:uniqueId val="{00000000-E824-4C31-A5EB-0AD24776DBB9}"/>
            </c:ext>
          </c:extLst>
        </c:ser>
        <c:ser>
          <c:idx val="1"/>
          <c:order val="1"/>
          <c:tx>
            <c:v>E2 Acelerado</c:v>
          </c:tx>
          <c:spPr>
            <a:ln w="19050" cap="rnd">
              <a:solidFill>
                <a:schemeClr val="accent2"/>
              </a:solidFill>
              <a:round/>
            </a:ln>
            <a:effectLst/>
          </c:spPr>
          <c:marker>
            <c:symbol val="none"/>
          </c:marker>
          <c:xVal>
            <c:numRef>
              <c:f>'3.8 GD'!$C$14:$C$32</c:f>
              <c:numCache>
                <c:formatCode>General</c:formatCode>
                <c:ptCount val="19"/>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numCache>
            </c:numRef>
          </c:xVal>
          <c:yVal>
            <c:numRef>
              <c:f>'3.8 GD'!$L$14:$L$32</c:f>
              <c:numCache>
                <c:formatCode>General</c:formatCode>
                <c:ptCount val="19"/>
                <c:pt idx="0">
                  <c:v>1076</c:v>
                </c:pt>
                <c:pt idx="1">
                  <c:v>1540</c:v>
                </c:pt>
                <c:pt idx="2" formatCode="#,##0">
                  <c:v>2015</c:v>
                </c:pt>
                <c:pt idx="3" formatCode="#,##0">
                  <c:v>2613</c:v>
                </c:pt>
                <c:pt idx="4" formatCode="0">
                  <c:v>2970.5525652013657</c:v>
                </c:pt>
                <c:pt idx="5" formatCode="0">
                  <c:v>3417.974022292492</c:v>
                </c:pt>
                <c:pt idx="6" formatCode="0">
                  <c:v>3932.7856217465687</c:v>
                </c:pt>
                <c:pt idx="7" formatCode="0">
                  <c:v>7473</c:v>
                </c:pt>
                <c:pt idx="8" formatCode="0">
                  <c:v>5206.7089900387273</c:v>
                </c:pt>
                <c:pt idx="9" formatCode="0">
                  <c:v>5990.9379413330735</c:v>
                </c:pt>
                <c:pt idx="10" formatCode="0">
                  <c:v>6893.2866203143058</c:v>
                </c:pt>
                <c:pt idx="11" formatCode="0">
                  <c:v>7931.5460943050402</c:v>
                </c:pt>
                <c:pt idx="12" formatCode="0">
                  <c:v>9126.1871022007654</c:v>
                </c:pt>
                <c:pt idx="13" formatCode="0">
                  <c:v>12819</c:v>
                </c:pt>
                <c:pt idx="14" formatCode="0">
                  <c:v>12082.377479986184</c:v>
                </c:pt>
                <c:pt idx="15" formatCode="0">
                  <c:v>13902.212281278104</c:v>
                </c:pt>
                <c:pt idx="16" formatCode="0">
                  <c:v>15996.148658148097</c:v>
                </c:pt>
                <c:pt idx="17" formatCode="0">
                  <c:v>18405.471497378767</c:v>
                </c:pt>
                <c:pt idx="18" formatCode="0">
                  <c:v>16777</c:v>
                </c:pt>
              </c:numCache>
            </c:numRef>
          </c:yVal>
          <c:smooth val="0"/>
          <c:extLst>
            <c:ext xmlns:c16="http://schemas.microsoft.com/office/drawing/2014/chart" uri="{C3380CC4-5D6E-409C-BE32-E72D297353CC}">
              <c16:uniqueId val="{00000001-E824-4C31-A5EB-0AD24776DBB9}"/>
            </c:ext>
          </c:extLst>
        </c:ser>
        <c:ser>
          <c:idx val="2"/>
          <c:order val="2"/>
          <c:tx>
            <c:v>2009-202</c:v>
          </c:tx>
          <c:spPr>
            <a:ln w="19050" cap="rnd">
              <a:solidFill>
                <a:schemeClr val="accent3"/>
              </a:solidFill>
              <a:round/>
            </a:ln>
            <a:effectLst/>
          </c:spPr>
          <c:marker>
            <c:symbol val="none"/>
          </c:marker>
          <c:xVal>
            <c:numRef>
              <c:f>'3.8 GD'!$C$4:$C$15</c:f>
              <c:numCache>
                <c:formatCode>General</c:formatCode>
                <c:ptCount val="12"/>
                <c:pt idx="0">
                  <c:v>2009</c:v>
                </c:pt>
                <c:pt idx="1">
                  <c:v>2010</c:v>
                </c:pt>
                <c:pt idx="2">
                  <c:v>2011</c:v>
                </c:pt>
                <c:pt idx="3">
                  <c:v>2012</c:v>
                </c:pt>
                <c:pt idx="4">
                  <c:v>2013</c:v>
                </c:pt>
                <c:pt idx="5">
                  <c:v>2014</c:v>
                </c:pt>
                <c:pt idx="6">
                  <c:v>2015</c:v>
                </c:pt>
                <c:pt idx="7">
                  <c:v>2016</c:v>
                </c:pt>
                <c:pt idx="8">
                  <c:v>2017</c:v>
                </c:pt>
                <c:pt idx="9">
                  <c:v>2018</c:v>
                </c:pt>
                <c:pt idx="10">
                  <c:v>2019</c:v>
                </c:pt>
                <c:pt idx="11">
                  <c:v>2020</c:v>
                </c:pt>
              </c:numCache>
            </c:numRef>
          </c:xVal>
          <c:yVal>
            <c:numRef>
              <c:f>'3.8 GD'!$E$4:$E$15</c:f>
              <c:numCache>
                <c:formatCode>General</c:formatCode>
                <c:ptCount val="12"/>
                <c:pt idx="0">
                  <c:v>0.1</c:v>
                </c:pt>
                <c:pt idx="1">
                  <c:v>0.8</c:v>
                </c:pt>
                <c:pt idx="2">
                  <c:v>3.4</c:v>
                </c:pt>
                <c:pt idx="3">
                  <c:v>13</c:v>
                </c:pt>
                <c:pt idx="4">
                  <c:v>27</c:v>
                </c:pt>
                <c:pt idx="5">
                  <c:v>58</c:v>
                </c:pt>
                <c:pt idx="6">
                  <c:v>114</c:v>
                </c:pt>
                <c:pt idx="7">
                  <c:v>244</c:v>
                </c:pt>
                <c:pt idx="8">
                  <c:v>455</c:v>
                </c:pt>
                <c:pt idx="9">
                  <c:v>689</c:v>
                </c:pt>
                <c:pt idx="10">
                  <c:v>1076</c:v>
                </c:pt>
                <c:pt idx="11">
                  <c:v>1540</c:v>
                </c:pt>
              </c:numCache>
            </c:numRef>
          </c:yVal>
          <c:smooth val="0"/>
          <c:extLst>
            <c:ext xmlns:c16="http://schemas.microsoft.com/office/drawing/2014/chart" uri="{C3380CC4-5D6E-409C-BE32-E72D297353CC}">
              <c16:uniqueId val="{00000002-E824-4C31-A5EB-0AD24776DBB9}"/>
            </c:ext>
          </c:extLst>
        </c:ser>
        <c:dLbls>
          <c:showLegendKey val="0"/>
          <c:showVal val="0"/>
          <c:showCatName val="0"/>
          <c:showSerName val="0"/>
          <c:showPercent val="0"/>
          <c:showBubbleSize val="0"/>
        </c:dLbls>
        <c:axId val="702213232"/>
        <c:axId val="702198352"/>
      </c:scatterChart>
      <c:valAx>
        <c:axId val="702213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02198352"/>
        <c:crosses val="autoZero"/>
        <c:crossBetween val="midCat"/>
      </c:valAx>
      <c:valAx>
        <c:axId val="70219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02213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customXml" Target="../ink/ink4.xml"/><Relationship Id="rId13" Type="http://schemas.openxmlformats.org/officeDocument/2006/relationships/customXml" Target="../ink/ink8.xml"/><Relationship Id="rId18" Type="http://schemas.openxmlformats.org/officeDocument/2006/relationships/chart" Target="../charts/chart6.xml"/><Relationship Id="rId3" Type="http://schemas.openxmlformats.org/officeDocument/2006/relationships/image" Target="../media/image6.png"/><Relationship Id="rId21" Type="http://schemas.openxmlformats.org/officeDocument/2006/relationships/chart" Target="../charts/chart7.xml"/><Relationship Id="rId7" Type="http://schemas.openxmlformats.org/officeDocument/2006/relationships/image" Target="../media/image8.png"/><Relationship Id="rId12" Type="http://schemas.openxmlformats.org/officeDocument/2006/relationships/customXml" Target="../ink/ink7.xml"/><Relationship Id="rId17" Type="http://schemas.openxmlformats.org/officeDocument/2006/relationships/chart" Target="../charts/chart5.xml"/><Relationship Id="rId2" Type="http://schemas.openxmlformats.org/officeDocument/2006/relationships/customXml" Target="../ink/ink1.xml"/><Relationship Id="rId16" Type="http://schemas.openxmlformats.org/officeDocument/2006/relationships/customXml" Target="../ink/ink11.xml"/><Relationship Id="rId20" Type="http://schemas.openxmlformats.org/officeDocument/2006/relationships/image" Target="../media/image11.png"/><Relationship Id="rId1" Type="http://schemas.openxmlformats.org/officeDocument/2006/relationships/image" Target="../media/image5.png"/><Relationship Id="rId6" Type="http://schemas.openxmlformats.org/officeDocument/2006/relationships/customXml" Target="../ink/ink3.xml"/><Relationship Id="rId11" Type="http://schemas.openxmlformats.org/officeDocument/2006/relationships/customXml" Target="../ink/ink6.xml"/><Relationship Id="rId5" Type="http://schemas.openxmlformats.org/officeDocument/2006/relationships/image" Target="../media/image7.png"/><Relationship Id="rId15" Type="http://schemas.openxmlformats.org/officeDocument/2006/relationships/customXml" Target="../ink/ink10.xml"/><Relationship Id="rId10" Type="http://schemas.openxmlformats.org/officeDocument/2006/relationships/customXml" Target="../ink/ink5.xml"/><Relationship Id="rId19" Type="http://schemas.openxmlformats.org/officeDocument/2006/relationships/image" Target="../media/image10.png"/><Relationship Id="rId4" Type="http://schemas.openxmlformats.org/officeDocument/2006/relationships/customXml" Target="../ink/ink2.xml"/><Relationship Id="rId9" Type="http://schemas.openxmlformats.org/officeDocument/2006/relationships/image" Target="../media/image9.png"/><Relationship Id="rId14" Type="http://schemas.openxmlformats.org/officeDocument/2006/relationships/customXml" Target="../ink/ink9.xml"/><Relationship Id="rId22"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5.png"/><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6.png"/></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chart" Target="../charts/chart17.xml"/><Relationship Id="rId1" Type="http://schemas.openxmlformats.org/officeDocument/2006/relationships/image" Target="../media/image24.png"/><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287867</xdr:colOff>
      <xdr:row>2</xdr:row>
      <xdr:rowOff>93134</xdr:rowOff>
    </xdr:from>
    <xdr:to>
      <xdr:col>9</xdr:col>
      <xdr:colOff>121968</xdr:colOff>
      <xdr:row>23</xdr:row>
      <xdr:rowOff>6726</xdr:rowOff>
    </xdr:to>
    <xdr:pic>
      <xdr:nvPicPr>
        <xdr:cNvPr id="4" name="Imagen 3">
          <a:extLst>
            <a:ext uri="{FF2B5EF4-FFF2-40B4-BE49-F238E27FC236}">
              <a16:creationId xmlns:a16="http://schemas.microsoft.com/office/drawing/2014/main" id="{D1768EA6-C8EB-373D-0CB8-D43E6CBD0E4D}"/>
            </a:ext>
          </a:extLst>
        </xdr:cNvPr>
        <xdr:cNvPicPr>
          <a:picLocks noChangeAspect="1"/>
        </xdr:cNvPicPr>
      </xdr:nvPicPr>
      <xdr:blipFill>
        <a:blip xmlns:r="http://schemas.openxmlformats.org/officeDocument/2006/relationships" r:embed="rId1"/>
        <a:stretch>
          <a:fillRect/>
        </a:stretch>
      </xdr:blipFill>
      <xdr:spPr>
        <a:xfrm>
          <a:off x="287867" y="296334"/>
          <a:ext cx="7772400" cy="4180792"/>
        </a:xfrm>
        <a:prstGeom prst="rect">
          <a:avLst/>
        </a:prstGeom>
      </xdr:spPr>
    </xdr:pic>
    <xdr:clientData/>
  </xdr:twoCellAnchor>
  <xdr:twoCellAnchor>
    <xdr:from>
      <xdr:col>2</xdr:col>
      <xdr:colOff>76198</xdr:colOff>
      <xdr:row>8</xdr:row>
      <xdr:rowOff>35524</xdr:rowOff>
    </xdr:from>
    <xdr:to>
      <xdr:col>6</xdr:col>
      <xdr:colOff>763776</xdr:colOff>
      <xdr:row>19</xdr:row>
      <xdr:rowOff>141111</xdr:rowOff>
    </xdr:to>
    <xdr:sp macro="" textlink="">
      <xdr:nvSpPr>
        <xdr:cNvPr id="5" name="Rectángulo 4">
          <a:extLst>
            <a:ext uri="{FF2B5EF4-FFF2-40B4-BE49-F238E27FC236}">
              <a16:creationId xmlns:a16="http://schemas.microsoft.com/office/drawing/2014/main" id="{ED19EE84-F7CE-2148-A35F-72D33D0DA6A7}"/>
            </a:ext>
          </a:extLst>
        </xdr:cNvPr>
        <xdr:cNvSpPr/>
      </xdr:nvSpPr>
      <xdr:spPr>
        <a:xfrm>
          <a:off x="1981198" y="1666141"/>
          <a:ext cx="4199677" cy="2347686"/>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6</xdr:col>
      <xdr:colOff>45385</xdr:colOff>
      <xdr:row>28</xdr:row>
      <xdr:rowOff>194753</xdr:rowOff>
    </xdr:from>
    <xdr:to>
      <xdr:col>11</xdr:col>
      <xdr:colOff>486191</xdr:colOff>
      <xdr:row>42</xdr:row>
      <xdr:rowOff>79839</xdr:rowOff>
    </xdr:to>
    <xdr:graphicFrame macro="">
      <xdr:nvGraphicFramePr>
        <xdr:cNvPr id="6" name="Gráfico 5">
          <a:extLst>
            <a:ext uri="{FF2B5EF4-FFF2-40B4-BE49-F238E27FC236}">
              <a16:creationId xmlns:a16="http://schemas.microsoft.com/office/drawing/2014/main" id="{A1C7A379-A901-0721-8EC0-124FF0871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80639</xdr:colOff>
      <xdr:row>8</xdr:row>
      <xdr:rowOff>39199</xdr:rowOff>
    </xdr:from>
    <xdr:to>
      <xdr:col>2</xdr:col>
      <xdr:colOff>384136</xdr:colOff>
      <xdr:row>19</xdr:row>
      <xdr:rowOff>141972</xdr:rowOff>
    </xdr:to>
    <xdr:sp macro="" textlink="">
      <xdr:nvSpPr>
        <xdr:cNvPr id="10" name="Rectángulo 9">
          <a:extLst>
            <a:ext uri="{FF2B5EF4-FFF2-40B4-BE49-F238E27FC236}">
              <a16:creationId xmlns:a16="http://schemas.microsoft.com/office/drawing/2014/main" id="{6B3888B1-1A84-1E46-8F56-B4575B95ADF0}"/>
            </a:ext>
          </a:extLst>
        </xdr:cNvPr>
        <xdr:cNvSpPr/>
      </xdr:nvSpPr>
      <xdr:spPr>
        <a:xfrm>
          <a:off x="1985639" y="1669816"/>
          <a:ext cx="303497" cy="2344872"/>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909383</xdr:colOff>
      <xdr:row>13</xdr:row>
      <xdr:rowOff>86235</xdr:rowOff>
    </xdr:from>
    <xdr:to>
      <xdr:col>6</xdr:col>
      <xdr:colOff>768271</xdr:colOff>
      <xdr:row>19</xdr:row>
      <xdr:rowOff>145754</xdr:rowOff>
    </xdr:to>
    <xdr:sp macro="" textlink="">
      <xdr:nvSpPr>
        <xdr:cNvPr id="11" name="Rectángulo 10">
          <a:extLst>
            <a:ext uri="{FF2B5EF4-FFF2-40B4-BE49-F238E27FC236}">
              <a16:creationId xmlns:a16="http://schemas.microsoft.com/office/drawing/2014/main" id="{6DEA7E49-4BF8-9644-AB5A-53D196BE0F7B}"/>
            </a:ext>
          </a:extLst>
        </xdr:cNvPr>
        <xdr:cNvSpPr/>
      </xdr:nvSpPr>
      <xdr:spPr>
        <a:xfrm>
          <a:off x="1732531" y="2735988"/>
          <a:ext cx="4452839" cy="1282482"/>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2</xdr:col>
      <xdr:colOff>635000</xdr:colOff>
      <xdr:row>8</xdr:row>
      <xdr:rowOff>39199</xdr:rowOff>
    </xdr:from>
    <xdr:to>
      <xdr:col>2</xdr:col>
      <xdr:colOff>889314</xdr:colOff>
      <xdr:row>19</xdr:row>
      <xdr:rowOff>145422</xdr:rowOff>
    </xdr:to>
    <xdr:sp macro="" textlink="">
      <xdr:nvSpPr>
        <xdr:cNvPr id="12" name="Rectángulo 11">
          <a:extLst>
            <a:ext uri="{FF2B5EF4-FFF2-40B4-BE49-F238E27FC236}">
              <a16:creationId xmlns:a16="http://schemas.microsoft.com/office/drawing/2014/main" id="{95415EE1-90E5-5F4F-BE9A-D6C432006A5B}"/>
            </a:ext>
          </a:extLst>
        </xdr:cNvPr>
        <xdr:cNvSpPr/>
      </xdr:nvSpPr>
      <xdr:spPr>
        <a:xfrm>
          <a:off x="2540000" y="1669816"/>
          <a:ext cx="254314" cy="2348322"/>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editAs="oneCell">
    <xdr:from>
      <xdr:col>0</xdr:col>
      <xdr:colOff>517407</xdr:colOff>
      <xdr:row>47</xdr:row>
      <xdr:rowOff>86234</xdr:rowOff>
    </xdr:from>
    <xdr:to>
      <xdr:col>9</xdr:col>
      <xdr:colOff>403264</xdr:colOff>
      <xdr:row>68</xdr:row>
      <xdr:rowOff>31072</xdr:rowOff>
    </xdr:to>
    <xdr:pic>
      <xdr:nvPicPr>
        <xdr:cNvPr id="13" name="Imagen 12">
          <a:extLst>
            <a:ext uri="{FF2B5EF4-FFF2-40B4-BE49-F238E27FC236}">
              <a16:creationId xmlns:a16="http://schemas.microsoft.com/office/drawing/2014/main" id="{3C23A8CE-840E-3BA3-FD1C-D51D984B0ABC}"/>
            </a:ext>
          </a:extLst>
        </xdr:cNvPr>
        <xdr:cNvPicPr>
          <a:picLocks noChangeAspect="1"/>
        </xdr:cNvPicPr>
      </xdr:nvPicPr>
      <xdr:blipFill>
        <a:blip xmlns:r="http://schemas.openxmlformats.org/officeDocument/2006/relationships" r:embed="rId3"/>
        <a:stretch>
          <a:fillRect/>
        </a:stretch>
      </xdr:blipFill>
      <xdr:spPr>
        <a:xfrm>
          <a:off x="517407" y="9666111"/>
          <a:ext cx="7772400" cy="4225208"/>
        </a:xfrm>
        <a:prstGeom prst="rect">
          <a:avLst/>
        </a:prstGeom>
      </xdr:spPr>
    </xdr:pic>
    <xdr:clientData/>
  </xdr:twoCellAnchor>
  <xdr:twoCellAnchor>
    <xdr:from>
      <xdr:col>7</xdr:col>
      <xdr:colOff>462531</xdr:colOff>
      <xdr:row>50</xdr:row>
      <xdr:rowOff>23519</xdr:rowOff>
    </xdr:from>
    <xdr:to>
      <xdr:col>9</xdr:col>
      <xdr:colOff>156790</xdr:colOff>
      <xdr:row>54</xdr:row>
      <xdr:rowOff>125432</xdr:rowOff>
    </xdr:to>
    <xdr:sp macro="" textlink="">
      <xdr:nvSpPr>
        <xdr:cNvPr id="14" name="Rectángulo 13">
          <a:extLst>
            <a:ext uri="{FF2B5EF4-FFF2-40B4-BE49-F238E27FC236}">
              <a16:creationId xmlns:a16="http://schemas.microsoft.com/office/drawing/2014/main" id="{0D704AB2-D170-31ED-0D80-B09EB0312DC4}"/>
            </a:ext>
          </a:extLst>
        </xdr:cNvPr>
        <xdr:cNvSpPr/>
      </xdr:nvSpPr>
      <xdr:spPr>
        <a:xfrm>
          <a:off x="6702778" y="10214877"/>
          <a:ext cx="1340555" cy="917222"/>
        </a:xfrm>
        <a:prstGeom prst="rect">
          <a:avLst/>
        </a:prstGeom>
        <a:noFill/>
        <a:ln>
          <a:solidFill>
            <a:srgbClr val="C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50800</xdr:colOff>
      <xdr:row>18</xdr:row>
      <xdr:rowOff>165100</xdr:rowOff>
    </xdr:from>
    <xdr:to>
      <xdr:col>7</xdr:col>
      <xdr:colOff>699477</xdr:colOff>
      <xdr:row>40</xdr:row>
      <xdr:rowOff>115252</xdr:rowOff>
    </xdr:to>
    <xdr:pic>
      <xdr:nvPicPr>
        <xdr:cNvPr id="2" name="Imagen 1">
          <a:extLst>
            <a:ext uri="{FF2B5EF4-FFF2-40B4-BE49-F238E27FC236}">
              <a16:creationId xmlns:a16="http://schemas.microsoft.com/office/drawing/2014/main" id="{6C0F1F20-00E2-F4DC-9D46-B3A3657FF283}"/>
            </a:ext>
          </a:extLst>
        </xdr:cNvPr>
        <xdr:cNvPicPr>
          <a:picLocks noChangeAspect="1"/>
        </xdr:cNvPicPr>
      </xdr:nvPicPr>
      <xdr:blipFill>
        <a:blip xmlns:r="http://schemas.openxmlformats.org/officeDocument/2006/relationships" r:embed="rId1"/>
        <a:stretch>
          <a:fillRect/>
        </a:stretch>
      </xdr:blipFill>
      <xdr:spPr>
        <a:xfrm>
          <a:off x="50800" y="3822700"/>
          <a:ext cx="7772400" cy="4420552"/>
        </a:xfrm>
        <a:prstGeom prst="rect">
          <a:avLst/>
        </a:prstGeom>
      </xdr:spPr>
    </xdr:pic>
    <xdr:clientData/>
  </xdr:twoCellAnchor>
  <xdr:twoCellAnchor>
    <xdr:from>
      <xdr:col>7</xdr:col>
      <xdr:colOff>992717</xdr:colOff>
      <xdr:row>18</xdr:row>
      <xdr:rowOff>184150</xdr:rowOff>
    </xdr:from>
    <xdr:to>
      <xdr:col>16</xdr:col>
      <xdr:colOff>630767</xdr:colOff>
      <xdr:row>41</xdr:row>
      <xdr:rowOff>25400</xdr:rowOff>
    </xdr:to>
    <xdr:graphicFrame macro="">
      <xdr:nvGraphicFramePr>
        <xdr:cNvPr id="4" name="Gráfico 3">
          <a:extLst>
            <a:ext uri="{FF2B5EF4-FFF2-40B4-BE49-F238E27FC236}">
              <a16:creationId xmlns:a16="http://schemas.microsoft.com/office/drawing/2014/main" id="{597D4C11-9A35-B501-C7B6-6B9C4AE2F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25398</xdr:colOff>
      <xdr:row>18</xdr:row>
      <xdr:rowOff>169333</xdr:rowOff>
    </xdr:from>
    <xdr:to>
      <xdr:col>25</xdr:col>
      <xdr:colOff>728132</xdr:colOff>
      <xdr:row>41</xdr:row>
      <xdr:rowOff>0</xdr:rowOff>
    </xdr:to>
    <xdr:graphicFrame macro="">
      <xdr:nvGraphicFramePr>
        <xdr:cNvPr id="5" name="Gráfico 4">
          <a:extLst>
            <a:ext uri="{FF2B5EF4-FFF2-40B4-BE49-F238E27FC236}">
              <a16:creationId xmlns:a16="http://schemas.microsoft.com/office/drawing/2014/main" id="{9D4EFEAF-40CC-3578-1A0C-2D6AD22FF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88900</xdr:rowOff>
    </xdr:from>
    <xdr:to>
      <xdr:col>9</xdr:col>
      <xdr:colOff>137936</xdr:colOff>
      <xdr:row>20</xdr:row>
      <xdr:rowOff>192848</xdr:rowOff>
    </xdr:to>
    <xdr:pic>
      <xdr:nvPicPr>
        <xdr:cNvPr id="2" name="Imagen 1">
          <a:extLst>
            <a:ext uri="{FF2B5EF4-FFF2-40B4-BE49-F238E27FC236}">
              <a16:creationId xmlns:a16="http://schemas.microsoft.com/office/drawing/2014/main" id="{0BFCCF34-FA02-2ED4-6743-35AEDBE4B903}"/>
            </a:ext>
          </a:extLst>
        </xdr:cNvPr>
        <xdr:cNvPicPr>
          <a:picLocks noChangeAspect="1"/>
        </xdr:cNvPicPr>
      </xdr:nvPicPr>
      <xdr:blipFill>
        <a:blip xmlns:r="http://schemas.openxmlformats.org/officeDocument/2006/relationships" r:embed="rId1"/>
        <a:stretch>
          <a:fillRect/>
        </a:stretch>
      </xdr:blipFill>
      <xdr:spPr>
        <a:xfrm>
          <a:off x="0" y="495300"/>
          <a:ext cx="7772400" cy="3761548"/>
        </a:xfrm>
        <a:prstGeom prst="rect">
          <a:avLst/>
        </a:prstGeom>
      </xdr:spPr>
    </xdr:pic>
    <xdr:clientData/>
  </xdr:twoCellAnchor>
  <xdr:twoCellAnchor>
    <xdr:from>
      <xdr:col>0</xdr:col>
      <xdr:colOff>345437</xdr:colOff>
      <xdr:row>4</xdr:row>
      <xdr:rowOff>12699</xdr:rowOff>
    </xdr:from>
    <xdr:to>
      <xdr:col>8</xdr:col>
      <xdr:colOff>330200</xdr:colOff>
      <xdr:row>17</xdr:row>
      <xdr:rowOff>162562</xdr:rowOff>
    </xdr:to>
    <xdr:sp macro="" textlink="">
      <xdr:nvSpPr>
        <xdr:cNvPr id="3" name="Rectángulo 2">
          <a:extLst>
            <a:ext uri="{FF2B5EF4-FFF2-40B4-BE49-F238E27FC236}">
              <a16:creationId xmlns:a16="http://schemas.microsoft.com/office/drawing/2014/main" id="{C1180D17-D20B-C141-B04C-D7796875ABB8}"/>
            </a:ext>
          </a:extLst>
        </xdr:cNvPr>
        <xdr:cNvSpPr/>
      </xdr:nvSpPr>
      <xdr:spPr>
        <a:xfrm>
          <a:off x="345437" y="825499"/>
          <a:ext cx="6753863" cy="2791463"/>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4</xdr:col>
      <xdr:colOff>433211</xdr:colOff>
      <xdr:row>27</xdr:row>
      <xdr:rowOff>19755</xdr:rowOff>
    </xdr:from>
    <xdr:to>
      <xdr:col>10</xdr:col>
      <xdr:colOff>48683</xdr:colOff>
      <xdr:row>40</xdr:row>
      <xdr:rowOff>121002</xdr:rowOff>
    </xdr:to>
    <xdr:graphicFrame macro="">
      <xdr:nvGraphicFramePr>
        <xdr:cNvPr id="4" name="Gráfico 3">
          <a:extLst>
            <a:ext uri="{FF2B5EF4-FFF2-40B4-BE49-F238E27FC236}">
              <a16:creationId xmlns:a16="http://schemas.microsoft.com/office/drawing/2014/main" id="{BD5F149C-B2E1-3122-1E44-9E1C7B87F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358137</xdr:colOff>
      <xdr:row>8</xdr:row>
      <xdr:rowOff>70555</xdr:rowOff>
    </xdr:from>
    <xdr:to>
      <xdr:col>4</xdr:col>
      <xdr:colOff>802570</xdr:colOff>
      <xdr:row>17</xdr:row>
      <xdr:rowOff>175262</xdr:rowOff>
    </xdr:to>
    <xdr:sp macro="" textlink="">
      <xdr:nvSpPr>
        <xdr:cNvPr id="5" name="Rectángulo 4">
          <a:extLst>
            <a:ext uri="{FF2B5EF4-FFF2-40B4-BE49-F238E27FC236}">
              <a16:creationId xmlns:a16="http://schemas.microsoft.com/office/drawing/2014/main" id="{CEBF36BF-D064-1D4B-9EEA-056FEE202A12}"/>
            </a:ext>
          </a:extLst>
        </xdr:cNvPr>
        <xdr:cNvSpPr/>
      </xdr:nvSpPr>
      <xdr:spPr>
        <a:xfrm>
          <a:off x="358137" y="1693333"/>
          <a:ext cx="3919294" cy="1930332"/>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76200</xdr:rowOff>
    </xdr:from>
    <xdr:to>
      <xdr:col>8</xdr:col>
      <xdr:colOff>139728</xdr:colOff>
      <xdr:row>20</xdr:row>
      <xdr:rowOff>160210</xdr:rowOff>
    </xdr:to>
    <xdr:pic>
      <xdr:nvPicPr>
        <xdr:cNvPr id="2" name="Imagen 1">
          <a:extLst>
            <a:ext uri="{FF2B5EF4-FFF2-40B4-BE49-F238E27FC236}">
              <a16:creationId xmlns:a16="http://schemas.microsoft.com/office/drawing/2014/main" id="{66A71E3C-FAFE-247D-3AA2-D82715FADD4B}"/>
            </a:ext>
          </a:extLst>
        </xdr:cNvPr>
        <xdr:cNvPicPr>
          <a:picLocks noChangeAspect="1"/>
        </xdr:cNvPicPr>
      </xdr:nvPicPr>
      <xdr:blipFill>
        <a:blip xmlns:r="http://schemas.openxmlformats.org/officeDocument/2006/relationships" r:embed="rId1"/>
        <a:stretch>
          <a:fillRect/>
        </a:stretch>
      </xdr:blipFill>
      <xdr:spPr>
        <a:xfrm>
          <a:off x="0" y="482040"/>
          <a:ext cx="8155072" cy="3736572"/>
        </a:xfrm>
        <a:prstGeom prst="rect">
          <a:avLst/>
        </a:prstGeom>
      </xdr:spPr>
    </xdr:pic>
    <xdr:clientData/>
  </xdr:twoCellAnchor>
  <xdr:twoCellAnchor>
    <xdr:from>
      <xdr:col>0</xdr:col>
      <xdr:colOff>535910</xdr:colOff>
      <xdr:row>5</xdr:row>
      <xdr:rowOff>83154</xdr:rowOff>
    </xdr:from>
    <xdr:to>
      <xdr:col>4</xdr:col>
      <xdr:colOff>711200</xdr:colOff>
      <xdr:row>15</xdr:row>
      <xdr:rowOff>27929</xdr:rowOff>
    </xdr:to>
    <xdr:sp macro="" textlink="">
      <xdr:nvSpPr>
        <xdr:cNvPr id="3" name="Rectángulo 2">
          <a:extLst>
            <a:ext uri="{FF2B5EF4-FFF2-40B4-BE49-F238E27FC236}">
              <a16:creationId xmlns:a16="http://schemas.microsoft.com/office/drawing/2014/main" id="{04BEB3C1-9430-D24E-92DA-B3111A8F06FA}"/>
            </a:ext>
          </a:extLst>
        </xdr:cNvPr>
        <xdr:cNvSpPr/>
      </xdr:nvSpPr>
      <xdr:spPr>
        <a:xfrm>
          <a:off x="535910" y="1103690"/>
          <a:ext cx="4355707" cy="1985846"/>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b="1" u="none"/>
        </a:p>
      </xdr:txBody>
    </xdr:sp>
    <xdr:clientData/>
  </xdr:twoCellAnchor>
  <xdr:twoCellAnchor>
    <xdr:from>
      <xdr:col>0</xdr:col>
      <xdr:colOff>550664</xdr:colOff>
      <xdr:row>6</xdr:row>
      <xdr:rowOff>15119</xdr:rowOff>
    </xdr:from>
    <xdr:to>
      <xdr:col>2</xdr:col>
      <xdr:colOff>0</xdr:colOff>
      <xdr:row>15</xdr:row>
      <xdr:rowOff>32280</xdr:rowOff>
    </xdr:to>
    <xdr:sp macro="" textlink="">
      <xdr:nvSpPr>
        <xdr:cNvPr id="4" name="Rectángulo 3">
          <a:extLst>
            <a:ext uri="{FF2B5EF4-FFF2-40B4-BE49-F238E27FC236}">
              <a16:creationId xmlns:a16="http://schemas.microsoft.com/office/drawing/2014/main" id="{75CFBF14-163E-664F-A13B-6A8D16AA327E}"/>
            </a:ext>
          </a:extLst>
        </xdr:cNvPr>
        <xdr:cNvSpPr/>
      </xdr:nvSpPr>
      <xdr:spPr>
        <a:xfrm>
          <a:off x="550664" y="1239762"/>
          <a:ext cx="1573562" cy="1854125"/>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0</xdr:col>
      <xdr:colOff>533400</xdr:colOff>
      <xdr:row>3</xdr:row>
      <xdr:rowOff>47625</xdr:rowOff>
    </xdr:from>
    <xdr:to>
      <xdr:col>6</xdr:col>
      <xdr:colOff>352425</xdr:colOff>
      <xdr:row>15</xdr:row>
      <xdr:rowOff>19050</xdr:rowOff>
    </xdr:to>
    <xdr:sp macro="" textlink="">
      <xdr:nvSpPr>
        <xdr:cNvPr id="5" name="Rectángulo 4">
          <a:extLst>
            <a:ext uri="{FF2B5EF4-FFF2-40B4-BE49-F238E27FC236}">
              <a16:creationId xmlns:a16="http://schemas.microsoft.com/office/drawing/2014/main" id="{4FBF1E7E-DD72-7946-864A-DEEDBE23C320}"/>
            </a:ext>
            <a:ext uri="{147F2762-F138-4A5C-976F-8EAC2B608ADB}">
              <a16:predDERef xmlns:a16="http://schemas.microsoft.com/office/drawing/2014/main" pred="{75CFBF14-163E-664F-A13B-6A8D16AA327E}"/>
            </a:ext>
          </a:extLst>
        </xdr:cNvPr>
        <xdr:cNvSpPr/>
      </xdr:nvSpPr>
      <xdr:spPr>
        <a:xfrm>
          <a:off x="533400" y="647700"/>
          <a:ext cx="5915025" cy="2371725"/>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0</xdr:col>
      <xdr:colOff>536821</xdr:colOff>
      <xdr:row>3</xdr:row>
      <xdr:rowOff>81365</xdr:rowOff>
    </xdr:from>
    <xdr:to>
      <xdr:col>5</xdr:col>
      <xdr:colOff>474132</xdr:colOff>
      <xdr:row>15</xdr:row>
      <xdr:rowOff>28838</xdr:rowOff>
    </xdr:to>
    <xdr:sp macro="" textlink="">
      <xdr:nvSpPr>
        <xdr:cNvPr id="6" name="Rectángulo 5">
          <a:extLst>
            <a:ext uri="{FF2B5EF4-FFF2-40B4-BE49-F238E27FC236}">
              <a16:creationId xmlns:a16="http://schemas.microsoft.com/office/drawing/2014/main" id="{9CE8612F-D992-4D43-BCBD-41C43FD8A1A4}"/>
            </a:ext>
          </a:extLst>
        </xdr:cNvPr>
        <xdr:cNvSpPr/>
      </xdr:nvSpPr>
      <xdr:spPr>
        <a:xfrm>
          <a:off x="536821" y="686295"/>
          <a:ext cx="5158815" cy="2367195"/>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0</xdr:col>
      <xdr:colOff>544731</xdr:colOff>
      <xdr:row>4</xdr:row>
      <xdr:rowOff>143867</xdr:rowOff>
    </xdr:from>
    <xdr:to>
      <xdr:col>3</xdr:col>
      <xdr:colOff>583859</xdr:colOff>
      <xdr:row>15</xdr:row>
      <xdr:rowOff>29143</xdr:rowOff>
    </xdr:to>
    <xdr:sp macro="" textlink="">
      <xdr:nvSpPr>
        <xdr:cNvPr id="7" name="Rectángulo 6">
          <a:extLst>
            <a:ext uri="{FF2B5EF4-FFF2-40B4-BE49-F238E27FC236}">
              <a16:creationId xmlns:a16="http://schemas.microsoft.com/office/drawing/2014/main" id="{BDDF6D08-4613-7F4C-A829-30188F80AA79}"/>
            </a:ext>
          </a:extLst>
        </xdr:cNvPr>
        <xdr:cNvSpPr/>
      </xdr:nvSpPr>
      <xdr:spPr>
        <a:xfrm>
          <a:off x="544731" y="962122"/>
          <a:ext cx="3158725" cy="2135477"/>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0</xdr:col>
      <xdr:colOff>545034</xdr:colOff>
      <xdr:row>5</xdr:row>
      <xdr:rowOff>15119</xdr:rowOff>
    </xdr:from>
    <xdr:to>
      <xdr:col>4</xdr:col>
      <xdr:colOff>330200</xdr:colOff>
      <xdr:row>15</xdr:row>
      <xdr:rowOff>21842</xdr:rowOff>
    </xdr:to>
    <xdr:sp macro="" textlink="">
      <xdr:nvSpPr>
        <xdr:cNvPr id="8" name="Rectángulo 7">
          <a:extLst>
            <a:ext uri="{FF2B5EF4-FFF2-40B4-BE49-F238E27FC236}">
              <a16:creationId xmlns:a16="http://schemas.microsoft.com/office/drawing/2014/main" id="{21C83958-B495-E743-9548-D80E664F3A93}"/>
            </a:ext>
          </a:extLst>
        </xdr:cNvPr>
        <xdr:cNvSpPr/>
      </xdr:nvSpPr>
      <xdr:spPr>
        <a:xfrm>
          <a:off x="545034" y="1035655"/>
          <a:ext cx="3965583" cy="2047794"/>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0</xdr:col>
      <xdr:colOff>546422</xdr:colOff>
      <xdr:row>5</xdr:row>
      <xdr:rowOff>198437</xdr:rowOff>
    </xdr:from>
    <xdr:to>
      <xdr:col>0</xdr:col>
      <xdr:colOff>947899</xdr:colOff>
      <xdr:row>15</xdr:row>
      <xdr:rowOff>29749</xdr:rowOff>
    </xdr:to>
    <xdr:sp macro="" textlink="">
      <xdr:nvSpPr>
        <xdr:cNvPr id="9" name="Rectángulo 8">
          <a:extLst>
            <a:ext uri="{FF2B5EF4-FFF2-40B4-BE49-F238E27FC236}">
              <a16:creationId xmlns:a16="http://schemas.microsoft.com/office/drawing/2014/main" id="{02916193-3510-8749-98FF-C9AB5AE92315}"/>
            </a:ext>
          </a:extLst>
        </xdr:cNvPr>
        <xdr:cNvSpPr/>
      </xdr:nvSpPr>
      <xdr:spPr>
        <a:xfrm>
          <a:off x="546422" y="1210756"/>
          <a:ext cx="401477" cy="1855950"/>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0</xdr:col>
      <xdr:colOff>538039</xdr:colOff>
      <xdr:row>5</xdr:row>
      <xdr:rowOff>24806</xdr:rowOff>
    </xdr:from>
    <xdr:to>
      <xdr:col>3</xdr:col>
      <xdr:colOff>196547</xdr:colOff>
      <xdr:row>15</xdr:row>
      <xdr:rowOff>22451</xdr:rowOff>
    </xdr:to>
    <xdr:sp macro="" textlink="">
      <xdr:nvSpPr>
        <xdr:cNvPr id="10" name="Rectángulo 9">
          <a:extLst>
            <a:ext uri="{FF2B5EF4-FFF2-40B4-BE49-F238E27FC236}">
              <a16:creationId xmlns:a16="http://schemas.microsoft.com/office/drawing/2014/main" id="{7B613B21-0982-8945-84F3-82A08B4FDEA7}"/>
            </a:ext>
          </a:extLst>
        </xdr:cNvPr>
        <xdr:cNvSpPr/>
      </xdr:nvSpPr>
      <xdr:spPr>
        <a:xfrm>
          <a:off x="538039" y="1045342"/>
          <a:ext cx="2788151" cy="2038716"/>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0</xdr:col>
      <xdr:colOff>538341</xdr:colOff>
      <xdr:row>4</xdr:row>
      <xdr:rowOff>74415</xdr:rowOff>
    </xdr:from>
    <xdr:to>
      <xdr:col>2</xdr:col>
      <xdr:colOff>408214</xdr:colOff>
      <xdr:row>15</xdr:row>
      <xdr:rowOff>22756</xdr:rowOff>
    </xdr:to>
    <xdr:sp macro="" textlink="">
      <xdr:nvSpPr>
        <xdr:cNvPr id="11" name="Rectángulo 10">
          <a:extLst>
            <a:ext uri="{FF2B5EF4-FFF2-40B4-BE49-F238E27FC236}">
              <a16:creationId xmlns:a16="http://schemas.microsoft.com/office/drawing/2014/main" id="{5B6E46CE-DC07-8C4E-85A1-EFA3BC984B2C}"/>
            </a:ext>
          </a:extLst>
        </xdr:cNvPr>
        <xdr:cNvSpPr/>
      </xdr:nvSpPr>
      <xdr:spPr>
        <a:xfrm>
          <a:off x="538341" y="890844"/>
          <a:ext cx="1994099" cy="2193519"/>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0</xdr:col>
      <xdr:colOff>546250</xdr:colOff>
      <xdr:row>4</xdr:row>
      <xdr:rowOff>39687</xdr:rowOff>
    </xdr:from>
    <xdr:to>
      <xdr:col>1</xdr:col>
      <xdr:colOff>728897</xdr:colOff>
      <xdr:row>15</xdr:row>
      <xdr:rowOff>23059</xdr:rowOff>
    </xdr:to>
    <xdr:sp macro="" textlink="">
      <xdr:nvSpPr>
        <xdr:cNvPr id="12" name="Rectángulo 11">
          <a:extLst>
            <a:ext uri="{FF2B5EF4-FFF2-40B4-BE49-F238E27FC236}">
              <a16:creationId xmlns:a16="http://schemas.microsoft.com/office/drawing/2014/main" id="{4AAE2983-1142-CA4B-A1BF-969F928E808E}"/>
            </a:ext>
          </a:extLst>
        </xdr:cNvPr>
        <xdr:cNvSpPr/>
      </xdr:nvSpPr>
      <xdr:spPr>
        <a:xfrm>
          <a:off x="546250" y="854524"/>
          <a:ext cx="1185279" cy="2224174"/>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0</xdr:col>
      <xdr:colOff>546555</xdr:colOff>
      <xdr:row>3</xdr:row>
      <xdr:rowOff>198438</xdr:rowOff>
    </xdr:from>
    <xdr:to>
      <xdr:col>3</xdr:col>
      <xdr:colOff>979966</xdr:colOff>
      <xdr:row>15</xdr:row>
      <xdr:rowOff>30968</xdr:rowOff>
    </xdr:to>
    <xdr:sp macro="" textlink="">
      <xdr:nvSpPr>
        <xdr:cNvPr id="13" name="Rectángulo 12">
          <a:extLst>
            <a:ext uri="{FF2B5EF4-FFF2-40B4-BE49-F238E27FC236}">
              <a16:creationId xmlns:a16="http://schemas.microsoft.com/office/drawing/2014/main" id="{6E918EE1-530B-894B-8035-15417A78898A}"/>
            </a:ext>
          </a:extLst>
        </xdr:cNvPr>
        <xdr:cNvSpPr/>
      </xdr:nvSpPr>
      <xdr:spPr>
        <a:xfrm>
          <a:off x="546555" y="804874"/>
          <a:ext cx="3553480" cy="2258274"/>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0</xdr:col>
      <xdr:colOff>554462</xdr:colOff>
      <xdr:row>3</xdr:row>
      <xdr:rowOff>163712</xdr:rowOff>
    </xdr:from>
    <xdr:to>
      <xdr:col>1</xdr:col>
      <xdr:colOff>340575</xdr:colOff>
      <xdr:row>15</xdr:row>
      <xdr:rowOff>23668</xdr:rowOff>
    </xdr:to>
    <xdr:sp macro="" textlink="">
      <xdr:nvSpPr>
        <xdr:cNvPr id="14" name="Rectángulo 13">
          <a:extLst>
            <a:ext uri="{FF2B5EF4-FFF2-40B4-BE49-F238E27FC236}">
              <a16:creationId xmlns:a16="http://schemas.microsoft.com/office/drawing/2014/main" id="{29DE99F8-1DA9-F547-83B0-75A063616A16}"/>
            </a:ext>
          </a:extLst>
        </xdr:cNvPr>
        <xdr:cNvSpPr/>
      </xdr:nvSpPr>
      <xdr:spPr>
        <a:xfrm>
          <a:off x="554462" y="774840"/>
          <a:ext cx="788745" cy="2304467"/>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0</xdr:col>
      <xdr:colOff>547162</xdr:colOff>
      <xdr:row>3</xdr:row>
      <xdr:rowOff>132948</xdr:rowOff>
    </xdr:from>
    <xdr:to>
      <xdr:col>5</xdr:col>
      <xdr:colOff>862872</xdr:colOff>
      <xdr:row>15</xdr:row>
      <xdr:rowOff>31576</xdr:rowOff>
    </xdr:to>
    <xdr:sp macro="" textlink="">
      <xdr:nvSpPr>
        <xdr:cNvPr id="15" name="Rectángulo 14">
          <a:extLst>
            <a:ext uri="{FF2B5EF4-FFF2-40B4-BE49-F238E27FC236}">
              <a16:creationId xmlns:a16="http://schemas.microsoft.com/office/drawing/2014/main" id="{ECE9694B-A4FA-E945-9A41-16BAA117B6BA}"/>
            </a:ext>
          </a:extLst>
        </xdr:cNvPr>
        <xdr:cNvSpPr/>
      </xdr:nvSpPr>
      <xdr:spPr>
        <a:xfrm>
          <a:off x="547162" y="734527"/>
          <a:ext cx="5529394" cy="2304944"/>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0</xdr:col>
      <xdr:colOff>542926</xdr:colOff>
      <xdr:row>10</xdr:row>
      <xdr:rowOff>82549</xdr:rowOff>
    </xdr:from>
    <xdr:to>
      <xdr:col>6</xdr:col>
      <xdr:colOff>412972</xdr:colOff>
      <xdr:row>15</xdr:row>
      <xdr:rowOff>16686</xdr:rowOff>
    </xdr:to>
    <xdr:sp macro="" textlink="">
      <xdr:nvSpPr>
        <xdr:cNvPr id="16" name="Rectángulo 15">
          <a:extLst>
            <a:ext uri="{FF2B5EF4-FFF2-40B4-BE49-F238E27FC236}">
              <a16:creationId xmlns:a16="http://schemas.microsoft.com/office/drawing/2014/main" id="{99419B1C-C767-FC43-92E8-903D59D1DB42}"/>
            </a:ext>
          </a:extLst>
        </xdr:cNvPr>
        <xdr:cNvSpPr/>
      </xdr:nvSpPr>
      <xdr:spPr>
        <a:xfrm>
          <a:off x="542926" y="2114549"/>
          <a:ext cx="5978746" cy="950137"/>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editAs="oneCell">
    <xdr:from>
      <xdr:col>10</xdr:col>
      <xdr:colOff>967682</xdr:colOff>
      <xdr:row>5</xdr:row>
      <xdr:rowOff>151262</xdr:rowOff>
    </xdr:from>
    <xdr:to>
      <xdr:col>11</xdr:col>
      <xdr:colOff>837383</xdr:colOff>
      <xdr:row>6</xdr:row>
      <xdr:rowOff>79154</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20" name="Entrada de lápiz 19">
              <a:extLst>
                <a:ext uri="{FF2B5EF4-FFF2-40B4-BE49-F238E27FC236}">
                  <a16:creationId xmlns:a16="http://schemas.microsoft.com/office/drawing/2014/main" id="{B8D44EBE-045A-9BF1-08D1-43DBF64D5694}"/>
                </a:ext>
              </a:extLst>
            </xdr14:cNvPr>
            <xdr14:cNvContentPartPr/>
          </xdr14:nvContentPartPr>
          <xdr14:nvPr macro=""/>
          <xdr14:xfrm>
            <a:off x="6698758" y="1156009"/>
            <a:ext cx="882486" cy="128841"/>
          </xdr14:xfrm>
        </xdr:contentPart>
      </mc:Choice>
      <mc:Fallback xmlns="">
        <xdr:pic>
          <xdr:nvPicPr>
            <xdr:cNvPr id="20" name="Entrada de lápiz 19">
              <a:extLst>
                <a:ext uri="{FF2B5EF4-FFF2-40B4-BE49-F238E27FC236}">
                  <a16:creationId xmlns:a16="http://schemas.microsoft.com/office/drawing/2014/main" id="{B8D44EBE-045A-9BF1-08D1-43DBF64D5694}"/>
                </a:ext>
              </a:extLst>
            </xdr:cNvPr>
            <xdr:cNvPicPr/>
          </xdr:nvPicPr>
          <xdr:blipFill>
            <a:blip xmlns:r="http://schemas.openxmlformats.org/officeDocument/2006/relationships" r:embed="rId3"/>
            <a:stretch>
              <a:fillRect/>
            </a:stretch>
          </xdr:blipFill>
          <xdr:spPr>
            <a:xfrm>
              <a:off x="6689815" y="1147304"/>
              <a:ext cx="900014" cy="145904"/>
            </a:xfrm>
            <a:prstGeom prst="rect">
              <a:avLst/>
            </a:prstGeom>
          </xdr:spPr>
        </xdr:pic>
      </mc:Fallback>
    </mc:AlternateContent>
    <xdr:clientData/>
  </xdr:twoCellAnchor>
  <xdr:twoCellAnchor editAs="oneCell">
    <xdr:from>
      <xdr:col>10</xdr:col>
      <xdr:colOff>975602</xdr:colOff>
      <xdr:row>7</xdr:row>
      <xdr:rowOff>185606</xdr:rowOff>
    </xdr:from>
    <xdr:to>
      <xdr:col>11</xdr:col>
      <xdr:colOff>923783</xdr:colOff>
      <xdr:row>7</xdr:row>
      <xdr:rowOff>192917</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21" name="Entrada de lápiz 20">
              <a:extLst>
                <a:ext uri="{FF2B5EF4-FFF2-40B4-BE49-F238E27FC236}">
                  <a16:creationId xmlns:a16="http://schemas.microsoft.com/office/drawing/2014/main" id="{48F11ADC-F47F-CC11-65CC-761FBB20325D}"/>
                </a:ext>
              </a:extLst>
            </xdr14:cNvPr>
            <xdr14:cNvContentPartPr/>
          </xdr14:nvContentPartPr>
          <xdr14:nvPr macro=""/>
          <xdr14:xfrm>
            <a:off x="6706678" y="1592252"/>
            <a:ext cx="960966" cy="7311"/>
          </xdr14:xfrm>
        </xdr:contentPart>
      </mc:Choice>
      <mc:Fallback xmlns="">
        <xdr:pic>
          <xdr:nvPicPr>
            <xdr:cNvPr id="21" name="Entrada de lápiz 20">
              <a:extLst>
                <a:ext uri="{FF2B5EF4-FFF2-40B4-BE49-F238E27FC236}">
                  <a16:creationId xmlns:a16="http://schemas.microsoft.com/office/drawing/2014/main" id="{48F11ADC-F47F-CC11-65CC-761FBB20325D}"/>
                </a:ext>
              </a:extLst>
            </xdr:cNvPr>
            <xdr:cNvPicPr/>
          </xdr:nvPicPr>
          <xdr:blipFill>
            <a:blip xmlns:r="http://schemas.openxmlformats.org/officeDocument/2006/relationships" r:embed="rId5"/>
            <a:stretch>
              <a:fillRect/>
            </a:stretch>
          </xdr:blipFill>
          <xdr:spPr>
            <a:xfrm>
              <a:off x="6698085" y="1583479"/>
              <a:ext cx="978510" cy="25223"/>
            </a:xfrm>
            <a:prstGeom prst="rect">
              <a:avLst/>
            </a:prstGeom>
          </xdr:spPr>
        </xdr:pic>
      </mc:Fallback>
    </mc:AlternateContent>
    <xdr:clientData/>
  </xdr:twoCellAnchor>
  <xdr:twoCellAnchor editAs="oneCell">
    <xdr:from>
      <xdr:col>10</xdr:col>
      <xdr:colOff>956522</xdr:colOff>
      <xdr:row>10</xdr:row>
      <xdr:rowOff>11402</xdr:rowOff>
    </xdr:from>
    <xdr:to>
      <xdr:col>11</xdr:col>
      <xdr:colOff>641903</xdr:colOff>
      <xdr:row>10</xdr:row>
      <xdr:rowOff>42002</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22" name="Entrada de lápiz 21">
              <a:extLst>
                <a:ext uri="{FF2B5EF4-FFF2-40B4-BE49-F238E27FC236}">
                  <a16:creationId xmlns:a16="http://schemas.microsoft.com/office/drawing/2014/main" id="{B05730E8-0A64-7EC0-F5FC-FCBCCF097687}"/>
                </a:ext>
              </a:extLst>
            </xdr14:cNvPr>
            <xdr14:cNvContentPartPr/>
          </xdr14:nvContentPartPr>
          <xdr14:nvPr macro=""/>
          <xdr14:xfrm>
            <a:off x="6687598" y="2020896"/>
            <a:ext cx="698166" cy="30600"/>
          </xdr14:xfrm>
        </xdr:contentPart>
      </mc:Choice>
      <mc:Fallback xmlns="">
        <xdr:pic>
          <xdr:nvPicPr>
            <xdr:cNvPr id="22" name="Entrada de lápiz 21">
              <a:extLst>
                <a:ext uri="{FF2B5EF4-FFF2-40B4-BE49-F238E27FC236}">
                  <a16:creationId xmlns:a16="http://schemas.microsoft.com/office/drawing/2014/main" id="{B05730E8-0A64-7EC0-F5FC-FCBCCF097687}"/>
                </a:ext>
              </a:extLst>
            </xdr:cNvPr>
            <xdr:cNvPicPr/>
          </xdr:nvPicPr>
          <xdr:blipFill>
            <a:blip xmlns:r="http://schemas.openxmlformats.org/officeDocument/2006/relationships" r:embed="rId7"/>
            <a:stretch>
              <a:fillRect/>
            </a:stretch>
          </xdr:blipFill>
          <xdr:spPr>
            <a:xfrm>
              <a:off x="6678665" y="2012256"/>
              <a:ext cx="715674" cy="48240"/>
            </a:xfrm>
            <a:prstGeom prst="rect">
              <a:avLst/>
            </a:prstGeom>
          </xdr:spPr>
        </xdr:pic>
      </mc:Fallback>
    </mc:AlternateContent>
    <xdr:clientData/>
  </xdr:twoCellAnchor>
  <xdr:twoCellAnchor editAs="oneCell">
    <xdr:from>
      <xdr:col>10</xdr:col>
      <xdr:colOff>963362</xdr:colOff>
      <xdr:row>12</xdr:row>
      <xdr:rowOff>63746</xdr:rowOff>
    </xdr:from>
    <xdr:to>
      <xdr:col>11</xdr:col>
      <xdr:colOff>391343</xdr:colOff>
      <xdr:row>12</xdr:row>
      <xdr:rowOff>72746</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23" name="Entrada de lápiz 22">
              <a:extLst>
                <a:ext uri="{FF2B5EF4-FFF2-40B4-BE49-F238E27FC236}">
                  <a16:creationId xmlns:a16="http://schemas.microsoft.com/office/drawing/2014/main" id="{8A3FA333-87AD-D7CC-0085-2F9EFB1066A4}"/>
                </a:ext>
              </a:extLst>
            </xdr14:cNvPr>
            <xdr14:cNvContentPartPr/>
          </xdr14:nvContentPartPr>
          <xdr14:nvPr macro=""/>
          <xdr14:xfrm>
            <a:off x="6694438" y="2475138"/>
            <a:ext cx="440766" cy="9000"/>
          </xdr14:xfrm>
        </xdr:contentPart>
      </mc:Choice>
      <mc:Fallback xmlns="">
        <xdr:pic>
          <xdr:nvPicPr>
            <xdr:cNvPr id="23" name="Entrada de lápiz 22">
              <a:extLst>
                <a:ext uri="{FF2B5EF4-FFF2-40B4-BE49-F238E27FC236}">
                  <a16:creationId xmlns:a16="http://schemas.microsoft.com/office/drawing/2014/main" id="{8A3FA333-87AD-D7CC-0085-2F9EFB1066A4}"/>
                </a:ext>
              </a:extLst>
            </xdr:cNvPr>
            <xdr:cNvPicPr/>
          </xdr:nvPicPr>
          <xdr:blipFill>
            <a:blip xmlns:r="http://schemas.openxmlformats.org/officeDocument/2006/relationships" r:embed="rId9"/>
            <a:stretch>
              <a:fillRect/>
            </a:stretch>
          </xdr:blipFill>
          <xdr:spPr>
            <a:xfrm>
              <a:off x="6685900" y="2466138"/>
              <a:ext cx="458197" cy="26640"/>
            </a:xfrm>
            <a:prstGeom prst="rect">
              <a:avLst/>
            </a:prstGeom>
          </xdr:spPr>
        </xdr:pic>
      </mc:Fallback>
    </mc:AlternateContent>
    <xdr:clientData/>
  </xdr:twoCellAnchor>
  <xdr:twoCellAnchor editAs="oneCell">
    <xdr:from>
      <xdr:col>10</xdr:col>
      <xdr:colOff>973751</xdr:colOff>
      <xdr:row>10</xdr:row>
      <xdr:rowOff>132338</xdr:rowOff>
    </xdr:from>
    <xdr:to>
      <xdr:col>11</xdr:col>
      <xdr:colOff>921932</xdr:colOff>
      <xdr:row>10</xdr:row>
      <xdr:rowOff>139538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4" name="Entrada de lápiz 23">
              <a:extLst>
                <a:ext uri="{FF2B5EF4-FFF2-40B4-BE49-F238E27FC236}">
                  <a16:creationId xmlns:a16="http://schemas.microsoft.com/office/drawing/2014/main" id="{7755794C-75C8-AA4D-90CE-5B4ECC04D8CC}"/>
                </a:ext>
              </a:extLst>
            </xdr14:cNvPr>
            <xdr14:cNvContentPartPr/>
          </xdr14:nvContentPartPr>
          <xdr14:nvPr macro=""/>
          <xdr14:xfrm>
            <a:off x="6704827" y="2141832"/>
            <a:ext cx="960966" cy="7200"/>
          </xdr14:xfrm>
        </xdr:contentPart>
      </mc:Choice>
      <mc:Fallback xmlns="">
        <xdr:pic>
          <xdr:nvPicPr>
            <xdr:cNvPr id="24" name="Entrada de lápiz 23">
              <a:extLst>
                <a:ext uri="{FF2B5EF4-FFF2-40B4-BE49-F238E27FC236}">
                  <a16:creationId xmlns:a16="http://schemas.microsoft.com/office/drawing/2014/main" id="{7755794C-75C8-AA4D-90CE-5B4ECC04D8CC}"/>
                </a:ext>
              </a:extLst>
            </xdr:cNvPr>
            <xdr:cNvPicPr/>
          </xdr:nvPicPr>
          <xdr:blipFill>
            <a:blip xmlns:r="http://schemas.openxmlformats.org/officeDocument/2006/relationships" r:embed="rId5"/>
            <a:stretch>
              <a:fillRect/>
            </a:stretch>
          </xdr:blipFill>
          <xdr:spPr>
            <a:xfrm>
              <a:off x="6696234" y="2133192"/>
              <a:ext cx="978510" cy="24840"/>
            </a:xfrm>
            <a:prstGeom prst="rect">
              <a:avLst/>
            </a:prstGeom>
          </xdr:spPr>
        </xdr:pic>
      </mc:Fallback>
    </mc:AlternateContent>
    <xdr:clientData/>
  </xdr:twoCellAnchor>
  <xdr:twoCellAnchor editAs="oneCell">
    <xdr:from>
      <xdr:col>10</xdr:col>
      <xdr:colOff>941050</xdr:colOff>
      <xdr:row>12</xdr:row>
      <xdr:rowOff>171621</xdr:rowOff>
    </xdr:from>
    <xdr:to>
      <xdr:col>11</xdr:col>
      <xdr:colOff>889231</xdr:colOff>
      <xdr:row>12</xdr:row>
      <xdr:rowOff>178821</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5" name="Entrada de lápiz 24">
              <a:extLst>
                <a:ext uri="{FF2B5EF4-FFF2-40B4-BE49-F238E27FC236}">
                  <a16:creationId xmlns:a16="http://schemas.microsoft.com/office/drawing/2014/main" id="{6A8FEB5A-1612-A44A-BEDA-F07075DB9682}"/>
                </a:ext>
              </a:extLst>
            </xdr14:cNvPr>
            <xdr14:cNvContentPartPr/>
          </xdr14:nvContentPartPr>
          <xdr14:nvPr macro=""/>
          <xdr14:xfrm>
            <a:off x="6672126" y="2583013"/>
            <a:ext cx="960966" cy="7200"/>
          </xdr14:xfrm>
        </xdr:contentPart>
      </mc:Choice>
      <mc:Fallback xmlns="">
        <xdr:pic>
          <xdr:nvPicPr>
            <xdr:cNvPr id="25" name="Entrada de lápiz 24">
              <a:extLst>
                <a:ext uri="{FF2B5EF4-FFF2-40B4-BE49-F238E27FC236}">
                  <a16:creationId xmlns:a16="http://schemas.microsoft.com/office/drawing/2014/main" id="{6A8FEB5A-1612-A44A-BEDA-F07075DB9682}"/>
                </a:ext>
              </a:extLst>
            </xdr:cNvPr>
            <xdr:cNvPicPr/>
          </xdr:nvPicPr>
          <xdr:blipFill>
            <a:blip xmlns:r="http://schemas.openxmlformats.org/officeDocument/2006/relationships" r:embed="rId5"/>
            <a:stretch>
              <a:fillRect/>
            </a:stretch>
          </xdr:blipFill>
          <xdr:spPr>
            <a:xfrm>
              <a:off x="6663533" y="2574373"/>
              <a:ext cx="978510" cy="24840"/>
            </a:xfrm>
            <a:prstGeom prst="rect">
              <a:avLst/>
            </a:prstGeom>
          </xdr:spPr>
        </xdr:pic>
      </mc:Fallback>
    </mc:AlternateContent>
    <xdr:clientData/>
  </xdr:twoCellAnchor>
  <xdr:twoCellAnchor editAs="oneCell">
    <xdr:from>
      <xdr:col>10</xdr:col>
      <xdr:colOff>1011183</xdr:colOff>
      <xdr:row>6</xdr:row>
      <xdr:rowOff>169770</xdr:rowOff>
    </xdr:from>
    <xdr:to>
      <xdr:col>11</xdr:col>
      <xdr:colOff>959364</xdr:colOff>
      <xdr:row>6</xdr:row>
      <xdr:rowOff>176970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6" name="Entrada de lápiz 25">
              <a:extLst>
                <a:ext uri="{FF2B5EF4-FFF2-40B4-BE49-F238E27FC236}">
                  <a16:creationId xmlns:a16="http://schemas.microsoft.com/office/drawing/2014/main" id="{7E59633D-72EE-4F45-AE64-5E5A2AD97314}"/>
                </a:ext>
              </a:extLst>
            </xdr14:cNvPr>
            <xdr14:cNvContentPartPr/>
          </xdr14:nvContentPartPr>
          <xdr14:nvPr macro=""/>
          <xdr14:xfrm>
            <a:off x="6742259" y="1375466"/>
            <a:ext cx="960966" cy="7200"/>
          </xdr14:xfrm>
        </xdr:contentPart>
      </mc:Choice>
      <mc:Fallback xmlns="">
        <xdr:pic>
          <xdr:nvPicPr>
            <xdr:cNvPr id="26" name="Entrada de lápiz 25">
              <a:extLst>
                <a:ext uri="{FF2B5EF4-FFF2-40B4-BE49-F238E27FC236}">
                  <a16:creationId xmlns:a16="http://schemas.microsoft.com/office/drawing/2014/main" id="{7E59633D-72EE-4F45-AE64-5E5A2AD97314}"/>
                </a:ext>
              </a:extLst>
            </xdr:cNvPr>
            <xdr:cNvPicPr/>
          </xdr:nvPicPr>
          <xdr:blipFill>
            <a:blip xmlns:r="http://schemas.openxmlformats.org/officeDocument/2006/relationships" r:embed="rId5"/>
            <a:stretch>
              <a:fillRect/>
            </a:stretch>
          </xdr:blipFill>
          <xdr:spPr>
            <a:xfrm>
              <a:off x="6733666" y="1366826"/>
              <a:ext cx="978510" cy="24840"/>
            </a:xfrm>
            <a:prstGeom prst="rect">
              <a:avLst/>
            </a:prstGeom>
          </xdr:spPr>
        </xdr:pic>
      </mc:Fallback>
    </mc:AlternateContent>
    <xdr:clientData/>
  </xdr:twoCellAnchor>
  <xdr:twoCellAnchor editAs="oneCell">
    <xdr:from>
      <xdr:col>10</xdr:col>
      <xdr:colOff>973751</xdr:colOff>
      <xdr:row>8</xdr:row>
      <xdr:rowOff>194038</xdr:rowOff>
    </xdr:from>
    <xdr:to>
      <xdr:col>11</xdr:col>
      <xdr:colOff>921932</xdr:colOff>
      <xdr:row>9</xdr:row>
      <xdr:rowOff>787</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27" name="Entrada de lápiz 26">
              <a:extLst>
                <a:ext uri="{FF2B5EF4-FFF2-40B4-BE49-F238E27FC236}">
                  <a16:creationId xmlns:a16="http://schemas.microsoft.com/office/drawing/2014/main" id="{6AA7FFBF-4B6C-A549-B6C4-2F070C0BA596}"/>
                </a:ext>
              </a:extLst>
            </xdr14:cNvPr>
            <xdr14:cNvContentPartPr/>
          </xdr14:nvContentPartPr>
          <xdr14:nvPr macro=""/>
          <xdr14:xfrm>
            <a:off x="6704827" y="1801633"/>
            <a:ext cx="960966" cy="6321"/>
          </xdr14:xfrm>
        </xdr:contentPart>
      </mc:Choice>
      <mc:Fallback xmlns="">
        <xdr:pic>
          <xdr:nvPicPr>
            <xdr:cNvPr id="27" name="Entrada de lápiz 26">
              <a:extLst>
                <a:ext uri="{FF2B5EF4-FFF2-40B4-BE49-F238E27FC236}">
                  <a16:creationId xmlns:a16="http://schemas.microsoft.com/office/drawing/2014/main" id="{6AA7FFBF-4B6C-A549-B6C4-2F070C0BA596}"/>
                </a:ext>
              </a:extLst>
            </xdr:cNvPr>
            <xdr:cNvPicPr/>
          </xdr:nvPicPr>
          <xdr:blipFill>
            <a:blip xmlns:r="http://schemas.openxmlformats.org/officeDocument/2006/relationships" r:embed="rId5"/>
            <a:stretch>
              <a:fillRect/>
            </a:stretch>
          </xdr:blipFill>
          <xdr:spPr>
            <a:xfrm>
              <a:off x="6696234" y="1794048"/>
              <a:ext cx="978510" cy="21807"/>
            </a:xfrm>
            <a:prstGeom prst="rect">
              <a:avLst/>
            </a:prstGeom>
          </xdr:spPr>
        </xdr:pic>
      </mc:Fallback>
    </mc:AlternateContent>
    <xdr:clientData/>
  </xdr:twoCellAnchor>
  <xdr:twoCellAnchor editAs="oneCell">
    <xdr:from>
      <xdr:col>10</xdr:col>
      <xdr:colOff>982183</xdr:colOff>
      <xdr:row>8</xdr:row>
      <xdr:rowOff>104778</xdr:rowOff>
    </xdr:from>
    <xdr:to>
      <xdr:col>11</xdr:col>
      <xdr:colOff>930364</xdr:colOff>
      <xdr:row>8</xdr:row>
      <xdr:rowOff>111978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28" name="Entrada de lápiz 27">
              <a:extLst>
                <a:ext uri="{FF2B5EF4-FFF2-40B4-BE49-F238E27FC236}">
                  <a16:creationId xmlns:a16="http://schemas.microsoft.com/office/drawing/2014/main" id="{9C6C3651-5375-694D-BBAD-9F2D28BAC3A5}"/>
                </a:ext>
              </a:extLst>
            </xdr14:cNvPr>
            <xdr14:cNvContentPartPr/>
          </xdr14:nvContentPartPr>
          <xdr14:nvPr macro=""/>
          <xdr14:xfrm>
            <a:off x="6713259" y="1712373"/>
            <a:ext cx="960966" cy="7200"/>
          </xdr14:xfrm>
        </xdr:contentPart>
      </mc:Choice>
      <mc:Fallback xmlns="">
        <xdr:pic>
          <xdr:nvPicPr>
            <xdr:cNvPr id="28" name="Entrada de lápiz 27">
              <a:extLst>
                <a:ext uri="{FF2B5EF4-FFF2-40B4-BE49-F238E27FC236}">
                  <a16:creationId xmlns:a16="http://schemas.microsoft.com/office/drawing/2014/main" id="{9C6C3651-5375-694D-BBAD-9F2D28BAC3A5}"/>
                </a:ext>
              </a:extLst>
            </xdr:cNvPr>
            <xdr:cNvPicPr/>
          </xdr:nvPicPr>
          <xdr:blipFill>
            <a:blip xmlns:r="http://schemas.openxmlformats.org/officeDocument/2006/relationships" r:embed="rId5"/>
            <a:stretch>
              <a:fillRect/>
            </a:stretch>
          </xdr:blipFill>
          <xdr:spPr>
            <a:xfrm>
              <a:off x="6704666" y="1703733"/>
              <a:ext cx="978510" cy="24840"/>
            </a:xfrm>
            <a:prstGeom prst="rect">
              <a:avLst/>
            </a:prstGeom>
          </xdr:spPr>
        </xdr:pic>
      </mc:Fallback>
    </mc:AlternateContent>
    <xdr:clientData/>
  </xdr:twoCellAnchor>
  <xdr:twoCellAnchor editAs="oneCell">
    <xdr:from>
      <xdr:col>10</xdr:col>
      <xdr:colOff>1000899</xdr:colOff>
      <xdr:row>11</xdr:row>
      <xdr:rowOff>36085</xdr:rowOff>
    </xdr:from>
    <xdr:to>
      <xdr:col>11</xdr:col>
      <xdr:colOff>949080</xdr:colOff>
      <xdr:row>11</xdr:row>
      <xdr:rowOff>43285</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9" name="Entrada de lápiz 28">
              <a:extLst>
                <a:ext uri="{FF2B5EF4-FFF2-40B4-BE49-F238E27FC236}">
                  <a16:creationId xmlns:a16="http://schemas.microsoft.com/office/drawing/2014/main" id="{52985C97-5594-104F-B3E1-61D269E16215}"/>
                </a:ext>
              </a:extLst>
            </xdr14:cNvPr>
            <xdr14:cNvContentPartPr/>
          </xdr14:nvContentPartPr>
          <xdr14:nvPr macro=""/>
          <xdr14:xfrm>
            <a:off x="6731975" y="2246528"/>
            <a:ext cx="960966" cy="7200"/>
          </xdr14:xfrm>
        </xdr:contentPart>
      </mc:Choice>
      <mc:Fallback xmlns="">
        <xdr:pic>
          <xdr:nvPicPr>
            <xdr:cNvPr id="29" name="Entrada de lápiz 28">
              <a:extLst>
                <a:ext uri="{FF2B5EF4-FFF2-40B4-BE49-F238E27FC236}">
                  <a16:creationId xmlns:a16="http://schemas.microsoft.com/office/drawing/2014/main" id="{52985C97-5594-104F-B3E1-61D269E16215}"/>
                </a:ext>
              </a:extLst>
            </xdr:cNvPr>
            <xdr:cNvPicPr/>
          </xdr:nvPicPr>
          <xdr:blipFill>
            <a:blip xmlns:r="http://schemas.openxmlformats.org/officeDocument/2006/relationships" r:embed="rId5"/>
            <a:stretch>
              <a:fillRect/>
            </a:stretch>
          </xdr:blipFill>
          <xdr:spPr>
            <a:xfrm>
              <a:off x="6723382" y="2237888"/>
              <a:ext cx="978510" cy="24840"/>
            </a:xfrm>
            <a:prstGeom prst="rect">
              <a:avLst/>
            </a:prstGeom>
          </xdr:spPr>
        </xdr:pic>
      </mc:Fallback>
    </mc:AlternateContent>
    <xdr:clientData/>
  </xdr:twoCellAnchor>
  <xdr:twoCellAnchor editAs="oneCell">
    <xdr:from>
      <xdr:col>10</xdr:col>
      <xdr:colOff>977723</xdr:colOff>
      <xdr:row>13</xdr:row>
      <xdr:rowOff>75535</xdr:rowOff>
    </xdr:from>
    <xdr:to>
      <xdr:col>11</xdr:col>
      <xdr:colOff>925904</xdr:colOff>
      <xdr:row>13</xdr:row>
      <xdr:rowOff>82735</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30" name="Entrada de lápiz 29">
              <a:extLst>
                <a:ext uri="{FF2B5EF4-FFF2-40B4-BE49-F238E27FC236}">
                  <a16:creationId xmlns:a16="http://schemas.microsoft.com/office/drawing/2014/main" id="{321B2E99-3C0A-7A4A-866C-913BF0221EC0}"/>
                </a:ext>
              </a:extLst>
            </xdr14:cNvPr>
            <xdr14:cNvContentPartPr/>
          </xdr14:nvContentPartPr>
          <xdr14:nvPr macro=""/>
          <xdr14:xfrm>
            <a:off x="6708799" y="2687877"/>
            <a:ext cx="960966" cy="7200"/>
          </xdr14:xfrm>
        </xdr:contentPart>
      </mc:Choice>
      <mc:Fallback xmlns="">
        <xdr:pic>
          <xdr:nvPicPr>
            <xdr:cNvPr id="30" name="Entrada de lápiz 29">
              <a:extLst>
                <a:ext uri="{FF2B5EF4-FFF2-40B4-BE49-F238E27FC236}">
                  <a16:creationId xmlns:a16="http://schemas.microsoft.com/office/drawing/2014/main" id="{321B2E99-3C0A-7A4A-866C-913BF0221EC0}"/>
                </a:ext>
              </a:extLst>
            </xdr:cNvPr>
            <xdr:cNvPicPr/>
          </xdr:nvPicPr>
          <xdr:blipFill>
            <a:blip xmlns:r="http://schemas.openxmlformats.org/officeDocument/2006/relationships" r:embed="rId5"/>
            <a:stretch>
              <a:fillRect/>
            </a:stretch>
          </xdr:blipFill>
          <xdr:spPr>
            <a:xfrm>
              <a:off x="6700206" y="2679237"/>
              <a:ext cx="978510" cy="24840"/>
            </a:xfrm>
            <a:prstGeom prst="rect">
              <a:avLst/>
            </a:prstGeom>
          </xdr:spPr>
        </xdr:pic>
      </mc:Fallback>
    </mc:AlternateContent>
    <xdr:clientData/>
  </xdr:twoCellAnchor>
  <xdr:twoCellAnchor>
    <xdr:from>
      <xdr:col>17</xdr:col>
      <xdr:colOff>281586</xdr:colOff>
      <xdr:row>54</xdr:row>
      <xdr:rowOff>175353</xdr:rowOff>
    </xdr:from>
    <xdr:to>
      <xdr:col>25</xdr:col>
      <xdr:colOff>464793</xdr:colOff>
      <xdr:row>71</xdr:row>
      <xdr:rowOff>162741</xdr:rowOff>
    </xdr:to>
    <xdr:graphicFrame macro="">
      <xdr:nvGraphicFramePr>
        <xdr:cNvPr id="32" name="Gráfico 31">
          <a:extLst>
            <a:ext uri="{FF2B5EF4-FFF2-40B4-BE49-F238E27FC236}">
              <a16:creationId xmlns:a16="http://schemas.microsoft.com/office/drawing/2014/main" id="{4ED4645D-D3AA-149A-9DB3-9995EEC44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297732</xdr:colOff>
      <xdr:row>72</xdr:row>
      <xdr:rowOff>130027</xdr:rowOff>
    </xdr:from>
    <xdr:to>
      <xdr:col>25</xdr:col>
      <xdr:colOff>479777</xdr:colOff>
      <xdr:row>85</xdr:row>
      <xdr:rowOff>155222</xdr:rowOff>
    </xdr:to>
    <xdr:graphicFrame macro="">
      <xdr:nvGraphicFramePr>
        <xdr:cNvPr id="34" name="Gráfico 33">
          <a:extLst>
            <a:ext uri="{FF2B5EF4-FFF2-40B4-BE49-F238E27FC236}">
              <a16:creationId xmlns:a16="http://schemas.microsoft.com/office/drawing/2014/main" id="{CA921E95-3649-65DD-0E1E-CD8739F79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127907</xdr:colOff>
      <xdr:row>108</xdr:row>
      <xdr:rowOff>178303</xdr:rowOff>
    </xdr:from>
    <xdr:to>
      <xdr:col>9</xdr:col>
      <xdr:colOff>516859</xdr:colOff>
      <xdr:row>120</xdr:row>
      <xdr:rowOff>83858</xdr:rowOff>
    </xdr:to>
    <xdr:pic>
      <xdr:nvPicPr>
        <xdr:cNvPr id="35" name="Imagen 34">
          <a:extLst>
            <a:ext uri="{FF2B5EF4-FFF2-40B4-BE49-F238E27FC236}">
              <a16:creationId xmlns:a16="http://schemas.microsoft.com/office/drawing/2014/main" id="{B1488163-88A6-3BA8-CA64-CDACBB821F5E}"/>
            </a:ext>
          </a:extLst>
        </xdr:cNvPr>
        <xdr:cNvPicPr>
          <a:picLocks noChangeAspect="1"/>
        </xdr:cNvPicPr>
      </xdr:nvPicPr>
      <xdr:blipFill>
        <a:blip xmlns:r="http://schemas.openxmlformats.org/officeDocument/2006/relationships" r:embed="rId19"/>
        <a:stretch>
          <a:fillRect/>
        </a:stretch>
      </xdr:blipFill>
      <xdr:spPr>
        <a:xfrm>
          <a:off x="5355581" y="18992024"/>
          <a:ext cx="4139883" cy="2386485"/>
        </a:xfrm>
        <a:prstGeom prst="rect">
          <a:avLst/>
        </a:prstGeom>
      </xdr:spPr>
    </xdr:pic>
    <xdr:clientData/>
  </xdr:twoCellAnchor>
  <xdr:twoCellAnchor editAs="oneCell">
    <xdr:from>
      <xdr:col>4</xdr:col>
      <xdr:colOff>254458</xdr:colOff>
      <xdr:row>96</xdr:row>
      <xdr:rowOff>151140</xdr:rowOff>
    </xdr:from>
    <xdr:to>
      <xdr:col>9</xdr:col>
      <xdr:colOff>882462</xdr:colOff>
      <xdr:row>106</xdr:row>
      <xdr:rowOff>96680</xdr:rowOff>
    </xdr:to>
    <xdr:pic>
      <xdr:nvPicPr>
        <xdr:cNvPr id="36" name="Imagen 35">
          <a:extLst>
            <a:ext uri="{FF2B5EF4-FFF2-40B4-BE49-F238E27FC236}">
              <a16:creationId xmlns:a16="http://schemas.microsoft.com/office/drawing/2014/main" id="{4B0DF91C-01C5-DB27-AE3E-9E6A03F60218}"/>
            </a:ext>
          </a:extLst>
        </xdr:cNvPr>
        <xdr:cNvPicPr>
          <a:picLocks noChangeAspect="1"/>
        </xdr:cNvPicPr>
      </xdr:nvPicPr>
      <xdr:blipFill>
        <a:blip xmlns:r="http://schemas.openxmlformats.org/officeDocument/2006/relationships" r:embed="rId20"/>
        <a:stretch>
          <a:fillRect/>
        </a:stretch>
      </xdr:blipFill>
      <xdr:spPr>
        <a:xfrm>
          <a:off x="4432758" y="16203940"/>
          <a:ext cx="5428604" cy="1977540"/>
        </a:xfrm>
        <a:prstGeom prst="rect">
          <a:avLst/>
        </a:prstGeom>
      </xdr:spPr>
    </xdr:pic>
    <xdr:clientData/>
  </xdr:twoCellAnchor>
  <xdr:twoCellAnchor>
    <xdr:from>
      <xdr:col>0</xdr:col>
      <xdr:colOff>545693</xdr:colOff>
      <xdr:row>5</xdr:row>
      <xdr:rowOff>1</xdr:rowOff>
    </xdr:from>
    <xdr:to>
      <xdr:col>2</xdr:col>
      <xdr:colOff>808866</xdr:colOff>
      <xdr:row>15</xdr:row>
      <xdr:rowOff>32058</xdr:rowOff>
    </xdr:to>
    <xdr:sp macro="" textlink="">
      <xdr:nvSpPr>
        <xdr:cNvPr id="37" name="Rectángulo 36">
          <a:extLst>
            <a:ext uri="{FF2B5EF4-FFF2-40B4-BE49-F238E27FC236}">
              <a16:creationId xmlns:a16="http://schemas.microsoft.com/office/drawing/2014/main" id="{1F0CF7BC-9608-4349-95C2-0C808536E080}"/>
            </a:ext>
          </a:extLst>
        </xdr:cNvPr>
        <xdr:cNvSpPr/>
      </xdr:nvSpPr>
      <xdr:spPr>
        <a:xfrm flipH="1">
          <a:off x="545693" y="1002633"/>
          <a:ext cx="2383891" cy="2037320"/>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17</xdr:col>
      <xdr:colOff>339716</xdr:colOff>
      <xdr:row>39</xdr:row>
      <xdr:rowOff>56445</xdr:rowOff>
    </xdr:from>
    <xdr:to>
      <xdr:col>25</xdr:col>
      <xdr:colOff>451555</xdr:colOff>
      <xdr:row>52</xdr:row>
      <xdr:rowOff>172978</xdr:rowOff>
    </xdr:to>
    <xdr:graphicFrame macro="">
      <xdr:nvGraphicFramePr>
        <xdr:cNvPr id="40" name="Gráfico 39">
          <a:extLst>
            <a:ext uri="{FF2B5EF4-FFF2-40B4-BE49-F238E27FC236}">
              <a16:creationId xmlns:a16="http://schemas.microsoft.com/office/drawing/2014/main" id="{55B35CE3-55A5-6728-95A7-FA5B3D32D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10</xdr:col>
      <xdr:colOff>0</xdr:colOff>
      <xdr:row>97</xdr:row>
      <xdr:rowOff>50800</xdr:rowOff>
    </xdr:from>
    <xdr:to>
      <xdr:col>14</xdr:col>
      <xdr:colOff>813000</xdr:colOff>
      <xdr:row>111</xdr:row>
      <xdr:rowOff>2778</xdr:rowOff>
    </xdr:to>
    <xdr:pic>
      <xdr:nvPicPr>
        <xdr:cNvPr id="41" name="Imagen 40">
          <a:extLst>
            <a:ext uri="{FF2B5EF4-FFF2-40B4-BE49-F238E27FC236}">
              <a16:creationId xmlns:a16="http://schemas.microsoft.com/office/drawing/2014/main" id="{3252FA0D-AB65-1CC4-1098-B5527B695B0D}"/>
            </a:ext>
          </a:extLst>
        </xdr:cNvPr>
        <xdr:cNvPicPr>
          <a:picLocks noChangeAspect="1"/>
        </xdr:cNvPicPr>
      </xdr:nvPicPr>
      <xdr:blipFill>
        <a:blip xmlns:r="http://schemas.openxmlformats.org/officeDocument/2006/relationships" r:embed="rId22"/>
        <a:stretch>
          <a:fillRect/>
        </a:stretch>
      </xdr:blipFill>
      <xdr:spPr>
        <a:xfrm>
          <a:off x="9944100" y="16306800"/>
          <a:ext cx="4648400" cy="27967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17</xdr:col>
      <xdr:colOff>298063</xdr:colOff>
      <xdr:row>81</xdr:row>
      <xdr:rowOff>151645</xdr:rowOff>
    </xdr:from>
    <xdr:to>
      <xdr:col>22</xdr:col>
      <xdr:colOff>411099</xdr:colOff>
      <xdr:row>95</xdr:row>
      <xdr:rowOff>31853</xdr:rowOff>
    </xdr:to>
    <xdr:graphicFrame macro="">
      <xdr:nvGraphicFramePr>
        <xdr:cNvPr id="2" name="Gráfico 1">
          <a:extLst>
            <a:ext uri="{FF2B5EF4-FFF2-40B4-BE49-F238E27FC236}">
              <a16:creationId xmlns:a16="http://schemas.microsoft.com/office/drawing/2014/main" id="{14BE40F6-EC56-197A-6CC7-CBBF46955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402318</xdr:colOff>
      <xdr:row>81</xdr:row>
      <xdr:rowOff>200432</xdr:rowOff>
    </xdr:from>
    <xdr:to>
      <xdr:col>30</xdr:col>
      <xdr:colOff>189545</xdr:colOff>
      <xdr:row>96</xdr:row>
      <xdr:rowOff>167300</xdr:rowOff>
    </xdr:to>
    <xdr:pic>
      <xdr:nvPicPr>
        <xdr:cNvPr id="3" name="Imagen 2">
          <a:extLst>
            <a:ext uri="{FF2B5EF4-FFF2-40B4-BE49-F238E27FC236}">
              <a16:creationId xmlns:a16="http://schemas.microsoft.com/office/drawing/2014/main" id="{E56C52F7-1658-EB45-ABB5-C99D242CADC0}"/>
            </a:ext>
          </a:extLst>
        </xdr:cNvPr>
        <xdr:cNvPicPr>
          <a:picLocks noChangeAspect="1"/>
        </xdr:cNvPicPr>
      </xdr:nvPicPr>
      <xdr:blipFill>
        <a:blip xmlns:r="http://schemas.openxmlformats.org/officeDocument/2006/relationships" r:embed="rId2"/>
        <a:stretch>
          <a:fillRect/>
        </a:stretch>
      </xdr:blipFill>
      <xdr:spPr>
        <a:xfrm>
          <a:off x="20551721" y="17089536"/>
          <a:ext cx="5814988" cy="3094480"/>
        </a:xfrm>
        <a:prstGeom prst="rect">
          <a:avLst/>
        </a:prstGeom>
      </xdr:spPr>
    </xdr:pic>
    <xdr:clientData/>
  </xdr:twoCellAnchor>
  <xdr:twoCellAnchor>
    <xdr:from>
      <xdr:col>0</xdr:col>
      <xdr:colOff>196850</xdr:colOff>
      <xdr:row>57</xdr:row>
      <xdr:rowOff>12700</xdr:rowOff>
    </xdr:from>
    <xdr:to>
      <xdr:col>17</xdr:col>
      <xdr:colOff>12700</xdr:colOff>
      <xdr:row>77</xdr:row>
      <xdr:rowOff>152400</xdr:rowOff>
    </xdr:to>
    <xdr:graphicFrame macro="">
      <xdr:nvGraphicFramePr>
        <xdr:cNvPr id="8" name="Gráfico 7">
          <a:extLst>
            <a:ext uri="{FF2B5EF4-FFF2-40B4-BE49-F238E27FC236}">
              <a16:creationId xmlns:a16="http://schemas.microsoft.com/office/drawing/2014/main" id="{DE726AA2-958D-3B7B-F92D-70C6D4A4D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85618</xdr:colOff>
      <xdr:row>59</xdr:row>
      <xdr:rowOff>82193</xdr:rowOff>
    </xdr:from>
    <xdr:to>
      <xdr:col>2</xdr:col>
      <xdr:colOff>14270</xdr:colOff>
      <xdr:row>77</xdr:row>
      <xdr:rowOff>128427</xdr:rowOff>
    </xdr:to>
    <xdr:sp macro="" textlink="">
      <xdr:nvSpPr>
        <xdr:cNvPr id="9" name="Rectángulo 8">
          <a:extLst>
            <a:ext uri="{FF2B5EF4-FFF2-40B4-BE49-F238E27FC236}">
              <a16:creationId xmlns:a16="http://schemas.microsoft.com/office/drawing/2014/main" id="{25E5B3FA-11BF-DA10-53EF-10B1AD4F1D13}"/>
            </a:ext>
          </a:extLst>
        </xdr:cNvPr>
        <xdr:cNvSpPr/>
      </xdr:nvSpPr>
      <xdr:spPr>
        <a:xfrm>
          <a:off x="911118" y="12070993"/>
          <a:ext cx="754152" cy="3703834"/>
        </a:xfrm>
        <a:prstGeom prst="rect">
          <a:avLst/>
        </a:prstGeom>
        <a:noFill/>
        <a:ln w="19050">
          <a:solidFill>
            <a:srgbClr val="C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5</xdr:col>
      <xdr:colOff>123860</xdr:colOff>
      <xdr:row>59</xdr:row>
      <xdr:rowOff>91897</xdr:rowOff>
    </xdr:from>
    <xdr:to>
      <xdr:col>6</xdr:col>
      <xdr:colOff>9703</xdr:colOff>
      <xdr:row>77</xdr:row>
      <xdr:rowOff>138131</xdr:rowOff>
    </xdr:to>
    <xdr:sp macro="" textlink="">
      <xdr:nvSpPr>
        <xdr:cNvPr id="10" name="Rectángulo 9">
          <a:extLst>
            <a:ext uri="{FF2B5EF4-FFF2-40B4-BE49-F238E27FC236}">
              <a16:creationId xmlns:a16="http://schemas.microsoft.com/office/drawing/2014/main" id="{F88E40B3-8B30-4C48-B75F-830387DD288E}"/>
            </a:ext>
          </a:extLst>
        </xdr:cNvPr>
        <xdr:cNvSpPr/>
      </xdr:nvSpPr>
      <xdr:spPr>
        <a:xfrm>
          <a:off x="4352960" y="12080697"/>
          <a:ext cx="762143" cy="3703834"/>
        </a:xfrm>
        <a:prstGeom prst="rect">
          <a:avLst/>
        </a:prstGeom>
        <a:noFill/>
        <a:ln w="19050">
          <a:solidFill>
            <a:srgbClr val="C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15</xdr:col>
      <xdr:colOff>789967</xdr:colOff>
      <xdr:row>59</xdr:row>
      <xdr:rowOff>101600</xdr:rowOff>
    </xdr:from>
    <xdr:to>
      <xdr:col>16</xdr:col>
      <xdr:colOff>675811</xdr:colOff>
      <xdr:row>77</xdr:row>
      <xdr:rowOff>147834</xdr:rowOff>
    </xdr:to>
    <xdr:sp macro="" textlink="">
      <xdr:nvSpPr>
        <xdr:cNvPr id="11" name="Rectángulo 10">
          <a:extLst>
            <a:ext uri="{FF2B5EF4-FFF2-40B4-BE49-F238E27FC236}">
              <a16:creationId xmlns:a16="http://schemas.microsoft.com/office/drawing/2014/main" id="{DB282EDB-5090-FA42-808D-8554081D02C0}"/>
            </a:ext>
          </a:extLst>
        </xdr:cNvPr>
        <xdr:cNvSpPr/>
      </xdr:nvSpPr>
      <xdr:spPr>
        <a:xfrm>
          <a:off x="13782067" y="12090400"/>
          <a:ext cx="762144" cy="3703834"/>
        </a:xfrm>
        <a:prstGeom prst="rect">
          <a:avLst/>
        </a:prstGeom>
        <a:noFill/>
        <a:ln w="19050">
          <a:solidFill>
            <a:srgbClr val="C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17</xdr:col>
      <xdr:colOff>488461</xdr:colOff>
      <xdr:row>38</xdr:row>
      <xdr:rowOff>83736</xdr:rowOff>
    </xdr:from>
    <xdr:to>
      <xdr:col>19</xdr:col>
      <xdr:colOff>502417</xdr:colOff>
      <xdr:row>41</xdr:row>
      <xdr:rowOff>13956</xdr:rowOff>
    </xdr:to>
    <xdr:sp macro="" textlink="">
      <xdr:nvSpPr>
        <xdr:cNvPr id="12" name="Flecha izquierda 11">
          <a:extLst>
            <a:ext uri="{FF2B5EF4-FFF2-40B4-BE49-F238E27FC236}">
              <a16:creationId xmlns:a16="http://schemas.microsoft.com/office/drawing/2014/main" id="{0D78D59B-7949-4035-4F54-62CBBAC7C35D}"/>
            </a:ext>
          </a:extLst>
        </xdr:cNvPr>
        <xdr:cNvSpPr/>
      </xdr:nvSpPr>
      <xdr:spPr>
        <a:xfrm>
          <a:off x="15267912" y="8038681"/>
          <a:ext cx="1660769" cy="558242"/>
        </a:xfrm>
        <a:prstGeom prst="leftArrow">
          <a:avLst/>
        </a:prstGeom>
        <a:solidFill>
          <a:srgbClr val="36806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t>         USE THIS  DATA</a:t>
          </a:r>
        </a:p>
      </xdr:txBody>
    </xdr:sp>
    <xdr:clientData/>
  </xdr:twoCellAnchor>
  <xdr:twoCellAnchor>
    <xdr:from>
      <xdr:col>17</xdr:col>
      <xdr:colOff>542269</xdr:colOff>
      <xdr:row>13</xdr:row>
      <xdr:rowOff>48381</xdr:rowOff>
    </xdr:from>
    <xdr:to>
      <xdr:col>23</xdr:col>
      <xdr:colOff>323548</xdr:colOff>
      <xdr:row>33</xdr:row>
      <xdr:rowOff>76603</xdr:rowOff>
    </xdr:to>
    <xdr:graphicFrame macro="">
      <xdr:nvGraphicFramePr>
        <xdr:cNvPr id="13" name="Gráfico 12">
          <a:extLst>
            <a:ext uri="{FF2B5EF4-FFF2-40B4-BE49-F238E27FC236}">
              <a16:creationId xmlns:a16="http://schemas.microsoft.com/office/drawing/2014/main" id="{314BD41B-FB0F-664B-6363-9621E35C9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575532</xdr:colOff>
      <xdr:row>13</xdr:row>
      <xdr:rowOff>9476</xdr:rowOff>
    </xdr:from>
    <xdr:to>
      <xdr:col>29</xdr:col>
      <xdr:colOff>667254</xdr:colOff>
      <xdr:row>33</xdr:row>
      <xdr:rowOff>95956</xdr:rowOff>
    </xdr:to>
    <xdr:graphicFrame macro="">
      <xdr:nvGraphicFramePr>
        <xdr:cNvPr id="14" name="Gráfico 13">
          <a:extLst>
            <a:ext uri="{FF2B5EF4-FFF2-40B4-BE49-F238E27FC236}">
              <a16:creationId xmlns:a16="http://schemas.microsoft.com/office/drawing/2014/main" id="{E3EA9826-A911-5EEE-4C7E-AF7B98AF1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772750</xdr:colOff>
      <xdr:row>45</xdr:row>
      <xdr:rowOff>76507</xdr:rowOff>
    </xdr:from>
    <xdr:to>
      <xdr:col>23</xdr:col>
      <xdr:colOff>810239</xdr:colOff>
      <xdr:row>59</xdr:row>
      <xdr:rowOff>20466</xdr:rowOff>
    </xdr:to>
    <xdr:graphicFrame macro="">
      <xdr:nvGraphicFramePr>
        <xdr:cNvPr id="33" name="Gráfico 3">
          <a:extLst>
            <a:ext uri="{FF2B5EF4-FFF2-40B4-BE49-F238E27FC236}">
              <a16:creationId xmlns:a16="http://schemas.microsoft.com/office/drawing/2014/main" id="{F5E4174B-3C00-D327-6F89-8C16574061C6}"/>
            </a:ext>
            <a:ext uri="{147F2762-F138-4A5C-976F-8EAC2B608ADB}">
              <a16:predDERef xmlns:a16="http://schemas.microsoft.com/office/drawing/2014/main" pred="{E3EA9826-A911-5EEE-4C7E-AF7B98AF1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63500</xdr:rowOff>
    </xdr:from>
    <xdr:to>
      <xdr:col>9</xdr:col>
      <xdr:colOff>342900</xdr:colOff>
      <xdr:row>23</xdr:row>
      <xdr:rowOff>185025</xdr:rowOff>
    </xdr:to>
    <xdr:pic>
      <xdr:nvPicPr>
        <xdr:cNvPr id="2" name="Imagen 1">
          <a:extLst>
            <a:ext uri="{FF2B5EF4-FFF2-40B4-BE49-F238E27FC236}">
              <a16:creationId xmlns:a16="http://schemas.microsoft.com/office/drawing/2014/main" id="{D0555D88-C6CE-35C6-4E21-AEE3EB84DBD4}"/>
            </a:ext>
          </a:extLst>
        </xdr:cNvPr>
        <xdr:cNvPicPr>
          <a:picLocks noChangeAspect="1"/>
        </xdr:cNvPicPr>
      </xdr:nvPicPr>
      <xdr:blipFill>
        <a:blip xmlns:r="http://schemas.openxmlformats.org/officeDocument/2006/relationships" r:embed="rId1"/>
        <a:stretch>
          <a:fillRect/>
        </a:stretch>
      </xdr:blipFill>
      <xdr:spPr>
        <a:xfrm>
          <a:off x="0" y="469900"/>
          <a:ext cx="7772400" cy="4388725"/>
        </a:xfrm>
        <a:prstGeom prst="rect">
          <a:avLst/>
        </a:prstGeom>
      </xdr:spPr>
    </xdr:pic>
    <xdr:clientData/>
  </xdr:twoCellAnchor>
  <xdr:twoCellAnchor>
    <xdr:from>
      <xdr:col>6</xdr:col>
      <xdr:colOff>666750</xdr:colOff>
      <xdr:row>25</xdr:row>
      <xdr:rowOff>95250</xdr:rowOff>
    </xdr:from>
    <xdr:to>
      <xdr:col>14</xdr:col>
      <xdr:colOff>266700</xdr:colOff>
      <xdr:row>43</xdr:row>
      <xdr:rowOff>177800</xdr:rowOff>
    </xdr:to>
    <xdr:graphicFrame macro="">
      <xdr:nvGraphicFramePr>
        <xdr:cNvPr id="4" name="Gráfico 3">
          <a:extLst>
            <a:ext uri="{FF2B5EF4-FFF2-40B4-BE49-F238E27FC236}">
              <a16:creationId xmlns:a16="http://schemas.microsoft.com/office/drawing/2014/main" id="{C782672C-985C-B6C7-2C15-AA92B5C29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438150</xdr:colOff>
      <xdr:row>6</xdr:row>
      <xdr:rowOff>127000</xdr:rowOff>
    </xdr:from>
    <xdr:to>
      <xdr:col>17</xdr:col>
      <xdr:colOff>177800</xdr:colOff>
      <xdr:row>20</xdr:row>
      <xdr:rowOff>25400</xdr:rowOff>
    </xdr:to>
    <xdr:graphicFrame macro="">
      <xdr:nvGraphicFramePr>
        <xdr:cNvPr id="5" name="Gráfico 4">
          <a:extLst>
            <a:ext uri="{FF2B5EF4-FFF2-40B4-BE49-F238E27FC236}">
              <a16:creationId xmlns:a16="http://schemas.microsoft.com/office/drawing/2014/main" id="{A8D93F1F-1186-5650-4704-262F53900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101600</xdr:colOff>
      <xdr:row>24</xdr:row>
      <xdr:rowOff>0</xdr:rowOff>
    </xdr:from>
    <xdr:to>
      <xdr:col>9</xdr:col>
      <xdr:colOff>241300</xdr:colOff>
      <xdr:row>54</xdr:row>
      <xdr:rowOff>51717</xdr:rowOff>
    </xdr:to>
    <xdr:pic>
      <xdr:nvPicPr>
        <xdr:cNvPr id="2" name="Imagen 1">
          <a:extLst>
            <a:ext uri="{FF2B5EF4-FFF2-40B4-BE49-F238E27FC236}">
              <a16:creationId xmlns:a16="http://schemas.microsoft.com/office/drawing/2014/main" id="{B5AD849C-620F-7D22-5469-02281D1CAD08}"/>
            </a:ext>
          </a:extLst>
        </xdr:cNvPr>
        <xdr:cNvPicPr>
          <a:picLocks noChangeAspect="1"/>
        </xdr:cNvPicPr>
      </xdr:nvPicPr>
      <xdr:blipFill>
        <a:blip xmlns:r="http://schemas.openxmlformats.org/officeDocument/2006/relationships" r:embed="rId1"/>
        <a:stretch>
          <a:fillRect/>
        </a:stretch>
      </xdr:blipFill>
      <xdr:spPr>
        <a:xfrm>
          <a:off x="101600" y="4876800"/>
          <a:ext cx="7772400" cy="6147717"/>
        </a:xfrm>
        <a:prstGeom prst="rect">
          <a:avLst/>
        </a:prstGeom>
      </xdr:spPr>
    </xdr:pic>
    <xdr:clientData/>
  </xdr:twoCellAnchor>
  <xdr:twoCellAnchor editAs="oneCell">
    <xdr:from>
      <xdr:col>0</xdr:col>
      <xdr:colOff>177800</xdr:colOff>
      <xdr:row>54</xdr:row>
      <xdr:rowOff>114300</xdr:rowOff>
    </xdr:from>
    <xdr:to>
      <xdr:col>9</xdr:col>
      <xdr:colOff>317500</xdr:colOff>
      <xdr:row>64</xdr:row>
      <xdr:rowOff>75508</xdr:rowOff>
    </xdr:to>
    <xdr:pic>
      <xdr:nvPicPr>
        <xdr:cNvPr id="3" name="Imagen 2">
          <a:extLst>
            <a:ext uri="{FF2B5EF4-FFF2-40B4-BE49-F238E27FC236}">
              <a16:creationId xmlns:a16="http://schemas.microsoft.com/office/drawing/2014/main" id="{CDB5AFAD-352E-FEEC-7530-75BDF90093CD}"/>
            </a:ext>
          </a:extLst>
        </xdr:cNvPr>
        <xdr:cNvPicPr>
          <a:picLocks noChangeAspect="1"/>
        </xdr:cNvPicPr>
      </xdr:nvPicPr>
      <xdr:blipFill>
        <a:blip xmlns:r="http://schemas.openxmlformats.org/officeDocument/2006/relationships" r:embed="rId2"/>
        <a:stretch>
          <a:fillRect/>
        </a:stretch>
      </xdr:blipFill>
      <xdr:spPr>
        <a:xfrm>
          <a:off x="177800" y="11087100"/>
          <a:ext cx="7772400" cy="199320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50800</xdr:colOff>
      <xdr:row>24</xdr:row>
      <xdr:rowOff>139700</xdr:rowOff>
    </xdr:from>
    <xdr:to>
      <xdr:col>5</xdr:col>
      <xdr:colOff>1219200</xdr:colOff>
      <xdr:row>55</xdr:row>
      <xdr:rowOff>165695</xdr:rowOff>
    </xdr:to>
    <xdr:pic>
      <xdr:nvPicPr>
        <xdr:cNvPr id="2" name="Imagen 1">
          <a:extLst>
            <a:ext uri="{FF2B5EF4-FFF2-40B4-BE49-F238E27FC236}">
              <a16:creationId xmlns:a16="http://schemas.microsoft.com/office/drawing/2014/main" id="{A97F0BCC-C269-2D0D-B30A-785A2D6E1C46}"/>
            </a:ext>
          </a:extLst>
        </xdr:cNvPr>
        <xdr:cNvPicPr>
          <a:picLocks noChangeAspect="1"/>
        </xdr:cNvPicPr>
      </xdr:nvPicPr>
      <xdr:blipFill>
        <a:blip xmlns:r="http://schemas.openxmlformats.org/officeDocument/2006/relationships" r:embed="rId1"/>
        <a:stretch>
          <a:fillRect/>
        </a:stretch>
      </xdr:blipFill>
      <xdr:spPr>
        <a:xfrm>
          <a:off x="50800" y="5016500"/>
          <a:ext cx="7772400" cy="632519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21</xdr:row>
      <xdr:rowOff>95826</xdr:rowOff>
    </xdr:from>
    <xdr:to>
      <xdr:col>9</xdr:col>
      <xdr:colOff>25400</xdr:colOff>
      <xdr:row>55</xdr:row>
      <xdr:rowOff>84783</xdr:rowOff>
    </xdr:to>
    <xdr:pic>
      <xdr:nvPicPr>
        <xdr:cNvPr id="2" name="Imagen 1">
          <a:extLst>
            <a:ext uri="{FF2B5EF4-FFF2-40B4-BE49-F238E27FC236}">
              <a16:creationId xmlns:a16="http://schemas.microsoft.com/office/drawing/2014/main" id="{B2623072-4FCC-768A-7AF6-60A948035B15}"/>
            </a:ext>
          </a:extLst>
        </xdr:cNvPr>
        <xdr:cNvPicPr>
          <a:picLocks noChangeAspect="1"/>
        </xdr:cNvPicPr>
      </xdr:nvPicPr>
      <xdr:blipFill>
        <a:blip xmlns:r="http://schemas.openxmlformats.org/officeDocument/2006/relationships" r:embed="rId1"/>
        <a:stretch>
          <a:fillRect/>
        </a:stretch>
      </xdr:blipFill>
      <xdr:spPr>
        <a:xfrm>
          <a:off x="0" y="4460008"/>
          <a:ext cx="7818582" cy="70547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23</xdr:row>
      <xdr:rowOff>152400</xdr:rowOff>
    </xdr:from>
    <xdr:to>
      <xdr:col>5</xdr:col>
      <xdr:colOff>1168400</xdr:colOff>
      <xdr:row>55</xdr:row>
      <xdr:rowOff>108470</xdr:rowOff>
    </xdr:to>
    <xdr:pic>
      <xdr:nvPicPr>
        <xdr:cNvPr id="2" name="Imagen 1">
          <a:extLst>
            <a:ext uri="{FF2B5EF4-FFF2-40B4-BE49-F238E27FC236}">
              <a16:creationId xmlns:a16="http://schemas.microsoft.com/office/drawing/2014/main" id="{CCABF35E-F959-2527-AC8E-294B09218782}"/>
            </a:ext>
          </a:extLst>
        </xdr:cNvPr>
        <xdr:cNvPicPr>
          <a:picLocks noChangeAspect="1"/>
        </xdr:cNvPicPr>
      </xdr:nvPicPr>
      <xdr:blipFill>
        <a:blip xmlns:r="http://schemas.openxmlformats.org/officeDocument/2006/relationships" r:embed="rId1"/>
        <a:stretch>
          <a:fillRect/>
        </a:stretch>
      </xdr:blipFill>
      <xdr:spPr>
        <a:xfrm>
          <a:off x="0" y="4622800"/>
          <a:ext cx="7772400" cy="645847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228600</xdr:colOff>
      <xdr:row>11</xdr:row>
      <xdr:rowOff>101600</xdr:rowOff>
    </xdr:from>
    <xdr:to>
      <xdr:col>5</xdr:col>
      <xdr:colOff>139700</xdr:colOff>
      <xdr:row>22</xdr:row>
      <xdr:rowOff>0</xdr:rowOff>
    </xdr:to>
    <xdr:pic>
      <xdr:nvPicPr>
        <xdr:cNvPr id="2" name="Imagen 1">
          <a:extLst>
            <a:ext uri="{FF2B5EF4-FFF2-40B4-BE49-F238E27FC236}">
              <a16:creationId xmlns:a16="http://schemas.microsoft.com/office/drawing/2014/main" id="{EEC2DC10-ED33-37A2-FA54-40C946481231}"/>
            </a:ext>
          </a:extLst>
        </xdr:cNvPr>
        <xdr:cNvPicPr>
          <a:picLocks noChangeAspect="1"/>
        </xdr:cNvPicPr>
      </xdr:nvPicPr>
      <xdr:blipFill>
        <a:blip xmlns:r="http://schemas.openxmlformats.org/officeDocument/2006/relationships" r:embed="rId1"/>
        <a:stretch>
          <a:fillRect/>
        </a:stretch>
      </xdr:blipFill>
      <xdr:spPr>
        <a:xfrm>
          <a:off x="228600" y="2336800"/>
          <a:ext cx="4038600" cy="21336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10</xdr:row>
      <xdr:rowOff>139700</xdr:rowOff>
    </xdr:from>
    <xdr:to>
      <xdr:col>2</xdr:col>
      <xdr:colOff>1031373</xdr:colOff>
      <xdr:row>34</xdr:row>
      <xdr:rowOff>30</xdr:rowOff>
    </xdr:to>
    <xdr:pic>
      <xdr:nvPicPr>
        <xdr:cNvPr id="2" name="Imagen 1">
          <a:extLst>
            <a:ext uri="{FF2B5EF4-FFF2-40B4-BE49-F238E27FC236}">
              <a16:creationId xmlns:a16="http://schemas.microsoft.com/office/drawing/2014/main" id="{755D4308-7A47-6158-A234-43AC8A29A4BA}"/>
            </a:ext>
          </a:extLst>
        </xdr:cNvPr>
        <xdr:cNvPicPr>
          <a:picLocks noChangeAspect="1"/>
        </xdr:cNvPicPr>
      </xdr:nvPicPr>
      <xdr:blipFill>
        <a:blip xmlns:r="http://schemas.openxmlformats.org/officeDocument/2006/relationships" r:embed="rId1"/>
        <a:stretch>
          <a:fillRect/>
        </a:stretch>
      </xdr:blipFill>
      <xdr:spPr>
        <a:xfrm>
          <a:off x="0" y="2171700"/>
          <a:ext cx="3965073" cy="4737100"/>
        </a:xfrm>
        <a:prstGeom prst="rect">
          <a:avLst/>
        </a:prstGeom>
      </xdr:spPr>
    </xdr:pic>
    <xdr:clientData/>
  </xdr:twoCellAnchor>
  <xdr:twoCellAnchor editAs="oneCell">
    <xdr:from>
      <xdr:col>2</xdr:col>
      <xdr:colOff>1536700</xdr:colOff>
      <xdr:row>11</xdr:row>
      <xdr:rowOff>142400</xdr:rowOff>
    </xdr:from>
    <xdr:to>
      <xdr:col>5</xdr:col>
      <xdr:colOff>294054</xdr:colOff>
      <xdr:row>26</xdr:row>
      <xdr:rowOff>101600</xdr:rowOff>
    </xdr:to>
    <xdr:pic>
      <xdr:nvPicPr>
        <xdr:cNvPr id="3" name="Imagen 2">
          <a:extLst>
            <a:ext uri="{FF2B5EF4-FFF2-40B4-BE49-F238E27FC236}">
              <a16:creationId xmlns:a16="http://schemas.microsoft.com/office/drawing/2014/main" id="{4376A4F2-4584-F327-C7A8-90AF33D7FBC5}"/>
            </a:ext>
          </a:extLst>
        </xdr:cNvPr>
        <xdr:cNvPicPr>
          <a:picLocks noChangeAspect="1"/>
        </xdr:cNvPicPr>
      </xdr:nvPicPr>
      <xdr:blipFill>
        <a:blip xmlns:r="http://schemas.openxmlformats.org/officeDocument/2006/relationships" r:embed="rId2"/>
        <a:stretch>
          <a:fillRect/>
        </a:stretch>
      </xdr:blipFill>
      <xdr:spPr>
        <a:xfrm>
          <a:off x="4470400" y="2377600"/>
          <a:ext cx="3672254" cy="3007200"/>
        </a:xfrm>
        <a:prstGeom prst="rect">
          <a:avLst/>
        </a:prstGeom>
      </xdr:spPr>
    </xdr:pic>
    <xdr:clientData/>
  </xdr:twoCellAnchor>
  <xdr:twoCellAnchor editAs="oneCell">
    <xdr:from>
      <xdr:col>5</xdr:col>
      <xdr:colOff>990600</xdr:colOff>
      <xdr:row>11</xdr:row>
      <xdr:rowOff>190500</xdr:rowOff>
    </xdr:from>
    <xdr:to>
      <xdr:col>8</xdr:col>
      <xdr:colOff>378517</xdr:colOff>
      <xdr:row>33</xdr:row>
      <xdr:rowOff>25400</xdr:rowOff>
    </xdr:to>
    <xdr:pic>
      <xdr:nvPicPr>
        <xdr:cNvPr id="4" name="Imagen 3">
          <a:extLst>
            <a:ext uri="{FF2B5EF4-FFF2-40B4-BE49-F238E27FC236}">
              <a16:creationId xmlns:a16="http://schemas.microsoft.com/office/drawing/2014/main" id="{191EA747-9E4C-196E-C877-8AFBCC693191}"/>
            </a:ext>
          </a:extLst>
        </xdr:cNvPr>
        <xdr:cNvPicPr>
          <a:picLocks noChangeAspect="1"/>
        </xdr:cNvPicPr>
      </xdr:nvPicPr>
      <xdr:blipFill>
        <a:blip xmlns:r="http://schemas.openxmlformats.org/officeDocument/2006/relationships" r:embed="rId3"/>
        <a:stretch>
          <a:fillRect/>
        </a:stretch>
      </xdr:blipFill>
      <xdr:spPr>
        <a:xfrm>
          <a:off x="8839200" y="2425700"/>
          <a:ext cx="2867717" cy="43053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63500</xdr:colOff>
      <xdr:row>20</xdr:row>
      <xdr:rowOff>177800</xdr:rowOff>
    </xdr:from>
    <xdr:to>
      <xdr:col>3</xdr:col>
      <xdr:colOff>686578</xdr:colOff>
      <xdr:row>46</xdr:row>
      <xdr:rowOff>25400</xdr:rowOff>
    </xdr:to>
    <xdr:pic>
      <xdr:nvPicPr>
        <xdr:cNvPr id="2" name="Imagen 1">
          <a:extLst>
            <a:ext uri="{FF2B5EF4-FFF2-40B4-BE49-F238E27FC236}">
              <a16:creationId xmlns:a16="http://schemas.microsoft.com/office/drawing/2014/main" id="{4A5F9AC7-A634-992C-8D1F-69DAA201296E}"/>
            </a:ext>
          </a:extLst>
        </xdr:cNvPr>
        <xdr:cNvPicPr>
          <a:picLocks noChangeAspect="1"/>
        </xdr:cNvPicPr>
      </xdr:nvPicPr>
      <xdr:blipFill>
        <a:blip xmlns:r="http://schemas.openxmlformats.org/officeDocument/2006/relationships" r:embed="rId1"/>
        <a:stretch>
          <a:fillRect/>
        </a:stretch>
      </xdr:blipFill>
      <xdr:spPr>
        <a:xfrm>
          <a:off x="63500" y="4241800"/>
          <a:ext cx="3874278" cy="5130800"/>
        </a:xfrm>
        <a:prstGeom prst="rect">
          <a:avLst/>
        </a:prstGeom>
      </xdr:spPr>
    </xdr:pic>
    <xdr:clientData/>
  </xdr:twoCellAnchor>
  <xdr:twoCellAnchor>
    <xdr:from>
      <xdr:col>6</xdr:col>
      <xdr:colOff>395954</xdr:colOff>
      <xdr:row>1</xdr:row>
      <xdr:rowOff>100167</xdr:rowOff>
    </xdr:from>
    <xdr:to>
      <xdr:col>12</xdr:col>
      <xdr:colOff>42402</xdr:colOff>
      <xdr:row>10</xdr:row>
      <xdr:rowOff>81937</xdr:rowOff>
    </xdr:to>
    <xdr:graphicFrame macro="">
      <xdr:nvGraphicFramePr>
        <xdr:cNvPr id="3" name="Gráfico 2">
          <a:extLst>
            <a:ext uri="{FF2B5EF4-FFF2-40B4-BE49-F238E27FC236}">
              <a16:creationId xmlns:a16="http://schemas.microsoft.com/office/drawing/2014/main" id="{A70D90F1-D419-4F47-55DA-E7228E0A2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48754</xdr:colOff>
      <xdr:row>20</xdr:row>
      <xdr:rowOff>29634</xdr:rowOff>
    </xdr:from>
    <xdr:to>
      <xdr:col>10</xdr:col>
      <xdr:colOff>400257</xdr:colOff>
      <xdr:row>33</xdr:row>
      <xdr:rowOff>131234</xdr:rowOff>
    </xdr:to>
    <xdr:graphicFrame macro="">
      <xdr:nvGraphicFramePr>
        <xdr:cNvPr id="4" name="Gráfico 3">
          <a:extLst>
            <a:ext uri="{FF2B5EF4-FFF2-40B4-BE49-F238E27FC236}">
              <a16:creationId xmlns:a16="http://schemas.microsoft.com/office/drawing/2014/main" id="{3EA03F84-655D-6480-CBB2-2108D2261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47624</xdr:colOff>
      <xdr:row>36</xdr:row>
      <xdr:rowOff>28574</xdr:rowOff>
    </xdr:from>
    <xdr:to>
      <xdr:col>9</xdr:col>
      <xdr:colOff>314413</xdr:colOff>
      <xdr:row>57</xdr:row>
      <xdr:rowOff>104774</xdr:rowOff>
    </xdr:to>
    <xdr:pic>
      <xdr:nvPicPr>
        <xdr:cNvPr id="2" name="Imagen 1">
          <a:extLst>
            <a:ext uri="{FF2B5EF4-FFF2-40B4-BE49-F238E27FC236}">
              <a16:creationId xmlns:a16="http://schemas.microsoft.com/office/drawing/2014/main" id="{F2DDEDCD-440F-F35C-172C-B1C20308CE83}"/>
            </a:ext>
          </a:extLst>
        </xdr:cNvPr>
        <xdr:cNvPicPr>
          <a:picLocks noChangeAspect="1"/>
        </xdr:cNvPicPr>
      </xdr:nvPicPr>
      <xdr:blipFill>
        <a:blip xmlns:r="http://schemas.openxmlformats.org/officeDocument/2006/relationships" r:embed="rId1"/>
        <a:stretch>
          <a:fillRect/>
        </a:stretch>
      </xdr:blipFill>
      <xdr:spPr>
        <a:xfrm>
          <a:off x="47624" y="5629274"/>
          <a:ext cx="9239339" cy="4276725"/>
        </a:xfrm>
        <a:prstGeom prst="rect">
          <a:avLst/>
        </a:prstGeom>
      </xdr:spPr>
    </xdr:pic>
    <xdr:clientData/>
  </xdr:twoCellAnchor>
  <xdr:twoCellAnchor>
    <xdr:from>
      <xdr:col>3</xdr:col>
      <xdr:colOff>323849</xdr:colOff>
      <xdr:row>46</xdr:row>
      <xdr:rowOff>180975</xdr:rowOff>
    </xdr:from>
    <xdr:to>
      <xdr:col>8</xdr:col>
      <xdr:colOff>819150</xdr:colOff>
      <xdr:row>53</xdr:row>
      <xdr:rowOff>104775</xdr:rowOff>
    </xdr:to>
    <xdr:sp macro="" textlink="">
      <xdr:nvSpPr>
        <xdr:cNvPr id="22" name="Rectángulo 2">
          <a:extLst>
            <a:ext uri="{FF2B5EF4-FFF2-40B4-BE49-F238E27FC236}">
              <a16:creationId xmlns:a16="http://schemas.microsoft.com/office/drawing/2014/main" id="{E14698B6-471A-0F02-F110-7439AC127978}"/>
            </a:ext>
          </a:extLst>
        </xdr:cNvPr>
        <xdr:cNvSpPr/>
      </xdr:nvSpPr>
      <xdr:spPr>
        <a:xfrm>
          <a:off x="1666874" y="9401175"/>
          <a:ext cx="5638801" cy="1323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9</xdr:col>
      <xdr:colOff>381749</xdr:colOff>
      <xdr:row>35</xdr:row>
      <xdr:rowOff>1094</xdr:rowOff>
    </xdr:from>
    <xdr:to>
      <xdr:col>16</xdr:col>
      <xdr:colOff>194700</xdr:colOff>
      <xdr:row>57</xdr:row>
      <xdr:rowOff>73737</xdr:rowOff>
    </xdr:to>
    <xdr:graphicFrame macro="">
      <xdr:nvGraphicFramePr>
        <xdr:cNvPr id="7" name="Gráfico 6">
          <a:extLst>
            <a:ext uri="{FF2B5EF4-FFF2-40B4-BE49-F238E27FC236}">
              <a16:creationId xmlns:a16="http://schemas.microsoft.com/office/drawing/2014/main" id="{4030F8DE-8C8F-E582-2925-A023764D9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112889</xdr:colOff>
      <xdr:row>57</xdr:row>
      <xdr:rowOff>11642</xdr:rowOff>
    </xdr:from>
    <xdr:to>
      <xdr:col>7</xdr:col>
      <xdr:colOff>1228936</xdr:colOff>
      <xdr:row>77</xdr:row>
      <xdr:rowOff>21727</xdr:rowOff>
    </xdr:to>
    <xdr:pic>
      <xdr:nvPicPr>
        <xdr:cNvPr id="8" name="Imagen 7">
          <a:extLst>
            <a:ext uri="{FF2B5EF4-FFF2-40B4-BE49-F238E27FC236}">
              <a16:creationId xmlns:a16="http://schemas.microsoft.com/office/drawing/2014/main" id="{B1E2CB41-135D-DA37-E35C-547820F72ABE}"/>
            </a:ext>
          </a:extLst>
        </xdr:cNvPr>
        <xdr:cNvPicPr>
          <a:picLocks noChangeAspect="1"/>
        </xdr:cNvPicPr>
      </xdr:nvPicPr>
      <xdr:blipFill>
        <a:blip xmlns:r="http://schemas.openxmlformats.org/officeDocument/2006/relationships" r:embed="rId3"/>
        <a:stretch>
          <a:fillRect/>
        </a:stretch>
      </xdr:blipFill>
      <xdr:spPr>
        <a:xfrm>
          <a:off x="366889" y="11272309"/>
          <a:ext cx="7141491" cy="3961196"/>
        </a:xfrm>
        <a:prstGeom prst="rect">
          <a:avLst/>
        </a:prstGeom>
      </xdr:spPr>
    </xdr:pic>
    <xdr:clientData/>
  </xdr:twoCellAnchor>
  <xdr:twoCellAnchor>
    <xdr:from>
      <xdr:col>13</xdr:col>
      <xdr:colOff>231775</xdr:colOff>
      <xdr:row>1</xdr:row>
      <xdr:rowOff>180975</xdr:rowOff>
    </xdr:from>
    <xdr:to>
      <xdr:col>26</xdr:col>
      <xdr:colOff>441325</xdr:colOff>
      <xdr:row>32</xdr:row>
      <xdr:rowOff>180975</xdr:rowOff>
    </xdr:to>
    <xdr:graphicFrame macro="">
      <xdr:nvGraphicFramePr>
        <xdr:cNvPr id="24" name="Gráfico 8">
          <a:extLst>
            <a:ext uri="{FF2B5EF4-FFF2-40B4-BE49-F238E27FC236}">
              <a16:creationId xmlns:a16="http://schemas.microsoft.com/office/drawing/2014/main" id="{9819F492-4ED7-46DC-8B61-A710ECF46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7937</xdr:colOff>
      <xdr:row>11</xdr:row>
      <xdr:rowOff>57150</xdr:rowOff>
    </xdr:from>
    <xdr:to>
      <xdr:col>10</xdr:col>
      <xdr:colOff>1849437</xdr:colOff>
      <xdr:row>24</xdr:row>
      <xdr:rowOff>117475</xdr:rowOff>
    </xdr:to>
    <xdr:graphicFrame macro="">
      <xdr:nvGraphicFramePr>
        <xdr:cNvPr id="4" name="Gráfico 10">
          <a:extLst>
            <a:ext uri="{FF2B5EF4-FFF2-40B4-BE49-F238E27FC236}">
              <a16:creationId xmlns:a16="http://schemas.microsoft.com/office/drawing/2014/main" id="{8D0A265E-CF2A-3F9C-0A28-1A29EE0C5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31T01:40:31.263"/>
    </inkml:context>
    <inkml:brush xml:id="br0">
      <inkml:brushProperty name="width" value="0.05" units="cm"/>
      <inkml:brushProperty name="height" value="0.05" units="cm"/>
      <inkml:brushProperty name="color" value="#E71224"/>
    </inkml:brush>
  </inkml:definitions>
  <inkml:trace contextRef="#ctx0" brushRef="#br0">0 16 24575,'41'0'0,"-1"0"0,28 0 0,-5 0 0,1 0 0,0 0 0,-6 0 0,-5 0 0,-1 0 0,-4 0 0,1 0 0,-1 0 0,-2 0 0,2 0 0,-3 0 0,-3 0 0,-3 0 0,-2 0 0,0 0 0,1 0 0,3 0 0,4-1 0,0 0 0,0-1 0,-3-1 0,0 1 0,-1-1 0,-1 2 0,-2-1 0,-3 1 0,-3 1 0,0 0 0,0 0 0,1 0 0,0 0 0,0 0 0,0 0 0,1 0 0,0 0 0,1 0 0,1 0 0,1 0 0,1 0 0,0 0 0,1 0 0,-3 0 0,-1 0 0,-3 0 0,-2 0 0,1 0 0,0 0 0,0 0 0,-2 0 0,-1 0 0,-4 1 0,-2 2 0,-3 1 0,-3 2 0,-1-1 0,-2 0 0,-3-2 0,-1-1 0,-2-1 0,-3 0 0,-2-1 0,-3 0 0</inkml:trace>
  <inkml:trace contextRef="#ctx0" brushRef="#br0" timeOffset="1916">38 295 24575,'19'0'0,"13"0"0,17 0 0,10 0 0,14 0 0,8 0 0,7 0 0,5 0 0,-11 3 0,-7 3 0,-9 2 0,-9 2 0,-6-2 0,-6-2 0,-3-2 0,-1-3 0,0 0 0,-1-1 0,2 0 0,5 0 0,5 1 0,5 1 0,4 1 0,1 0 0,-1-2 0,0 1 0,-1-2 0,0 0 0,-4 0 0,-6 0 0,-2 1 0,-2 2 0,-2 0 0,-2 0 0,-2-2 0,-3 0 0,-3 0 0,-3 1 0,0-1 0,0-1 0,-1 0 0,-1 0 0,-2 0 0,-3 0 0,1 0 0,-1 0 0,0 0 0,-1 0 0,0 0 0,-2 0 0,-1 0 0,-2 0 0,-3 0 0,-3 0 0,-2 0 0,-2-1 0,-3 0 0,-2-2 0,-6-5 0,-9-1 0,6 1 0,-5 3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31T01:40:36.124"/>
    </inkml:context>
    <inkml:brush xml:id="br0">
      <inkml:brushProperty name="width" value="0.05" units="cm"/>
      <inkml:brushProperty name="height" value="0.05" units="cm"/>
      <inkml:brushProperty name="color" value="#E71224"/>
    </inkml:brush>
  </inkml:definitions>
  <inkml:trace contextRef="#ctx0" brushRef="#br0">1 1 24575,'13'0'0,"13"0"0,19 0 0,20 0 0,20 0 0,-35 0 0,2 0 0,6 0 0,1 0 0,1 0 0,0 0 0,1 0 0,1 0 0,-3 0 0,0 0 0,-5 0 0,0 0 0,-1 0 0,-2 0 0,39 0 0,-5 0 0,0 0 0,0 0 0,-1 0 0,-1 0 0,-9 0 0,-10 0 0,-11 0 0,-7 0 0,-4 0 0,-1 2 0,-1-1 0,-3 1 0,-4-1 0,-1 0 0,1 1 0,-1-1 0,0-1 0,-4 1 0,-1 1 0,-3-1 0,-1 1 0,0-1 0,-2 0 0,-1 0 0,-2-1 0,-1 0 0,-1 0 0,-2 0 0,0 0 0,0 0 0,0 0 0,3 0 0,2 0 0,1 0 0,-1 0 0,-1 0 0,0 0 0,1 0 0,-2 0 0,0 0 0,0 0 0,1 0 0,0 0 0,1 0 0,-2 0 0,-4 0 0,0 0 0,-2 0 0,-1 0 0,-3 0 0,-2 0 0,-4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31T01:40:39.027"/>
    </inkml:context>
    <inkml:brush xml:id="br0">
      <inkml:brushProperty name="width" value="0.05" units="cm"/>
      <inkml:brushProperty name="height" value="0.05" units="cm"/>
      <inkml:brushProperty name="color" value="#E71224"/>
    </inkml:brush>
  </inkml:definitions>
  <inkml:trace contextRef="#ctx0" brushRef="#br0">0 1 24575,'46'0'0,"15"0"0,31 0 0,-35 0 0,2 0 0,4 0 0,0 0 0,-4 0 0,-3 0 0,40 1 0,-14 5 0,-5 1 0,-2 1 0,-2 0 0,-5-5 0,-5 2 0,-4-1 0,-7 1 0,-6 1 0,-6-1 0,-5 1 0,-5-1 0,-4-2 0,-2 0 0,-1-1 0,1-1 0,1 1 0,1 0 0,-1-1 0,-1 0 0,-3-1 0,-1 0 0,-2 0 0,0 0 0,0 0 0,0 0 0,-1 0 0,-1 0 0,-2 0 0,1 0 0,0-1 0,-1 0 0,1-1 0,1-1 0,0 0 0,0 0 0,1-1 0,0 1 0,2-2 0,-1 0 0,-1 0 0,-2 2 0,-3 0 0,-3 2 0,-2 0 0,-3 1 0,-2-1 0,-2-1 0,-1-1 0,-1 0 0,1 0 0,-1 1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31T01:40:41.558"/>
    </inkml:context>
    <inkml:brush xml:id="br0">
      <inkml:brushProperty name="width" value="0.05" units="cm"/>
      <inkml:brushProperty name="height" value="0.05" units="cm"/>
      <inkml:brushProperty name="color" value="#E71224"/>
    </inkml:brush>
  </inkml:definitions>
  <inkml:trace contextRef="#ctx0" brushRef="#br0">1 0 24575,'26'0'0,"14"0"0,19 0 0,19 0 0,3 0 0,7 0 0,-7 0 0,-5 0 0,-6 0 0,-13 0 0,-3 2 0,-9 0 0,-4 0 0,-5 1 0,-4-1 0,-2-2 0,-4 1 0,-3 0 0,0 1 0,-1-1 0,0-1 0,-1 0 0,-1 0 0,0 1 0,0 0 0,0 0 0,-1 0 0,-2 0 0,-2-1 0,-2 1 0,0 0 0,-1 0 0,-2 0 0,-1-1 0,-2 0 0,-1 0 0,-2-4 0,-2 0 0,-2 0 0,0 1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31T01:41:45.149"/>
    </inkml:context>
    <inkml:brush xml:id="br0">
      <inkml:brushProperty name="width" value="0.05" units="cm"/>
      <inkml:brushProperty name="height" value="0.05" units="cm"/>
      <inkml:brushProperty name="color" value="#E71224"/>
    </inkml:brush>
  </inkml:definitions>
  <inkml:trace contextRef="#ctx0" brushRef="#br0">1 1 24575,'13'0'0,"13"0"0,19 0 0,20 0 0,20 0 0,-35 0 0,2 0 0,6 0 0,1 0 0,1 0 0,0 0 0,1 0 0,1 0 0,-3 0 0,0 0 0,-5 0 0,0 0 0,-1 0 0,-2 0 0,39 0 0,-5 0 0,0 0 0,0 0 0,-1 0 0,-1 0 0,-9 0 0,-10 0 0,-11 0 0,-7 0 0,-4 0 0,-1 2 0,-1-1 0,-3 1 0,-4-1 0,-1 0 0,1 1 0,-1-1 0,0-1 0,-4 1 0,-1 1 0,-3-1 0,-1 1 0,0-1 0,-2 0 0,-1 0 0,-2-1 0,-1 0 0,-1 0 0,-2 0 0,0 0 0,0 0 0,0 0 0,3 0 0,2 0 0,1 0 0,-1 0 0,-1 0 0,0 0 0,1 0 0,-2 0 0,0 0 0,0 0 0,1 0 0,0 0 0,1 0 0,-2 0 0,-4 0 0,0 0 0,-2 0 0,-1 0 0,-3 0 0,-2 0 0,-4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31T01:41:48.824"/>
    </inkml:context>
    <inkml:brush xml:id="br0">
      <inkml:brushProperty name="width" value="0.05" units="cm"/>
      <inkml:brushProperty name="height" value="0.05" units="cm"/>
      <inkml:brushProperty name="color" value="#E71224"/>
    </inkml:brush>
  </inkml:definitions>
  <inkml:trace contextRef="#ctx0" brushRef="#br0">1 1 24575,'13'0'0,"13"0"0,19 0 0,20 0 0,20 0 0,-35 0 0,2 0 0,6 0 0,1 0 0,1 0 0,0 0 0,1 0 0,1 0 0,-3 0 0,0 0 0,-5 0 0,0 0 0,-1 0 0,-2 0 0,39 0 0,-5 0 0,0 0 0,0 0 0,-1 0 0,-1 0 0,-9 0 0,-10 0 0,-11 0 0,-7 0 0,-4 0 0,-1 2 0,-1-1 0,-3 1 0,-4-1 0,-1 0 0,1 1 0,-1-1 0,0-1 0,-4 1 0,-1 1 0,-3-1 0,-1 1 0,0-1 0,-2 0 0,-1 0 0,-2-1 0,-1 0 0,-1 0 0,-2 0 0,0 0 0,0 0 0,0 0 0,3 0 0,2 0 0,1 0 0,-1 0 0,-1 0 0,0 0 0,1 0 0,-2 0 0,0 0 0,0 0 0,1 0 0,0 0 0,1 0 0,-2 0 0,-4 0 0,0 0 0,-2 0 0,-1 0 0,-3 0 0,-2 0 0,-4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31T01:42:02.795"/>
    </inkml:context>
    <inkml:brush xml:id="br0">
      <inkml:brushProperty name="width" value="0.05" units="cm"/>
      <inkml:brushProperty name="height" value="0.05" units="cm"/>
      <inkml:brushProperty name="color" value="#E71224"/>
    </inkml:brush>
  </inkml:definitions>
  <inkml:trace contextRef="#ctx0" brushRef="#br0">1 1 24575,'13'0'0,"13"0"0,19 0 0,20 0 0,20 0 0,-35 0 0,2 0 0,6 0 0,1 0 0,1 0 0,0 0 0,1 0 0,1 0 0,-3 0 0,0 0 0,-5 0 0,0 0 0,-1 0 0,-2 0 0,39 0 0,-5 0 0,0 0 0,0 0 0,-1 0 0,-1 0 0,-9 0 0,-10 0 0,-11 0 0,-7 0 0,-4 0 0,-1 2 0,-1-1 0,-3 1 0,-4-1 0,-1 0 0,1 1 0,-1-1 0,0-1 0,-4 1 0,-1 1 0,-3-1 0,-1 1 0,0-1 0,-2 0 0,-1 0 0,-2-1 0,-1 0 0,-1 0 0,-2 0 0,0 0 0,0 0 0,0 0 0,3 0 0,2 0 0,1 0 0,-1 0 0,-1 0 0,0 0 0,1 0 0,-2 0 0,0 0 0,0 0 0,1 0 0,0 0 0,1 0 0,-2 0 0,-4 0 0,0 0 0,-2 0 0,-1 0 0,-3 0 0,-2 0 0,-4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31T01:42:20.610"/>
    </inkml:context>
    <inkml:brush xml:id="br0">
      <inkml:brushProperty name="width" value="0.05" units="cm"/>
      <inkml:brushProperty name="height" value="0.05" units="cm"/>
      <inkml:brushProperty name="color" value="#E71224"/>
    </inkml:brush>
  </inkml:definitions>
  <inkml:trace contextRef="#ctx0" brushRef="#br0">1 1 24575,'13'0'0,"13"0"0,19 0 0,20 0 0,20 0 0,-35 0 0,2 0 0,6 0 0,1 0 0,1 0 0,0 0 0,1 0 0,1 0 0,-3 0 0,0 0 0,-5 0 0,0 0 0,-1 0 0,-2 0 0,39 0 0,-5 0 0,0 0 0,0 0 0,-1 0 0,-1 0 0,-9 0 0,-10 0 0,-11 0 0,-7 0 0,-4 0 0,-1 2 0,-1-1 0,-3 1 0,-4-1 0,-1 0 0,1 1 0,-1-1 0,0-1 0,-4 1 0,-1 1 0,-3-1 0,-1 1 0,0-1 0,-2 0 0,-1 0 0,-2-1 0,-1 0 0,-1 0 0,-2 0 0,0 0 0,0 0 0,0 0 0,3 0 0,2 0 0,1 0 0,-1 0 0,-1 0 0,0 0 0,1 0 0,-2 0 0,0 0 0,0 0 0,1 0 0,0 0 0,1 0 0,-2 0 0,-4 0 0,0 0 0,-2 0 0,-1 0 0,-3 0 0,-2 0 0,-4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31T01:42:34.850"/>
    </inkml:context>
    <inkml:brush xml:id="br0">
      <inkml:brushProperty name="width" value="0.05" units="cm"/>
      <inkml:brushProperty name="height" value="0.05" units="cm"/>
      <inkml:brushProperty name="color" value="#E71224"/>
    </inkml:brush>
  </inkml:definitions>
  <inkml:trace contextRef="#ctx0" brushRef="#br0">1 1 24575,'13'0'0,"13"0"0,19 0 0,20 0 0,20 0 0,-35 0 0,2 0 0,6 0 0,1 0 0,1 0 0,0 0 0,1 0 0,1 0 0,-3 0 0,0 0 0,-5 0 0,0 0 0,-1 0 0,-2 0 0,39 0 0,-5 0 0,0 0 0,0 0 0,-1 0 0,-1 0 0,-9 0 0,-10 0 0,-11 0 0,-7 0 0,-4 0 0,-1 2 0,-1-1 0,-3 1 0,-4-1 0,-1 0 0,1 1 0,-1-1 0,0-1 0,-4 1 0,-1 1 0,-3-1 0,-1 1 0,0-1 0,-2 0 0,-1 0 0,-2-1 0,-1 0 0,-1 0 0,-2 0 0,0 0 0,0 0 0,0 0 0,3 0 0,2 0 0,1 0 0,-1 0 0,-1 0 0,0 0 0,1 0 0,-2 0 0,0 0 0,0 0 0,1 0 0,0 0 0,1 0 0,-2 0 0,-4 0 0,0 0 0,-2 0 0,-1 0 0,-3 0 0,-2 0 0,-4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31T01:42:56.151"/>
    </inkml:context>
    <inkml:brush xml:id="br0">
      <inkml:brushProperty name="width" value="0.05" units="cm"/>
      <inkml:brushProperty name="height" value="0.05" units="cm"/>
      <inkml:brushProperty name="color" value="#E71224"/>
    </inkml:brush>
  </inkml:definitions>
  <inkml:trace contextRef="#ctx0" brushRef="#br0">1 1 24575,'13'0'0,"13"0"0,19 0 0,20 0 0,20 0 0,-35 0 0,2 0 0,6 0 0,1 0 0,1 0 0,0 0 0,1 0 0,1 0 0,-3 0 0,0 0 0,-5 0 0,0 0 0,-1 0 0,-2 0 0,39 0 0,-5 0 0,0 0 0,0 0 0,-1 0 0,-1 0 0,-9 0 0,-10 0 0,-11 0 0,-7 0 0,-4 0 0,-1 2 0,-1-1 0,-3 1 0,-4-1 0,-1 0 0,1 1 0,-1-1 0,0-1 0,-4 1 0,-1 1 0,-3-1 0,-1 1 0,0-1 0,-2 0 0,-1 0 0,-2-1 0,-1 0 0,-1 0 0,-2 0 0,0 0 0,0 0 0,0 0 0,3 0 0,2 0 0,1 0 0,-1 0 0,-1 0 0,0 0 0,1 0 0,-2 0 0,0 0 0,0 0 0,1 0 0,0 0 0,1 0 0,-2 0 0,-4 0 0,0 0 0,-2 0 0,-1 0 0,-3 0 0,-2 0 0,-4 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31T01:43:26.571"/>
    </inkml:context>
    <inkml:brush xml:id="br0">
      <inkml:brushProperty name="width" value="0.05" units="cm"/>
      <inkml:brushProperty name="height" value="0.05" units="cm"/>
      <inkml:brushProperty name="color" value="#E71224"/>
    </inkml:brush>
  </inkml:definitions>
  <inkml:trace contextRef="#ctx0" brushRef="#br0">1 1 24575,'13'0'0,"13"0"0,19 0 0,20 0 0,20 0 0,-35 0 0,2 0 0,6 0 0,1 0 0,1 0 0,0 0 0,1 0 0,1 0 0,-3 0 0,0 0 0,-5 0 0,0 0 0,-1 0 0,-2 0 0,39 0 0,-5 0 0,0 0 0,0 0 0,-1 0 0,-1 0 0,-9 0 0,-10 0 0,-11 0 0,-7 0 0,-4 0 0,-1 2 0,-1-1 0,-3 1 0,-4-1 0,-1 0 0,1 1 0,-1-1 0,0-1 0,-4 1 0,-1 1 0,-3-1 0,-1 1 0,0-1 0,-2 0 0,-1 0 0,-2-1 0,-1 0 0,-1 0 0,-2 0 0,0 0 0,0 0 0,0 0 0,3 0 0,2 0 0,1 0 0,-1 0 0,-1 0 0,0 0 0,1 0 0,-2 0 0,0 0 0,0 0 0,1 0 0,0 0 0,1 0 0,-2 0 0,-4 0 0,0 0 0,-2 0 0,-1 0 0,-3 0 0,-2 0 0,-4 0 0</inkml:trace>
</inkml:ink>
</file>

<file path=xl/persons/person.xml><?xml version="1.0" encoding="utf-8"?>
<personList xmlns="http://schemas.microsoft.com/office/spreadsheetml/2018/threadedcomments" xmlns:x="http://schemas.openxmlformats.org/spreadsheetml/2006/main">
  <person displayName="Stephanie Michell Matta Bobadilla (Internship)" id="{D727A45C-7357-524F-9EF6-4C57CA039618}" userId="S::stephanie.matta@enel.com::792d6120-4c1c-470c-872f-a058693a5a9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0" dT="2023-06-05T00:54:03.59" personId="{D727A45C-7357-524F-9EF6-4C57CA039618}" id="{C5BD2DFC-A34F-6645-B923-54EFC81988EE}">
    <text>Datos de Anexo 1.4 2022</text>
  </threadedComment>
  <threadedComment ref="F41" dT="2023-06-05T00:31:11.97" personId="{D727A45C-7357-524F-9EF6-4C57CA039618}" id="{5A685FA1-3487-6949-98F6-55FBCE6B3528}">
    <text>Calibrado con adición de capacidad figura 4.6 y 4.7</text>
  </threadedComment>
  <threadedComment ref="A50" dT="2023-06-05T00:16:34.35" personId="{D727A45C-7357-524F-9EF6-4C57CA039618}" id="{3A479D4C-E38D-9C40-BAD5-88276C85A056}">
    <text>Ajustado con capacidad instalada actual (2022) de Laguna Verde (620 MW cada reactor)</text>
  </threadedComment>
  <threadedComment ref="G50" dT="2023-06-05T00:19:40.80" personId="{D727A45C-7357-524F-9EF6-4C57CA039618}" id="{C157C10C-9A7D-D548-A4EB-4D18EAD0C49B}">
    <text>A partir de 2026-2037 se considera un 0.32% de aumento de capacidad (Fig 4.6)</text>
  </threadedComment>
  <threadedComment ref="B54" dT="2023-06-05T02:46:31.19" personId="{D727A45C-7357-524F-9EF6-4C57CA039618}" id="{AA49EAEC-DDD1-404E-B726-7212071381A4}">
    <text>Dato de 3.8.1</text>
  </threadedComment>
  <threadedComment ref="G54" dT="2023-06-05T02:50:36.94" personId="{D727A45C-7357-524F-9EF6-4C57CA039618}" id="{CED36C08-289C-0B4A-B081-D83C2C72D9F4}">
    <text xml:space="preserve">De figura 3.11 GD
</text>
  </threadedComment>
  <threadedComment ref="L54" dT="2023-06-05T02:50:48.75" personId="{D727A45C-7357-524F-9EF6-4C57CA039618}" id="{45DA3F1E-301C-074E-A1F7-E69CDA18C188}">
    <text>De figura 3.11 GD</text>
  </threadedComment>
  <threadedComment ref="Q54" dT="2023-06-05T02:49:19.59" personId="{D727A45C-7357-524F-9EF6-4C57CA039618}" id="{3503AA1F-6B07-364B-BF0F-F376B8022472}">
    <text>5K de figura 4.2 pero 11.4K de 3.11 y 4.3</text>
  </threadedComment>
  <threadedComment ref="A56" dT="2023-06-05T01:46:18.21" personId="{D727A45C-7357-524F-9EF6-4C57CA039618}" id="{3955DEBC-2EFC-A14F-B85E-80A590D62577}">
    <text>+ pruebas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8" Type="http://schemas.openxmlformats.org/officeDocument/2006/relationships/hyperlink" Target="https://www.dof.gob.mx/nota_detalle.php?codigo=5689375&amp;fecha=19/05/2023" TargetMode="External"/><Relationship Id="rId3" Type="http://schemas.openxmlformats.org/officeDocument/2006/relationships/hyperlink" Target="https://www.dof.gob.mx/nota_detalle.php?codigo=5685497&amp;fecha=13/04/2023" TargetMode="External"/><Relationship Id="rId7" Type="http://schemas.openxmlformats.org/officeDocument/2006/relationships/hyperlink" Target="https://www.dof.gob.mx/nota_detalle.php?codigo=5688301&amp;fecha=10/05/2023" TargetMode="External"/><Relationship Id="rId2" Type="http://schemas.openxmlformats.org/officeDocument/2006/relationships/hyperlink" Target="https://www.dof.gob.mx/nota_detalle.php?codigo=5684613&amp;fecha=03/04/2023" TargetMode="External"/><Relationship Id="rId1" Type="http://schemas.openxmlformats.org/officeDocument/2006/relationships/hyperlink" Target="https://www.dof.gob.mx/nota_detalle.php?codigo=5684595&amp;fecha=03/04/2023" TargetMode="External"/><Relationship Id="rId6" Type="http://schemas.openxmlformats.org/officeDocument/2006/relationships/hyperlink" Target="https://www.dof.gob.mx/nota_detalle.php?codigo=5688082&amp;fecha=09/05/2023" TargetMode="External"/><Relationship Id="rId11" Type="http://schemas.openxmlformats.org/officeDocument/2006/relationships/hyperlink" Target="https://www.dof.gob.mx/nota_detalle.php?codigo=5690142&amp;fecha=26/05/2023" TargetMode="External"/><Relationship Id="rId5" Type="http://schemas.openxmlformats.org/officeDocument/2006/relationships/hyperlink" Target="https://www.dof.gob.mx/nota_detalle.php?codigo=5687938&amp;fecha=08/05/2023" TargetMode="External"/><Relationship Id="rId10" Type="http://schemas.openxmlformats.org/officeDocument/2006/relationships/hyperlink" Target="https://www.dof.gob.mx/nota_detalle.php?codigo=5689952&amp;fecha=25/05/2023" TargetMode="External"/><Relationship Id="rId4" Type="http://schemas.openxmlformats.org/officeDocument/2006/relationships/hyperlink" Target="https://www.dof.gob.mx/nota_detalle.php?codigo=5686892&amp;fecha=27/04/2023" TargetMode="External"/><Relationship Id="rId9" Type="http://schemas.openxmlformats.org/officeDocument/2006/relationships/hyperlink" Target="https://www.dof.gob.mx/nota_detalle.php?codigo=5689376&amp;fecha=19/05/2023"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7C44C-647F-3E45-8C62-50736F7066AC}">
  <sheetPr>
    <tabColor theme="9" tint="0.79998168889431442"/>
  </sheetPr>
  <dimension ref="A1:X61"/>
  <sheetViews>
    <sheetView topLeftCell="A43" zoomScale="80" zoomScaleNormal="80" workbookViewId="0">
      <selection activeCell="O11" sqref="O11"/>
    </sheetView>
  </sheetViews>
  <sheetFormatPr defaultColWidth="10.796875" defaultRowHeight="15.6" x14ac:dyDescent="0.3"/>
  <cols>
    <col min="1" max="1" width="10.796875" style="1"/>
    <col min="2" max="2" width="14.19921875" style="1" customWidth="1"/>
    <col min="3" max="3" width="12.796875" style="1" customWidth="1"/>
    <col min="4" max="4" width="11.69921875" style="3" bestFit="1" customWidth="1"/>
    <col min="5" max="11" width="10.796875" style="1"/>
    <col min="12" max="12" width="11.296875" style="1" bestFit="1" customWidth="1"/>
    <col min="13" max="14" width="6.69921875" style="1" bestFit="1" customWidth="1"/>
    <col min="15" max="15" width="7.796875" style="1" bestFit="1" customWidth="1"/>
    <col min="16" max="16" width="6.69921875" style="1" bestFit="1" customWidth="1"/>
    <col min="17" max="17" width="7.296875" style="1" bestFit="1" customWidth="1"/>
    <col min="18" max="19" width="6.69921875" style="1" bestFit="1" customWidth="1"/>
    <col min="20" max="20" width="7.69921875" style="1" bestFit="1" customWidth="1"/>
    <col min="21" max="21" width="5.69921875" style="1" bestFit="1" customWidth="1"/>
    <col min="22" max="22" width="6" style="1" customWidth="1"/>
    <col min="23" max="23" width="8.296875" style="1" customWidth="1"/>
    <col min="24" max="24" width="7.796875" style="1" bestFit="1" customWidth="1"/>
    <col min="25" max="16384" width="10.796875" style="1"/>
  </cols>
  <sheetData>
    <row r="1" spans="1:13" x14ac:dyDescent="0.3">
      <c r="A1" t="s">
        <v>0</v>
      </c>
    </row>
    <row r="2" spans="1:13" x14ac:dyDescent="0.3">
      <c r="A2" t="s">
        <v>1</v>
      </c>
    </row>
    <row r="4" spans="1:13" x14ac:dyDescent="0.3">
      <c r="M4" s="1" t="s">
        <v>2</v>
      </c>
    </row>
    <row r="5" spans="1:13" x14ac:dyDescent="0.3">
      <c r="M5" s="1" t="s">
        <v>3</v>
      </c>
    </row>
    <row r="24" spans="1:12" x14ac:dyDescent="0.3">
      <c r="A24" s="1" t="s">
        <v>4</v>
      </c>
      <c r="C24" s="34" t="s">
        <v>5</v>
      </c>
      <c r="F24" s="134" t="s">
        <v>6</v>
      </c>
    </row>
    <row r="25" spans="1:12" x14ac:dyDescent="0.3">
      <c r="A25" s="1" t="s">
        <v>7</v>
      </c>
      <c r="B25" s="1" t="s">
        <v>8</v>
      </c>
      <c r="C25" s="1" t="s">
        <v>9</v>
      </c>
      <c r="E25" s="2"/>
      <c r="F25" s="2"/>
      <c r="L25" s="1" t="s">
        <v>10</v>
      </c>
    </row>
    <row r="26" spans="1:12" x14ac:dyDescent="0.3">
      <c r="A26" s="1">
        <v>2018</v>
      </c>
      <c r="B26" s="135">
        <v>317224.489</v>
      </c>
      <c r="C26" s="12">
        <f>B26/1000</f>
        <v>317.22448900000001</v>
      </c>
      <c r="D26" s="3" t="s">
        <v>11</v>
      </c>
      <c r="E26" s="1" t="s">
        <v>12</v>
      </c>
    </row>
    <row r="27" spans="1:12" x14ac:dyDescent="0.3">
      <c r="A27" s="1">
        <v>2019</v>
      </c>
      <c r="B27" s="135">
        <v>324448.97959183599</v>
      </c>
      <c r="C27" s="12">
        <f t="shared" ref="C27:C45" si="0">B27/1000</f>
        <v>324.44897959183601</v>
      </c>
      <c r="D27" s="73">
        <f>(C27/C26)-1</f>
        <v>2.277406329697329E-2</v>
      </c>
      <c r="L27" s="1" t="s">
        <v>13</v>
      </c>
    </row>
    <row r="28" spans="1:12" x14ac:dyDescent="0.3">
      <c r="A28" s="1">
        <v>2020</v>
      </c>
      <c r="B28" s="135">
        <v>316183.67346938699</v>
      </c>
      <c r="C28" s="12">
        <f t="shared" si="0"/>
        <v>316.18367346938697</v>
      </c>
      <c r="D28" s="73">
        <f t="shared" ref="D28:D45" si="1">(C28/C27)-1</f>
        <v>-2.547490250345974E-2</v>
      </c>
    </row>
    <row r="29" spans="1:12" x14ac:dyDescent="0.3">
      <c r="A29" s="1">
        <v>2021</v>
      </c>
      <c r="B29" s="135">
        <v>327510.20408163202</v>
      </c>
      <c r="C29" s="12">
        <f t="shared" si="0"/>
        <v>327.51020408163203</v>
      </c>
      <c r="D29" s="73">
        <f t="shared" si="1"/>
        <v>3.5822629574647102E-2</v>
      </c>
    </row>
    <row r="30" spans="1:12" x14ac:dyDescent="0.3">
      <c r="A30" s="137">
        <v>2022</v>
      </c>
      <c r="B30" s="138">
        <v>333662</v>
      </c>
      <c r="C30" s="139">
        <f t="shared" si="0"/>
        <v>333.66199999999998</v>
      </c>
      <c r="D30" s="140">
        <f>(C30/C29)-1</f>
        <v>1.878352442672182E-2</v>
      </c>
      <c r="E30" s="130">
        <v>3.4000000000000002E-2</v>
      </c>
      <c r="F30" s="131" t="s">
        <v>14</v>
      </c>
    </row>
    <row r="31" spans="1:12" x14ac:dyDescent="0.3">
      <c r="A31" s="1">
        <v>2023</v>
      </c>
      <c r="B31" s="136">
        <f>'Cap 3 3.4'!M4</f>
        <v>347485</v>
      </c>
      <c r="C31" s="12">
        <f t="shared" si="0"/>
        <v>347.48500000000001</v>
      </c>
      <c r="D31" s="73">
        <f t="shared" si="1"/>
        <v>4.1428151842283656E-2</v>
      </c>
    </row>
    <row r="32" spans="1:12" x14ac:dyDescent="0.3">
      <c r="A32" s="1">
        <v>2024</v>
      </c>
      <c r="B32" s="136">
        <f>'Cap 3 3.4'!M5</f>
        <v>356900</v>
      </c>
      <c r="C32" s="12">
        <f t="shared" si="0"/>
        <v>356.9</v>
      </c>
      <c r="D32" s="73">
        <f t="shared" si="1"/>
        <v>2.7094694735024349E-2</v>
      </c>
    </row>
    <row r="33" spans="1:24" x14ac:dyDescent="0.3">
      <c r="A33" s="1">
        <v>2025</v>
      </c>
      <c r="B33" s="136">
        <f>'Cap 3 3.4'!M6</f>
        <v>365814</v>
      </c>
      <c r="C33" s="12">
        <f t="shared" si="0"/>
        <v>365.81400000000002</v>
      </c>
      <c r="D33" s="73">
        <f t="shared" si="1"/>
        <v>2.4976183804987562E-2</v>
      </c>
    </row>
    <row r="34" spans="1:24" x14ac:dyDescent="0.3">
      <c r="A34" s="1">
        <v>2026</v>
      </c>
      <c r="B34" s="136">
        <f>'Cap 3 3.4'!M7</f>
        <v>374655</v>
      </c>
      <c r="C34" s="12">
        <f t="shared" si="0"/>
        <v>374.65499999999997</v>
      </c>
      <c r="D34" s="73">
        <f t="shared" si="1"/>
        <v>2.4168019813347597E-2</v>
      </c>
    </row>
    <row r="35" spans="1:24" x14ac:dyDescent="0.3">
      <c r="A35" s="1">
        <v>2027</v>
      </c>
      <c r="B35" s="136">
        <f>'Cap 3 3.4'!M8</f>
        <v>383163</v>
      </c>
      <c r="C35" s="12">
        <f t="shared" si="0"/>
        <v>383.16300000000001</v>
      </c>
      <c r="D35" s="73">
        <f t="shared" si="1"/>
        <v>2.2708892180806517E-2</v>
      </c>
    </row>
    <row r="36" spans="1:24" x14ac:dyDescent="0.3">
      <c r="A36" s="1">
        <v>2028</v>
      </c>
      <c r="B36" s="136">
        <f>'Cap 3 3.4'!M9</f>
        <v>391648</v>
      </c>
      <c r="C36" s="12">
        <f t="shared" si="0"/>
        <v>391.64800000000002</v>
      </c>
      <c r="D36" s="73">
        <f t="shared" si="1"/>
        <v>2.2144622523573521E-2</v>
      </c>
      <c r="E36" s="3">
        <v>391</v>
      </c>
    </row>
    <row r="37" spans="1:24" x14ac:dyDescent="0.3">
      <c r="A37" s="1">
        <v>2029</v>
      </c>
      <c r="B37" s="136">
        <f>'Cap 3 3.4'!M10</f>
        <v>400178</v>
      </c>
      <c r="C37" s="12">
        <f t="shared" si="0"/>
        <v>400.178</v>
      </c>
      <c r="D37" s="73">
        <f t="shared" si="1"/>
        <v>2.1779761418416532E-2</v>
      </c>
    </row>
    <row r="38" spans="1:24" x14ac:dyDescent="0.3">
      <c r="A38" s="1">
        <v>2030</v>
      </c>
      <c r="B38" s="136">
        <f>'Cap 3 3.4'!M11</f>
        <v>408822</v>
      </c>
      <c r="C38" s="12">
        <f t="shared" si="0"/>
        <v>408.822</v>
      </c>
      <c r="D38" s="73">
        <f t="shared" si="1"/>
        <v>2.1600387827416911E-2</v>
      </c>
    </row>
    <row r="39" spans="1:24" x14ac:dyDescent="0.3">
      <c r="A39" s="1">
        <v>2031</v>
      </c>
      <c r="B39" s="136">
        <f>'Cap 3 3.4'!M12</f>
        <v>417618</v>
      </c>
      <c r="C39" s="12">
        <f t="shared" si="0"/>
        <v>417.61799999999999</v>
      </c>
      <c r="D39" s="73">
        <f t="shared" si="1"/>
        <v>2.1515476173004311E-2</v>
      </c>
    </row>
    <row r="40" spans="1:24" x14ac:dyDescent="0.3">
      <c r="A40" s="1">
        <v>2032</v>
      </c>
      <c r="B40" s="136">
        <f>'Cap 3 3.4'!M13</f>
        <v>426986</v>
      </c>
      <c r="C40" s="12">
        <f t="shared" si="0"/>
        <v>426.98599999999999</v>
      </c>
      <c r="D40" s="73">
        <f t="shared" si="1"/>
        <v>2.2431983295739144E-2</v>
      </c>
    </row>
    <row r="41" spans="1:24" x14ac:dyDescent="0.3">
      <c r="A41" s="1">
        <v>2033</v>
      </c>
      <c r="B41" s="136">
        <f>'Cap 3 3.4'!M14</f>
        <v>436761</v>
      </c>
      <c r="C41" s="12">
        <f t="shared" si="0"/>
        <v>436.76100000000002</v>
      </c>
      <c r="D41" s="73">
        <f t="shared" si="1"/>
        <v>2.2893022253657191E-2</v>
      </c>
    </row>
    <row r="42" spans="1:24" x14ac:dyDescent="0.3">
      <c r="A42" s="1">
        <v>2034</v>
      </c>
      <c r="B42" s="136">
        <f>'Cap 3 3.4'!M15</f>
        <v>447063</v>
      </c>
      <c r="C42" s="12">
        <f t="shared" si="0"/>
        <v>447.06299999999999</v>
      </c>
      <c r="D42" s="73">
        <f t="shared" si="1"/>
        <v>2.3587270841489927E-2</v>
      </c>
    </row>
    <row r="43" spans="1:24" x14ac:dyDescent="0.3">
      <c r="A43" s="1">
        <v>2035</v>
      </c>
      <c r="B43" s="136">
        <f>'Cap 3 3.4'!M16</f>
        <v>457603</v>
      </c>
      <c r="C43" s="12">
        <f t="shared" si="0"/>
        <v>457.60300000000001</v>
      </c>
      <c r="D43" s="73">
        <f t="shared" si="1"/>
        <v>2.3576095539107556E-2</v>
      </c>
    </row>
    <row r="44" spans="1:24" x14ac:dyDescent="0.3">
      <c r="A44" s="1">
        <v>2036</v>
      </c>
      <c r="B44" s="136">
        <f>'Cap 3 3.4'!M17</f>
        <v>468693</v>
      </c>
      <c r="C44" s="12">
        <f t="shared" si="0"/>
        <v>468.69299999999998</v>
      </c>
      <c r="D44" s="73">
        <f t="shared" si="1"/>
        <v>2.4234980976960419E-2</v>
      </c>
    </row>
    <row r="45" spans="1:24" x14ac:dyDescent="0.3">
      <c r="A45" s="1">
        <v>2037</v>
      </c>
      <c r="B45" s="136">
        <f>'Cap 3 3.4'!M18</f>
        <v>479987</v>
      </c>
      <c r="C45" s="12">
        <f t="shared" si="0"/>
        <v>479.98700000000002</v>
      </c>
      <c r="D45" s="73">
        <f t="shared" si="1"/>
        <v>2.4096796837162149E-2</v>
      </c>
    </row>
    <row r="46" spans="1:24" x14ac:dyDescent="0.3">
      <c r="C46" s="132" t="s">
        <v>15</v>
      </c>
      <c r="D46" s="133">
        <f>AVERAGE(D27:D45)</f>
        <v>2.2112718676729464E-2</v>
      </c>
    </row>
    <row r="47" spans="1:24" x14ac:dyDescent="0.3">
      <c r="M47" s="78"/>
      <c r="N47" s="78"/>
      <c r="P47" s="78"/>
      <c r="Q47" s="78"/>
      <c r="R47" s="78"/>
      <c r="S47" s="78"/>
      <c r="T47" s="78"/>
      <c r="W47" s="78"/>
      <c r="X47" s="78"/>
    </row>
    <row r="48" spans="1:24" x14ac:dyDescent="0.3">
      <c r="N48" s="78"/>
      <c r="O48" s="78"/>
      <c r="P48" s="78"/>
      <c r="Q48" s="78"/>
      <c r="R48" s="78"/>
      <c r="S48" s="78"/>
      <c r="T48" s="78"/>
      <c r="W48" s="78"/>
      <c r="X48" s="78"/>
    </row>
    <row r="49" spans="13:24" x14ac:dyDescent="0.3">
      <c r="O49" s="78"/>
      <c r="P49" s="78"/>
      <c r="Q49" s="78"/>
      <c r="R49" s="78"/>
      <c r="S49" s="78"/>
      <c r="T49" s="78"/>
      <c r="U49" s="78"/>
      <c r="W49" s="78"/>
    </row>
    <row r="50" spans="13:24" x14ac:dyDescent="0.3">
      <c r="M50" s="78"/>
      <c r="N50" s="78"/>
      <c r="O50" s="78"/>
      <c r="P50" s="78"/>
      <c r="Q50" s="78"/>
      <c r="R50" s="78"/>
      <c r="S50" s="78"/>
      <c r="T50" s="78"/>
      <c r="U50" s="78"/>
      <c r="W50" s="78"/>
    </row>
    <row r="51" spans="13:24" x14ac:dyDescent="0.3">
      <c r="M51" s="78"/>
      <c r="P51" s="78"/>
      <c r="Q51" s="78"/>
      <c r="T51" s="78"/>
      <c r="U51" s="78"/>
      <c r="W51" s="78"/>
      <c r="X51" s="78"/>
    </row>
    <row r="52" spans="13:24" x14ac:dyDescent="0.3">
      <c r="M52" s="78"/>
      <c r="N52" s="78"/>
      <c r="O52" s="78"/>
      <c r="P52" s="78"/>
      <c r="Q52" s="78"/>
      <c r="R52" s="78"/>
      <c r="T52" s="78"/>
      <c r="U52" s="78"/>
      <c r="W52" s="78"/>
      <c r="X52" s="78"/>
    </row>
    <row r="53" spans="13:24" x14ac:dyDescent="0.3">
      <c r="M53" s="78"/>
      <c r="N53" s="78"/>
      <c r="O53" s="78"/>
      <c r="P53" s="78"/>
      <c r="Q53" s="78"/>
      <c r="R53" s="78"/>
      <c r="S53" s="78"/>
      <c r="T53" s="78"/>
      <c r="U53" s="78"/>
      <c r="W53" s="78"/>
      <c r="X53" s="78"/>
    </row>
    <row r="54" spans="13:24" x14ac:dyDescent="0.3">
      <c r="N54" s="78"/>
      <c r="O54" s="78"/>
      <c r="P54" s="78"/>
      <c r="R54" s="78"/>
      <c r="S54" s="78"/>
      <c r="T54" s="78"/>
      <c r="U54" s="78"/>
      <c r="W54" s="78"/>
      <c r="X54" s="78"/>
    </row>
    <row r="55" spans="13:24" x14ac:dyDescent="0.3">
      <c r="M55" s="78"/>
      <c r="N55" s="78"/>
      <c r="O55" s="78"/>
      <c r="Q55" s="78"/>
      <c r="R55" s="78"/>
      <c r="S55" s="78"/>
      <c r="T55" s="78"/>
      <c r="U55" s="78"/>
      <c r="W55" s="78"/>
      <c r="X55" s="78"/>
    </row>
    <row r="56" spans="13:24" x14ac:dyDescent="0.3">
      <c r="M56" s="78"/>
      <c r="N56" s="78"/>
      <c r="P56" s="78"/>
      <c r="R56" s="78"/>
      <c r="S56" s="78"/>
      <c r="T56" s="78"/>
      <c r="U56" s="78"/>
      <c r="W56" s="78"/>
      <c r="X56" s="78"/>
    </row>
    <row r="57" spans="13:24" x14ac:dyDescent="0.3">
      <c r="M57" s="78"/>
      <c r="N57" s="78"/>
      <c r="O57" s="78"/>
      <c r="P57" s="78"/>
      <c r="Q57" s="78"/>
      <c r="R57" s="78"/>
      <c r="S57" s="78"/>
      <c r="T57" s="78"/>
      <c r="U57" s="78"/>
      <c r="W57" s="78"/>
      <c r="X57" s="78"/>
    </row>
    <row r="58" spans="13:24" x14ac:dyDescent="0.3">
      <c r="M58" s="78"/>
      <c r="N58" s="78"/>
      <c r="O58" s="78"/>
      <c r="P58" s="78"/>
      <c r="Q58" s="78"/>
      <c r="R58" s="78"/>
      <c r="S58" s="78"/>
      <c r="W58" s="78"/>
      <c r="X58" s="78"/>
    </row>
    <row r="59" spans="13:24" x14ac:dyDescent="0.3">
      <c r="M59" s="78"/>
      <c r="N59" s="78"/>
      <c r="O59" s="78"/>
      <c r="P59" s="78"/>
      <c r="Q59" s="78"/>
      <c r="S59" s="78"/>
      <c r="T59" s="78"/>
      <c r="U59" s="78"/>
      <c r="W59" s="78"/>
      <c r="X59" s="78"/>
    </row>
    <row r="60" spans="13:24" x14ac:dyDescent="0.3">
      <c r="M60" s="78"/>
      <c r="N60" s="78"/>
      <c r="O60" s="78"/>
      <c r="P60" s="78"/>
      <c r="Q60" s="78"/>
      <c r="R60" s="78"/>
      <c r="S60" s="78"/>
      <c r="U60" s="78"/>
      <c r="W60" s="78"/>
      <c r="X60" s="78"/>
    </row>
    <row r="61" spans="13:24" x14ac:dyDescent="0.3">
      <c r="M61" s="78"/>
      <c r="O61" s="78"/>
      <c r="P61" s="78"/>
      <c r="Q61" s="78"/>
      <c r="R61" s="78"/>
      <c r="S61" s="78"/>
      <c r="T61" s="78"/>
      <c r="U61" s="78"/>
      <c r="W61" s="78"/>
      <c r="X61" s="78"/>
    </row>
  </sheetData>
  <conditionalFormatting sqref="D27:D45">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horizontalDpi="0" verticalDpi="0"/>
  <headerFooter>
    <oddHeader>&amp;C&amp;"Arial"&amp;8&amp;K000000 INTERNAL&amp;1#_x000D_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A125E-72A2-BE49-8C0A-AF44D24DD299}">
  <dimension ref="A1:Q59"/>
  <sheetViews>
    <sheetView zoomScale="65" workbookViewId="0">
      <selection activeCell="T48" sqref="T48"/>
    </sheetView>
  </sheetViews>
  <sheetFormatPr defaultColWidth="10.796875" defaultRowHeight="15.6" x14ac:dyDescent="0.3"/>
  <cols>
    <col min="1" max="1" width="14.796875" style="1" bestFit="1" customWidth="1"/>
    <col min="2" max="2" width="12.796875" style="1" bestFit="1" customWidth="1"/>
    <col min="3" max="3" width="12.69921875" style="1" customWidth="1"/>
    <col min="4" max="4" width="12.296875" style="1" bestFit="1" customWidth="1"/>
    <col min="5" max="6" width="12.796875" style="1" bestFit="1" customWidth="1"/>
    <col min="7" max="7" width="15.8984375" style="1" bestFit="1" customWidth="1"/>
    <col min="8" max="8" width="14.5" style="1" customWidth="1"/>
    <col min="9" max="9" width="13.296875" style="1" bestFit="1" customWidth="1"/>
    <col min="10" max="11" width="11.5" style="1" bestFit="1" customWidth="1"/>
    <col min="12" max="12" width="14.796875" style="1" bestFit="1" customWidth="1"/>
    <col min="13" max="16" width="11.5" style="1" bestFit="1" customWidth="1"/>
    <col min="17" max="16384" width="10.796875" style="1"/>
  </cols>
  <sheetData>
    <row r="1" spans="1:13" x14ac:dyDescent="0.3">
      <c r="A1" s="1" t="s">
        <v>16</v>
      </c>
    </row>
    <row r="2" spans="1:13" x14ac:dyDescent="0.3">
      <c r="A2" s="1" t="s">
        <v>17</v>
      </c>
    </row>
    <row r="3" spans="1:13" x14ac:dyDescent="0.3">
      <c r="A3" s="13" t="s">
        <v>18</v>
      </c>
      <c r="B3" s="13" t="s">
        <v>19</v>
      </c>
      <c r="C3" s="13" t="s">
        <v>20</v>
      </c>
      <c r="D3" s="13" t="s">
        <v>21</v>
      </c>
      <c r="E3" s="13" t="s">
        <v>22</v>
      </c>
      <c r="F3" s="13" t="s">
        <v>23</v>
      </c>
      <c r="G3" s="13" t="s">
        <v>24</v>
      </c>
      <c r="H3" s="13" t="s">
        <v>25</v>
      </c>
      <c r="I3" s="13" t="s">
        <v>26</v>
      </c>
      <c r="J3" s="13" t="s">
        <v>27</v>
      </c>
      <c r="K3" s="13" t="s">
        <v>28</v>
      </c>
      <c r="L3" s="13" t="s">
        <v>29</v>
      </c>
      <c r="M3" s="13" t="s">
        <v>30</v>
      </c>
    </row>
    <row r="4" spans="1:13" x14ac:dyDescent="0.3">
      <c r="A4" s="36">
        <v>2023</v>
      </c>
      <c r="B4" s="37">
        <v>59871</v>
      </c>
      <c r="C4" s="37">
        <v>55602</v>
      </c>
      <c r="D4" s="37">
        <v>74247</v>
      </c>
      <c r="E4" s="37">
        <v>27143</v>
      </c>
      <c r="F4" s="37">
        <v>31682</v>
      </c>
      <c r="G4" s="37">
        <v>63004</v>
      </c>
      <c r="H4" s="37">
        <v>15397</v>
      </c>
      <c r="I4" s="37">
        <v>17172</v>
      </c>
      <c r="J4" s="37">
        <v>3203</v>
      </c>
      <c r="K4" s="36">
        <v>163</v>
      </c>
      <c r="L4" s="37">
        <v>326946</v>
      </c>
      <c r="M4" s="163">
        <v>347485</v>
      </c>
    </row>
    <row r="5" spans="1:13" x14ac:dyDescent="0.3">
      <c r="A5" s="36">
        <v>2024</v>
      </c>
      <c r="B5" s="37">
        <v>61048</v>
      </c>
      <c r="C5" s="37">
        <v>57194</v>
      </c>
      <c r="D5" s="36">
        <v>76417</v>
      </c>
      <c r="E5" s="37">
        <v>27796</v>
      </c>
      <c r="F5" s="37">
        <v>32405</v>
      </c>
      <c r="G5" s="37">
        <v>64710</v>
      </c>
      <c r="H5" s="37">
        <v>16040</v>
      </c>
      <c r="I5" s="37">
        <v>17771</v>
      </c>
      <c r="J5" s="37">
        <v>3352</v>
      </c>
      <c r="K5" s="36">
        <v>168</v>
      </c>
      <c r="L5" s="37">
        <v>335609</v>
      </c>
      <c r="M5" s="163">
        <v>356900</v>
      </c>
    </row>
    <row r="6" spans="1:13" x14ac:dyDescent="0.3">
      <c r="A6" s="36">
        <v>2025</v>
      </c>
      <c r="B6" s="36">
        <v>62196</v>
      </c>
      <c r="C6" s="37">
        <v>58556</v>
      </c>
      <c r="D6" s="36">
        <v>78271</v>
      </c>
      <c r="E6" s="37">
        <v>28546</v>
      </c>
      <c r="F6" s="37">
        <v>33212</v>
      </c>
      <c r="G6" s="37">
        <v>66421</v>
      </c>
      <c r="H6" s="37">
        <v>16684</v>
      </c>
      <c r="I6" s="36">
        <v>18288</v>
      </c>
      <c r="J6" s="37">
        <v>3470</v>
      </c>
      <c r="K6" s="36">
        <v>171</v>
      </c>
      <c r="L6" s="37">
        <v>343885</v>
      </c>
      <c r="M6" s="163">
        <v>365814</v>
      </c>
    </row>
    <row r="7" spans="1:13" x14ac:dyDescent="0.3">
      <c r="A7" s="36">
        <v>2026</v>
      </c>
      <c r="B7" s="37">
        <v>63438</v>
      </c>
      <c r="C7" s="37">
        <v>59835</v>
      </c>
      <c r="D7" s="37">
        <v>80180</v>
      </c>
      <c r="E7" s="37">
        <v>29183</v>
      </c>
      <c r="F7" s="37">
        <v>33842</v>
      </c>
      <c r="G7" s="37">
        <v>68459</v>
      </c>
      <c r="H7" s="37">
        <v>17160</v>
      </c>
      <c r="I7" s="37">
        <v>18806</v>
      </c>
      <c r="J7" s="37">
        <v>3577</v>
      </c>
      <c r="K7" s="36">
        <v>175</v>
      </c>
      <c r="L7" s="37">
        <v>352098</v>
      </c>
      <c r="M7" s="163">
        <v>374655</v>
      </c>
    </row>
    <row r="8" spans="1:13" x14ac:dyDescent="0.3">
      <c r="A8" s="36">
        <v>2027</v>
      </c>
      <c r="B8" s="37">
        <v>64611</v>
      </c>
      <c r="C8" s="37">
        <v>61137</v>
      </c>
      <c r="D8" s="36">
        <v>82049</v>
      </c>
      <c r="E8" s="37">
        <v>29758</v>
      </c>
      <c r="F8" s="37">
        <v>34442</v>
      </c>
      <c r="G8" s="37">
        <v>70252</v>
      </c>
      <c r="H8" s="36">
        <v>17702</v>
      </c>
      <c r="I8" s="36">
        <v>19353</v>
      </c>
      <c r="J8" s="37">
        <v>3681</v>
      </c>
      <c r="K8" s="36">
        <v>178</v>
      </c>
      <c r="L8" s="37">
        <v>359951</v>
      </c>
      <c r="M8" s="163">
        <v>383163</v>
      </c>
    </row>
    <row r="9" spans="1:13" x14ac:dyDescent="0.3">
      <c r="A9" s="36">
        <v>2028</v>
      </c>
      <c r="B9" s="37">
        <v>65801</v>
      </c>
      <c r="C9" s="37">
        <v>62444</v>
      </c>
      <c r="D9" s="37">
        <v>84037</v>
      </c>
      <c r="E9" s="37">
        <v>30365</v>
      </c>
      <c r="F9" s="37">
        <v>35057</v>
      </c>
      <c r="G9" s="37">
        <v>71844</v>
      </c>
      <c r="H9" s="37">
        <v>18254</v>
      </c>
      <c r="I9" s="37">
        <v>19873</v>
      </c>
      <c r="J9" s="37">
        <v>3793</v>
      </c>
      <c r="K9" s="36">
        <v>181</v>
      </c>
      <c r="L9" s="37">
        <v>367801</v>
      </c>
      <c r="M9" s="163">
        <v>391648</v>
      </c>
    </row>
    <row r="10" spans="1:13" x14ac:dyDescent="0.3">
      <c r="A10" s="36">
        <v>2029</v>
      </c>
      <c r="B10" s="37">
        <v>66964</v>
      </c>
      <c r="C10" s="37">
        <v>63654</v>
      </c>
      <c r="D10" s="37">
        <v>86071</v>
      </c>
      <c r="E10" s="36">
        <v>30992</v>
      </c>
      <c r="F10" s="37">
        <v>35692</v>
      </c>
      <c r="G10" s="37">
        <v>73444</v>
      </c>
      <c r="H10" s="37">
        <v>18855</v>
      </c>
      <c r="I10" s="37">
        <v>20413</v>
      </c>
      <c r="J10" s="37">
        <v>3908</v>
      </c>
      <c r="K10" s="36">
        <v>185</v>
      </c>
      <c r="L10" s="37">
        <v>375673</v>
      </c>
      <c r="M10" s="163">
        <v>400178</v>
      </c>
    </row>
    <row r="11" spans="1:13" x14ac:dyDescent="0.3">
      <c r="A11" s="36">
        <v>2030</v>
      </c>
      <c r="B11" s="37">
        <v>68117</v>
      </c>
      <c r="C11" s="37">
        <v>64671</v>
      </c>
      <c r="D11" s="37">
        <v>88243</v>
      </c>
      <c r="E11" s="37">
        <v>31624</v>
      </c>
      <c r="F11" s="36">
        <v>36348</v>
      </c>
      <c r="G11" s="37">
        <v>75188</v>
      </c>
      <c r="H11" s="37">
        <v>19472</v>
      </c>
      <c r="I11" s="37">
        <v>20943</v>
      </c>
      <c r="J11" s="37">
        <v>4028</v>
      </c>
      <c r="K11" s="36">
        <v>188</v>
      </c>
      <c r="L11" s="37">
        <v>383662</v>
      </c>
      <c r="M11" s="163">
        <v>408822</v>
      </c>
    </row>
    <row r="12" spans="1:13" x14ac:dyDescent="0.3">
      <c r="A12" s="36">
        <v>2031</v>
      </c>
      <c r="B12" s="37">
        <v>69265</v>
      </c>
      <c r="C12" s="37">
        <v>65695</v>
      </c>
      <c r="D12" s="37">
        <v>90389</v>
      </c>
      <c r="E12" s="37">
        <v>32259</v>
      </c>
      <c r="F12" s="37">
        <v>36972</v>
      </c>
      <c r="G12" s="37">
        <v>77048</v>
      </c>
      <c r="H12" s="37">
        <v>20130</v>
      </c>
      <c r="I12" s="37">
        <v>21518</v>
      </c>
      <c r="J12" s="37">
        <v>4150</v>
      </c>
      <c r="K12" s="36">
        <v>191</v>
      </c>
      <c r="L12" s="37">
        <v>391759</v>
      </c>
      <c r="M12" s="163">
        <v>417618</v>
      </c>
    </row>
    <row r="13" spans="1:13" x14ac:dyDescent="0.3">
      <c r="A13" s="36">
        <v>2032</v>
      </c>
      <c r="B13" s="37">
        <v>70453</v>
      </c>
      <c r="C13" s="37">
        <v>66849</v>
      </c>
      <c r="D13" s="36">
        <v>92765</v>
      </c>
      <c r="E13" s="37">
        <v>33011</v>
      </c>
      <c r="F13" s="37">
        <v>37634</v>
      </c>
      <c r="G13" s="37">
        <v>78901</v>
      </c>
      <c r="H13" s="37">
        <v>20808</v>
      </c>
      <c r="I13" s="37">
        <v>22094</v>
      </c>
      <c r="J13" s="36">
        <v>4277</v>
      </c>
      <c r="K13" s="36">
        <v>194</v>
      </c>
      <c r="L13" s="37">
        <v>400420</v>
      </c>
      <c r="M13" s="163">
        <v>426986</v>
      </c>
    </row>
    <row r="14" spans="1:13" x14ac:dyDescent="0.3">
      <c r="A14" s="36">
        <v>2033</v>
      </c>
      <c r="B14" s="37">
        <v>71608</v>
      </c>
      <c r="C14" s="37">
        <v>68174</v>
      </c>
      <c r="D14" s="37">
        <v>95116</v>
      </c>
      <c r="E14" s="36">
        <v>33751</v>
      </c>
      <c r="F14" s="37">
        <v>38338</v>
      </c>
      <c r="G14" s="37">
        <v>80980</v>
      </c>
      <c r="H14" s="37">
        <v>21489</v>
      </c>
      <c r="I14" s="36">
        <v>22700</v>
      </c>
      <c r="J14" s="37">
        <v>4408</v>
      </c>
      <c r="K14" s="36">
        <v>198</v>
      </c>
      <c r="L14" s="37">
        <v>409456</v>
      </c>
      <c r="M14" s="35">
        <v>436761</v>
      </c>
    </row>
    <row r="15" spans="1:13" x14ac:dyDescent="0.3">
      <c r="A15" s="36">
        <v>2034</v>
      </c>
      <c r="B15" s="37">
        <v>72849</v>
      </c>
      <c r="C15" s="37">
        <v>69362</v>
      </c>
      <c r="D15" s="37">
        <v>97805</v>
      </c>
      <c r="E15" s="37">
        <v>34499</v>
      </c>
      <c r="F15" s="37">
        <v>39104</v>
      </c>
      <c r="G15" s="37">
        <v>83145</v>
      </c>
      <c r="H15" s="37">
        <v>22208</v>
      </c>
      <c r="I15" s="37">
        <v>23346</v>
      </c>
      <c r="J15" s="36">
        <v>4543</v>
      </c>
      <c r="K15" s="36">
        <v>202</v>
      </c>
      <c r="L15" s="37">
        <v>418973</v>
      </c>
      <c r="M15" s="163">
        <v>447063</v>
      </c>
    </row>
    <row r="16" spans="1:13" x14ac:dyDescent="0.3">
      <c r="A16" s="36">
        <v>2035</v>
      </c>
      <c r="B16" s="37">
        <v>74133</v>
      </c>
      <c r="C16" s="37">
        <v>70597</v>
      </c>
      <c r="D16" s="37">
        <v>100482</v>
      </c>
      <c r="E16" s="36">
        <v>35273</v>
      </c>
      <c r="F16" s="37">
        <v>39813</v>
      </c>
      <c r="G16" s="36">
        <v>85393</v>
      </c>
      <c r="H16" s="37">
        <v>23004</v>
      </c>
      <c r="I16" s="37">
        <v>24015</v>
      </c>
      <c r="J16" s="37">
        <v>4687</v>
      </c>
      <c r="K16" s="36">
        <v>205</v>
      </c>
      <c r="L16" s="37">
        <v>428696</v>
      </c>
      <c r="M16" s="163">
        <v>457603</v>
      </c>
    </row>
    <row r="17" spans="1:13" x14ac:dyDescent="0.3">
      <c r="A17" s="36">
        <v>2036</v>
      </c>
      <c r="B17" s="37">
        <v>75410</v>
      </c>
      <c r="C17" s="37">
        <v>71890</v>
      </c>
      <c r="D17" s="37">
        <v>103354</v>
      </c>
      <c r="E17" s="37">
        <v>36097</v>
      </c>
      <c r="F17" s="37">
        <v>40629</v>
      </c>
      <c r="G17" s="36">
        <v>87760</v>
      </c>
      <c r="H17" s="37">
        <v>23809</v>
      </c>
      <c r="I17" s="37">
        <v>24703</v>
      </c>
      <c r="J17" s="37">
        <v>4833</v>
      </c>
      <c r="K17" s="36">
        <v>208</v>
      </c>
      <c r="L17" s="37">
        <v>438948</v>
      </c>
      <c r="M17" s="163">
        <v>468693</v>
      </c>
    </row>
    <row r="18" spans="1:13" x14ac:dyDescent="0.3">
      <c r="A18" s="36">
        <v>2037</v>
      </c>
      <c r="B18" s="37">
        <v>76662</v>
      </c>
      <c r="C18" s="37">
        <v>73283</v>
      </c>
      <c r="D18" s="37">
        <v>106261</v>
      </c>
      <c r="E18" s="37">
        <v>36936</v>
      </c>
      <c r="F18" s="36">
        <v>41446</v>
      </c>
      <c r="G18" s="37">
        <v>90135</v>
      </c>
      <c r="H18" s="37">
        <v>24638</v>
      </c>
      <c r="I18" s="37">
        <v>25429</v>
      </c>
      <c r="J18" s="37">
        <v>4985</v>
      </c>
      <c r="K18" s="36">
        <v>212</v>
      </c>
      <c r="L18" s="37">
        <v>449361</v>
      </c>
      <c r="M18" s="163">
        <v>479987</v>
      </c>
    </row>
    <row r="43" spans="2:17" x14ac:dyDescent="0.3">
      <c r="B43" s="13" t="s">
        <v>18</v>
      </c>
      <c r="C43" s="36">
        <v>2023</v>
      </c>
      <c r="D43" s="36">
        <v>2024</v>
      </c>
      <c r="E43" s="36">
        <v>2025</v>
      </c>
      <c r="F43" s="36">
        <v>2026</v>
      </c>
      <c r="G43" s="36">
        <v>2027</v>
      </c>
      <c r="H43" s="36">
        <v>2028</v>
      </c>
      <c r="I43" s="36">
        <v>2029</v>
      </c>
      <c r="J43" s="36">
        <v>2030</v>
      </c>
      <c r="K43" s="36">
        <v>2031</v>
      </c>
      <c r="L43" s="36">
        <v>2032</v>
      </c>
      <c r="M43" s="36">
        <v>2033</v>
      </c>
      <c r="N43" s="36">
        <v>2034</v>
      </c>
      <c r="O43" s="36">
        <v>2035</v>
      </c>
      <c r="P43" s="36">
        <v>2036</v>
      </c>
      <c r="Q43" s="36">
        <v>2037</v>
      </c>
    </row>
    <row r="44" spans="2:17" x14ac:dyDescent="0.3">
      <c r="B44" s="13" t="s">
        <v>21</v>
      </c>
      <c r="C44" s="37">
        <v>74247</v>
      </c>
      <c r="D44" s="36">
        <v>76417</v>
      </c>
      <c r="E44" s="36">
        <v>78271</v>
      </c>
      <c r="F44" s="37">
        <v>80180</v>
      </c>
      <c r="G44" s="36">
        <v>82049</v>
      </c>
      <c r="H44" s="37">
        <v>84037</v>
      </c>
      <c r="I44" s="37">
        <v>86071</v>
      </c>
      <c r="J44" s="37">
        <v>88243</v>
      </c>
      <c r="K44" s="37">
        <v>90389</v>
      </c>
      <c r="L44" s="36">
        <v>92765</v>
      </c>
      <c r="M44" s="37">
        <v>95116</v>
      </c>
      <c r="N44" s="37">
        <v>97805</v>
      </c>
      <c r="O44" s="37">
        <v>100482</v>
      </c>
      <c r="P44" s="37">
        <v>103354</v>
      </c>
      <c r="Q44" s="37">
        <v>106261</v>
      </c>
    </row>
    <row r="45" spans="2:17" x14ac:dyDescent="0.3">
      <c r="B45" s="13" t="s">
        <v>24</v>
      </c>
      <c r="C45" s="37">
        <v>63004</v>
      </c>
      <c r="D45" s="37">
        <v>64710</v>
      </c>
      <c r="E45" s="37">
        <v>66421</v>
      </c>
      <c r="F45" s="37">
        <v>68459</v>
      </c>
      <c r="G45" s="37">
        <v>70252</v>
      </c>
      <c r="H45" s="37">
        <v>71844</v>
      </c>
      <c r="I45" s="37">
        <v>73444</v>
      </c>
      <c r="J45" s="37">
        <v>75188</v>
      </c>
      <c r="K45" s="37">
        <v>77048</v>
      </c>
      <c r="L45" s="37">
        <v>78901</v>
      </c>
      <c r="M45" s="37">
        <v>80980</v>
      </c>
      <c r="N45" s="37">
        <v>83145</v>
      </c>
      <c r="O45" s="36">
        <v>85393</v>
      </c>
      <c r="P45" s="36">
        <v>87760</v>
      </c>
      <c r="Q45" s="37">
        <v>90135</v>
      </c>
    </row>
    <row r="46" spans="2:17" x14ac:dyDescent="0.3">
      <c r="B46" s="13" t="s">
        <v>19</v>
      </c>
      <c r="C46" s="37">
        <v>59871</v>
      </c>
      <c r="D46" s="37">
        <v>61048</v>
      </c>
      <c r="E46" s="36">
        <v>62196</v>
      </c>
      <c r="F46" s="37">
        <v>63438</v>
      </c>
      <c r="G46" s="37">
        <v>64611</v>
      </c>
      <c r="H46" s="37">
        <v>65801</v>
      </c>
      <c r="I46" s="37">
        <v>66964</v>
      </c>
      <c r="J46" s="37">
        <v>68117</v>
      </c>
      <c r="K46" s="37">
        <v>69265</v>
      </c>
      <c r="L46" s="37">
        <v>70453</v>
      </c>
      <c r="M46" s="37">
        <v>71608</v>
      </c>
      <c r="N46" s="37">
        <v>72849</v>
      </c>
      <c r="O46" s="37">
        <v>74133</v>
      </c>
      <c r="P46" s="37">
        <v>75410</v>
      </c>
      <c r="Q46" s="37">
        <v>76662</v>
      </c>
    </row>
    <row r="47" spans="2:17" x14ac:dyDescent="0.3">
      <c r="B47" s="13" t="s">
        <v>20</v>
      </c>
      <c r="C47" s="37">
        <v>55602</v>
      </c>
      <c r="D47" s="37">
        <v>57194</v>
      </c>
      <c r="E47" s="37">
        <v>58556</v>
      </c>
      <c r="F47" s="37">
        <v>59835</v>
      </c>
      <c r="G47" s="37">
        <v>61137</v>
      </c>
      <c r="H47" s="37">
        <v>62444</v>
      </c>
      <c r="I47" s="37">
        <v>63654</v>
      </c>
      <c r="J47" s="37">
        <v>64671</v>
      </c>
      <c r="K47" s="37">
        <v>65695</v>
      </c>
      <c r="L47" s="37">
        <v>66849</v>
      </c>
      <c r="M47" s="37">
        <v>68174</v>
      </c>
      <c r="N47" s="37">
        <v>69362</v>
      </c>
      <c r="O47" s="37">
        <v>70597</v>
      </c>
      <c r="P47" s="37">
        <v>71890</v>
      </c>
      <c r="Q47" s="37">
        <v>73283</v>
      </c>
    </row>
    <row r="48" spans="2:17" x14ac:dyDescent="0.3">
      <c r="B48" s="13" t="s">
        <v>23</v>
      </c>
      <c r="C48" s="37">
        <v>31682</v>
      </c>
      <c r="D48" s="37">
        <v>32405</v>
      </c>
      <c r="E48" s="37">
        <v>33212</v>
      </c>
      <c r="F48" s="37">
        <v>33842</v>
      </c>
      <c r="G48" s="37">
        <v>34442</v>
      </c>
      <c r="H48" s="37">
        <v>35057</v>
      </c>
      <c r="I48" s="37">
        <v>35692</v>
      </c>
      <c r="J48" s="36">
        <v>36348</v>
      </c>
      <c r="K48" s="37">
        <v>36972</v>
      </c>
      <c r="L48" s="37">
        <v>37634</v>
      </c>
      <c r="M48" s="37">
        <v>38338</v>
      </c>
      <c r="N48" s="37">
        <v>39104</v>
      </c>
      <c r="O48" s="37">
        <v>39813</v>
      </c>
      <c r="P48" s="37">
        <v>40629</v>
      </c>
      <c r="Q48" s="36">
        <v>41446</v>
      </c>
    </row>
    <row r="49" spans="2:17" x14ac:dyDescent="0.3">
      <c r="B49" s="13" t="s">
        <v>22</v>
      </c>
      <c r="C49" s="37">
        <v>27143</v>
      </c>
      <c r="D49" s="37">
        <v>27796</v>
      </c>
      <c r="E49" s="37">
        <v>28546</v>
      </c>
      <c r="F49" s="37">
        <v>29183</v>
      </c>
      <c r="G49" s="37">
        <v>29758</v>
      </c>
      <c r="H49" s="37">
        <v>30365</v>
      </c>
      <c r="I49" s="36">
        <v>30992</v>
      </c>
      <c r="J49" s="37">
        <v>31624</v>
      </c>
      <c r="K49" s="37">
        <v>32259</v>
      </c>
      <c r="L49" s="37">
        <v>33011</v>
      </c>
      <c r="M49" s="36">
        <v>33751</v>
      </c>
      <c r="N49" s="37">
        <v>34499</v>
      </c>
      <c r="O49" s="36">
        <v>35273</v>
      </c>
      <c r="P49" s="37">
        <v>36097</v>
      </c>
      <c r="Q49" s="37">
        <v>36936</v>
      </c>
    </row>
    <row r="50" spans="2:17" x14ac:dyDescent="0.3">
      <c r="B50" s="13" t="s">
        <v>26</v>
      </c>
      <c r="C50" s="37">
        <v>17172</v>
      </c>
      <c r="D50" s="37">
        <v>17771</v>
      </c>
      <c r="E50" s="36">
        <v>18288</v>
      </c>
      <c r="F50" s="37">
        <v>18806</v>
      </c>
      <c r="G50" s="36">
        <v>19353</v>
      </c>
      <c r="H50" s="37">
        <v>19873</v>
      </c>
      <c r="I50" s="37">
        <v>20413</v>
      </c>
      <c r="J50" s="37">
        <v>20943</v>
      </c>
      <c r="K50" s="37">
        <v>21518</v>
      </c>
      <c r="L50" s="37">
        <v>22094</v>
      </c>
      <c r="M50" s="36">
        <v>22700</v>
      </c>
      <c r="N50" s="37">
        <v>23346</v>
      </c>
      <c r="O50" s="37">
        <v>24015</v>
      </c>
      <c r="P50" s="37">
        <v>24703</v>
      </c>
      <c r="Q50" s="37">
        <v>25429</v>
      </c>
    </row>
    <row r="51" spans="2:17" x14ac:dyDescent="0.3">
      <c r="B51" s="13" t="s">
        <v>25</v>
      </c>
      <c r="C51" s="37">
        <v>15397</v>
      </c>
      <c r="D51" s="37">
        <v>16040</v>
      </c>
      <c r="E51" s="37">
        <v>16684</v>
      </c>
      <c r="F51" s="37">
        <v>17160</v>
      </c>
      <c r="G51" s="36">
        <v>17702</v>
      </c>
      <c r="H51" s="37">
        <v>18254</v>
      </c>
      <c r="I51" s="37">
        <v>18855</v>
      </c>
      <c r="J51" s="37">
        <v>19472</v>
      </c>
      <c r="K51" s="37">
        <v>20130</v>
      </c>
      <c r="L51" s="37">
        <v>20808</v>
      </c>
      <c r="M51" s="37">
        <v>21489</v>
      </c>
      <c r="N51" s="37">
        <v>22208</v>
      </c>
      <c r="O51" s="37">
        <v>23004</v>
      </c>
      <c r="P51" s="37">
        <v>23809</v>
      </c>
      <c r="Q51" s="37">
        <v>24638</v>
      </c>
    </row>
    <row r="52" spans="2:17" x14ac:dyDescent="0.3">
      <c r="B52" s="13" t="s">
        <v>27</v>
      </c>
      <c r="C52" s="37">
        <v>3203</v>
      </c>
      <c r="D52" s="37">
        <v>3352</v>
      </c>
      <c r="E52" s="37">
        <v>3470</v>
      </c>
      <c r="F52" s="37">
        <v>3577</v>
      </c>
      <c r="G52" s="37">
        <v>3681</v>
      </c>
      <c r="H52" s="37">
        <v>3793</v>
      </c>
      <c r="I52" s="37">
        <v>3908</v>
      </c>
      <c r="J52" s="37">
        <v>4028</v>
      </c>
      <c r="K52" s="37">
        <v>4150</v>
      </c>
      <c r="L52" s="36">
        <v>4277</v>
      </c>
      <c r="M52" s="37">
        <v>4408</v>
      </c>
      <c r="N52" s="36">
        <v>4543</v>
      </c>
      <c r="O52" s="37">
        <v>4687</v>
      </c>
      <c r="P52" s="37">
        <v>4833</v>
      </c>
      <c r="Q52" s="37">
        <v>4985</v>
      </c>
    </row>
    <row r="53" spans="2:17" x14ac:dyDescent="0.3">
      <c r="B53" s="13" t="s">
        <v>28</v>
      </c>
      <c r="C53" s="36">
        <v>163</v>
      </c>
      <c r="D53" s="36">
        <v>168</v>
      </c>
      <c r="E53" s="36">
        <v>171</v>
      </c>
      <c r="F53" s="36">
        <v>175</v>
      </c>
      <c r="G53" s="36">
        <v>178</v>
      </c>
      <c r="H53" s="36">
        <v>181</v>
      </c>
      <c r="I53" s="36">
        <v>185</v>
      </c>
      <c r="J53" s="36">
        <v>188</v>
      </c>
      <c r="K53" s="36">
        <v>191</v>
      </c>
      <c r="L53" s="36">
        <v>194</v>
      </c>
      <c r="M53" s="36">
        <v>198</v>
      </c>
      <c r="N53" s="36">
        <v>202</v>
      </c>
      <c r="O53" s="36">
        <v>205</v>
      </c>
      <c r="P53" s="36">
        <v>208</v>
      </c>
      <c r="Q53" s="36">
        <v>212</v>
      </c>
    </row>
    <row r="58" spans="2:17" x14ac:dyDescent="0.3">
      <c r="B58" s="13" t="s">
        <v>18</v>
      </c>
      <c r="C58" s="36">
        <v>2023</v>
      </c>
      <c r="D58" s="36">
        <v>2024</v>
      </c>
    </row>
    <row r="59" spans="2:17" x14ac:dyDescent="0.3">
      <c r="B59" s="13" t="s">
        <v>21</v>
      </c>
      <c r="C59" s="37">
        <v>74247</v>
      </c>
      <c r="D59" s="36">
        <v>76417</v>
      </c>
    </row>
  </sheetData>
  <autoFilter ref="B43:Q55" xr:uid="{A18A125E-72A2-BE49-8C0A-AF44D24DD299}">
    <sortState xmlns:xlrd2="http://schemas.microsoft.com/office/spreadsheetml/2017/richdata2" ref="B44:Q55">
      <sortCondition descending="1" ref="G43:G55"/>
    </sortState>
  </autoFilter>
  <pageMargins left="0.7" right="0.7" top="0.75" bottom="0.75" header="0.3" footer="0.3"/>
  <headerFooter>
    <oddHeader>&amp;C&amp;"Arial"&amp;8&amp;K000000 INTERNAL&amp;1#_x000D_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8EE40-731E-8C43-A223-1DE39FF08A1F}">
  <dimension ref="A1:E47"/>
  <sheetViews>
    <sheetView zoomScaleNormal="100" workbookViewId="0">
      <selection activeCell="M7" sqref="M7"/>
    </sheetView>
  </sheetViews>
  <sheetFormatPr defaultColWidth="10.796875" defaultRowHeight="15.6" x14ac:dyDescent="0.3"/>
  <cols>
    <col min="1" max="1" width="10.796875" style="1"/>
    <col min="2" max="2" width="13" style="1" customWidth="1"/>
    <col min="3" max="3" width="11.5" style="1" bestFit="1" customWidth="1"/>
    <col min="4" max="16384" width="10.796875" style="1"/>
  </cols>
  <sheetData>
    <row r="1" spans="1:1" ht="15" customHeight="1" x14ac:dyDescent="0.3">
      <c r="A1" s="1" t="s">
        <v>31</v>
      </c>
    </row>
    <row r="2" spans="1:1" x14ac:dyDescent="0.3">
      <c r="A2" s="1" t="s">
        <v>32</v>
      </c>
    </row>
    <row r="22" spans="1:5" x14ac:dyDescent="0.3">
      <c r="B22" s="1" t="s">
        <v>33</v>
      </c>
      <c r="E22" s="1" t="s">
        <v>34</v>
      </c>
    </row>
    <row r="23" spans="1:5" x14ac:dyDescent="0.3">
      <c r="A23" s="1" t="s">
        <v>7</v>
      </c>
      <c r="B23" s="1" t="s">
        <v>35</v>
      </c>
      <c r="C23" s="1" t="s">
        <v>36</v>
      </c>
    </row>
    <row r="24" spans="1:5" x14ac:dyDescent="0.3">
      <c r="A24" s="1">
        <v>2022</v>
      </c>
      <c r="B24" s="3">
        <v>93005.464480874303</v>
      </c>
      <c r="C24" s="3">
        <v>92504</v>
      </c>
      <c r="D24" s="12">
        <f>C24-B24</f>
        <v>-501.46448087430326</v>
      </c>
      <c r="E24" s="1" t="s">
        <v>12</v>
      </c>
    </row>
    <row r="25" spans="1:5" x14ac:dyDescent="0.3">
      <c r="A25" s="1">
        <v>2023</v>
      </c>
      <c r="B25" s="3">
        <v>95191.256830601094</v>
      </c>
      <c r="C25" s="3">
        <v>95514.397107565383</v>
      </c>
      <c r="D25" s="12">
        <f t="shared" ref="D25:D39" si="0">C25-B25</f>
        <v>323.1402769642882</v>
      </c>
    </row>
    <row r="26" spans="1:5" x14ac:dyDescent="0.3">
      <c r="A26" s="1">
        <v>2024</v>
      </c>
      <c r="B26" s="3">
        <v>100109.28961748601</v>
      </c>
      <c r="C26" s="3">
        <v>101637.59318219249</v>
      </c>
      <c r="D26" s="12">
        <f t="shared" si="0"/>
        <v>1528.3035647064826</v>
      </c>
    </row>
    <row r="27" spans="1:5" x14ac:dyDescent="0.3">
      <c r="A27" s="1">
        <v>2025</v>
      </c>
      <c r="B27" s="3">
        <v>108579.234972677</v>
      </c>
      <c r="C27" s="3">
        <v>108568.53515307019</v>
      </c>
      <c r="D27" s="12">
        <f t="shared" si="0"/>
        <v>-10.699819606816163</v>
      </c>
    </row>
    <row r="28" spans="1:5" x14ac:dyDescent="0.3">
      <c r="A28" s="1">
        <v>2026</v>
      </c>
      <c r="B28" s="3">
        <v>112131.147540983</v>
      </c>
      <c r="C28" s="3">
        <v>107461.13391071878</v>
      </c>
      <c r="D28" s="12">
        <f t="shared" si="0"/>
        <v>-4670.0136302642204</v>
      </c>
    </row>
    <row r="29" spans="1:5" x14ac:dyDescent="0.3">
      <c r="A29" s="1">
        <v>2027</v>
      </c>
      <c r="B29" s="3">
        <v>116775.956284153</v>
      </c>
      <c r="C29" s="3">
        <v>117401.17790343228</v>
      </c>
      <c r="D29" s="12">
        <f t="shared" si="0"/>
        <v>625.22161927928391</v>
      </c>
    </row>
    <row r="30" spans="1:5" x14ac:dyDescent="0.3">
      <c r="A30" s="1">
        <v>2028</v>
      </c>
      <c r="B30" s="3">
        <v>121967.21311475401</v>
      </c>
      <c r="C30" s="3">
        <v>122655.7049222553</v>
      </c>
      <c r="D30" s="12">
        <f t="shared" si="0"/>
        <v>688.49180750129744</v>
      </c>
    </row>
    <row r="31" spans="1:5" x14ac:dyDescent="0.3">
      <c r="A31" s="1">
        <v>2029</v>
      </c>
      <c r="B31" s="3">
        <v>127158.469945355</v>
      </c>
      <c r="C31" s="3">
        <v>125378.00304004429</v>
      </c>
      <c r="D31" s="12">
        <f t="shared" si="0"/>
        <v>-1780.4669053107064</v>
      </c>
    </row>
    <row r="32" spans="1:5" x14ac:dyDescent="0.3">
      <c r="A32" s="1">
        <v>2030</v>
      </c>
      <c r="B32" s="3">
        <v>133989.07103825099</v>
      </c>
      <c r="C32" s="3">
        <v>134043.15179535636</v>
      </c>
      <c r="D32" s="12">
        <f t="shared" si="0"/>
        <v>54.080757105373777</v>
      </c>
    </row>
    <row r="33" spans="1:4" x14ac:dyDescent="0.3">
      <c r="A33" s="1">
        <v>2031</v>
      </c>
      <c r="B33" s="3">
        <v>138633.87978141999</v>
      </c>
      <c r="C33" s="3">
        <v>139083.56560225098</v>
      </c>
      <c r="D33" s="12">
        <f t="shared" si="0"/>
        <v>449.6858208309859</v>
      </c>
    </row>
    <row r="34" spans="1:4" x14ac:dyDescent="0.3">
      <c r="A34" s="1">
        <v>2032</v>
      </c>
      <c r="B34" s="3">
        <v>143278.68852458999</v>
      </c>
      <c r="C34" s="3">
        <v>143150.17702492099</v>
      </c>
      <c r="D34" s="12">
        <f t="shared" si="0"/>
        <v>-128.51149966899538</v>
      </c>
    </row>
    <row r="35" spans="1:4" x14ac:dyDescent="0.3">
      <c r="A35" s="1">
        <v>2033</v>
      </c>
      <c r="B35" s="3">
        <v>145191.25683060099</v>
      </c>
      <c r="C35" s="3">
        <v>146238.82723497201</v>
      </c>
      <c r="D35" s="12">
        <f t="shared" si="0"/>
        <v>1047.5704043710139</v>
      </c>
    </row>
    <row r="36" spans="1:4" x14ac:dyDescent="0.3">
      <c r="A36" s="1">
        <v>2034</v>
      </c>
      <c r="B36" s="3">
        <v>148196.721311475</v>
      </c>
      <c r="C36" s="3">
        <v>151635.00209836001</v>
      </c>
      <c r="D36" s="12">
        <f t="shared" si="0"/>
        <v>3438.2807868850068</v>
      </c>
    </row>
    <row r="37" spans="1:4" x14ac:dyDescent="0.3">
      <c r="A37" s="1">
        <v>2035</v>
      </c>
      <c r="B37" s="3">
        <v>150109.28961748601</v>
      </c>
      <c r="C37" s="3">
        <v>152949.89280874204</v>
      </c>
      <c r="D37" s="12">
        <f t="shared" si="0"/>
        <v>2840.6031912560284</v>
      </c>
    </row>
    <row r="38" spans="1:4" x14ac:dyDescent="0.3">
      <c r="A38" s="1">
        <v>2036</v>
      </c>
      <c r="B38" s="3">
        <v>153387.978142076</v>
      </c>
      <c r="C38" s="3">
        <v>156228.581333332</v>
      </c>
      <c r="D38" s="12">
        <f t="shared" si="0"/>
        <v>2840.6031912559993</v>
      </c>
    </row>
    <row r="39" spans="1:4" x14ac:dyDescent="0.3">
      <c r="A39" s="1">
        <v>2037</v>
      </c>
      <c r="B39" s="3">
        <v>157213.114754098</v>
      </c>
      <c r="C39" s="3">
        <v>128243.36583768278</v>
      </c>
      <c r="D39" s="12">
        <f t="shared" si="0"/>
        <v>-28969.748916415221</v>
      </c>
    </row>
    <row r="40" spans="1:4" x14ac:dyDescent="0.3">
      <c r="A40" s="34">
        <v>2038</v>
      </c>
      <c r="B40" s="38">
        <v>165894.80874316901</v>
      </c>
      <c r="D40" s="12"/>
    </row>
    <row r="41" spans="1:4" x14ac:dyDescent="0.3">
      <c r="A41" s="34">
        <v>2039</v>
      </c>
      <c r="B41" s="38">
        <v>170375.683060109</v>
      </c>
      <c r="D41" s="12"/>
    </row>
    <row r="42" spans="1:4" x14ac:dyDescent="0.3">
      <c r="A42" s="34">
        <v>2040</v>
      </c>
      <c r="B42" s="38">
        <v>174856.557377049</v>
      </c>
      <c r="D42" s="12"/>
    </row>
    <row r="43" spans="1:4" x14ac:dyDescent="0.3">
      <c r="A43" s="34">
        <v>2041</v>
      </c>
      <c r="B43" s="38">
        <v>179337.431693989</v>
      </c>
      <c r="D43" s="12"/>
    </row>
    <row r="44" spans="1:4" x14ac:dyDescent="0.3">
      <c r="A44" s="34">
        <v>2042</v>
      </c>
      <c r="B44" s="38">
        <v>183818.306010928</v>
      </c>
      <c r="D44" s="12"/>
    </row>
    <row r="45" spans="1:4" x14ac:dyDescent="0.3">
      <c r="A45" s="34">
        <v>2043</v>
      </c>
      <c r="B45" s="38">
        <v>188299.180327868</v>
      </c>
      <c r="D45" s="12"/>
    </row>
    <row r="46" spans="1:4" x14ac:dyDescent="0.3">
      <c r="A46" s="34">
        <v>2044</v>
      </c>
      <c r="B46" s="38">
        <v>192780.054644808</v>
      </c>
      <c r="D46" s="12"/>
    </row>
    <row r="47" spans="1:4" x14ac:dyDescent="0.3">
      <c r="A47" s="34">
        <v>2045</v>
      </c>
      <c r="B47" s="38">
        <v>197260.928961748</v>
      </c>
      <c r="D47" s="12"/>
    </row>
  </sheetData>
  <conditionalFormatting sqref="D24:D39">
    <cfRule type="cellIs" dxfId="0" priority="1" operator="lessThan">
      <formula>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FAC3E-18A2-194B-9B52-F3002CE97800}">
  <dimension ref="A1:U183"/>
  <sheetViews>
    <sheetView topLeftCell="H60" zoomScale="75" zoomScaleNormal="221" workbookViewId="0">
      <selection activeCell="D73" sqref="D73"/>
    </sheetView>
  </sheetViews>
  <sheetFormatPr defaultColWidth="10.796875" defaultRowHeight="15.6" x14ac:dyDescent="0.3"/>
  <cols>
    <col min="1" max="1" width="13.19921875" style="1" customWidth="1"/>
    <col min="2" max="2" width="14.69921875" style="1" customWidth="1"/>
    <col min="3" max="3" width="13.19921875" style="1" customWidth="1"/>
    <col min="4" max="4" width="13.796875" style="1" customWidth="1"/>
    <col min="5" max="5" width="13.69921875" style="1" customWidth="1"/>
    <col min="6" max="6" width="11.69921875" style="1" customWidth="1"/>
    <col min="7" max="7" width="13.19921875" style="1" bestFit="1" customWidth="1"/>
    <col min="8" max="8" width="11.796875" style="1" bestFit="1" customWidth="1"/>
    <col min="9" max="9" width="12.69921875" style="1" bestFit="1" customWidth="1"/>
    <col min="10" max="10" width="12.69921875" style="1" customWidth="1"/>
    <col min="11" max="12" width="13.296875" style="1" customWidth="1"/>
    <col min="13" max="16" width="11.796875" style="1" bestFit="1" customWidth="1"/>
    <col min="17" max="17" width="12.69921875" style="1" bestFit="1" customWidth="1"/>
    <col min="18" max="16384" width="10.796875" style="1"/>
  </cols>
  <sheetData>
    <row r="1" spans="1:12" x14ac:dyDescent="0.3">
      <c r="A1" s="1" t="s">
        <v>37</v>
      </c>
      <c r="B1" s="34"/>
    </row>
    <row r="2" spans="1:12" x14ac:dyDescent="0.3">
      <c r="A2" s="1" t="s">
        <v>38</v>
      </c>
      <c r="L2" s="39" t="s">
        <v>39</v>
      </c>
    </row>
    <row r="3" spans="1:12" x14ac:dyDescent="0.3">
      <c r="L3" s="39" t="s">
        <v>40</v>
      </c>
    </row>
    <row r="4" spans="1:12" x14ac:dyDescent="0.3">
      <c r="L4" s="1" t="s">
        <v>41</v>
      </c>
    </row>
    <row r="5" spans="1:12" x14ac:dyDescent="0.3">
      <c r="L5" s="1" t="s">
        <v>42</v>
      </c>
    </row>
    <row r="6" spans="1:12" x14ac:dyDescent="0.3">
      <c r="L6" s="39" t="s">
        <v>43</v>
      </c>
    </row>
    <row r="7" spans="1:12" x14ac:dyDescent="0.3">
      <c r="L7" s="39" t="s">
        <v>44</v>
      </c>
    </row>
    <row r="8" spans="1:12" x14ac:dyDescent="0.3">
      <c r="L8" s="1" t="s">
        <v>45</v>
      </c>
    </row>
    <row r="9" spans="1:12" x14ac:dyDescent="0.3">
      <c r="L9" s="40" t="s">
        <v>46</v>
      </c>
    </row>
    <row r="10" spans="1:12" x14ac:dyDescent="0.3">
      <c r="L10" s="39" t="s">
        <v>47</v>
      </c>
    </row>
    <row r="11" spans="1:12" x14ac:dyDescent="0.3">
      <c r="L11" s="1" t="s">
        <v>48</v>
      </c>
    </row>
    <row r="12" spans="1:12" x14ac:dyDescent="0.3">
      <c r="L12" s="1" t="s">
        <v>49</v>
      </c>
    </row>
    <row r="13" spans="1:12" x14ac:dyDescent="0.3">
      <c r="L13" s="1" t="s">
        <v>50</v>
      </c>
    </row>
    <row r="14" spans="1:12" x14ac:dyDescent="0.3">
      <c r="L14" s="39" t="s">
        <v>51</v>
      </c>
    </row>
    <row r="15" spans="1:12" x14ac:dyDescent="0.3">
      <c r="L15" s="1" t="s">
        <v>52</v>
      </c>
    </row>
    <row r="16" spans="1:12" x14ac:dyDescent="0.3">
      <c r="L16" s="1" t="s">
        <v>53</v>
      </c>
    </row>
    <row r="20" spans="1:16" x14ac:dyDescent="0.3">
      <c r="L20" s="1" t="s">
        <v>12</v>
      </c>
    </row>
    <row r="22" spans="1:16" hidden="1" x14ac:dyDescent="0.3">
      <c r="A22" s="1" t="s">
        <v>7</v>
      </c>
      <c r="B22" s="1" t="s">
        <v>39</v>
      </c>
      <c r="C22" s="1" t="str">
        <f>L6</f>
        <v>Termica convencional</v>
      </c>
      <c r="D22" s="1" t="str">
        <f>L10</f>
        <v>Carboelectrica</v>
      </c>
      <c r="E22" s="1" t="str">
        <f>L14</f>
        <v>Turbogas</v>
      </c>
      <c r="F22" s="1" t="str">
        <f>L3</f>
        <v>Combustion Interna</v>
      </c>
      <c r="G22" s="1" t="s">
        <v>54</v>
      </c>
      <c r="H22" s="1" t="s">
        <v>55</v>
      </c>
      <c r="I22" s="1" t="s">
        <v>52</v>
      </c>
      <c r="J22" s="1" t="s">
        <v>56</v>
      </c>
      <c r="K22" s="1" t="s">
        <v>45</v>
      </c>
      <c r="L22" s="1" t="s">
        <v>49</v>
      </c>
      <c r="M22" s="1" t="s">
        <v>53</v>
      </c>
      <c r="N22" s="1" t="s">
        <v>57</v>
      </c>
      <c r="O22" s="1" t="s">
        <v>46</v>
      </c>
      <c r="P22" s="1" t="s">
        <v>58</v>
      </c>
    </row>
    <row r="23" spans="1:16" hidden="1" x14ac:dyDescent="0.3">
      <c r="A23" s="1">
        <v>2022</v>
      </c>
      <c r="B23" s="3">
        <v>34733.727810650802</v>
      </c>
      <c r="C23" s="3">
        <v>45384.615384615303</v>
      </c>
      <c r="D23" s="3"/>
      <c r="E23" s="3"/>
      <c r="F23" s="3"/>
      <c r="G23" s="3"/>
      <c r="H23" s="3"/>
      <c r="I23" s="3"/>
      <c r="J23" s="3"/>
      <c r="K23" s="3"/>
      <c r="L23" s="3"/>
      <c r="M23" s="3"/>
      <c r="N23" s="3"/>
      <c r="O23" s="3"/>
      <c r="P23" s="3"/>
    </row>
    <row r="24" spans="1:16" hidden="1" x14ac:dyDescent="0.3">
      <c r="A24" s="1">
        <v>2023</v>
      </c>
      <c r="B24" s="3">
        <v>34142.011834319499</v>
      </c>
      <c r="C24" s="3"/>
      <c r="D24" s="3"/>
      <c r="E24" s="3"/>
      <c r="F24" s="3"/>
      <c r="G24" s="3"/>
      <c r="H24" s="3"/>
      <c r="I24" s="3"/>
      <c r="J24" s="3"/>
      <c r="K24" s="3"/>
      <c r="L24" s="3"/>
      <c r="M24" s="3"/>
      <c r="N24" s="3"/>
      <c r="O24" s="3"/>
      <c r="P24" s="3"/>
    </row>
    <row r="25" spans="1:16" hidden="1" x14ac:dyDescent="0.3">
      <c r="A25" s="1">
        <v>2024</v>
      </c>
      <c r="C25" s="3"/>
      <c r="D25" s="3"/>
      <c r="E25" s="3"/>
      <c r="F25" s="3"/>
      <c r="G25" s="3"/>
      <c r="H25" s="3"/>
      <c r="I25" s="3"/>
      <c r="J25" s="3"/>
      <c r="K25" s="3"/>
      <c r="L25" s="3"/>
      <c r="M25" s="3"/>
      <c r="N25" s="3"/>
      <c r="O25" s="3"/>
      <c r="P25" s="3"/>
    </row>
    <row r="26" spans="1:16" hidden="1" x14ac:dyDescent="0.3">
      <c r="A26" s="1">
        <v>2025</v>
      </c>
      <c r="B26" s="3"/>
      <c r="C26" s="3"/>
      <c r="D26" s="3"/>
      <c r="E26" s="3"/>
      <c r="F26" s="3"/>
      <c r="G26" s="3"/>
      <c r="H26" s="3"/>
      <c r="I26" s="3"/>
      <c r="J26" s="3"/>
      <c r="K26" s="3"/>
      <c r="L26" s="3"/>
      <c r="M26" s="3"/>
      <c r="N26" s="3"/>
      <c r="O26" s="3"/>
      <c r="P26" s="3"/>
    </row>
    <row r="27" spans="1:16" hidden="1" x14ac:dyDescent="0.3">
      <c r="A27" s="1">
        <v>2026</v>
      </c>
      <c r="B27" s="3"/>
      <c r="C27" s="3"/>
      <c r="D27" s="3"/>
      <c r="E27" s="3"/>
      <c r="F27" s="3"/>
      <c r="G27" s="3"/>
      <c r="H27" s="3"/>
      <c r="I27" s="3"/>
      <c r="J27" s="3"/>
      <c r="K27" s="3"/>
      <c r="L27" s="3"/>
      <c r="M27" s="3"/>
      <c r="N27" s="3"/>
      <c r="O27" s="3"/>
      <c r="P27" s="3"/>
    </row>
    <row r="28" spans="1:16" hidden="1" x14ac:dyDescent="0.3">
      <c r="A28" s="1">
        <v>2027</v>
      </c>
      <c r="B28" s="3"/>
      <c r="C28" s="3"/>
      <c r="D28" s="3"/>
      <c r="E28" s="3"/>
      <c r="F28" s="3"/>
      <c r="G28" s="3"/>
      <c r="H28" s="3"/>
      <c r="I28" s="3"/>
      <c r="J28" s="3"/>
      <c r="K28" s="3"/>
      <c r="L28" s="3"/>
      <c r="M28" s="3"/>
      <c r="N28" s="3"/>
      <c r="O28" s="3"/>
      <c r="P28" s="3"/>
    </row>
    <row r="29" spans="1:16" hidden="1" x14ac:dyDescent="0.3">
      <c r="A29" s="1">
        <v>2028</v>
      </c>
      <c r="B29" s="3"/>
      <c r="C29" s="3"/>
      <c r="D29" s="3"/>
      <c r="E29" s="3"/>
      <c r="F29" s="3"/>
      <c r="G29" s="3"/>
      <c r="H29" s="3"/>
      <c r="I29" s="3"/>
      <c r="J29" s="3"/>
      <c r="K29" s="3"/>
      <c r="L29" s="3"/>
      <c r="M29" s="3"/>
      <c r="N29" s="3"/>
      <c r="O29" s="3"/>
      <c r="P29" s="3"/>
    </row>
    <row r="30" spans="1:16" hidden="1" x14ac:dyDescent="0.3">
      <c r="A30" s="1">
        <v>2029</v>
      </c>
      <c r="B30" s="3"/>
      <c r="C30" s="3"/>
      <c r="D30" s="3"/>
      <c r="E30" s="3"/>
      <c r="F30" s="3"/>
      <c r="G30" s="3"/>
      <c r="H30" s="3"/>
      <c r="I30" s="3"/>
      <c r="J30" s="3"/>
      <c r="K30" s="3"/>
      <c r="L30" s="3"/>
      <c r="M30" s="3"/>
      <c r="N30" s="3"/>
      <c r="O30" s="3"/>
      <c r="P30" s="3"/>
    </row>
    <row r="31" spans="1:16" hidden="1" x14ac:dyDescent="0.3">
      <c r="A31" s="1">
        <v>2030</v>
      </c>
      <c r="B31" s="3"/>
      <c r="C31" s="3"/>
      <c r="D31" s="3"/>
      <c r="E31" s="3"/>
      <c r="F31" s="3"/>
      <c r="G31" s="3"/>
      <c r="H31" s="3"/>
      <c r="I31" s="3"/>
      <c r="J31" s="3"/>
      <c r="K31" s="3"/>
      <c r="L31" s="3"/>
      <c r="M31" s="3"/>
      <c r="N31" s="3"/>
      <c r="O31" s="3"/>
      <c r="P31" s="3"/>
    </row>
    <row r="32" spans="1:16" hidden="1" x14ac:dyDescent="0.3">
      <c r="A32" s="1">
        <v>2031</v>
      </c>
      <c r="B32" s="3"/>
      <c r="C32" s="3"/>
      <c r="D32" s="3"/>
      <c r="E32" s="3"/>
      <c r="F32" s="3"/>
      <c r="G32" s="3"/>
      <c r="H32" s="3"/>
      <c r="I32" s="3"/>
      <c r="J32" s="3"/>
      <c r="K32" s="3"/>
      <c r="L32" s="3"/>
      <c r="M32" s="3"/>
      <c r="N32" s="3"/>
      <c r="O32" s="3"/>
      <c r="P32" s="3"/>
    </row>
    <row r="33" spans="1:17" hidden="1" x14ac:dyDescent="0.3">
      <c r="A33" s="1">
        <v>2032</v>
      </c>
      <c r="B33" s="3"/>
      <c r="C33" s="3"/>
      <c r="D33" s="3"/>
      <c r="E33" s="3"/>
      <c r="F33" s="3"/>
      <c r="G33" s="3"/>
      <c r="H33" s="3"/>
      <c r="I33" s="3"/>
      <c r="J33" s="3"/>
      <c r="K33" s="3"/>
      <c r="L33" s="3"/>
      <c r="M33" s="3"/>
      <c r="N33" s="3"/>
      <c r="O33" s="3"/>
      <c r="P33" s="3"/>
    </row>
    <row r="34" spans="1:17" hidden="1" x14ac:dyDescent="0.3">
      <c r="A34" s="1">
        <v>2033</v>
      </c>
      <c r="B34" s="3"/>
      <c r="C34" s="3"/>
      <c r="D34" s="3"/>
      <c r="E34" s="3"/>
      <c r="F34" s="3"/>
      <c r="G34" s="3"/>
      <c r="H34" s="3"/>
      <c r="I34" s="3"/>
      <c r="J34" s="3"/>
      <c r="K34" s="3"/>
      <c r="L34" s="3"/>
      <c r="M34" s="3"/>
      <c r="N34" s="3"/>
      <c r="O34" s="3"/>
      <c r="P34" s="3"/>
    </row>
    <row r="35" spans="1:17" hidden="1" x14ac:dyDescent="0.3">
      <c r="A35" s="1">
        <v>2034</v>
      </c>
      <c r="B35" s="3"/>
      <c r="C35" s="3"/>
      <c r="D35" s="3"/>
      <c r="E35" s="3"/>
      <c r="F35" s="3"/>
      <c r="G35" s="3"/>
      <c r="H35" s="3"/>
      <c r="I35" s="3"/>
      <c r="J35" s="3"/>
      <c r="K35" s="3"/>
      <c r="L35" s="3"/>
      <c r="M35" s="3"/>
      <c r="N35" s="3"/>
      <c r="O35" s="3"/>
      <c r="P35" s="3"/>
    </row>
    <row r="36" spans="1:17" hidden="1" x14ac:dyDescent="0.3">
      <c r="A36" s="1">
        <v>2035</v>
      </c>
      <c r="B36" s="3"/>
      <c r="C36" s="3"/>
      <c r="D36" s="3"/>
      <c r="E36" s="3"/>
      <c r="F36" s="3"/>
      <c r="G36" s="3"/>
      <c r="H36" s="3"/>
      <c r="I36" s="3"/>
      <c r="J36" s="3"/>
      <c r="K36" s="3"/>
      <c r="L36" s="3"/>
      <c r="M36" s="3"/>
      <c r="N36" s="3"/>
      <c r="O36" s="3"/>
      <c r="P36" s="3"/>
    </row>
    <row r="37" spans="1:17" hidden="1" x14ac:dyDescent="0.3">
      <c r="A37" s="1">
        <v>2036</v>
      </c>
      <c r="B37" s="3"/>
      <c r="C37" s="3"/>
      <c r="D37" s="3"/>
      <c r="E37" s="3"/>
      <c r="F37" s="3"/>
      <c r="G37" s="3"/>
      <c r="H37" s="3"/>
      <c r="I37" s="3"/>
      <c r="J37" s="3"/>
      <c r="K37" s="3"/>
      <c r="L37" s="3"/>
      <c r="M37" s="3"/>
      <c r="N37" s="3"/>
      <c r="O37" s="3"/>
      <c r="P37" s="3"/>
    </row>
    <row r="38" spans="1:17" hidden="1" x14ac:dyDescent="0.3">
      <c r="A38" s="1">
        <v>2037</v>
      </c>
      <c r="B38" s="3"/>
      <c r="C38" s="3"/>
      <c r="D38" s="3"/>
      <c r="E38" s="3"/>
      <c r="F38" s="3"/>
      <c r="G38" s="3"/>
      <c r="H38" s="3"/>
      <c r="I38" s="3"/>
      <c r="J38" s="3"/>
      <c r="K38" s="3"/>
      <c r="L38" s="3"/>
      <c r="M38" s="3"/>
      <c r="N38" s="3"/>
      <c r="O38" s="3"/>
      <c r="P38" s="3"/>
    </row>
    <row r="39" spans="1:17" x14ac:dyDescent="0.3">
      <c r="B39" s="41">
        <v>1</v>
      </c>
      <c r="C39" s="41">
        <v>2</v>
      </c>
      <c r="D39" s="41">
        <v>3</v>
      </c>
      <c r="E39" s="41">
        <v>4</v>
      </c>
      <c r="F39" s="41">
        <v>5</v>
      </c>
      <c r="G39" s="41">
        <v>6</v>
      </c>
      <c r="H39" s="41">
        <v>7</v>
      </c>
      <c r="I39" s="41">
        <v>8</v>
      </c>
      <c r="J39" s="41">
        <v>9</v>
      </c>
      <c r="K39" s="41">
        <v>10</v>
      </c>
      <c r="L39" s="41">
        <v>11</v>
      </c>
      <c r="M39" s="41">
        <v>12</v>
      </c>
      <c r="N39" s="41">
        <v>13</v>
      </c>
      <c r="O39" s="41">
        <v>14</v>
      </c>
      <c r="P39" s="41">
        <v>15</v>
      </c>
      <c r="Q39" s="41">
        <v>16</v>
      </c>
    </row>
    <row r="40" spans="1:17" x14ac:dyDescent="0.3">
      <c r="B40" s="1">
        <v>2022</v>
      </c>
      <c r="C40" s="1">
        <v>2023</v>
      </c>
      <c r="D40" s="1">
        <v>2024</v>
      </c>
      <c r="E40" s="1">
        <v>2025</v>
      </c>
      <c r="F40" s="1">
        <v>2026</v>
      </c>
      <c r="G40" s="1">
        <v>2027</v>
      </c>
      <c r="H40" s="1">
        <v>2028</v>
      </c>
      <c r="I40" s="1">
        <v>2029</v>
      </c>
      <c r="J40" s="1">
        <v>2030</v>
      </c>
      <c r="K40" s="1">
        <v>2031</v>
      </c>
      <c r="L40" s="1">
        <v>2032</v>
      </c>
      <c r="M40" s="1">
        <v>2033</v>
      </c>
      <c r="N40" s="1">
        <v>2034</v>
      </c>
      <c r="O40" s="1">
        <v>2035</v>
      </c>
      <c r="P40" s="1">
        <v>2036</v>
      </c>
      <c r="Q40" s="1">
        <v>2037</v>
      </c>
    </row>
    <row r="41" spans="1:17" x14ac:dyDescent="0.3">
      <c r="A41" s="42" t="s">
        <v>39</v>
      </c>
      <c r="B41" s="15">
        <v>34620.9016393442</v>
      </c>
      <c r="C41" s="15">
        <v>34620.9016393442</v>
      </c>
      <c r="D41" s="15">
        <v>37011.612021857902</v>
      </c>
      <c r="E41" s="15">
        <v>41195.3551912568</v>
      </c>
      <c r="F41" s="15">
        <v>41195.3551912568</v>
      </c>
      <c r="G41" s="15">
        <v>41195.3551912568</v>
      </c>
      <c r="H41" s="15">
        <v>41195.3551912568</v>
      </c>
      <c r="I41" s="15">
        <v>41195.3551912568</v>
      </c>
      <c r="J41" s="15">
        <v>42988.387978141996</v>
      </c>
      <c r="K41" s="15">
        <v>44781.420765027302</v>
      </c>
      <c r="L41" s="15">
        <v>46574.453551912498</v>
      </c>
      <c r="M41" s="15">
        <v>46574.453551912498</v>
      </c>
      <c r="N41" s="15">
        <v>46574.453551912498</v>
      </c>
      <c r="O41" s="15">
        <v>45976.775956284102</v>
      </c>
      <c r="P41" s="15">
        <v>45379.098360655698</v>
      </c>
      <c r="Q41" s="15">
        <v>45976.775956284102</v>
      </c>
    </row>
    <row r="42" spans="1:17" x14ac:dyDescent="0.3">
      <c r="A42" s="43" t="s">
        <v>43</v>
      </c>
      <c r="B42" s="15">
        <v>45976.775956284102</v>
      </c>
      <c r="C42" s="15">
        <v>45976.775956284102</v>
      </c>
      <c r="D42" s="15">
        <v>45976.775956284102</v>
      </c>
      <c r="E42" s="15">
        <v>49562.841530054597</v>
      </c>
      <c r="F42" s="15">
        <v>49562.841530054597</v>
      </c>
      <c r="G42" s="15">
        <v>49562.841530054597</v>
      </c>
      <c r="H42" s="15">
        <v>49562.841530054597</v>
      </c>
      <c r="I42" s="15">
        <v>49562.841530054597</v>
      </c>
      <c r="J42" s="15">
        <v>51355.8743169398</v>
      </c>
      <c r="K42" s="15">
        <v>54344.262295081899</v>
      </c>
      <c r="L42" s="15">
        <v>55539.617486338699</v>
      </c>
      <c r="M42" s="15">
        <v>55539.617486338699</v>
      </c>
      <c r="N42" s="15">
        <v>55539.617486338699</v>
      </c>
      <c r="O42" s="15">
        <v>53746.584699453502</v>
      </c>
      <c r="P42" s="17">
        <v>53746.584699453502</v>
      </c>
      <c r="Q42" s="15">
        <v>53746.584699453502</v>
      </c>
    </row>
    <row r="43" spans="1:17" x14ac:dyDescent="0.3">
      <c r="A43" s="44" t="s">
        <v>47</v>
      </c>
      <c r="B43" s="15">
        <v>51355.8743169398</v>
      </c>
      <c r="C43" s="15">
        <v>51355.8743169398</v>
      </c>
      <c r="D43" s="15">
        <v>52551.229508196702</v>
      </c>
      <c r="E43" s="15">
        <v>54941.939890710302</v>
      </c>
      <c r="F43" s="15">
        <v>54941.939890710302</v>
      </c>
      <c r="G43" s="15">
        <v>54941.939890710302</v>
      </c>
      <c r="H43" s="15">
        <v>54941.939890710302</v>
      </c>
      <c r="I43" s="15">
        <v>54941.939890710302</v>
      </c>
      <c r="J43" s="15">
        <v>57332.650273223997</v>
      </c>
      <c r="K43" s="15">
        <v>59125.683060109201</v>
      </c>
      <c r="L43" s="15">
        <v>60918.715846994499</v>
      </c>
      <c r="M43" s="15">
        <v>60918.715846994499</v>
      </c>
      <c r="N43" s="15">
        <v>60918.715846994499</v>
      </c>
      <c r="O43" s="15">
        <v>60918.715846994499</v>
      </c>
      <c r="P43" s="15">
        <v>60918.715846994499</v>
      </c>
      <c r="Q43" s="15">
        <v>60918.715846994499</v>
      </c>
    </row>
    <row r="44" spans="1:17" x14ac:dyDescent="0.3">
      <c r="A44" s="45" t="s">
        <v>51</v>
      </c>
      <c r="B44" s="15">
        <v>54852.071005917103</v>
      </c>
      <c r="C44" s="15">
        <v>54852.071005917103</v>
      </c>
      <c r="D44" s="15">
        <v>55443.786982248501</v>
      </c>
      <c r="E44" s="15">
        <v>58994.082840236602</v>
      </c>
      <c r="F44" s="15">
        <v>58994.082840236602</v>
      </c>
      <c r="G44" s="15">
        <v>58994.082840236602</v>
      </c>
      <c r="H44" s="15">
        <v>58994.082840236602</v>
      </c>
      <c r="I44" s="15">
        <v>58994.082840236602</v>
      </c>
      <c r="J44" s="15">
        <v>62114.071038251299</v>
      </c>
      <c r="K44" s="15">
        <v>63313.462493790103</v>
      </c>
      <c r="L44" s="15">
        <v>64476.4521936889</v>
      </c>
      <c r="M44" s="15">
        <v>64476.4521936889</v>
      </c>
      <c r="N44" s="15">
        <v>64476.4521936889</v>
      </c>
      <c r="O44" s="15">
        <v>63309.426229508099</v>
      </c>
      <c r="P44" s="15">
        <v>63309.426229508099</v>
      </c>
      <c r="Q44" s="15">
        <v>63309.426229508099</v>
      </c>
    </row>
    <row r="45" spans="1:17" x14ac:dyDescent="0.3">
      <c r="A45" s="46" t="s">
        <v>40</v>
      </c>
      <c r="B45" s="15">
        <v>56137.295081967197</v>
      </c>
      <c r="C45" s="15">
        <v>56137.295081967197</v>
      </c>
      <c r="D45" s="15">
        <v>56734.972677595601</v>
      </c>
      <c r="E45" s="15">
        <v>60321.038251366102</v>
      </c>
      <c r="F45" s="15">
        <v>60321.038251366102</v>
      </c>
      <c r="G45" s="15">
        <v>60321.038251366102</v>
      </c>
      <c r="H45" s="15">
        <v>60321.038251366102</v>
      </c>
      <c r="I45" s="15">
        <v>60321.038251366102</v>
      </c>
      <c r="J45" s="15">
        <v>63309.426229508099</v>
      </c>
      <c r="K45" s="15">
        <v>65106.805762543197</v>
      </c>
      <c r="L45" s="15">
        <v>66267.412110300298</v>
      </c>
      <c r="M45" s="15">
        <v>66267.412110300298</v>
      </c>
      <c r="N45" s="15">
        <v>66267.412110300298</v>
      </c>
      <c r="O45" s="15">
        <v>65102.459016393397</v>
      </c>
      <c r="P45" s="15">
        <v>65102.459016393397</v>
      </c>
      <c r="Q45" s="15">
        <v>65700.136612021801</v>
      </c>
    </row>
    <row r="46" spans="1:17" x14ac:dyDescent="0.3">
      <c r="A46" s="47" t="s">
        <v>54</v>
      </c>
      <c r="B46" s="22">
        <v>62711.748633879703</v>
      </c>
      <c r="C46" s="22">
        <v>63907.103825136503</v>
      </c>
      <c r="D46" s="22">
        <v>66895.491803278594</v>
      </c>
      <c r="E46" s="22">
        <v>72872.267759562805</v>
      </c>
      <c r="F46" s="22">
        <v>75262.978142076405</v>
      </c>
      <c r="G46" s="22">
        <v>77056.010928961696</v>
      </c>
      <c r="H46" s="22">
        <v>80044.398907103707</v>
      </c>
      <c r="I46" s="22">
        <v>81239.754098360601</v>
      </c>
      <c r="J46" s="22">
        <v>84228.142076502598</v>
      </c>
      <c r="K46" s="22">
        <v>89009.5628415299</v>
      </c>
      <c r="L46" s="22">
        <v>91400.273224043602</v>
      </c>
      <c r="M46" s="22">
        <v>91699.1120218578</v>
      </c>
      <c r="N46" s="22">
        <v>92595.628415300394</v>
      </c>
      <c r="O46" s="22">
        <v>93193.306010928907</v>
      </c>
      <c r="P46" s="22">
        <v>94986.338797814096</v>
      </c>
      <c r="Q46" s="22">
        <v>97377.049180327798</v>
      </c>
    </row>
    <row r="47" spans="1:17" x14ac:dyDescent="0.3">
      <c r="A47" s="48" t="s">
        <v>55</v>
      </c>
      <c r="B47" s="22">
        <v>75262.978142076405</v>
      </c>
      <c r="C47" s="22">
        <v>77056.010928961696</v>
      </c>
      <c r="D47" s="22">
        <v>80642.076502732205</v>
      </c>
      <c r="E47" s="22">
        <v>86618.8524590163</v>
      </c>
      <c r="F47" s="22">
        <v>89009.5628415299</v>
      </c>
      <c r="G47" s="22">
        <v>90802.595628415205</v>
      </c>
      <c r="H47" s="22">
        <v>93790.983606557304</v>
      </c>
      <c r="I47" s="22">
        <v>96181.693989070904</v>
      </c>
      <c r="J47" s="22">
        <v>100963.114754098</v>
      </c>
      <c r="K47" s="22">
        <v>104549.180327868</v>
      </c>
      <c r="L47" s="22">
        <v>106939.89071038199</v>
      </c>
      <c r="M47" s="22">
        <v>106939.89071038199</v>
      </c>
      <c r="N47" s="22">
        <v>110525.95628415199</v>
      </c>
      <c r="O47" s="22">
        <v>110525.95628415199</v>
      </c>
      <c r="P47" s="22">
        <v>111721.31147540901</v>
      </c>
      <c r="Q47" s="22">
        <v>114112.021857923</v>
      </c>
    </row>
    <row r="48" spans="1:17" x14ac:dyDescent="0.3">
      <c r="A48" s="49" t="s">
        <v>52</v>
      </c>
      <c r="B48" s="22">
        <v>83032.786885245805</v>
      </c>
      <c r="C48" s="22">
        <v>85423.497267759405</v>
      </c>
      <c r="D48" s="22">
        <v>89607.240437158398</v>
      </c>
      <c r="E48" s="22">
        <v>96181.693989070904</v>
      </c>
      <c r="F48" s="22">
        <v>100365.43715846899</v>
      </c>
      <c r="G48" s="22">
        <v>103353.82513661101</v>
      </c>
      <c r="H48" s="22">
        <v>106342.21311475401</v>
      </c>
      <c r="I48" s="22">
        <v>109000.455373406</v>
      </c>
      <c r="J48" s="22">
        <v>113000</v>
      </c>
      <c r="K48" s="22">
        <v>117711.54164596699</v>
      </c>
      <c r="L48" s="22">
        <v>120593.19624751199</v>
      </c>
      <c r="M48" s="22">
        <v>121881.83060109201</v>
      </c>
      <c r="N48" s="22">
        <v>123077.185792349</v>
      </c>
      <c r="O48" s="22">
        <v>123674.863387978</v>
      </c>
      <c r="P48" s="22">
        <v>124870.218579234</v>
      </c>
      <c r="Q48" s="22">
        <v>127260.928961748</v>
      </c>
    </row>
    <row r="49" spans="1:17" x14ac:dyDescent="0.3">
      <c r="A49" s="50" t="s">
        <v>56</v>
      </c>
      <c r="B49" s="15">
        <v>86213.017751479201</v>
      </c>
      <c r="C49" s="15">
        <v>87988.165680473307</v>
      </c>
      <c r="D49" s="15">
        <v>91538.461538461503</v>
      </c>
      <c r="E49" s="15">
        <v>98034.188034188002</v>
      </c>
      <c r="F49" s="15">
        <v>102814.814814814</v>
      </c>
      <c r="G49" s="15">
        <v>105777.777777777</v>
      </c>
      <c r="H49" s="15">
        <v>108740.74074074</v>
      </c>
      <c r="I49" s="15">
        <v>113842.592592592</v>
      </c>
      <c r="J49" s="15">
        <v>115000</v>
      </c>
      <c r="K49" s="15">
        <v>121298.22818347299</v>
      </c>
      <c r="L49" s="15">
        <v>124772.102719605</v>
      </c>
      <c r="M49" s="15">
        <v>125467.896174863</v>
      </c>
      <c r="N49" s="15">
        <v>126663.25136612001</v>
      </c>
      <c r="O49" s="15">
        <v>127260.928961748</v>
      </c>
      <c r="P49" s="15">
        <v>128456.28415300501</v>
      </c>
      <c r="Q49" s="15">
        <v>131444.672131147</v>
      </c>
    </row>
    <row r="50" spans="1:17" x14ac:dyDescent="0.3">
      <c r="A50" s="51" t="s">
        <v>45</v>
      </c>
      <c r="B50" s="15">
        <v>88579.881656804704</v>
      </c>
      <c r="C50" s="15">
        <v>89763.313609467397</v>
      </c>
      <c r="D50" s="15">
        <v>92721.893491124196</v>
      </c>
      <c r="E50" s="15">
        <v>100427.35042735</v>
      </c>
      <c r="F50" s="15">
        <v>104000</v>
      </c>
      <c r="G50" s="15">
        <v>106962.962962962</v>
      </c>
      <c r="H50" s="15">
        <v>109925.925925925</v>
      </c>
      <c r="I50" s="15">
        <v>115053.126897389</v>
      </c>
      <c r="J50" s="15">
        <v>118000</v>
      </c>
      <c r="K50" s="15">
        <v>122493.790362642</v>
      </c>
      <c r="L50" s="15">
        <v>125966.07599734599</v>
      </c>
      <c r="M50" s="15">
        <v>126663.25136612001</v>
      </c>
      <c r="N50" s="15">
        <v>127858.606557376</v>
      </c>
      <c r="O50" s="15">
        <v>128456.28415300501</v>
      </c>
      <c r="P50" s="15">
        <v>129651.639344262</v>
      </c>
      <c r="Q50" s="15">
        <v>132640.027322404</v>
      </c>
    </row>
    <row r="51" spans="1:17" x14ac:dyDescent="0.3">
      <c r="A51" s="52" t="s">
        <v>49</v>
      </c>
      <c r="B51" s="15">
        <v>90946.745562130105</v>
      </c>
      <c r="C51" s="15">
        <v>90946.745562130105</v>
      </c>
      <c r="D51" s="15">
        <v>95088.757396449699</v>
      </c>
      <c r="E51" s="15">
        <v>101623.931623931</v>
      </c>
      <c r="F51" s="15">
        <v>104592.592592592</v>
      </c>
      <c r="G51" s="15">
        <v>108148.148148148</v>
      </c>
      <c r="H51" s="15">
        <v>111703.70370370299</v>
      </c>
      <c r="I51" s="15">
        <v>116263.661202185</v>
      </c>
      <c r="J51" s="15">
        <v>119000</v>
      </c>
      <c r="K51" s="15">
        <v>123689.35254181</v>
      </c>
      <c r="L51" s="15">
        <v>127160.049275087</v>
      </c>
      <c r="M51" s="15">
        <v>127858.606557376</v>
      </c>
      <c r="N51" s="15">
        <v>129053.961748633</v>
      </c>
      <c r="O51" s="15">
        <v>129651.639344262</v>
      </c>
      <c r="P51" s="15">
        <v>130846.994535519</v>
      </c>
      <c r="Q51" s="15">
        <v>133835.382513661</v>
      </c>
    </row>
    <row r="52" spans="1:17" x14ac:dyDescent="0.3">
      <c r="A52" s="53" t="s">
        <v>53</v>
      </c>
      <c r="B52" s="15">
        <v>90946.745562130105</v>
      </c>
      <c r="C52" s="15">
        <v>90946.745562130105</v>
      </c>
      <c r="D52" s="15">
        <v>95088.757396449699</v>
      </c>
      <c r="E52" s="15">
        <v>103418.803418803</v>
      </c>
      <c r="F52" s="15">
        <v>105185.18518518499</v>
      </c>
      <c r="G52" s="15">
        <v>108740.74074074</v>
      </c>
      <c r="H52" s="15">
        <v>112296.296296296</v>
      </c>
      <c r="I52" s="15">
        <v>116868.928354583</v>
      </c>
      <c r="J52" s="15">
        <v>120000</v>
      </c>
      <c r="K52" s="15">
        <v>124287.133631395</v>
      </c>
      <c r="L52" s="15">
        <v>127757.035913958</v>
      </c>
      <c r="M52" s="15">
        <v>128456.28415300501</v>
      </c>
      <c r="N52" s="15">
        <v>129651.639344262</v>
      </c>
      <c r="O52" s="15">
        <v>130249.31693989001</v>
      </c>
      <c r="P52" s="15">
        <v>131444.672131147</v>
      </c>
      <c r="Q52" s="15">
        <v>134433.06010928901</v>
      </c>
    </row>
    <row r="53" spans="1:17" x14ac:dyDescent="0.3">
      <c r="A53" s="54" t="s">
        <v>57</v>
      </c>
      <c r="B53" s="15">
        <v>90946.745562130105</v>
      </c>
      <c r="C53" s="15">
        <v>90946.745562130105</v>
      </c>
      <c r="D53" s="15">
        <v>96272.189349112406</v>
      </c>
      <c r="E53" s="15">
        <v>104017.094017094</v>
      </c>
      <c r="F53" s="15">
        <v>107555.55555555499</v>
      </c>
      <c r="G53" s="15">
        <v>111111.11111111099</v>
      </c>
      <c r="H53" s="15">
        <v>114666.666666666</v>
      </c>
      <c r="I53" s="15">
        <v>121105.798421372</v>
      </c>
      <c r="J53" s="15">
        <v>124000</v>
      </c>
      <c r="K53" s="15">
        <v>130264.944527238</v>
      </c>
      <c r="L53" s="15">
        <v>133726.902302662</v>
      </c>
      <c r="M53" s="15">
        <v>134433.06010928901</v>
      </c>
      <c r="N53" s="15">
        <v>136823.77049180301</v>
      </c>
      <c r="O53" s="15">
        <v>137421.448087431</v>
      </c>
      <c r="P53" s="15">
        <v>139214.48087431601</v>
      </c>
      <c r="Q53" s="15">
        <v>142800.546448087</v>
      </c>
    </row>
    <row r="54" spans="1:17" x14ac:dyDescent="0.3">
      <c r="A54" s="55" t="s">
        <v>46</v>
      </c>
      <c r="B54" s="15">
        <v>93005.464480874303</v>
      </c>
      <c r="C54" s="15">
        <v>95191.256830601094</v>
      </c>
      <c r="D54" s="15">
        <v>100109.28961748601</v>
      </c>
      <c r="E54" s="15">
        <v>108579.234972677</v>
      </c>
      <c r="F54" s="15">
        <v>112131.147540983</v>
      </c>
      <c r="G54" s="15">
        <v>116775.956284153</v>
      </c>
      <c r="H54" s="15">
        <v>121967.21311475401</v>
      </c>
      <c r="I54" s="15">
        <v>127158.469945355</v>
      </c>
      <c r="J54" s="15">
        <v>133989.07103825099</v>
      </c>
      <c r="K54" s="15">
        <v>138633.87978141999</v>
      </c>
      <c r="L54" s="15">
        <v>143278.68852458999</v>
      </c>
      <c r="M54" s="15">
        <v>143995.901639344</v>
      </c>
      <c r="N54" s="15">
        <v>146984.28961748601</v>
      </c>
      <c r="O54" s="15">
        <v>147581.967213114</v>
      </c>
      <c r="P54" s="15">
        <v>149972.67759562799</v>
      </c>
      <c r="Q54" s="15">
        <v>154156.420765027</v>
      </c>
    </row>
    <row r="55" spans="1:17" x14ac:dyDescent="0.3">
      <c r="A55" s="56" t="s">
        <v>58</v>
      </c>
      <c r="B55" s="15">
        <v>93005.464480874303</v>
      </c>
      <c r="C55" s="15">
        <v>95191.256830601094</v>
      </c>
      <c r="D55" s="15">
        <v>100109.28961748601</v>
      </c>
      <c r="E55" s="15">
        <v>108579.234972677</v>
      </c>
      <c r="F55" s="15">
        <v>112131.147540983</v>
      </c>
      <c r="G55" s="15">
        <v>116775.956284153</v>
      </c>
      <c r="H55" s="15">
        <v>121967.21311475401</v>
      </c>
      <c r="I55" s="15">
        <v>127158.469945355</v>
      </c>
      <c r="J55" s="15">
        <v>133989.07103825099</v>
      </c>
      <c r="K55" s="15">
        <v>138633.87978141999</v>
      </c>
      <c r="L55" s="15">
        <v>143278.68852458999</v>
      </c>
      <c r="M55" s="15">
        <v>145191.25683060099</v>
      </c>
      <c r="N55" s="15">
        <v>148196.721311475</v>
      </c>
      <c r="O55" s="15">
        <v>150109.28961748601</v>
      </c>
      <c r="P55" s="15">
        <v>153387.978142076</v>
      </c>
      <c r="Q55" s="15">
        <v>157213.114754098</v>
      </c>
    </row>
    <row r="56" spans="1:17" x14ac:dyDescent="0.3">
      <c r="A56" s="57" t="s">
        <v>59</v>
      </c>
      <c r="B56" s="58">
        <v>93005.464480874303</v>
      </c>
      <c r="C56" s="58">
        <v>95191.256830601094</v>
      </c>
      <c r="D56" s="58">
        <v>100109.28961748601</v>
      </c>
      <c r="E56" s="58">
        <v>108579.234972677</v>
      </c>
      <c r="F56" s="58">
        <v>112131.147540983</v>
      </c>
      <c r="G56" s="58">
        <v>116775.956284153</v>
      </c>
      <c r="H56" s="58">
        <v>121967.21311475401</v>
      </c>
      <c r="I56" s="58">
        <v>127158.469945355</v>
      </c>
      <c r="J56" s="58">
        <v>133989.07103825099</v>
      </c>
      <c r="K56" s="58">
        <v>138633.87978141999</v>
      </c>
      <c r="L56" s="58">
        <v>143278.68852458999</v>
      </c>
      <c r="M56" s="58">
        <v>145191.25683060099</v>
      </c>
      <c r="N56" s="58">
        <v>148196.721311475</v>
      </c>
      <c r="O56" s="58">
        <v>150109.28961748601</v>
      </c>
      <c r="P56" s="58">
        <v>153387.978142076</v>
      </c>
      <c r="Q56" s="58">
        <v>157213.114754098</v>
      </c>
    </row>
    <row r="57" spans="1:17" x14ac:dyDescent="0.3">
      <c r="B57" s="59">
        <v>91210</v>
      </c>
      <c r="C57" s="59">
        <v>91805</v>
      </c>
      <c r="D57" s="59">
        <v>92562</v>
      </c>
      <c r="E57" s="59">
        <v>97386</v>
      </c>
      <c r="F57" s="60">
        <f>E56-E57</f>
        <v>11193.234972677004</v>
      </c>
    </row>
    <row r="58" spans="1:17" x14ac:dyDescent="0.3">
      <c r="B58" s="61"/>
      <c r="C58" s="62"/>
      <c r="D58" s="62">
        <v>92742</v>
      </c>
      <c r="E58" s="38"/>
      <c r="F58" s="12">
        <v>99170</v>
      </c>
      <c r="G58" s="1">
        <v>101785</v>
      </c>
    </row>
    <row r="59" spans="1:17" x14ac:dyDescent="0.3">
      <c r="A59" s="11" t="s">
        <v>60</v>
      </c>
      <c r="B59" s="63">
        <v>2022</v>
      </c>
      <c r="C59" s="63">
        <v>2026</v>
      </c>
      <c r="D59" s="63">
        <v>2030</v>
      </c>
      <c r="E59" s="63">
        <v>2037</v>
      </c>
      <c r="F59" s="11" t="s">
        <v>61</v>
      </c>
      <c r="G59" s="63">
        <v>2022</v>
      </c>
      <c r="H59" s="63">
        <v>2030</v>
      </c>
      <c r="I59" s="63">
        <v>2037</v>
      </c>
    </row>
    <row r="60" spans="1:17" x14ac:dyDescent="0.3">
      <c r="A60" s="42" t="s">
        <v>39</v>
      </c>
      <c r="B60" s="64">
        <v>34733.727810650802</v>
      </c>
      <c r="C60" s="3">
        <f t="shared" ref="C60:C67" si="0">F81</f>
        <v>41839.2158106508</v>
      </c>
      <c r="D60" s="3">
        <v>40000</v>
      </c>
      <c r="E60" s="3">
        <v>42000</v>
      </c>
      <c r="F60" s="1" t="s">
        <v>62</v>
      </c>
      <c r="G60" s="65">
        <f>B60</f>
        <v>34733.727810650802</v>
      </c>
      <c r="H60" s="12">
        <f>D60</f>
        <v>40000</v>
      </c>
      <c r="I60" s="12">
        <f>E60</f>
        <v>42000</v>
      </c>
      <c r="J60" s="1">
        <f>G60/$G$75</f>
        <v>0.3734590005493007</v>
      </c>
      <c r="K60" s="3" t="s">
        <v>63</v>
      </c>
    </row>
    <row r="61" spans="1:17" x14ac:dyDescent="0.3">
      <c r="A61" s="43" t="s">
        <v>43</v>
      </c>
      <c r="B61" s="64">
        <v>45384.615384615303</v>
      </c>
      <c r="C61" s="3">
        <f t="shared" si="0"/>
        <v>48343.195266272101</v>
      </c>
      <c r="D61" s="3">
        <v>50000</v>
      </c>
      <c r="E61" s="3">
        <v>54000</v>
      </c>
      <c r="F61" s="1" t="s">
        <v>64</v>
      </c>
      <c r="G61" s="65">
        <f>B61-G60</f>
        <v>10650.887573964501</v>
      </c>
      <c r="H61" s="12">
        <f>D61-H60</f>
        <v>10000</v>
      </c>
      <c r="I61" s="12">
        <f>E61-I60</f>
        <v>12000</v>
      </c>
      <c r="J61" s="1">
        <f t="shared" ref="J61:J74" si="1">G61/$G$75</f>
        <v>0.11451894395038213</v>
      </c>
    </row>
    <row r="62" spans="1:17" x14ac:dyDescent="0.3">
      <c r="A62" s="44" t="s">
        <v>47</v>
      </c>
      <c r="B62" s="64">
        <v>51301.7751479289</v>
      </c>
      <c r="C62" s="3">
        <f t="shared" si="0"/>
        <v>53668.639053254403</v>
      </c>
      <c r="D62" s="3">
        <v>55100</v>
      </c>
      <c r="E62" s="3">
        <v>60000</v>
      </c>
      <c r="F62" s="1" t="s">
        <v>65</v>
      </c>
      <c r="G62" s="65">
        <f t="shared" ref="G62:G74" si="2">B62-B61</f>
        <v>5917.1597633135971</v>
      </c>
      <c r="H62" s="12">
        <f t="shared" ref="H62:H74" si="3">D62-D61</f>
        <v>5100</v>
      </c>
      <c r="I62" s="12">
        <f t="shared" ref="I62:I74" si="4">E62-E61</f>
        <v>6000</v>
      </c>
      <c r="J62" s="1">
        <f t="shared" si="1"/>
        <v>6.3621635527989925E-2</v>
      </c>
    </row>
    <row r="63" spans="1:17" x14ac:dyDescent="0.3">
      <c r="A63" s="45" t="s">
        <v>51</v>
      </c>
      <c r="B63" s="64">
        <v>54852.071005917103</v>
      </c>
      <c r="C63" s="3">
        <f t="shared" si="0"/>
        <v>55045.650005917101</v>
      </c>
      <c r="D63" s="3">
        <v>60000</v>
      </c>
      <c r="E63" s="3">
        <v>62000</v>
      </c>
      <c r="F63" s="1" t="s">
        <v>66</v>
      </c>
      <c r="G63" s="65">
        <f t="shared" si="2"/>
        <v>3550.2958579882034</v>
      </c>
      <c r="H63" s="12">
        <f t="shared" si="3"/>
        <v>4900</v>
      </c>
      <c r="I63" s="12">
        <f t="shared" si="4"/>
        <v>2000</v>
      </c>
      <c r="J63" s="1">
        <f t="shared" si="1"/>
        <v>3.817298131679444E-2</v>
      </c>
    </row>
    <row r="64" spans="1:17" x14ac:dyDescent="0.3">
      <c r="A64" s="46" t="s">
        <v>40</v>
      </c>
      <c r="B64" s="64">
        <v>56035.502958579797</v>
      </c>
      <c r="C64" s="3">
        <f t="shared" si="0"/>
        <v>57146.874158579798</v>
      </c>
      <c r="D64" s="3">
        <v>61000</v>
      </c>
      <c r="E64" s="3">
        <v>64500</v>
      </c>
      <c r="F64" s="1" t="s">
        <v>67</v>
      </c>
      <c r="G64" s="65">
        <f t="shared" si="2"/>
        <v>1183.4319526626932</v>
      </c>
      <c r="H64" s="12">
        <f t="shared" si="3"/>
        <v>1000</v>
      </c>
      <c r="I64" s="12">
        <f t="shared" si="4"/>
        <v>2500</v>
      </c>
      <c r="J64" s="1">
        <f t="shared" si="1"/>
        <v>1.2724327105597703E-2</v>
      </c>
    </row>
    <row r="65" spans="1:17" x14ac:dyDescent="0.3">
      <c r="A65" s="47" t="s">
        <v>54</v>
      </c>
      <c r="B65" s="64">
        <v>62544.378698224798</v>
      </c>
      <c r="C65" s="3">
        <f t="shared" si="0"/>
        <v>69508.667898224798</v>
      </c>
      <c r="D65" s="3">
        <v>85000</v>
      </c>
      <c r="E65" s="3">
        <v>96000</v>
      </c>
      <c r="F65" s="1" t="s">
        <v>68</v>
      </c>
      <c r="G65" s="65">
        <f t="shared" si="2"/>
        <v>6508.8757396450019</v>
      </c>
      <c r="H65" s="12">
        <f t="shared" si="3"/>
        <v>24000</v>
      </c>
      <c r="I65" s="12">
        <f t="shared" si="4"/>
        <v>31500</v>
      </c>
      <c r="J65" s="1">
        <f t="shared" si="1"/>
        <v>6.9983799080789402E-2</v>
      </c>
    </row>
    <row r="66" spans="1:17" x14ac:dyDescent="0.3">
      <c r="A66" s="48" t="s">
        <v>55</v>
      </c>
      <c r="B66" s="64">
        <v>76153.846153846098</v>
      </c>
      <c r="C66" s="3">
        <f t="shared" si="0"/>
        <v>76670.815953846104</v>
      </c>
      <c r="D66" s="3">
        <v>101000</v>
      </c>
      <c r="E66" s="3">
        <v>102500</v>
      </c>
      <c r="F66" s="1" t="s">
        <v>69</v>
      </c>
      <c r="G66" s="65">
        <f t="shared" si="2"/>
        <v>13609.467455621299</v>
      </c>
      <c r="H66" s="12">
        <f t="shared" si="3"/>
        <v>16000</v>
      </c>
      <c r="I66" s="12">
        <f t="shared" si="4"/>
        <v>6500</v>
      </c>
      <c r="J66" s="1">
        <f t="shared" si="1"/>
        <v>0.14632976171437709</v>
      </c>
    </row>
    <row r="67" spans="1:17" x14ac:dyDescent="0.3">
      <c r="A67" s="49" t="s">
        <v>52</v>
      </c>
      <c r="B67" s="64">
        <v>83846.1538461538</v>
      </c>
      <c r="C67" s="3">
        <f t="shared" si="0"/>
        <v>86032.457846153804</v>
      </c>
      <c r="D67" s="3">
        <v>113000</v>
      </c>
      <c r="E67" s="3">
        <v>125000</v>
      </c>
      <c r="F67" s="1" t="s">
        <v>70</v>
      </c>
      <c r="G67" s="65">
        <f t="shared" si="2"/>
        <v>7692.3076923077024</v>
      </c>
      <c r="H67" s="12">
        <f t="shared" si="3"/>
        <v>12000</v>
      </c>
      <c r="I67" s="12">
        <f t="shared" si="4"/>
        <v>22500</v>
      </c>
      <c r="J67" s="1">
        <f t="shared" si="1"/>
        <v>8.2708126186387176E-2</v>
      </c>
    </row>
    <row r="68" spans="1:17" x14ac:dyDescent="0.3">
      <c r="A68" s="50" t="s">
        <v>56</v>
      </c>
      <c r="B68" s="64">
        <v>86213.017751479201</v>
      </c>
      <c r="C68" s="38">
        <v>87000</v>
      </c>
      <c r="D68" s="3">
        <v>115000</v>
      </c>
      <c r="E68" s="3">
        <v>128000</v>
      </c>
      <c r="F68" s="1" t="s">
        <v>71</v>
      </c>
      <c r="G68" s="65">
        <f t="shared" si="2"/>
        <v>2366.863905325401</v>
      </c>
      <c r="H68" s="12">
        <f t="shared" si="3"/>
        <v>2000</v>
      </c>
      <c r="I68" s="12">
        <f t="shared" si="4"/>
        <v>3000</v>
      </c>
      <c r="J68" s="1">
        <f t="shared" si="1"/>
        <v>2.5448654211195562E-2</v>
      </c>
    </row>
    <row r="69" spans="1:17" x14ac:dyDescent="0.3">
      <c r="A69" s="51" t="s">
        <v>45</v>
      </c>
      <c r="B69" s="64">
        <v>88579.881656804704</v>
      </c>
      <c r="C69" s="38">
        <v>89000</v>
      </c>
      <c r="D69" s="3">
        <v>118000</v>
      </c>
      <c r="E69" s="3">
        <v>130000</v>
      </c>
      <c r="F69" s="1" t="s">
        <v>72</v>
      </c>
      <c r="G69" s="65">
        <f t="shared" si="2"/>
        <v>2366.8639053255029</v>
      </c>
      <c r="H69" s="12">
        <f t="shared" si="3"/>
        <v>3000</v>
      </c>
      <c r="I69" s="12">
        <f t="shared" si="4"/>
        <v>2000</v>
      </c>
      <c r="J69" s="1">
        <f t="shared" si="1"/>
        <v>2.5448654211196655E-2</v>
      </c>
    </row>
    <row r="70" spans="1:17" x14ac:dyDescent="0.3">
      <c r="A70" s="52" t="s">
        <v>49</v>
      </c>
      <c r="B70" s="64">
        <v>90355.029585798795</v>
      </c>
      <c r="C70" s="38">
        <v>91000</v>
      </c>
      <c r="D70" s="3">
        <v>119000</v>
      </c>
      <c r="E70" s="3">
        <v>130100</v>
      </c>
      <c r="F70" s="1" t="s">
        <v>73</v>
      </c>
      <c r="G70" s="65">
        <f t="shared" si="2"/>
        <v>1775.1479289940908</v>
      </c>
      <c r="H70" s="12">
        <f t="shared" si="3"/>
        <v>1000</v>
      </c>
      <c r="I70" s="12">
        <f t="shared" si="4"/>
        <v>100</v>
      </c>
      <c r="J70" s="1">
        <f t="shared" si="1"/>
        <v>1.9086490658397102E-2</v>
      </c>
    </row>
    <row r="71" spans="1:17" x14ac:dyDescent="0.3">
      <c r="A71" s="53" t="s">
        <v>53</v>
      </c>
      <c r="B71" s="64">
        <v>90946.745562130105</v>
      </c>
      <c r="C71" s="38">
        <v>92000</v>
      </c>
      <c r="D71" s="3">
        <v>120000</v>
      </c>
      <c r="E71" s="3">
        <v>130300.00000000001</v>
      </c>
      <c r="F71" s="1" t="s">
        <v>74</v>
      </c>
      <c r="G71" s="65">
        <f t="shared" si="2"/>
        <v>591.71597633131023</v>
      </c>
      <c r="H71" s="12">
        <f t="shared" si="3"/>
        <v>1000</v>
      </c>
      <c r="I71" s="12">
        <f t="shared" si="4"/>
        <v>200.00000000001455</v>
      </c>
      <c r="J71" s="1">
        <f t="shared" si="1"/>
        <v>6.3621635527984603E-3</v>
      </c>
    </row>
    <row r="72" spans="1:17" x14ac:dyDescent="0.3">
      <c r="A72" s="54" t="s">
        <v>57</v>
      </c>
      <c r="B72" s="64">
        <v>90946.745562130105</v>
      </c>
      <c r="C72" s="3">
        <v>93552.091162130106</v>
      </c>
      <c r="D72" s="3">
        <v>124000</v>
      </c>
      <c r="E72" s="3">
        <v>139000</v>
      </c>
      <c r="F72" s="1" t="s">
        <v>75</v>
      </c>
      <c r="G72" s="65">
        <f t="shared" si="2"/>
        <v>0</v>
      </c>
      <c r="H72" s="12">
        <f t="shared" si="3"/>
        <v>4000</v>
      </c>
      <c r="I72" s="12">
        <f t="shared" si="4"/>
        <v>8699.9999999999854</v>
      </c>
      <c r="J72" s="1">
        <f t="shared" si="1"/>
        <v>0</v>
      </c>
    </row>
    <row r="73" spans="1:17" x14ac:dyDescent="0.3">
      <c r="A73" s="55" t="s">
        <v>46</v>
      </c>
      <c r="B73" s="64">
        <f>B74</f>
        <v>93005.464480874303</v>
      </c>
      <c r="C73" s="64">
        <f>C74</f>
        <v>112131.147540983</v>
      </c>
      <c r="D73" s="3">
        <f t="shared" ref="D73" si="5">D74</f>
        <v>138633.87978141999</v>
      </c>
      <c r="E73" s="3">
        <f>E74-(E74*0.02)</f>
        <v>154068.85245901605</v>
      </c>
      <c r="F73" s="1" t="s">
        <v>76</v>
      </c>
      <c r="G73" s="65">
        <f t="shared" si="2"/>
        <v>2058.7189187441982</v>
      </c>
      <c r="H73" s="12">
        <f t="shared" si="3"/>
        <v>14633.879781419993</v>
      </c>
      <c r="I73" s="12">
        <f t="shared" si="4"/>
        <v>15068.852459016052</v>
      </c>
      <c r="J73" s="1">
        <f t="shared" si="1"/>
        <v>2.2135461934793672E-2</v>
      </c>
    </row>
    <row r="74" spans="1:17" x14ac:dyDescent="0.3">
      <c r="A74" s="56" t="s">
        <v>58</v>
      </c>
      <c r="B74" s="64">
        <f>B56</f>
        <v>93005.464480874303</v>
      </c>
      <c r="C74" s="3">
        <v>112131.147540983</v>
      </c>
      <c r="D74" s="3">
        <f>K56</f>
        <v>138633.87978141999</v>
      </c>
      <c r="E74" s="3">
        <f>Q56</f>
        <v>157213.114754098</v>
      </c>
      <c r="F74" s="1" t="s">
        <v>77</v>
      </c>
      <c r="G74" s="65">
        <f t="shared" si="2"/>
        <v>0</v>
      </c>
      <c r="H74" s="12">
        <f t="shared" si="3"/>
        <v>0</v>
      </c>
      <c r="I74" s="12">
        <f t="shared" si="4"/>
        <v>3144.2622950819496</v>
      </c>
      <c r="J74" s="1">
        <f t="shared" si="1"/>
        <v>0</v>
      </c>
    </row>
    <row r="75" spans="1:17" x14ac:dyDescent="0.3">
      <c r="B75" s="12">
        <f>SUM(B60:B74)</f>
        <v>1097904.4200860083</v>
      </c>
      <c r="C75" s="12">
        <f t="shared" ref="C75:H75" si="6">SUM(C60:C74)</f>
        <v>1165069.9022369951</v>
      </c>
      <c r="D75" s="12">
        <f t="shared" si="6"/>
        <v>1438367.7595628398</v>
      </c>
      <c r="E75" s="12">
        <f t="shared" si="6"/>
        <v>1574681.967213114</v>
      </c>
      <c r="F75" s="12">
        <f t="shared" si="6"/>
        <v>0</v>
      </c>
      <c r="G75" s="12">
        <f t="shared" si="6"/>
        <v>93005.464480874303</v>
      </c>
      <c r="H75" s="12">
        <f t="shared" si="6"/>
        <v>138633.87978141999</v>
      </c>
    </row>
    <row r="78" spans="1:17" x14ac:dyDescent="0.3">
      <c r="A78" s="1" t="s">
        <v>78</v>
      </c>
    </row>
    <row r="79" spans="1:17" x14ac:dyDescent="0.3">
      <c r="B79" s="41">
        <v>1</v>
      </c>
      <c r="C79" s="41">
        <v>2</v>
      </c>
      <c r="D79" s="41">
        <v>3</v>
      </c>
      <c r="E79" s="41">
        <v>4</v>
      </c>
      <c r="F79" s="41">
        <v>5</v>
      </c>
      <c r="G79" s="41">
        <v>6</v>
      </c>
      <c r="H79" s="41">
        <v>7</v>
      </c>
      <c r="I79" s="41">
        <v>8</v>
      </c>
      <c r="J79" s="41">
        <v>9</v>
      </c>
      <c r="K79" s="41">
        <v>10</v>
      </c>
      <c r="L79" s="41">
        <v>11</v>
      </c>
      <c r="M79" s="41">
        <v>12</v>
      </c>
      <c r="N79" s="41">
        <v>13</v>
      </c>
      <c r="O79" s="41">
        <v>14</v>
      </c>
      <c r="P79" s="3"/>
    </row>
    <row r="80" spans="1:17" x14ac:dyDescent="0.3">
      <c r="B80" s="1">
        <v>2022</v>
      </c>
      <c r="C80" s="66">
        <v>2023</v>
      </c>
      <c r="D80" s="66">
        <v>2024</v>
      </c>
      <c r="E80" s="66">
        <v>2025</v>
      </c>
      <c r="F80" s="66">
        <v>2026</v>
      </c>
      <c r="G80" s="67">
        <v>2027</v>
      </c>
      <c r="H80" s="67">
        <v>2028</v>
      </c>
      <c r="I80" s="67">
        <v>2029</v>
      </c>
      <c r="J80" s="67">
        <v>2030</v>
      </c>
      <c r="K80" s="67">
        <v>2031</v>
      </c>
      <c r="L80" s="67">
        <v>2032</v>
      </c>
      <c r="M80" s="67">
        <v>2033</v>
      </c>
      <c r="N80" s="67">
        <v>2034</v>
      </c>
      <c r="O80" s="67">
        <v>2035</v>
      </c>
      <c r="P80" s="67">
        <v>2036</v>
      </c>
      <c r="Q80" s="67">
        <v>2037</v>
      </c>
    </row>
    <row r="81" spans="1:21" x14ac:dyDescent="0.3">
      <c r="A81" s="3" t="s">
        <v>39</v>
      </c>
      <c r="B81" s="3">
        <v>34733.727810650802</v>
      </c>
      <c r="C81" s="3">
        <v>36510.102500000001</v>
      </c>
      <c r="D81" s="3">
        <v>38286.474999999999</v>
      </c>
      <c r="E81" s="3">
        <v>40062.847500000003</v>
      </c>
      <c r="F81" s="3">
        <f>D99</f>
        <v>41839.2158106508</v>
      </c>
      <c r="G81" s="3">
        <v>43615.592499999999</v>
      </c>
      <c r="H81" s="3"/>
      <c r="I81" s="3"/>
      <c r="J81" s="38">
        <v>40000</v>
      </c>
      <c r="K81" s="38">
        <v>40</v>
      </c>
      <c r="L81" s="38"/>
      <c r="M81" s="38"/>
      <c r="N81" s="38"/>
      <c r="O81" s="38"/>
      <c r="P81" s="38"/>
      <c r="Q81" s="38">
        <v>42000</v>
      </c>
    </row>
    <row r="82" spans="1:21" x14ac:dyDescent="0.3">
      <c r="A82" s="3" t="s">
        <v>43</v>
      </c>
      <c r="B82" s="3">
        <v>45384.615384615303</v>
      </c>
      <c r="C82" s="3"/>
      <c r="D82" s="3"/>
      <c r="E82" s="3"/>
      <c r="F82" s="3">
        <v>48343.195266272101</v>
      </c>
      <c r="G82" s="3"/>
      <c r="H82" s="3"/>
      <c r="I82" s="38"/>
      <c r="J82" s="3">
        <v>50000</v>
      </c>
      <c r="K82" s="38"/>
      <c r="L82" s="38"/>
      <c r="M82" s="38"/>
      <c r="N82" s="38"/>
      <c r="O82" s="38"/>
      <c r="P82" s="38"/>
      <c r="Q82" s="38">
        <v>54000</v>
      </c>
      <c r="U82" s="1">
        <f>(-1633.1*(G79)^2)+(10166*(G79))+26201</f>
        <v>28405.4</v>
      </c>
    </row>
    <row r="83" spans="1:21" x14ac:dyDescent="0.3">
      <c r="A83" s="3" t="s">
        <v>47</v>
      </c>
      <c r="B83" s="3">
        <v>51301.7751479289</v>
      </c>
      <c r="C83" s="3"/>
      <c r="D83" s="3"/>
      <c r="E83" s="3"/>
      <c r="F83" s="3">
        <v>53668.639053254403</v>
      </c>
      <c r="G83" s="3"/>
      <c r="H83" s="3"/>
      <c r="I83" s="3"/>
      <c r="J83" s="3">
        <v>55100</v>
      </c>
      <c r="K83" s="3"/>
      <c r="L83" s="3"/>
      <c r="M83" s="3"/>
      <c r="N83" s="3"/>
      <c r="O83" s="3"/>
      <c r="P83" s="3"/>
      <c r="Q83" s="3">
        <v>60000</v>
      </c>
    </row>
    <row r="84" spans="1:21" x14ac:dyDescent="0.3">
      <c r="A84" s="3" t="s">
        <v>51</v>
      </c>
      <c r="B84" s="3">
        <v>54852.071005917103</v>
      </c>
      <c r="C84" s="3"/>
      <c r="D84" s="3"/>
      <c r="E84" s="3"/>
      <c r="F84" s="3">
        <f>D101</f>
        <v>55045.650005917101</v>
      </c>
      <c r="G84" s="3"/>
      <c r="H84" s="3"/>
      <c r="I84" s="3"/>
      <c r="J84" s="3">
        <v>60000</v>
      </c>
      <c r="K84" s="3"/>
      <c r="L84" s="3"/>
      <c r="M84" s="3"/>
      <c r="N84" s="3"/>
      <c r="O84" s="3"/>
      <c r="P84" s="3"/>
      <c r="Q84" s="3">
        <v>62000</v>
      </c>
    </row>
    <row r="85" spans="1:21" x14ac:dyDescent="0.3">
      <c r="A85" s="3" t="s">
        <v>40</v>
      </c>
      <c r="B85" s="3">
        <v>56035.502958579797</v>
      </c>
      <c r="C85" s="3"/>
      <c r="D85" s="3"/>
      <c r="E85" s="3"/>
      <c r="F85" s="3">
        <f>D100</f>
        <v>57146.874158579798</v>
      </c>
      <c r="G85" s="3"/>
      <c r="H85" s="3"/>
      <c r="I85" s="3"/>
      <c r="J85" s="3">
        <v>61000</v>
      </c>
      <c r="K85" s="3"/>
      <c r="L85" s="3"/>
      <c r="M85" s="3"/>
      <c r="N85" s="3"/>
      <c r="O85" s="3"/>
      <c r="P85" s="3"/>
      <c r="Q85" s="3">
        <v>64500</v>
      </c>
    </row>
    <row r="86" spans="1:21" x14ac:dyDescent="0.3">
      <c r="A86" s="3" t="s">
        <v>54</v>
      </c>
      <c r="B86" s="3">
        <v>62544.378698224798</v>
      </c>
      <c r="C86" s="3"/>
      <c r="D86" s="3"/>
      <c r="E86" s="3"/>
      <c r="F86" s="3">
        <f>D102</f>
        <v>69508.667898224798</v>
      </c>
      <c r="G86" s="3"/>
      <c r="H86" s="3" t="s">
        <v>79</v>
      </c>
      <c r="I86" s="3"/>
      <c r="J86" s="3">
        <v>85000</v>
      </c>
      <c r="K86" s="3"/>
      <c r="L86" s="3"/>
      <c r="M86" s="3"/>
      <c r="N86" s="3"/>
      <c r="O86" s="3"/>
      <c r="P86" s="3"/>
      <c r="Q86" s="3">
        <v>96000</v>
      </c>
    </row>
    <row r="87" spans="1:21" x14ac:dyDescent="0.3">
      <c r="A87" s="3" t="s">
        <v>55</v>
      </c>
      <c r="B87" s="3">
        <v>76153.846153846098</v>
      </c>
      <c r="C87" s="3"/>
      <c r="D87" s="3"/>
      <c r="E87" s="3"/>
      <c r="F87" s="38">
        <f>D104</f>
        <v>76670.815953846104</v>
      </c>
      <c r="G87" s="38"/>
      <c r="H87" s="38"/>
      <c r="I87" s="38"/>
      <c r="J87" s="38">
        <v>101000</v>
      </c>
      <c r="K87" s="38"/>
      <c r="L87" s="38"/>
      <c r="M87" s="38"/>
      <c r="N87" s="38"/>
      <c r="O87" s="38"/>
      <c r="P87" s="38"/>
      <c r="Q87" s="38">
        <v>102500</v>
      </c>
    </row>
    <row r="88" spans="1:21" x14ac:dyDescent="0.3">
      <c r="A88" s="3" t="s">
        <v>52</v>
      </c>
      <c r="B88" s="3">
        <v>83846.1538461538</v>
      </c>
      <c r="C88" s="3"/>
      <c r="D88" s="3"/>
      <c r="E88" s="38"/>
      <c r="F88" s="38">
        <f>D103</f>
        <v>86032.457846153804</v>
      </c>
      <c r="G88" s="38"/>
      <c r="H88" s="38"/>
      <c r="I88" s="38"/>
      <c r="J88" s="38">
        <v>113000</v>
      </c>
      <c r="K88" s="3"/>
      <c r="L88" s="3"/>
      <c r="M88" s="3"/>
      <c r="N88" s="3"/>
      <c r="O88" s="3"/>
      <c r="P88" s="3"/>
      <c r="Q88" s="3">
        <v>125000</v>
      </c>
    </row>
    <row r="89" spans="1:21" x14ac:dyDescent="0.3">
      <c r="A89" s="3" t="s">
        <v>56</v>
      </c>
      <c r="B89" s="3">
        <v>86213.017751479201</v>
      </c>
      <c r="C89" s="3"/>
      <c r="D89" s="3"/>
      <c r="E89" s="38"/>
      <c r="F89" s="38">
        <v>114000</v>
      </c>
      <c r="G89" s="38"/>
      <c r="H89" s="38"/>
      <c r="I89" s="38"/>
      <c r="J89" s="3">
        <v>115000</v>
      </c>
      <c r="K89" s="3"/>
      <c r="L89" s="3"/>
      <c r="M89" s="3"/>
      <c r="N89" s="3"/>
      <c r="O89" s="3"/>
      <c r="P89" s="3"/>
      <c r="Q89" s="3">
        <v>128000</v>
      </c>
    </row>
    <row r="90" spans="1:21" x14ac:dyDescent="0.3">
      <c r="A90" s="3" t="s">
        <v>45</v>
      </c>
      <c r="B90" s="3">
        <v>88579.881656804704</v>
      </c>
      <c r="C90" s="3"/>
      <c r="D90" s="3"/>
      <c r="E90" s="38"/>
      <c r="F90" s="38"/>
      <c r="G90" s="38"/>
      <c r="H90" s="38"/>
      <c r="I90" s="38"/>
      <c r="J90" s="3">
        <v>118000</v>
      </c>
      <c r="K90" s="3"/>
      <c r="L90" s="3"/>
      <c r="M90" s="3"/>
      <c r="N90" s="3"/>
      <c r="O90" s="3"/>
      <c r="P90" s="3"/>
      <c r="Q90" s="3">
        <v>130000</v>
      </c>
    </row>
    <row r="91" spans="1:21" x14ac:dyDescent="0.3">
      <c r="A91" s="3" t="s">
        <v>49</v>
      </c>
      <c r="B91" s="3">
        <v>90355.029585798795</v>
      </c>
      <c r="C91" s="3"/>
      <c r="D91" s="3"/>
      <c r="E91" s="38"/>
      <c r="F91" s="38"/>
      <c r="G91" s="38"/>
      <c r="H91" s="38"/>
      <c r="I91" s="38"/>
      <c r="J91" s="3">
        <v>119000</v>
      </c>
      <c r="K91" s="3"/>
      <c r="L91" s="3"/>
      <c r="M91" s="3"/>
      <c r="N91" s="3"/>
      <c r="O91" s="3"/>
      <c r="P91" s="3"/>
      <c r="Q91" s="3">
        <v>130100</v>
      </c>
    </row>
    <row r="92" spans="1:21" x14ac:dyDescent="0.3">
      <c r="A92" s="3" t="s">
        <v>53</v>
      </c>
      <c r="B92" s="3">
        <v>90946.745562130105</v>
      </c>
      <c r="C92" s="3"/>
      <c r="D92" s="3"/>
      <c r="E92" s="38"/>
      <c r="F92" s="38"/>
      <c r="G92" s="38"/>
      <c r="H92" s="38"/>
      <c r="I92" s="38"/>
      <c r="J92" s="3">
        <v>120000</v>
      </c>
      <c r="K92" s="3"/>
      <c r="L92" s="3"/>
      <c r="M92" s="3"/>
      <c r="N92" s="3"/>
      <c r="O92" s="3"/>
      <c r="P92" s="3"/>
      <c r="Q92" s="3">
        <v>130300.00000000001</v>
      </c>
    </row>
    <row r="93" spans="1:21" x14ac:dyDescent="0.3">
      <c r="A93" s="3" t="s">
        <v>57</v>
      </c>
      <c r="B93" s="3">
        <v>90946.745562130105</v>
      </c>
      <c r="C93" s="3"/>
      <c r="D93" s="3"/>
      <c r="E93" s="38"/>
      <c r="F93" s="38">
        <f>D105</f>
        <v>93552.091162130106</v>
      </c>
      <c r="G93" s="38"/>
      <c r="H93" s="38"/>
      <c r="I93" s="38"/>
      <c r="J93" s="3">
        <v>124000</v>
      </c>
      <c r="K93" s="3"/>
      <c r="L93" s="3"/>
      <c r="M93" s="3"/>
      <c r="N93" s="3"/>
      <c r="O93" s="3"/>
      <c r="P93" s="3"/>
      <c r="Q93" s="3">
        <v>139000</v>
      </c>
    </row>
    <row r="94" spans="1:21" x14ac:dyDescent="0.3">
      <c r="A94" s="3" t="s">
        <v>46</v>
      </c>
      <c r="B94" s="3">
        <v>92130.1775147929</v>
      </c>
      <c r="C94" s="3"/>
      <c r="D94" s="3"/>
      <c r="E94" s="38"/>
      <c r="F94" s="38">
        <f>D106</f>
        <v>94220.830714792901</v>
      </c>
      <c r="G94" s="38"/>
      <c r="H94" s="38"/>
      <c r="I94" s="38"/>
      <c r="J94" s="3">
        <v>138633.87978141999</v>
      </c>
      <c r="K94" s="3"/>
      <c r="L94" s="3"/>
      <c r="M94" s="3"/>
      <c r="N94" s="3"/>
      <c r="O94" s="3"/>
      <c r="P94" s="3"/>
      <c r="Q94" s="3">
        <v>154068.85245901605</v>
      </c>
    </row>
    <row r="95" spans="1:21" x14ac:dyDescent="0.3">
      <c r="A95" s="3" t="s">
        <v>58</v>
      </c>
      <c r="B95" s="68">
        <v>93005.464480874303</v>
      </c>
      <c r="C95" s="57">
        <v>95191.256830601094</v>
      </c>
      <c r="D95" s="57">
        <v>100109.28961748601</v>
      </c>
      <c r="E95" s="57">
        <v>108579.234972677</v>
      </c>
      <c r="F95" s="57">
        <v>112131.147540983</v>
      </c>
      <c r="G95" s="57">
        <v>116775.956284153</v>
      </c>
      <c r="H95" s="57">
        <v>121967.21311475401</v>
      </c>
      <c r="I95" s="57">
        <v>127158.469945355</v>
      </c>
      <c r="J95" s="57">
        <v>138633.87978141999</v>
      </c>
      <c r="K95" s="68">
        <v>138633.87978141999</v>
      </c>
      <c r="L95" s="57">
        <v>143278.68852458999</v>
      </c>
      <c r="M95" s="57">
        <v>145191.25683060099</v>
      </c>
      <c r="N95" s="57">
        <v>148196.721311475</v>
      </c>
      <c r="O95" s="57">
        <v>150109.28961748601</v>
      </c>
      <c r="P95" s="57">
        <v>153387.978142076</v>
      </c>
      <c r="Q95" s="68">
        <v>157213.114754098</v>
      </c>
    </row>
    <row r="97" spans="1:19" x14ac:dyDescent="0.3">
      <c r="A97" s="3" t="s">
        <v>80</v>
      </c>
      <c r="C97" s="1" t="s">
        <v>81</v>
      </c>
      <c r="D97" s="1" t="s">
        <v>82</v>
      </c>
      <c r="K97" s="1" t="s">
        <v>83</v>
      </c>
      <c r="Q97" s="1" t="s">
        <v>84</v>
      </c>
      <c r="R97" s="1" t="s">
        <v>85</v>
      </c>
      <c r="S97" s="1" t="s">
        <v>86</v>
      </c>
    </row>
    <row r="98" spans="1:19" x14ac:dyDescent="0.3">
      <c r="A98" s="57" t="s">
        <v>87</v>
      </c>
      <c r="B98" s="11" t="s">
        <v>88</v>
      </c>
      <c r="C98" s="69">
        <v>22774</v>
      </c>
      <c r="D98" s="11">
        <v>2026</v>
      </c>
      <c r="P98" s="57" t="s">
        <v>87</v>
      </c>
      <c r="Q98" s="70">
        <v>20248</v>
      </c>
      <c r="R98" s="71">
        <f>SUM(R99:R107)</f>
        <v>8858</v>
      </c>
      <c r="S98" s="72">
        <f>Q98-R98</f>
        <v>11390</v>
      </c>
    </row>
    <row r="99" spans="1:19" x14ac:dyDescent="0.3">
      <c r="A99" s="39" t="s">
        <v>89</v>
      </c>
      <c r="B99" s="141">
        <v>0.312</v>
      </c>
      <c r="C99" s="142">
        <f>$C$98*B99</f>
        <v>7105.4880000000003</v>
      </c>
      <c r="D99" s="12">
        <f>C99+B81</f>
        <v>41839.2158106508</v>
      </c>
      <c r="P99" s="1" t="s">
        <v>89</v>
      </c>
      <c r="Q99" s="74">
        <v>6317.3760000000002</v>
      </c>
      <c r="R99" s="3">
        <f>6328</f>
        <v>6328</v>
      </c>
      <c r="S99" s="72">
        <f t="shared" ref="S99:S107" si="7">Q99-R99</f>
        <v>-10.623999999999796</v>
      </c>
    </row>
    <row r="100" spans="1:19" x14ac:dyDescent="0.3">
      <c r="A100" s="1" t="s">
        <v>90</v>
      </c>
      <c r="B100" s="73">
        <v>4.8800000000000003E-2</v>
      </c>
      <c r="C100" s="3">
        <f>$C$98*B100</f>
        <v>1111.3712</v>
      </c>
      <c r="D100" s="12">
        <f>C100+B85</f>
        <v>57146.874158579798</v>
      </c>
      <c r="P100" s="1" t="s">
        <v>90</v>
      </c>
      <c r="Q100" s="74">
        <v>988.1024000000001</v>
      </c>
      <c r="R100" s="3">
        <f>993</f>
        <v>993</v>
      </c>
      <c r="S100" s="72">
        <f t="shared" si="7"/>
        <v>-4.8975999999998976</v>
      </c>
    </row>
    <row r="101" spans="1:19" x14ac:dyDescent="0.3">
      <c r="A101" s="1" t="s">
        <v>51</v>
      </c>
      <c r="B101" s="73">
        <v>8.5000000000000006E-3</v>
      </c>
      <c r="C101" s="3">
        <f>$C$98*B101</f>
        <v>193.57900000000001</v>
      </c>
      <c r="D101" s="12">
        <f>C101+B84</f>
        <v>55045.650005917101</v>
      </c>
      <c r="P101" s="1" t="s">
        <v>51</v>
      </c>
      <c r="Q101" s="74">
        <v>172.108</v>
      </c>
      <c r="R101" s="3">
        <f>173</f>
        <v>173</v>
      </c>
      <c r="S101" s="72">
        <f t="shared" si="7"/>
        <v>-0.89199999999999591</v>
      </c>
    </row>
    <row r="102" spans="1:19" x14ac:dyDescent="0.3">
      <c r="A102" s="39" t="s">
        <v>91</v>
      </c>
      <c r="B102" s="141">
        <v>0.30580000000000002</v>
      </c>
      <c r="C102" s="142">
        <f t="shared" ref="C102:C106" si="8">$C$98*B102</f>
        <v>6964.2892000000002</v>
      </c>
      <c r="D102" s="12">
        <f>C102+B86</f>
        <v>69508.667898224798</v>
      </c>
      <c r="P102" s="1" t="s">
        <v>91</v>
      </c>
      <c r="Q102" s="74">
        <v>6191.8384000000005</v>
      </c>
      <c r="R102" s="3">
        <f>720</f>
        <v>720</v>
      </c>
      <c r="S102" s="72">
        <f t="shared" si="7"/>
        <v>5471.8384000000005</v>
      </c>
    </row>
    <row r="103" spans="1:19" x14ac:dyDescent="0.3">
      <c r="A103" s="39" t="s">
        <v>92</v>
      </c>
      <c r="B103" s="141">
        <v>9.6000000000000002E-2</v>
      </c>
      <c r="C103" s="142">
        <f t="shared" si="8"/>
        <v>2186.3040000000001</v>
      </c>
      <c r="D103" s="12">
        <f>C103+B88</f>
        <v>86032.457846153804</v>
      </c>
      <c r="P103" s="1" t="s">
        <v>92</v>
      </c>
      <c r="Q103" s="74">
        <v>1943.808</v>
      </c>
      <c r="R103" s="3">
        <v>0</v>
      </c>
      <c r="S103" s="72">
        <f t="shared" si="7"/>
        <v>1943.808</v>
      </c>
    </row>
    <row r="104" spans="1:19" x14ac:dyDescent="0.3">
      <c r="A104" s="1" t="s">
        <v>48</v>
      </c>
      <c r="B104" s="73">
        <v>2.2700000000000001E-2</v>
      </c>
      <c r="C104" s="3">
        <f t="shared" si="8"/>
        <v>516.96980000000008</v>
      </c>
      <c r="D104" s="12">
        <f>C104+B87</f>
        <v>76670.815953846104</v>
      </c>
      <c r="P104" s="1" t="s">
        <v>48</v>
      </c>
      <c r="Q104" s="74">
        <v>459.62960000000004</v>
      </c>
      <c r="R104" s="3">
        <f>487</f>
        <v>487</v>
      </c>
      <c r="S104" s="72">
        <f t="shared" si="7"/>
        <v>-27.370399999999961</v>
      </c>
    </row>
    <row r="105" spans="1:19" x14ac:dyDescent="0.3">
      <c r="A105" s="1" t="s">
        <v>93</v>
      </c>
      <c r="B105" s="73">
        <v>0.1144</v>
      </c>
      <c r="C105" s="3">
        <f t="shared" si="8"/>
        <v>2605.3456000000001</v>
      </c>
      <c r="D105" s="12">
        <f>C105+B93</f>
        <v>93552.091162130106</v>
      </c>
      <c r="P105" s="1" t="s">
        <v>93</v>
      </c>
      <c r="Q105" s="74">
        <v>2316.3712</v>
      </c>
      <c r="R105" s="3">
        <v>132</v>
      </c>
      <c r="S105" s="72">
        <f t="shared" si="7"/>
        <v>2184.3712</v>
      </c>
    </row>
    <row r="106" spans="1:19" x14ac:dyDescent="0.3">
      <c r="A106" s="1" t="s">
        <v>46</v>
      </c>
      <c r="B106" s="73">
        <v>9.1800000000000007E-2</v>
      </c>
      <c r="C106" s="3">
        <f t="shared" si="8"/>
        <v>2090.6532000000002</v>
      </c>
      <c r="D106" s="12">
        <f>C106+B94</f>
        <v>94220.830714792901</v>
      </c>
      <c r="P106" s="1" t="s">
        <v>46</v>
      </c>
      <c r="Q106" s="74">
        <v>1858.7664000000002</v>
      </c>
      <c r="R106" s="3">
        <v>0</v>
      </c>
      <c r="S106" s="72">
        <f t="shared" si="7"/>
        <v>1858.7664000000002</v>
      </c>
    </row>
    <row r="107" spans="1:19" x14ac:dyDescent="0.3">
      <c r="P107" s="1" t="s">
        <v>94</v>
      </c>
      <c r="Q107" s="74">
        <v>0</v>
      </c>
      <c r="R107" s="3">
        <v>25</v>
      </c>
      <c r="S107" s="72">
        <f t="shared" si="7"/>
        <v>-25</v>
      </c>
    </row>
    <row r="108" spans="1:19" x14ac:dyDescent="0.3">
      <c r="C108" s="1">
        <v>46138</v>
      </c>
      <c r="D108" s="11">
        <v>47686.5</v>
      </c>
    </row>
    <row r="109" spans="1:19" x14ac:dyDescent="0.3">
      <c r="A109" s="57" t="s">
        <v>87</v>
      </c>
      <c r="B109" s="11" t="s">
        <v>88</v>
      </c>
      <c r="C109" s="11">
        <v>46138</v>
      </c>
      <c r="D109" s="75">
        <v>2037</v>
      </c>
    </row>
    <row r="110" spans="1:19" x14ac:dyDescent="0.3">
      <c r="A110" s="39" t="s">
        <v>89</v>
      </c>
      <c r="B110" s="141">
        <v>0.13270000000000001</v>
      </c>
      <c r="C110" s="142">
        <f>$C$109*B110</f>
        <v>6122.5126000000009</v>
      </c>
      <c r="D110" s="12">
        <f>D99+C110</f>
        <v>47961.728410650801</v>
      </c>
    </row>
    <row r="111" spans="1:19" x14ac:dyDescent="0.3">
      <c r="A111" s="1" t="s">
        <v>90</v>
      </c>
      <c r="B111" s="73">
        <v>4.0000000000000002E-4</v>
      </c>
      <c r="C111" s="3">
        <f>$C$109*B111</f>
        <v>18.455200000000001</v>
      </c>
      <c r="D111" s="12">
        <f t="shared" ref="D111:D120" si="9">D100+C111</f>
        <v>57165.329358579795</v>
      </c>
    </row>
    <row r="112" spans="1:19" x14ac:dyDescent="0.3">
      <c r="A112" s="1" t="s">
        <v>51</v>
      </c>
      <c r="B112" s="73" t="s">
        <v>11</v>
      </c>
      <c r="C112" s="3"/>
      <c r="D112" s="12"/>
    </row>
    <row r="113" spans="1:9" x14ac:dyDescent="0.3">
      <c r="A113" s="39" t="s">
        <v>91</v>
      </c>
      <c r="B113" s="141">
        <v>0.37059999999999998</v>
      </c>
      <c r="C113" s="142">
        <f t="shared" ref="C113:C120" si="10">$C$109*B113</f>
        <v>17098.7428</v>
      </c>
      <c r="D113" s="12">
        <f t="shared" si="9"/>
        <v>86607.41069822479</v>
      </c>
    </row>
    <row r="114" spans="1:9" x14ac:dyDescent="0.3">
      <c r="A114" s="39" t="s">
        <v>92</v>
      </c>
      <c r="B114" s="141">
        <v>8.6499999999999994E-2</v>
      </c>
      <c r="C114" s="142">
        <f t="shared" si="10"/>
        <v>3990.9369999999999</v>
      </c>
      <c r="D114" s="12">
        <f>D103+C114</f>
        <v>90023.394846153809</v>
      </c>
    </row>
    <row r="115" spans="1:9" x14ac:dyDescent="0.3">
      <c r="A115" s="1" t="s">
        <v>48</v>
      </c>
      <c r="B115" s="73">
        <v>5.7200000000000001E-2</v>
      </c>
      <c r="C115" s="3">
        <f t="shared" si="10"/>
        <v>2639.0936000000002</v>
      </c>
      <c r="D115" s="12">
        <f t="shared" si="9"/>
        <v>79309.909553846112</v>
      </c>
    </row>
    <row r="116" spans="1:9" x14ac:dyDescent="0.3">
      <c r="A116" s="1" t="s">
        <v>93</v>
      </c>
      <c r="B116" s="73">
        <v>0.13919999999999999</v>
      </c>
      <c r="C116" s="3">
        <f t="shared" si="10"/>
        <v>6422.4096</v>
      </c>
      <c r="D116" s="12">
        <f t="shared" si="9"/>
        <v>99974.500762130105</v>
      </c>
    </row>
    <row r="117" spans="1:9" x14ac:dyDescent="0.3">
      <c r="A117" s="1" t="s">
        <v>46</v>
      </c>
      <c r="B117" s="73">
        <v>0.1404</v>
      </c>
      <c r="C117" s="3">
        <f t="shared" si="10"/>
        <v>6477.7752</v>
      </c>
      <c r="D117" s="12">
        <f>D106+C117</f>
        <v>100698.6059147929</v>
      </c>
    </row>
    <row r="118" spans="1:9" x14ac:dyDescent="0.3">
      <c r="A118" s="1" t="s">
        <v>95</v>
      </c>
      <c r="B118" s="73">
        <v>2.9000000000000001E-2</v>
      </c>
      <c r="C118" s="3">
        <f t="shared" si="10"/>
        <v>1338.0020000000002</v>
      </c>
      <c r="D118" s="12">
        <f t="shared" si="9"/>
        <v>1338.0020000000002</v>
      </c>
    </row>
    <row r="119" spans="1:9" x14ac:dyDescent="0.3">
      <c r="A119" s="1" t="s">
        <v>96</v>
      </c>
      <c r="B119" s="73">
        <v>4.0800000000000003E-2</v>
      </c>
      <c r="C119" s="3">
        <f t="shared" si="10"/>
        <v>1882.4304000000002</v>
      </c>
      <c r="D119" s="12">
        <f t="shared" si="9"/>
        <v>49568.930399999997</v>
      </c>
    </row>
    <row r="120" spans="1:9" x14ac:dyDescent="0.3">
      <c r="A120" s="1" t="s">
        <v>97</v>
      </c>
      <c r="B120" s="73">
        <v>3.2000000000000002E-3</v>
      </c>
      <c r="C120" s="3">
        <f t="shared" si="10"/>
        <v>147.64160000000001</v>
      </c>
      <c r="D120" s="12">
        <f t="shared" si="9"/>
        <v>2184.6415999999999</v>
      </c>
    </row>
    <row r="122" spans="1:9" x14ac:dyDescent="0.3">
      <c r="E122" s="95"/>
      <c r="F122" s="95"/>
      <c r="G122" s="95"/>
      <c r="H122" s="95"/>
    </row>
    <row r="123" spans="1:9" x14ac:dyDescent="0.3">
      <c r="A123" s="66">
        <v>2026</v>
      </c>
      <c r="B123" s="67">
        <v>2030</v>
      </c>
      <c r="C123" s="67">
        <v>2037</v>
      </c>
      <c r="D123" s="143"/>
      <c r="E123" s="148" t="s">
        <v>98</v>
      </c>
      <c r="F123" s="149" t="s">
        <v>99</v>
      </c>
      <c r="G123" s="149"/>
      <c r="H123" s="149"/>
      <c r="I123" s="94"/>
    </row>
    <row r="124" spans="1:9" x14ac:dyDescent="0.3">
      <c r="A124" s="3">
        <f>D116</f>
        <v>99974.500762130105</v>
      </c>
      <c r="B124" s="38">
        <v>40000</v>
      </c>
      <c r="C124" s="38">
        <v>42000</v>
      </c>
      <c r="D124" s="143"/>
      <c r="E124" s="144" t="s">
        <v>100</v>
      </c>
      <c r="F124" s="145">
        <f>SUM(C110:C120,C99:C106)</f>
        <v>68912</v>
      </c>
      <c r="G124" s="145">
        <f>F124/1000</f>
        <v>68.912000000000006</v>
      </c>
      <c r="H124" s="144" t="s">
        <v>101</v>
      </c>
      <c r="I124" s="94"/>
    </row>
    <row r="125" spans="1:9" x14ac:dyDescent="0.3">
      <c r="A125" s="3">
        <v>48343.195266272101</v>
      </c>
      <c r="B125" s="3">
        <v>50000</v>
      </c>
      <c r="C125" s="38">
        <v>54000</v>
      </c>
      <c r="D125" s="143"/>
      <c r="E125" s="144" t="s">
        <v>102</v>
      </c>
      <c r="F125" s="144">
        <f>64595</f>
        <v>64595</v>
      </c>
      <c r="G125" s="145">
        <f>F125/1000</f>
        <v>64.594999999999999</v>
      </c>
      <c r="H125" s="144" t="s">
        <v>101</v>
      </c>
      <c r="I125" s="94"/>
    </row>
    <row r="126" spans="1:9" x14ac:dyDescent="0.3">
      <c r="A126" s="3">
        <v>53668.639053254403</v>
      </c>
      <c r="B126" s="3">
        <v>55100</v>
      </c>
      <c r="C126" s="3">
        <v>60000</v>
      </c>
      <c r="D126" s="143"/>
      <c r="E126" s="144" t="s">
        <v>103</v>
      </c>
      <c r="F126" s="145">
        <f>SUM(C110,C99)</f>
        <v>13228.000600000001</v>
      </c>
      <c r="G126" s="145">
        <f t="shared" ref="G126:G128" si="11">F126/1000</f>
        <v>13.228000600000001</v>
      </c>
      <c r="H126" s="144" t="s">
        <v>101</v>
      </c>
      <c r="I126" s="94"/>
    </row>
    <row r="127" spans="1:9" x14ac:dyDescent="0.3">
      <c r="A127" s="3">
        <f>D118</f>
        <v>1338.0020000000002</v>
      </c>
      <c r="B127" s="3">
        <v>60000</v>
      </c>
      <c r="C127" s="3">
        <v>62000</v>
      </c>
      <c r="D127" s="143"/>
      <c r="E127" s="144" t="s">
        <v>104</v>
      </c>
      <c r="F127" s="146">
        <f>SUM(B110,B99)</f>
        <v>0.44469999999999998</v>
      </c>
      <c r="G127" s="156"/>
      <c r="H127" s="151"/>
      <c r="I127" s="94"/>
    </row>
    <row r="128" spans="1:9" x14ac:dyDescent="0.3">
      <c r="A128" s="3">
        <f>D117</f>
        <v>100698.6059147929</v>
      </c>
      <c r="B128" s="3">
        <v>61000</v>
      </c>
      <c r="C128" s="3">
        <v>64500</v>
      </c>
      <c r="D128" s="143"/>
      <c r="E128" s="144" t="s">
        <v>105</v>
      </c>
      <c r="F128" s="145">
        <f>SUM(C113:C114,C102:C103)</f>
        <v>30240.272999999997</v>
      </c>
      <c r="G128" s="145">
        <f t="shared" si="11"/>
        <v>30.240272999999998</v>
      </c>
      <c r="H128" s="144" t="s">
        <v>101</v>
      </c>
      <c r="I128" s="94"/>
    </row>
    <row r="129" spans="1:9" x14ac:dyDescent="0.3">
      <c r="A129" s="3">
        <f>D119</f>
        <v>49568.930399999997</v>
      </c>
      <c r="B129" s="3">
        <v>85000</v>
      </c>
      <c r="C129" s="3">
        <v>96000</v>
      </c>
      <c r="D129" s="143"/>
      <c r="E129" s="144" t="s">
        <v>106</v>
      </c>
      <c r="F129" s="146">
        <f>SUM(B113:B114)</f>
        <v>0.45709999999999995</v>
      </c>
      <c r="G129" s="146">
        <f>F129</f>
        <v>0.45709999999999995</v>
      </c>
      <c r="H129" s="144" t="s">
        <v>88</v>
      </c>
      <c r="I129" s="94"/>
    </row>
    <row r="130" spans="1:9" x14ac:dyDescent="0.3">
      <c r="A130" s="38">
        <f>D121</f>
        <v>0</v>
      </c>
      <c r="B130" s="38">
        <v>101000</v>
      </c>
      <c r="C130" s="38">
        <v>102500</v>
      </c>
      <c r="D130" s="143"/>
      <c r="E130" s="152" t="s">
        <v>107</v>
      </c>
      <c r="F130" s="151"/>
      <c r="G130" s="153"/>
      <c r="H130" s="151"/>
      <c r="I130" s="94"/>
    </row>
    <row r="131" spans="1:9" x14ac:dyDescent="0.3">
      <c r="A131" s="38">
        <f>D120</f>
        <v>2184.6415999999999</v>
      </c>
      <c r="B131" s="38">
        <v>113000</v>
      </c>
      <c r="C131" s="3">
        <v>125000</v>
      </c>
      <c r="D131" s="143"/>
      <c r="E131" s="144" t="s">
        <v>108</v>
      </c>
      <c r="F131" s="145">
        <f>SUM(C99:C106)</f>
        <v>22774</v>
      </c>
      <c r="G131" s="145">
        <f>F131/1000</f>
        <v>22.774000000000001</v>
      </c>
      <c r="H131" s="144" t="s">
        <v>101</v>
      </c>
      <c r="I131" s="94"/>
    </row>
    <row r="132" spans="1:9" x14ac:dyDescent="0.3">
      <c r="A132" s="38"/>
      <c r="B132" s="3">
        <v>115000</v>
      </c>
      <c r="C132" s="3">
        <v>128000</v>
      </c>
      <c r="D132" s="143"/>
      <c r="E132" s="144" t="s">
        <v>109</v>
      </c>
      <c r="F132" s="146">
        <f>SUM(B102:B104,B106)</f>
        <v>0.51630000000000009</v>
      </c>
      <c r="G132" s="155"/>
      <c r="H132" s="150"/>
      <c r="I132" s="94"/>
    </row>
    <row r="133" spans="1:9" x14ac:dyDescent="0.3">
      <c r="A133" s="38"/>
      <c r="B133" s="3">
        <v>118000</v>
      </c>
      <c r="C133" s="3">
        <v>130000</v>
      </c>
      <c r="D133" s="143"/>
      <c r="E133" s="152" t="s">
        <v>110</v>
      </c>
      <c r="F133" s="151"/>
      <c r="G133" s="149"/>
      <c r="H133" s="149"/>
      <c r="I133" s="94"/>
    </row>
    <row r="134" spans="1:9" x14ac:dyDescent="0.3">
      <c r="A134" s="38"/>
      <c r="B134" s="3">
        <v>119000</v>
      </c>
      <c r="C134" s="3">
        <v>130100</v>
      </c>
      <c r="D134" s="143"/>
      <c r="E134" s="144" t="s">
        <v>108</v>
      </c>
      <c r="F134" s="145">
        <f>SUM(C110:C120)</f>
        <v>46138.000000000007</v>
      </c>
      <c r="G134" s="145">
        <f>F134/1000</f>
        <v>46.138000000000005</v>
      </c>
      <c r="H134" s="144" t="s">
        <v>101</v>
      </c>
      <c r="I134" s="94"/>
    </row>
    <row r="135" spans="1:9" x14ac:dyDescent="0.3">
      <c r="A135" s="38"/>
      <c r="B135" s="3">
        <v>120000</v>
      </c>
      <c r="C135" s="3">
        <v>130300.00000000001</v>
      </c>
      <c r="D135" s="143"/>
      <c r="E135" s="147" t="s">
        <v>109</v>
      </c>
      <c r="F135" s="146">
        <f>SUM(B113:B115,B117,B120)</f>
        <v>0.65789999999999993</v>
      </c>
      <c r="G135" s="154"/>
      <c r="H135" s="150"/>
      <c r="I135" s="94"/>
    </row>
    <row r="136" spans="1:9" x14ac:dyDescent="0.3">
      <c r="A136" s="38">
        <f>D122</f>
        <v>0</v>
      </c>
      <c r="B136" s="3">
        <v>124000</v>
      </c>
      <c r="C136" s="3">
        <v>139000</v>
      </c>
      <c r="E136" s="103"/>
      <c r="F136" s="103"/>
      <c r="G136" s="103"/>
      <c r="H136" s="103"/>
    </row>
    <row r="137" spans="1:9" x14ac:dyDescent="0.3">
      <c r="A137" s="38">
        <f>D123</f>
        <v>0</v>
      </c>
      <c r="B137" s="3">
        <v>138633.87978141999</v>
      </c>
      <c r="C137" s="3">
        <v>154068.85245901605</v>
      </c>
    </row>
    <row r="138" spans="1:9" x14ac:dyDescent="0.3">
      <c r="A138" s="57">
        <v>112131.147540983</v>
      </c>
      <c r="B138" s="57">
        <v>138633.87978141999</v>
      </c>
      <c r="C138" s="68">
        <v>157213.114754098</v>
      </c>
    </row>
    <row r="168" spans="1:2" x14ac:dyDescent="0.3">
      <c r="A168" s="1" t="s">
        <v>111</v>
      </c>
    </row>
    <row r="169" spans="1:2" x14ac:dyDescent="0.3">
      <c r="A169" s="179" t="s">
        <v>112</v>
      </c>
      <c r="B169" s="1" t="s">
        <v>113</v>
      </c>
    </row>
    <row r="170" spans="1:2" x14ac:dyDescent="0.3">
      <c r="A170" s="166" t="s">
        <v>114</v>
      </c>
      <c r="B170" t="s">
        <v>115</v>
      </c>
    </row>
    <row r="171" spans="1:2" x14ac:dyDescent="0.3">
      <c r="A171" s="178" t="s">
        <v>116</v>
      </c>
      <c r="B171" t="s">
        <v>39</v>
      </c>
    </row>
    <row r="172" spans="1:2" x14ac:dyDescent="0.3">
      <c r="A172" s="172" t="s">
        <v>117</v>
      </c>
      <c r="B172" s="1" t="s">
        <v>118</v>
      </c>
    </row>
    <row r="173" spans="1:2" x14ac:dyDescent="0.3">
      <c r="A173" s="168" t="s">
        <v>119</v>
      </c>
      <c r="B173" t="s">
        <v>120</v>
      </c>
    </row>
    <row r="174" spans="1:2" x14ac:dyDescent="0.3">
      <c r="A174" s="171" t="s">
        <v>121</v>
      </c>
      <c r="B174" t="s">
        <v>122</v>
      </c>
    </row>
    <row r="175" spans="1:2" x14ac:dyDescent="0.3">
      <c r="A175" s="169" t="s">
        <v>123</v>
      </c>
      <c r="B175" t="s">
        <v>124</v>
      </c>
    </row>
    <row r="176" spans="1:2" x14ac:dyDescent="0.3">
      <c r="A176" s="176" t="s">
        <v>125</v>
      </c>
      <c r="B176" t="s">
        <v>126</v>
      </c>
    </row>
    <row r="177" spans="1:2" x14ac:dyDescent="0.3">
      <c r="A177" s="174" t="s">
        <v>127</v>
      </c>
      <c r="B177" t="s">
        <v>128</v>
      </c>
    </row>
    <row r="178" spans="1:2" x14ac:dyDescent="0.3">
      <c r="A178" s="170" t="s">
        <v>129</v>
      </c>
      <c r="B178" t="s">
        <v>130</v>
      </c>
    </row>
    <row r="179" spans="1:2" x14ac:dyDescent="0.3">
      <c r="A179" s="173" t="s">
        <v>131</v>
      </c>
      <c r="B179" t="s">
        <v>132</v>
      </c>
    </row>
    <row r="180" spans="1:2" x14ac:dyDescent="0.3">
      <c r="A180" s="165" t="s">
        <v>133</v>
      </c>
      <c r="B180" t="s">
        <v>134</v>
      </c>
    </row>
    <row r="181" spans="1:2" x14ac:dyDescent="0.3">
      <c r="A181" s="167" t="s">
        <v>135</v>
      </c>
      <c r="B181" t="s">
        <v>136</v>
      </c>
    </row>
    <row r="182" spans="1:2" x14ac:dyDescent="0.3">
      <c r="A182" s="175" t="s">
        <v>137</v>
      </c>
      <c r="B182"/>
    </row>
    <row r="183" spans="1:2" x14ac:dyDescent="0.3">
      <c r="A183" s="177" t="s">
        <v>138</v>
      </c>
      <c r="B183"/>
    </row>
  </sheetData>
  <sortState xmlns:xlrd2="http://schemas.microsoft.com/office/spreadsheetml/2017/richdata2" ref="A169:B183">
    <sortCondition ref="B169:B183"/>
  </sortState>
  <pageMargins left="0.7" right="0.7" top="0.75" bottom="0.75" header="0.3" footer="0.3"/>
  <pageSetup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CE95F-0E72-B044-95E8-6E0B31A6966B}">
  <dimension ref="A1:K37"/>
  <sheetViews>
    <sheetView zoomScale="132" workbookViewId="0">
      <selection activeCell="C24" sqref="C24"/>
    </sheetView>
  </sheetViews>
  <sheetFormatPr defaultColWidth="10.796875" defaultRowHeight="15.6" x14ac:dyDescent="0.3"/>
  <cols>
    <col min="1" max="1" width="10.796875" style="1"/>
    <col min="2" max="5" width="13" style="1" bestFit="1" customWidth="1"/>
    <col min="6" max="16384" width="10.796875" style="1"/>
  </cols>
  <sheetData>
    <row r="1" spans="1:11" x14ac:dyDescent="0.3">
      <c r="A1" s="11" t="s">
        <v>60</v>
      </c>
      <c r="B1" s="63">
        <v>2022</v>
      </c>
      <c r="C1" s="63">
        <v>2026</v>
      </c>
      <c r="D1" s="63">
        <v>2030</v>
      </c>
      <c r="E1" s="63">
        <v>2037</v>
      </c>
      <c r="F1" s="11" t="s">
        <v>61</v>
      </c>
      <c r="G1" s="63">
        <v>2022</v>
      </c>
      <c r="H1" s="63">
        <v>2030</v>
      </c>
      <c r="I1" s="63">
        <v>2037</v>
      </c>
    </row>
    <row r="2" spans="1:11" x14ac:dyDescent="0.3">
      <c r="A2" s="42" t="s">
        <v>39</v>
      </c>
      <c r="B2" s="64">
        <v>34733.727810650802</v>
      </c>
      <c r="C2" s="3">
        <v>41839.2158106508</v>
      </c>
      <c r="D2" s="3">
        <v>40000</v>
      </c>
      <c r="E2" s="3">
        <v>42000</v>
      </c>
      <c r="F2" s="1" t="s">
        <v>62</v>
      </c>
      <c r="G2" s="65">
        <v>34733.727810650802</v>
      </c>
      <c r="H2" s="12">
        <v>40000</v>
      </c>
      <c r="I2" s="12">
        <v>42000</v>
      </c>
      <c r="J2" s="1">
        <v>0.3734590005493007</v>
      </c>
      <c r="K2" s="3" t="s">
        <v>63</v>
      </c>
    </row>
    <row r="3" spans="1:11" x14ac:dyDescent="0.3">
      <c r="A3" s="43" t="s">
        <v>43</v>
      </c>
      <c r="B3" s="64">
        <v>45384.615384615303</v>
      </c>
      <c r="C3" s="3">
        <v>48343.195266272101</v>
      </c>
      <c r="D3" s="3">
        <v>50000</v>
      </c>
      <c r="E3" s="3">
        <v>54000</v>
      </c>
      <c r="F3" s="1" t="s">
        <v>64</v>
      </c>
      <c r="G3" s="65">
        <v>10650.887573964501</v>
      </c>
      <c r="H3" s="12">
        <v>10000</v>
      </c>
      <c r="I3" s="12">
        <v>12000</v>
      </c>
      <c r="J3" s="1">
        <v>0.11451894395038213</v>
      </c>
    </row>
    <row r="4" spans="1:11" x14ac:dyDescent="0.3">
      <c r="A4" s="44" t="s">
        <v>47</v>
      </c>
      <c r="B4" s="64">
        <v>51301.7751479289</v>
      </c>
      <c r="C4" s="3">
        <v>53668.639053254403</v>
      </c>
      <c r="D4" s="3">
        <v>55100</v>
      </c>
      <c r="E4" s="3">
        <v>60000</v>
      </c>
      <c r="F4" s="1" t="s">
        <v>65</v>
      </c>
      <c r="G4" s="65">
        <v>5917.1597633135971</v>
      </c>
      <c r="H4" s="12">
        <v>5100</v>
      </c>
      <c r="I4" s="12">
        <v>6000</v>
      </c>
      <c r="J4" s="1">
        <v>6.3621635527989925E-2</v>
      </c>
    </row>
    <row r="5" spans="1:11" x14ac:dyDescent="0.3">
      <c r="A5" s="45" t="s">
        <v>51</v>
      </c>
      <c r="B5" s="64">
        <v>54852.071005917103</v>
      </c>
      <c r="C5" s="3">
        <v>55045.650005917101</v>
      </c>
      <c r="D5" s="3">
        <v>60000</v>
      </c>
      <c r="E5" s="3">
        <v>62000</v>
      </c>
      <c r="F5" s="1" t="s">
        <v>66</v>
      </c>
      <c r="G5" s="65">
        <v>3550.2958579882034</v>
      </c>
      <c r="H5" s="12">
        <v>4900</v>
      </c>
      <c r="I5" s="12">
        <v>2000</v>
      </c>
      <c r="J5" s="1">
        <v>3.817298131679444E-2</v>
      </c>
    </row>
    <row r="6" spans="1:11" x14ac:dyDescent="0.3">
      <c r="A6" s="46" t="s">
        <v>40</v>
      </c>
      <c r="B6" s="64">
        <v>56035.502958579797</v>
      </c>
      <c r="C6" s="3">
        <v>57146.874158579798</v>
      </c>
      <c r="D6" s="3">
        <v>61000</v>
      </c>
      <c r="E6" s="3">
        <v>64500</v>
      </c>
      <c r="F6" s="1" t="s">
        <v>67</v>
      </c>
      <c r="G6" s="65">
        <v>1183.4319526626932</v>
      </c>
      <c r="H6" s="12">
        <v>1000</v>
      </c>
      <c r="I6" s="12">
        <v>2500</v>
      </c>
      <c r="J6" s="1">
        <v>1.2724327105597703E-2</v>
      </c>
    </row>
    <row r="7" spans="1:11" x14ac:dyDescent="0.3">
      <c r="A7" s="47" t="s">
        <v>54</v>
      </c>
      <c r="B7" s="64">
        <v>62544.378698224798</v>
      </c>
      <c r="C7" s="3">
        <v>69508.667898224798</v>
      </c>
      <c r="D7" s="3">
        <v>85000</v>
      </c>
      <c r="E7" s="3">
        <v>96000</v>
      </c>
      <c r="F7" s="1" t="s">
        <v>68</v>
      </c>
      <c r="G7" s="65">
        <v>6508.8757396450019</v>
      </c>
      <c r="H7" s="12">
        <v>24000</v>
      </c>
      <c r="I7" s="12">
        <v>31500</v>
      </c>
      <c r="J7" s="1">
        <v>6.9983799080789402E-2</v>
      </c>
    </row>
    <row r="8" spans="1:11" x14ac:dyDescent="0.3">
      <c r="A8" s="48" t="s">
        <v>55</v>
      </c>
      <c r="B8" s="64">
        <v>76153.846153846098</v>
      </c>
      <c r="C8" s="3">
        <v>76670.815953846104</v>
      </c>
      <c r="D8" s="3">
        <v>101000</v>
      </c>
      <c r="E8" s="3">
        <v>102500</v>
      </c>
      <c r="F8" s="1" t="s">
        <v>69</v>
      </c>
      <c r="G8" s="65">
        <v>13609.467455621299</v>
      </c>
      <c r="H8" s="12">
        <v>16000</v>
      </c>
      <c r="I8" s="12">
        <v>6500</v>
      </c>
      <c r="J8" s="1">
        <v>0.14632976171437709</v>
      </c>
    </row>
    <row r="9" spans="1:11" x14ac:dyDescent="0.3">
      <c r="A9" s="49" t="s">
        <v>52</v>
      </c>
      <c r="B9" s="64">
        <v>83846.1538461538</v>
      </c>
      <c r="C9" s="3">
        <v>86032.457846153804</v>
      </c>
      <c r="D9" s="3">
        <v>113000</v>
      </c>
      <c r="E9" s="3">
        <v>125000</v>
      </c>
      <c r="F9" s="1" t="s">
        <v>70</v>
      </c>
      <c r="G9" s="65">
        <v>7692.3076923077024</v>
      </c>
      <c r="H9" s="12">
        <v>12000</v>
      </c>
      <c r="I9" s="12">
        <v>22500</v>
      </c>
      <c r="J9" s="1">
        <v>8.2708126186387176E-2</v>
      </c>
    </row>
    <row r="10" spans="1:11" x14ac:dyDescent="0.3">
      <c r="A10" s="50" t="s">
        <v>56</v>
      </c>
      <c r="B10" s="64">
        <v>86213.017751479201</v>
      </c>
      <c r="C10" s="38">
        <v>87000</v>
      </c>
      <c r="D10" s="3">
        <v>115000</v>
      </c>
      <c r="E10" s="3">
        <v>128000</v>
      </c>
      <c r="F10" s="1" t="s">
        <v>71</v>
      </c>
      <c r="G10" s="65">
        <v>2366.863905325401</v>
      </c>
      <c r="H10" s="12">
        <v>2000</v>
      </c>
      <c r="I10" s="12">
        <v>3000</v>
      </c>
      <c r="J10" s="1">
        <v>2.5448654211195562E-2</v>
      </c>
    </row>
    <row r="11" spans="1:11" x14ac:dyDescent="0.3">
      <c r="A11" s="51" t="s">
        <v>45</v>
      </c>
      <c r="B11" s="64">
        <v>88579.881656804704</v>
      </c>
      <c r="C11" s="38">
        <v>89000</v>
      </c>
      <c r="D11" s="3">
        <v>118000</v>
      </c>
      <c r="E11" s="3">
        <v>130000</v>
      </c>
      <c r="F11" s="1" t="s">
        <v>72</v>
      </c>
      <c r="G11" s="65">
        <v>2366.8639053255029</v>
      </c>
      <c r="H11" s="12">
        <v>3000</v>
      </c>
      <c r="I11" s="12">
        <v>2000</v>
      </c>
      <c r="J11" s="1">
        <v>2.5448654211196655E-2</v>
      </c>
    </row>
    <row r="12" spans="1:11" x14ac:dyDescent="0.3">
      <c r="A12" s="52" t="s">
        <v>49</v>
      </c>
      <c r="B12" s="64">
        <v>90355.029585798795</v>
      </c>
      <c r="C12" s="38">
        <v>91000</v>
      </c>
      <c r="D12" s="3">
        <v>119000</v>
      </c>
      <c r="E12" s="3">
        <v>130100</v>
      </c>
      <c r="F12" s="1" t="s">
        <v>73</v>
      </c>
      <c r="G12" s="65">
        <v>1775.1479289940908</v>
      </c>
      <c r="H12" s="12">
        <v>1000</v>
      </c>
      <c r="I12" s="12">
        <v>100</v>
      </c>
      <c r="J12" s="1">
        <v>1.9086490658397102E-2</v>
      </c>
    </row>
    <row r="13" spans="1:11" x14ac:dyDescent="0.3">
      <c r="A13" s="53" t="s">
        <v>53</v>
      </c>
      <c r="B13" s="64">
        <v>90946.745562130105</v>
      </c>
      <c r="C13" s="38">
        <v>92000</v>
      </c>
      <c r="D13" s="3">
        <v>120000</v>
      </c>
      <c r="E13" s="3">
        <v>130300.00000000001</v>
      </c>
      <c r="F13" s="1" t="s">
        <v>74</v>
      </c>
      <c r="G13" s="65">
        <v>591.71597633131023</v>
      </c>
      <c r="H13" s="12">
        <v>1000</v>
      </c>
      <c r="I13" s="12">
        <v>200.00000000001455</v>
      </c>
      <c r="J13" s="1">
        <v>6.3621635527984603E-3</v>
      </c>
    </row>
    <row r="14" spans="1:11" x14ac:dyDescent="0.3">
      <c r="A14" s="54" t="s">
        <v>57</v>
      </c>
      <c r="B14" s="64">
        <v>90946.745562130105</v>
      </c>
      <c r="C14" s="3">
        <v>93552.091162130106</v>
      </c>
      <c r="D14" s="3">
        <v>124000</v>
      </c>
      <c r="E14" s="3">
        <v>139000</v>
      </c>
      <c r="F14" s="1" t="s">
        <v>75</v>
      </c>
      <c r="G14" s="65">
        <v>0</v>
      </c>
      <c r="H14" s="12">
        <v>4000</v>
      </c>
      <c r="I14" s="12">
        <v>8699.9999999999854</v>
      </c>
      <c r="J14" s="1">
        <v>0</v>
      </c>
    </row>
    <row r="15" spans="1:11" x14ac:dyDescent="0.3">
      <c r="A15" s="55" t="s">
        <v>46</v>
      </c>
      <c r="B15" s="64">
        <v>93005.464480874303</v>
      </c>
      <c r="C15" s="64">
        <v>112131.147540983</v>
      </c>
      <c r="D15" s="3">
        <v>138633.87978141999</v>
      </c>
      <c r="E15" s="3">
        <v>154068.85245901605</v>
      </c>
      <c r="F15" s="1" t="s">
        <v>76</v>
      </c>
      <c r="G15" s="65">
        <v>2058.7189187441982</v>
      </c>
      <c r="H15" s="12">
        <v>14633.879781419993</v>
      </c>
      <c r="I15" s="12">
        <v>15068.852459016052</v>
      </c>
      <c r="J15" s="1">
        <v>2.2135461934793672E-2</v>
      </c>
    </row>
    <row r="16" spans="1:11" x14ac:dyDescent="0.3">
      <c r="A16" s="56" t="s">
        <v>58</v>
      </c>
      <c r="B16" s="64">
        <v>93005.464480874303</v>
      </c>
      <c r="C16" s="3">
        <v>112131.147540983</v>
      </c>
      <c r="D16" s="3">
        <v>138633.87978141999</v>
      </c>
      <c r="E16" s="3">
        <v>157213.114754098</v>
      </c>
      <c r="F16" s="1" t="s">
        <v>77</v>
      </c>
      <c r="G16" s="65">
        <v>0</v>
      </c>
      <c r="H16" s="12">
        <v>0</v>
      </c>
      <c r="I16" s="12">
        <v>3144.2622950819496</v>
      </c>
      <c r="J16" s="1">
        <v>0</v>
      </c>
    </row>
    <row r="17" spans="2:8" x14ac:dyDescent="0.3">
      <c r="B17" s="12">
        <v>1097904.4200860083</v>
      </c>
      <c r="C17" s="12">
        <v>1165069.9022369951</v>
      </c>
      <c r="D17" s="12">
        <v>1438367.7595628398</v>
      </c>
      <c r="E17" s="12">
        <v>1574681.967213114</v>
      </c>
      <c r="F17" s="12">
        <v>0</v>
      </c>
      <c r="G17" s="12">
        <v>93005.464480874303</v>
      </c>
      <c r="H17" s="12">
        <v>138633.87978141999</v>
      </c>
    </row>
    <row r="21" spans="2:8" x14ac:dyDescent="0.3">
      <c r="B21" s="63">
        <v>2022</v>
      </c>
      <c r="C21" s="13" t="s">
        <v>139</v>
      </c>
      <c r="D21" s="13"/>
    </row>
    <row r="22" spans="2:8" x14ac:dyDescent="0.3">
      <c r="B22" s="65">
        <v>34733.727810650802</v>
      </c>
      <c r="C22" s="1">
        <f>B22/$B$37</f>
        <v>0.3734590005493007</v>
      </c>
      <c r="D22" s="12">
        <f>C22*'Cap 4 4.2'!$B$24</f>
        <v>34733.727810650802</v>
      </c>
    </row>
    <row r="23" spans="2:8" x14ac:dyDescent="0.3">
      <c r="B23" s="65">
        <v>10650.887573964501</v>
      </c>
      <c r="C23" s="1">
        <f t="shared" ref="C23:C36" si="0">B23/$B$37</f>
        <v>0.11451894395038213</v>
      </c>
      <c r="D23" s="12">
        <f>C23*'Cap 4 4.2'!$B$24</f>
        <v>10650.887573964501</v>
      </c>
    </row>
    <row r="24" spans="2:8" x14ac:dyDescent="0.3">
      <c r="B24" s="65">
        <v>5917.1597633135971</v>
      </c>
      <c r="C24" s="1">
        <f t="shared" si="0"/>
        <v>6.3621635527989925E-2</v>
      </c>
      <c r="D24" s="12">
        <f>C24*'Cap 4 4.2'!$B$24</f>
        <v>5917.159763313598</v>
      </c>
    </row>
    <row r="25" spans="2:8" x14ac:dyDescent="0.3">
      <c r="B25" s="65">
        <v>3550.2958579882034</v>
      </c>
      <c r="C25" s="1">
        <f t="shared" si="0"/>
        <v>3.817298131679444E-2</v>
      </c>
      <c r="D25" s="12">
        <f>C25*'Cap 4 4.2'!$B$24</f>
        <v>3550.2958579882038</v>
      </c>
    </row>
    <row r="26" spans="2:8" x14ac:dyDescent="0.3">
      <c r="B26" s="65">
        <v>1183.4319526626932</v>
      </c>
      <c r="C26" s="1">
        <f t="shared" si="0"/>
        <v>1.2724327105597703E-2</v>
      </c>
      <c r="D26" s="12">
        <f>C26*'Cap 4 4.2'!$B$24</f>
        <v>1183.4319526626932</v>
      </c>
    </row>
    <row r="27" spans="2:8" x14ac:dyDescent="0.3">
      <c r="B27" s="65">
        <v>6508.8757396450019</v>
      </c>
      <c r="C27" s="1">
        <f t="shared" si="0"/>
        <v>6.9983799080789402E-2</v>
      </c>
      <c r="D27" s="12">
        <f>C27*'Cap 4 4.2'!$B$24</f>
        <v>6508.8757396450028</v>
      </c>
    </row>
    <row r="28" spans="2:8" x14ac:dyDescent="0.3">
      <c r="B28" s="65">
        <v>13609.467455621299</v>
      </c>
      <c r="C28" s="1">
        <f t="shared" si="0"/>
        <v>0.14632976171437709</v>
      </c>
      <c r="D28" s="12">
        <f>C28*'Cap 4 4.2'!$B$24</f>
        <v>13609.467455621299</v>
      </c>
    </row>
    <row r="29" spans="2:8" x14ac:dyDescent="0.3">
      <c r="B29" s="65">
        <v>7692.3076923077024</v>
      </c>
      <c r="C29" s="1">
        <f t="shared" si="0"/>
        <v>8.2708126186387176E-2</v>
      </c>
      <c r="D29" s="12">
        <f>C29*'Cap 4 4.2'!$B$24</f>
        <v>7692.3076923077024</v>
      </c>
    </row>
    <row r="30" spans="2:8" x14ac:dyDescent="0.3">
      <c r="B30" s="65">
        <v>2366.863905325401</v>
      </c>
      <c r="C30" s="1">
        <f t="shared" si="0"/>
        <v>2.5448654211195562E-2</v>
      </c>
      <c r="D30" s="12">
        <f>C30*'Cap 4 4.2'!$B$24</f>
        <v>2366.863905325401</v>
      </c>
    </row>
    <row r="31" spans="2:8" x14ac:dyDescent="0.3">
      <c r="B31" s="65">
        <v>2366.8639053255029</v>
      </c>
      <c r="C31" s="1">
        <f t="shared" si="0"/>
        <v>2.5448654211196655E-2</v>
      </c>
      <c r="D31" s="12">
        <f>C31*'Cap 4 4.2'!$B$24</f>
        <v>2366.8639053255029</v>
      </c>
    </row>
    <row r="32" spans="2:8" x14ac:dyDescent="0.3">
      <c r="B32" s="65">
        <v>1775.1479289940908</v>
      </c>
      <c r="C32" s="1">
        <f t="shared" si="0"/>
        <v>1.9086490658397102E-2</v>
      </c>
      <c r="D32" s="12">
        <f>C32*'Cap 4 4.2'!$B$24</f>
        <v>1775.1479289940908</v>
      </c>
    </row>
    <row r="33" spans="2:4" x14ac:dyDescent="0.3">
      <c r="B33" s="65">
        <v>591.71597633131023</v>
      </c>
      <c r="C33" s="1">
        <f t="shared" si="0"/>
        <v>6.3621635527984603E-3</v>
      </c>
      <c r="D33" s="12">
        <f>C33*'Cap 4 4.2'!$B$24</f>
        <v>591.71597633131023</v>
      </c>
    </row>
    <row r="34" spans="2:4" x14ac:dyDescent="0.3">
      <c r="B34" s="65">
        <v>0</v>
      </c>
      <c r="C34" s="1">
        <f t="shared" si="0"/>
        <v>0</v>
      </c>
      <c r="D34" s="12">
        <f>C34*'Cap 4 4.2'!$B$24</f>
        <v>0</v>
      </c>
    </row>
    <row r="35" spans="2:4" x14ac:dyDescent="0.3">
      <c r="B35" s="65">
        <v>2058.7189187441982</v>
      </c>
      <c r="C35" s="1">
        <f t="shared" si="0"/>
        <v>2.2135461934793672E-2</v>
      </c>
      <c r="D35" s="12">
        <f>C35*'Cap 4 4.2'!$B$24</f>
        <v>2058.7189187441982</v>
      </c>
    </row>
    <row r="36" spans="2:4" x14ac:dyDescent="0.3">
      <c r="B36" s="65">
        <v>0</v>
      </c>
      <c r="C36" s="1">
        <f t="shared" si="0"/>
        <v>0</v>
      </c>
      <c r="D36" s="12">
        <f>C36*'Cap 4 4.2'!$B$24</f>
        <v>0</v>
      </c>
    </row>
    <row r="37" spans="2:4" x14ac:dyDescent="0.3">
      <c r="B37" s="72">
        <f>SUM(B22:B36)</f>
        <v>93005.464480874303</v>
      </c>
      <c r="C37" s="72">
        <f>SUM(C22:C36)</f>
        <v>1.0000000000000002</v>
      </c>
      <c r="D37" s="12">
        <f>SUM(D22:D36)</f>
        <v>93005.464480874303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4B8DF-D7AF-9349-8632-06A11D3B86CD}">
  <sheetPr>
    <tabColor rgb="FF36806F"/>
  </sheetPr>
  <dimension ref="A1:AB190"/>
  <sheetViews>
    <sheetView tabSelected="1" topLeftCell="A18" zoomScale="50" zoomScaleNormal="115" workbookViewId="0">
      <selection activeCell="I42" sqref="I42"/>
    </sheetView>
  </sheetViews>
  <sheetFormatPr defaultColWidth="10.796875" defaultRowHeight="15.6" x14ac:dyDescent="0.3"/>
  <cols>
    <col min="1" max="1" width="10.796875" style="1"/>
    <col min="2" max="2" width="12.796875" style="1" customWidth="1"/>
    <col min="3" max="3" width="10.796875" style="1"/>
    <col min="4" max="5" width="11.5" style="1" bestFit="1" customWidth="1"/>
    <col min="6" max="6" width="12.5" style="1" customWidth="1"/>
    <col min="7" max="17" width="11.5" style="1" bestFit="1" customWidth="1"/>
    <col min="18" max="18" width="10.796875" style="1"/>
    <col min="19" max="19" width="14.69921875" style="1" customWidth="1"/>
    <col min="20" max="21" width="11.5" style="1" bestFit="1" customWidth="1"/>
    <col min="22" max="24" width="10.796875" style="1"/>
    <col min="25" max="26" width="11.5" style="1" bestFit="1" customWidth="1"/>
    <col min="27" max="27" width="12.5" style="1" bestFit="1" customWidth="1"/>
    <col min="28" max="16384" width="10.796875" style="1"/>
  </cols>
  <sheetData>
    <row r="1" spans="1:26" s="11" customFormat="1" x14ac:dyDescent="0.3">
      <c r="A1" s="11" t="s">
        <v>140</v>
      </c>
    </row>
    <row r="2" spans="1:26" x14ac:dyDescent="0.3">
      <c r="A2" s="95"/>
      <c r="B2" s="96">
        <v>2022</v>
      </c>
      <c r="C2" s="96">
        <v>2023</v>
      </c>
      <c r="D2" s="96">
        <v>2024</v>
      </c>
      <c r="E2" s="96">
        <v>2025</v>
      </c>
      <c r="F2" s="96">
        <v>2026</v>
      </c>
      <c r="G2" s="96">
        <v>2027</v>
      </c>
      <c r="H2" s="96">
        <v>2028</v>
      </c>
      <c r="I2" s="96">
        <v>2029</v>
      </c>
      <c r="J2" s="96">
        <v>2030</v>
      </c>
      <c r="K2" s="96">
        <v>2031</v>
      </c>
      <c r="L2" s="96">
        <v>2032</v>
      </c>
      <c r="M2" s="96">
        <v>2033</v>
      </c>
      <c r="N2" s="96">
        <v>2034</v>
      </c>
      <c r="O2" s="96">
        <v>2035</v>
      </c>
      <c r="P2" s="96">
        <v>2036</v>
      </c>
      <c r="Q2" s="96">
        <v>2037</v>
      </c>
    </row>
    <row r="3" spans="1:26" x14ac:dyDescent="0.3">
      <c r="A3" s="112" t="s">
        <v>39</v>
      </c>
      <c r="B3" s="110">
        <v>34620.9016393442</v>
      </c>
      <c r="C3" s="99">
        <v>34620.9016393442</v>
      </c>
      <c r="D3" s="99">
        <v>37011.612021857902</v>
      </c>
      <c r="E3" s="99">
        <v>41195.3551912568</v>
      </c>
      <c r="F3" s="99">
        <v>41195.3551912568</v>
      </c>
      <c r="G3" s="99">
        <v>41195.3551912568</v>
      </c>
      <c r="H3" s="99">
        <v>41195.3551912568</v>
      </c>
      <c r="I3" s="99">
        <v>41195.3551912568</v>
      </c>
      <c r="J3" s="99">
        <v>42988.387978141996</v>
      </c>
      <c r="K3" s="99">
        <v>44781.420765027302</v>
      </c>
      <c r="L3" s="99">
        <v>46574.453551912498</v>
      </c>
      <c r="M3" s="99">
        <v>46574.453551912498</v>
      </c>
      <c r="N3" s="99">
        <v>46574.453551912498</v>
      </c>
      <c r="O3" s="99">
        <v>45976.775956284102</v>
      </c>
      <c r="P3" s="99">
        <v>45379.098360655698</v>
      </c>
      <c r="Q3" s="99">
        <v>45976.775956284102</v>
      </c>
      <c r="R3" s="94"/>
    </row>
    <row r="4" spans="1:26" x14ac:dyDescent="0.3">
      <c r="A4" s="113" t="s">
        <v>43</v>
      </c>
      <c r="B4" s="110">
        <v>45976.775956284102</v>
      </c>
      <c r="C4" s="99">
        <v>45976.775956284102</v>
      </c>
      <c r="D4" s="99">
        <v>45976.775956284102</v>
      </c>
      <c r="E4" s="99">
        <v>49562.841530054597</v>
      </c>
      <c r="F4" s="99">
        <v>49562.841530054597</v>
      </c>
      <c r="G4" s="99">
        <v>49562.841530054597</v>
      </c>
      <c r="H4" s="99">
        <v>49562.841530054597</v>
      </c>
      <c r="I4" s="99">
        <v>49562.841530054597</v>
      </c>
      <c r="J4" s="99">
        <v>51355.8743169398</v>
      </c>
      <c r="K4" s="99">
        <v>54344.262295081899</v>
      </c>
      <c r="L4" s="99">
        <v>55539.617486338699</v>
      </c>
      <c r="M4" s="99">
        <v>55539.617486338699</v>
      </c>
      <c r="N4" s="99">
        <v>55539.617486338699</v>
      </c>
      <c r="O4" s="99">
        <v>53746.584699453502</v>
      </c>
      <c r="P4" s="100">
        <v>53746.584699453502</v>
      </c>
      <c r="Q4" s="99">
        <v>53746.584699453502</v>
      </c>
      <c r="R4" s="94"/>
    </row>
    <row r="5" spans="1:26" x14ac:dyDescent="0.3">
      <c r="A5" s="114" t="s">
        <v>47</v>
      </c>
      <c r="B5" s="110">
        <v>51355.8743169398</v>
      </c>
      <c r="C5" s="99">
        <v>51355.8743169398</v>
      </c>
      <c r="D5" s="99">
        <v>51355.8743169398</v>
      </c>
      <c r="E5" s="99">
        <v>54941.939890710302</v>
      </c>
      <c r="F5" s="99">
        <v>54941.939890710302</v>
      </c>
      <c r="G5" s="99">
        <v>54941.939890710302</v>
      </c>
      <c r="H5" s="99">
        <v>54941.939890710302</v>
      </c>
      <c r="I5" s="99">
        <v>54941.939890710302</v>
      </c>
      <c r="J5" s="99">
        <v>57332.650273223997</v>
      </c>
      <c r="K5" s="99">
        <v>59125.683060109201</v>
      </c>
      <c r="L5" s="99">
        <v>60918.715846994499</v>
      </c>
      <c r="M5" s="99">
        <v>60918.715846994499</v>
      </c>
      <c r="N5" s="99">
        <v>60918.715846994499</v>
      </c>
      <c r="O5" s="99">
        <v>60918.715846994499</v>
      </c>
      <c r="P5" s="99">
        <v>60918.715846994499</v>
      </c>
      <c r="Q5" s="99">
        <v>60918.715846994499</v>
      </c>
      <c r="R5" s="94"/>
      <c r="Z5" s="164"/>
    </row>
    <row r="6" spans="1:26" x14ac:dyDescent="0.3">
      <c r="A6" s="115" t="s">
        <v>51</v>
      </c>
      <c r="B6" s="110">
        <v>54852.071005917103</v>
      </c>
      <c r="C6" s="99">
        <v>54852.071005917103</v>
      </c>
      <c r="D6" s="99">
        <v>55443.786982248501</v>
      </c>
      <c r="E6" s="99">
        <v>58994.082840236602</v>
      </c>
      <c r="F6" s="99">
        <v>58994.082840236602</v>
      </c>
      <c r="G6" s="99">
        <v>58994.082840236602</v>
      </c>
      <c r="H6" s="99">
        <v>58994.082840236602</v>
      </c>
      <c r="I6" s="99">
        <v>58994.082840236602</v>
      </c>
      <c r="J6" s="99">
        <v>62114.071038251299</v>
      </c>
      <c r="K6" s="99">
        <v>63313.462493790103</v>
      </c>
      <c r="L6" s="99">
        <v>64476.4521936889</v>
      </c>
      <c r="M6" s="99">
        <v>64476.4521936889</v>
      </c>
      <c r="N6" s="99">
        <v>64476.4521936889</v>
      </c>
      <c r="O6" s="99">
        <v>63309.426229508099</v>
      </c>
      <c r="P6" s="99">
        <v>63309.426229508099</v>
      </c>
      <c r="Q6" s="99">
        <v>63309.426229508099</v>
      </c>
      <c r="R6" s="94"/>
      <c r="Z6" s="164"/>
    </row>
    <row r="7" spans="1:26" x14ac:dyDescent="0.3">
      <c r="A7" s="116" t="s">
        <v>40</v>
      </c>
      <c r="B7" s="110">
        <v>56137.295081967197</v>
      </c>
      <c r="C7" s="99">
        <v>56137.295081967197</v>
      </c>
      <c r="D7" s="99">
        <v>56734.972677595601</v>
      </c>
      <c r="E7" s="99">
        <v>60321.038251366102</v>
      </c>
      <c r="F7" s="99">
        <v>60321.038251366102</v>
      </c>
      <c r="G7" s="99">
        <v>60321.038251366102</v>
      </c>
      <c r="H7" s="99">
        <v>60321.038251366102</v>
      </c>
      <c r="I7" s="99">
        <v>60321.038251366102</v>
      </c>
      <c r="J7" s="99">
        <v>63309.426229508099</v>
      </c>
      <c r="K7" s="99">
        <v>65106.805762543197</v>
      </c>
      <c r="L7" s="99">
        <v>66267.412110300298</v>
      </c>
      <c r="M7" s="99">
        <v>66267.412110300298</v>
      </c>
      <c r="N7" s="99">
        <v>66267.412110300298</v>
      </c>
      <c r="O7" s="99">
        <v>65102.459016393397</v>
      </c>
      <c r="P7" s="99">
        <v>65102.459016393397</v>
      </c>
      <c r="Q7" s="99">
        <v>65700.136612021801</v>
      </c>
      <c r="R7" s="94"/>
      <c r="Z7" s="164"/>
    </row>
    <row r="8" spans="1:26" x14ac:dyDescent="0.3">
      <c r="A8" s="117" t="s">
        <v>54</v>
      </c>
      <c r="B8" s="111">
        <v>62711.748633879703</v>
      </c>
      <c r="C8" s="101">
        <v>63907.103825136503</v>
      </c>
      <c r="D8" s="101">
        <v>66895.491803278594</v>
      </c>
      <c r="E8" s="101">
        <v>72872.267759562805</v>
      </c>
      <c r="F8" s="101">
        <v>75262.978142076405</v>
      </c>
      <c r="G8" s="101">
        <v>77056.010928961696</v>
      </c>
      <c r="H8" s="101">
        <v>80044.398907103707</v>
      </c>
      <c r="I8" s="101">
        <v>81239.754098360601</v>
      </c>
      <c r="J8" s="101">
        <v>84228.142076502598</v>
      </c>
      <c r="K8" s="101">
        <v>89009.5628415299</v>
      </c>
      <c r="L8" s="101">
        <v>91400.273224043602</v>
      </c>
      <c r="M8" s="101">
        <v>91699.1120218578</v>
      </c>
      <c r="N8" s="101">
        <v>92595.628415300394</v>
      </c>
      <c r="O8" s="101">
        <v>93193.306010928907</v>
      </c>
      <c r="P8" s="101">
        <v>94986.338797814096</v>
      </c>
      <c r="Q8" s="101">
        <v>97377.049180327798</v>
      </c>
      <c r="R8" s="94"/>
      <c r="Z8" s="164"/>
    </row>
    <row r="9" spans="1:26" x14ac:dyDescent="0.3">
      <c r="A9" s="118" t="s">
        <v>55</v>
      </c>
      <c r="B9" s="111">
        <v>75262.978142076405</v>
      </c>
      <c r="C9" s="101">
        <v>77056.010928961696</v>
      </c>
      <c r="D9" s="101">
        <v>80642.076502732205</v>
      </c>
      <c r="E9" s="101">
        <v>86618.8524590163</v>
      </c>
      <c r="F9" s="101">
        <v>89009.5628415299</v>
      </c>
      <c r="G9" s="101">
        <v>90802.595628415205</v>
      </c>
      <c r="H9" s="101">
        <v>93790.983606557304</v>
      </c>
      <c r="I9" s="101">
        <v>96181.693989070904</v>
      </c>
      <c r="J9" s="101">
        <v>100963.114754098</v>
      </c>
      <c r="K9" s="101">
        <v>104549.180327868</v>
      </c>
      <c r="L9" s="101">
        <v>106939.89071038199</v>
      </c>
      <c r="M9" s="101">
        <v>106939.89071038199</v>
      </c>
      <c r="N9" s="101">
        <v>110525.95628415199</v>
      </c>
      <c r="O9" s="101">
        <v>110525.95628415199</v>
      </c>
      <c r="P9" s="101">
        <v>111721.31147540901</v>
      </c>
      <c r="Q9" s="101">
        <v>114112.021857923</v>
      </c>
      <c r="R9" s="94"/>
      <c r="Z9" s="164"/>
    </row>
    <row r="10" spans="1:26" x14ac:dyDescent="0.3">
      <c r="A10" s="119" t="s">
        <v>52</v>
      </c>
      <c r="B10" s="111">
        <v>83032.786885245805</v>
      </c>
      <c r="C10" s="101">
        <v>85423.497267759405</v>
      </c>
      <c r="D10" s="101">
        <v>89607.240437158398</v>
      </c>
      <c r="E10" s="101">
        <v>96181.693989070904</v>
      </c>
      <c r="F10" s="101">
        <v>100365.43715846899</v>
      </c>
      <c r="G10" s="101">
        <v>103353.82513661101</v>
      </c>
      <c r="H10" s="101">
        <v>106342.21311475401</v>
      </c>
      <c r="I10" s="101">
        <v>109000.455373406</v>
      </c>
      <c r="J10" s="101">
        <v>113000</v>
      </c>
      <c r="K10" s="101">
        <v>117711.54164596699</v>
      </c>
      <c r="L10" s="101">
        <v>120593.19624751199</v>
      </c>
      <c r="M10" s="101">
        <v>121881.83060109201</v>
      </c>
      <c r="N10" s="101">
        <v>123077.185792349</v>
      </c>
      <c r="O10" s="101">
        <v>123674.863387978</v>
      </c>
      <c r="P10" s="101">
        <v>124870.218579234</v>
      </c>
      <c r="Q10" s="101">
        <v>127260.928961748</v>
      </c>
      <c r="R10" s="94"/>
      <c r="Z10" s="164"/>
    </row>
    <row r="11" spans="1:26" x14ac:dyDescent="0.3">
      <c r="A11" s="120" t="s">
        <v>56</v>
      </c>
      <c r="B11" s="110">
        <v>86213.017751479201</v>
      </c>
      <c r="C11" s="99">
        <v>87988.165680473307</v>
      </c>
      <c r="D11" s="99">
        <v>91538.461538461503</v>
      </c>
      <c r="E11" s="99">
        <v>98034.188034188002</v>
      </c>
      <c r="F11" s="99">
        <v>102814.814814814</v>
      </c>
      <c r="G11" s="99">
        <v>105777.777777777</v>
      </c>
      <c r="H11" s="99">
        <v>108740.74074074</v>
      </c>
      <c r="I11" s="99">
        <v>113842.592592592</v>
      </c>
      <c r="J11" s="99">
        <v>115000</v>
      </c>
      <c r="K11" s="99">
        <v>121298.22818347299</v>
      </c>
      <c r="L11" s="99">
        <v>124772.102719605</v>
      </c>
      <c r="M11" s="99">
        <v>125467.896174863</v>
      </c>
      <c r="N11" s="99">
        <v>126663.25136612001</v>
      </c>
      <c r="O11" s="99">
        <v>127260.928961748</v>
      </c>
      <c r="P11" s="99">
        <v>128456.28415300501</v>
      </c>
      <c r="Q11" s="99">
        <v>131444.672131147</v>
      </c>
      <c r="R11" s="94"/>
    </row>
    <row r="12" spans="1:26" x14ac:dyDescent="0.3">
      <c r="A12" s="121" t="s">
        <v>45</v>
      </c>
      <c r="B12" s="110">
        <v>88579.881656804704</v>
      </c>
      <c r="C12" s="99">
        <v>89763.313609467397</v>
      </c>
      <c r="D12" s="99">
        <v>92721.893491124196</v>
      </c>
      <c r="E12" s="99">
        <v>100427.35042735</v>
      </c>
      <c r="F12" s="99">
        <v>104000</v>
      </c>
      <c r="G12" s="99">
        <v>106962.962962962</v>
      </c>
      <c r="H12" s="99">
        <v>109925.925925925</v>
      </c>
      <c r="I12" s="99">
        <v>115053.126897389</v>
      </c>
      <c r="J12" s="99">
        <v>118000</v>
      </c>
      <c r="K12" s="99">
        <v>122493.790362642</v>
      </c>
      <c r="L12" s="99">
        <v>125966.07599734599</v>
      </c>
      <c r="M12" s="99">
        <v>126663.25136612001</v>
      </c>
      <c r="N12" s="99">
        <v>127858.606557376</v>
      </c>
      <c r="O12" s="99">
        <v>128456.28415300501</v>
      </c>
      <c r="P12" s="99">
        <v>129651.639344262</v>
      </c>
      <c r="Q12" s="99">
        <v>132640.027322404</v>
      </c>
      <c r="R12" s="94"/>
    </row>
    <row r="13" spans="1:26" x14ac:dyDescent="0.3">
      <c r="A13" s="122" t="s">
        <v>49</v>
      </c>
      <c r="B13" s="110">
        <v>90946.745562130105</v>
      </c>
      <c r="C13" s="99">
        <v>90946.745562130105</v>
      </c>
      <c r="D13" s="99">
        <v>95088.757396449699</v>
      </c>
      <c r="E13" s="99">
        <v>101623.931623931</v>
      </c>
      <c r="F13" s="99">
        <v>104592.592592592</v>
      </c>
      <c r="G13" s="99">
        <v>108148.148148148</v>
      </c>
      <c r="H13" s="99">
        <v>111703.70370370299</v>
      </c>
      <c r="I13" s="99">
        <v>116263.661202185</v>
      </c>
      <c r="J13" s="99">
        <v>119000</v>
      </c>
      <c r="K13" s="99">
        <v>123689.35254181</v>
      </c>
      <c r="L13" s="99">
        <v>127160.049275087</v>
      </c>
      <c r="M13" s="99">
        <v>127858.606557376</v>
      </c>
      <c r="N13" s="99">
        <v>129053.961748633</v>
      </c>
      <c r="O13" s="99">
        <v>129651.639344262</v>
      </c>
      <c r="P13" s="99">
        <v>130846.994535519</v>
      </c>
      <c r="Q13" s="99">
        <v>133835.382513661</v>
      </c>
      <c r="R13" s="94"/>
    </row>
    <row r="14" spans="1:26" x14ac:dyDescent="0.3">
      <c r="A14" s="123" t="s">
        <v>53</v>
      </c>
      <c r="B14" s="110">
        <v>90946.745562130105</v>
      </c>
      <c r="C14" s="99">
        <v>90946.745562130105</v>
      </c>
      <c r="D14" s="99">
        <v>95088.757396449699</v>
      </c>
      <c r="E14" s="99">
        <v>103418.803418803</v>
      </c>
      <c r="F14" s="99">
        <v>105185.18518518499</v>
      </c>
      <c r="G14" s="99">
        <v>108740.74074074</v>
      </c>
      <c r="H14" s="99">
        <v>112296.296296296</v>
      </c>
      <c r="I14" s="99">
        <v>116868.928354583</v>
      </c>
      <c r="J14" s="99">
        <v>120000</v>
      </c>
      <c r="K14" s="99">
        <v>124287.133631395</v>
      </c>
      <c r="L14" s="99">
        <v>127757.035913958</v>
      </c>
      <c r="M14" s="99">
        <v>128456.28415300501</v>
      </c>
      <c r="N14" s="99">
        <v>129651.639344262</v>
      </c>
      <c r="O14" s="99">
        <v>130249.31693989001</v>
      </c>
      <c r="P14" s="99">
        <v>131444.672131147</v>
      </c>
      <c r="Q14" s="99">
        <v>134433.06010928901</v>
      </c>
      <c r="R14" s="94"/>
    </row>
    <row r="15" spans="1:26" x14ac:dyDescent="0.3">
      <c r="A15" s="124" t="s">
        <v>57</v>
      </c>
      <c r="B15" s="110">
        <v>90946.745562130105</v>
      </c>
      <c r="C15" s="99">
        <v>90946.745562130105</v>
      </c>
      <c r="D15" s="99">
        <v>96272.189349112406</v>
      </c>
      <c r="E15" s="99">
        <v>104017.094017094</v>
      </c>
      <c r="F15" s="99">
        <v>107555.55555555499</v>
      </c>
      <c r="G15" s="99">
        <v>111111.11111111099</v>
      </c>
      <c r="H15" s="99">
        <v>114666.666666666</v>
      </c>
      <c r="I15" s="99">
        <v>121105.798421372</v>
      </c>
      <c r="J15" s="99">
        <v>124000</v>
      </c>
      <c r="K15" s="99">
        <v>130264.944527238</v>
      </c>
      <c r="L15" s="99">
        <v>133726.902302662</v>
      </c>
      <c r="M15" s="99">
        <v>134433.06010928901</v>
      </c>
      <c r="N15" s="99">
        <v>136823.77049180301</v>
      </c>
      <c r="O15" s="99">
        <v>137421.448087431</v>
      </c>
      <c r="P15" s="99">
        <v>139214.48087431601</v>
      </c>
      <c r="Q15" s="99">
        <v>142800.546448087</v>
      </c>
      <c r="R15" s="94"/>
    </row>
    <row r="16" spans="1:26" x14ac:dyDescent="0.3">
      <c r="A16" s="125" t="s">
        <v>46</v>
      </c>
      <c r="B16" s="110">
        <v>93005.464480874303</v>
      </c>
      <c r="C16" s="99">
        <v>95191.256830601094</v>
      </c>
      <c r="D16" s="99">
        <v>100109.28961748601</v>
      </c>
      <c r="E16" s="99">
        <v>108579.234972677</v>
      </c>
      <c r="F16" s="99">
        <v>112131.147540983</v>
      </c>
      <c r="G16" s="99">
        <v>116775.956284153</v>
      </c>
      <c r="H16" s="99">
        <v>121967.21311475401</v>
      </c>
      <c r="I16" s="99">
        <v>127158.469945355</v>
      </c>
      <c r="J16" s="99">
        <v>133989.07103825099</v>
      </c>
      <c r="K16" s="99">
        <v>138633.87978141999</v>
      </c>
      <c r="L16" s="99">
        <v>143278.68852458999</v>
      </c>
      <c r="M16" s="99">
        <v>143995.901639344</v>
      </c>
      <c r="N16" s="99">
        <v>146984.28961748601</v>
      </c>
      <c r="O16" s="99">
        <v>147581.967213114</v>
      </c>
      <c r="P16" s="99">
        <v>149972.67759562799</v>
      </c>
      <c r="Q16" s="99">
        <v>154156.420765027</v>
      </c>
      <c r="R16" s="94"/>
    </row>
    <row r="17" spans="1:18" x14ac:dyDescent="0.3">
      <c r="A17" s="126" t="s">
        <v>58</v>
      </c>
      <c r="B17" s="110">
        <v>93005.464480874303</v>
      </c>
      <c r="C17" s="99">
        <v>95191.256830601094</v>
      </c>
      <c r="D17" s="99">
        <v>100109.28961748601</v>
      </c>
      <c r="E17" s="99">
        <v>108579.234972677</v>
      </c>
      <c r="F17" s="99">
        <v>112131.147540983</v>
      </c>
      <c r="G17" s="99">
        <v>116775.956284153</v>
      </c>
      <c r="H17" s="99">
        <v>121967.21311475401</v>
      </c>
      <c r="I17" s="99">
        <v>127158.469945355</v>
      </c>
      <c r="J17" s="99">
        <v>133989.07103825099</v>
      </c>
      <c r="K17" s="99">
        <v>138633.87978141999</v>
      </c>
      <c r="L17" s="99">
        <v>143278.68852458999</v>
      </c>
      <c r="M17" s="99">
        <v>145191.25683060099</v>
      </c>
      <c r="N17" s="99">
        <v>148196.721311475</v>
      </c>
      <c r="O17" s="99">
        <v>150109.28961748601</v>
      </c>
      <c r="P17" s="99">
        <v>153387.978142076</v>
      </c>
      <c r="Q17" s="99">
        <v>157213.114754098</v>
      </c>
      <c r="R17" s="94"/>
    </row>
    <row r="18" spans="1:18" x14ac:dyDescent="0.3">
      <c r="A18" s="108" t="s">
        <v>59</v>
      </c>
      <c r="B18" s="109">
        <v>93005.464480874303</v>
      </c>
      <c r="C18" s="109">
        <v>95191.256830601094</v>
      </c>
      <c r="D18" s="109">
        <v>100109.28961748601</v>
      </c>
      <c r="E18" s="109">
        <v>108579.234972677</v>
      </c>
      <c r="F18" s="109">
        <v>112131.147540983</v>
      </c>
      <c r="G18" s="109">
        <v>116775.956284153</v>
      </c>
      <c r="H18" s="109">
        <v>121967.21311475401</v>
      </c>
      <c r="I18" s="109">
        <v>127158.469945355</v>
      </c>
      <c r="J18" s="109">
        <v>133989.07103825099</v>
      </c>
      <c r="K18" s="109">
        <v>138633.87978141999</v>
      </c>
      <c r="L18" s="109">
        <v>143278.68852458999</v>
      </c>
      <c r="M18" s="109">
        <v>145191.25683060099</v>
      </c>
      <c r="N18" s="109">
        <v>148196.721311475</v>
      </c>
      <c r="O18" s="109">
        <v>150109.28961748601</v>
      </c>
      <c r="P18" s="109">
        <v>153387.978142076</v>
      </c>
      <c r="Q18" s="109">
        <v>157213.114754098</v>
      </c>
      <c r="R18" s="94"/>
    </row>
    <row r="19" spans="1:18" x14ac:dyDescent="0.3">
      <c r="A19" s="97"/>
      <c r="B19" s="98"/>
      <c r="C19" s="98"/>
      <c r="D19" s="98"/>
      <c r="E19" s="98"/>
      <c r="F19" s="98"/>
      <c r="G19" s="98"/>
      <c r="H19" s="98"/>
      <c r="I19" s="98"/>
      <c r="J19" s="98"/>
      <c r="K19" s="98"/>
      <c r="L19" s="98"/>
      <c r="M19" s="98"/>
      <c r="N19" s="98"/>
      <c r="O19" s="98"/>
      <c r="P19" s="98"/>
      <c r="Q19" s="98"/>
    </row>
    <row r="20" spans="1:18" x14ac:dyDescent="0.3">
      <c r="A20" s="32" t="s">
        <v>141</v>
      </c>
      <c r="B20" s="33"/>
      <c r="C20" s="33"/>
      <c r="D20" s="33"/>
      <c r="E20" s="33"/>
      <c r="F20" s="33"/>
      <c r="G20" s="33"/>
      <c r="H20" s="33"/>
      <c r="I20" s="33"/>
      <c r="J20" s="33"/>
      <c r="K20" s="33"/>
      <c r="L20" s="33"/>
      <c r="M20" s="33"/>
      <c r="N20" s="33"/>
      <c r="O20" s="33"/>
      <c r="P20" s="33"/>
      <c r="Q20" s="33"/>
    </row>
    <row r="21" spans="1:18" x14ac:dyDescent="0.3">
      <c r="B21" s="13">
        <v>2022</v>
      </c>
      <c r="C21" s="13">
        <v>2023</v>
      </c>
      <c r="D21" s="13">
        <v>2024</v>
      </c>
      <c r="E21" s="13">
        <v>2025</v>
      </c>
      <c r="F21" s="13">
        <v>2026</v>
      </c>
      <c r="G21" s="13">
        <v>2027</v>
      </c>
      <c r="H21" s="13">
        <v>2028</v>
      </c>
      <c r="I21" s="13">
        <v>2029</v>
      </c>
      <c r="J21" s="13">
        <v>2030</v>
      </c>
      <c r="K21" s="13">
        <v>2031</v>
      </c>
      <c r="L21" s="13">
        <v>2032</v>
      </c>
      <c r="M21" s="13">
        <v>2033</v>
      </c>
      <c r="N21" s="13">
        <v>2034</v>
      </c>
      <c r="O21" s="13">
        <v>2035</v>
      </c>
      <c r="P21" s="13">
        <v>2036</v>
      </c>
      <c r="Q21" s="13">
        <v>2037</v>
      </c>
    </row>
    <row r="22" spans="1:18" x14ac:dyDescent="0.3">
      <c r="A22" s="14" t="s">
        <v>39</v>
      </c>
      <c r="B22" s="12">
        <v>34413</v>
      </c>
      <c r="C22" s="12">
        <f t="shared" ref="C22:Q22" si="0">C3</f>
        <v>34620.9016393442</v>
      </c>
      <c r="D22" s="12">
        <f t="shared" si="0"/>
        <v>37011.612021857902</v>
      </c>
      <c r="E22" s="12">
        <f t="shared" si="0"/>
        <v>41195.3551912568</v>
      </c>
      <c r="F22" s="12">
        <v>41518.49</v>
      </c>
      <c r="G22" s="12">
        <f t="shared" si="0"/>
        <v>41195.3551912568</v>
      </c>
      <c r="H22" s="12">
        <f t="shared" si="0"/>
        <v>41195.3551912568</v>
      </c>
      <c r="I22" s="12">
        <f t="shared" si="0"/>
        <v>41195.3551912568</v>
      </c>
      <c r="J22" s="12">
        <f t="shared" si="0"/>
        <v>42988.387978141996</v>
      </c>
      <c r="K22" s="12">
        <f t="shared" si="0"/>
        <v>44781.420765027302</v>
      </c>
      <c r="L22" s="12">
        <f t="shared" si="0"/>
        <v>46574.453551912498</v>
      </c>
      <c r="M22" s="12">
        <f t="shared" si="0"/>
        <v>46574.453551912498</v>
      </c>
      <c r="N22" s="12">
        <f t="shared" si="0"/>
        <v>46574.453551912498</v>
      </c>
      <c r="O22" s="12">
        <f t="shared" si="0"/>
        <v>45976.775956284102</v>
      </c>
      <c r="P22" s="12">
        <f t="shared" si="0"/>
        <v>45379.098360655698</v>
      </c>
      <c r="Q22" s="12">
        <f t="shared" si="0"/>
        <v>45976.775956284102</v>
      </c>
    </row>
    <row r="23" spans="1:18" x14ac:dyDescent="0.3">
      <c r="A23" s="16" t="s">
        <v>43</v>
      </c>
      <c r="B23" s="12">
        <v>12211</v>
      </c>
      <c r="C23" s="12">
        <f t="shared" ref="C23:Q23" si="1">C4-C3</f>
        <v>11355.874316939902</v>
      </c>
      <c r="D23" s="12">
        <f t="shared" si="1"/>
        <v>8965.1639344262003</v>
      </c>
      <c r="E23" s="12">
        <f t="shared" si="1"/>
        <v>8367.4863387977966</v>
      </c>
      <c r="F23" s="12">
        <v>12211</v>
      </c>
      <c r="G23" s="12">
        <f t="shared" si="1"/>
        <v>8367.4863387977966</v>
      </c>
      <c r="H23" s="12">
        <f t="shared" si="1"/>
        <v>8367.4863387977966</v>
      </c>
      <c r="I23" s="12">
        <f t="shared" si="1"/>
        <v>8367.4863387977966</v>
      </c>
      <c r="J23" s="12">
        <f t="shared" si="1"/>
        <v>8367.4863387978039</v>
      </c>
      <c r="K23" s="12">
        <f t="shared" si="1"/>
        <v>9562.8415300545967</v>
      </c>
      <c r="L23" s="12">
        <f t="shared" si="1"/>
        <v>8965.1639344262003</v>
      </c>
      <c r="M23" s="12">
        <f t="shared" si="1"/>
        <v>8965.1639344262003</v>
      </c>
      <c r="N23" s="12">
        <f t="shared" si="1"/>
        <v>8965.1639344262003</v>
      </c>
      <c r="O23" s="12">
        <f t="shared" si="1"/>
        <v>7769.8087431694003</v>
      </c>
      <c r="P23" s="12">
        <f t="shared" si="1"/>
        <v>8367.4863387978039</v>
      </c>
      <c r="Q23" s="12">
        <f t="shared" si="1"/>
        <v>7769.8087431694003</v>
      </c>
    </row>
    <row r="24" spans="1:18" x14ac:dyDescent="0.3">
      <c r="A24" s="18" t="s">
        <v>47</v>
      </c>
      <c r="B24" s="12">
        <v>5463</v>
      </c>
      <c r="C24" s="12">
        <f t="shared" ref="B24:Q36" si="2">C5-C4</f>
        <v>5379.0983606556983</v>
      </c>
      <c r="D24" s="12">
        <f>D5-D4</f>
        <v>5379.0983606556983</v>
      </c>
      <c r="E24" s="12">
        <f t="shared" si="2"/>
        <v>5379.0983606557056</v>
      </c>
      <c r="F24" s="12">
        <v>5463</v>
      </c>
      <c r="G24" s="12">
        <f t="shared" si="2"/>
        <v>5379.0983606557056</v>
      </c>
      <c r="H24" s="12">
        <f t="shared" si="2"/>
        <v>5379.0983606557056</v>
      </c>
      <c r="I24" s="12">
        <f t="shared" si="2"/>
        <v>5379.0983606557056</v>
      </c>
      <c r="J24" s="12">
        <f t="shared" si="2"/>
        <v>5976.7759562841966</v>
      </c>
      <c r="K24" s="12">
        <f t="shared" si="2"/>
        <v>4781.420765027302</v>
      </c>
      <c r="L24" s="12">
        <f t="shared" si="2"/>
        <v>5379.0983606558002</v>
      </c>
      <c r="M24" s="12">
        <f t="shared" si="2"/>
        <v>5379.0983606558002</v>
      </c>
      <c r="N24" s="12">
        <f t="shared" si="2"/>
        <v>5379.0983606558002</v>
      </c>
      <c r="O24" s="12">
        <f t="shared" si="2"/>
        <v>7172.1311475409966</v>
      </c>
      <c r="P24" s="12">
        <f t="shared" si="2"/>
        <v>7172.1311475409966</v>
      </c>
      <c r="Q24" s="12">
        <f t="shared" si="2"/>
        <v>7172.1311475409966</v>
      </c>
    </row>
    <row r="25" spans="1:18" x14ac:dyDescent="0.3">
      <c r="A25" s="19" t="s">
        <v>51</v>
      </c>
      <c r="B25" s="12">
        <v>4404</v>
      </c>
      <c r="C25" s="12">
        <f t="shared" si="2"/>
        <v>3496.196688977303</v>
      </c>
      <c r="D25" s="12">
        <f t="shared" si="2"/>
        <v>4087.9126653087005</v>
      </c>
      <c r="E25" s="12">
        <f t="shared" si="2"/>
        <v>4052.1429495263001</v>
      </c>
      <c r="F25" s="12">
        <v>4404</v>
      </c>
      <c r="G25" s="12">
        <f t="shared" si="2"/>
        <v>4052.1429495263001</v>
      </c>
      <c r="H25" s="12">
        <f t="shared" si="2"/>
        <v>4052.1429495263001</v>
      </c>
      <c r="I25" s="12">
        <f t="shared" si="2"/>
        <v>4052.1429495263001</v>
      </c>
      <c r="J25" s="12">
        <f t="shared" si="2"/>
        <v>4781.420765027302</v>
      </c>
      <c r="K25" s="12">
        <f t="shared" si="2"/>
        <v>4187.779433680902</v>
      </c>
      <c r="L25" s="12">
        <f t="shared" si="2"/>
        <v>3557.7363466944007</v>
      </c>
      <c r="M25" s="12">
        <f t="shared" si="2"/>
        <v>3557.7363466944007</v>
      </c>
      <c r="N25" s="12">
        <f t="shared" si="2"/>
        <v>3557.7363466944007</v>
      </c>
      <c r="O25" s="12">
        <f t="shared" si="2"/>
        <v>2390.7103825136001</v>
      </c>
      <c r="P25" s="12">
        <f t="shared" si="2"/>
        <v>2390.7103825136001</v>
      </c>
      <c r="Q25" s="12">
        <f t="shared" si="2"/>
        <v>2390.7103825136001</v>
      </c>
    </row>
    <row r="26" spans="1:18" x14ac:dyDescent="0.3">
      <c r="A26" s="20" t="s">
        <v>40</v>
      </c>
      <c r="B26" s="12">
        <v>850</v>
      </c>
      <c r="C26" s="12">
        <f t="shared" si="2"/>
        <v>1285.2240760500936</v>
      </c>
      <c r="D26" s="12">
        <f t="shared" si="2"/>
        <v>1291.1856953470997</v>
      </c>
      <c r="E26" s="12">
        <f t="shared" si="2"/>
        <v>1326.9554111295001</v>
      </c>
      <c r="F26" s="12">
        <v>1839.37</v>
      </c>
      <c r="G26" s="12">
        <f t="shared" si="2"/>
        <v>1326.9554111295001</v>
      </c>
      <c r="H26" s="12">
        <f t="shared" si="2"/>
        <v>1326.9554111295001</v>
      </c>
      <c r="I26" s="12">
        <f t="shared" si="2"/>
        <v>1326.9554111295001</v>
      </c>
      <c r="J26" s="12">
        <f t="shared" si="2"/>
        <v>1195.3551912568</v>
      </c>
      <c r="K26" s="12">
        <f t="shared" si="2"/>
        <v>1793.3432687530949</v>
      </c>
      <c r="L26" s="12">
        <f t="shared" si="2"/>
        <v>1790.9599166113985</v>
      </c>
      <c r="M26" s="12">
        <f t="shared" si="2"/>
        <v>1790.9599166113985</v>
      </c>
      <c r="N26" s="12">
        <f t="shared" si="2"/>
        <v>1790.9599166113985</v>
      </c>
      <c r="O26" s="12">
        <f t="shared" si="2"/>
        <v>1793.0327868852983</v>
      </c>
      <c r="P26" s="12">
        <f t="shared" si="2"/>
        <v>1793.0327868852983</v>
      </c>
      <c r="Q26" s="12">
        <f t="shared" si="2"/>
        <v>2390.7103825137019</v>
      </c>
    </row>
    <row r="27" spans="1:18" x14ac:dyDescent="0.3">
      <c r="A27" s="21" t="s">
        <v>54</v>
      </c>
      <c r="B27" s="12">
        <v>7906.44</v>
      </c>
      <c r="C27" s="12">
        <f t="shared" si="2"/>
        <v>7769.8087431693057</v>
      </c>
      <c r="D27" s="12">
        <f t="shared" si="2"/>
        <v>10160.519125682993</v>
      </c>
      <c r="E27" s="12">
        <f t="shared" si="2"/>
        <v>12551.229508196702</v>
      </c>
      <c r="F27" s="12">
        <v>13479.29</v>
      </c>
      <c r="G27" s="12">
        <f t="shared" si="2"/>
        <v>16734.972677595593</v>
      </c>
      <c r="H27" s="12">
        <f t="shared" si="2"/>
        <v>19723.360655737604</v>
      </c>
      <c r="I27" s="12">
        <f t="shared" si="2"/>
        <v>20918.715846994499</v>
      </c>
      <c r="J27" s="12">
        <f t="shared" si="2"/>
        <v>20918.715846994499</v>
      </c>
      <c r="K27" s="12">
        <f t="shared" si="2"/>
        <v>23902.757078986702</v>
      </c>
      <c r="L27" s="12">
        <f t="shared" si="2"/>
        <v>25132.861113743304</v>
      </c>
      <c r="M27" s="12">
        <f t="shared" si="2"/>
        <v>25431.699911557502</v>
      </c>
      <c r="N27" s="12">
        <f t="shared" si="2"/>
        <v>26328.216305000096</v>
      </c>
      <c r="O27" s="12">
        <f t="shared" si="2"/>
        <v>28090.84699453551</v>
      </c>
      <c r="P27" s="12">
        <f t="shared" si="2"/>
        <v>29883.879781420699</v>
      </c>
      <c r="Q27" s="12">
        <f t="shared" si="2"/>
        <v>31676.912568305997</v>
      </c>
    </row>
    <row r="28" spans="1:18" x14ac:dyDescent="0.3">
      <c r="A28" s="23" t="s">
        <v>55</v>
      </c>
      <c r="B28" s="12">
        <v>12661</v>
      </c>
      <c r="C28" s="12">
        <f t="shared" si="2"/>
        <v>13148.907103825193</v>
      </c>
      <c r="D28" s="12">
        <f t="shared" si="2"/>
        <v>13746.584699453611</v>
      </c>
      <c r="E28" s="12">
        <f t="shared" si="2"/>
        <v>13746.584699453495</v>
      </c>
      <c r="F28" s="12">
        <v>13746.58</v>
      </c>
      <c r="G28" s="12">
        <f t="shared" si="2"/>
        <v>13746.58469945351</v>
      </c>
      <c r="H28" s="12">
        <f t="shared" si="2"/>
        <v>13746.584699453597</v>
      </c>
      <c r="I28" s="12">
        <f t="shared" si="2"/>
        <v>14941.939890710302</v>
      </c>
      <c r="J28" s="12">
        <f t="shared" si="2"/>
        <v>16734.972677595404</v>
      </c>
      <c r="K28" s="12">
        <f t="shared" si="2"/>
        <v>15539.617486338102</v>
      </c>
      <c r="L28" s="12">
        <f t="shared" si="2"/>
        <v>15539.617486338393</v>
      </c>
      <c r="M28" s="12">
        <f t="shared" si="2"/>
        <v>15240.778688524195</v>
      </c>
      <c r="N28" s="12">
        <f t="shared" si="2"/>
        <v>17930.3278688516</v>
      </c>
      <c r="O28" s="12">
        <f t="shared" si="2"/>
        <v>17332.650273223087</v>
      </c>
      <c r="P28" s="12">
        <f t="shared" si="2"/>
        <v>16734.972677594909</v>
      </c>
      <c r="Q28" s="12">
        <f t="shared" si="2"/>
        <v>16734.9726775952</v>
      </c>
    </row>
    <row r="29" spans="1:18" x14ac:dyDescent="0.3">
      <c r="A29" s="24" t="s">
        <v>52</v>
      </c>
      <c r="B29" s="12">
        <v>8278.2000000000007</v>
      </c>
      <c r="C29" s="12">
        <f t="shared" si="2"/>
        <v>8367.4863387977093</v>
      </c>
      <c r="D29" s="12">
        <f t="shared" si="2"/>
        <v>8965.163934426193</v>
      </c>
      <c r="E29" s="12">
        <f t="shared" si="2"/>
        <v>9562.8415300546039</v>
      </c>
      <c r="F29" s="12">
        <v>9107.2999999999993</v>
      </c>
      <c r="G29" s="12">
        <f t="shared" si="2"/>
        <v>12551.2295081958</v>
      </c>
      <c r="H29" s="12">
        <f t="shared" si="2"/>
        <v>12551.229508196702</v>
      </c>
      <c r="I29" s="12">
        <f t="shared" si="2"/>
        <v>12818.761384335099</v>
      </c>
      <c r="J29" s="12">
        <f t="shared" si="2"/>
        <v>12036.885245901998</v>
      </c>
      <c r="K29" s="12">
        <f t="shared" si="2"/>
        <v>13162.361318098992</v>
      </c>
      <c r="L29" s="12">
        <f t="shared" si="2"/>
        <v>13653.30553713</v>
      </c>
      <c r="M29" s="12">
        <f t="shared" si="2"/>
        <v>14941.939890710011</v>
      </c>
      <c r="N29" s="12">
        <f t="shared" si="2"/>
        <v>12551.229508197008</v>
      </c>
      <c r="O29" s="12">
        <f t="shared" si="2"/>
        <v>13148.907103826001</v>
      </c>
      <c r="P29" s="12">
        <f t="shared" si="2"/>
        <v>13148.907103824997</v>
      </c>
      <c r="Q29" s="12">
        <f t="shared" si="2"/>
        <v>13148.907103824997</v>
      </c>
    </row>
    <row r="30" spans="1:18" x14ac:dyDescent="0.3">
      <c r="A30" s="25" t="s">
        <v>56</v>
      </c>
      <c r="B30" s="12">
        <v>2308</v>
      </c>
      <c r="C30" s="12">
        <f t="shared" si="2"/>
        <v>2564.6684127139015</v>
      </c>
      <c r="D30" s="12">
        <f t="shared" si="2"/>
        <v>1931.2211013031047</v>
      </c>
      <c r="E30" s="12">
        <f t="shared" si="2"/>
        <v>1852.4940451170987</v>
      </c>
      <c r="F30" s="12">
        <v>2626.96</v>
      </c>
      <c r="G30" s="12">
        <f t="shared" si="2"/>
        <v>2423.9526411659899</v>
      </c>
      <c r="H30" s="12">
        <f t="shared" si="2"/>
        <v>2398.5276259859966</v>
      </c>
      <c r="I30" s="12">
        <f t="shared" si="2"/>
        <v>4842.1372191859991</v>
      </c>
      <c r="J30" s="12">
        <f t="shared" si="2"/>
        <v>2000</v>
      </c>
      <c r="K30" s="12">
        <f t="shared" si="2"/>
        <v>3586.6865375060006</v>
      </c>
      <c r="L30" s="12">
        <f t="shared" si="2"/>
        <v>4178.9064720930037</v>
      </c>
      <c r="M30" s="12">
        <f t="shared" si="2"/>
        <v>3586.0655737709894</v>
      </c>
      <c r="N30" s="12">
        <f t="shared" si="2"/>
        <v>3586.065573771004</v>
      </c>
      <c r="O30" s="12">
        <f t="shared" si="2"/>
        <v>3586.0655737699999</v>
      </c>
      <c r="P30" s="12">
        <f t="shared" si="2"/>
        <v>3586.065573771004</v>
      </c>
      <c r="Q30" s="12">
        <f t="shared" si="2"/>
        <v>4183.7431693990075</v>
      </c>
    </row>
    <row r="31" spans="1:18" x14ac:dyDescent="0.3">
      <c r="A31" s="26" t="s">
        <v>45</v>
      </c>
      <c r="B31" s="12">
        <v>1608</v>
      </c>
      <c r="C31" s="12">
        <f t="shared" si="2"/>
        <v>1775.1479289940908</v>
      </c>
      <c r="D31" s="12">
        <f t="shared" si="2"/>
        <v>1183.4319526626932</v>
      </c>
      <c r="E31" s="12">
        <f t="shared" si="2"/>
        <v>2393.1623931619979</v>
      </c>
      <c r="F31" s="12">
        <v>1608</v>
      </c>
      <c r="G31" s="12">
        <f t="shared" si="2"/>
        <v>1185.1851851850079</v>
      </c>
      <c r="H31" s="12">
        <f t="shared" si="2"/>
        <v>1185.1851851849933</v>
      </c>
      <c r="I31" s="12">
        <f t="shared" si="2"/>
        <v>1210.5343047969945</v>
      </c>
      <c r="J31" s="12">
        <f t="shared" si="2"/>
        <v>3000</v>
      </c>
      <c r="K31" s="12">
        <f t="shared" si="2"/>
        <v>1195.5621791690064</v>
      </c>
      <c r="L31" s="12">
        <f t="shared" si="2"/>
        <v>1193.9732777409954</v>
      </c>
      <c r="M31" s="12">
        <f t="shared" si="2"/>
        <v>1195.355191257011</v>
      </c>
      <c r="N31" s="12">
        <f t="shared" si="2"/>
        <v>1195.3551912559924</v>
      </c>
      <c r="O31" s="12">
        <f t="shared" si="2"/>
        <v>1195.355191257011</v>
      </c>
      <c r="P31" s="12">
        <f t="shared" si="2"/>
        <v>1195.3551912569965</v>
      </c>
      <c r="Q31" s="12">
        <f t="shared" si="2"/>
        <v>1195.3551912569965</v>
      </c>
    </row>
    <row r="32" spans="1:18" x14ac:dyDescent="0.3">
      <c r="A32" s="27" t="s">
        <v>49</v>
      </c>
      <c r="B32" s="12">
        <v>976</v>
      </c>
      <c r="C32" s="12">
        <f t="shared" si="2"/>
        <v>1183.4319526627078</v>
      </c>
      <c r="D32" s="12">
        <f t="shared" si="2"/>
        <v>2366.8639053255029</v>
      </c>
      <c r="E32" s="12">
        <f t="shared" si="2"/>
        <v>1196.5811965809989</v>
      </c>
      <c r="F32" s="12">
        <v>1196.58</v>
      </c>
      <c r="G32" s="12">
        <f t="shared" si="2"/>
        <v>1185.1851851859974</v>
      </c>
      <c r="H32" s="12">
        <f t="shared" si="2"/>
        <v>1777.7777777779993</v>
      </c>
      <c r="I32" s="12">
        <f t="shared" si="2"/>
        <v>1210.534304796005</v>
      </c>
      <c r="J32" s="12">
        <f t="shared" si="2"/>
        <v>1000</v>
      </c>
      <c r="K32" s="12">
        <f t="shared" si="2"/>
        <v>1195.5621791680023</v>
      </c>
      <c r="L32" s="12">
        <f t="shared" si="2"/>
        <v>1193.97327774101</v>
      </c>
      <c r="M32" s="12">
        <f t="shared" si="2"/>
        <v>1195.3551912559924</v>
      </c>
      <c r="N32" s="12">
        <f t="shared" si="2"/>
        <v>1195.3551912569965</v>
      </c>
      <c r="O32" s="12">
        <f t="shared" si="2"/>
        <v>1195.3551912569965</v>
      </c>
      <c r="P32" s="12">
        <f t="shared" si="2"/>
        <v>1195.3551912569965</v>
      </c>
      <c r="Q32" s="12">
        <f t="shared" si="2"/>
        <v>1195.3551912569965</v>
      </c>
    </row>
    <row r="33" spans="1:28" x14ac:dyDescent="0.3">
      <c r="A33" s="28" t="s">
        <v>53</v>
      </c>
      <c r="B33" s="12">
        <v>505</v>
      </c>
      <c r="C33" s="12">
        <f t="shared" si="2"/>
        <v>0</v>
      </c>
      <c r="D33" s="12">
        <f t="shared" si="2"/>
        <v>0</v>
      </c>
      <c r="E33" s="12">
        <f t="shared" si="2"/>
        <v>1794.8717948720005</v>
      </c>
      <c r="F33" s="12">
        <v>592.59</v>
      </c>
      <c r="G33" s="12">
        <f t="shared" si="2"/>
        <v>592.59259259200189</v>
      </c>
      <c r="H33" s="12">
        <f t="shared" si="2"/>
        <v>592.59259259300597</v>
      </c>
      <c r="I33" s="12">
        <f t="shared" si="2"/>
        <v>605.26715239799523</v>
      </c>
      <c r="J33" s="12">
        <f t="shared" si="2"/>
        <v>1000</v>
      </c>
      <c r="K33" s="12">
        <f t="shared" si="2"/>
        <v>597.78108958499797</v>
      </c>
      <c r="L33" s="12">
        <f t="shared" si="2"/>
        <v>596.98663887099246</v>
      </c>
      <c r="M33" s="12">
        <f t="shared" si="2"/>
        <v>597.67759562900756</v>
      </c>
      <c r="N33" s="12">
        <f t="shared" si="2"/>
        <v>597.67759562900756</v>
      </c>
      <c r="O33" s="12">
        <f t="shared" si="2"/>
        <v>597.67759562800347</v>
      </c>
      <c r="P33" s="12">
        <f t="shared" si="2"/>
        <v>597.67759562800347</v>
      </c>
      <c r="Q33" s="12">
        <f t="shared" si="2"/>
        <v>597.67759562801803</v>
      </c>
    </row>
    <row r="34" spans="1:28" x14ac:dyDescent="0.3">
      <c r="A34" s="29" t="s">
        <v>57</v>
      </c>
      <c r="B34" s="12">
        <v>20</v>
      </c>
      <c r="C34" s="12">
        <f t="shared" ref="C34:Q34" si="3">C15-C14</f>
        <v>0</v>
      </c>
      <c r="D34" s="12">
        <f t="shared" si="3"/>
        <v>1183.4319526627078</v>
      </c>
      <c r="E34" s="12">
        <f t="shared" si="3"/>
        <v>598.29059829100152</v>
      </c>
      <c r="F34" s="12">
        <v>2625.35</v>
      </c>
      <c r="G34" s="12">
        <f t="shared" si="3"/>
        <v>2370.3703703709907</v>
      </c>
      <c r="H34" s="12">
        <f t="shared" si="3"/>
        <v>2370.3703703700012</v>
      </c>
      <c r="I34" s="12">
        <f t="shared" si="3"/>
        <v>4236.870066789008</v>
      </c>
      <c r="J34" s="12">
        <f t="shared" si="3"/>
        <v>4000</v>
      </c>
      <c r="K34" s="12">
        <f t="shared" si="3"/>
        <v>5977.8108958429948</v>
      </c>
      <c r="L34" s="12">
        <f t="shared" si="3"/>
        <v>5969.866388704002</v>
      </c>
      <c r="M34" s="12">
        <f t="shared" si="3"/>
        <v>5976.7759562840074</v>
      </c>
      <c r="N34" s="12">
        <f t="shared" si="3"/>
        <v>7172.1311475410039</v>
      </c>
      <c r="O34" s="12">
        <f t="shared" si="3"/>
        <v>7172.1311475409893</v>
      </c>
      <c r="P34" s="12">
        <f t="shared" si="3"/>
        <v>7769.8087431690074</v>
      </c>
      <c r="Q34" s="12">
        <f t="shared" si="3"/>
        <v>8367.4863387979858</v>
      </c>
    </row>
    <row r="35" spans="1:28" x14ac:dyDescent="0.3">
      <c r="A35" s="30" t="s">
        <v>46</v>
      </c>
      <c r="B35" s="12">
        <v>2613</v>
      </c>
      <c r="C35" s="12">
        <f>C16-C15</f>
        <v>4244.5112684709893</v>
      </c>
      <c r="D35" s="12">
        <f t="shared" si="2"/>
        <v>3837.1002683736006</v>
      </c>
      <c r="E35" s="12">
        <f t="shared" si="2"/>
        <v>4562.1409555830032</v>
      </c>
      <c r="F35" s="12">
        <v>4703.6499999999996</v>
      </c>
      <c r="G35" s="12">
        <f t="shared" si="2"/>
        <v>5664.8451730420056</v>
      </c>
      <c r="H35" s="12">
        <f t="shared" si="2"/>
        <v>7300.5464480880037</v>
      </c>
      <c r="I35" s="12">
        <f t="shared" si="2"/>
        <v>6052.6715239829937</v>
      </c>
      <c r="J35" s="12">
        <f t="shared" si="2"/>
        <v>9989.071038250986</v>
      </c>
      <c r="K35" s="12">
        <f t="shared" si="2"/>
        <v>8368.9352541819972</v>
      </c>
      <c r="L35" s="12">
        <f t="shared" si="2"/>
        <v>9551.7862219279923</v>
      </c>
      <c r="M35" s="12">
        <f t="shared" si="2"/>
        <v>9562.8415300549823</v>
      </c>
      <c r="N35" s="12">
        <f t="shared" si="2"/>
        <v>10160.519125683</v>
      </c>
      <c r="O35" s="12">
        <f t="shared" si="2"/>
        <v>10160.519125683</v>
      </c>
      <c r="P35" s="12">
        <f t="shared" si="2"/>
        <v>10758.196721311979</v>
      </c>
      <c r="Q35" s="12">
        <f t="shared" si="2"/>
        <v>11355.874316939997</v>
      </c>
      <c r="S35" s="159" t="s">
        <v>142</v>
      </c>
      <c r="T35" s="159" t="s">
        <v>143</v>
      </c>
      <c r="U35" s="159" t="s">
        <v>98</v>
      </c>
      <c r="V35" s="159"/>
      <c r="W35" s="159"/>
      <c r="X35" s="159"/>
      <c r="Y35" s="159" t="s">
        <v>142</v>
      </c>
      <c r="Z35" s="159" t="s">
        <v>143</v>
      </c>
      <c r="AA35" s="159" t="s">
        <v>98</v>
      </c>
      <c r="AB35" s="160"/>
    </row>
    <row r="36" spans="1:28" x14ac:dyDescent="0.3">
      <c r="A36" s="31" t="s">
        <v>58</v>
      </c>
      <c r="B36" s="12">
        <f t="shared" si="2"/>
        <v>0</v>
      </c>
      <c r="C36" s="12">
        <f t="shared" si="2"/>
        <v>0</v>
      </c>
      <c r="D36" s="12">
        <f t="shared" si="2"/>
        <v>0</v>
      </c>
      <c r="E36" s="12">
        <f t="shared" si="2"/>
        <v>0</v>
      </c>
      <c r="F36" s="12">
        <f t="shared" si="2"/>
        <v>0</v>
      </c>
      <c r="G36" s="12">
        <f t="shared" si="2"/>
        <v>0</v>
      </c>
      <c r="H36" s="12">
        <f t="shared" si="2"/>
        <v>0</v>
      </c>
      <c r="I36" s="12">
        <f t="shared" si="2"/>
        <v>0</v>
      </c>
      <c r="J36" s="12">
        <f t="shared" si="2"/>
        <v>0</v>
      </c>
      <c r="K36" s="12">
        <f t="shared" si="2"/>
        <v>0</v>
      </c>
      <c r="L36" s="12">
        <f t="shared" si="2"/>
        <v>0</v>
      </c>
      <c r="M36" s="12">
        <f t="shared" si="2"/>
        <v>1195.3551912569965</v>
      </c>
      <c r="N36" s="12">
        <f t="shared" si="2"/>
        <v>1212.4316939889977</v>
      </c>
      <c r="O36" s="12">
        <f t="shared" si="2"/>
        <v>2527.3224043720111</v>
      </c>
      <c r="P36" s="12">
        <f t="shared" si="2"/>
        <v>3415.3005464480084</v>
      </c>
      <c r="Q36" s="12">
        <f t="shared" si="2"/>
        <v>3056.6939890710055</v>
      </c>
      <c r="S36" s="161">
        <f>SUM(B22:B26,B30,)</f>
        <v>59649</v>
      </c>
      <c r="T36" s="161">
        <f>SUM(B27:B29,B31:B35)</f>
        <v>34567.64</v>
      </c>
      <c r="U36" s="161">
        <f>SUM(S36:T36)</f>
        <v>94216.639999999999</v>
      </c>
      <c r="V36" s="159"/>
      <c r="W36" s="159"/>
      <c r="X36" s="159"/>
      <c r="Y36" s="161">
        <f>SUM(F22:F26,F30,F34)</f>
        <v>70688.170000000013</v>
      </c>
      <c r="Z36" s="161">
        <f>SUM(F27:F29,F31:F33,F35)</f>
        <v>44433.99</v>
      </c>
      <c r="AA36" s="161">
        <f>SUM(Y36:Z36)</f>
        <v>115122.16</v>
      </c>
      <c r="AB36" s="160"/>
    </row>
    <row r="37" spans="1:28" x14ac:dyDescent="0.3">
      <c r="A37" s="32" t="s">
        <v>59</v>
      </c>
      <c r="B37" s="12">
        <f>SUM(B22:B36)</f>
        <v>94216.639999999999</v>
      </c>
      <c r="C37" s="12">
        <f t="shared" ref="C37:Q37" si="4">SUM(C22:C36)</f>
        <v>95191.256830601094</v>
      </c>
      <c r="D37" s="12">
        <f t="shared" si="4"/>
        <v>100109.28961748601</v>
      </c>
      <c r="E37" s="12">
        <f t="shared" si="4"/>
        <v>108579.234972677</v>
      </c>
      <c r="F37" s="12">
        <f t="shared" si="4"/>
        <v>115122.16</v>
      </c>
      <c r="G37" s="12">
        <f t="shared" si="4"/>
        <v>116775.956284153</v>
      </c>
      <c r="H37" s="12">
        <f t="shared" si="4"/>
        <v>121967.21311475401</v>
      </c>
      <c r="I37" s="12">
        <f t="shared" si="4"/>
        <v>127158.469945355</v>
      </c>
      <c r="J37" s="12">
        <f t="shared" si="4"/>
        <v>133989.07103825099</v>
      </c>
      <c r="K37" s="12">
        <f t="shared" si="4"/>
        <v>138633.87978141999</v>
      </c>
      <c r="L37" s="12">
        <f t="shared" si="4"/>
        <v>143278.68852458999</v>
      </c>
      <c r="M37" s="12">
        <f t="shared" si="4"/>
        <v>145191.25683060099</v>
      </c>
      <c r="N37" s="12">
        <f t="shared" si="4"/>
        <v>148196.721311475</v>
      </c>
      <c r="O37" s="12">
        <f t="shared" si="4"/>
        <v>150109.28961748601</v>
      </c>
      <c r="P37" s="12">
        <f t="shared" si="4"/>
        <v>153387.978142076</v>
      </c>
      <c r="Q37" s="12">
        <f t="shared" si="4"/>
        <v>157213.114754098</v>
      </c>
      <c r="S37" s="162">
        <f>S36/U36</f>
        <v>0.63310472544977192</v>
      </c>
      <c r="T37" s="162">
        <f>T36/U36</f>
        <v>0.36689527455022808</v>
      </c>
      <c r="U37" s="162"/>
      <c r="V37" s="162"/>
      <c r="W37" s="162"/>
      <c r="X37" s="162"/>
      <c r="Y37" s="162">
        <f>Y36/AA36</f>
        <v>0.61402748176371957</v>
      </c>
      <c r="Z37" s="162">
        <f>Z36/AA36</f>
        <v>0.38597251823628048</v>
      </c>
      <c r="AA37" s="162"/>
      <c r="AB37" s="160"/>
    </row>
    <row r="38" spans="1:28" x14ac:dyDescent="0.3">
      <c r="S38" s="160"/>
      <c r="T38" s="160"/>
      <c r="U38" s="160"/>
      <c r="V38" s="160"/>
      <c r="W38" s="160"/>
      <c r="X38" s="160"/>
      <c r="Y38" s="160"/>
      <c r="Z38" s="160"/>
      <c r="AA38" s="160"/>
      <c r="AB38" s="160"/>
    </row>
    <row r="39" spans="1:28" x14ac:dyDescent="0.3">
      <c r="A39" s="11" t="s">
        <v>144</v>
      </c>
      <c r="D39" s="34" t="s">
        <v>145</v>
      </c>
    </row>
    <row r="40" spans="1:28" x14ac:dyDescent="0.3">
      <c r="A40" s="95"/>
      <c r="B40" s="102">
        <v>2022</v>
      </c>
      <c r="C40" s="96">
        <v>2023</v>
      </c>
      <c r="D40" s="96">
        <v>2024</v>
      </c>
      <c r="E40" s="96">
        <v>2025</v>
      </c>
      <c r="F40" s="102">
        <v>2026</v>
      </c>
      <c r="G40" s="96">
        <v>2027</v>
      </c>
      <c r="H40" s="96">
        <v>2028</v>
      </c>
      <c r="I40" s="96">
        <v>2029</v>
      </c>
      <c r="J40" s="96">
        <v>2030</v>
      </c>
      <c r="K40" s="96">
        <v>2031</v>
      </c>
      <c r="L40" s="96">
        <v>2032</v>
      </c>
      <c r="M40" s="96">
        <v>2033</v>
      </c>
      <c r="N40" s="96">
        <v>2034</v>
      </c>
      <c r="O40" s="96">
        <v>2035</v>
      </c>
      <c r="P40" s="96">
        <v>2036</v>
      </c>
      <c r="Q40" s="102">
        <v>2037</v>
      </c>
    </row>
    <row r="41" spans="1:28" x14ac:dyDescent="0.3">
      <c r="A41" s="112" t="s">
        <v>39</v>
      </c>
      <c r="B41" s="199">
        <v>34413</v>
      </c>
      <c r="C41" s="199">
        <f>SUM(J152)</f>
        <v>34620.9</v>
      </c>
      <c r="D41" s="106">
        <v>37011.612021857902</v>
      </c>
      <c r="E41" s="106">
        <v>41195.3551912568</v>
      </c>
      <c r="F41" s="204">
        <f>M151+M152</f>
        <v>41518.49</v>
      </c>
      <c r="G41" s="106">
        <v>41195.3551912568</v>
      </c>
      <c r="H41" s="106">
        <v>41195.3551912568</v>
      </c>
      <c r="I41" s="106">
        <v>41195.3551912568</v>
      </c>
      <c r="J41" s="106">
        <v>42988.387978141996</v>
      </c>
      <c r="K41" s="106">
        <v>44781.420765027302</v>
      </c>
      <c r="L41" s="106">
        <v>46574.453551912498</v>
      </c>
      <c r="M41" s="106">
        <v>46574.453551912498</v>
      </c>
      <c r="N41" s="106">
        <v>46574.453551912498</v>
      </c>
      <c r="O41" s="106">
        <v>45976.775956284102</v>
      </c>
      <c r="P41" s="106">
        <v>45379.098360655698</v>
      </c>
      <c r="Q41" s="105">
        <f>F41+F41*'Cap 4 4.3, 4.5, 4.6, 4.7'!B110</f>
        <v>47027.993623000002</v>
      </c>
      <c r="R41" s="94"/>
    </row>
    <row r="42" spans="1:28" x14ac:dyDescent="0.3">
      <c r="A42" s="113" t="s">
        <v>43</v>
      </c>
      <c r="B42" s="199">
        <f>I164+I163</f>
        <v>12211</v>
      </c>
      <c r="C42" s="199">
        <f>J164+J163</f>
        <v>12211</v>
      </c>
      <c r="D42" s="106">
        <v>8965.1639344262003</v>
      </c>
      <c r="E42" s="106">
        <v>8367.4863387977966</v>
      </c>
      <c r="F42" s="204">
        <f>SUM(M163:M164)</f>
        <v>12211</v>
      </c>
      <c r="G42" s="106">
        <v>8367.4863387977966</v>
      </c>
      <c r="H42" s="106">
        <v>8367.4863387977966</v>
      </c>
      <c r="I42" s="106">
        <v>8367.4863387977966</v>
      </c>
      <c r="J42" s="106">
        <v>8367.4863387978039</v>
      </c>
      <c r="K42" s="106">
        <v>9562.8415300545967</v>
      </c>
      <c r="L42" s="106">
        <v>8965.1639344262003</v>
      </c>
      <c r="M42" s="106">
        <v>8965.1639344262003</v>
      </c>
      <c r="N42" s="106">
        <v>8965.1639344262003</v>
      </c>
      <c r="O42" s="106">
        <v>7769.8087431694003</v>
      </c>
      <c r="P42" s="106">
        <v>8367.4863387978039</v>
      </c>
      <c r="Q42" s="106">
        <v>7769.8087431694003</v>
      </c>
      <c r="R42" s="94"/>
    </row>
    <row r="43" spans="1:28" x14ac:dyDescent="0.3">
      <c r="A43" s="114" t="s">
        <v>47</v>
      </c>
      <c r="B43" s="199">
        <v>5463</v>
      </c>
      <c r="C43" s="199">
        <f>J150</f>
        <v>5463</v>
      </c>
      <c r="D43" s="106">
        <v>5379.0983606556983</v>
      </c>
      <c r="E43" s="106">
        <v>5379.0983606557056</v>
      </c>
      <c r="F43" s="204">
        <f>M150</f>
        <v>5463</v>
      </c>
      <c r="G43" s="106">
        <v>5379.0983606557056</v>
      </c>
      <c r="H43" s="106">
        <v>5379.0983606557056</v>
      </c>
      <c r="I43" s="106">
        <v>5379.0983606557056</v>
      </c>
      <c r="J43" s="106">
        <v>5976.7759562841966</v>
      </c>
      <c r="K43" s="106">
        <v>4781.420765027302</v>
      </c>
      <c r="L43" s="106">
        <v>5379.0983606558002</v>
      </c>
      <c r="M43" s="106">
        <v>5379.0983606558002</v>
      </c>
      <c r="N43" s="106">
        <v>5379.0983606558002</v>
      </c>
      <c r="O43" s="106">
        <v>7172.1311475409966</v>
      </c>
      <c r="P43" s="106">
        <v>7172.1311475409966</v>
      </c>
      <c r="Q43" s="106">
        <v>7172.1311475409966</v>
      </c>
      <c r="R43" s="94"/>
    </row>
    <row r="44" spans="1:28" x14ac:dyDescent="0.3">
      <c r="A44" s="115" t="s">
        <v>51</v>
      </c>
      <c r="B44" s="199">
        <f>I165+I169</f>
        <v>4404</v>
      </c>
      <c r="C44" s="199">
        <f>J165+J169</f>
        <v>4404</v>
      </c>
      <c r="D44" s="106">
        <v>4087.9126653087005</v>
      </c>
      <c r="E44" s="106">
        <v>4052.1429495263001</v>
      </c>
      <c r="F44" s="204">
        <f>M169+M165</f>
        <v>4404</v>
      </c>
      <c r="G44" s="106">
        <v>4052.1429495263001</v>
      </c>
      <c r="H44" s="106">
        <v>4052.1429495263001</v>
      </c>
      <c r="I44" s="106">
        <v>4052.1429495263001</v>
      </c>
      <c r="J44" s="106">
        <v>4781.420765027302</v>
      </c>
      <c r="K44" s="106">
        <v>4187.779433680902</v>
      </c>
      <c r="L44" s="106">
        <v>3557.7363466944007</v>
      </c>
      <c r="M44" s="106">
        <v>3557.7363466944007</v>
      </c>
      <c r="N44" s="106">
        <v>3557.7363466944007</v>
      </c>
      <c r="O44" s="106">
        <v>2390.7103825136001</v>
      </c>
      <c r="P44" s="106">
        <v>2390.7103825136001</v>
      </c>
      <c r="Q44" s="106">
        <v>2390.7103825136001</v>
      </c>
      <c r="R44" s="94"/>
    </row>
    <row r="45" spans="1:28" x14ac:dyDescent="0.3">
      <c r="A45" s="116" t="s">
        <v>40</v>
      </c>
      <c r="B45" s="199">
        <f>SUM(I154:I156)</f>
        <v>850</v>
      </c>
      <c r="C45" s="199">
        <f>SUM(J154:J156)</f>
        <v>1178.3699999999999</v>
      </c>
      <c r="D45" s="106">
        <v>1291.1856953470997</v>
      </c>
      <c r="E45" s="106">
        <v>1326.9554111295001</v>
      </c>
      <c r="F45" s="204">
        <f>SUM(M154:M156)</f>
        <v>1839.37</v>
      </c>
      <c r="G45" s="106">
        <v>1326.9554111295001</v>
      </c>
      <c r="H45" s="106">
        <v>1326.9554111295001</v>
      </c>
      <c r="I45" s="106">
        <v>1326.9554111295001</v>
      </c>
      <c r="J45" s="106">
        <v>1195.3551912568</v>
      </c>
      <c r="K45" s="106">
        <v>1793.3432687530949</v>
      </c>
      <c r="L45" s="106">
        <v>1790.9599166113985</v>
      </c>
      <c r="M45" s="106">
        <v>1790.9599166113985</v>
      </c>
      <c r="N45" s="106">
        <v>1790.9599166113985</v>
      </c>
      <c r="O45" s="106">
        <v>1793.0327868852983</v>
      </c>
      <c r="P45" s="106">
        <v>1793.0327868852983</v>
      </c>
      <c r="Q45" s="105">
        <f>F45+F45*'Cap 4 4.3, 4.5, 4.6, 4.7'!B111</f>
        <v>1840.1057479999999</v>
      </c>
      <c r="R45" s="94"/>
    </row>
    <row r="46" spans="1:28" x14ac:dyDescent="0.3">
      <c r="A46" s="117" t="s">
        <v>54</v>
      </c>
      <c r="B46" s="199">
        <f>I162</f>
        <v>7906.44</v>
      </c>
      <c r="C46" s="199">
        <f>J162</f>
        <v>7906.44</v>
      </c>
      <c r="D46" s="106">
        <v>10160.519125682993</v>
      </c>
      <c r="E46" s="106">
        <v>12551.229508196702</v>
      </c>
      <c r="F46" s="204">
        <f>M162</f>
        <v>13479.29</v>
      </c>
      <c r="G46" s="106">
        <v>16734.972677595593</v>
      </c>
      <c r="H46" s="106">
        <v>19723.360655737604</v>
      </c>
      <c r="I46" s="106">
        <v>20918.715846994499</v>
      </c>
      <c r="J46" s="106">
        <v>20918.715846994499</v>
      </c>
      <c r="K46" s="106">
        <v>23902.757078986702</v>
      </c>
      <c r="L46" s="106">
        <v>25132.861113743304</v>
      </c>
      <c r="M46" s="106">
        <v>25431.699911557502</v>
      </c>
      <c r="N46" s="106">
        <v>26328.216305000096</v>
      </c>
      <c r="O46" s="106">
        <v>28090.84699453551</v>
      </c>
      <c r="P46" s="106">
        <v>29883.879781420699</v>
      </c>
      <c r="Q46" s="105">
        <f>F46+F46*'Cap 4 4.3, 4.5, 4.6, 4.7'!B113</f>
        <v>18474.714874000001</v>
      </c>
      <c r="R46" s="94"/>
    </row>
    <row r="47" spans="1:28" x14ac:dyDescent="0.3">
      <c r="A47" s="118" t="s">
        <v>55</v>
      </c>
      <c r="B47" s="199">
        <f>I159</f>
        <v>12661</v>
      </c>
      <c r="C47" s="199">
        <f>J159</f>
        <v>13148.91</v>
      </c>
      <c r="D47" s="106">
        <v>13746.584699453611</v>
      </c>
      <c r="E47" s="106">
        <v>13746.584699453495</v>
      </c>
      <c r="F47" s="204">
        <f>M159</f>
        <v>13746.58</v>
      </c>
      <c r="G47" s="106">
        <v>13746.58469945351</v>
      </c>
      <c r="H47" s="106">
        <v>13746.584699453597</v>
      </c>
      <c r="I47" s="106">
        <v>14941.939890710302</v>
      </c>
      <c r="J47" s="106">
        <v>16734.972677595404</v>
      </c>
      <c r="K47" s="106">
        <v>15539.617486338102</v>
      </c>
      <c r="L47" s="106">
        <v>15539.617486338393</v>
      </c>
      <c r="M47" s="106">
        <v>15240.778688524195</v>
      </c>
      <c r="N47" s="106">
        <v>17930.3278688516</v>
      </c>
      <c r="O47" s="106">
        <v>17332.650273223087</v>
      </c>
      <c r="P47" s="106">
        <v>16734.972677594909</v>
      </c>
      <c r="Q47" s="105">
        <f>F47+F47*'Cap 4 4.3, 4.5, 4.6, 4.7'!B115</f>
        <v>14532.884376</v>
      </c>
      <c r="R47" s="94"/>
    </row>
    <row r="48" spans="1:28" x14ac:dyDescent="0.3">
      <c r="A48" s="119" t="s">
        <v>52</v>
      </c>
      <c r="B48" s="199">
        <f>I157</f>
        <v>8278.2000000000007</v>
      </c>
      <c r="C48" s="199">
        <f>J157</f>
        <v>8367.49</v>
      </c>
      <c r="D48" s="106">
        <v>8965.163934426193</v>
      </c>
      <c r="E48" s="106">
        <v>9562.8415300546039</v>
      </c>
      <c r="F48" s="204">
        <f>M157</f>
        <v>9107.2999999999993</v>
      </c>
      <c r="G48" s="106">
        <v>12551.2295081958</v>
      </c>
      <c r="H48" s="106">
        <v>12551.229508196702</v>
      </c>
      <c r="I48" s="106">
        <v>12818.761384335099</v>
      </c>
      <c r="J48" s="106">
        <v>12818.761384335099</v>
      </c>
      <c r="K48" s="106">
        <v>13162.361318098992</v>
      </c>
      <c r="L48" s="106">
        <v>13653.30553713</v>
      </c>
      <c r="M48" s="106">
        <v>14941.939890710011</v>
      </c>
      <c r="N48" s="106">
        <v>14941.939890710011</v>
      </c>
      <c r="O48" s="106">
        <v>14941.939890710011</v>
      </c>
      <c r="P48" s="106">
        <v>14941.939890710011</v>
      </c>
      <c r="Q48" s="105">
        <f>F48+F48*'Cap 4 4.3, 4.5, 4.6, 4.7'!B114</f>
        <v>9895.0814499999997</v>
      </c>
      <c r="R48" s="94"/>
    </row>
    <row r="49" spans="1:18" x14ac:dyDescent="0.3">
      <c r="A49" s="120" t="s">
        <v>56</v>
      </c>
      <c r="B49" s="199">
        <v>2308</v>
      </c>
      <c r="C49" s="199">
        <f>J153</f>
        <v>2626.96</v>
      </c>
      <c r="D49" s="106">
        <f t="shared" ref="D49:J49" si="5">AVERAGE($B$30:$J$30)</f>
        <v>2549.773449496899</v>
      </c>
      <c r="E49" s="106">
        <f t="shared" si="5"/>
        <v>2549.773449496899</v>
      </c>
      <c r="F49" s="204">
        <f>M153</f>
        <v>2626.96</v>
      </c>
      <c r="G49" s="106">
        <f t="shared" si="5"/>
        <v>2549.773449496899</v>
      </c>
      <c r="H49" s="106">
        <f t="shared" si="5"/>
        <v>2549.773449496899</v>
      </c>
      <c r="I49" s="106">
        <f t="shared" si="5"/>
        <v>2549.773449496899</v>
      </c>
      <c r="J49" s="106">
        <f t="shared" si="5"/>
        <v>2549.773449496899</v>
      </c>
      <c r="K49" s="106">
        <v>3586.6865375060006</v>
      </c>
      <c r="L49" s="106">
        <v>4178.9064720930037</v>
      </c>
      <c r="M49" s="106">
        <v>4183.7431693990075</v>
      </c>
      <c r="N49" s="106">
        <v>4183.7431693990075</v>
      </c>
      <c r="O49" s="106">
        <v>4183.7431693990075</v>
      </c>
      <c r="P49" s="106">
        <v>4183.7431693990075</v>
      </c>
      <c r="Q49" s="105">
        <f>F49+F49*'Cap 4 4.3, 4.5, 4.6, 4.7'!B118</f>
        <v>2703.1418400000002</v>
      </c>
      <c r="R49" s="94"/>
    </row>
    <row r="50" spans="1:18" x14ac:dyDescent="0.3">
      <c r="A50" s="121" t="s">
        <v>45</v>
      </c>
      <c r="B50" s="199">
        <f>I161</f>
        <v>1608</v>
      </c>
      <c r="C50" s="199">
        <f>J161</f>
        <v>1608</v>
      </c>
      <c r="D50" s="106">
        <f>B50</f>
        <v>1608</v>
      </c>
      <c r="E50" s="106">
        <f>B50</f>
        <v>1608</v>
      </c>
      <c r="F50" s="204">
        <f>M161</f>
        <v>1608</v>
      </c>
      <c r="G50" s="105">
        <f>1640+1640*0.0032</f>
        <v>1645.248</v>
      </c>
      <c r="H50" s="105">
        <f>G50</f>
        <v>1645.248</v>
      </c>
      <c r="I50" s="105">
        <f>G50</f>
        <v>1645.248</v>
      </c>
      <c r="J50" s="105">
        <f>G50</f>
        <v>1645.248</v>
      </c>
      <c r="K50" s="105">
        <f>G50</f>
        <v>1645.248</v>
      </c>
      <c r="L50" s="105">
        <f>G50</f>
        <v>1645.248</v>
      </c>
      <c r="M50" s="105">
        <f>L50</f>
        <v>1645.248</v>
      </c>
      <c r="N50" s="105">
        <f>M50</f>
        <v>1645.248</v>
      </c>
      <c r="O50" s="105">
        <f>N50</f>
        <v>1645.248</v>
      </c>
      <c r="P50" s="105">
        <f>O50</f>
        <v>1645.248</v>
      </c>
      <c r="Q50" s="105">
        <f>1640+P50*0.0032</f>
        <v>1645.2647936000001</v>
      </c>
      <c r="R50" s="94"/>
    </row>
    <row r="51" spans="1:18" x14ac:dyDescent="0.3">
      <c r="A51" s="122" t="s">
        <v>49</v>
      </c>
      <c r="B51" s="199">
        <f>I158</f>
        <v>976</v>
      </c>
      <c r="C51" s="199">
        <f>J158</f>
        <v>1183.43</v>
      </c>
      <c r="D51" s="106">
        <v>2366.8639053255029</v>
      </c>
      <c r="E51" s="106">
        <v>1196.5811965809989</v>
      </c>
      <c r="F51" s="204">
        <f>M158</f>
        <v>1196.58</v>
      </c>
      <c r="G51" s="106">
        <v>1185.1851851859974</v>
      </c>
      <c r="H51" s="106">
        <v>1777.7777777779993</v>
      </c>
      <c r="I51" s="106">
        <v>1210.534304796005</v>
      </c>
      <c r="J51" s="106">
        <v>1000</v>
      </c>
      <c r="K51" s="106">
        <v>1195.5621791680023</v>
      </c>
      <c r="L51" s="106">
        <v>1193.97327774101</v>
      </c>
      <c r="M51" s="106">
        <v>1195.3551912559924</v>
      </c>
      <c r="N51" s="106">
        <v>1195.3551912569965</v>
      </c>
      <c r="O51" s="106">
        <v>1195.3551912569965</v>
      </c>
      <c r="P51" s="106">
        <v>1195.3551912569965</v>
      </c>
      <c r="Q51" s="106">
        <v>1195.3551912569965</v>
      </c>
      <c r="R51" s="94"/>
    </row>
    <row r="52" spans="1:18" x14ac:dyDescent="0.3">
      <c r="A52" s="123" t="s">
        <v>53</v>
      </c>
      <c r="B52" s="199">
        <v>505</v>
      </c>
      <c r="C52" s="199">
        <v>506</v>
      </c>
      <c r="D52" s="107">
        <v>408</v>
      </c>
      <c r="E52" s="106">
        <v>1794.8717948720005</v>
      </c>
      <c r="F52" s="204">
        <f>M149</f>
        <v>592.59</v>
      </c>
      <c r="G52" s="106">
        <v>592.59259259200189</v>
      </c>
      <c r="H52" s="106">
        <v>592.59259259300597</v>
      </c>
      <c r="I52" s="106">
        <v>605.26715239799523</v>
      </c>
      <c r="J52" s="106">
        <v>1000</v>
      </c>
      <c r="K52" s="106">
        <v>597.78108958499797</v>
      </c>
      <c r="L52" s="106">
        <v>596.98663887099246</v>
      </c>
      <c r="M52" s="106">
        <v>597.67759562900756</v>
      </c>
      <c r="N52" s="106">
        <v>597.67759562900756</v>
      </c>
      <c r="O52" s="106">
        <v>597.67759562800347</v>
      </c>
      <c r="P52" s="106">
        <v>597.67759562800347</v>
      </c>
      <c r="Q52" s="106">
        <v>597.67759562801803</v>
      </c>
      <c r="R52" s="94"/>
    </row>
    <row r="53" spans="1:18" x14ac:dyDescent="0.3">
      <c r="A53" s="124" t="s">
        <v>57</v>
      </c>
      <c r="B53" s="199">
        <f>'Anexo 1 Cuadro A1.9'!M10</f>
        <v>20</v>
      </c>
      <c r="C53" s="199">
        <v>20</v>
      </c>
      <c r="D53" s="106">
        <v>1183.4319526627078</v>
      </c>
      <c r="E53" s="106">
        <v>598.29059829100152</v>
      </c>
      <c r="F53" s="204">
        <f>M166</f>
        <v>2625.35</v>
      </c>
      <c r="G53" s="106">
        <v>2370.3703703709907</v>
      </c>
      <c r="H53" s="106">
        <v>2370.3703703700012</v>
      </c>
      <c r="I53" s="106">
        <v>4236.870066789008</v>
      </c>
      <c r="J53" s="106">
        <v>4000</v>
      </c>
      <c r="K53" s="106">
        <v>5977.8108958429948</v>
      </c>
      <c r="L53" s="106">
        <v>5969.866388704002</v>
      </c>
      <c r="M53" s="106">
        <v>5976.7759562840074</v>
      </c>
      <c r="N53" s="106">
        <v>7172.1311475410039</v>
      </c>
      <c r="O53" s="106">
        <v>7172.1311475409893</v>
      </c>
      <c r="P53" s="106">
        <v>7769.8087431690074</v>
      </c>
      <c r="Q53" s="105">
        <f>F53+F53*'Cap 4 4.3, 4.5, 4.6, 4.7'!B116</f>
        <v>2990.7987199999998</v>
      </c>
      <c r="R53" s="94"/>
    </row>
    <row r="54" spans="1:18" x14ac:dyDescent="0.3">
      <c r="A54" s="125" t="s">
        <v>46</v>
      </c>
      <c r="B54" s="199">
        <f>I168</f>
        <v>2613</v>
      </c>
      <c r="C54" s="199">
        <f>J168</f>
        <v>4244.51</v>
      </c>
      <c r="D54" s="106">
        <v>3837.1002683736006</v>
      </c>
      <c r="E54" s="106">
        <v>4562.1409555830032</v>
      </c>
      <c r="F54" s="204">
        <f>M168</f>
        <v>4703.6499999999996</v>
      </c>
      <c r="G54" s="105">
        <v>5627</v>
      </c>
      <c r="H54" s="106">
        <v>7300.5464480880037</v>
      </c>
      <c r="I54" s="106">
        <v>6052.6715239829937</v>
      </c>
      <c r="J54" s="106">
        <v>9989.071038250986</v>
      </c>
      <c r="K54" s="106">
        <v>8368.9352541819972</v>
      </c>
      <c r="L54" s="105">
        <v>8972</v>
      </c>
      <c r="M54" s="106">
        <v>9562.8415300549823</v>
      </c>
      <c r="N54" s="106">
        <v>10160.519125683</v>
      </c>
      <c r="O54" s="106">
        <v>10160.519125683</v>
      </c>
      <c r="P54" s="106">
        <v>10758.196721311979</v>
      </c>
      <c r="Q54" s="105">
        <f>11442-(F54+F54*'Cap 4 4.3, 4.5, 4.6, 4.7'!B117)+((F54+F54*'Cap 4 4.3, 4.5, 4.6, 4.7'!B117))</f>
        <v>11442</v>
      </c>
      <c r="R54" s="94" t="s">
        <v>146</v>
      </c>
    </row>
    <row r="55" spans="1:18" x14ac:dyDescent="0.3">
      <c r="A55" s="126" t="s">
        <v>58</v>
      </c>
      <c r="B55" s="127">
        <v>0</v>
      </c>
      <c r="C55" s="106">
        <v>0</v>
      </c>
      <c r="D55" s="106">
        <v>0</v>
      </c>
      <c r="E55" s="106">
        <v>0</v>
      </c>
      <c r="F55" s="106">
        <v>0</v>
      </c>
      <c r="G55" s="106">
        <v>0</v>
      </c>
      <c r="H55" s="106">
        <v>0</v>
      </c>
      <c r="I55" s="106">
        <v>0</v>
      </c>
      <c r="J55" s="106">
        <v>0</v>
      </c>
      <c r="K55" s="106">
        <v>0</v>
      </c>
      <c r="L55" s="106">
        <v>0</v>
      </c>
      <c r="M55" s="106">
        <v>1195.3551912569965</v>
      </c>
      <c r="N55" s="106">
        <v>1212.4316939889977</v>
      </c>
      <c r="O55" s="106">
        <v>2527.3224043720111</v>
      </c>
      <c r="P55" s="106">
        <v>3415.3005464480084</v>
      </c>
      <c r="Q55" s="105">
        <f>'Cap 4 4.3, 4.5, 4.6, 4.7'!C119</f>
        <v>1882.4304000000002</v>
      </c>
      <c r="R55" s="94"/>
    </row>
    <row r="56" spans="1:18" x14ac:dyDescent="0.3">
      <c r="A56" s="103" t="s">
        <v>59</v>
      </c>
      <c r="B56" s="104">
        <f>SUM(B41:B55)</f>
        <v>94216.639999999999</v>
      </c>
      <c r="C56" s="104">
        <f t="shared" ref="C56:P56" si="6">SUM(C41:C55)</f>
        <v>97489.010000000009</v>
      </c>
      <c r="D56" s="104">
        <f>SUM(D41:D55)</f>
        <v>101560.41001301711</v>
      </c>
      <c r="E56" s="104">
        <f t="shared" si="6"/>
        <v>108491.35198389481</v>
      </c>
      <c r="F56" s="104">
        <f t="shared" si="6"/>
        <v>115122.16</v>
      </c>
      <c r="G56" s="104">
        <f t="shared" si="6"/>
        <v>117323.99473425691</v>
      </c>
      <c r="H56" s="104">
        <f t="shared" si="6"/>
        <v>122578.52175307993</v>
      </c>
      <c r="I56" s="104">
        <f t="shared" si="6"/>
        <v>125300.81987086892</v>
      </c>
      <c r="J56" s="104">
        <f t="shared" si="6"/>
        <v>133965.96862618101</v>
      </c>
      <c r="K56" s="104">
        <f t="shared" si="6"/>
        <v>139083.56560225098</v>
      </c>
      <c r="L56" s="104">
        <f t="shared" si="6"/>
        <v>143150.17702492099</v>
      </c>
      <c r="M56" s="104">
        <f t="shared" si="6"/>
        <v>146238.82723497201</v>
      </c>
      <c r="N56" s="104">
        <f t="shared" si="6"/>
        <v>151635.00209836001</v>
      </c>
      <c r="O56" s="104">
        <f t="shared" si="6"/>
        <v>152949.89280874204</v>
      </c>
      <c r="P56" s="104">
        <f t="shared" si="6"/>
        <v>156228.581333332</v>
      </c>
      <c r="Q56" s="104">
        <f>SUM(Q41:Q55)</f>
        <v>131560.098884709</v>
      </c>
    </row>
    <row r="79" spans="2:2" x14ac:dyDescent="0.3">
      <c r="B79" s="1" t="s">
        <v>147</v>
      </c>
    </row>
    <row r="81" spans="1:16" x14ac:dyDescent="0.3">
      <c r="A81" s="1" t="s">
        <v>7</v>
      </c>
      <c r="B81" s="14" t="s">
        <v>39</v>
      </c>
      <c r="C81" s="16" t="s">
        <v>43</v>
      </c>
      <c r="D81" s="18" t="s">
        <v>47</v>
      </c>
      <c r="E81" s="19" t="s">
        <v>51</v>
      </c>
      <c r="F81" s="20" t="s">
        <v>40</v>
      </c>
      <c r="G81" s="21" t="s">
        <v>54</v>
      </c>
      <c r="H81" s="23" t="s">
        <v>55</v>
      </c>
      <c r="I81" s="24" t="s">
        <v>52</v>
      </c>
      <c r="J81" s="25" t="s">
        <v>56</v>
      </c>
      <c r="K81" s="26" t="s">
        <v>45</v>
      </c>
      <c r="L81" s="27" t="s">
        <v>49</v>
      </c>
      <c r="M81" s="28" t="s">
        <v>53</v>
      </c>
      <c r="N81" s="29" t="s">
        <v>57</v>
      </c>
      <c r="O81" s="30" t="s">
        <v>46</v>
      </c>
      <c r="P81" s="31" t="s">
        <v>58</v>
      </c>
    </row>
    <row r="82" spans="1:16" x14ac:dyDescent="0.3">
      <c r="A82" s="1">
        <v>2022</v>
      </c>
      <c r="B82" s="1">
        <v>34620.9016393442</v>
      </c>
      <c r="C82" s="1">
        <v>11355.874316939902</v>
      </c>
      <c r="D82" s="1">
        <v>5379.0983606556983</v>
      </c>
      <c r="E82" s="1">
        <v>3496.196688977303</v>
      </c>
      <c r="F82" s="1">
        <v>1285.2240760500936</v>
      </c>
      <c r="G82" s="1">
        <v>6574.4535519125056</v>
      </c>
      <c r="H82" s="1">
        <v>12551.229508196702</v>
      </c>
      <c r="I82" s="1">
        <v>7769.8087431694003</v>
      </c>
      <c r="J82" s="1">
        <v>3180.2308662333962</v>
      </c>
      <c r="K82" s="1">
        <v>2366.8639053255029</v>
      </c>
      <c r="L82" s="1">
        <v>2366.863905325401</v>
      </c>
      <c r="M82" s="1">
        <v>0</v>
      </c>
      <c r="N82" s="1">
        <v>0</v>
      </c>
      <c r="O82" s="1">
        <v>2058.7189187441982</v>
      </c>
      <c r="P82" s="1">
        <v>0</v>
      </c>
    </row>
    <row r="83" spans="1:16" x14ac:dyDescent="0.3">
      <c r="A83" s="1">
        <v>2023</v>
      </c>
      <c r="B83" s="1">
        <v>34620.9016393442</v>
      </c>
      <c r="C83" s="1">
        <v>11355.874316939902</v>
      </c>
      <c r="D83" s="1">
        <v>5379.0983606556983</v>
      </c>
      <c r="E83" s="1">
        <v>3496.196688977303</v>
      </c>
      <c r="F83" s="1">
        <v>1285.2240760500936</v>
      </c>
      <c r="G83" s="1">
        <v>7769.8087431693057</v>
      </c>
      <c r="H83" s="1">
        <v>13148.907103825193</v>
      </c>
      <c r="I83" s="1">
        <v>8367.4863387977093</v>
      </c>
      <c r="J83" s="1">
        <v>2564.6684127139015</v>
      </c>
      <c r="K83" s="1">
        <v>1775.1479289940908</v>
      </c>
      <c r="L83" s="1">
        <v>1183.4319526627078</v>
      </c>
      <c r="M83" s="1">
        <v>0</v>
      </c>
      <c r="N83" s="1">
        <v>0</v>
      </c>
      <c r="O83" s="1">
        <v>4244.5112684709893</v>
      </c>
      <c r="P83" s="1">
        <v>0</v>
      </c>
    </row>
    <row r="84" spans="1:16" x14ac:dyDescent="0.3">
      <c r="A84" s="1">
        <v>2024</v>
      </c>
      <c r="B84" s="1">
        <v>37011.612021857902</v>
      </c>
      <c r="C84" s="1">
        <v>8965.1639344262003</v>
      </c>
      <c r="D84" s="1">
        <v>6574.4535519126002</v>
      </c>
      <c r="E84" s="1">
        <v>2892.5574740517986</v>
      </c>
      <c r="F84" s="1">
        <v>1291.1856953470997</v>
      </c>
      <c r="G84" s="1">
        <v>10160.519125682993</v>
      </c>
      <c r="H84" s="1">
        <v>13746.584699453611</v>
      </c>
      <c r="I84" s="1">
        <v>8965.163934426193</v>
      </c>
      <c r="J84" s="1">
        <v>1931.2211013031047</v>
      </c>
      <c r="K84" s="1">
        <v>1183.4319526626932</v>
      </c>
      <c r="L84" s="1">
        <v>2366.8639053255029</v>
      </c>
      <c r="M84" s="1">
        <v>0</v>
      </c>
      <c r="N84" s="1">
        <v>1183.4319526627078</v>
      </c>
      <c r="O84" s="1">
        <v>3837.1002683736006</v>
      </c>
      <c r="P84" s="1">
        <v>0</v>
      </c>
    </row>
    <row r="85" spans="1:16" x14ac:dyDescent="0.3">
      <c r="A85" s="1">
        <v>2025</v>
      </c>
      <c r="B85" s="1">
        <v>41195.3551912568</v>
      </c>
      <c r="C85" s="1">
        <v>8367.4863387977966</v>
      </c>
      <c r="D85" s="1">
        <v>5379.0983606557056</v>
      </c>
      <c r="E85" s="1">
        <v>4052.1429495263001</v>
      </c>
      <c r="F85" s="1">
        <v>1326.9554111295001</v>
      </c>
      <c r="G85" s="1">
        <v>12551.229508196702</v>
      </c>
      <c r="H85" s="1">
        <v>13746.584699453495</v>
      </c>
      <c r="I85" s="1">
        <v>9562.8415300546039</v>
      </c>
      <c r="J85" s="1">
        <v>1852.4940451170987</v>
      </c>
      <c r="K85" s="1">
        <v>2393.1623931619979</v>
      </c>
      <c r="L85" s="1">
        <v>1196.5811965809989</v>
      </c>
      <c r="M85" s="1">
        <v>1794.8717948720005</v>
      </c>
      <c r="N85" s="1">
        <v>598.29059829100152</v>
      </c>
      <c r="O85" s="1">
        <v>4562.1409555830032</v>
      </c>
      <c r="P85" s="1">
        <v>0</v>
      </c>
    </row>
    <row r="86" spans="1:16" x14ac:dyDescent="0.3">
      <c r="A86" s="1">
        <v>2026</v>
      </c>
      <c r="B86" s="1">
        <v>41195.3551912568</v>
      </c>
      <c r="C86" s="1">
        <v>8367.4863387977966</v>
      </c>
      <c r="D86" s="1">
        <v>5379.0983606557056</v>
      </c>
      <c r="E86" s="1">
        <v>4052.1429495263001</v>
      </c>
      <c r="F86" s="1">
        <v>1326.9554111295001</v>
      </c>
      <c r="G86" s="1">
        <v>14941.939890710302</v>
      </c>
      <c r="H86" s="1">
        <v>13746.584699453495</v>
      </c>
      <c r="I86" s="1">
        <v>11355.874316939095</v>
      </c>
      <c r="J86" s="1">
        <v>2449.3776563450083</v>
      </c>
      <c r="K86" s="1">
        <v>1185.1851851859974</v>
      </c>
      <c r="L86" s="1">
        <v>592.59259259200189</v>
      </c>
      <c r="M86" s="1">
        <v>592.59259259299142</v>
      </c>
      <c r="N86" s="1">
        <v>2370.3703703700012</v>
      </c>
      <c r="O86" s="1">
        <v>4575.5919854280073</v>
      </c>
      <c r="P86" s="1">
        <v>0</v>
      </c>
    </row>
    <row r="87" spans="1:16" x14ac:dyDescent="0.3">
      <c r="A87" s="1">
        <v>2027</v>
      </c>
      <c r="B87" s="1">
        <v>41195.3551912568</v>
      </c>
      <c r="C87" s="1">
        <v>8367.4863387977966</v>
      </c>
      <c r="D87" s="1">
        <v>5379.0983606557056</v>
      </c>
      <c r="E87" s="1">
        <v>4052.1429495263001</v>
      </c>
      <c r="F87" s="1">
        <v>1326.9554111295001</v>
      </c>
      <c r="G87" s="1">
        <v>16734.972677595593</v>
      </c>
      <c r="H87" s="1">
        <v>13746.58469945351</v>
      </c>
      <c r="I87" s="1">
        <v>12551.2295081958</v>
      </c>
      <c r="J87" s="1">
        <v>2423.9526411659899</v>
      </c>
      <c r="K87" s="1">
        <v>1185.1851851850079</v>
      </c>
      <c r="L87" s="1">
        <v>1185.1851851859974</v>
      </c>
      <c r="M87" s="1">
        <v>592.59259259200189</v>
      </c>
      <c r="N87" s="1">
        <v>2370.3703703709907</v>
      </c>
      <c r="O87" s="1">
        <v>5664.8451730420056</v>
      </c>
      <c r="P87" s="1">
        <v>0</v>
      </c>
    </row>
    <row r="88" spans="1:16" x14ac:dyDescent="0.3">
      <c r="A88" s="1">
        <v>2028</v>
      </c>
      <c r="B88" s="1">
        <v>41195.3551912568</v>
      </c>
      <c r="C88" s="1">
        <v>8367.4863387977966</v>
      </c>
      <c r="D88" s="1">
        <v>5379.0983606557056</v>
      </c>
      <c r="E88" s="1">
        <v>4052.1429495263001</v>
      </c>
      <c r="F88" s="1">
        <v>1326.9554111295001</v>
      </c>
      <c r="G88" s="1">
        <v>19723.360655737604</v>
      </c>
      <c r="H88" s="1">
        <v>13746.584699453597</v>
      </c>
      <c r="I88" s="1">
        <v>12551.229508196702</v>
      </c>
      <c r="J88" s="1">
        <v>2398.5276259859966</v>
      </c>
      <c r="K88" s="1">
        <v>1185.1851851849933</v>
      </c>
      <c r="L88" s="1">
        <v>1777.7777777779993</v>
      </c>
      <c r="M88" s="1">
        <v>592.59259259300597</v>
      </c>
      <c r="N88" s="1">
        <v>2370.3703703700012</v>
      </c>
      <c r="O88" s="1">
        <v>7300.5464480880037</v>
      </c>
      <c r="P88" s="1">
        <v>0</v>
      </c>
    </row>
    <row r="89" spans="1:16" x14ac:dyDescent="0.3">
      <c r="A89" s="1">
        <v>2029</v>
      </c>
      <c r="B89" s="1">
        <v>41195.3551912568</v>
      </c>
      <c r="C89" s="1">
        <v>8367.4863387977966</v>
      </c>
      <c r="D89" s="1">
        <v>5379.0983606557056</v>
      </c>
      <c r="E89" s="1">
        <v>4052.1429495263001</v>
      </c>
      <c r="F89" s="1">
        <v>1326.9554111295001</v>
      </c>
      <c r="G89" s="1">
        <v>20918.715846994499</v>
      </c>
      <c r="H89" s="1">
        <v>14941.939890710302</v>
      </c>
      <c r="I89" s="1">
        <v>12818.761384335099</v>
      </c>
      <c r="J89" s="1">
        <v>4842.1372191859991</v>
      </c>
      <c r="K89" s="1">
        <v>1210.5343047969945</v>
      </c>
      <c r="L89" s="1">
        <v>1210.534304796005</v>
      </c>
      <c r="M89" s="1">
        <v>605.26715239799523</v>
      </c>
      <c r="N89" s="1">
        <v>4236.870066789008</v>
      </c>
      <c r="O89" s="1">
        <v>6052.6715239829937</v>
      </c>
      <c r="P89" s="1">
        <v>0</v>
      </c>
    </row>
    <row r="90" spans="1:16" x14ac:dyDescent="0.3">
      <c r="A90" s="1">
        <v>2030</v>
      </c>
      <c r="B90" s="1">
        <v>42988.387978141996</v>
      </c>
      <c r="C90" s="1">
        <v>8367.4863387978039</v>
      </c>
      <c r="D90" s="1">
        <v>5976.7759562841966</v>
      </c>
      <c r="E90" s="1">
        <v>4781.420765027302</v>
      </c>
      <c r="F90" s="1">
        <v>1195.3551912568</v>
      </c>
      <c r="G90" s="1">
        <v>20918.715846994499</v>
      </c>
      <c r="H90" s="1">
        <v>16734.972677595404</v>
      </c>
      <c r="I90" s="1">
        <v>12036.885245901998</v>
      </c>
      <c r="J90" s="1">
        <v>2000</v>
      </c>
      <c r="K90" s="1">
        <v>3000</v>
      </c>
      <c r="L90" s="1">
        <v>1000</v>
      </c>
      <c r="M90" s="1">
        <v>1000</v>
      </c>
      <c r="N90" s="1">
        <v>4000</v>
      </c>
      <c r="O90" s="1">
        <v>9989.071038250986</v>
      </c>
      <c r="P90" s="1">
        <v>0</v>
      </c>
    </row>
    <row r="91" spans="1:16" x14ac:dyDescent="0.3">
      <c r="A91" s="1">
        <v>2031</v>
      </c>
      <c r="B91" s="1">
        <v>44781.420765027302</v>
      </c>
      <c r="C91" s="1">
        <v>9562.8415300545967</v>
      </c>
      <c r="D91" s="1">
        <v>4781.420765027302</v>
      </c>
      <c r="E91" s="1">
        <v>4187.779433680902</v>
      </c>
      <c r="F91" s="1">
        <v>1793.3432687530949</v>
      </c>
      <c r="G91" s="1">
        <v>23902.757078986702</v>
      </c>
      <c r="H91" s="1">
        <v>15539.617486338102</v>
      </c>
      <c r="I91" s="1">
        <v>13162.361318098992</v>
      </c>
      <c r="J91" s="1">
        <v>3586.6865375060006</v>
      </c>
      <c r="K91" s="1">
        <v>1195.5621791690064</v>
      </c>
      <c r="L91" s="1">
        <v>1195.5621791680023</v>
      </c>
      <c r="M91" s="1">
        <v>597.78108958499797</v>
      </c>
      <c r="N91" s="1">
        <v>5977.8108958429948</v>
      </c>
      <c r="O91" s="1">
        <v>8368.9352541819972</v>
      </c>
      <c r="P91" s="1">
        <v>0</v>
      </c>
    </row>
    <row r="92" spans="1:16" x14ac:dyDescent="0.3">
      <c r="A92" s="1">
        <v>2032</v>
      </c>
      <c r="B92" s="1">
        <v>46574.453551912498</v>
      </c>
      <c r="C92" s="1">
        <v>8965.1639344262003</v>
      </c>
      <c r="D92" s="1">
        <v>5379.0983606558002</v>
      </c>
      <c r="E92" s="1">
        <v>3557.7363466944007</v>
      </c>
      <c r="F92" s="1">
        <v>1790.9599166113985</v>
      </c>
      <c r="G92" s="1">
        <v>25132.861113743304</v>
      </c>
      <c r="H92" s="1">
        <v>15539.617486338393</v>
      </c>
      <c r="I92" s="1">
        <v>13653.30553713</v>
      </c>
      <c r="J92" s="1">
        <v>4178.9064720930037</v>
      </c>
      <c r="K92" s="1">
        <v>1193.9732777409954</v>
      </c>
      <c r="L92" s="1">
        <v>1193.97327774101</v>
      </c>
      <c r="M92" s="1">
        <v>596.98663887099246</v>
      </c>
      <c r="N92" s="1">
        <v>5969.866388704002</v>
      </c>
      <c r="O92" s="1">
        <v>9551.7862219279923</v>
      </c>
      <c r="P92" s="1">
        <v>0</v>
      </c>
    </row>
    <row r="93" spans="1:16" x14ac:dyDescent="0.3">
      <c r="A93" s="1">
        <v>2033</v>
      </c>
      <c r="B93" s="1">
        <v>46574.453551912498</v>
      </c>
      <c r="C93" s="1">
        <v>8965.1639344262003</v>
      </c>
      <c r="D93" s="1">
        <v>5379.0983606558002</v>
      </c>
      <c r="E93" s="1">
        <v>3557.7363466944007</v>
      </c>
      <c r="F93" s="1">
        <v>1790.9599166113985</v>
      </c>
      <c r="G93" s="1">
        <v>25431.699911557502</v>
      </c>
      <c r="H93" s="1">
        <v>15240.778688524195</v>
      </c>
      <c r="I93" s="1">
        <v>14941.939890710011</v>
      </c>
      <c r="J93" s="1">
        <v>3586.0655737709894</v>
      </c>
      <c r="K93" s="1">
        <v>1195.355191257011</v>
      </c>
      <c r="L93" s="1">
        <v>1195.3551912559924</v>
      </c>
      <c r="M93" s="1">
        <v>597.67759562900756</v>
      </c>
      <c r="N93" s="1">
        <v>5976.7759562840074</v>
      </c>
      <c r="O93" s="1">
        <v>9562.8415300549823</v>
      </c>
      <c r="P93" s="1">
        <v>1195.3551912569965</v>
      </c>
    </row>
    <row r="94" spans="1:16" x14ac:dyDescent="0.3">
      <c r="A94" s="1">
        <v>2034</v>
      </c>
      <c r="B94" s="1">
        <v>46574.453551912498</v>
      </c>
      <c r="C94" s="1">
        <v>8965.1639344262003</v>
      </c>
      <c r="D94" s="1">
        <v>5379.0983606558002</v>
      </c>
      <c r="E94" s="1">
        <v>3557.7363466944007</v>
      </c>
      <c r="F94" s="1">
        <v>1790.9599166113985</v>
      </c>
      <c r="G94" s="1">
        <v>26328.216305000096</v>
      </c>
      <c r="H94" s="1">
        <v>17930.3278688516</v>
      </c>
      <c r="I94" s="1">
        <v>12551.229508197008</v>
      </c>
      <c r="J94" s="1">
        <v>3586.065573771004</v>
      </c>
      <c r="K94" s="1">
        <v>1195.3551912559924</v>
      </c>
      <c r="L94" s="1">
        <v>1195.3551912569965</v>
      </c>
      <c r="M94" s="1">
        <v>597.67759562900756</v>
      </c>
      <c r="N94" s="1">
        <v>7172.1311475410039</v>
      </c>
      <c r="O94" s="1">
        <v>10160.519125683</v>
      </c>
      <c r="P94" s="1">
        <v>1212.4316939889977</v>
      </c>
    </row>
    <row r="95" spans="1:16" x14ac:dyDescent="0.3">
      <c r="A95" s="1">
        <v>2035</v>
      </c>
      <c r="B95" s="1">
        <v>45976.775956284102</v>
      </c>
      <c r="C95" s="1">
        <v>7769.8087431694003</v>
      </c>
      <c r="D95" s="1">
        <v>7172.1311475409966</v>
      </c>
      <c r="E95" s="1">
        <v>2390.7103825136001</v>
      </c>
      <c r="F95" s="1">
        <v>1793.0327868852983</v>
      </c>
      <c r="G95" s="1">
        <v>28090.84699453551</v>
      </c>
      <c r="H95" s="1">
        <v>17332.650273223087</v>
      </c>
      <c r="I95" s="1">
        <v>13148.907103826001</v>
      </c>
      <c r="J95" s="1">
        <v>3586.0655737699999</v>
      </c>
      <c r="K95" s="1">
        <v>1195.355191257011</v>
      </c>
      <c r="L95" s="1">
        <v>1195.3551912569965</v>
      </c>
      <c r="M95" s="1">
        <v>597.67759562800347</v>
      </c>
      <c r="N95" s="1">
        <v>7172.1311475409893</v>
      </c>
      <c r="O95" s="1">
        <v>10160.519125683</v>
      </c>
      <c r="P95" s="1">
        <v>2527.3224043720111</v>
      </c>
    </row>
    <row r="96" spans="1:16" x14ac:dyDescent="0.3">
      <c r="A96" s="1">
        <v>2036</v>
      </c>
      <c r="B96" s="1">
        <v>45379.098360655698</v>
      </c>
      <c r="C96" s="1">
        <v>8367.4863387978039</v>
      </c>
      <c r="D96" s="1">
        <v>7172.1311475409966</v>
      </c>
      <c r="E96" s="1">
        <v>2390.7103825136001</v>
      </c>
      <c r="F96" s="1">
        <v>1793.0327868852983</v>
      </c>
      <c r="G96" s="1">
        <v>29883.879781420699</v>
      </c>
      <c r="H96" s="1">
        <v>16734.972677594909</v>
      </c>
      <c r="I96" s="1">
        <v>13148.907103824997</v>
      </c>
      <c r="J96" s="1">
        <v>3586.065573771004</v>
      </c>
      <c r="K96" s="1">
        <v>1195.3551912569965</v>
      </c>
      <c r="L96" s="1">
        <v>1195.3551912569965</v>
      </c>
      <c r="M96" s="1">
        <v>597.67759562800347</v>
      </c>
      <c r="N96" s="1">
        <v>7769.8087431690074</v>
      </c>
      <c r="O96" s="1">
        <v>10758.196721311979</v>
      </c>
      <c r="P96" s="1">
        <v>3415.3005464480084</v>
      </c>
    </row>
    <row r="97" spans="1:17" x14ac:dyDescent="0.3">
      <c r="A97" s="1">
        <v>2037</v>
      </c>
      <c r="B97" s="1">
        <v>45976.775956284102</v>
      </c>
      <c r="C97" s="1">
        <v>7769.8087431694003</v>
      </c>
      <c r="D97" s="1">
        <v>7172.1311475409966</v>
      </c>
      <c r="E97" s="1">
        <v>2390.7103825136001</v>
      </c>
      <c r="F97" s="1">
        <v>2390.7103825137019</v>
      </c>
      <c r="G97" s="1">
        <v>31676.912568305997</v>
      </c>
      <c r="H97" s="1">
        <v>16734.9726775952</v>
      </c>
      <c r="I97" s="1">
        <v>13148.907103824997</v>
      </c>
      <c r="J97" s="1">
        <v>4183.7431693990075</v>
      </c>
      <c r="K97" s="1">
        <v>1195.3551912569965</v>
      </c>
      <c r="L97" s="1">
        <v>1195.3551912569965</v>
      </c>
      <c r="M97" s="1">
        <v>597.67759562801803</v>
      </c>
      <c r="N97" s="1">
        <v>8367.4863387979858</v>
      </c>
      <c r="O97" s="1">
        <v>11355.874316939997</v>
      </c>
      <c r="P97" s="1">
        <v>3056.6939890710055</v>
      </c>
    </row>
    <row r="102" spans="1:17" x14ac:dyDescent="0.3">
      <c r="B102" s="1" t="s">
        <v>148</v>
      </c>
      <c r="C102" s="1" t="s">
        <v>149</v>
      </c>
      <c r="D102" s="1" t="s">
        <v>150</v>
      </c>
      <c r="E102" s="1" t="s">
        <v>151</v>
      </c>
      <c r="F102" s="1" t="s">
        <v>152</v>
      </c>
      <c r="G102" s="1" t="s">
        <v>153</v>
      </c>
      <c r="H102" s="1" t="s">
        <v>154</v>
      </c>
      <c r="I102" s="1" t="s">
        <v>155</v>
      </c>
      <c r="J102" s="1" t="s">
        <v>156</v>
      </c>
      <c r="K102" s="1" t="s">
        <v>157</v>
      </c>
      <c r="L102" s="1" t="s">
        <v>158</v>
      </c>
      <c r="M102" s="1" t="s">
        <v>159</v>
      </c>
      <c r="N102" s="1" t="s">
        <v>160</v>
      </c>
      <c r="O102" s="1" t="s">
        <v>161</v>
      </c>
      <c r="P102" s="1" t="s">
        <v>162</v>
      </c>
      <c r="Q102" s="1" t="s">
        <v>163</v>
      </c>
    </row>
    <row r="103" spans="1:17" x14ac:dyDescent="0.3">
      <c r="A103" s="1" t="s">
        <v>39</v>
      </c>
      <c r="B103" s="1">
        <v>34413</v>
      </c>
      <c r="F103" s="1">
        <v>40730.376000000004</v>
      </c>
      <c r="Q103" s="1">
        <v>46135.296895200008</v>
      </c>
    </row>
    <row r="104" spans="1:17" x14ac:dyDescent="0.3">
      <c r="A104" s="1" t="s">
        <v>43</v>
      </c>
      <c r="B104" s="1">
        <v>11343</v>
      </c>
      <c r="F104" s="1">
        <v>8367.4863387977966</v>
      </c>
      <c r="Q104" s="1">
        <v>7769.8087431694003</v>
      </c>
    </row>
    <row r="105" spans="1:17" x14ac:dyDescent="0.3">
      <c r="A105" s="1" t="s">
        <v>47</v>
      </c>
      <c r="B105" s="1">
        <v>5463</v>
      </c>
      <c r="F105" s="1">
        <v>5379.0983606557056</v>
      </c>
      <c r="Q105" s="1">
        <v>7172.1311475409966</v>
      </c>
    </row>
    <row r="106" spans="1:17" x14ac:dyDescent="0.3">
      <c r="A106" s="1" t="s">
        <v>51</v>
      </c>
      <c r="B106" s="1">
        <v>3815</v>
      </c>
      <c r="F106" s="1">
        <v>3987.1080000000002</v>
      </c>
      <c r="Q106" s="1">
        <v>2390.7103825136001</v>
      </c>
    </row>
    <row r="107" spans="1:17" x14ac:dyDescent="0.3">
      <c r="A107" s="1" t="s">
        <v>40</v>
      </c>
      <c r="B107" s="1">
        <v>728</v>
      </c>
      <c r="F107" s="1">
        <v>1716.1024000000002</v>
      </c>
      <c r="Q107" s="1">
        <v>1716.7888409600002</v>
      </c>
    </row>
    <row r="108" spans="1:17" x14ac:dyDescent="0.3">
      <c r="A108" s="1" t="s">
        <v>54</v>
      </c>
      <c r="B108" s="1">
        <v>6515</v>
      </c>
      <c r="F108" s="1">
        <v>12706.838400000001</v>
      </c>
      <c r="Q108" s="1">
        <v>17415.992711040002</v>
      </c>
    </row>
    <row r="109" spans="1:17" x14ac:dyDescent="0.3">
      <c r="A109" s="1" t="s">
        <v>55</v>
      </c>
      <c r="B109" s="1">
        <v>12613</v>
      </c>
      <c r="F109" s="1">
        <v>13072.6296</v>
      </c>
      <c r="Q109" s="1">
        <v>13820.38401312</v>
      </c>
    </row>
    <row r="110" spans="1:17" x14ac:dyDescent="0.3">
      <c r="A110" s="1" t="s">
        <v>52</v>
      </c>
      <c r="B110" s="1">
        <v>6921</v>
      </c>
      <c r="F110" s="1">
        <v>8864.8080000000009</v>
      </c>
      <c r="Q110" s="1">
        <v>9631.6138920000012</v>
      </c>
    </row>
    <row r="111" spans="1:17" x14ac:dyDescent="0.3">
      <c r="A111" s="1" t="s">
        <v>56</v>
      </c>
      <c r="B111" s="1">
        <v>2308</v>
      </c>
      <c r="F111" s="1">
        <v>2626.9566186722773</v>
      </c>
      <c r="Q111" s="1">
        <v>2703.1383606137733</v>
      </c>
    </row>
    <row r="112" spans="1:17" x14ac:dyDescent="0.3">
      <c r="A112" s="1" t="s">
        <v>45</v>
      </c>
      <c r="B112" s="1">
        <v>1608</v>
      </c>
      <c r="F112" s="1">
        <v>1608</v>
      </c>
      <c r="Q112" s="1">
        <v>1645.2647936000001</v>
      </c>
    </row>
    <row r="113" spans="1:17" x14ac:dyDescent="0.3">
      <c r="A113" s="1" t="s">
        <v>49</v>
      </c>
      <c r="B113" s="1">
        <v>976</v>
      </c>
      <c r="F113" s="1">
        <v>1001</v>
      </c>
      <c r="Q113" s="1">
        <v>1195.3551912569965</v>
      </c>
    </row>
    <row r="114" spans="1:17" x14ac:dyDescent="0.3">
      <c r="A114" s="1" t="s">
        <v>53</v>
      </c>
      <c r="B114" s="1">
        <v>408</v>
      </c>
      <c r="F114" s="1">
        <v>592.59259259299142</v>
      </c>
      <c r="Q114" s="1">
        <v>597.67759562801803</v>
      </c>
    </row>
    <row r="115" spans="1:17" x14ac:dyDescent="0.3">
      <c r="A115" s="1" t="s">
        <v>57</v>
      </c>
      <c r="B115" s="1">
        <v>20</v>
      </c>
      <c r="F115" s="1">
        <v>2336.3712</v>
      </c>
      <c r="Q115" s="1">
        <v>2661.59407104</v>
      </c>
    </row>
    <row r="116" spans="1:17" x14ac:dyDescent="0.3">
      <c r="A116" s="1" t="s">
        <v>46</v>
      </c>
      <c r="B116" s="1">
        <v>2058.7189187441982</v>
      </c>
      <c r="F116" s="1">
        <v>3917.4853187441986</v>
      </c>
      <c r="Q116" s="1">
        <v>4467.5002574958844</v>
      </c>
    </row>
    <row r="117" spans="1:17" x14ac:dyDescent="0.3">
      <c r="A117" s="1" t="s">
        <v>58</v>
      </c>
      <c r="B117" s="1">
        <v>0</v>
      </c>
      <c r="F117" s="1">
        <v>0</v>
      </c>
      <c r="Q117" s="1">
        <v>1945.6092000000001</v>
      </c>
    </row>
    <row r="118" spans="1:17" x14ac:dyDescent="0.3">
      <c r="A118" s="1" t="s">
        <v>59</v>
      </c>
      <c r="B118" s="1">
        <v>91949.718918744198</v>
      </c>
      <c r="C118" s="1">
        <v>95514.397107565383</v>
      </c>
      <c r="D118" s="1">
        <v>101637.59318219249</v>
      </c>
      <c r="E118" s="1">
        <v>108568.53515307019</v>
      </c>
      <c r="F118" s="1">
        <v>106906.85282946297</v>
      </c>
      <c r="G118" s="1">
        <v>117439.02307647429</v>
      </c>
      <c r="H118" s="1">
        <v>122655.7049222553</v>
      </c>
      <c r="I118" s="1">
        <v>125378.00304004429</v>
      </c>
      <c r="J118" s="1">
        <v>134043.15179535636</v>
      </c>
      <c r="K118" s="1">
        <v>139083.56560225098</v>
      </c>
      <c r="L118" s="1">
        <v>143729.96324684899</v>
      </c>
      <c r="M118" s="1">
        <v>146238.82723497201</v>
      </c>
      <c r="N118" s="1">
        <v>151635.00209836001</v>
      </c>
      <c r="O118" s="1">
        <v>152949.89280874204</v>
      </c>
      <c r="P118" s="1">
        <v>156228.581333332</v>
      </c>
      <c r="Q118" s="1">
        <v>121268.86609517866</v>
      </c>
    </row>
    <row r="121" spans="1:17" x14ac:dyDescent="0.3">
      <c r="B121" s="1" t="s">
        <v>39</v>
      </c>
      <c r="C121" s="1" t="s">
        <v>43</v>
      </c>
      <c r="D121" s="1" t="s">
        <v>47</v>
      </c>
      <c r="E121" s="1" t="s">
        <v>51</v>
      </c>
      <c r="F121" s="1" t="s">
        <v>40</v>
      </c>
      <c r="G121" s="1" t="s">
        <v>54</v>
      </c>
      <c r="H121" s="1" t="s">
        <v>55</v>
      </c>
      <c r="I121" s="1" t="s">
        <v>52</v>
      </c>
      <c r="J121" s="1" t="s">
        <v>56</v>
      </c>
      <c r="K121" s="1" t="s">
        <v>45</v>
      </c>
      <c r="L121" s="1" t="s">
        <v>49</v>
      </c>
      <c r="M121" s="1" t="s">
        <v>53</v>
      </c>
      <c r="N121" s="1" t="s">
        <v>57</v>
      </c>
      <c r="O121" s="1" t="s">
        <v>46</v>
      </c>
      <c r="P121" s="1" t="s">
        <v>58</v>
      </c>
    </row>
    <row r="122" spans="1:17" x14ac:dyDescent="0.3">
      <c r="A122" s="1">
        <v>2022</v>
      </c>
      <c r="B122" s="1">
        <v>34413</v>
      </c>
      <c r="C122" s="1">
        <v>11343</v>
      </c>
      <c r="D122" s="1">
        <v>5463</v>
      </c>
      <c r="E122" s="1">
        <v>3815</v>
      </c>
      <c r="F122" s="1">
        <v>728</v>
      </c>
      <c r="G122" s="1">
        <v>6515</v>
      </c>
      <c r="H122" s="1">
        <v>12613</v>
      </c>
      <c r="I122" s="1">
        <v>6921</v>
      </c>
      <c r="J122" s="1">
        <v>2308</v>
      </c>
      <c r="K122" s="1">
        <v>1608</v>
      </c>
      <c r="L122" s="1">
        <v>976</v>
      </c>
      <c r="M122" s="1">
        <v>408</v>
      </c>
      <c r="N122" s="1">
        <v>20</v>
      </c>
      <c r="O122" s="1">
        <v>2058.7189187441982</v>
      </c>
      <c r="P122" s="1">
        <v>0</v>
      </c>
    </row>
    <row r="123" spans="1:17" x14ac:dyDescent="0.3">
      <c r="A123" s="1">
        <v>2023</v>
      </c>
    </row>
    <row r="124" spans="1:17" x14ac:dyDescent="0.3">
      <c r="A124" s="1">
        <v>2024</v>
      </c>
    </row>
    <row r="125" spans="1:17" x14ac:dyDescent="0.3">
      <c r="A125" s="1">
        <v>2025</v>
      </c>
    </row>
    <row r="126" spans="1:17" x14ac:dyDescent="0.3">
      <c r="A126" s="1">
        <v>2026</v>
      </c>
      <c r="B126" s="1">
        <v>40730.376000000004</v>
      </c>
      <c r="C126" s="1">
        <v>8367.4863387977966</v>
      </c>
      <c r="D126" s="1">
        <v>5379.0983606557056</v>
      </c>
      <c r="E126" s="1">
        <v>3987.1080000000002</v>
      </c>
      <c r="F126" s="1">
        <v>1716.1024000000002</v>
      </c>
      <c r="G126" s="1">
        <v>12706.838400000001</v>
      </c>
      <c r="H126" s="1">
        <v>13072.6296</v>
      </c>
      <c r="I126" s="1">
        <v>8864.8080000000009</v>
      </c>
      <c r="J126" s="1">
        <v>2626.9566186722773</v>
      </c>
      <c r="K126" s="1">
        <v>1608</v>
      </c>
      <c r="L126" s="1">
        <v>1001</v>
      </c>
      <c r="M126" s="1">
        <v>592.59259259299142</v>
      </c>
      <c r="N126" s="1">
        <v>2336.3712</v>
      </c>
      <c r="O126" s="1">
        <v>3917.4853187441986</v>
      </c>
      <c r="P126" s="1">
        <v>0</v>
      </c>
    </row>
    <row r="127" spans="1:17" x14ac:dyDescent="0.3">
      <c r="A127" s="1">
        <v>2027</v>
      </c>
    </row>
    <row r="128" spans="1:17" x14ac:dyDescent="0.3">
      <c r="A128" s="1">
        <v>2028</v>
      </c>
    </row>
    <row r="129" spans="1:16" x14ac:dyDescent="0.3">
      <c r="A129" s="1">
        <v>2029</v>
      </c>
    </row>
    <row r="130" spans="1:16" x14ac:dyDescent="0.3">
      <c r="A130" s="1">
        <v>2030</v>
      </c>
    </row>
    <row r="131" spans="1:16" x14ac:dyDescent="0.3">
      <c r="A131" s="1">
        <v>2031</v>
      </c>
    </row>
    <row r="132" spans="1:16" x14ac:dyDescent="0.3">
      <c r="A132" s="1">
        <v>2032</v>
      </c>
    </row>
    <row r="133" spans="1:16" x14ac:dyDescent="0.3">
      <c r="A133" s="1">
        <v>2033</v>
      </c>
    </row>
    <row r="134" spans="1:16" x14ac:dyDescent="0.3">
      <c r="A134" s="1">
        <v>2034</v>
      </c>
    </row>
    <row r="135" spans="1:16" x14ac:dyDescent="0.3">
      <c r="A135" s="1">
        <v>2035</v>
      </c>
    </row>
    <row r="136" spans="1:16" x14ac:dyDescent="0.3">
      <c r="A136" s="1">
        <v>2036</v>
      </c>
    </row>
    <row r="137" spans="1:16" x14ac:dyDescent="0.3">
      <c r="A137" s="1">
        <v>2037</v>
      </c>
      <c r="B137" s="1">
        <v>46135.296895200008</v>
      </c>
      <c r="C137" s="1">
        <v>7769.8087431694003</v>
      </c>
      <c r="D137" s="1">
        <v>7172.1311475409966</v>
      </c>
      <c r="E137" s="1">
        <v>2390.7103825136001</v>
      </c>
      <c r="F137" s="1">
        <v>1716.7888409600002</v>
      </c>
      <c r="G137" s="1">
        <v>17415.992711040002</v>
      </c>
      <c r="H137" s="1">
        <v>13820.38401312</v>
      </c>
      <c r="I137" s="1">
        <v>9631.6138920000012</v>
      </c>
      <c r="J137" s="1">
        <v>2703.1383606137733</v>
      </c>
      <c r="K137" s="1">
        <v>1645.2647936000001</v>
      </c>
      <c r="L137" s="1">
        <v>1195.3551912569965</v>
      </c>
      <c r="M137" s="1">
        <v>597.67759562801803</v>
      </c>
      <c r="N137" s="1">
        <v>2661.59407104</v>
      </c>
      <c r="O137" s="1">
        <v>4467.5002574958844</v>
      </c>
      <c r="P137" s="1">
        <v>1945.6092000000001</v>
      </c>
    </row>
    <row r="144" spans="1:16" x14ac:dyDescent="0.3">
      <c r="E144" s="1" t="s">
        <v>164</v>
      </c>
    </row>
    <row r="148" spans="1:24" x14ac:dyDescent="0.3">
      <c r="A148" t="s">
        <v>165</v>
      </c>
      <c r="B148" t="s">
        <v>165</v>
      </c>
      <c r="C148">
        <v>2016</v>
      </c>
      <c r="D148">
        <v>2017</v>
      </c>
      <c r="E148">
        <v>2018</v>
      </c>
      <c r="F148">
        <v>2019</v>
      </c>
      <c r="G148">
        <v>2020</v>
      </c>
      <c r="H148">
        <v>2021</v>
      </c>
      <c r="I148" s="9">
        <v>2022</v>
      </c>
      <c r="J148">
        <v>2023</v>
      </c>
      <c r="K148">
        <v>2024</v>
      </c>
      <c r="L148">
        <v>2025</v>
      </c>
      <c r="M148" s="9">
        <v>2026</v>
      </c>
      <c r="N148">
        <v>2027</v>
      </c>
      <c r="O148">
        <v>2028</v>
      </c>
      <c r="P148">
        <v>2029</v>
      </c>
      <c r="Q148">
        <v>2030</v>
      </c>
      <c r="R148">
        <v>2031</v>
      </c>
      <c r="S148">
        <v>2032</v>
      </c>
      <c r="T148">
        <v>2033</v>
      </c>
      <c r="U148">
        <v>2034</v>
      </c>
      <c r="V148">
        <v>2035</v>
      </c>
      <c r="W148">
        <v>2036</v>
      </c>
      <c r="X148">
        <v>2037</v>
      </c>
    </row>
    <row r="149" spans="1:24" x14ac:dyDescent="0.3">
      <c r="A149" t="s">
        <v>113</v>
      </c>
      <c r="B149" t="s">
        <v>113</v>
      </c>
      <c r="C149" s="182">
        <v>505</v>
      </c>
      <c r="D149" s="183">
        <v>505</v>
      </c>
      <c r="E149" s="183">
        <v>505</v>
      </c>
      <c r="F149" s="183">
        <v>505</v>
      </c>
      <c r="G149" s="183">
        <v>505</v>
      </c>
      <c r="H149" s="183">
        <v>505</v>
      </c>
      <c r="I149" s="200">
        <v>505</v>
      </c>
      <c r="J149" s="183">
        <v>505</v>
      </c>
      <c r="K149" s="183">
        <v>505</v>
      </c>
      <c r="L149" s="183">
        <v>1794.87</v>
      </c>
      <c r="M149" s="200">
        <v>592.59</v>
      </c>
      <c r="N149" s="183">
        <v>592.59</v>
      </c>
      <c r="O149" s="184">
        <v>592.59</v>
      </c>
      <c r="P149" s="184">
        <v>605.27</v>
      </c>
      <c r="Q149" s="184">
        <v>1000</v>
      </c>
      <c r="R149" s="184">
        <v>597.78</v>
      </c>
      <c r="S149" s="184">
        <v>596.99</v>
      </c>
      <c r="T149" s="184">
        <v>597.67999999999995</v>
      </c>
      <c r="U149" s="184">
        <v>597.67999999999995</v>
      </c>
      <c r="V149" s="184">
        <v>597.67999999999995</v>
      </c>
      <c r="W149" s="184">
        <v>597.67999999999995</v>
      </c>
      <c r="X149" s="184">
        <v>597.67999999999995</v>
      </c>
    </row>
    <row r="150" spans="1:24" x14ac:dyDescent="0.3">
      <c r="A150" t="s">
        <v>166</v>
      </c>
      <c r="B150" t="s">
        <v>166</v>
      </c>
      <c r="C150" s="185">
        <v>5443</v>
      </c>
      <c r="D150" s="186">
        <v>5443</v>
      </c>
      <c r="E150" s="186">
        <v>5443</v>
      </c>
      <c r="F150" s="186">
        <v>5443</v>
      </c>
      <c r="G150" s="186">
        <v>5443</v>
      </c>
      <c r="H150" s="186">
        <v>5443</v>
      </c>
      <c r="I150" s="187">
        <v>5463</v>
      </c>
      <c r="J150" s="186">
        <v>5463</v>
      </c>
      <c r="K150" s="186">
        <v>5463</v>
      </c>
      <c r="L150" s="186">
        <v>5463</v>
      </c>
      <c r="M150" s="187">
        <v>5463</v>
      </c>
      <c r="N150" s="186">
        <v>5463</v>
      </c>
      <c r="O150" s="186">
        <v>5463</v>
      </c>
      <c r="P150" s="186">
        <v>5463</v>
      </c>
      <c r="Q150" s="186">
        <v>5463</v>
      </c>
      <c r="R150" s="186">
        <v>5463</v>
      </c>
      <c r="S150" s="186">
        <v>5463</v>
      </c>
      <c r="T150" s="186">
        <v>5463</v>
      </c>
      <c r="U150" s="186">
        <v>5463</v>
      </c>
      <c r="V150" s="186">
        <v>5463</v>
      </c>
      <c r="W150" s="186">
        <v>5463</v>
      </c>
      <c r="X150" s="186">
        <v>5463</v>
      </c>
    </row>
    <row r="151" spans="1:24" x14ac:dyDescent="0.3">
      <c r="A151" t="s">
        <v>167</v>
      </c>
      <c r="B151" t="s">
        <v>167</v>
      </c>
      <c r="C151" s="185" t="s">
        <v>168</v>
      </c>
      <c r="D151" s="186" t="s">
        <v>168</v>
      </c>
      <c r="E151" s="186" t="s">
        <v>168</v>
      </c>
      <c r="F151" s="186" t="s">
        <v>168</v>
      </c>
      <c r="G151" s="186" t="s">
        <v>168</v>
      </c>
      <c r="H151" s="186" t="s">
        <v>168</v>
      </c>
      <c r="I151" s="187"/>
      <c r="J151" s="186"/>
      <c r="K151" s="186"/>
      <c r="L151" s="186">
        <v>164</v>
      </c>
      <c r="M151" s="187">
        <v>164</v>
      </c>
      <c r="N151" s="186">
        <v>164</v>
      </c>
      <c r="O151" s="187">
        <v>164</v>
      </c>
      <c r="P151" s="187">
        <v>164</v>
      </c>
      <c r="Q151" s="187">
        <v>164</v>
      </c>
      <c r="R151" s="187">
        <v>164</v>
      </c>
      <c r="S151" s="187">
        <v>164</v>
      </c>
      <c r="T151" s="187">
        <v>164</v>
      </c>
      <c r="U151" s="187">
        <v>164</v>
      </c>
      <c r="V151" s="187">
        <v>164</v>
      </c>
      <c r="W151" s="187">
        <v>164</v>
      </c>
      <c r="X151" s="187">
        <v>164</v>
      </c>
    </row>
    <row r="152" spans="1:24" x14ac:dyDescent="0.3">
      <c r="A152" t="s">
        <v>169</v>
      </c>
      <c r="B152" t="s">
        <v>169</v>
      </c>
      <c r="C152" s="188">
        <v>27231.23</v>
      </c>
      <c r="D152" s="189">
        <v>27231.23</v>
      </c>
      <c r="E152" s="189">
        <v>27231.23</v>
      </c>
      <c r="F152" s="189">
        <v>32317.9</v>
      </c>
      <c r="G152" s="189">
        <v>33731.160000000003</v>
      </c>
      <c r="H152" s="189">
        <v>33731.160000000003</v>
      </c>
      <c r="I152" s="190">
        <v>34413</v>
      </c>
      <c r="J152" s="189">
        <v>34620.9</v>
      </c>
      <c r="K152" s="189">
        <v>37011.61</v>
      </c>
      <c r="L152" s="189">
        <v>41031.360000000001</v>
      </c>
      <c r="M152" s="190">
        <v>41354.49</v>
      </c>
      <c r="N152" s="189">
        <v>41031.360000000001</v>
      </c>
      <c r="O152" s="190">
        <v>41031.360000000001</v>
      </c>
      <c r="P152" s="190">
        <v>41031.360000000001</v>
      </c>
      <c r="Q152" s="190">
        <v>42824.39</v>
      </c>
      <c r="R152" s="190">
        <v>44617.42</v>
      </c>
      <c r="S152" s="190">
        <v>46410.45</v>
      </c>
      <c r="T152" s="190">
        <v>46410.45</v>
      </c>
      <c r="U152" s="190">
        <v>46410.45</v>
      </c>
      <c r="V152" s="190">
        <v>45812.78</v>
      </c>
      <c r="W152" s="190">
        <v>45215.1</v>
      </c>
      <c r="X152" s="190">
        <v>46863.99</v>
      </c>
    </row>
    <row r="153" spans="1:24" x14ac:dyDescent="0.3">
      <c r="A153" t="s">
        <v>170</v>
      </c>
      <c r="B153" t="s">
        <v>170</v>
      </c>
      <c r="C153" s="191">
        <v>1191</v>
      </c>
      <c r="D153" s="192">
        <v>1191</v>
      </c>
      <c r="E153" s="192">
        <v>1191</v>
      </c>
      <c r="F153" s="192">
        <v>1244.7</v>
      </c>
      <c r="G153" s="192">
        <v>1244.7</v>
      </c>
      <c r="H153" s="192">
        <v>1244.7</v>
      </c>
      <c r="I153" s="201">
        <v>2308</v>
      </c>
      <c r="J153" s="192">
        <v>2626.96</v>
      </c>
      <c r="K153" s="192">
        <v>2626.96</v>
      </c>
      <c r="L153" s="192">
        <v>2626.96</v>
      </c>
      <c r="M153" s="201">
        <v>2626.96</v>
      </c>
      <c r="N153" s="192">
        <v>2626.96</v>
      </c>
      <c r="O153" s="193">
        <v>2626.96</v>
      </c>
      <c r="P153" s="193">
        <v>2626.96</v>
      </c>
      <c r="Q153" s="193">
        <v>2626.96</v>
      </c>
      <c r="R153" s="193">
        <v>3586.69</v>
      </c>
      <c r="S153" s="193">
        <v>4178.91</v>
      </c>
      <c r="T153" s="193">
        <v>4183.74</v>
      </c>
      <c r="U153" s="193">
        <v>4183.74</v>
      </c>
      <c r="V153" s="193">
        <v>4183.74</v>
      </c>
      <c r="W153" s="193">
        <v>4183.74</v>
      </c>
      <c r="X153" s="193">
        <v>4183.74</v>
      </c>
    </row>
    <row r="154" spans="1:24" x14ac:dyDescent="0.3">
      <c r="A154" t="s">
        <v>171</v>
      </c>
      <c r="B154" t="s">
        <v>171</v>
      </c>
      <c r="C154" s="185">
        <v>356</v>
      </c>
      <c r="D154" s="186">
        <v>356</v>
      </c>
      <c r="E154" s="186">
        <v>356</v>
      </c>
      <c r="F154" s="186">
        <v>356</v>
      </c>
      <c r="G154" s="186">
        <v>356</v>
      </c>
      <c r="H154" s="186">
        <v>356</v>
      </c>
      <c r="I154" s="187">
        <v>356</v>
      </c>
      <c r="J154" s="186">
        <v>356</v>
      </c>
      <c r="K154" s="186">
        <v>356</v>
      </c>
      <c r="L154" s="186">
        <v>356</v>
      </c>
      <c r="M154" s="187">
        <v>356</v>
      </c>
      <c r="N154" s="186">
        <v>356</v>
      </c>
      <c r="O154" s="186">
        <v>356</v>
      </c>
      <c r="P154" s="186">
        <v>356</v>
      </c>
      <c r="Q154" s="186">
        <v>356</v>
      </c>
      <c r="R154" s="186">
        <v>356</v>
      </c>
      <c r="S154" s="186">
        <v>356</v>
      </c>
      <c r="T154" s="186">
        <v>356</v>
      </c>
      <c r="U154" s="186">
        <v>356</v>
      </c>
      <c r="V154" s="186">
        <v>356</v>
      </c>
      <c r="W154" s="186">
        <v>356</v>
      </c>
      <c r="X154" s="186">
        <v>356</v>
      </c>
    </row>
    <row r="155" spans="1:24" x14ac:dyDescent="0.3">
      <c r="A155" t="s">
        <v>172</v>
      </c>
      <c r="B155" t="s">
        <v>172</v>
      </c>
      <c r="C155" s="185">
        <v>157</v>
      </c>
      <c r="D155" s="186">
        <v>157</v>
      </c>
      <c r="E155" s="186">
        <v>157</v>
      </c>
      <c r="F155" s="186">
        <v>157</v>
      </c>
      <c r="G155" s="186">
        <v>157</v>
      </c>
      <c r="H155" s="186">
        <v>157</v>
      </c>
      <c r="I155" s="187">
        <v>157</v>
      </c>
      <c r="J155" s="186">
        <v>157</v>
      </c>
      <c r="K155" s="186">
        <v>157</v>
      </c>
      <c r="L155" s="186">
        <v>818</v>
      </c>
      <c r="M155" s="187">
        <v>818</v>
      </c>
      <c r="N155" s="186">
        <v>818</v>
      </c>
      <c r="O155" s="186">
        <v>818</v>
      </c>
      <c r="P155" s="186">
        <v>818</v>
      </c>
      <c r="Q155" s="186">
        <v>818</v>
      </c>
      <c r="R155" s="186">
        <v>818</v>
      </c>
      <c r="S155" s="186">
        <v>818</v>
      </c>
      <c r="T155" s="186">
        <v>818</v>
      </c>
      <c r="U155" s="186">
        <v>818</v>
      </c>
      <c r="V155" s="186">
        <v>818</v>
      </c>
      <c r="W155" s="186">
        <v>818</v>
      </c>
      <c r="X155" s="186">
        <v>818</v>
      </c>
    </row>
    <row r="156" spans="1:24" x14ac:dyDescent="0.3">
      <c r="A156" t="s">
        <v>173</v>
      </c>
      <c r="B156" t="s">
        <v>173</v>
      </c>
      <c r="C156" s="185">
        <v>337</v>
      </c>
      <c r="D156" s="186">
        <v>337</v>
      </c>
      <c r="E156" s="186">
        <v>337</v>
      </c>
      <c r="F156" s="186">
        <v>337</v>
      </c>
      <c r="G156" s="186">
        <v>337</v>
      </c>
      <c r="H156" s="186">
        <v>337</v>
      </c>
      <c r="I156" s="187">
        <v>337</v>
      </c>
      <c r="J156" s="186">
        <v>665.37</v>
      </c>
      <c r="K156" s="186">
        <v>665.37</v>
      </c>
      <c r="L156" s="186">
        <v>665.37</v>
      </c>
      <c r="M156" s="187">
        <v>665.37</v>
      </c>
      <c r="N156" s="186">
        <v>665.37</v>
      </c>
      <c r="O156" s="186">
        <v>665.37</v>
      </c>
      <c r="P156" s="186">
        <v>665.37</v>
      </c>
      <c r="Q156" s="186">
        <v>665.37</v>
      </c>
      <c r="R156" s="186">
        <v>665.37</v>
      </c>
      <c r="S156" s="186">
        <v>665.37</v>
      </c>
      <c r="T156" s="186">
        <v>665.37</v>
      </c>
      <c r="U156" s="186">
        <v>665.37</v>
      </c>
      <c r="V156" s="186">
        <v>665.37</v>
      </c>
      <c r="W156" s="186">
        <v>665.37</v>
      </c>
      <c r="X156" s="186">
        <v>665.37</v>
      </c>
    </row>
    <row r="157" spans="1:24" x14ac:dyDescent="0.3">
      <c r="A157" t="s">
        <v>174</v>
      </c>
      <c r="B157" t="s">
        <v>174</v>
      </c>
      <c r="C157" s="188">
        <v>4174</v>
      </c>
      <c r="D157" s="189">
        <v>4174</v>
      </c>
      <c r="E157" s="189">
        <v>4174</v>
      </c>
      <c r="F157" s="189">
        <v>6520.5</v>
      </c>
      <c r="G157" s="189">
        <v>7416.2</v>
      </c>
      <c r="H157" s="189">
        <v>8278.2000000000007</v>
      </c>
      <c r="I157" s="190">
        <v>8278.2000000000007</v>
      </c>
      <c r="J157" s="189">
        <v>8367.49</v>
      </c>
      <c r="K157" s="189">
        <v>8965.16</v>
      </c>
      <c r="L157" s="189">
        <v>9562.84</v>
      </c>
      <c r="M157" s="190">
        <v>9107.2999999999993</v>
      </c>
      <c r="N157" s="189">
        <v>12551.23</v>
      </c>
      <c r="O157" s="190">
        <v>12551.23</v>
      </c>
      <c r="P157" s="190">
        <v>12818.76</v>
      </c>
      <c r="Q157" s="190">
        <v>12818.76</v>
      </c>
      <c r="R157" s="190">
        <v>13162.36</v>
      </c>
      <c r="S157" s="190">
        <v>13653.31</v>
      </c>
      <c r="T157" s="190">
        <v>14941.94</v>
      </c>
      <c r="U157" s="190">
        <v>14941.94</v>
      </c>
      <c r="V157" s="190">
        <v>14941.94</v>
      </c>
      <c r="W157" s="190">
        <v>14941.94</v>
      </c>
      <c r="X157" s="190">
        <v>14941.94</v>
      </c>
    </row>
    <row r="158" spans="1:24" x14ac:dyDescent="0.3">
      <c r="A158" t="s">
        <v>175</v>
      </c>
      <c r="B158" t="s">
        <v>175</v>
      </c>
      <c r="C158" s="194">
        <v>952</v>
      </c>
      <c r="D158" s="195">
        <v>952</v>
      </c>
      <c r="E158" s="195">
        <v>952</v>
      </c>
      <c r="F158" s="195">
        <v>952</v>
      </c>
      <c r="G158" s="195">
        <v>952</v>
      </c>
      <c r="H158" s="195">
        <v>952</v>
      </c>
      <c r="I158" s="202">
        <v>976</v>
      </c>
      <c r="J158" s="195">
        <v>1183.43</v>
      </c>
      <c r="K158" s="195">
        <v>1183.43</v>
      </c>
      <c r="L158" s="195">
        <v>1196.58</v>
      </c>
      <c r="M158" s="202">
        <v>1196.58</v>
      </c>
      <c r="N158" s="195">
        <v>1196.58</v>
      </c>
      <c r="O158" s="196">
        <v>1196.58</v>
      </c>
      <c r="P158" s="196">
        <v>1196.58</v>
      </c>
      <c r="Q158" s="196">
        <v>1196.58</v>
      </c>
      <c r="R158" s="196">
        <v>1196.58</v>
      </c>
      <c r="S158" s="196">
        <v>1196.58</v>
      </c>
      <c r="T158" s="196">
        <v>1196.58</v>
      </c>
      <c r="U158" s="196">
        <v>1196.58</v>
      </c>
      <c r="V158" s="196">
        <v>1196.58</v>
      </c>
      <c r="W158" s="196">
        <v>1196.58</v>
      </c>
      <c r="X158" s="196">
        <v>1196.58</v>
      </c>
    </row>
    <row r="159" spans="1:24" x14ac:dyDescent="0.3">
      <c r="A159" t="s">
        <v>176</v>
      </c>
      <c r="B159" t="s">
        <v>176</v>
      </c>
      <c r="C159" s="185">
        <v>12631</v>
      </c>
      <c r="D159" s="186">
        <v>12631</v>
      </c>
      <c r="E159" s="186">
        <v>12631</v>
      </c>
      <c r="F159" s="186">
        <v>12661</v>
      </c>
      <c r="G159" s="186">
        <v>12661</v>
      </c>
      <c r="H159" s="186">
        <v>12661</v>
      </c>
      <c r="I159" s="187">
        <v>12661</v>
      </c>
      <c r="J159" s="186">
        <v>13148.91</v>
      </c>
      <c r="K159" s="186">
        <v>13746.58</v>
      </c>
      <c r="L159" s="186">
        <v>13746.58</v>
      </c>
      <c r="M159" s="187">
        <v>13746.58</v>
      </c>
      <c r="N159" s="186">
        <v>13746.58</v>
      </c>
      <c r="O159" s="186">
        <v>13746.58</v>
      </c>
      <c r="P159" s="186">
        <v>13746.58</v>
      </c>
      <c r="Q159" s="186">
        <v>13746.58</v>
      </c>
      <c r="R159" s="186">
        <v>13746.58</v>
      </c>
      <c r="S159" s="186">
        <v>13746.58</v>
      </c>
      <c r="T159" s="186">
        <v>13746.58</v>
      </c>
      <c r="U159" s="186">
        <v>13746.58</v>
      </c>
      <c r="V159" s="186">
        <v>13746.58</v>
      </c>
      <c r="W159" s="186">
        <v>13746.58</v>
      </c>
      <c r="X159" s="186">
        <v>13746.58</v>
      </c>
    </row>
    <row r="160" spans="1:24" x14ac:dyDescent="0.3">
      <c r="A160" t="s">
        <v>128</v>
      </c>
      <c r="B160" t="s">
        <v>128</v>
      </c>
      <c r="C160" s="185">
        <v>580</v>
      </c>
      <c r="D160" s="186">
        <v>580</v>
      </c>
      <c r="E160" s="186">
        <v>580</v>
      </c>
      <c r="F160" s="186">
        <v>580</v>
      </c>
      <c r="G160" s="186">
        <v>580</v>
      </c>
      <c r="H160" s="186">
        <v>580</v>
      </c>
      <c r="I160" s="187">
        <v>580</v>
      </c>
      <c r="J160" s="186">
        <v>580</v>
      </c>
      <c r="K160" s="186">
        <v>580</v>
      </c>
      <c r="L160" s="186">
        <v>580</v>
      </c>
      <c r="M160" s="187">
        <v>580</v>
      </c>
      <c r="N160" s="186">
        <v>580</v>
      </c>
      <c r="O160" s="186">
        <v>580</v>
      </c>
      <c r="P160" s="186">
        <v>580</v>
      </c>
      <c r="Q160" s="186">
        <v>580</v>
      </c>
      <c r="R160" s="186">
        <v>580</v>
      </c>
      <c r="S160" s="186">
        <v>580</v>
      </c>
      <c r="T160" s="186">
        <v>580</v>
      </c>
      <c r="U160" s="186">
        <v>580</v>
      </c>
      <c r="V160" s="186">
        <v>580</v>
      </c>
      <c r="W160" s="186">
        <v>580</v>
      </c>
      <c r="X160" s="186">
        <v>580</v>
      </c>
    </row>
    <row r="161" spans="1:24" x14ac:dyDescent="0.3">
      <c r="A161" t="s">
        <v>177</v>
      </c>
      <c r="B161" t="s">
        <v>177</v>
      </c>
      <c r="C161" s="185">
        <v>1608</v>
      </c>
      <c r="D161" s="186">
        <v>1608</v>
      </c>
      <c r="E161" s="186">
        <v>1608</v>
      </c>
      <c r="F161" s="186">
        <v>1608</v>
      </c>
      <c r="G161" s="186">
        <v>1608</v>
      </c>
      <c r="H161" s="186">
        <v>1608</v>
      </c>
      <c r="I161" s="187">
        <v>1608</v>
      </c>
      <c r="J161" s="186">
        <v>1608</v>
      </c>
      <c r="K161" s="186">
        <v>1608</v>
      </c>
      <c r="L161" s="186">
        <v>1608</v>
      </c>
      <c r="M161" s="187">
        <v>1608</v>
      </c>
      <c r="N161" s="186">
        <v>1645.25</v>
      </c>
      <c r="O161" s="186">
        <v>1645.25</v>
      </c>
      <c r="P161" s="186">
        <v>1645.25</v>
      </c>
      <c r="Q161" s="186">
        <v>1645.25</v>
      </c>
      <c r="R161" s="186">
        <v>1645.25</v>
      </c>
      <c r="S161" s="186">
        <v>1645.25</v>
      </c>
      <c r="T161" s="186">
        <v>1645.25</v>
      </c>
      <c r="U161" s="186">
        <v>1645.25</v>
      </c>
      <c r="V161" s="186">
        <v>1645.25</v>
      </c>
      <c r="W161" s="186">
        <v>1645.25</v>
      </c>
      <c r="X161" s="186">
        <v>1645.26</v>
      </c>
    </row>
    <row r="162" spans="1:24" x14ac:dyDescent="0.3">
      <c r="A162" t="s">
        <v>178</v>
      </c>
      <c r="B162" t="s">
        <v>178</v>
      </c>
      <c r="C162" s="188">
        <v>1890</v>
      </c>
      <c r="D162" s="189">
        <v>1890</v>
      </c>
      <c r="E162" s="189">
        <v>1890</v>
      </c>
      <c r="F162" s="189">
        <v>5058.62</v>
      </c>
      <c r="G162" s="189">
        <v>6184.44</v>
      </c>
      <c r="H162" s="189">
        <v>7906.44</v>
      </c>
      <c r="I162" s="190">
        <v>7906.44</v>
      </c>
      <c r="J162" s="189">
        <v>7906.44</v>
      </c>
      <c r="K162" s="189">
        <v>10160.52</v>
      </c>
      <c r="L162" s="189">
        <v>12551.23</v>
      </c>
      <c r="M162" s="190">
        <v>13479.29</v>
      </c>
      <c r="N162" s="189">
        <v>16734.97</v>
      </c>
      <c r="O162" s="190">
        <v>19723.36</v>
      </c>
      <c r="P162" s="190">
        <v>20918.72</v>
      </c>
      <c r="Q162" s="190">
        <v>20918.72</v>
      </c>
      <c r="R162" s="190">
        <v>23902.76</v>
      </c>
      <c r="S162" s="190">
        <v>25132.86</v>
      </c>
      <c r="T162" s="190">
        <v>25431.7</v>
      </c>
      <c r="U162" s="190">
        <v>26328.22</v>
      </c>
      <c r="V162" s="190">
        <v>28090.85</v>
      </c>
      <c r="W162" s="190">
        <v>29883.88</v>
      </c>
      <c r="X162" s="190">
        <v>29883.88</v>
      </c>
    </row>
    <row r="163" spans="1:24" x14ac:dyDescent="0.3">
      <c r="A163" t="s">
        <v>179</v>
      </c>
      <c r="B163" t="s">
        <v>179</v>
      </c>
      <c r="C163" s="185">
        <v>5598</v>
      </c>
      <c r="D163" s="186">
        <v>5598</v>
      </c>
      <c r="E163" s="186">
        <v>5598</v>
      </c>
      <c r="F163" s="186">
        <v>5598</v>
      </c>
      <c r="G163" s="186">
        <v>5598</v>
      </c>
      <c r="H163" s="186">
        <v>5598</v>
      </c>
      <c r="I163" s="187">
        <v>5598</v>
      </c>
      <c r="J163" s="186">
        <v>5598</v>
      </c>
      <c r="K163" s="186">
        <v>5598</v>
      </c>
      <c r="L163" s="186">
        <v>5598</v>
      </c>
      <c r="M163" s="187">
        <v>5598</v>
      </c>
      <c r="N163" s="186">
        <v>5598</v>
      </c>
      <c r="O163" s="186">
        <v>5598</v>
      </c>
      <c r="P163" s="186">
        <v>5598</v>
      </c>
      <c r="Q163" s="186">
        <v>5598</v>
      </c>
      <c r="R163" s="186">
        <v>5598</v>
      </c>
      <c r="S163" s="186">
        <v>5598</v>
      </c>
      <c r="T163" s="186">
        <v>5598</v>
      </c>
      <c r="U163" s="186">
        <v>5598</v>
      </c>
      <c r="V163" s="186">
        <v>5598</v>
      </c>
      <c r="W163" s="186">
        <v>5598</v>
      </c>
      <c r="X163" s="186">
        <v>5598</v>
      </c>
    </row>
    <row r="164" spans="1:24" x14ac:dyDescent="0.3">
      <c r="A164" t="s">
        <v>180</v>
      </c>
      <c r="B164" t="s">
        <v>180</v>
      </c>
      <c r="C164" s="185">
        <v>6613</v>
      </c>
      <c r="D164" s="186">
        <v>6613</v>
      </c>
      <c r="E164" s="186">
        <v>6613</v>
      </c>
      <c r="F164" s="186">
        <v>6613</v>
      </c>
      <c r="G164" s="186">
        <v>6613</v>
      </c>
      <c r="H164" s="186">
        <v>6613</v>
      </c>
      <c r="I164" s="187">
        <v>6613</v>
      </c>
      <c r="J164" s="186">
        <v>6613</v>
      </c>
      <c r="K164" s="186">
        <v>6613</v>
      </c>
      <c r="L164" s="186">
        <v>6613</v>
      </c>
      <c r="M164" s="187">
        <v>6613</v>
      </c>
      <c r="N164" s="186">
        <v>6613</v>
      </c>
      <c r="O164" s="186">
        <v>6613</v>
      </c>
      <c r="P164" s="186">
        <v>6613</v>
      </c>
      <c r="Q164" s="186">
        <v>6613</v>
      </c>
      <c r="R164" s="186">
        <v>6613</v>
      </c>
      <c r="S164" s="186">
        <v>6613</v>
      </c>
      <c r="T164" s="186">
        <v>6613</v>
      </c>
      <c r="U164" s="186">
        <v>6613</v>
      </c>
      <c r="V164" s="186">
        <v>6613</v>
      </c>
      <c r="W164" s="186">
        <v>6613</v>
      </c>
      <c r="X164" s="186">
        <v>6613</v>
      </c>
    </row>
    <row r="165" spans="1:24" x14ac:dyDescent="0.3">
      <c r="A165" t="s">
        <v>181</v>
      </c>
      <c r="B165" t="s">
        <v>181</v>
      </c>
      <c r="C165" s="185">
        <v>1085</v>
      </c>
      <c r="D165" s="186">
        <v>1085</v>
      </c>
      <c r="E165" s="186">
        <v>1085</v>
      </c>
      <c r="F165" s="186">
        <v>1085</v>
      </c>
      <c r="G165" s="186">
        <v>1085</v>
      </c>
      <c r="H165" s="186">
        <v>1085</v>
      </c>
      <c r="I165" s="187">
        <v>1085</v>
      </c>
      <c r="J165" s="186">
        <v>1085</v>
      </c>
      <c r="K165" s="186">
        <v>1085</v>
      </c>
      <c r="L165" s="186">
        <v>1085</v>
      </c>
      <c r="M165" s="187">
        <v>1085</v>
      </c>
      <c r="N165" s="186">
        <v>1085</v>
      </c>
      <c r="O165" s="186">
        <v>1085</v>
      </c>
      <c r="P165" s="186">
        <v>1085</v>
      </c>
      <c r="Q165" s="186">
        <v>1085</v>
      </c>
      <c r="R165" s="186">
        <v>1085</v>
      </c>
      <c r="S165" s="186">
        <v>1085</v>
      </c>
      <c r="T165" s="186">
        <v>1085</v>
      </c>
      <c r="U165" s="186">
        <v>1085</v>
      </c>
      <c r="V165" s="186">
        <v>1085</v>
      </c>
      <c r="W165" s="186">
        <v>1085</v>
      </c>
      <c r="X165" s="186">
        <v>1085</v>
      </c>
    </row>
    <row r="166" spans="1:24" x14ac:dyDescent="0.3">
      <c r="A166" t="s">
        <v>57</v>
      </c>
      <c r="B166" t="s">
        <v>57</v>
      </c>
      <c r="C166" s="197"/>
      <c r="D166" s="198"/>
      <c r="E166" s="198"/>
      <c r="F166" s="198"/>
      <c r="G166" s="198"/>
      <c r="H166" s="198"/>
      <c r="I166" s="203">
        <v>20</v>
      </c>
      <c r="J166" s="198">
        <v>20</v>
      </c>
      <c r="K166" s="198">
        <v>1183.43</v>
      </c>
      <c r="L166" s="198">
        <v>598.29</v>
      </c>
      <c r="M166" s="203">
        <v>2625.35</v>
      </c>
      <c r="N166" s="198">
        <v>2370.37</v>
      </c>
      <c r="O166" s="198">
        <v>2370.37</v>
      </c>
      <c r="P166" s="198">
        <v>4236.87</v>
      </c>
      <c r="Q166" s="198">
        <v>4000</v>
      </c>
      <c r="R166" s="198">
        <v>5977.81</v>
      </c>
      <c r="S166" s="198">
        <v>5969.87</v>
      </c>
      <c r="T166" s="198">
        <v>5976.78</v>
      </c>
      <c r="U166" s="198">
        <v>7172.13</v>
      </c>
      <c r="V166" s="198">
        <v>7172.13</v>
      </c>
      <c r="W166" s="198">
        <v>7769.81</v>
      </c>
      <c r="X166" s="198">
        <v>7769.81</v>
      </c>
    </row>
    <row r="167" spans="1:24" x14ac:dyDescent="0.3">
      <c r="B167" t="s">
        <v>182</v>
      </c>
      <c r="C167" s="197"/>
      <c r="D167" s="198"/>
      <c r="E167" s="198"/>
      <c r="F167" s="198"/>
      <c r="G167" s="198"/>
      <c r="H167" s="198"/>
      <c r="I167" s="203" t="s">
        <v>168</v>
      </c>
      <c r="J167" s="198" t="s">
        <v>168</v>
      </c>
      <c r="K167" s="198" t="s">
        <v>168</v>
      </c>
      <c r="L167" s="198" t="s">
        <v>168</v>
      </c>
      <c r="M167" s="203" t="s">
        <v>168</v>
      </c>
      <c r="N167" s="198" t="s">
        <v>168</v>
      </c>
      <c r="O167" s="198" t="s">
        <v>168</v>
      </c>
      <c r="P167" s="198" t="s">
        <v>168</v>
      </c>
      <c r="Q167" s="198" t="s">
        <v>168</v>
      </c>
      <c r="R167" s="198" t="s">
        <v>168</v>
      </c>
      <c r="S167" s="198" t="s">
        <v>168</v>
      </c>
      <c r="T167" s="198">
        <v>1195.3599999999999</v>
      </c>
      <c r="U167" s="198">
        <v>1212.43</v>
      </c>
      <c r="V167" s="198">
        <v>2527.3200000000002</v>
      </c>
      <c r="W167" s="198">
        <v>3415.3</v>
      </c>
      <c r="X167" s="198">
        <v>3415.3</v>
      </c>
    </row>
    <row r="168" spans="1:24" x14ac:dyDescent="0.3">
      <c r="B168" t="s">
        <v>183</v>
      </c>
      <c r="C168" s="197"/>
      <c r="D168" s="198"/>
      <c r="E168" s="198"/>
      <c r="F168" s="198"/>
      <c r="G168" s="198"/>
      <c r="H168" s="198"/>
      <c r="I168" s="203">
        <v>2613</v>
      </c>
      <c r="J168" s="198">
        <v>4244.51</v>
      </c>
      <c r="K168" s="198">
        <v>3837.1</v>
      </c>
      <c r="L168" s="198">
        <v>4562.1400000000003</v>
      </c>
      <c r="M168" s="203">
        <v>4703.6499999999996</v>
      </c>
      <c r="N168" s="198">
        <v>5627</v>
      </c>
      <c r="O168" s="198">
        <v>7300.55</v>
      </c>
      <c r="P168" s="198">
        <v>6052.67</v>
      </c>
      <c r="Q168" s="198">
        <v>9989.07</v>
      </c>
      <c r="R168" s="198">
        <v>8368.94</v>
      </c>
      <c r="S168" s="198">
        <v>8972</v>
      </c>
      <c r="T168" s="198">
        <v>9562.84</v>
      </c>
      <c r="U168" s="198">
        <v>10160.52</v>
      </c>
      <c r="V168" s="198">
        <v>10160.52</v>
      </c>
      <c r="W168" s="198">
        <v>10758.2</v>
      </c>
      <c r="X168" s="198">
        <v>11442</v>
      </c>
    </row>
    <row r="169" spans="1:24" x14ac:dyDescent="0.3">
      <c r="B169" t="s">
        <v>184</v>
      </c>
      <c r="C169" s="191">
        <v>2640</v>
      </c>
      <c r="D169" s="192">
        <v>2640</v>
      </c>
      <c r="E169" s="192">
        <v>2640</v>
      </c>
      <c r="F169" s="192">
        <v>2640</v>
      </c>
      <c r="G169" s="192">
        <v>3190</v>
      </c>
      <c r="H169" s="192">
        <v>3319</v>
      </c>
      <c r="I169" s="201">
        <v>3319</v>
      </c>
      <c r="J169" s="192">
        <v>3319</v>
      </c>
      <c r="K169" s="192">
        <v>3319</v>
      </c>
      <c r="L169" s="192">
        <v>3319</v>
      </c>
      <c r="M169" s="201">
        <v>3319</v>
      </c>
      <c r="N169" s="192">
        <v>3319</v>
      </c>
      <c r="O169" s="193">
        <v>3319</v>
      </c>
      <c r="P169" s="193">
        <v>3319</v>
      </c>
      <c r="Q169" s="193">
        <v>3696.42</v>
      </c>
      <c r="R169" s="193">
        <v>3696.42</v>
      </c>
      <c r="S169" s="193">
        <v>3696.42</v>
      </c>
      <c r="T169" s="193">
        <v>3696.42</v>
      </c>
      <c r="U169" s="193">
        <v>3696.42</v>
      </c>
      <c r="V169" s="193">
        <v>3696.42</v>
      </c>
      <c r="W169" s="193">
        <v>3696.42</v>
      </c>
      <c r="X169" s="193">
        <v>3696.42</v>
      </c>
    </row>
    <row r="170" spans="1:24" x14ac:dyDescent="0.3">
      <c r="B170"/>
      <c r="C170"/>
      <c r="D170"/>
      <c r="E170"/>
      <c r="F170"/>
      <c r="G170"/>
      <c r="H170"/>
      <c r="I170"/>
      <c r="J170"/>
      <c r="K170"/>
      <c r="L170"/>
      <c r="M170"/>
      <c r="N170"/>
      <c r="O170"/>
      <c r="P170"/>
      <c r="Q170"/>
      <c r="R170"/>
      <c r="S170"/>
      <c r="T170"/>
      <c r="U170"/>
      <c r="V170"/>
      <c r="W170"/>
      <c r="X170"/>
    </row>
    <row r="171" spans="1:24" x14ac:dyDescent="0.3">
      <c r="B171"/>
      <c r="C171"/>
      <c r="D171"/>
      <c r="E171"/>
      <c r="F171"/>
      <c r="G171"/>
      <c r="H171"/>
      <c r="I171"/>
      <c r="J171"/>
      <c r="K171"/>
      <c r="L171"/>
      <c r="M171"/>
      <c r="N171"/>
      <c r="O171"/>
      <c r="P171"/>
      <c r="Q171"/>
      <c r="R171"/>
      <c r="S171"/>
      <c r="T171"/>
      <c r="U171"/>
      <c r="V171"/>
      <c r="W171"/>
      <c r="X171"/>
    </row>
    <row r="172" spans="1:24" x14ac:dyDescent="0.3">
      <c r="B172"/>
      <c r="C172"/>
      <c r="D172"/>
      <c r="E172"/>
      <c r="F172"/>
      <c r="G172"/>
      <c r="H172"/>
      <c r="I172"/>
      <c r="J172"/>
      <c r="K172"/>
      <c r="L172"/>
      <c r="M172"/>
      <c r="N172"/>
      <c r="O172"/>
      <c r="P172"/>
      <c r="Q172"/>
      <c r="R172"/>
      <c r="S172"/>
      <c r="T172"/>
      <c r="U172"/>
      <c r="V172"/>
      <c r="W172"/>
      <c r="X172"/>
    </row>
    <row r="173" spans="1:24" x14ac:dyDescent="0.3">
      <c r="B173" t="s">
        <v>144</v>
      </c>
      <c r="C173"/>
      <c r="D173"/>
      <c r="E173" t="s">
        <v>145</v>
      </c>
      <c r="F173"/>
      <c r="G173"/>
      <c r="H173"/>
      <c r="I173"/>
      <c r="J173"/>
      <c r="K173"/>
      <c r="L173"/>
      <c r="M173"/>
      <c r="N173"/>
      <c r="O173"/>
      <c r="P173"/>
      <c r="Q173"/>
      <c r="R173"/>
      <c r="S173"/>
      <c r="T173"/>
      <c r="U173"/>
      <c r="V173"/>
      <c r="W173"/>
      <c r="X173"/>
    </row>
    <row r="174" spans="1:24" x14ac:dyDescent="0.3">
      <c r="B174"/>
      <c r="C174">
        <v>2022</v>
      </c>
      <c r="D174">
        <v>2023</v>
      </c>
      <c r="E174">
        <v>2024</v>
      </c>
      <c r="F174">
        <v>2025</v>
      </c>
      <c r="G174">
        <v>2026</v>
      </c>
      <c r="H174">
        <v>2027</v>
      </c>
      <c r="I174" s="180">
        <v>2028</v>
      </c>
      <c r="J174">
        <v>2029</v>
      </c>
      <c r="K174">
        <v>2030</v>
      </c>
      <c r="L174">
        <v>2031</v>
      </c>
      <c r="M174">
        <v>2032</v>
      </c>
      <c r="N174">
        <v>2033</v>
      </c>
      <c r="O174">
        <v>2034</v>
      </c>
      <c r="P174">
        <v>2035</v>
      </c>
      <c r="Q174">
        <v>2036</v>
      </c>
      <c r="R174">
        <v>2037</v>
      </c>
      <c r="S174"/>
      <c r="T174"/>
      <c r="U174"/>
      <c r="V174"/>
      <c r="W174"/>
      <c r="X174"/>
    </row>
    <row r="175" spans="1:24" x14ac:dyDescent="0.3">
      <c r="B175" t="s">
        <v>39</v>
      </c>
      <c r="C175">
        <v>34413</v>
      </c>
      <c r="D175">
        <v>34620.9016393442</v>
      </c>
      <c r="E175">
        <v>37011.612021857902</v>
      </c>
      <c r="F175">
        <v>41195.3551912568</v>
      </c>
      <c r="G175">
        <v>41518.49</v>
      </c>
      <c r="H175">
        <v>41195.3551912568</v>
      </c>
      <c r="I175">
        <v>41195.3551912568</v>
      </c>
      <c r="J175">
        <v>41195.3551912568</v>
      </c>
      <c r="K175">
        <v>42988.387978141996</v>
      </c>
      <c r="L175">
        <v>44781.420765027302</v>
      </c>
      <c r="M175">
        <v>46574.453551912498</v>
      </c>
      <c r="N175">
        <v>46574.453551912498</v>
      </c>
      <c r="O175">
        <v>46574.453551912498</v>
      </c>
      <c r="P175">
        <v>45976.775956284102</v>
      </c>
      <c r="Q175">
        <v>45379.098360655698</v>
      </c>
      <c r="R175">
        <v>47027.993623000002</v>
      </c>
      <c r="S175"/>
      <c r="T175"/>
      <c r="U175"/>
      <c r="V175"/>
      <c r="W175"/>
      <c r="X175"/>
    </row>
    <row r="176" spans="1:24" x14ac:dyDescent="0.3">
      <c r="B176" t="s">
        <v>43</v>
      </c>
      <c r="C176">
        <v>12211</v>
      </c>
      <c r="D176">
        <v>11355.874316939902</v>
      </c>
      <c r="E176">
        <v>8965.1639344262003</v>
      </c>
      <c r="F176">
        <v>8367.4863387977966</v>
      </c>
      <c r="G176">
        <v>12211</v>
      </c>
      <c r="H176">
        <v>8367.4863387977966</v>
      </c>
      <c r="I176" s="180">
        <v>8367.4863387977966</v>
      </c>
      <c r="J176">
        <v>8367.4863387977966</v>
      </c>
      <c r="K176">
        <v>8367.4863387978039</v>
      </c>
      <c r="L176">
        <v>9562.8415300545967</v>
      </c>
      <c r="M176">
        <v>8965.1639344262003</v>
      </c>
      <c r="N176">
        <v>8965.1639344262003</v>
      </c>
      <c r="O176">
        <v>8965.1639344262003</v>
      </c>
      <c r="P176">
        <v>7769.8087431694003</v>
      </c>
      <c r="Q176">
        <v>8367.4863387978039</v>
      </c>
      <c r="R176">
        <v>7769.8087431694003</v>
      </c>
      <c r="S176"/>
      <c r="T176"/>
      <c r="U176"/>
      <c r="V176"/>
      <c r="W176"/>
      <c r="X176"/>
    </row>
    <row r="177" spans="2:24" x14ac:dyDescent="0.3">
      <c r="B177" t="s">
        <v>47</v>
      </c>
      <c r="C177">
        <v>5463</v>
      </c>
      <c r="D177">
        <v>5379.0983606556983</v>
      </c>
      <c r="E177">
        <v>5379.0983606556983</v>
      </c>
      <c r="F177">
        <v>5379.0983606557056</v>
      </c>
      <c r="G177">
        <v>5463</v>
      </c>
      <c r="H177">
        <v>5379.0983606557056</v>
      </c>
      <c r="I177">
        <v>5379.0983606557056</v>
      </c>
      <c r="J177">
        <v>5379.0983606557056</v>
      </c>
      <c r="K177">
        <v>5976.7759562841966</v>
      </c>
      <c r="L177">
        <v>4781.420765027302</v>
      </c>
      <c r="M177">
        <v>5379.0983606558002</v>
      </c>
      <c r="N177">
        <v>5379.0983606558002</v>
      </c>
      <c r="O177">
        <v>5379.0983606558002</v>
      </c>
      <c r="P177">
        <v>7172.1311475409966</v>
      </c>
      <c r="Q177">
        <v>7172.1311475409966</v>
      </c>
      <c r="R177">
        <v>7172.1311475409966</v>
      </c>
      <c r="S177"/>
      <c r="T177"/>
      <c r="U177"/>
      <c r="V177"/>
      <c r="W177"/>
      <c r="X177"/>
    </row>
    <row r="178" spans="2:24" x14ac:dyDescent="0.3">
      <c r="B178" t="s">
        <v>51</v>
      </c>
      <c r="C178">
        <v>4404</v>
      </c>
      <c r="D178">
        <v>3496.196688977303</v>
      </c>
      <c r="E178">
        <v>4087.9126653087005</v>
      </c>
      <c r="F178">
        <v>4052.1429495263001</v>
      </c>
      <c r="G178">
        <v>4404</v>
      </c>
      <c r="H178">
        <v>4052.1429495263001</v>
      </c>
      <c r="I178" s="180">
        <v>4052.1429495263001</v>
      </c>
      <c r="J178">
        <v>4052.1429495263001</v>
      </c>
      <c r="K178">
        <v>4781.420765027302</v>
      </c>
      <c r="L178">
        <v>4187.779433680902</v>
      </c>
      <c r="M178">
        <v>3557.7363466944007</v>
      </c>
      <c r="N178">
        <v>3557.7363466944007</v>
      </c>
      <c r="O178">
        <v>3557.7363466944007</v>
      </c>
      <c r="P178">
        <v>2390.7103825136001</v>
      </c>
      <c r="Q178">
        <v>2390.7103825136001</v>
      </c>
      <c r="R178">
        <v>2390.7103825136001</v>
      </c>
      <c r="S178"/>
      <c r="T178"/>
      <c r="U178"/>
      <c r="V178"/>
      <c r="W178"/>
      <c r="X178"/>
    </row>
    <row r="179" spans="2:24" x14ac:dyDescent="0.3">
      <c r="B179" t="s">
        <v>40</v>
      </c>
      <c r="C179" s="1">
        <v>850</v>
      </c>
      <c r="D179" s="1">
        <v>1285.2240760500936</v>
      </c>
      <c r="E179" s="1">
        <v>1291.1856953470997</v>
      </c>
      <c r="F179" s="1">
        <v>1326.9554111295001</v>
      </c>
      <c r="G179" s="1">
        <v>1839.37</v>
      </c>
      <c r="H179" s="1">
        <v>1326.9554111295001</v>
      </c>
      <c r="I179" s="1">
        <v>1326.9554111295001</v>
      </c>
      <c r="J179">
        <v>1326.9554111295001</v>
      </c>
      <c r="K179">
        <v>1195.3551912568</v>
      </c>
      <c r="L179">
        <v>1793.3432687530949</v>
      </c>
      <c r="M179">
        <v>1790.9599166113985</v>
      </c>
      <c r="N179">
        <v>1790.9599166113985</v>
      </c>
      <c r="O179">
        <v>1790.9599166113985</v>
      </c>
      <c r="P179">
        <v>1793.0327868852983</v>
      </c>
      <c r="Q179">
        <v>1793.0327868852983</v>
      </c>
      <c r="R179">
        <v>1840.1057479999999</v>
      </c>
      <c r="S179"/>
      <c r="T179"/>
      <c r="U179"/>
      <c r="V179"/>
      <c r="W179"/>
      <c r="X179"/>
    </row>
    <row r="180" spans="2:24" x14ac:dyDescent="0.3">
      <c r="B180" t="s">
        <v>54</v>
      </c>
      <c r="C180" s="1">
        <v>7906.44</v>
      </c>
      <c r="D180" s="1">
        <v>7769.8087431693057</v>
      </c>
      <c r="E180" s="1">
        <v>10160.519125682993</v>
      </c>
      <c r="F180" s="1">
        <v>12551.229508196702</v>
      </c>
      <c r="G180" s="1">
        <v>13479.29</v>
      </c>
      <c r="H180" s="1">
        <v>16734.972677595593</v>
      </c>
      <c r="I180" s="1">
        <v>19723.360655737604</v>
      </c>
      <c r="J180">
        <v>20918.715846994499</v>
      </c>
      <c r="K180">
        <v>20918.715846994499</v>
      </c>
      <c r="L180">
        <v>23902.757078986702</v>
      </c>
      <c r="M180">
        <v>25132.861113743304</v>
      </c>
      <c r="N180">
        <v>25431.699911557502</v>
      </c>
      <c r="O180">
        <v>26328.216305000096</v>
      </c>
      <c r="P180">
        <v>28090.84699453551</v>
      </c>
      <c r="Q180">
        <v>29883.879781420699</v>
      </c>
      <c r="R180">
        <v>18474.714874000001</v>
      </c>
      <c r="S180"/>
      <c r="T180"/>
      <c r="U180"/>
      <c r="V180"/>
      <c r="W180"/>
      <c r="X180"/>
    </row>
    <row r="181" spans="2:24" x14ac:dyDescent="0.3">
      <c r="B181" t="s">
        <v>55</v>
      </c>
      <c r="C181" s="1">
        <v>12661</v>
      </c>
      <c r="D181" s="1">
        <v>13148.907103825193</v>
      </c>
      <c r="E181" s="1">
        <v>13746.584699453611</v>
      </c>
      <c r="F181" s="1">
        <v>13746.584699453495</v>
      </c>
      <c r="G181" s="1">
        <v>13746.58</v>
      </c>
      <c r="H181" s="1">
        <v>13746.58469945351</v>
      </c>
      <c r="I181" s="1">
        <v>13746.584699453597</v>
      </c>
      <c r="J181">
        <v>14941.939890710302</v>
      </c>
      <c r="K181">
        <v>16734.972677595404</v>
      </c>
      <c r="L181">
        <v>15539.617486338102</v>
      </c>
      <c r="M181">
        <v>15539.617486338393</v>
      </c>
      <c r="N181">
        <v>15240.778688524195</v>
      </c>
      <c r="O181">
        <v>17930.3278688516</v>
      </c>
      <c r="P181">
        <v>17332.650273223087</v>
      </c>
      <c r="Q181">
        <v>16734.972677594909</v>
      </c>
      <c r="R181">
        <v>14532.884376</v>
      </c>
      <c r="S181"/>
      <c r="T181"/>
      <c r="U181"/>
      <c r="V181"/>
      <c r="W181"/>
      <c r="X181"/>
    </row>
    <row r="182" spans="2:24" x14ac:dyDescent="0.3">
      <c r="B182" t="s">
        <v>52</v>
      </c>
      <c r="C182" s="1">
        <v>8278.2000000000007</v>
      </c>
      <c r="D182" s="1">
        <v>8367.4863387977093</v>
      </c>
      <c r="E182" s="1">
        <v>8965.163934426193</v>
      </c>
      <c r="F182" s="1">
        <v>9562.8415300546039</v>
      </c>
      <c r="G182" s="1">
        <v>9107.2999999999993</v>
      </c>
      <c r="H182" s="1">
        <v>12551.2295081958</v>
      </c>
      <c r="I182" s="1">
        <v>12551.229508196702</v>
      </c>
      <c r="J182">
        <v>12818.761384335099</v>
      </c>
      <c r="K182">
        <v>12818.761384335099</v>
      </c>
      <c r="L182">
        <v>13162.361318098992</v>
      </c>
      <c r="M182">
        <v>13653.30553713</v>
      </c>
      <c r="N182">
        <v>14941.939890710011</v>
      </c>
      <c r="O182">
        <v>14941.939890710011</v>
      </c>
      <c r="P182">
        <v>14941.939890710011</v>
      </c>
      <c r="Q182">
        <v>14941.939890710011</v>
      </c>
      <c r="R182">
        <v>9895.0814499999997</v>
      </c>
      <c r="S182"/>
      <c r="T182"/>
      <c r="U182"/>
      <c r="V182"/>
      <c r="W182"/>
      <c r="X182"/>
    </row>
    <row r="183" spans="2:24" x14ac:dyDescent="0.3">
      <c r="B183" t="s">
        <v>56</v>
      </c>
      <c r="C183">
        <v>2308</v>
      </c>
      <c r="D183">
        <v>2549.773449496899</v>
      </c>
      <c r="E183">
        <v>2549.773449496899</v>
      </c>
      <c r="F183">
        <v>2549.773449496899</v>
      </c>
      <c r="G183">
        <v>2626.96</v>
      </c>
      <c r="H183">
        <v>2549.773449496899</v>
      </c>
      <c r="I183">
        <v>2549.773449496899</v>
      </c>
      <c r="J183">
        <v>2549.773449496899</v>
      </c>
      <c r="K183">
        <v>2549.773449496899</v>
      </c>
      <c r="L183">
        <v>3586.6865375060006</v>
      </c>
      <c r="M183">
        <v>4178.9064720930037</v>
      </c>
      <c r="N183">
        <v>4183.7431693990075</v>
      </c>
      <c r="O183">
        <v>4183.7431693990075</v>
      </c>
      <c r="P183">
        <v>4183.7431693990075</v>
      </c>
      <c r="Q183">
        <v>4183.7431693990075</v>
      </c>
      <c r="R183">
        <v>2703.1418400000002</v>
      </c>
      <c r="S183"/>
      <c r="T183"/>
      <c r="U183"/>
      <c r="V183"/>
      <c r="W183"/>
      <c r="X183"/>
    </row>
    <row r="184" spans="2:24" x14ac:dyDescent="0.3">
      <c r="B184" s="1" t="s">
        <v>45</v>
      </c>
      <c r="C184" s="1">
        <v>1608</v>
      </c>
      <c r="D184" s="1">
        <v>1608</v>
      </c>
      <c r="E184" s="1">
        <v>1608</v>
      </c>
      <c r="F184" s="1">
        <v>1608</v>
      </c>
      <c r="G184" s="1">
        <v>1608</v>
      </c>
      <c r="H184" s="1">
        <v>1645.248</v>
      </c>
      <c r="I184" s="1">
        <v>1645.248</v>
      </c>
      <c r="J184" s="1">
        <v>1645.248</v>
      </c>
      <c r="K184" s="1">
        <v>1645.248</v>
      </c>
      <c r="L184" s="1">
        <v>1645.248</v>
      </c>
      <c r="M184" s="1">
        <v>1645.248</v>
      </c>
      <c r="N184" s="1">
        <v>1645.248</v>
      </c>
      <c r="O184" s="1">
        <v>1645.248</v>
      </c>
      <c r="P184" s="1">
        <v>1645.248</v>
      </c>
      <c r="Q184" s="1">
        <v>1645.248</v>
      </c>
      <c r="R184" s="1">
        <v>1645.2647936000001</v>
      </c>
    </row>
    <row r="185" spans="2:24" x14ac:dyDescent="0.3">
      <c r="B185" s="1" t="s">
        <v>49</v>
      </c>
      <c r="C185" s="1">
        <v>976</v>
      </c>
      <c r="D185" s="1">
        <v>1183.4319526627078</v>
      </c>
      <c r="E185" s="1">
        <v>2366.8639053255029</v>
      </c>
      <c r="F185" s="1">
        <v>1196.5811965809989</v>
      </c>
      <c r="G185" s="1">
        <v>1196.58</v>
      </c>
      <c r="H185" s="1">
        <v>1185.1851851859974</v>
      </c>
      <c r="I185" s="1">
        <v>1777.7777777779993</v>
      </c>
      <c r="J185" s="1">
        <v>1210.534304796005</v>
      </c>
      <c r="K185" s="1">
        <v>1000</v>
      </c>
      <c r="L185" s="1">
        <v>1195.5621791680023</v>
      </c>
      <c r="M185" s="1">
        <v>1193.97327774101</v>
      </c>
      <c r="N185" s="1">
        <v>1195.3551912559924</v>
      </c>
      <c r="O185" s="1">
        <v>1195.3551912569965</v>
      </c>
      <c r="P185" s="1">
        <v>1195.3551912569965</v>
      </c>
      <c r="Q185" s="1">
        <v>1195.3551912569965</v>
      </c>
      <c r="R185" s="1">
        <v>1195.3551912569965</v>
      </c>
    </row>
    <row r="186" spans="2:24" x14ac:dyDescent="0.3">
      <c r="B186" s="1" t="s">
        <v>53</v>
      </c>
      <c r="C186" s="1">
        <v>505</v>
      </c>
      <c r="D186" s="1">
        <v>408</v>
      </c>
      <c r="E186" s="1">
        <v>408</v>
      </c>
      <c r="F186" s="1">
        <v>1794.8717948720005</v>
      </c>
      <c r="G186" s="1">
        <v>592.59</v>
      </c>
      <c r="H186" s="1">
        <v>592.59259259200189</v>
      </c>
      <c r="I186" s="1">
        <v>592.59259259300597</v>
      </c>
      <c r="J186" s="1">
        <v>605.26715239799523</v>
      </c>
      <c r="K186" s="1">
        <v>1000</v>
      </c>
      <c r="L186" s="1">
        <v>597.78108958499797</v>
      </c>
      <c r="M186" s="1">
        <v>596.98663887099246</v>
      </c>
      <c r="N186" s="1">
        <v>597.67759562900756</v>
      </c>
      <c r="O186" s="1">
        <v>597.67759562900756</v>
      </c>
      <c r="P186" s="1">
        <v>597.67759562800347</v>
      </c>
      <c r="Q186" s="1">
        <v>597.67759562800347</v>
      </c>
      <c r="R186" s="1">
        <v>597.67759562801803</v>
      </c>
    </row>
    <row r="187" spans="2:24" x14ac:dyDescent="0.3">
      <c r="B187" s="1" t="s">
        <v>57</v>
      </c>
      <c r="C187" s="1">
        <v>20</v>
      </c>
      <c r="D187" s="1">
        <v>20</v>
      </c>
      <c r="E187" s="1">
        <v>1183.4319526627078</v>
      </c>
      <c r="F187" s="1">
        <v>598.29059829100152</v>
      </c>
      <c r="G187" s="1">
        <v>2625.35</v>
      </c>
      <c r="H187" s="1">
        <v>2370.3703703709907</v>
      </c>
      <c r="I187" s="1">
        <v>2370.3703703700012</v>
      </c>
      <c r="J187" s="1">
        <v>4236.870066789008</v>
      </c>
      <c r="K187" s="1">
        <v>4000</v>
      </c>
      <c r="L187" s="1">
        <v>5977.8108958429948</v>
      </c>
      <c r="M187" s="1">
        <v>5969.866388704002</v>
      </c>
      <c r="N187" s="1">
        <v>5976.7759562840074</v>
      </c>
      <c r="O187" s="1">
        <v>7172.1311475410039</v>
      </c>
      <c r="P187" s="1">
        <v>7172.1311475409893</v>
      </c>
      <c r="Q187" s="1">
        <v>7769.8087431690074</v>
      </c>
      <c r="R187" s="1">
        <v>2990.7987199999998</v>
      </c>
    </row>
    <row r="188" spans="2:24" x14ac:dyDescent="0.3">
      <c r="B188" s="1" t="s">
        <v>46</v>
      </c>
      <c r="C188" s="1">
        <v>2613</v>
      </c>
      <c r="D188" s="1">
        <v>4244.5112684709893</v>
      </c>
      <c r="E188" s="1">
        <v>3837.1002683736006</v>
      </c>
      <c r="F188" s="1">
        <v>4562.1409555830032</v>
      </c>
      <c r="G188" s="1">
        <v>4703.6499999999996</v>
      </c>
      <c r="H188" s="1">
        <v>5627</v>
      </c>
      <c r="I188" s="1">
        <v>7300.5464480880037</v>
      </c>
      <c r="J188" s="1">
        <v>6052.6715239829937</v>
      </c>
      <c r="K188" s="1">
        <v>9989.071038250986</v>
      </c>
      <c r="L188" s="1">
        <v>8368.9352541819972</v>
      </c>
      <c r="M188" s="1">
        <v>8972</v>
      </c>
      <c r="N188" s="1">
        <v>9562.8415300549823</v>
      </c>
      <c r="O188" s="1">
        <v>10160.519125683</v>
      </c>
      <c r="P188" s="1">
        <v>10160.519125683</v>
      </c>
      <c r="Q188" s="1">
        <v>10758.196721311979</v>
      </c>
      <c r="R188" s="1">
        <v>11442</v>
      </c>
    </row>
    <row r="189" spans="2:24" x14ac:dyDescent="0.3">
      <c r="B189" s="1" t="s">
        <v>58</v>
      </c>
      <c r="C189" s="1">
        <v>0</v>
      </c>
      <c r="D189" s="1">
        <v>0</v>
      </c>
      <c r="E189" s="1">
        <v>0</v>
      </c>
      <c r="F189" s="1">
        <v>0</v>
      </c>
      <c r="G189" s="1">
        <v>0</v>
      </c>
      <c r="H189" s="1">
        <v>0</v>
      </c>
      <c r="I189" s="1">
        <v>0</v>
      </c>
      <c r="J189" s="1">
        <v>0</v>
      </c>
      <c r="K189" s="1">
        <v>0</v>
      </c>
      <c r="L189" s="1">
        <v>0</v>
      </c>
      <c r="M189" s="1">
        <v>0</v>
      </c>
      <c r="N189" s="1">
        <v>1195.3551912569965</v>
      </c>
      <c r="O189" s="1">
        <v>1212.4316939889977</v>
      </c>
      <c r="P189" s="1">
        <v>2527.3224043720111</v>
      </c>
      <c r="Q189" s="1">
        <v>3415.3005464480084</v>
      </c>
      <c r="R189" s="1">
        <v>1882.4304000000002</v>
      </c>
    </row>
    <row r="190" spans="2:24" x14ac:dyDescent="0.3">
      <c r="B190" s="1" t="s">
        <v>59</v>
      </c>
      <c r="C190" s="1">
        <v>94216.639999999999</v>
      </c>
      <c r="D190" s="1">
        <v>95437.213938390007</v>
      </c>
      <c r="E190" s="1">
        <v>101560.41001301711</v>
      </c>
      <c r="F190" s="1">
        <v>108491.35198389481</v>
      </c>
      <c r="G190" s="1">
        <v>115122.16</v>
      </c>
      <c r="H190" s="1">
        <v>117323.99473425691</v>
      </c>
      <c r="I190" s="1">
        <v>122578.52175307993</v>
      </c>
      <c r="J190" s="1">
        <v>125300.81987086892</v>
      </c>
      <c r="K190" s="1">
        <v>133965.96862618101</v>
      </c>
      <c r="L190" s="1">
        <v>139083.56560225098</v>
      </c>
      <c r="M190" s="1">
        <v>143150.17702492099</v>
      </c>
      <c r="N190" s="1">
        <v>146238.82723497201</v>
      </c>
      <c r="O190" s="1">
        <v>151635.00209836001</v>
      </c>
      <c r="P190" s="1">
        <v>152949.89280874204</v>
      </c>
      <c r="Q190" s="1">
        <v>156228.581333332</v>
      </c>
      <c r="R190" s="1">
        <v>131560.098884709</v>
      </c>
    </row>
  </sheetData>
  <phoneticPr fontId="11" type="noConversion"/>
  <conditionalFormatting sqref="B22:Q22">
    <cfRule type="colorScale" priority="16">
      <colorScale>
        <cfvo type="min"/>
        <cfvo type="percentile" val="50"/>
        <cfvo type="max"/>
        <color rgb="FF63BE7B"/>
        <color rgb="FFFFEB84"/>
        <color rgb="FFF8696B"/>
      </colorScale>
    </cfRule>
  </conditionalFormatting>
  <conditionalFormatting sqref="B23:Q23">
    <cfRule type="colorScale" priority="15">
      <colorScale>
        <cfvo type="min"/>
        <cfvo type="percentile" val="50"/>
        <cfvo type="max"/>
        <color rgb="FF63BE7B"/>
        <color rgb="FFFFEB84"/>
        <color rgb="FFF8696B"/>
      </colorScale>
    </cfRule>
  </conditionalFormatting>
  <conditionalFormatting sqref="B24:Q24">
    <cfRule type="colorScale" priority="14">
      <colorScale>
        <cfvo type="min"/>
        <cfvo type="percentile" val="50"/>
        <cfvo type="max"/>
        <color rgb="FF63BE7B"/>
        <color rgb="FFFFEB84"/>
        <color rgb="FFF8696B"/>
      </colorScale>
    </cfRule>
  </conditionalFormatting>
  <conditionalFormatting sqref="B25:Q25">
    <cfRule type="colorScale" priority="13">
      <colorScale>
        <cfvo type="min"/>
        <cfvo type="percentile" val="50"/>
        <cfvo type="max"/>
        <color rgb="FF63BE7B"/>
        <color rgb="FFFFEB84"/>
        <color rgb="FFF8696B"/>
      </colorScale>
    </cfRule>
  </conditionalFormatting>
  <conditionalFormatting sqref="B26:Q26">
    <cfRule type="colorScale" priority="12">
      <colorScale>
        <cfvo type="min"/>
        <cfvo type="percentile" val="50"/>
        <cfvo type="max"/>
        <color rgb="FF63BE7B"/>
        <color rgb="FFFFEB84"/>
        <color rgb="FFF8696B"/>
      </colorScale>
    </cfRule>
  </conditionalFormatting>
  <conditionalFormatting sqref="B27:Q27">
    <cfRule type="colorScale" priority="11">
      <colorScale>
        <cfvo type="min"/>
        <cfvo type="percentile" val="50"/>
        <cfvo type="max"/>
        <color rgb="FF63BE7B"/>
        <color rgb="FFFFEB84"/>
        <color rgb="FFF8696B"/>
      </colorScale>
    </cfRule>
  </conditionalFormatting>
  <conditionalFormatting sqref="B28:Q28">
    <cfRule type="colorScale" priority="2">
      <colorScale>
        <cfvo type="min"/>
        <cfvo type="percentile" val="50"/>
        <cfvo type="max"/>
        <color rgb="FF63BE7B"/>
        <color rgb="FFFFEB84"/>
        <color rgb="FFF8696B"/>
      </colorScale>
    </cfRule>
  </conditionalFormatting>
  <conditionalFormatting sqref="B29:Q29">
    <cfRule type="colorScale" priority="3">
      <colorScale>
        <cfvo type="min"/>
        <cfvo type="percentile" val="50"/>
        <cfvo type="max"/>
        <color rgb="FF63BE7B"/>
        <color rgb="FFFFEB84"/>
        <color rgb="FFF8696B"/>
      </colorScale>
    </cfRule>
  </conditionalFormatting>
  <conditionalFormatting sqref="B30:Q30">
    <cfRule type="colorScale" priority="4">
      <colorScale>
        <cfvo type="min"/>
        <cfvo type="percentile" val="50"/>
        <cfvo type="max"/>
        <color rgb="FF63BE7B"/>
        <color rgb="FFFFEB84"/>
        <color rgb="FFF8696B"/>
      </colorScale>
    </cfRule>
  </conditionalFormatting>
  <conditionalFormatting sqref="B31:Q31">
    <cfRule type="colorScale" priority="5">
      <colorScale>
        <cfvo type="min"/>
        <cfvo type="percentile" val="50"/>
        <cfvo type="max"/>
        <color rgb="FF63BE7B"/>
        <color rgb="FFFFEB84"/>
        <color rgb="FFF8696B"/>
      </colorScale>
    </cfRule>
  </conditionalFormatting>
  <conditionalFormatting sqref="B32:Q32">
    <cfRule type="colorScale" priority="6">
      <colorScale>
        <cfvo type="min"/>
        <cfvo type="percentile" val="50"/>
        <cfvo type="max"/>
        <color rgb="FF63BE7B"/>
        <color rgb="FFFFEB84"/>
        <color rgb="FFF8696B"/>
      </colorScale>
    </cfRule>
  </conditionalFormatting>
  <conditionalFormatting sqref="B33:Q33">
    <cfRule type="colorScale" priority="7">
      <colorScale>
        <cfvo type="min"/>
        <cfvo type="percentile" val="50"/>
        <cfvo type="max"/>
        <color rgb="FF63BE7B"/>
        <color rgb="FFFFEB84"/>
        <color rgb="FFF8696B"/>
      </colorScale>
    </cfRule>
  </conditionalFormatting>
  <conditionalFormatting sqref="B34:Q34">
    <cfRule type="colorScale" priority="8">
      <colorScale>
        <cfvo type="min"/>
        <cfvo type="percentile" val="50"/>
        <cfvo type="max"/>
        <color rgb="FF63BE7B"/>
        <color rgb="FFFFEB84"/>
        <color rgb="FFF8696B"/>
      </colorScale>
    </cfRule>
  </conditionalFormatting>
  <conditionalFormatting sqref="B35:Q35">
    <cfRule type="colorScale" priority="9">
      <colorScale>
        <cfvo type="min"/>
        <cfvo type="percentile" val="50"/>
        <cfvo type="max"/>
        <color rgb="FF63BE7B"/>
        <color rgb="FFFFEB84"/>
        <color rgb="FFF8696B"/>
      </colorScale>
    </cfRule>
  </conditionalFormatting>
  <conditionalFormatting sqref="B36:Q36">
    <cfRule type="colorScale" priority="10">
      <colorScale>
        <cfvo type="min"/>
        <cfvo type="percentile" val="50"/>
        <cfvo type="max"/>
        <color rgb="FF63BE7B"/>
        <color rgb="FFFFEB84"/>
        <color rgb="FFF8696B"/>
      </colorScale>
    </cfRule>
  </conditionalFormatting>
  <conditionalFormatting sqref="S40:T44 S46:T147 S45 S184:T4355">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horizontalDpi="0" verticalDpi="0"/>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8542B-AB82-0C42-9E2A-FA99B48EE793}">
  <dimension ref="A1:F40"/>
  <sheetViews>
    <sheetView zoomScale="72" zoomScaleNormal="100" workbookViewId="0">
      <selection activeCell="F27" sqref="F27"/>
    </sheetView>
  </sheetViews>
  <sheetFormatPr defaultColWidth="10.796875" defaultRowHeight="15.6" x14ac:dyDescent="0.3"/>
  <cols>
    <col min="1" max="16384" width="10.796875" style="1"/>
  </cols>
  <sheetData>
    <row r="1" spans="1:1" x14ac:dyDescent="0.3">
      <c r="A1" s="1" t="s">
        <v>185</v>
      </c>
    </row>
    <row r="2" spans="1:1" x14ac:dyDescent="0.3">
      <c r="A2" s="1" t="s">
        <v>186</v>
      </c>
    </row>
    <row r="27" spans="1:6" x14ac:dyDescent="0.3">
      <c r="B27" s="1" t="s">
        <v>7</v>
      </c>
      <c r="C27" s="1" t="s">
        <v>187</v>
      </c>
      <c r="D27" s="1" t="s">
        <v>188</v>
      </c>
      <c r="E27" s="1" t="s">
        <v>189</v>
      </c>
    </row>
    <row r="28" spans="1:6" x14ac:dyDescent="0.3">
      <c r="A28" s="1">
        <v>1</v>
      </c>
      <c r="B28" s="1">
        <v>2018</v>
      </c>
      <c r="C28" s="76">
        <v>0.22500000000000001</v>
      </c>
      <c r="D28" s="77">
        <v>0.25</v>
      </c>
      <c r="E28" s="73">
        <f>0.0167*(A28)+0.2333</f>
        <v>0.25</v>
      </c>
      <c r="F28" s="76">
        <f>E28</f>
        <v>0.25</v>
      </c>
    </row>
    <row r="29" spans="1:6" x14ac:dyDescent="0.3">
      <c r="A29" s="1">
        <v>2</v>
      </c>
      <c r="B29" s="1">
        <v>2019</v>
      </c>
      <c r="C29" s="76">
        <v>0.222</v>
      </c>
      <c r="E29" s="73">
        <f t="shared" ref="E29:E40" si="0">0.0167*(A29)+0.2333</f>
        <v>0.26669999999999999</v>
      </c>
      <c r="F29" s="76">
        <f>E29-E28</f>
        <v>1.6699999999999993E-2</v>
      </c>
    </row>
    <row r="30" spans="1:6" x14ac:dyDescent="0.3">
      <c r="A30" s="1">
        <v>3</v>
      </c>
      <c r="B30" s="1">
        <v>2020</v>
      </c>
      <c r="C30" s="76">
        <v>0.26600000000000001</v>
      </c>
      <c r="E30" s="73">
        <f t="shared" si="0"/>
        <v>0.28339999999999999</v>
      </c>
      <c r="F30" s="76">
        <f t="shared" ref="F30:F37" si="1">E30-E29</f>
        <v>1.6699999999999993E-2</v>
      </c>
    </row>
    <row r="31" spans="1:6" x14ac:dyDescent="0.3">
      <c r="A31" s="1">
        <v>4</v>
      </c>
      <c r="B31" s="1">
        <v>2021</v>
      </c>
      <c r="C31" s="76">
        <v>0.29499999999999998</v>
      </c>
      <c r="D31" s="77">
        <v>0.3</v>
      </c>
      <c r="E31" s="73">
        <f t="shared" si="0"/>
        <v>0.30010000000000003</v>
      </c>
      <c r="F31" s="76">
        <f t="shared" si="1"/>
        <v>1.6700000000000048E-2</v>
      </c>
    </row>
    <row r="32" spans="1:6" x14ac:dyDescent="0.3">
      <c r="A32" s="128">
        <v>5</v>
      </c>
      <c r="B32" s="128">
        <v>2022</v>
      </c>
      <c r="C32" s="157">
        <v>0.312</v>
      </c>
      <c r="D32" s="158"/>
      <c r="E32" s="129">
        <f t="shared" si="0"/>
        <v>0.31679999999999997</v>
      </c>
      <c r="F32" s="157">
        <f t="shared" si="1"/>
        <v>1.6699999999999937E-2</v>
      </c>
    </row>
    <row r="33" spans="1:6" x14ac:dyDescent="0.3">
      <c r="A33" s="1">
        <v>6</v>
      </c>
      <c r="B33" s="1">
        <v>2023</v>
      </c>
      <c r="C33" s="76">
        <v>0.33810000000000001</v>
      </c>
      <c r="E33" s="73">
        <f>0.0167*(A33)+0.2333</f>
        <v>0.33350000000000002</v>
      </c>
      <c r="F33" s="76">
        <f t="shared" si="1"/>
        <v>1.6700000000000048E-2</v>
      </c>
    </row>
    <row r="34" spans="1:6" x14ac:dyDescent="0.3">
      <c r="A34" s="1">
        <v>7</v>
      </c>
      <c r="B34" s="1">
        <v>2024</v>
      </c>
      <c r="C34" s="76">
        <v>0.36280000000000001</v>
      </c>
      <c r="E34" s="73">
        <f t="shared" si="0"/>
        <v>0.35020000000000001</v>
      </c>
      <c r="F34" s="76">
        <f t="shared" si="1"/>
        <v>1.6699999999999993E-2</v>
      </c>
    </row>
    <row r="35" spans="1:6" x14ac:dyDescent="0.3">
      <c r="A35" s="1">
        <v>8</v>
      </c>
      <c r="B35" s="1">
        <v>2025</v>
      </c>
      <c r="C35" s="76">
        <v>0.38750000000000001</v>
      </c>
      <c r="E35" s="73">
        <f t="shared" si="0"/>
        <v>0.3669</v>
      </c>
      <c r="F35" s="76">
        <f t="shared" si="1"/>
        <v>1.6699999999999993E-2</v>
      </c>
    </row>
    <row r="36" spans="1:6" x14ac:dyDescent="0.3">
      <c r="A36" s="1">
        <v>9</v>
      </c>
      <c r="B36" s="1">
        <v>2026</v>
      </c>
      <c r="C36" s="76">
        <v>0.41220000000000001</v>
      </c>
      <c r="E36" s="73">
        <f t="shared" si="0"/>
        <v>0.3836</v>
      </c>
      <c r="F36" s="76">
        <f t="shared" si="1"/>
        <v>1.6699999999999993E-2</v>
      </c>
    </row>
    <row r="37" spans="1:6" x14ac:dyDescent="0.3">
      <c r="A37" s="1">
        <v>10</v>
      </c>
      <c r="B37" s="1">
        <v>2027</v>
      </c>
      <c r="C37" s="157">
        <v>0.43690000000000001</v>
      </c>
      <c r="E37" s="73">
        <f t="shared" si="0"/>
        <v>0.40029999999999999</v>
      </c>
      <c r="F37" s="76">
        <f t="shared" si="1"/>
        <v>1.6699999999999993E-2</v>
      </c>
    </row>
    <row r="38" spans="1:6" x14ac:dyDescent="0.3">
      <c r="A38" s="1">
        <v>11</v>
      </c>
      <c r="B38" s="1">
        <v>2028</v>
      </c>
      <c r="C38" s="76">
        <v>0.46160000000000001</v>
      </c>
      <c r="E38" s="73">
        <f t="shared" si="0"/>
        <v>0.41700000000000004</v>
      </c>
    </row>
    <row r="39" spans="1:6" x14ac:dyDescent="0.3">
      <c r="A39" s="1">
        <v>12</v>
      </c>
      <c r="B39" s="1">
        <v>2029</v>
      </c>
      <c r="C39" s="76">
        <v>0.48630000000000001</v>
      </c>
      <c r="E39" s="73">
        <f t="shared" si="0"/>
        <v>0.43369999999999997</v>
      </c>
    </row>
    <row r="40" spans="1:6" x14ac:dyDescent="0.3">
      <c r="A40" s="1">
        <v>13</v>
      </c>
      <c r="B40" s="1">
        <v>2030</v>
      </c>
      <c r="C40" s="76">
        <v>0.51100000000000001</v>
      </c>
      <c r="E40" s="73">
        <f t="shared" si="0"/>
        <v>0.45040000000000002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CE020-9066-1E4B-A78C-7841E1B83054}">
  <dimension ref="A1:O22"/>
  <sheetViews>
    <sheetView topLeftCell="B1" zoomScale="75" zoomScaleNormal="75" workbookViewId="0">
      <selection activeCell="D10" sqref="D10"/>
    </sheetView>
  </sheetViews>
  <sheetFormatPr defaultColWidth="10.796875" defaultRowHeight="15.6" x14ac:dyDescent="0.3"/>
  <cols>
    <col min="1" max="1" width="31.5" style="1" customWidth="1"/>
    <col min="2" max="2" width="6.69921875" style="1" bestFit="1" customWidth="1"/>
    <col min="3" max="3" width="7.296875" style="1" bestFit="1" customWidth="1"/>
    <col min="4" max="4" width="8.69921875" style="1" bestFit="1" customWidth="1"/>
    <col min="5" max="5" width="6.796875" style="1" bestFit="1" customWidth="1"/>
    <col min="6" max="6" width="6.69921875" style="1" bestFit="1" customWidth="1"/>
    <col min="7" max="16384" width="10.796875" style="1"/>
  </cols>
  <sheetData>
    <row r="1" spans="1:15" x14ac:dyDescent="0.3">
      <c r="A1" s="1" t="s">
        <v>190</v>
      </c>
    </row>
    <row r="2" spans="1:15" x14ac:dyDescent="0.3">
      <c r="A2" s="1" t="s">
        <v>191</v>
      </c>
    </row>
    <row r="4" spans="1:15" x14ac:dyDescent="0.3">
      <c r="A4" s="1" t="s">
        <v>60</v>
      </c>
      <c r="B4" s="1" t="s">
        <v>192</v>
      </c>
      <c r="C4" s="1" t="s">
        <v>193</v>
      </c>
      <c r="D4" s="1" t="s">
        <v>194</v>
      </c>
      <c r="E4" s="1" t="s">
        <v>195</v>
      </c>
      <c r="F4" s="1" t="s">
        <v>98</v>
      </c>
      <c r="H4" s="1" t="s">
        <v>60</v>
      </c>
      <c r="I4" s="1" t="s">
        <v>192</v>
      </c>
      <c r="J4" s="1" t="s">
        <v>193</v>
      </c>
      <c r="K4" s="1" t="s">
        <v>194</v>
      </c>
      <c r="L4" s="1" t="s">
        <v>195</v>
      </c>
      <c r="M4" s="1" t="s">
        <v>98</v>
      </c>
    </row>
    <row r="5" spans="1:15" x14ac:dyDescent="0.3">
      <c r="A5" s="1" t="s">
        <v>126</v>
      </c>
      <c r="B5" s="78">
        <v>12125</v>
      </c>
      <c r="D5" s="1">
        <v>488</v>
      </c>
      <c r="F5" s="78">
        <v>12613</v>
      </c>
      <c r="H5" s="1" t="s">
        <v>126</v>
      </c>
      <c r="I5" s="78">
        <v>12125</v>
      </c>
      <c r="K5" s="1">
        <v>488</v>
      </c>
      <c r="M5" s="78">
        <v>12613</v>
      </c>
    </row>
    <row r="6" spans="1:15" x14ac:dyDescent="0.3">
      <c r="A6" s="1" t="s">
        <v>94</v>
      </c>
      <c r="B6" s="1">
        <v>951</v>
      </c>
      <c r="D6" s="1">
        <v>25</v>
      </c>
      <c r="F6" s="1">
        <v>976</v>
      </c>
      <c r="H6" s="1" t="s">
        <v>94</v>
      </c>
      <c r="I6" s="1">
        <v>951</v>
      </c>
      <c r="K6" s="1">
        <v>25</v>
      </c>
      <c r="M6" s="1">
        <v>976</v>
      </c>
    </row>
    <row r="7" spans="1:15" x14ac:dyDescent="0.3">
      <c r="A7" s="1" t="s">
        <v>196</v>
      </c>
      <c r="B7" s="1">
        <v>86</v>
      </c>
      <c r="C7" s="1">
        <v>613</v>
      </c>
      <c r="D7" s="78">
        <v>6223</v>
      </c>
      <c r="F7" s="78">
        <v>6921</v>
      </c>
      <c r="H7" s="1" t="s">
        <v>196</v>
      </c>
      <c r="I7" s="1">
        <v>86</v>
      </c>
      <c r="J7" s="1">
        <v>613</v>
      </c>
      <c r="K7" s="78">
        <v>6223</v>
      </c>
      <c r="M7" s="78">
        <v>6921</v>
      </c>
    </row>
    <row r="8" spans="1:15" x14ac:dyDescent="0.3">
      <c r="A8" s="1" t="s">
        <v>44</v>
      </c>
      <c r="B8" s="1">
        <v>6</v>
      </c>
      <c r="D8" s="78">
        <v>6509</v>
      </c>
      <c r="F8" s="78">
        <v>6515</v>
      </c>
      <c r="H8" s="1" t="s">
        <v>44</v>
      </c>
      <c r="I8" s="1">
        <v>6</v>
      </c>
      <c r="K8" s="78">
        <v>6509</v>
      </c>
      <c r="M8" s="78">
        <v>6515</v>
      </c>
    </row>
    <row r="9" spans="1:15" x14ac:dyDescent="0.3">
      <c r="A9" s="1" t="s">
        <v>113</v>
      </c>
      <c r="D9" s="1">
        <v>408</v>
      </c>
      <c r="F9" s="1">
        <v>408</v>
      </c>
      <c r="H9" s="1" t="s">
        <v>113</v>
      </c>
      <c r="K9" s="1">
        <v>408</v>
      </c>
      <c r="M9" s="1">
        <v>408</v>
      </c>
    </row>
    <row r="10" spans="1:15" x14ac:dyDescent="0.3">
      <c r="A10" s="1" t="s">
        <v>197</v>
      </c>
      <c r="D10" s="1">
        <v>20</v>
      </c>
      <c r="F10" s="1">
        <v>20</v>
      </c>
      <c r="H10" s="1" t="s">
        <v>197</v>
      </c>
      <c r="K10" s="1">
        <v>20</v>
      </c>
      <c r="M10" s="1">
        <v>20</v>
      </c>
    </row>
    <row r="11" spans="1:15" x14ac:dyDescent="0.3">
      <c r="A11" s="11" t="s">
        <v>198</v>
      </c>
      <c r="B11" s="79">
        <v>13168</v>
      </c>
      <c r="C11" s="11">
        <v>613</v>
      </c>
      <c r="D11" s="79">
        <v>13673</v>
      </c>
      <c r="E11" s="11">
        <v>0</v>
      </c>
      <c r="F11" s="79">
        <v>27453</v>
      </c>
      <c r="H11" s="11" t="s">
        <v>198</v>
      </c>
      <c r="I11" s="79">
        <f>SUM(I5:I10)</f>
        <v>13168</v>
      </c>
      <c r="J11" s="79">
        <f t="shared" ref="J11:M11" si="0">SUM(J5:J10)</f>
        <v>613</v>
      </c>
      <c r="K11" s="79">
        <f t="shared" si="0"/>
        <v>13673</v>
      </c>
      <c r="L11" s="79">
        <f t="shared" si="0"/>
        <v>0</v>
      </c>
      <c r="M11" s="79">
        <f t="shared" si="0"/>
        <v>27453</v>
      </c>
    </row>
    <row r="12" spans="1:15" x14ac:dyDescent="0.3">
      <c r="A12" s="1" t="s">
        <v>130</v>
      </c>
      <c r="B12" s="78">
        <v>1608</v>
      </c>
      <c r="F12" s="78">
        <v>1608</v>
      </c>
      <c r="H12" s="1" t="s">
        <v>130</v>
      </c>
      <c r="I12" s="78">
        <v>1608</v>
      </c>
      <c r="M12" s="78">
        <v>1608</v>
      </c>
    </row>
    <row r="13" spans="1:15" x14ac:dyDescent="0.3">
      <c r="A13" s="1" t="s">
        <v>199</v>
      </c>
      <c r="D13" s="78">
        <v>1940</v>
      </c>
      <c r="E13" s="1">
        <v>367</v>
      </c>
      <c r="F13" s="78">
        <v>2308</v>
      </c>
      <c r="H13" s="1" t="s">
        <v>199</v>
      </c>
      <c r="K13" s="78">
        <v>1940</v>
      </c>
      <c r="L13" s="1">
        <v>367</v>
      </c>
      <c r="M13" s="78">
        <v>2308</v>
      </c>
    </row>
    <row r="14" spans="1:15" x14ac:dyDescent="0.3">
      <c r="A14" s="11" t="s">
        <v>200</v>
      </c>
      <c r="B14" s="79">
        <v>1608</v>
      </c>
      <c r="C14" s="11">
        <v>0</v>
      </c>
      <c r="D14" s="79">
        <v>1940</v>
      </c>
      <c r="E14" s="11">
        <v>367</v>
      </c>
      <c r="F14" s="79">
        <v>3916</v>
      </c>
      <c r="H14" s="11" t="s">
        <v>200</v>
      </c>
      <c r="I14" s="79">
        <f>SUM(I12:I13)</f>
        <v>1608</v>
      </c>
      <c r="J14" s="79">
        <f t="shared" ref="J14:M14" si="1">SUM(J12:J13)</f>
        <v>0</v>
      </c>
      <c r="K14" s="79">
        <f t="shared" si="1"/>
        <v>1940</v>
      </c>
      <c r="L14" s="79">
        <f t="shared" si="1"/>
        <v>367</v>
      </c>
      <c r="M14" s="79">
        <f t="shared" si="1"/>
        <v>3916</v>
      </c>
    </row>
    <row r="15" spans="1:15" x14ac:dyDescent="0.3">
      <c r="A15" s="11" t="s">
        <v>201</v>
      </c>
      <c r="B15" s="79">
        <v>14776</v>
      </c>
      <c r="C15" s="11">
        <v>613</v>
      </c>
      <c r="D15" s="79">
        <v>15613</v>
      </c>
      <c r="E15" s="11">
        <v>367</v>
      </c>
      <c r="F15" s="79">
        <v>31369</v>
      </c>
      <c r="H15" s="11" t="s">
        <v>201</v>
      </c>
      <c r="I15" s="79">
        <f>SUM(I11,I14)</f>
        <v>14776</v>
      </c>
      <c r="J15" s="79">
        <f t="shared" ref="J15:M15" si="2">SUM(J11,J14)</f>
        <v>613</v>
      </c>
      <c r="K15" s="79">
        <f t="shared" si="2"/>
        <v>15613</v>
      </c>
      <c r="L15" s="79">
        <f t="shared" si="2"/>
        <v>367</v>
      </c>
      <c r="M15" s="79">
        <f t="shared" si="2"/>
        <v>31369</v>
      </c>
    </row>
    <row r="16" spans="1:15" x14ac:dyDescent="0.3">
      <c r="A16" s="11" t="s">
        <v>202</v>
      </c>
      <c r="B16" s="11">
        <v>33.18</v>
      </c>
      <c r="C16" s="11">
        <v>3.85</v>
      </c>
      <c r="D16" s="11">
        <v>60.57</v>
      </c>
      <c r="E16" s="11">
        <v>39.9</v>
      </c>
      <c r="F16" s="11">
        <v>36</v>
      </c>
      <c r="H16" s="69" t="s">
        <v>202</v>
      </c>
      <c r="I16" s="69">
        <v>33.18</v>
      </c>
      <c r="J16" s="69">
        <v>3.85</v>
      </c>
      <c r="K16" s="69">
        <v>60.57</v>
      </c>
      <c r="L16" s="69">
        <v>39.9</v>
      </c>
      <c r="M16" s="69">
        <v>36</v>
      </c>
      <c r="O16" s="34" t="s">
        <v>203</v>
      </c>
    </row>
    <row r="17" spans="1:15" x14ac:dyDescent="0.3">
      <c r="A17" s="66" t="s">
        <v>39</v>
      </c>
      <c r="B17" s="78">
        <v>11108</v>
      </c>
      <c r="C17" s="78">
        <v>15285</v>
      </c>
      <c r="D17" s="78">
        <v>8019</v>
      </c>
      <c r="F17" s="78">
        <v>34413</v>
      </c>
      <c r="H17" s="1" t="s">
        <v>39</v>
      </c>
      <c r="I17" s="78">
        <v>11108</v>
      </c>
      <c r="J17" s="78">
        <v>15285</v>
      </c>
      <c r="K17" s="80">
        <v>8019</v>
      </c>
      <c r="M17" s="78">
        <v>34413</v>
      </c>
      <c r="O17" s="81">
        <f>K17-'Anexo 1 A1.9.9'!B18</f>
        <v>5899</v>
      </c>
    </row>
    <row r="18" spans="1:15" x14ac:dyDescent="0.3">
      <c r="A18" s="1" t="s">
        <v>204</v>
      </c>
      <c r="B18" s="1">
        <v>9998</v>
      </c>
      <c r="D18" s="1">
        <v>923</v>
      </c>
      <c r="E18" s="1">
        <v>422</v>
      </c>
      <c r="F18" s="78">
        <v>11343</v>
      </c>
      <c r="H18" s="1" t="s">
        <v>204</v>
      </c>
      <c r="I18" s="1">
        <v>9998</v>
      </c>
      <c r="K18" s="1">
        <v>923</v>
      </c>
      <c r="L18" s="1">
        <v>422</v>
      </c>
      <c r="M18" s="181">
        <v>11343</v>
      </c>
    </row>
    <row r="19" spans="1:15" x14ac:dyDescent="0.3">
      <c r="A19" s="1" t="s">
        <v>51</v>
      </c>
      <c r="B19" s="78">
        <v>2833</v>
      </c>
      <c r="D19" s="1">
        <v>850</v>
      </c>
      <c r="E19" s="1">
        <v>131</v>
      </c>
      <c r="F19" s="78">
        <v>3815</v>
      </c>
      <c r="H19" s="1" t="s">
        <v>51</v>
      </c>
      <c r="I19" s="78">
        <v>2833</v>
      </c>
      <c r="K19" s="1">
        <v>850</v>
      </c>
      <c r="L19" s="1">
        <v>131</v>
      </c>
      <c r="M19" s="78">
        <v>3815</v>
      </c>
    </row>
    <row r="20" spans="1:15" x14ac:dyDescent="0.3">
      <c r="A20" s="1" t="s">
        <v>120</v>
      </c>
      <c r="B20" s="1">
        <v>355</v>
      </c>
      <c r="D20" s="1">
        <v>373</v>
      </c>
      <c r="F20" s="1">
        <v>728</v>
      </c>
      <c r="H20" s="1" t="s">
        <v>120</v>
      </c>
      <c r="I20" s="1">
        <v>355</v>
      </c>
      <c r="K20" s="1">
        <v>373</v>
      </c>
      <c r="M20" s="1">
        <v>728</v>
      </c>
    </row>
    <row r="21" spans="1:15" x14ac:dyDescent="0.3">
      <c r="A21" s="1" t="s">
        <v>115</v>
      </c>
      <c r="B21" s="78">
        <v>5463</v>
      </c>
      <c r="F21" s="1">
        <v>5463</v>
      </c>
      <c r="H21" s="1" t="s">
        <v>115</v>
      </c>
      <c r="I21" s="78">
        <v>5463</v>
      </c>
      <c r="M21" s="1">
        <v>5463</v>
      </c>
    </row>
    <row r="22" spans="1:15" x14ac:dyDescent="0.3">
      <c r="A22" s="11" t="s">
        <v>98</v>
      </c>
      <c r="B22" s="79">
        <v>44533</v>
      </c>
      <c r="C22" s="79">
        <v>15898</v>
      </c>
      <c r="D22" s="79">
        <v>25778</v>
      </c>
      <c r="E22" s="11">
        <v>921</v>
      </c>
      <c r="F22" s="79">
        <v>87130</v>
      </c>
      <c r="H22" s="11" t="s">
        <v>98</v>
      </c>
      <c r="I22" s="79">
        <f>SUM(I17:I21,I15)</f>
        <v>44533</v>
      </c>
      <c r="J22" s="79">
        <f t="shared" ref="J22:M22" si="3">SUM(J17:J21,J15)</f>
        <v>15898</v>
      </c>
      <c r="K22" s="79">
        <f t="shared" si="3"/>
        <v>25778</v>
      </c>
      <c r="L22" s="79">
        <f t="shared" si="3"/>
        <v>920</v>
      </c>
      <c r="M22" s="79">
        <f t="shared" si="3"/>
        <v>87131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AB66-2F8C-A74B-9927-C935B656469E}">
  <dimension ref="A1:I23"/>
  <sheetViews>
    <sheetView zoomScale="66" zoomScaleNormal="66" workbookViewId="0">
      <selection activeCell="G63" sqref="G63"/>
    </sheetView>
  </sheetViews>
  <sheetFormatPr defaultColWidth="10.796875" defaultRowHeight="15.6" x14ac:dyDescent="0.3"/>
  <cols>
    <col min="1" max="1" width="22.796875" style="1" bestFit="1" customWidth="1"/>
    <col min="2" max="2" width="21" style="1" bestFit="1" customWidth="1"/>
    <col min="3" max="3" width="14.69921875" style="1" bestFit="1" customWidth="1"/>
    <col min="4" max="4" width="12.296875" style="1" bestFit="1" customWidth="1"/>
    <col min="5" max="5" width="15.796875" style="1" bestFit="1" customWidth="1"/>
    <col min="6" max="6" width="21" style="1" bestFit="1" customWidth="1"/>
    <col min="7" max="7" width="26.69921875" style="1" bestFit="1" customWidth="1"/>
    <col min="8" max="8" width="24.69921875" style="1" bestFit="1" customWidth="1"/>
    <col min="9" max="9" width="11.5" style="1" bestFit="1" customWidth="1"/>
    <col min="10" max="16384" width="10.796875" style="1"/>
  </cols>
  <sheetData>
    <row r="1" spans="1:9" x14ac:dyDescent="0.3">
      <c r="A1" s="1" t="s">
        <v>205</v>
      </c>
    </row>
    <row r="2" spans="1:9" x14ac:dyDescent="0.3">
      <c r="A2" s="1" t="s">
        <v>206</v>
      </c>
    </row>
    <row r="5" spans="1:9" x14ac:dyDescent="0.3">
      <c r="A5" s="11" t="s">
        <v>60</v>
      </c>
      <c r="B5" s="11" t="s">
        <v>207</v>
      </c>
      <c r="C5" s="11" t="s">
        <v>208</v>
      </c>
      <c r="D5" s="11" t="s">
        <v>209</v>
      </c>
      <c r="E5" s="11" t="s">
        <v>210</v>
      </c>
      <c r="F5" s="11" t="s">
        <v>211</v>
      </c>
      <c r="G5" s="11" t="s">
        <v>212</v>
      </c>
      <c r="H5" s="11" t="s">
        <v>213</v>
      </c>
      <c r="I5" s="11" t="s">
        <v>98</v>
      </c>
    </row>
    <row r="6" spans="1:9" x14ac:dyDescent="0.3">
      <c r="A6" s="1" t="s">
        <v>126</v>
      </c>
      <c r="B6" s="36">
        <v>196</v>
      </c>
      <c r="C6" s="36"/>
      <c r="D6" s="36">
        <v>278</v>
      </c>
      <c r="E6" s="37">
        <v>12125</v>
      </c>
      <c r="F6" s="36">
        <v>14</v>
      </c>
      <c r="G6" s="36"/>
      <c r="H6" s="36"/>
      <c r="I6" s="82">
        <f>SUM(B6:H6)</f>
        <v>12613</v>
      </c>
    </row>
    <row r="7" spans="1:9" x14ac:dyDescent="0.3">
      <c r="A7" s="1" t="s">
        <v>94</v>
      </c>
      <c r="B7" s="36">
        <v>25</v>
      </c>
      <c r="C7" s="36"/>
      <c r="D7" s="36">
        <v>0</v>
      </c>
      <c r="E7" s="36">
        <v>951</v>
      </c>
      <c r="F7" s="36"/>
      <c r="G7" s="36"/>
      <c r="H7" s="36"/>
      <c r="I7" s="82">
        <f t="shared" ref="I7:I23" si="0">SUM(B7:H7)</f>
        <v>976</v>
      </c>
    </row>
    <row r="8" spans="1:9" x14ac:dyDescent="0.3">
      <c r="A8" s="1" t="s">
        <v>196</v>
      </c>
      <c r="B8" s="36">
        <v>4172</v>
      </c>
      <c r="C8" s="36"/>
      <c r="D8" s="37">
        <v>2048</v>
      </c>
      <c r="E8" s="36">
        <v>86</v>
      </c>
      <c r="F8" s="36">
        <v>2</v>
      </c>
      <c r="G8" s="36">
        <v>613</v>
      </c>
      <c r="H8" s="36"/>
      <c r="I8" s="82">
        <f t="shared" si="0"/>
        <v>6921</v>
      </c>
    </row>
    <row r="9" spans="1:9" x14ac:dyDescent="0.3">
      <c r="A9" s="1" t="s">
        <v>44</v>
      </c>
      <c r="B9" s="36">
        <v>497</v>
      </c>
      <c r="C9" s="36"/>
      <c r="D9" s="37">
        <v>5912</v>
      </c>
      <c r="E9" s="36">
        <v>6</v>
      </c>
      <c r="F9" s="36">
        <v>100</v>
      </c>
      <c r="G9" s="36"/>
      <c r="H9" s="36"/>
      <c r="I9" s="82">
        <f t="shared" si="0"/>
        <v>6515</v>
      </c>
    </row>
    <row r="10" spans="1:9" x14ac:dyDescent="0.3">
      <c r="A10" s="1" t="s">
        <v>113</v>
      </c>
      <c r="B10" s="36">
        <v>41</v>
      </c>
      <c r="C10" s="36">
        <v>194</v>
      </c>
      <c r="D10" s="36">
        <v>84</v>
      </c>
      <c r="E10" s="36"/>
      <c r="F10" s="36"/>
      <c r="G10" s="36"/>
      <c r="H10" s="36">
        <v>89</v>
      </c>
      <c r="I10" s="82">
        <f t="shared" si="0"/>
        <v>408</v>
      </c>
    </row>
    <row r="11" spans="1:9" x14ac:dyDescent="0.3">
      <c r="A11" s="1" t="s">
        <v>214</v>
      </c>
      <c r="B11" s="36"/>
      <c r="C11" s="36"/>
      <c r="D11" s="36">
        <v>20</v>
      </c>
      <c r="E11" s="36"/>
      <c r="F11" s="36"/>
      <c r="G11" s="36"/>
      <c r="H11" s="36"/>
      <c r="I11" s="82">
        <f t="shared" si="0"/>
        <v>20</v>
      </c>
    </row>
    <row r="12" spans="1:9" x14ac:dyDescent="0.3">
      <c r="A12" s="11" t="s">
        <v>198</v>
      </c>
      <c r="B12" s="83">
        <f>SUM(B6:B11)</f>
        <v>4931</v>
      </c>
      <c r="C12" s="83">
        <f t="shared" ref="C12:H12" si="1">SUM(C6:C11)</f>
        <v>194</v>
      </c>
      <c r="D12" s="83">
        <f t="shared" si="1"/>
        <v>8342</v>
      </c>
      <c r="E12" s="83">
        <f t="shared" si="1"/>
        <v>13168</v>
      </c>
      <c r="F12" s="83">
        <f t="shared" si="1"/>
        <v>116</v>
      </c>
      <c r="G12" s="83">
        <f t="shared" si="1"/>
        <v>613</v>
      </c>
      <c r="H12" s="83">
        <f t="shared" si="1"/>
        <v>89</v>
      </c>
      <c r="I12" s="84">
        <f t="shared" si="0"/>
        <v>27453</v>
      </c>
    </row>
    <row r="13" spans="1:9" x14ac:dyDescent="0.3">
      <c r="A13" s="1" t="s">
        <v>130</v>
      </c>
      <c r="B13" s="36"/>
      <c r="C13" s="36"/>
      <c r="D13" s="36"/>
      <c r="E13" s="37">
        <v>1608</v>
      </c>
      <c r="F13" s="36"/>
      <c r="G13" s="36"/>
      <c r="H13" s="36"/>
      <c r="I13" s="82">
        <f t="shared" si="0"/>
        <v>1608</v>
      </c>
    </row>
    <row r="14" spans="1:9" x14ac:dyDescent="0.3">
      <c r="A14" s="1" t="s">
        <v>199</v>
      </c>
      <c r="B14" s="36"/>
      <c r="C14" s="37">
        <v>1915</v>
      </c>
      <c r="D14" s="36">
        <v>393</v>
      </c>
      <c r="E14" s="36"/>
      <c r="F14" s="36"/>
      <c r="G14" s="36"/>
      <c r="H14" s="36"/>
      <c r="I14" s="82">
        <f t="shared" si="0"/>
        <v>2308</v>
      </c>
    </row>
    <row r="15" spans="1:9" x14ac:dyDescent="0.3">
      <c r="A15" s="11" t="s">
        <v>200</v>
      </c>
      <c r="B15" s="13">
        <f>SUM(B13:B14)</f>
        <v>0</v>
      </c>
      <c r="C15" s="13">
        <f t="shared" ref="C15:H15" si="2">SUM(C13:C14)</f>
        <v>1915</v>
      </c>
      <c r="D15" s="13">
        <f t="shared" si="2"/>
        <v>393</v>
      </c>
      <c r="E15" s="13">
        <f t="shared" si="2"/>
        <v>1608</v>
      </c>
      <c r="F15" s="13">
        <f t="shared" si="2"/>
        <v>0</v>
      </c>
      <c r="G15" s="13">
        <f t="shared" si="2"/>
        <v>0</v>
      </c>
      <c r="H15" s="13">
        <f t="shared" si="2"/>
        <v>0</v>
      </c>
      <c r="I15" s="84">
        <f>SUM(B15:H15)</f>
        <v>3916</v>
      </c>
    </row>
    <row r="16" spans="1:9" x14ac:dyDescent="0.3">
      <c r="A16" s="11" t="s">
        <v>215</v>
      </c>
      <c r="B16" s="83">
        <f>SUM(B15,B12)</f>
        <v>4931</v>
      </c>
      <c r="C16" s="83">
        <f t="shared" ref="C16:H16" si="3">SUM(C15,C12)</f>
        <v>2109</v>
      </c>
      <c r="D16" s="83">
        <f t="shared" si="3"/>
        <v>8735</v>
      </c>
      <c r="E16" s="83">
        <f t="shared" si="3"/>
        <v>14776</v>
      </c>
      <c r="F16" s="83">
        <f t="shared" si="3"/>
        <v>116</v>
      </c>
      <c r="G16" s="83">
        <f t="shared" si="3"/>
        <v>613</v>
      </c>
      <c r="H16" s="83">
        <f t="shared" si="3"/>
        <v>89</v>
      </c>
      <c r="I16" s="84">
        <f t="shared" si="0"/>
        <v>31369</v>
      </c>
    </row>
    <row r="17" spans="1:9" x14ac:dyDescent="0.3">
      <c r="A17" s="69" t="s">
        <v>202</v>
      </c>
      <c r="B17" s="35">
        <v>62.98</v>
      </c>
      <c r="C17" s="35">
        <v>81.78</v>
      </c>
      <c r="D17" s="35">
        <v>54.31</v>
      </c>
      <c r="E17" s="35">
        <v>33.18</v>
      </c>
      <c r="F17" s="35">
        <v>100</v>
      </c>
      <c r="G17" s="35">
        <v>3.85</v>
      </c>
      <c r="H17" s="35">
        <v>100</v>
      </c>
      <c r="I17" s="85">
        <f t="shared" si="0"/>
        <v>436.1</v>
      </c>
    </row>
    <row r="18" spans="1:9" x14ac:dyDescent="0.3">
      <c r="A18" s="66" t="s">
        <v>39</v>
      </c>
      <c r="B18" s="86">
        <v>2120</v>
      </c>
      <c r="C18" s="36">
        <v>152</v>
      </c>
      <c r="D18" s="36">
        <v>5748</v>
      </c>
      <c r="E18" s="37">
        <v>11108</v>
      </c>
      <c r="F18" s="36"/>
      <c r="G18" s="37">
        <v>15285</v>
      </c>
      <c r="H18" s="36"/>
      <c r="I18" s="82">
        <f t="shared" si="0"/>
        <v>34413</v>
      </c>
    </row>
    <row r="19" spans="1:9" x14ac:dyDescent="0.3">
      <c r="A19" s="1" t="s">
        <v>204</v>
      </c>
      <c r="B19" s="36">
        <v>600</v>
      </c>
      <c r="C19" s="36">
        <v>130</v>
      </c>
      <c r="D19" s="36">
        <v>615</v>
      </c>
      <c r="E19" s="36">
        <v>9998</v>
      </c>
      <c r="F19" s="36"/>
      <c r="G19" s="36"/>
      <c r="H19" s="36"/>
      <c r="I19" s="82">
        <f t="shared" si="0"/>
        <v>11343</v>
      </c>
    </row>
    <row r="20" spans="1:9" x14ac:dyDescent="0.3">
      <c r="A20" s="1" t="s">
        <v>136</v>
      </c>
      <c r="B20" s="36">
        <v>31</v>
      </c>
      <c r="C20" s="36">
        <v>147</v>
      </c>
      <c r="D20" s="36">
        <v>803</v>
      </c>
      <c r="E20" s="37">
        <v>2833</v>
      </c>
      <c r="F20" s="36"/>
      <c r="G20" s="36"/>
      <c r="H20" s="36"/>
      <c r="I20" s="82">
        <f t="shared" si="0"/>
        <v>3814</v>
      </c>
    </row>
    <row r="21" spans="1:9" x14ac:dyDescent="0.3">
      <c r="A21" s="1" t="s">
        <v>120</v>
      </c>
      <c r="B21" s="36">
        <v>148</v>
      </c>
      <c r="C21" s="36">
        <v>41</v>
      </c>
      <c r="D21" s="36">
        <v>184</v>
      </c>
      <c r="E21" s="36">
        <v>355</v>
      </c>
      <c r="F21" s="36"/>
      <c r="G21" s="36"/>
      <c r="H21" s="36"/>
      <c r="I21" s="82">
        <f t="shared" si="0"/>
        <v>728</v>
      </c>
    </row>
    <row r="22" spans="1:9" x14ac:dyDescent="0.3">
      <c r="A22" s="1" t="s">
        <v>115</v>
      </c>
      <c r="B22" s="36"/>
      <c r="C22" s="36"/>
      <c r="D22" s="36"/>
      <c r="E22" s="36">
        <v>5463</v>
      </c>
      <c r="F22" s="36"/>
      <c r="G22" s="36"/>
      <c r="H22" s="36"/>
      <c r="I22" s="82">
        <f t="shared" si="0"/>
        <v>5463</v>
      </c>
    </row>
    <row r="23" spans="1:9" x14ac:dyDescent="0.3">
      <c r="A23" s="11" t="s">
        <v>98</v>
      </c>
      <c r="B23" s="83">
        <f>SUM(B18:B22,B16)</f>
        <v>7830</v>
      </c>
      <c r="C23" s="83">
        <f>SUM(C18:C22,C16)</f>
        <v>2579</v>
      </c>
      <c r="D23" s="83">
        <f t="shared" ref="D23:H23" si="4">SUM(D18:D22,D16)</f>
        <v>16085</v>
      </c>
      <c r="E23" s="83">
        <f t="shared" si="4"/>
        <v>44533</v>
      </c>
      <c r="F23" s="83">
        <f t="shared" si="4"/>
        <v>116</v>
      </c>
      <c r="G23" s="83">
        <f t="shared" si="4"/>
        <v>15898</v>
      </c>
      <c r="H23" s="83">
        <f t="shared" si="4"/>
        <v>89</v>
      </c>
      <c r="I23" s="84">
        <f t="shared" si="0"/>
        <v>87130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BE2FA-22D8-954D-B8B3-1F59AFC5797C}">
  <dimension ref="A1:R37"/>
  <sheetViews>
    <sheetView zoomScale="68" zoomScaleNormal="68" workbookViewId="0">
      <selection activeCell="B11" sqref="B11"/>
    </sheetView>
  </sheetViews>
  <sheetFormatPr defaultColWidth="10.796875" defaultRowHeight="15.6" x14ac:dyDescent="0.3"/>
  <cols>
    <col min="1" max="1" width="30.796875" style="1" bestFit="1" customWidth="1"/>
    <col min="2" max="6" width="7.69921875" style="1" bestFit="1" customWidth="1"/>
    <col min="7" max="12" width="10.796875" style="1"/>
    <col min="13" max="13" width="16.296875" style="1" bestFit="1" customWidth="1"/>
    <col min="14" max="16" width="6.796875" style="1" bestFit="1" customWidth="1"/>
    <col min="17" max="17" width="7.5" style="1" bestFit="1" customWidth="1"/>
    <col min="18" max="18" width="6.796875" style="1" bestFit="1" customWidth="1"/>
    <col min="19" max="16384" width="10.796875" style="1"/>
  </cols>
  <sheetData>
    <row r="1" spans="1:8" x14ac:dyDescent="0.3">
      <c r="A1" s="1" t="s">
        <v>216</v>
      </c>
    </row>
    <row r="2" spans="1:8" x14ac:dyDescent="0.3">
      <c r="A2" s="1" t="s">
        <v>217</v>
      </c>
    </row>
    <row r="3" spans="1:8" x14ac:dyDescent="0.3">
      <c r="A3" s="11" t="s">
        <v>218</v>
      </c>
      <c r="B3" s="11">
        <v>2018</v>
      </c>
      <c r="C3" s="11">
        <v>2019</v>
      </c>
      <c r="D3" s="11">
        <v>2020</v>
      </c>
      <c r="E3" s="11">
        <v>2021</v>
      </c>
      <c r="F3" s="11">
        <v>2022</v>
      </c>
    </row>
    <row r="4" spans="1:8" x14ac:dyDescent="0.3">
      <c r="A4" s="39" t="s">
        <v>126</v>
      </c>
      <c r="B4" s="78">
        <v>32234</v>
      </c>
      <c r="C4" s="78">
        <v>23602</v>
      </c>
      <c r="D4" s="78">
        <v>26817</v>
      </c>
      <c r="E4" s="78">
        <v>34717</v>
      </c>
      <c r="F4" s="78">
        <v>35561</v>
      </c>
    </row>
    <row r="5" spans="1:8" x14ac:dyDescent="0.3">
      <c r="A5" s="39" t="s">
        <v>94</v>
      </c>
      <c r="B5" s="78">
        <v>5065</v>
      </c>
      <c r="C5" s="78">
        <v>5061</v>
      </c>
      <c r="D5" s="78">
        <v>4575</v>
      </c>
      <c r="E5" s="78">
        <v>4243</v>
      </c>
      <c r="F5" s="1">
        <v>4412</v>
      </c>
    </row>
    <row r="6" spans="1:8" x14ac:dyDescent="0.3">
      <c r="A6" s="39" t="s">
        <v>196</v>
      </c>
      <c r="B6" s="78">
        <v>12435</v>
      </c>
      <c r="C6" s="78">
        <v>16727</v>
      </c>
      <c r="D6" s="78">
        <v>19703</v>
      </c>
      <c r="E6" s="78">
        <v>21075</v>
      </c>
      <c r="F6" s="78">
        <v>20314</v>
      </c>
      <c r="H6" s="34" t="s">
        <v>219</v>
      </c>
    </row>
    <row r="7" spans="1:8" x14ac:dyDescent="0.3">
      <c r="A7" s="39" t="s">
        <v>44</v>
      </c>
      <c r="B7" s="78">
        <v>2176</v>
      </c>
      <c r="C7" s="78">
        <v>8394</v>
      </c>
      <c r="D7" s="78">
        <v>13528</v>
      </c>
      <c r="E7" s="78">
        <v>17069</v>
      </c>
      <c r="F7" s="78">
        <v>16278</v>
      </c>
    </row>
    <row r="8" spans="1:8" x14ac:dyDescent="0.3">
      <c r="A8" s="39" t="s">
        <v>220</v>
      </c>
      <c r="B8" s="1">
        <v>600</v>
      </c>
      <c r="C8" s="1">
        <v>669</v>
      </c>
      <c r="D8" s="1">
        <v>600</v>
      </c>
      <c r="E8" s="1">
        <v>582</v>
      </c>
      <c r="F8" s="1">
        <v>617</v>
      </c>
    </row>
    <row r="9" spans="1:8" x14ac:dyDescent="0.3">
      <c r="A9" s="39" t="s">
        <v>221</v>
      </c>
      <c r="F9" s="78">
        <v>12</v>
      </c>
    </row>
    <row r="10" spans="1:8" x14ac:dyDescent="0.3">
      <c r="A10" s="11" t="s">
        <v>198</v>
      </c>
      <c r="B10" s="79">
        <f>SUM(B4:B9)</f>
        <v>52510</v>
      </c>
      <c r="C10" s="79">
        <f>SUM(C4:C9)</f>
        <v>54453</v>
      </c>
      <c r="D10" s="79">
        <f>SUM(D4:D9)</f>
        <v>65223</v>
      </c>
      <c r="E10" s="79">
        <f>SUM(E4:E9)</f>
        <v>77686</v>
      </c>
      <c r="F10" s="79">
        <f>SUM(F4:F9)</f>
        <v>77194</v>
      </c>
    </row>
    <row r="11" spans="1:8" x14ac:dyDescent="0.3">
      <c r="A11" s="1" t="s">
        <v>130</v>
      </c>
      <c r="B11" s="78">
        <v>13200</v>
      </c>
      <c r="C11" s="78">
        <v>10881</v>
      </c>
      <c r="D11" s="78">
        <v>10864</v>
      </c>
      <c r="E11" s="78">
        <v>11606</v>
      </c>
      <c r="F11" s="78">
        <v>10539</v>
      </c>
    </row>
    <row r="12" spans="1:8" x14ac:dyDescent="0.3">
      <c r="A12" s="1" t="s">
        <v>56</v>
      </c>
      <c r="B12" s="1">
        <v>2310</v>
      </c>
      <c r="C12" s="1">
        <v>3259</v>
      </c>
      <c r="D12" s="78">
        <v>4188</v>
      </c>
      <c r="E12" s="78">
        <v>3349</v>
      </c>
      <c r="F12" s="78">
        <v>1376</v>
      </c>
    </row>
    <row r="13" spans="1:8" x14ac:dyDescent="0.3">
      <c r="A13" s="11" t="s">
        <v>222</v>
      </c>
      <c r="B13" s="79">
        <f>SUM(B11:B12)</f>
        <v>15510</v>
      </c>
      <c r="C13" s="79">
        <f t="shared" ref="C13:F13" si="0">SUM(C11:C12)</f>
        <v>14140</v>
      </c>
      <c r="D13" s="79">
        <f t="shared" si="0"/>
        <v>15052</v>
      </c>
      <c r="E13" s="79">
        <f t="shared" si="0"/>
        <v>14955</v>
      </c>
      <c r="F13" s="79">
        <f t="shared" si="0"/>
        <v>11915</v>
      </c>
    </row>
    <row r="14" spans="1:8" x14ac:dyDescent="0.3">
      <c r="A14" s="11" t="s">
        <v>215</v>
      </c>
      <c r="B14" s="79">
        <f>SUM(B13,B10)</f>
        <v>68020</v>
      </c>
      <c r="C14" s="79">
        <f t="shared" ref="C14:F14" si="1">SUM(C13,C10)</f>
        <v>68593</v>
      </c>
      <c r="D14" s="79">
        <f t="shared" si="1"/>
        <v>80275</v>
      </c>
      <c r="E14" s="79">
        <f t="shared" si="1"/>
        <v>92641</v>
      </c>
      <c r="F14" s="79">
        <f t="shared" si="1"/>
        <v>89109</v>
      </c>
    </row>
    <row r="15" spans="1:8" x14ac:dyDescent="0.3">
      <c r="A15" s="11" t="s">
        <v>202</v>
      </c>
      <c r="B15" s="11">
        <v>21.89</v>
      </c>
      <c r="C15" s="11">
        <v>21.58</v>
      </c>
      <c r="D15" s="11">
        <v>25.7</v>
      </c>
      <c r="E15" s="11">
        <v>28.63</v>
      </c>
      <c r="F15" s="11">
        <v>26.68</v>
      </c>
    </row>
    <row r="16" spans="1:8" x14ac:dyDescent="0.3">
      <c r="A16" s="1" t="s">
        <v>39</v>
      </c>
      <c r="B16" s="78">
        <v>163877</v>
      </c>
      <c r="C16" s="78">
        <v>175506</v>
      </c>
      <c r="D16" s="78">
        <v>185638</v>
      </c>
      <c r="E16" s="78">
        <v>186715</v>
      </c>
      <c r="F16" s="78">
        <v>198355</v>
      </c>
    </row>
    <row r="17" spans="1:6" x14ac:dyDescent="0.3">
      <c r="A17" s="1" t="s">
        <v>204</v>
      </c>
      <c r="B17" s="78">
        <v>39345</v>
      </c>
      <c r="C17" s="78">
        <v>38020</v>
      </c>
      <c r="D17" s="78">
        <v>22405</v>
      </c>
      <c r="E17" s="78">
        <v>22196</v>
      </c>
      <c r="F17" s="78">
        <v>20001</v>
      </c>
    </row>
    <row r="18" spans="1:6" x14ac:dyDescent="0.3">
      <c r="A18" s="1" t="s">
        <v>136</v>
      </c>
      <c r="B18" s="78">
        <v>9508</v>
      </c>
      <c r="C18" s="78">
        <v>10904</v>
      </c>
      <c r="D18" s="78">
        <v>8664</v>
      </c>
      <c r="E18" s="78">
        <v>11150</v>
      </c>
      <c r="F18" s="78">
        <v>10471</v>
      </c>
    </row>
    <row r="19" spans="1:6" x14ac:dyDescent="0.3">
      <c r="A19" s="1" t="s">
        <v>120</v>
      </c>
      <c r="B19" s="1">
        <v>2589</v>
      </c>
      <c r="C19" s="78">
        <v>3187</v>
      </c>
      <c r="D19" s="1">
        <v>2841</v>
      </c>
      <c r="E19" s="78">
        <v>2121</v>
      </c>
      <c r="F19" s="78">
        <v>1834</v>
      </c>
    </row>
    <row r="20" spans="1:6" x14ac:dyDescent="0.3">
      <c r="A20" s="1" t="s">
        <v>115</v>
      </c>
      <c r="B20" s="1">
        <v>27347</v>
      </c>
      <c r="C20" s="78">
        <v>21611</v>
      </c>
      <c r="D20" s="1">
        <v>12525</v>
      </c>
      <c r="E20" s="78">
        <v>8704</v>
      </c>
      <c r="F20" s="78">
        <v>14194</v>
      </c>
    </row>
    <row r="21" spans="1:6" x14ac:dyDescent="0.3">
      <c r="A21" s="11" t="s">
        <v>98</v>
      </c>
      <c r="B21" s="79">
        <f>SUM(B16:B20,B14)</f>
        <v>310686</v>
      </c>
      <c r="C21" s="79">
        <f t="shared" ref="C21:F21" si="2">SUM(C16:C20,C14)</f>
        <v>317821</v>
      </c>
      <c r="D21" s="79">
        <f t="shared" si="2"/>
        <v>312348</v>
      </c>
      <c r="E21" s="79">
        <f t="shared" si="2"/>
        <v>323527</v>
      </c>
      <c r="F21" s="79">
        <f t="shared" si="2"/>
        <v>333964</v>
      </c>
    </row>
    <row r="35" spans="14:18" x14ac:dyDescent="0.3">
      <c r="N35" s="78"/>
      <c r="O35" s="78"/>
      <c r="P35" s="78"/>
      <c r="Q35" s="78"/>
    </row>
    <row r="37" spans="14:18" x14ac:dyDescent="0.3">
      <c r="N37" s="78"/>
      <c r="O37" s="78"/>
      <c r="P37" s="78"/>
      <c r="R37" s="78"/>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EE592-FABB-054F-88AD-1FAE8234DBCB}">
  <dimension ref="A1:I21"/>
  <sheetViews>
    <sheetView zoomScale="80" zoomScaleNormal="80" workbookViewId="0">
      <selection activeCell="B12" sqref="B12"/>
    </sheetView>
  </sheetViews>
  <sheetFormatPr defaultColWidth="10.796875" defaultRowHeight="15.6" x14ac:dyDescent="0.3"/>
  <cols>
    <col min="1" max="1" width="22.796875" style="1" bestFit="1" customWidth="1"/>
    <col min="2" max="2" width="21" style="1" bestFit="1" customWidth="1"/>
    <col min="3" max="3" width="14.69921875" style="1" bestFit="1" customWidth="1"/>
    <col min="4" max="4" width="12.296875" style="1" bestFit="1" customWidth="1"/>
    <col min="5" max="5" width="15.796875" style="1" bestFit="1" customWidth="1"/>
    <col min="6" max="6" width="21.69921875" style="1" bestFit="1" customWidth="1"/>
    <col min="7" max="7" width="27.19921875" style="1" bestFit="1" customWidth="1"/>
    <col min="8" max="8" width="24.69921875" style="1" bestFit="1" customWidth="1"/>
    <col min="9" max="9" width="7.69921875" style="1" bestFit="1" customWidth="1"/>
    <col min="10" max="16384" width="10.796875" style="1"/>
  </cols>
  <sheetData>
    <row r="1" spans="1:9" x14ac:dyDescent="0.3">
      <c r="A1" s="1" t="s">
        <v>223</v>
      </c>
    </row>
    <row r="2" spans="1:9" x14ac:dyDescent="0.3">
      <c r="A2" s="1" t="s">
        <v>224</v>
      </c>
    </row>
    <row r="3" spans="1:9" x14ac:dyDescent="0.3">
      <c r="A3" s="11" t="s">
        <v>60</v>
      </c>
      <c r="B3" s="11" t="s">
        <v>207</v>
      </c>
      <c r="C3" s="11" t="s">
        <v>208</v>
      </c>
      <c r="D3" s="11" t="s">
        <v>209</v>
      </c>
      <c r="E3" s="11" t="s">
        <v>210</v>
      </c>
      <c r="F3" s="11" t="s">
        <v>211</v>
      </c>
      <c r="G3" s="11" t="s">
        <v>212</v>
      </c>
      <c r="H3" s="11" t="s">
        <v>213</v>
      </c>
      <c r="I3" s="11" t="s">
        <v>98</v>
      </c>
    </row>
    <row r="4" spans="1:9" x14ac:dyDescent="0.3">
      <c r="A4" s="1" t="s">
        <v>126</v>
      </c>
      <c r="B4" s="1">
        <v>817</v>
      </c>
      <c r="D4" s="1">
        <v>821</v>
      </c>
      <c r="E4" s="78">
        <v>33876</v>
      </c>
      <c r="F4" s="1">
        <v>47</v>
      </c>
      <c r="I4" s="1">
        <f>SUM(B4:H4)</f>
        <v>35561</v>
      </c>
    </row>
    <row r="5" spans="1:9" x14ac:dyDescent="0.3">
      <c r="A5" s="1" t="s">
        <v>94</v>
      </c>
      <c r="B5" s="1">
        <v>104</v>
      </c>
      <c r="D5" s="1">
        <v>0</v>
      </c>
      <c r="E5" s="78">
        <v>4308</v>
      </c>
      <c r="I5" s="1">
        <f t="shared" ref="I5:I9" si="0">SUM(B5:H5)</f>
        <v>4412</v>
      </c>
    </row>
    <row r="6" spans="1:9" x14ac:dyDescent="0.3">
      <c r="A6" s="1" t="s">
        <v>196</v>
      </c>
      <c r="B6" s="78">
        <v>12403</v>
      </c>
      <c r="D6" s="78">
        <v>6087</v>
      </c>
      <c r="E6" s="1">
        <v>70</v>
      </c>
      <c r="F6" s="1">
        <v>0</v>
      </c>
      <c r="G6" s="78">
        <v>1753</v>
      </c>
      <c r="I6" s="1">
        <f t="shared" si="0"/>
        <v>20313</v>
      </c>
    </row>
    <row r="7" spans="1:9" x14ac:dyDescent="0.3">
      <c r="A7" s="1" t="s">
        <v>44</v>
      </c>
      <c r="B7" s="78">
        <v>1358</v>
      </c>
      <c r="D7" s="78">
        <v>14653</v>
      </c>
      <c r="E7" s="1">
        <v>7</v>
      </c>
      <c r="F7" s="1">
        <v>259</v>
      </c>
      <c r="I7" s="1">
        <f t="shared" si="0"/>
        <v>16277</v>
      </c>
    </row>
    <row r="8" spans="1:9" x14ac:dyDescent="0.3">
      <c r="A8" s="1" t="s">
        <v>113</v>
      </c>
      <c r="B8" s="1">
        <v>62</v>
      </c>
      <c r="C8" s="1">
        <v>421</v>
      </c>
      <c r="D8" s="1">
        <v>69</v>
      </c>
      <c r="H8" s="1">
        <v>66</v>
      </c>
      <c r="I8" s="1">
        <f t="shared" si="0"/>
        <v>618</v>
      </c>
    </row>
    <row r="9" spans="1:9" x14ac:dyDescent="0.3">
      <c r="A9" s="1" t="s">
        <v>214</v>
      </c>
      <c r="D9" s="1">
        <v>12</v>
      </c>
      <c r="I9" s="1">
        <f t="shared" si="0"/>
        <v>12</v>
      </c>
    </row>
    <row r="10" spans="1:9" x14ac:dyDescent="0.3">
      <c r="A10" s="11" t="s">
        <v>198</v>
      </c>
      <c r="B10" s="11">
        <f>SUM(B4:B9)</f>
        <v>14744</v>
      </c>
      <c r="C10" s="11">
        <f t="shared" ref="C10:I10" si="1">SUM(C4:C9)</f>
        <v>421</v>
      </c>
      <c r="D10" s="11">
        <f t="shared" si="1"/>
        <v>21642</v>
      </c>
      <c r="E10" s="11">
        <f t="shared" si="1"/>
        <v>38261</v>
      </c>
      <c r="F10" s="11">
        <f t="shared" si="1"/>
        <v>306</v>
      </c>
      <c r="G10" s="11">
        <f t="shared" si="1"/>
        <v>1753</v>
      </c>
      <c r="H10" s="11">
        <f t="shared" si="1"/>
        <v>66</v>
      </c>
      <c r="I10" s="11">
        <f t="shared" si="1"/>
        <v>77193</v>
      </c>
    </row>
    <row r="11" spans="1:9" x14ac:dyDescent="0.3">
      <c r="A11" s="1" t="s">
        <v>130</v>
      </c>
      <c r="E11" s="78">
        <v>10539</v>
      </c>
      <c r="I11" s="78">
        <f>SUM(B11:H11)</f>
        <v>10539</v>
      </c>
    </row>
    <row r="12" spans="1:9" x14ac:dyDescent="0.3">
      <c r="A12" s="1" t="s">
        <v>118</v>
      </c>
      <c r="C12" s="78">
        <v>1180</v>
      </c>
      <c r="D12" s="1">
        <v>197</v>
      </c>
      <c r="I12" s="78">
        <f>SUM(B12:H12)</f>
        <v>1377</v>
      </c>
    </row>
    <row r="13" spans="1:9" x14ac:dyDescent="0.3">
      <c r="A13" s="11" t="s">
        <v>200</v>
      </c>
      <c r="B13" s="11">
        <f>SUM(B11:B12)</f>
        <v>0</v>
      </c>
      <c r="C13" s="11">
        <f t="shared" ref="C13:I13" si="2">SUM(C11:C12)</f>
        <v>1180</v>
      </c>
      <c r="D13" s="11">
        <f t="shared" si="2"/>
        <v>197</v>
      </c>
      <c r="E13" s="11">
        <f t="shared" si="2"/>
        <v>10539</v>
      </c>
      <c r="F13" s="11">
        <f t="shared" si="2"/>
        <v>0</v>
      </c>
      <c r="G13" s="11">
        <f t="shared" si="2"/>
        <v>0</v>
      </c>
      <c r="H13" s="11">
        <f t="shared" si="2"/>
        <v>0</v>
      </c>
      <c r="I13" s="11">
        <f t="shared" si="2"/>
        <v>11916</v>
      </c>
    </row>
    <row r="14" spans="1:9" x14ac:dyDescent="0.3">
      <c r="A14" s="11" t="s">
        <v>215</v>
      </c>
      <c r="B14" s="79">
        <f>SUM(B13,B10)</f>
        <v>14744</v>
      </c>
      <c r="C14" s="79">
        <f t="shared" ref="C14:H14" si="3">SUM(C13,C10)</f>
        <v>1601</v>
      </c>
      <c r="D14" s="79">
        <f t="shared" si="3"/>
        <v>21839</v>
      </c>
      <c r="E14" s="79">
        <f t="shared" si="3"/>
        <v>48800</v>
      </c>
      <c r="F14" s="79">
        <f t="shared" si="3"/>
        <v>306</v>
      </c>
      <c r="G14" s="79">
        <f t="shared" si="3"/>
        <v>1753</v>
      </c>
      <c r="H14" s="79">
        <f t="shared" si="3"/>
        <v>66</v>
      </c>
      <c r="I14" s="79">
        <f>SUM(I13,I10)</f>
        <v>89109</v>
      </c>
    </row>
    <row r="15" spans="1:9" x14ac:dyDescent="0.3">
      <c r="A15" s="11" t="s">
        <v>202</v>
      </c>
      <c r="B15" s="11">
        <v>46.26</v>
      </c>
      <c r="C15" s="11">
        <v>13.26</v>
      </c>
      <c r="D15" s="11">
        <v>39.33</v>
      </c>
      <c r="E15" s="11">
        <v>35.58</v>
      </c>
      <c r="F15" s="11">
        <v>100</v>
      </c>
      <c r="G15" s="11">
        <v>1.81</v>
      </c>
      <c r="H15" s="11">
        <v>100</v>
      </c>
      <c r="I15" s="11">
        <v>26.68</v>
      </c>
    </row>
    <row r="16" spans="1:9" x14ac:dyDescent="0.3">
      <c r="A16" s="1" t="s">
        <v>39</v>
      </c>
      <c r="B16" s="78">
        <v>13646</v>
      </c>
      <c r="C16" s="78">
        <v>7836</v>
      </c>
      <c r="D16" s="78">
        <v>32367</v>
      </c>
      <c r="E16" s="78">
        <v>49300</v>
      </c>
      <c r="G16" s="78">
        <v>95206</v>
      </c>
      <c r="I16" s="78">
        <v>198355</v>
      </c>
    </row>
    <row r="17" spans="1:9" x14ac:dyDescent="0.3">
      <c r="A17" s="1" t="s">
        <v>204</v>
      </c>
      <c r="B17" s="78">
        <v>3473</v>
      </c>
      <c r="C17" s="1">
        <v>12</v>
      </c>
      <c r="D17" s="1">
        <v>4</v>
      </c>
      <c r="E17" s="78">
        <v>16511</v>
      </c>
      <c r="I17" s="78">
        <v>20001</v>
      </c>
    </row>
    <row r="18" spans="1:9" x14ac:dyDescent="0.3">
      <c r="A18" s="1" t="s">
        <v>136</v>
      </c>
      <c r="B18" s="1">
        <v>2</v>
      </c>
      <c r="C18" s="78">
        <v>2262</v>
      </c>
      <c r="D18" s="1">
        <v>949</v>
      </c>
      <c r="E18" s="78">
        <v>7258</v>
      </c>
      <c r="I18" s="78">
        <v>10471</v>
      </c>
    </row>
    <row r="19" spans="1:9" x14ac:dyDescent="0.3">
      <c r="A19" s="1" t="s">
        <v>225</v>
      </c>
      <c r="B19" s="1">
        <v>4</v>
      </c>
      <c r="C19" s="1">
        <v>353</v>
      </c>
      <c r="D19" s="1">
        <v>365</v>
      </c>
      <c r="E19" s="78">
        <v>1112</v>
      </c>
      <c r="I19" s="1">
        <v>1834</v>
      </c>
    </row>
    <row r="20" spans="1:9" x14ac:dyDescent="0.3">
      <c r="A20" s="1" t="s">
        <v>226</v>
      </c>
      <c r="E20" s="78">
        <v>14194</v>
      </c>
    </row>
    <row r="21" spans="1:9" x14ac:dyDescent="0.3">
      <c r="A21" s="11" t="s">
        <v>98</v>
      </c>
      <c r="B21" s="79">
        <f>SUM(B16:B20,B14)</f>
        <v>31869</v>
      </c>
      <c r="C21" s="79">
        <f t="shared" ref="C21:H21" si="4">SUM(C16:C20,C14)</f>
        <v>12064</v>
      </c>
      <c r="D21" s="79">
        <f t="shared" si="4"/>
        <v>55524</v>
      </c>
      <c r="E21" s="79">
        <f t="shared" si="4"/>
        <v>137175</v>
      </c>
      <c r="F21" s="79">
        <f t="shared" si="4"/>
        <v>306</v>
      </c>
      <c r="G21" s="79">
        <f t="shared" si="4"/>
        <v>96959</v>
      </c>
      <c r="H21" s="79">
        <f t="shared" si="4"/>
        <v>66</v>
      </c>
      <c r="I21" s="79">
        <f>SUM(B21:H21)</f>
        <v>333963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DB1B-593A-7D49-BCE7-24EFD56D19E7}">
  <dimension ref="A1:G9"/>
  <sheetViews>
    <sheetView topLeftCell="A3" zoomScale="125" zoomScaleNormal="64" workbookViewId="0">
      <selection activeCell="K21" sqref="K21"/>
    </sheetView>
  </sheetViews>
  <sheetFormatPr defaultColWidth="10.796875" defaultRowHeight="15.6" x14ac:dyDescent="0.3"/>
  <cols>
    <col min="1" max="16384" width="10.796875" style="1"/>
  </cols>
  <sheetData>
    <row r="1" spans="1:7" x14ac:dyDescent="0.3">
      <c r="A1" s="1" t="s">
        <v>227</v>
      </c>
    </row>
    <row r="2" spans="1:7" x14ac:dyDescent="0.3">
      <c r="A2" s="1" t="s">
        <v>228</v>
      </c>
    </row>
    <row r="6" spans="1:7" x14ac:dyDescent="0.3">
      <c r="A6" s="1" t="s">
        <v>229</v>
      </c>
      <c r="B6" s="1" t="s">
        <v>230</v>
      </c>
      <c r="C6" s="1" t="s">
        <v>231</v>
      </c>
    </row>
    <row r="7" spans="1:7" x14ac:dyDescent="0.3">
      <c r="A7" s="1">
        <v>2019</v>
      </c>
      <c r="B7" s="77">
        <v>0.25</v>
      </c>
      <c r="C7" s="1" t="s">
        <v>232</v>
      </c>
    </row>
    <row r="8" spans="1:7" x14ac:dyDescent="0.3">
      <c r="A8" s="1">
        <v>2021</v>
      </c>
      <c r="B8" s="77">
        <v>0.3</v>
      </c>
      <c r="C8" s="1" t="s">
        <v>232</v>
      </c>
      <c r="G8" s="1" t="s">
        <v>233</v>
      </c>
    </row>
    <row r="9" spans="1:7" x14ac:dyDescent="0.3">
      <c r="A9" s="1">
        <v>2024</v>
      </c>
      <c r="B9" s="77">
        <v>0.35</v>
      </c>
      <c r="C9" s="1" t="s">
        <v>234</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61C00-401F-054A-9D95-CEBA5F92ABAE}">
  <dimension ref="A1:I14"/>
  <sheetViews>
    <sheetView zoomScale="80" zoomScaleNormal="80" workbookViewId="0">
      <selection activeCell="I26" sqref="I26"/>
    </sheetView>
  </sheetViews>
  <sheetFormatPr defaultColWidth="10.796875" defaultRowHeight="15.6" x14ac:dyDescent="0.3"/>
  <cols>
    <col min="1" max="1" width="10.796875" style="1"/>
    <col min="2" max="2" width="27.69921875" style="1" bestFit="1" customWidth="1"/>
    <col min="3" max="3" width="26" style="1" bestFit="1" customWidth="1"/>
    <col min="4" max="4" width="9.796875" style="1" bestFit="1" customWidth="1"/>
    <col min="5" max="5" width="28.69921875" style="1" bestFit="1" customWidth="1"/>
    <col min="6" max="6" width="19.69921875" style="1" bestFit="1" customWidth="1"/>
    <col min="7" max="7" width="15.19921875" style="1" bestFit="1" customWidth="1"/>
    <col min="8" max="16384" width="10.796875" style="1"/>
  </cols>
  <sheetData>
    <row r="1" spans="1:9" x14ac:dyDescent="0.3">
      <c r="A1" s="1" t="s">
        <v>235</v>
      </c>
    </row>
    <row r="2" spans="1:9" x14ac:dyDescent="0.3">
      <c r="A2" s="1" t="s">
        <v>236</v>
      </c>
    </row>
    <row r="4" spans="1:9" x14ac:dyDescent="0.3">
      <c r="A4" s="1" t="s">
        <v>229</v>
      </c>
      <c r="B4" s="1" t="s">
        <v>237</v>
      </c>
      <c r="C4" s="1" t="s">
        <v>238</v>
      </c>
      <c r="D4" s="1" t="s">
        <v>239</v>
      </c>
      <c r="E4" s="1" t="s">
        <v>240</v>
      </c>
      <c r="F4" s="1" t="s">
        <v>241</v>
      </c>
      <c r="G4" s="1" t="s">
        <v>242</v>
      </c>
      <c r="I4" s="34" t="s">
        <v>243</v>
      </c>
    </row>
    <row r="5" spans="1:9" x14ac:dyDescent="0.3">
      <c r="A5" s="1">
        <v>2018</v>
      </c>
      <c r="B5" s="87">
        <v>313978.23999999999</v>
      </c>
      <c r="C5" s="88">
        <v>0.77500000000000002</v>
      </c>
      <c r="D5" s="89">
        <f>1-C5</f>
        <v>0.22499999999999998</v>
      </c>
      <c r="E5" s="1">
        <f>C5*B5</f>
        <v>243333.136</v>
      </c>
      <c r="F5" s="1">
        <f>D5*B5</f>
        <v>70645.103999999992</v>
      </c>
      <c r="G5" s="1">
        <f>SUM(E5:F5)</f>
        <v>313978.23999999999</v>
      </c>
    </row>
    <row r="6" spans="1:9" x14ac:dyDescent="0.3">
      <c r="A6" s="1">
        <v>2019</v>
      </c>
      <c r="B6" s="87">
        <v>321584.42</v>
      </c>
      <c r="C6" s="88">
        <v>0.77800000000000002</v>
      </c>
      <c r="D6" s="89">
        <f t="shared" ref="D6:D9" si="0">1-C6</f>
        <v>0.22199999999999998</v>
      </c>
      <c r="E6" s="1">
        <f t="shared" ref="E6:E8" si="1">C6*B6</f>
        <v>250192.67876000001</v>
      </c>
      <c r="F6" s="1">
        <f t="shared" ref="F6:F9" si="2">D6*B6</f>
        <v>71391.741239999988</v>
      </c>
      <c r="G6" s="1">
        <f t="shared" ref="G6:G9" si="3">SUM(E6:F6)</f>
        <v>321584.42</v>
      </c>
    </row>
    <row r="7" spans="1:9" x14ac:dyDescent="0.3">
      <c r="A7" s="1">
        <v>2020</v>
      </c>
      <c r="B7" s="87">
        <v>317268.51</v>
      </c>
      <c r="C7" s="88">
        <v>0.73399999999999999</v>
      </c>
      <c r="D7" s="89">
        <f t="shared" si="0"/>
        <v>0.26600000000000001</v>
      </c>
      <c r="E7" s="1">
        <f t="shared" si="1"/>
        <v>232875.08634000001</v>
      </c>
      <c r="F7" s="1">
        <f t="shared" si="2"/>
        <v>84393.42366</v>
      </c>
      <c r="G7" s="1">
        <f t="shared" si="3"/>
        <v>317268.51</v>
      </c>
    </row>
    <row r="8" spans="1:9" x14ac:dyDescent="0.3">
      <c r="A8" s="1">
        <v>2021</v>
      </c>
      <c r="B8" s="87">
        <v>328597.96999999997</v>
      </c>
      <c r="C8" s="88">
        <v>0.70499999999999996</v>
      </c>
      <c r="D8" s="89">
        <f t="shared" si="0"/>
        <v>0.29500000000000004</v>
      </c>
      <c r="E8" s="1">
        <f t="shared" si="1"/>
        <v>231661.56884999998</v>
      </c>
      <c r="F8" s="1">
        <f t="shared" si="2"/>
        <v>96936.401150000005</v>
      </c>
      <c r="G8" s="1">
        <f t="shared" si="3"/>
        <v>328597.96999999997</v>
      </c>
    </row>
    <row r="9" spans="1:9" x14ac:dyDescent="0.3">
      <c r="A9" s="1">
        <v>2022</v>
      </c>
      <c r="C9" s="88">
        <v>0.68799999999999994</v>
      </c>
      <c r="D9" s="89">
        <f t="shared" si="0"/>
        <v>0.31200000000000006</v>
      </c>
      <c r="E9" s="1">
        <f>C9*B9</f>
        <v>0</v>
      </c>
      <c r="F9" s="1">
        <f t="shared" si="2"/>
        <v>0</v>
      </c>
      <c r="G9" s="1">
        <f t="shared" si="3"/>
        <v>0</v>
      </c>
    </row>
    <row r="14" spans="1:9" x14ac:dyDescent="0.3">
      <c r="B14" s="87"/>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1E768-88B1-A34B-9416-78EAD95EE966}">
  <dimension ref="A1:K18"/>
  <sheetViews>
    <sheetView zoomScale="108" zoomScaleNormal="108" workbookViewId="0">
      <selection activeCell="P29" sqref="P29"/>
    </sheetView>
  </sheetViews>
  <sheetFormatPr defaultColWidth="10.796875" defaultRowHeight="15.6" x14ac:dyDescent="0.3"/>
  <cols>
    <col min="1" max="1" width="19.69921875" style="1" customWidth="1"/>
    <col min="2" max="6" width="11.5" style="1" bestFit="1" customWidth="1"/>
    <col min="7" max="16384" width="10.796875" style="1"/>
  </cols>
  <sheetData>
    <row r="1" spans="1:11" x14ac:dyDescent="0.3">
      <c r="A1" s="1" t="s">
        <v>244</v>
      </c>
    </row>
    <row r="2" spans="1:11" x14ac:dyDescent="0.3">
      <c r="A2" s="1" t="s">
        <v>245</v>
      </c>
    </row>
    <row r="4" spans="1:11" x14ac:dyDescent="0.3">
      <c r="A4" s="11" t="s">
        <v>60</v>
      </c>
      <c r="B4" s="11">
        <v>2018</v>
      </c>
      <c r="C4" s="11">
        <v>2019</v>
      </c>
      <c r="D4" s="11">
        <v>2020</v>
      </c>
      <c r="E4" s="11">
        <v>2021</v>
      </c>
      <c r="F4" s="11">
        <v>2022</v>
      </c>
      <c r="G4" s="77"/>
    </row>
    <row r="5" spans="1:11" x14ac:dyDescent="0.3">
      <c r="A5" s="1" t="s">
        <v>48</v>
      </c>
      <c r="B5" s="90">
        <v>32234.1</v>
      </c>
      <c r="C5" s="90">
        <v>23602.400000000001</v>
      </c>
      <c r="D5" s="90">
        <v>26817</v>
      </c>
      <c r="E5" s="90">
        <v>34717.199999999997</v>
      </c>
      <c r="F5" s="90">
        <v>35558.9</v>
      </c>
      <c r="H5" s="12"/>
    </row>
    <row r="6" spans="1:11" x14ac:dyDescent="0.3">
      <c r="A6" s="1" t="s">
        <v>49</v>
      </c>
      <c r="B6" s="90">
        <v>5064.7</v>
      </c>
      <c r="C6" s="90">
        <v>5060.7</v>
      </c>
      <c r="D6" s="90">
        <v>4574.6000000000004</v>
      </c>
      <c r="E6" s="90">
        <v>4242.8999999999996</v>
      </c>
      <c r="F6" s="90">
        <v>4412.7</v>
      </c>
    </row>
    <row r="7" spans="1:11" x14ac:dyDescent="0.3">
      <c r="A7" s="1" t="s">
        <v>246</v>
      </c>
      <c r="B7" s="90">
        <v>12435.3</v>
      </c>
      <c r="C7" s="90">
        <v>16726.900000000001</v>
      </c>
      <c r="D7" s="90">
        <v>19702.900000000001</v>
      </c>
      <c r="E7" s="90">
        <v>21074.9</v>
      </c>
      <c r="F7" s="90">
        <v>20528.8</v>
      </c>
    </row>
    <row r="8" spans="1:11" x14ac:dyDescent="0.3">
      <c r="A8" s="1" t="s">
        <v>44</v>
      </c>
      <c r="B8" s="90">
        <v>3211.7</v>
      </c>
      <c r="C8" s="90">
        <v>9964.2999999999993</v>
      </c>
      <c r="D8" s="90">
        <v>15835.6</v>
      </c>
      <c r="E8" s="90">
        <v>20194.900000000001</v>
      </c>
      <c r="F8" s="90">
        <v>20342</v>
      </c>
    </row>
    <row r="9" spans="1:11" x14ac:dyDescent="0.3">
      <c r="A9" s="1" t="s">
        <v>53</v>
      </c>
      <c r="B9" s="90">
        <v>1989.2</v>
      </c>
      <c r="C9" s="90">
        <v>1866.5</v>
      </c>
      <c r="D9" s="90">
        <v>2206.5</v>
      </c>
      <c r="E9" s="90">
        <v>1595.6</v>
      </c>
      <c r="F9" s="90">
        <v>2141.3000000000002</v>
      </c>
    </row>
    <row r="10" spans="1:11" x14ac:dyDescent="0.3">
      <c r="A10" s="11" t="s">
        <v>247</v>
      </c>
      <c r="B10" s="91">
        <f>SUM(B5:B9)</f>
        <v>54934.999999999985</v>
      </c>
      <c r="C10" s="91">
        <f t="shared" ref="C10:F10" si="0">SUM(C5:C9)</f>
        <v>57220.800000000003</v>
      </c>
      <c r="D10" s="91">
        <f t="shared" si="0"/>
        <v>69136.600000000006</v>
      </c>
      <c r="E10" s="91">
        <f t="shared" si="0"/>
        <v>81825.5</v>
      </c>
      <c r="F10" s="91">
        <f t="shared" si="0"/>
        <v>82983.7</v>
      </c>
    </row>
    <row r="12" spans="1:11" x14ac:dyDescent="0.3">
      <c r="H12" s="11" t="s">
        <v>248</v>
      </c>
    </row>
    <row r="13" spans="1:11" x14ac:dyDescent="0.3">
      <c r="A13" s="1" t="s">
        <v>48</v>
      </c>
      <c r="B13" s="92">
        <f>B5/$B$10</f>
        <v>0.58676799854373363</v>
      </c>
      <c r="C13" s="92">
        <f>C5/$C$10</f>
        <v>0.4124793781282331</v>
      </c>
      <c r="D13" s="92">
        <f>D5/$D$10</f>
        <v>0.38788427547782212</v>
      </c>
      <c r="E13" s="92">
        <f>E5/$E$10</f>
        <v>0.42428338354180539</v>
      </c>
      <c r="F13" s="92">
        <f>F5/$F$10</f>
        <v>0.42850463404258909</v>
      </c>
      <c r="H13" s="76">
        <f>F13-E13</f>
        <v>4.221250500783702E-3</v>
      </c>
      <c r="K13" s="1" t="s">
        <v>249</v>
      </c>
    </row>
    <row r="14" spans="1:11" x14ac:dyDescent="0.3">
      <c r="A14" s="1" t="s">
        <v>49</v>
      </c>
      <c r="B14" s="92">
        <f t="shared" ref="B14:B17" si="1">B6/$B$10</f>
        <v>9.2194411577318669E-2</v>
      </c>
      <c r="C14" s="92">
        <f t="shared" ref="C14:C17" si="2">C6/$C$10</f>
        <v>8.844161563627212E-2</v>
      </c>
      <c r="D14" s="92">
        <f t="shared" ref="D14:D17" si="3">D6/$D$10</f>
        <v>6.6167558138525762E-2</v>
      </c>
      <c r="E14" s="92">
        <f t="shared" ref="E14:E17" si="4">E6/$E$10</f>
        <v>5.1853028701321711E-2</v>
      </c>
      <c r="F14" s="92">
        <f t="shared" ref="F14:F17" si="5">F6/$F$10</f>
        <v>5.3175503140978291E-2</v>
      </c>
      <c r="H14" s="76">
        <f t="shared" ref="H14:H17" si="6">F14-E14</f>
        <v>1.3224744396565791E-3</v>
      </c>
    </row>
    <row r="15" spans="1:11" x14ac:dyDescent="0.3">
      <c r="A15" s="1" t="s">
        <v>246</v>
      </c>
      <c r="B15" s="92">
        <f t="shared" si="1"/>
        <v>0.22636388459088017</v>
      </c>
      <c r="C15" s="92">
        <f t="shared" si="2"/>
        <v>0.29232202276095409</v>
      </c>
      <c r="D15" s="92">
        <f t="shared" si="3"/>
        <v>0.28498508749345497</v>
      </c>
      <c r="E15" s="92">
        <f t="shared" si="4"/>
        <v>0.25755907388283605</v>
      </c>
      <c r="F15" s="92">
        <f t="shared" si="5"/>
        <v>0.24738352230618785</v>
      </c>
      <c r="H15" s="93">
        <f t="shared" si="6"/>
        <v>-1.0175551576648206E-2</v>
      </c>
    </row>
    <row r="16" spans="1:11" x14ac:dyDescent="0.3">
      <c r="A16" s="1" t="s">
        <v>44</v>
      </c>
      <c r="B16" s="92">
        <f t="shared" si="1"/>
        <v>5.8463638845908814E-2</v>
      </c>
      <c r="C16" s="92">
        <f t="shared" si="2"/>
        <v>0.17413772614154291</v>
      </c>
      <c r="D16" s="92">
        <f t="shared" si="3"/>
        <v>0.22904800062484992</v>
      </c>
      <c r="E16" s="92">
        <f t="shared" si="4"/>
        <v>0.2468044802659318</v>
      </c>
      <c r="F16" s="92">
        <f t="shared" si="5"/>
        <v>0.24513247782395819</v>
      </c>
      <c r="H16" s="93">
        <f t="shared" si="6"/>
        <v>-1.6720024419736024E-3</v>
      </c>
    </row>
    <row r="17" spans="1:8" x14ac:dyDescent="0.3">
      <c r="A17" s="1" t="s">
        <v>53</v>
      </c>
      <c r="B17" s="92">
        <f t="shared" si="1"/>
        <v>3.6210066442158927E-2</v>
      </c>
      <c r="C17" s="92">
        <f t="shared" si="2"/>
        <v>3.2619257332997788E-2</v>
      </c>
      <c r="D17" s="92">
        <f t="shared" si="3"/>
        <v>3.1915078265347153E-2</v>
      </c>
      <c r="E17" s="92">
        <f t="shared" si="4"/>
        <v>1.9500033608105052E-2</v>
      </c>
      <c r="F17" s="92">
        <f t="shared" si="5"/>
        <v>2.5803862686286587E-2</v>
      </c>
      <c r="H17" s="76">
        <f t="shared" si="6"/>
        <v>6.3038290781815345E-3</v>
      </c>
    </row>
    <row r="18" spans="1:8" x14ac:dyDescent="0.3">
      <c r="A18" s="1" t="s">
        <v>250</v>
      </c>
      <c r="B18" s="76">
        <f>SUM(B13:B17)</f>
        <v>1.0000000000000002</v>
      </c>
      <c r="C18" s="76">
        <f t="shared" ref="C18:F18" si="7">SUM(C13:C17)</f>
        <v>0.99999999999999989</v>
      </c>
      <c r="D18" s="76">
        <f t="shared" si="7"/>
        <v>0.99999999999999989</v>
      </c>
      <c r="E18" s="76">
        <f t="shared" si="7"/>
        <v>1</v>
      </c>
      <c r="F18" s="76">
        <f t="shared" si="7"/>
        <v>1</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40859-8050-2D4C-9D41-A825A1F8D9F6}">
  <dimension ref="A1:G23"/>
  <sheetViews>
    <sheetView zoomScale="89" workbookViewId="0">
      <selection activeCell="C24" sqref="C24"/>
    </sheetView>
  </sheetViews>
  <sheetFormatPr defaultColWidth="11" defaultRowHeight="15.6" x14ac:dyDescent="0.3"/>
  <cols>
    <col min="3" max="3" width="81.69921875" bestFit="1" customWidth="1"/>
  </cols>
  <sheetData>
    <row r="1" spans="1:7" x14ac:dyDescent="0.3">
      <c r="B1" t="s">
        <v>251</v>
      </c>
    </row>
    <row r="2" spans="1:7" x14ac:dyDescent="0.3">
      <c r="A2" s="6">
        <v>44993</v>
      </c>
      <c r="B2" t="s">
        <v>252</v>
      </c>
      <c r="C2" s="10" t="s">
        <v>253</v>
      </c>
      <c r="D2" s="4" t="s">
        <v>254</v>
      </c>
      <c r="E2" t="s">
        <v>255</v>
      </c>
      <c r="F2" t="str">
        <f>_xlfn.CONCAT(B2," publica ",C2)</f>
        <v>Comision Nacional Forestal publica Costos de referencia compensación ambiental por uso de suelos</v>
      </c>
      <c r="G2" t="s">
        <v>256</v>
      </c>
    </row>
    <row r="3" spans="1:7" x14ac:dyDescent="0.3">
      <c r="A3" s="6">
        <v>45000</v>
      </c>
      <c r="B3" t="s">
        <v>257</v>
      </c>
      <c r="C3" s="9" t="s">
        <v>258</v>
      </c>
      <c r="D3" t="s">
        <v>259</v>
      </c>
      <c r="E3" t="s">
        <v>260</v>
      </c>
      <c r="F3" t="str">
        <f t="shared" ref="F3:F23" si="0">_xlfn.CONCAT(B3," publica ",C3)</f>
        <v>SENER publica Nota aclaratoria Programa Uso Sustentable de la Energía 2020-2024</v>
      </c>
      <c r="G3" t="s">
        <v>261</v>
      </c>
    </row>
    <row r="4" spans="1:7" x14ac:dyDescent="0.3">
      <c r="A4" s="6">
        <v>45002</v>
      </c>
      <c r="B4" t="s">
        <v>257</v>
      </c>
      <c r="C4" s="10" t="s">
        <v>262</v>
      </c>
      <c r="D4" t="s">
        <v>263</v>
      </c>
      <c r="E4" t="s">
        <v>264</v>
      </c>
      <c r="F4" t="str">
        <f t="shared" si="0"/>
        <v>SENER publica Publicación del estatuto de Litio para México</v>
      </c>
      <c r="G4" t="s">
        <v>265</v>
      </c>
    </row>
    <row r="5" spans="1:7" x14ac:dyDescent="0.3">
      <c r="A5" s="6">
        <v>45002</v>
      </c>
      <c r="B5" t="s">
        <v>257</v>
      </c>
      <c r="C5" s="9" t="s">
        <v>266</v>
      </c>
      <c r="D5" t="s">
        <v>267</v>
      </c>
      <c r="E5" t="s">
        <v>268</v>
      </c>
      <c r="F5" t="str">
        <f t="shared" si="0"/>
        <v>SENER publica Aviso domicilio Litio para Mexico</v>
      </c>
      <c r="G5" t="s">
        <v>269</v>
      </c>
    </row>
    <row r="6" spans="1:7" x14ac:dyDescent="0.3">
      <c r="A6" s="6">
        <v>45012</v>
      </c>
      <c r="B6" t="s">
        <v>270</v>
      </c>
      <c r="C6" s="10" t="s">
        <v>271</v>
      </c>
      <c r="D6" t="s">
        <v>272</v>
      </c>
      <c r="E6" t="s">
        <v>273</v>
      </c>
      <c r="F6" t="str">
        <f t="shared" si="0"/>
        <v>CRE publica Criterio de asignación de CELs 2020</v>
      </c>
      <c r="G6" t="s">
        <v>274</v>
      </c>
    </row>
    <row r="7" spans="1:7" x14ac:dyDescent="0.3">
      <c r="A7" s="6">
        <v>45014</v>
      </c>
      <c r="B7" t="s">
        <v>270</v>
      </c>
      <c r="C7" s="10" t="s">
        <v>275</v>
      </c>
      <c r="D7" t="s">
        <v>276</v>
      </c>
      <c r="E7" t="s">
        <v>277</v>
      </c>
      <c r="F7" t="str">
        <f t="shared" si="0"/>
        <v>CRE publica DACGs medodología de calculo y ajuste de tarifas de operación CENACE</v>
      </c>
      <c r="G7" t="s">
        <v>278</v>
      </c>
    </row>
    <row r="8" spans="1:7" x14ac:dyDescent="0.3">
      <c r="A8" s="6">
        <v>45015</v>
      </c>
      <c r="B8" t="s">
        <v>270</v>
      </c>
      <c r="C8" s="10" t="s">
        <v>279</v>
      </c>
      <c r="D8" t="s">
        <v>280</v>
      </c>
      <c r="E8" t="s">
        <v>281</v>
      </c>
      <c r="F8" t="str">
        <f t="shared" si="0"/>
        <v>CRE publica DACGs medodología de calculo y ajuste de tarifas de operación SSB</v>
      </c>
      <c r="G8" t="s">
        <v>282</v>
      </c>
    </row>
    <row r="9" spans="1:7" x14ac:dyDescent="0.3">
      <c r="A9" s="6">
        <v>45016</v>
      </c>
      <c r="B9" t="s">
        <v>270</v>
      </c>
      <c r="C9" s="10" t="s">
        <v>283</v>
      </c>
      <c r="D9" t="s">
        <v>284</v>
      </c>
      <c r="E9" t="s">
        <v>285</v>
      </c>
      <c r="F9" t="str">
        <f t="shared" si="0"/>
        <v xml:space="preserve">CRE publica DACGs medodología de calculo y ajuste de tarifas de transmisión, servicio público </v>
      </c>
      <c r="G9" t="s">
        <v>286</v>
      </c>
    </row>
    <row r="10" spans="1:7" x14ac:dyDescent="0.3">
      <c r="A10" s="8">
        <v>45019</v>
      </c>
      <c r="B10" t="s">
        <v>287</v>
      </c>
      <c r="C10" s="9" t="s">
        <v>288</v>
      </c>
      <c r="D10" t="s">
        <v>289</v>
      </c>
      <c r="E10" s="7" t="s">
        <v>290</v>
      </c>
      <c r="F10" t="str">
        <f t="shared" si="0"/>
        <v>CONAMER publica Listado de documentos CONAMER febrero 2023</v>
      </c>
      <c r="G10" t="s">
        <v>291</v>
      </c>
    </row>
    <row r="11" spans="1:7" x14ac:dyDescent="0.3">
      <c r="A11" s="8">
        <v>45019</v>
      </c>
      <c r="B11" t="s">
        <v>192</v>
      </c>
      <c r="C11" s="10" t="s">
        <v>292</v>
      </c>
      <c r="D11" t="s">
        <v>293</v>
      </c>
      <c r="E11" s="7" t="s">
        <v>294</v>
      </c>
      <c r="F11" t="str">
        <f t="shared" si="0"/>
        <v>CFE publica Modificación de DACGs ejecución de obras de la CFE y EPS</v>
      </c>
      <c r="G11" t="s">
        <v>295</v>
      </c>
    </row>
    <row r="12" spans="1:7" x14ac:dyDescent="0.3">
      <c r="A12" s="8">
        <v>45029</v>
      </c>
      <c r="B12" t="s">
        <v>270</v>
      </c>
      <c r="C12" s="10" t="s">
        <v>296</v>
      </c>
      <c r="D12" t="s">
        <v>297</v>
      </c>
      <c r="E12" s="7" t="s">
        <v>298</v>
      </c>
      <c r="F12" t="str">
        <f t="shared" si="0"/>
        <v>CRE publica Publicación de norma especificaciones de seguridad RNT y RGD</v>
      </c>
      <c r="G12" t="s">
        <v>299</v>
      </c>
    </row>
    <row r="13" spans="1:7" x14ac:dyDescent="0.3">
      <c r="A13" s="8">
        <v>45043</v>
      </c>
      <c r="B13" t="s">
        <v>192</v>
      </c>
      <c r="C13" s="10" t="s">
        <v>300</v>
      </c>
      <c r="D13" t="s">
        <v>301</v>
      </c>
      <c r="E13" s="7" t="s">
        <v>302</v>
      </c>
      <c r="F13" t="str">
        <f t="shared" si="0"/>
        <v>CFE publica Tarifas SSB abril 2023</v>
      </c>
      <c r="G13" t="s">
        <v>303</v>
      </c>
    </row>
    <row r="14" spans="1:7" x14ac:dyDescent="0.3">
      <c r="A14" s="5">
        <v>45054</v>
      </c>
      <c r="B14" t="s">
        <v>287</v>
      </c>
      <c r="C14" s="9" t="s">
        <v>304</v>
      </c>
      <c r="F14" t="str">
        <f t="shared" si="0"/>
        <v>CONAMER publica Listado de documentos CONAMER marzo 2023</v>
      </c>
      <c r="G14" t="s">
        <v>305</v>
      </c>
    </row>
    <row r="15" spans="1:7" x14ac:dyDescent="0.3">
      <c r="A15" s="5">
        <v>45054</v>
      </c>
      <c r="B15" t="s">
        <v>306</v>
      </c>
      <c r="C15" s="10" t="s">
        <v>307</v>
      </c>
      <c r="D15" t="s">
        <v>308</v>
      </c>
      <c r="F15" t="str">
        <f t="shared" si="0"/>
        <v>Secretaría de Economía publica Derogación de disposiciones a la ley minera</v>
      </c>
      <c r="G15" t="s">
        <v>309</v>
      </c>
    </row>
    <row r="16" spans="1:7" x14ac:dyDescent="0.3">
      <c r="A16" s="5">
        <v>45054</v>
      </c>
      <c r="B16" t="s">
        <v>270</v>
      </c>
      <c r="C16" s="10" t="s">
        <v>310</v>
      </c>
      <c r="D16" s="7" t="s">
        <v>311</v>
      </c>
      <c r="E16" s="7" t="s">
        <v>312</v>
      </c>
      <c r="F16" t="str">
        <f t="shared" si="0"/>
        <v>CRE publica Criterios visitas de inspección CRE</v>
      </c>
      <c r="G16" t="s">
        <v>313</v>
      </c>
    </row>
    <row r="17" spans="1:7" x14ac:dyDescent="0.3">
      <c r="A17" s="5">
        <v>45054</v>
      </c>
      <c r="B17" t="s">
        <v>192</v>
      </c>
      <c r="C17" s="10" t="s">
        <v>314</v>
      </c>
      <c r="F17" t="str">
        <f t="shared" si="0"/>
        <v>CFE publica Tarifas SSB enero 2023</v>
      </c>
      <c r="G17" t="s">
        <v>315</v>
      </c>
    </row>
    <row r="18" spans="1:7" x14ac:dyDescent="0.3">
      <c r="A18" s="5">
        <v>45055</v>
      </c>
      <c r="B18" t="s">
        <v>270</v>
      </c>
      <c r="C18" s="10" t="s">
        <v>316</v>
      </c>
      <c r="D18" t="s">
        <v>317</v>
      </c>
      <c r="E18" s="7" t="s">
        <v>318</v>
      </c>
      <c r="F18" t="str">
        <f t="shared" si="0"/>
        <v>CRE publica Criterio de asignación de CELs 2021</v>
      </c>
      <c r="G18" t="s">
        <v>319</v>
      </c>
    </row>
    <row r="19" spans="1:7" x14ac:dyDescent="0.3">
      <c r="A19" s="5">
        <v>45056</v>
      </c>
      <c r="B19" t="s">
        <v>192</v>
      </c>
      <c r="C19" s="10" t="s">
        <v>320</v>
      </c>
      <c r="D19" t="s">
        <v>321</v>
      </c>
      <c r="E19" s="7" t="s">
        <v>322</v>
      </c>
      <c r="F19" t="str">
        <f t="shared" si="0"/>
        <v>CFE publica Tarifas SSB marzo 2023</v>
      </c>
      <c r="G19" t="s">
        <v>323</v>
      </c>
    </row>
    <row r="20" spans="1:7" x14ac:dyDescent="0.3">
      <c r="A20" s="5">
        <v>45065</v>
      </c>
      <c r="B20" t="s">
        <v>270</v>
      </c>
      <c r="C20" s="9" t="s">
        <v>324</v>
      </c>
      <c r="D20" t="s">
        <v>325</v>
      </c>
      <c r="E20" s="7" t="s">
        <v>326</v>
      </c>
      <c r="F20" t="str">
        <f t="shared" si="0"/>
        <v>CRE publica Codigo de conducta CRE</v>
      </c>
      <c r="G20" t="s">
        <v>327</v>
      </c>
    </row>
    <row r="21" spans="1:7" x14ac:dyDescent="0.3">
      <c r="A21" s="5">
        <v>45065</v>
      </c>
      <c r="B21" t="s">
        <v>270</v>
      </c>
      <c r="C21" s="10" t="s">
        <v>328</v>
      </c>
      <c r="D21" t="s">
        <v>329</v>
      </c>
      <c r="E21" s="7" t="s">
        <v>330</v>
      </c>
      <c r="F21" t="str">
        <f t="shared" si="0"/>
        <v>CRE publica Modificación de reglas de funcionamiento OPE CRE</v>
      </c>
      <c r="G21" t="s">
        <v>331</v>
      </c>
    </row>
    <row r="22" spans="1:7" x14ac:dyDescent="0.3">
      <c r="A22" s="5">
        <v>45071</v>
      </c>
      <c r="B22" t="s">
        <v>287</v>
      </c>
      <c r="C22" s="9" t="s">
        <v>332</v>
      </c>
      <c r="D22" t="s">
        <v>333</v>
      </c>
      <c r="E22" s="7" t="s">
        <v>334</v>
      </c>
      <c r="F22" t="str">
        <f t="shared" si="0"/>
        <v>CONAMER publica Cambio de domicilio CONAMER</v>
      </c>
      <c r="G22" t="s">
        <v>335</v>
      </c>
    </row>
    <row r="23" spans="1:7" x14ac:dyDescent="0.3">
      <c r="A23" s="5">
        <v>45072</v>
      </c>
      <c r="B23" t="s">
        <v>270</v>
      </c>
      <c r="C23" s="10" t="s">
        <v>336</v>
      </c>
      <c r="D23" t="s">
        <v>337</v>
      </c>
      <c r="E23" s="7" t="s">
        <v>338</v>
      </c>
      <c r="F23" t="str">
        <f t="shared" si="0"/>
        <v>CRE publica Actualización de valolres de referencia eficiencia de cogeneración y energía libre de combustible</v>
      </c>
      <c r="G23" t="s">
        <v>339</v>
      </c>
    </row>
  </sheetData>
  <autoFilter ref="A1:E23" xr:uid="{3D240859-8050-2D4C-9D41-A825A1F8D9F6}"/>
  <hyperlinks>
    <hyperlink ref="E10" r:id="rId1" location="gsc.tab=0" xr:uid="{70069C5E-A984-4049-A2FF-DAB41E5262B2}"/>
    <hyperlink ref="E11" r:id="rId2" location="gsc.tab=0" xr:uid="{029A5EC3-6970-0C4F-9CDF-62EED5785160}"/>
    <hyperlink ref="E12" r:id="rId3" xr:uid="{6AD7ADBF-AE82-C74C-A0B6-31B65F1FFC49}"/>
    <hyperlink ref="E13" r:id="rId4" location="gsc.tab=0" xr:uid="{3C27F2B2-B0E9-5647-B5C5-70765AF8F5CF}"/>
    <hyperlink ref="E16" r:id="rId5" location="gsc.tab=0" xr:uid="{0B45B457-231E-954A-AC44-18562C456BF2}"/>
    <hyperlink ref="E18" r:id="rId6" location="gsc.tab=0" xr:uid="{DE4E5C36-0852-CF4E-8D05-B0C035008E2D}"/>
    <hyperlink ref="E19" r:id="rId7" location="gsc.tab=0" xr:uid="{429A48C7-2F1D-BA4B-B6C0-69D1D5A16996}"/>
    <hyperlink ref="E20" r:id="rId8" location="gsc.tab=0" xr:uid="{903BDA48-EE3A-AA46-A1E0-2A7A98A669CD}"/>
    <hyperlink ref="E21" r:id="rId9" location="gsc.tab=0" xr:uid="{490B171E-A73D-534D-B7C1-2E75925E75C3}"/>
    <hyperlink ref="E22" r:id="rId10" location="gsc.tab=0" xr:uid="{0AB10D8B-A955-9E42-AC3F-CBBA82C7851E}"/>
    <hyperlink ref="E23" r:id="rId11" location="gsc.tab=0" xr:uid="{24435CD9-FFC2-E949-AB87-BAF93F9D60F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0E31F-6AE0-42B2-A785-3E101704C964}">
  <dimension ref="A1:N34"/>
  <sheetViews>
    <sheetView zoomScale="54" zoomScaleNormal="54" workbookViewId="0">
      <selection activeCell="F21" sqref="F21"/>
    </sheetView>
  </sheetViews>
  <sheetFormatPr defaultColWidth="11" defaultRowHeight="15.6" x14ac:dyDescent="0.3"/>
  <cols>
    <col min="1" max="1" width="3.296875" bestFit="1" customWidth="1"/>
    <col min="2" max="2" width="3.19921875" bestFit="1" customWidth="1"/>
    <col min="5" max="5" width="12.296875" bestFit="1" customWidth="1"/>
    <col min="6" max="6" width="19.69921875" bestFit="1" customWidth="1"/>
    <col min="7" max="7" width="22.296875" bestFit="1" customWidth="1"/>
    <col min="8" max="8" width="22.296875" customWidth="1"/>
    <col min="9" max="9" width="15.296875" bestFit="1" customWidth="1"/>
    <col min="10" max="10" width="17.19921875" bestFit="1" customWidth="1"/>
    <col min="11" max="11" width="21.69921875" bestFit="1" customWidth="1"/>
  </cols>
  <sheetData>
    <row r="1" spans="1:14" x14ac:dyDescent="0.3">
      <c r="D1" s="244" t="s">
        <v>340</v>
      </c>
      <c r="E1" s="244"/>
      <c r="F1" s="244"/>
      <c r="G1" s="244"/>
      <c r="H1" s="244"/>
      <c r="I1" s="244"/>
      <c r="J1" s="244"/>
      <c r="N1" t="s">
        <v>341</v>
      </c>
    </row>
    <row r="2" spans="1:14" x14ac:dyDescent="0.3">
      <c r="B2" t="s">
        <v>342</v>
      </c>
      <c r="C2" t="s">
        <v>7</v>
      </c>
      <c r="D2" t="s">
        <v>99</v>
      </c>
      <c r="E2" s="229" t="s">
        <v>343</v>
      </c>
      <c r="F2" s="242" t="s">
        <v>344</v>
      </c>
      <c r="G2" s="243"/>
      <c r="H2" s="231"/>
      <c r="I2" s="234" t="s">
        <v>345</v>
      </c>
      <c r="J2" s="246" t="s">
        <v>346</v>
      </c>
      <c r="K2" s="246"/>
      <c r="L2" s="235"/>
    </row>
    <row r="3" spans="1:14" x14ac:dyDescent="0.3">
      <c r="E3" s="230"/>
      <c r="F3" t="s">
        <v>347</v>
      </c>
      <c r="G3" t="s">
        <v>348</v>
      </c>
      <c r="H3" s="232" t="s">
        <v>349</v>
      </c>
      <c r="I3" s="222"/>
      <c r="J3" t="s">
        <v>350</v>
      </c>
      <c r="K3" t="s">
        <v>351</v>
      </c>
      <c r="L3" s="232" t="s">
        <v>349</v>
      </c>
    </row>
    <row r="4" spans="1:14" ht="15.75" customHeight="1" x14ac:dyDescent="0.3">
      <c r="A4" s="245" t="s">
        <v>352</v>
      </c>
      <c r="B4" s="219">
        <v>1</v>
      </c>
      <c r="C4" s="219">
        <v>2009</v>
      </c>
      <c r="D4" s="219">
        <v>0.1</v>
      </c>
      <c r="E4" s="221">
        <v>0.1</v>
      </c>
      <c r="F4" t="s">
        <v>353</v>
      </c>
      <c r="H4" s="232"/>
      <c r="I4" s="219">
        <v>0.1</v>
      </c>
      <c r="L4" s="232"/>
    </row>
    <row r="5" spans="1:14" x14ac:dyDescent="0.3">
      <c r="A5" s="245"/>
      <c r="B5" s="219">
        <v>2</v>
      </c>
      <c r="C5" s="219">
        <v>2010</v>
      </c>
      <c r="D5" s="219">
        <v>0.8</v>
      </c>
      <c r="E5" s="221">
        <v>0.8</v>
      </c>
      <c r="H5" s="232"/>
      <c r="I5" s="219">
        <v>0.8</v>
      </c>
      <c r="L5" s="232"/>
    </row>
    <row r="6" spans="1:14" x14ac:dyDescent="0.3">
      <c r="A6" s="245"/>
      <c r="B6" s="219">
        <v>3</v>
      </c>
      <c r="C6" s="219">
        <v>2011</v>
      </c>
      <c r="D6" s="219">
        <v>3.4</v>
      </c>
      <c r="E6" s="221">
        <v>3.4</v>
      </c>
      <c r="H6" s="232"/>
      <c r="I6" s="219">
        <v>3.4</v>
      </c>
      <c r="L6" s="232"/>
    </row>
    <row r="7" spans="1:14" x14ac:dyDescent="0.3">
      <c r="A7" s="245"/>
      <c r="B7" s="219">
        <v>4</v>
      </c>
      <c r="C7" s="219">
        <v>2012</v>
      </c>
      <c r="D7" s="219">
        <v>13</v>
      </c>
      <c r="E7" s="221">
        <v>13</v>
      </c>
      <c r="H7" s="232"/>
      <c r="I7" s="219">
        <v>13</v>
      </c>
      <c r="L7" s="232"/>
    </row>
    <row r="8" spans="1:14" x14ac:dyDescent="0.3">
      <c r="A8" s="245"/>
      <c r="B8" s="219">
        <v>5</v>
      </c>
      <c r="C8" s="219">
        <v>2013</v>
      </c>
      <c r="D8" s="219">
        <v>27</v>
      </c>
      <c r="E8" s="221">
        <v>27</v>
      </c>
      <c r="H8" s="232"/>
      <c r="I8" s="219">
        <v>27</v>
      </c>
      <c r="L8" s="232"/>
    </row>
    <row r="9" spans="1:14" x14ac:dyDescent="0.3">
      <c r="A9" s="245"/>
      <c r="B9" s="219">
        <v>6</v>
      </c>
      <c r="C9" s="219">
        <v>2014</v>
      </c>
      <c r="D9" s="219">
        <v>58</v>
      </c>
      <c r="E9" s="221">
        <v>58</v>
      </c>
      <c r="H9" s="232"/>
      <c r="I9" s="219">
        <v>58</v>
      </c>
      <c r="L9" s="232"/>
    </row>
    <row r="10" spans="1:14" x14ac:dyDescent="0.3">
      <c r="A10" s="245"/>
      <c r="B10" s="219">
        <v>7</v>
      </c>
      <c r="C10" s="219">
        <v>2015</v>
      </c>
      <c r="D10" s="219">
        <v>114</v>
      </c>
      <c r="E10" s="221">
        <v>114</v>
      </c>
      <c r="H10" s="232"/>
      <c r="I10" s="219">
        <v>114</v>
      </c>
      <c r="L10" s="232"/>
    </row>
    <row r="11" spans="1:14" x14ac:dyDescent="0.3">
      <c r="A11" s="245"/>
      <c r="B11" s="219">
        <v>8</v>
      </c>
      <c r="C11" s="219">
        <v>2016</v>
      </c>
      <c r="D11" s="219">
        <v>244</v>
      </c>
      <c r="E11" s="221">
        <v>244</v>
      </c>
      <c r="H11" s="232"/>
      <c r="I11" s="219">
        <v>244</v>
      </c>
      <c r="L11" s="232"/>
    </row>
    <row r="12" spans="1:14" x14ac:dyDescent="0.3">
      <c r="A12" s="245"/>
      <c r="B12" s="219">
        <v>9</v>
      </c>
      <c r="C12" s="219">
        <v>2017</v>
      </c>
      <c r="D12" s="219">
        <v>455</v>
      </c>
      <c r="E12" s="221">
        <v>455</v>
      </c>
      <c r="H12" s="232"/>
      <c r="I12" s="219">
        <v>455</v>
      </c>
      <c r="L12" s="232"/>
    </row>
    <row r="13" spans="1:14" x14ac:dyDescent="0.3">
      <c r="A13" s="245"/>
      <c r="B13" s="219">
        <v>10</v>
      </c>
      <c r="C13" s="219">
        <v>2018</v>
      </c>
      <c r="D13" s="219">
        <v>689</v>
      </c>
      <c r="E13" s="221">
        <v>689</v>
      </c>
      <c r="H13" s="232"/>
      <c r="I13" s="219">
        <v>689</v>
      </c>
      <c r="L13" s="232"/>
    </row>
    <row r="14" spans="1:14" x14ac:dyDescent="0.3">
      <c r="A14" s="245"/>
      <c r="B14" s="219">
        <v>11</v>
      </c>
      <c r="C14" s="219">
        <v>2019</v>
      </c>
      <c r="D14" s="219">
        <v>1076</v>
      </c>
      <c r="E14" s="221">
        <v>1076</v>
      </c>
      <c r="H14" s="232">
        <f>E14</f>
        <v>1076</v>
      </c>
      <c r="I14" s="219">
        <v>1076</v>
      </c>
      <c r="L14" s="232">
        <f>I14</f>
        <v>1076</v>
      </c>
    </row>
    <row r="15" spans="1:14" x14ac:dyDescent="0.3">
      <c r="A15" s="218"/>
      <c r="B15" s="219">
        <v>12</v>
      </c>
      <c r="C15" s="208">
        <v>2020</v>
      </c>
      <c r="D15" s="208">
        <v>1540</v>
      </c>
      <c r="E15" s="212">
        <v>1540</v>
      </c>
      <c r="F15" s="220">
        <f>380*EXP(0.1179*B15)</f>
        <v>1563.9520353816363</v>
      </c>
      <c r="G15" s="220">
        <f t="shared" ref="G15:G32" si="0">545.69*EXP(0.1179*B15)</f>
        <v>2245.8762794405397</v>
      </c>
      <c r="H15" s="237">
        <f>E15</f>
        <v>1540</v>
      </c>
      <c r="I15" s="224">
        <v>1540</v>
      </c>
      <c r="J15" s="220">
        <f>290*EXP(0.1403*B15)</f>
        <v>1561.622967122446</v>
      </c>
      <c r="K15" s="220">
        <f>434.26*EXP(0.1403*B15)</f>
        <v>2338.4496196641153</v>
      </c>
      <c r="L15" s="211">
        <f>I15</f>
        <v>1540</v>
      </c>
    </row>
    <row r="16" spans="1:14" x14ac:dyDescent="0.3">
      <c r="B16" s="219">
        <v>13</v>
      </c>
      <c r="C16">
        <v>2021</v>
      </c>
      <c r="D16">
        <v>2015</v>
      </c>
      <c r="E16" s="214">
        <v>2015</v>
      </c>
      <c r="F16" s="220">
        <f t="shared" ref="F16:F32" si="1">380*EXP(0.1179*B16)</f>
        <v>1759.6518442911743</v>
      </c>
      <c r="G16" s="220">
        <f t="shared" si="0"/>
        <v>2526.9063550296078</v>
      </c>
      <c r="H16" s="213">
        <f>E16</f>
        <v>2015</v>
      </c>
      <c r="I16" s="225">
        <v>2015</v>
      </c>
      <c r="J16" s="220">
        <f t="shared" ref="J16:J32" si="2">290*EXP(0.1403*B16)</f>
        <v>1796.8329518107764</v>
      </c>
      <c r="K16" s="220">
        <f t="shared" ref="K16:K32" si="3">434.26*EXP(0.1403*B16)</f>
        <v>2690.664405701199</v>
      </c>
      <c r="L16" s="236">
        <f>I16</f>
        <v>2015</v>
      </c>
    </row>
    <row r="17" spans="2:12" x14ac:dyDescent="0.3">
      <c r="B17" s="219">
        <v>14</v>
      </c>
      <c r="C17" s="208">
        <v>2022</v>
      </c>
      <c r="D17" s="209">
        <v>2613</v>
      </c>
      <c r="E17" s="215">
        <v>2613</v>
      </c>
      <c r="F17" s="220">
        <f t="shared" si="1"/>
        <v>1979.8398819576021</v>
      </c>
      <c r="G17" s="220">
        <f t="shared" si="0"/>
        <v>2843.1021715406418</v>
      </c>
      <c r="H17" s="237">
        <f>E17</f>
        <v>2613</v>
      </c>
      <c r="I17" s="226">
        <v>2613</v>
      </c>
      <c r="J17" s="220">
        <f t="shared" si="2"/>
        <v>2067.4700133683896</v>
      </c>
      <c r="K17" s="220">
        <f t="shared" si="3"/>
        <v>3095.9294069150237</v>
      </c>
      <c r="L17" s="236">
        <f>I17</f>
        <v>2613</v>
      </c>
    </row>
    <row r="18" spans="2:12" x14ac:dyDescent="0.3">
      <c r="B18" s="219">
        <v>15</v>
      </c>
      <c r="C18">
        <v>2023</v>
      </c>
      <c r="D18" s="206"/>
      <c r="E18" s="210">
        <v>3000</v>
      </c>
      <c r="F18" s="220">
        <f t="shared" si="1"/>
        <v>2227.5803994447879</v>
      </c>
      <c r="G18" s="220">
        <f t="shared" si="0"/>
        <v>3198.8640741395429</v>
      </c>
      <c r="H18" s="213">
        <f>AVERAGE(F18:G18)</f>
        <v>2713.2222367921654</v>
      </c>
      <c r="I18" s="223">
        <v>4000</v>
      </c>
      <c r="J18" s="220">
        <f t="shared" si="2"/>
        <v>2378.8701403042996</v>
      </c>
      <c r="K18" s="220">
        <f t="shared" si="3"/>
        <v>3562.2349900984318</v>
      </c>
      <c r="L18" s="213">
        <f>AVERAGE(J18:K18)</f>
        <v>2970.5525652013657</v>
      </c>
    </row>
    <row r="19" spans="2:12" x14ac:dyDescent="0.3">
      <c r="B19" s="219">
        <v>16</v>
      </c>
      <c r="C19">
        <v>2024</v>
      </c>
      <c r="D19" s="206"/>
      <c r="E19" s="210"/>
      <c r="F19" s="220">
        <f t="shared" si="1"/>
        <v>2506.3210824322937</v>
      </c>
      <c r="G19" s="220">
        <f t="shared" si="0"/>
        <v>3599.143030190733</v>
      </c>
      <c r="H19" s="213">
        <f>AVERAGE(F19:G19)</f>
        <v>3052.7320563115136</v>
      </c>
      <c r="I19" s="223"/>
      <c r="J19" s="220">
        <f t="shared" si="2"/>
        <v>2737.1730220219883</v>
      </c>
      <c r="K19" s="220">
        <f t="shared" si="3"/>
        <v>4098.7750225629952</v>
      </c>
      <c r="L19" s="213">
        <f>AVERAGE(J19:K19)</f>
        <v>3417.974022292492</v>
      </c>
    </row>
    <row r="20" spans="2:12" x14ac:dyDescent="0.3">
      <c r="B20" s="219">
        <v>17</v>
      </c>
      <c r="C20">
        <v>2025</v>
      </c>
      <c r="D20" s="206"/>
      <c r="E20" s="210"/>
      <c r="F20" s="220">
        <f t="shared" si="1"/>
        <v>2819.9410309994869</v>
      </c>
      <c r="G20" s="220">
        <f t="shared" si="0"/>
        <v>4049.5095294897637</v>
      </c>
      <c r="H20" s="213">
        <f>AVERAGE(F20:G20)</f>
        <v>3434.7252802446255</v>
      </c>
      <c r="I20" s="223"/>
      <c r="J20" s="220">
        <f t="shared" si="2"/>
        <v>3149.4431013903982</v>
      </c>
      <c r="K20" s="220">
        <f t="shared" si="3"/>
        <v>4716.1281421027388</v>
      </c>
      <c r="L20" s="213">
        <f>AVERAGE(J20:K20)</f>
        <v>3932.7856217465687</v>
      </c>
    </row>
    <row r="21" spans="2:12" x14ac:dyDescent="0.3">
      <c r="B21" s="219">
        <v>18</v>
      </c>
      <c r="C21" s="207">
        <v>2026</v>
      </c>
      <c r="D21" s="206"/>
      <c r="E21" s="216">
        <v>5627</v>
      </c>
      <c r="F21" s="220">
        <f t="shared" si="1"/>
        <v>3172.8047431964533</v>
      </c>
      <c r="G21" s="220">
        <f t="shared" si="0"/>
        <v>4556.23110609177</v>
      </c>
      <c r="H21" s="238">
        <f>E21</f>
        <v>5627</v>
      </c>
      <c r="I21" s="227">
        <v>7473</v>
      </c>
      <c r="J21" s="220">
        <f t="shared" si="2"/>
        <v>3623.8088601239665</v>
      </c>
      <c r="K21" s="220">
        <f t="shared" si="3"/>
        <v>5426.4663296463223</v>
      </c>
      <c r="L21" s="240">
        <f>I21</f>
        <v>7473</v>
      </c>
    </row>
    <row r="22" spans="2:12" x14ac:dyDescent="0.3">
      <c r="B22" s="219">
        <v>19</v>
      </c>
      <c r="C22" s="205">
        <v>2027</v>
      </c>
      <c r="D22" s="206"/>
      <c r="E22" s="210"/>
      <c r="F22" s="220">
        <f t="shared" si="1"/>
        <v>3569.8228536651045</v>
      </c>
      <c r="G22" s="220">
        <f t="shared" si="0"/>
        <v>5126.3595605697656</v>
      </c>
      <c r="H22" s="213">
        <f>AVERAGE(F22:G22)</f>
        <v>4348.0912071174353</v>
      </c>
      <c r="I22" s="223"/>
      <c r="J22" s="220">
        <f t="shared" si="2"/>
        <v>4169.6230831779494</v>
      </c>
      <c r="K22" s="220">
        <f t="shared" si="3"/>
        <v>6243.7948968995042</v>
      </c>
      <c r="L22" s="213">
        <f>AVERAGE(J22:K22)</f>
        <v>5206.7089900387273</v>
      </c>
    </row>
    <row r="23" spans="2:12" x14ac:dyDescent="0.3">
      <c r="B23" s="219">
        <v>20</v>
      </c>
      <c r="C23">
        <v>2028</v>
      </c>
      <c r="D23" s="206"/>
      <c r="E23" s="210"/>
      <c r="F23" s="220">
        <f t="shared" si="1"/>
        <v>4016.5204725806907</v>
      </c>
      <c r="G23" s="220">
        <f t="shared" si="0"/>
        <v>5767.8290965330461</v>
      </c>
      <c r="H23" s="213">
        <f>AVERAGE(F23:G23)</f>
        <v>4892.174784556868</v>
      </c>
      <c r="I23" s="223"/>
      <c r="J23" s="220">
        <f t="shared" si="2"/>
        <v>4797.6472619959441</v>
      </c>
      <c r="K23" s="220">
        <f t="shared" si="3"/>
        <v>7184.228620670202</v>
      </c>
      <c r="L23" s="213">
        <f>AVERAGE(J23:K23)</f>
        <v>5990.9379413330735</v>
      </c>
    </row>
    <row r="24" spans="2:12" x14ac:dyDescent="0.3">
      <c r="B24" s="219">
        <v>21</v>
      </c>
      <c r="C24">
        <v>2029</v>
      </c>
      <c r="D24" s="206"/>
      <c r="E24" s="210"/>
      <c r="F24" s="220">
        <f t="shared" si="1"/>
        <v>4519.1140759538785</v>
      </c>
      <c r="G24" s="220">
        <f t="shared" si="0"/>
        <v>6489.5667371244008</v>
      </c>
      <c r="H24" s="213">
        <f>AVERAGE(F24:G24)</f>
        <v>5504.3404065391396</v>
      </c>
      <c r="I24" s="223"/>
      <c r="J24" s="220">
        <f t="shared" si="2"/>
        <v>5520.2637723777334</v>
      </c>
      <c r="K24" s="220">
        <f t="shared" si="3"/>
        <v>8266.3094682508781</v>
      </c>
      <c r="L24" s="213">
        <f>AVERAGE(J24:K24)</f>
        <v>6893.2866203143058</v>
      </c>
    </row>
    <row r="25" spans="2:12" x14ac:dyDescent="0.3">
      <c r="B25" s="219">
        <v>22</v>
      </c>
      <c r="C25">
        <v>2030</v>
      </c>
      <c r="D25" s="206"/>
      <c r="E25" s="210"/>
      <c r="F25" s="220">
        <f t="shared" si="1"/>
        <v>5084.5980173387979</v>
      </c>
      <c r="G25" s="220">
        <f t="shared" si="0"/>
        <v>7301.6165581094965</v>
      </c>
      <c r="H25" s="213">
        <f>AVERAGE(F25:G25)</f>
        <v>6193.1072877241477</v>
      </c>
      <c r="I25" s="223"/>
      <c r="J25" s="220">
        <f t="shared" si="2"/>
        <v>6351.7200103511486</v>
      </c>
      <c r="K25" s="220">
        <f t="shared" si="3"/>
        <v>9511.3721782589309</v>
      </c>
      <c r="L25" s="213">
        <f>AVERAGE(J25:K25)</f>
        <v>7931.5460943050402</v>
      </c>
    </row>
    <row r="26" spans="2:12" x14ac:dyDescent="0.3">
      <c r="B26" s="219">
        <v>23</v>
      </c>
      <c r="C26">
        <v>2031</v>
      </c>
      <c r="D26" s="206"/>
      <c r="E26" s="210"/>
      <c r="F26" s="220">
        <f t="shared" si="1"/>
        <v>5720.8418648888955</v>
      </c>
      <c r="G26" s="220">
        <f t="shared" si="0"/>
        <v>8215.2794664505836</v>
      </c>
      <c r="H26" s="213">
        <f>AVERAGE(F26:G26)</f>
        <v>6968.06066566974</v>
      </c>
      <c r="I26" s="223"/>
      <c r="J26" s="220">
        <f t="shared" si="2"/>
        <v>7308.4092995284072</v>
      </c>
      <c r="K26" s="220">
        <f t="shared" si="3"/>
        <v>10943.964904873124</v>
      </c>
      <c r="L26" s="213">
        <f>AVERAGE(J26:K26)</f>
        <v>9126.1871022007654</v>
      </c>
    </row>
    <row r="27" spans="2:12" x14ac:dyDescent="0.3">
      <c r="B27" s="219">
        <v>24</v>
      </c>
      <c r="C27" s="205">
        <v>2032</v>
      </c>
      <c r="D27" s="206"/>
      <c r="E27" s="216">
        <v>8972</v>
      </c>
      <c r="F27" s="220">
        <f>380*EXP(0.1179*B27)</f>
        <v>6436.6999183535863</v>
      </c>
      <c r="G27" s="220">
        <f t="shared" si="0"/>
        <v>9243.2704695957073</v>
      </c>
      <c r="H27" s="238">
        <f>E27</f>
        <v>8972</v>
      </c>
      <c r="I27" s="227">
        <v>12819</v>
      </c>
      <c r="J27" s="220">
        <f t="shared" si="2"/>
        <v>8409.1941084286627</v>
      </c>
      <c r="K27" s="220">
        <f t="shared" si="3"/>
        <v>12592.333219055969</v>
      </c>
      <c r="L27" s="240">
        <f>I27</f>
        <v>12819</v>
      </c>
    </row>
    <row r="28" spans="2:12" x14ac:dyDescent="0.3">
      <c r="B28" s="219">
        <v>25</v>
      </c>
      <c r="C28">
        <v>2033</v>
      </c>
      <c r="D28" s="206"/>
      <c r="E28" s="210"/>
      <c r="F28" s="220">
        <f t="shared" si="1"/>
        <v>7242.1344301111376</v>
      </c>
      <c r="G28" s="220">
        <f t="shared" si="0"/>
        <v>10399.895624124598</v>
      </c>
      <c r="H28" s="213">
        <f>AVERAGE(F28:G28)</f>
        <v>8821.0150271178682</v>
      </c>
      <c r="I28" s="223"/>
      <c r="J28" s="220">
        <f t="shared" si="2"/>
        <v>9675.7779504487153</v>
      </c>
      <c r="K28" s="220">
        <f t="shared" si="3"/>
        <v>14488.977009523653</v>
      </c>
      <c r="L28" s="213">
        <f>AVERAGE(J28:K28)</f>
        <v>12082.377479986184</v>
      </c>
    </row>
    <row r="29" spans="2:12" x14ac:dyDescent="0.3">
      <c r="B29" s="219">
        <v>26</v>
      </c>
      <c r="C29">
        <v>2034</v>
      </c>
      <c r="D29" s="206"/>
      <c r="E29" s="210"/>
      <c r="F29" s="220">
        <f t="shared" si="1"/>
        <v>8148.354245045608</v>
      </c>
      <c r="G29" s="220">
        <f t="shared" si="0"/>
        <v>11701.251126260364</v>
      </c>
      <c r="H29" s="213">
        <f>AVERAGE(F29:G29)</f>
        <v>9924.8026856529868</v>
      </c>
      <c r="I29" s="223"/>
      <c r="J29" s="220">
        <f t="shared" si="2"/>
        <v>11133.133299010438</v>
      </c>
      <c r="K29" s="220">
        <f t="shared" si="3"/>
        <v>16671.291263545769</v>
      </c>
      <c r="L29" s="213">
        <f>AVERAGE(J29:K29)</f>
        <v>13902.212281278104</v>
      </c>
    </row>
    <row r="30" spans="2:12" x14ac:dyDescent="0.3">
      <c r="B30" s="219">
        <v>27</v>
      </c>
      <c r="C30">
        <v>2035</v>
      </c>
      <c r="D30" s="206"/>
      <c r="E30" s="210"/>
      <c r="F30" s="220">
        <f t="shared" si="1"/>
        <v>9167.9707886524066</v>
      </c>
      <c r="G30" s="220">
        <f t="shared" si="0"/>
        <v>13165.447314894031</v>
      </c>
      <c r="H30" s="213">
        <f>AVERAGE(F30:G30)</f>
        <v>11166.709051773218</v>
      </c>
      <c r="I30" s="223"/>
      <c r="J30" s="220">
        <f t="shared" si="2"/>
        <v>12809.993954830994</v>
      </c>
      <c r="K30" s="220">
        <f t="shared" si="3"/>
        <v>19182.303361465198</v>
      </c>
      <c r="L30" s="213">
        <f>AVERAGE(J30:K30)</f>
        <v>15996.148658148097</v>
      </c>
    </row>
    <row r="31" spans="2:12" x14ac:dyDescent="0.3">
      <c r="B31" s="219">
        <v>28</v>
      </c>
      <c r="C31">
        <v>2036</v>
      </c>
      <c r="D31" s="206"/>
      <c r="E31" s="210"/>
      <c r="F31" s="220">
        <f t="shared" si="1"/>
        <v>10315.173574183926</v>
      </c>
      <c r="G31" s="220">
        <f t="shared" si="0"/>
        <v>14812.860704464281</v>
      </c>
      <c r="H31" s="213">
        <f>AVERAGE(F31:G31)</f>
        <v>12564.017139324103</v>
      </c>
      <c r="I31" s="223"/>
      <c r="J31" s="220">
        <f t="shared" si="2"/>
        <v>14739.421573025827</v>
      </c>
      <c r="K31" s="220">
        <f t="shared" si="3"/>
        <v>22071.521421731708</v>
      </c>
      <c r="L31" s="213">
        <f>AVERAGE(J31:K31)</f>
        <v>18405.471497378767</v>
      </c>
    </row>
    <row r="32" spans="2:12" x14ac:dyDescent="0.3">
      <c r="B32" s="219">
        <v>29</v>
      </c>
      <c r="C32" s="205">
        <v>2037</v>
      </c>
      <c r="D32" s="206"/>
      <c r="E32" s="217">
        <v>11442</v>
      </c>
      <c r="F32" s="233">
        <f t="shared" si="1"/>
        <v>11605.927671283784</v>
      </c>
      <c r="G32" s="233">
        <f t="shared" si="0"/>
        <v>16666.417555112759</v>
      </c>
      <c r="H32" s="239">
        <f>E32</f>
        <v>11442</v>
      </c>
      <c r="I32" s="228">
        <v>16777</v>
      </c>
      <c r="J32" s="233">
        <f t="shared" si="2"/>
        <v>16959.457519919291</v>
      </c>
      <c r="K32" s="233">
        <f t="shared" si="3"/>
        <v>25395.910422759142</v>
      </c>
      <c r="L32" s="241">
        <f>I32</f>
        <v>16777</v>
      </c>
    </row>
    <row r="34" spans="6:6" x14ac:dyDescent="0.3">
      <c r="F34" s="220"/>
    </row>
  </sheetData>
  <mergeCells count="4">
    <mergeCell ref="F2:G2"/>
    <mergeCell ref="D1:J1"/>
    <mergeCell ref="A4:A14"/>
    <mergeCell ref="J2:K2"/>
  </mergeCells>
  <phoneticPr fontId="1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 3 3.8</vt:lpstr>
      <vt:lpstr>Cap 3 3.4</vt:lpstr>
      <vt:lpstr>Cap 4 4.2</vt:lpstr>
      <vt:lpstr>Cap 4 4.3, 4.5, 4.6, 4.7</vt:lpstr>
      <vt:lpstr>Factor de ajuste</vt:lpstr>
      <vt:lpstr>Data 4.3</vt:lpstr>
      <vt:lpstr>Cap 4 4.10</vt:lpstr>
      <vt:lpstr>Anexo 1 Cuadro A1.9</vt:lpstr>
      <vt:lpstr>Anexo 1 A1.9.9</vt:lpstr>
      <vt:lpstr>Anexo 1 A1.12</vt:lpstr>
      <vt:lpstr>Anexo 1 A1.14</vt:lpstr>
      <vt:lpstr>Anexo 3 A3.1</vt:lpstr>
      <vt:lpstr>Anexo 3 A3.11</vt:lpstr>
      <vt:lpstr>Anexo 3 A3.2</vt:lpstr>
      <vt:lpstr>DOF</vt:lpstr>
      <vt:lpstr>3.8 GD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Stephanie Michell Matta Bobadilla</dc:creator>
  <cp:keywords/>
  <dc:description/>
  <cp:lastModifiedBy>Stephanie Matta Bobadilla</cp:lastModifiedBy>
  <cp:revision/>
  <dcterms:created xsi:type="dcterms:W3CDTF">2023-05-30T17:41:18Z</dcterms:created>
  <dcterms:modified xsi:type="dcterms:W3CDTF">2026-02-22T18:12:38Z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7ad33d-ed35-43c0-b526-22bc83c17deb_Enabled">
    <vt:lpwstr>true</vt:lpwstr>
  </property>
  <property fmtid="{D5CDD505-2E9C-101B-9397-08002B2CF9AE}" pid="3" name="MSIP_Label_797ad33d-ed35-43c0-b526-22bc83c17deb_SetDate">
    <vt:lpwstr>2023-05-30T18:02:58Z</vt:lpwstr>
  </property>
  <property fmtid="{D5CDD505-2E9C-101B-9397-08002B2CF9AE}" pid="4" name="MSIP_Label_797ad33d-ed35-43c0-b526-22bc83c17deb_Method">
    <vt:lpwstr>Standard</vt:lpwstr>
  </property>
  <property fmtid="{D5CDD505-2E9C-101B-9397-08002B2CF9AE}" pid="5" name="MSIP_Label_797ad33d-ed35-43c0-b526-22bc83c17deb_Name">
    <vt:lpwstr>797ad33d-ed35-43c0-b526-22bc83c17deb</vt:lpwstr>
  </property>
  <property fmtid="{D5CDD505-2E9C-101B-9397-08002B2CF9AE}" pid="6" name="MSIP_Label_797ad33d-ed35-43c0-b526-22bc83c17deb_SiteId">
    <vt:lpwstr>d539d4bf-5610-471a-afc2-1c76685cfefa</vt:lpwstr>
  </property>
  <property fmtid="{D5CDD505-2E9C-101B-9397-08002B2CF9AE}" pid="7" name="MSIP_Label_797ad33d-ed35-43c0-b526-22bc83c17deb_ActionId">
    <vt:lpwstr>af5daaca-0b1b-42c1-b936-8a30c45051a9</vt:lpwstr>
  </property>
  <property fmtid="{D5CDD505-2E9C-101B-9397-08002B2CF9AE}" pid="8" name="MSIP_Label_797ad33d-ed35-43c0-b526-22bc83c17deb_ContentBits">
    <vt:lpwstr>1</vt:lpwstr>
  </property>
</Properties>
</file>