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stephaniedroop/Documents/MBP/TuringToM/for_osf/data/"/>
    </mc:Choice>
  </mc:AlternateContent>
  <xr:revisionPtr revIDLastSave="0" documentId="8_{EFABD8A9-33AC-8A4C-AF20-A3164D519A84}" xr6:coauthVersionLast="47" xr6:coauthVersionMax="47" xr10:uidLastSave="{00000000-0000-0000-0000-000000000000}"/>
  <bookViews>
    <workbookView xWindow="1180" yWindow="1500" windowWidth="27240" windowHeight="15940" xr2:uid="{DB836E3C-00AA-F743-AF8A-D11CD8ACAB63}"/>
  </bookViews>
  <sheets>
    <sheet name="Coding scheme" sheetId="1" r:id="rId1"/>
    <sheet name="QG raw (N=108)" sheetId="2" r:id="rId2"/>
    <sheet name="QG all (N=61)" sheetId="3" r:id="rId3"/>
    <sheet name="QG coding + All"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34" i="4" l="1"/>
  <c r="AG34" i="4"/>
  <c r="AI33" i="4"/>
  <c r="AG33" i="4"/>
  <c r="AI29" i="4"/>
  <c r="AG29" i="4"/>
  <c r="AH29" i="4" s="1"/>
  <c r="AI28" i="4"/>
  <c r="AG28" i="4"/>
  <c r="AH28" i="4" s="1"/>
  <c r="AI27" i="4"/>
  <c r="AG27" i="4"/>
  <c r="AG30" i="4" s="1"/>
  <c r="AI23" i="4"/>
  <c r="AG23" i="4"/>
  <c r="AI22" i="4"/>
  <c r="AG22" i="4"/>
  <c r="AG17" i="4"/>
  <c r="AH17" i="4" s="1"/>
  <c r="AI15" i="4"/>
  <c r="AG15" i="4"/>
  <c r="AI14" i="4"/>
  <c r="AG14" i="4"/>
  <c r="AI13" i="4"/>
  <c r="AG13" i="4"/>
  <c r="AI10" i="4"/>
  <c r="AH10" i="4"/>
  <c r="AG10" i="4"/>
  <c r="AI9" i="4"/>
  <c r="AG9" i="4"/>
  <c r="AH9" i="4" s="1"/>
  <c r="AI8" i="4"/>
  <c r="AH8" i="4"/>
  <c r="AG8" i="4"/>
  <c r="AI7" i="4"/>
  <c r="AG7" i="4"/>
  <c r="AH7" i="4" s="1"/>
  <c r="Q22" i="3"/>
  <c r="Q21" i="3"/>
  <c r="Q18" i="3"/>
  <c r="Q17" i="3"/>
  <c r="Q16" i="3"/>
  <c r="Q15" i="3"/>
  <c r="Q14" i="3"/>
  <c r="Q13" i="3"/>
  <c r="Q12" i="3"/>
  <c r="T7" i="3"/>
  <c r="Q7" i="3"/>
  <c r="T6" i="3"/>
  <c r="Q6" i="3"/>
  <c r="T5" i="3"/>
  <c r="Q5" i="3"/>
  <c r="T4" i="3"/>
  <c r="Q4" i="3"/>
  <c r="Q117" i="2"/>
  <c r="Q116" i="2"/>
  <c r="Q115" i="2"/>
  <c r="Q113" i="2"/>
  <c r="Q112" i="2"/>
  <c r="D112" i="2"/>
  <c r="D113" i="2" s="1"/>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Q114" i="2" s="1"/>
  <c r="AH2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Cansu Oranç</author>
  </authors>
  <commentList>
    <comment ref="A9" authorId="0" shapeId="0" xr:uid="{D6754F36-5E38-F640-9955-DC05B6F308C8}">
      <text>
        <r>
          <rPr>
            <b/>
            <sz val="9"/>
            <color rgb="FF000000"/>
            <rFont val="Tahoma"/>
            <family val="2"/>
            <charset val="162"/>
          </rPr>
          <t>Cansu Oranç:</t>
        </r>
        <r>
          <rPr>
            <sz val="9"/>
            <color rgb="FF000000"/>
            <rFont val="Tahoma"/>
            <family val="2"/>
            <charset val="162"/>
          </rPr>
          <t xml:space="preserve">
</t>
        </r>
        <r>
          <rPr>
            <sz val="9"/>
            <color rgb="FF000000"/>
            <rFont val="Tahoma"/>
            <family val="2"/>
            <charset val="162"/>
          </rPr>
          <t>All questions</t>
        </r>
      </text>
    </comment>
    <comment ref="A14" authorId="0" shapeId="0" xr:uid="{4615F7E9-BB27-E14A-B51C-864F66D68891}">
      <text>
        <r>
          <rPr>
            <b/>
            <sz val="9"/>
            <color rgb="FF000000"/>
            <rFont val="Tahoma"/>
            <family val="2"/>
            <charset val="162"/>
          </rPr>
          <t>Cansu Oranç:</t>
        </r>
        <r>
          <rPr>
            <sz val="9"/>
            <color rgb="FF000000"/>
            <rFont val="Tahoma"/>
            <family val="2"/>
            <charset val="162"/>
          </rPr>
          <t xml:space="preserve">
</t>
        </r>
        <r>
          <rPr>
            <sz val="9"/>
            <color rgb="FF000000"/>
            <rFont val="Tahoma"/>
            <family val="2"/>
            <charset val="162"/>
          </rPr>
          <t>Only personal subjective questions</t>
        </r>
      </text>
    </comment>
    <comment ref="A19" authorId="0" shapeId="0" xr:uid="{5B2CC5AD-4B0B-CE42-871D-D627D493AD7F}">
      <text>
        <r>
          <rPr>
            <b/>
            <sz val="9"/>
            <color rgb="FF000000"/>
            <rFont val="Tahoma"/>
            <family val="2"/>
            <charset val="162"/>
          </rPr>
          <t>Cansu Oranç:</t>
        </r>
        <r>
          <rPr>
            <sz val="9"/>
            <color rgb="FF000000"/>
            <rFont val="Tahoma"/>
            <family val="2"/>
            <charset val="162"/>
          </rPr>
          <t xml:space="preserve">
</t>
        </r>
        <r>
          <rPr>
            <sz val="9"/>
            <color rgb="FF000000"/>
            <rFont val="Tahoma"/>
            <family val="2"/>
            <charset val="162"/>
          </rPr>
          <t>Only personal questions (objective + subjective)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Cansu Oranç</author>
  </authors>
  <commentList>
    <comment ref="E1" authorId="0" shapeId="0" xr:uid="{BE1AECA3-1A23-104D-84D5-35D823E32BCA}">
      <text>
        <r>
          <rPr>
            <b/>
            <sz val="9"/>
            <color indexed="81"/>
            <rFont val="Tahoma"/>
            <family val="2"/>
          </rPr>
          <t>Cansu Oranç:</t>
        </r>
        <r>
          <rPr>
            <sz val="9"/>
            <color indexed="81"/>
            <rFont val="Tahoma"/>
            <family val="2"/>
          </rPr>
          <t xml:space="preserve">
We proceeded with this coding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Cansu Oranç</author>
  </authors>
  <commentList>
    <comment ref="N1" authorId="0" shapeId="0" xr:uid="{7E1F99CE-AA57-4847-9421-D5E4F3544D31}">
      <text>
        <r>
          <rPr>
            <b/>
            <sz val="9"/>
            <color indexed="81"/>
            <rFont val="Tahoma"/>
            <family val="2"/>
            <charset val="162"/>
          </rPr>
          <t>Cansu Oranç:</t>
        </r>
        <r>
          <rPr>
            <sz val="9"/>
            <color indexed="81"/>
            <rFont val="Tahoma"/>
            <family val="2"/>
            <charset val="162"/>
          </rPr>
          <t xml:space="preserve">
0 = Agency
1 = Experience
2 = Both
</t>
        </r>
      </text>
    </comment>
    <comment ref="U1" authorId="0" shapeId="0" xr:uid="{965A7466-CF71-2B4D-B554-33AE5C5BE6A9}">
      <text>
        <r>
          <rPr>
            <b/>
            <sz val="9"/>
            <color indexed="81"/>
            <rFont val="Tahoma"/>
            <family val="2"/>
            <charset val="162"/>
          </rPr>
          <t>Cansu Oranç:</t>
        </r>
        <r>
          <rPr>
            <sz val="9"/>
            <color indexed="81"/>
            <rFont val="Tahoma"/>
            <family val="2"/>
            <charset val="162"/>
          </rPr>
          <t xml:space="preserve">
Number of people who correctly identified the human response</t>
        </r>
      </text>
    </comment>
    <comment ref="V1" authorId="0" shapeId="0" xr:uid="{B476D96C-6E0D-F844-9EED-EAF156AC7DE4}">
      <text>
        <r>
          <rPr>
            <b/>
            <sz val="9"/>
            <color indexed="81"/>
            <rFont val="Tahoma"/>
            <family val="2"/>
            <charset val="162"/>
          </rPr>
          <t>Cansu Oranç:</t>
        </r>
        <r>
          <rPr>
            <sz val="9"/>
            <color indexed="81"/>
            <rFont val="Tahoma"/>
            <family val="2"/>
            <charset val="162"/>
          </rPr>
          <t xml:space="preserve">
Number of people who thought the VA response was from a Human</t>
        </r>
      </text>
    </comment>
    <comment ref="W1" authorId="0" shapeId="0" xr:uid="{78B914AB-7E33-CC48-B17F-9014C8E5BE26}">
      <text>
        <r>
          <rPr>
            <b/>
            <sz val="9"/>
            <color indexed="81"/>
            <rFont val="Tahoma"/>
            <family val="2"/>
            <charset val="162"/>
          </rPr>
          <t>Cansu Oranç:</t>
        </r>
        <r>
          <rPr>
            <sz val="9"/>
            <color indexed="81"/>
            <rFont val="Tahoma"/>
            <family val="2"/>
            <charset val="162"/>
          </rPr>
          <t xml:space="preserve">
AR_Human divided by 295 (total number of participants)</t>
        </r>
      </text>
    </comment>
    <comment ref="J16" authorId="0" shapeId="0" xr:uid="{7F29410B-AE65-D244-9804-258D7E3B853E}">
      <text>
        <r>
          <rPr>
            <b/>
            <sz val="9"/>
            <color indexed="81"/>
            <rFont val="Tahoma"/>
            <family val="2"/>
            <charset val="162"/>
          </rPr>
          <t>Cansu Oranç:</t>
        </r>
        <r>
          <rPr>
            <sz val="9"/>
            <color indexed="81"/>
            <rFont val="Tahoma"/>
            <family val="2"/>
            <charset val="162"/>
          </rPr>
          <t xml:space="preserve">
This could be agency/memory but it is mainly about the capability of feel happy (also see T59 and T144)</t>
        </r>
      </text>
    </comment>
    <comment ref="J19" authorId="0" shapeId="0" xr:uid="{47C460BE-FC0C-B748-B16A-66AD15E968EA}">
      <text>
        <r>
          <rPr>
            <b/>
            <sz val="9"/>
            <color indexed="81"/>
            <rFont val="Tahoma"/>
            <family val="2"/>
            <charset val="162"/>
          </rPr>
          <t>Cansu Oranç:</t>
        </r>
        <r>
          <rPr>
            <sz val="9"/>
            <color indexed="81"/>
            <rFont val="Tahoma"/>
            <family val="2"/>
            <charset val="162"/>
          </rPr>
          <t xml:space="preserve">
Both pleasure and reasoning</t>
        </r>
      </text>
    </comment>
    <comment ref="J45" authorId="0" shapeId="0" xr:uid="{BE0661BE-5518-0243-864D-F444A83F913A}">
      <text>
        <r>
          <rPr>
            <b/>
            <sz val="9"/>
            <color indexed="81"/>
            <rFont val="Tahoma"/>
            <family val="2"/>
            <charset val="162"/>
          </rPr>
          <t>Cansu Oranç:</t>
        </r>
        <r>
          <rPr>
            <sz val="9"/>
            <color indexed="81"/>
            <rFont val="Tahoma"/>
            <family val="2"/>
            <charset val="162"/>
          </rPr>
          <t xml:space="preserve">
Cansu Oranç:
This could be agency/memory but it is mainly about the capability of feel pain (also see T112 and T59)</t>
        </r>
      </text>
    </comment>
    <comment ref="J53" authorId="0" shapeId="0" xr:uid="{939085BA-2CA9-6D49-86A7-76C3D96581F6}">
      <text>
        <r>
          <rPr>
            <b/>
            <sz val="9"/>
            <color indexed="81"/>
            <rFont val="Tahoma"/>
            <family val="2"/>
            <charset val="162"/>
          </rPr>
          <t>Cansu Oranç:</t>
        </r>
        <r>
          <rPr>
            <sz val="9"/>
            <color indexed="81"/>
            <rFont val="Tahoma"/>
            <family val="2"/>
            <charset val="162"/>
          </rPr>
          <t xml:space="preserve">
Experience too (similar to T30 and T88)</t>
        </r>
      </text>
    </comment>
    <comment ref="J95" authorId="0" shapeId="0" xr:uid="{AE0194A5-7EC2-7B4F-836B-B5653727ED32}">
      <text>
        <r>
          <rPr>
            <b/>
            <sz val="9"/>
            <color indexed="81"/>
            <rFont val="Tahoma"/>
            <family val="2"/>
            <charset val="162"/>
          </rPr>
          <t>Cansu Oranç:</t>
        </r>
        <r>
          <rPr>
            <sz val="9"/>
            <color indexed="81"/>
            <rFont val="Tahoma"/>
            <family val="2"/>
            <charset val="162"/>
          </rPr>
          <t xml:space="preserve">
Same problem with T152 and T88. Is it about the capacity to feel or the capacity to reason?</t>
        </r>
      </text>
    </comment>
    <comment ref="J124" authorId="0" shapeId="0" xr:uid="{18DE8DDA-F183-4948-B198-510A7144F7AB}">
      <text>
        <r>
          <rPr>
            <b/>
            <sz val="9"/>
            <color indexed="81"/>
            <rFont val="Tahoma"/>
            <family val="2"/>
            <charset val="162"/>
          </rPr>
          <t>Cansu Oranç:</t>
        </r>
        <r>
          <rPr>
            <sz val="9"/>
            <color indexed="81"/>
            <rFont val="Tahoma"/>
            <family val="2"/>
            <charset val="162"/>
          </rPr>
          <t xml:space="preserve">
This could be agency/memory but it is mainly about the capability of feel humiliated (also see T112 and T144)</t>
        </r>
      </text>
    </comment>
    <comment ref="J137" authorId="0" shapeId="0" xr:uid="{3FED3F38-921F-F54B-B8A1-DE48EB292DD7}">
      <text>
        <r>
          <rPr>
            <b/>
            <sz val="9"/>
            <color indexed="81"/>
            <rFont val="Tahoma"/>
            <family val="2"/>
            <charset val="162"/>
          </rPr>
          <t>Cansu Oranç:</t>
        </r>
        <r>
          <rPr>
            <sz val="9"/>
            <color indexed="81"/>
            <rFont val="Tahoma"/>
            <family val="2"/>
            <charset val="162"/>
          </rPr>
          <t xml:space="preserve">
Could be both but it can be about emotions only remotely</t>
        </r>
      </text>
    </comment>
    <comment ref="J148" authorId="0" shapeId="0" xr:uid="{36D6414B-8599-EA47-B945-84876109CB17}">
      <text>
        <r>
          <rPr>
            <b/>
            <sz val="9"/>
            <color indexed="81"/>
            <rFont val="Tahoma"/>
            <family val="2"/>
            <charset val="162"/>
          </rPr>
          <t>Cansu Oranç:</t>
        </r>
        <r>
          <rPr>
            <sz val="9"/>
            <color indexed="81"/>
            <rFont val="Tahoma"/>
            <family val="2"/>
            <charset val="162"/>
          </rPr>
          <t xml:space="preserve">
Same issue with T30 and T152</t>
        </r>
      </text>
    </comment>
    <comment ref="J151" authorId="0" shapeId="0" xr:uid="{6E426E2C-2AA9-1042-AFCE-C4EF6CBA9891}">
      <text>
        <r>
          <rPr>
            <b/>
            <sz val="9"/>
            <color indexed="81"/>
            <rFont val="Tahoma"/>
            <family val="2"/>
            <charset val="162"/>
          </rPr>
          <t>Cansu Oranç:</t>
        </r>
        <r>
          <rPr>
            <sz val="9"/>
            <color indexed="81"/>
            <rFont val="Tahoma"/>
            <family val="2"/>
            <charset val="162"/>
          </rPr>
          <t xml:space="preserve">
Experiencing/spotting the "hardest moment" requires the ability to feel</t>
        </r>
      </text>
    </comment>
    <comment ref="J155" authorId="0" shapeId="0" xr:uid="{1FA50C60-5688-E84A-964A-BDB94E86A663}">
      <text>
        <r>
          <rPr>
            <b/>
            <sz val="9"/>
            <color indexed="81"/>
            <rFont val="Tahoma"/>
            <family val="2"/>
            <charset val="162"/>
          </rPr>
          <t>Cansu Oranç:</t>
        </r>
        <r>
          <rPr>
            <sz val="9"/>
            <color indexed="81"/>
            <rFont val="Tahoma"/>
            <family val="2"/>
            <charset val="162"/>
          </rPr>
          <t xml:space="preserve">
The question is mainly about memory, not about pleasure</t>
        </r>
      </text>
    </comment>
    <comment ref="J156" authorId="0" shapeId="0" xr:uid="{64D85A49-630C-F640-84F2-B74CAD971BF9}">
      <text>
        <r>
          <rPr>
            <b/>
            <sz val="9"/>
            <color indexed="81"/>
            <rFont val="Tahoma"/>
            <family val="2"/>
            <charset val="162"/>
          </rPr>
          <t>Cansu Oranç:</t>
        </r>
        <r>
          <rPr>
            <sz val="9"/>
            <color indexed="81"/>
            <rFont val="Tahoma"/>
            <family val="2"/>
            <charset val="162"/>
          </rPr>
          <t xml:space="preserve">
Reflecting on past events</t>
        </r>
      </text>
    </comment>
  </commentList>
</comments>
</file>

<file path=xl/sharedStrings.xml><?xml version="1.0" encoding="utf-8"?>
<sst xmlns="http://schemas.openxmlformats.org/spreadsheetml/2006/main" count="3444" uniqueCount="1048">
  <si>
    <t>Overview of surveys</t>
  </si>
  <si>
    <t>Abbreviation</t>
  </si>
  <si>
    <t xml:space="preserve">1. Question Generation </t>
  </si>
  <si>
    <t>QG</t>
  </si>
  <si>
    <t>2. Question Rating</t>
  </si>
  <si>
    <t>QR</t>
  </si>
  <si>
    <t xml:space="preserve">3. Answer Generation </t>
  </si>
  <si>
    <t>AG</t>
  </si>
  <si>
    <t>4. Answer Rating</t>
  </si>
  <si>
    <t>AR</t>
  </si>
  <si>
    <t>QG Coding</t>
  </si>
  <si>
    <t>Category</t>
  </si>
  <si>
    <t>Description</t>
  </si>
  <si>
    <t>Example</t>
  </si>
  <si>
    <t>factual</t>
  </si>
  <si>
    <t>The question has a single, widely-accepted answer (i.e., a universal truth)</t>
  </si>
  <si>
    <t>Math</t>
  </si>
  <si>
    <t>personal, objective</t>
  </si>
  <si>
    <t>The question seeks factual, verifiable information about the respondent</t>
  </si>
  <si>
    <t>Age</t>
  </si>
  <si>
    <t>personal, subjective</t>
  </si>
  <si>
    <t>The question seeks information that would change from one person to another, and sometimes even within a person from day to day</t>
  </si>
  <si>
    <t>Opinions</t>
  </si>
  <si>
    <r>
      <t>Mind dimension</t>
    </r>
    <r>
      <rPr>
        <b/>
        <i/>
        <sz val="11"/>
        <color indexed="8"/>
        <rFont val="Aptos Narrow"/>
        <family val="2"/>
        <charset val="162"/>
        <scheme val="minor"/>
      </rPr>
      <t xml:space="preserve"> </t>
    </r>
    <r>
      <rPr>
        <i/>
        <sz val="11"/>
        <color indexed="8"/>
        <rFont val="Aptos Narrow"/>
        <family val="2"/>
        <charset val="162"/>
        <scheme val="minor"/>
      </rPr>
      <t>(based on Gray et al., 2007)</t>
    </r>
  </si>
  <si>
    <t>Haslam &amp; Loughnan (2014) Dehumanization and infrahumanization:</t>
  </si>
  <si>
    <t>experience</t>
  </si>
  <si>
    <t>Hunger, fear, pain, pleasure, rage, desire, personality, consciousness, pride, embarrassment, joy</t>
  </si>
  <si>
    <t>Is it cold in here to you?</t>
  </si>
  <si>
    <t>Humans vs. Robots and inanimate objects</t>
  </si>
  <si>
    <t>agency</t>
  </si>
  <si>
    <t>Self-control, morality, memory, emotion recognition, planning, communication, thought</t>
  </si>
  <si>
    <t>What would you do to a bully?</t>
  </si>
  <si>
    <t>Humans vs. Animals</t>
  </si>
  <si>
    <t>both experience and agency</t>
  </si>
  <si>
    <t>Who is your favorite musician and why?</t>
  </si>
  <si>
    <r>
      <t xml:space="preserve">Domain </t>
    </r>
    <r>
      <rPr>
        <i/>
        <sz val="11"/>
        <color indexed="8"/>
        <rFont val="Aptos Narrow"/>
        <family val="2"/>
        <charset val="162"/>
        <scheme val="minor"/>
      </rPr>
      <t>(What ability/capacity the agent requires to have to answer the question? Which ability/capacity does the question target?)</t>
    </r>
  </si>
  <si>
    <r>
      <rPr>
        <u/>
        <sz val="11"/>
        <color indexed="8"/>
        <rFont val="Aptos Narrow"/>
        <family val="2"/>
        <charset val="162"/>
        <scheme val="minor"/>
      </rPr>
      <t xml:space="preserve">biological </t>
    </r>
    <r>
      <rPr>
        <sz val="11"/>
        <color indexed="8"/>
        <rFont val="Aptos Narrow"/>
        <family val="2"/>
        <scheme val="minor"/>
      </rPr>
      <t>/ artifact / perceptual</t>
    </r>
  </si>
  <si>
    <t>Questions about being an inanimate or animate entity, seeing, perceiving and sensing the environment</t>
  </si>
  <si>
    <t>Can you see?</t>
  </si>
  <si>
    <r>
      <rPr>
        <u/>
        <sz val="11"/>
        <color indexed="8"/>
        <rFont val="Aptos Narrow"/>
        <family val="2"/>
        <charset val="162"/>
        <scheme val="minor"/>
      </rPr>
      <t>social</t>
    </r>
    <r>
      <rPr>
        <sz val="11"/>
        <color indexed="8"/>
        <rFont val="Aptos Narrow"/>
        <family val="2"/>
        <scheme val="minor"/>
      </rPr>
      <t xml:space="preserve"> / moral</t>
    </r>
  </si>
  <si>
    <t>Questions about interacting with or understanding others and the society, being a member of the society (e.g., education, work, family, friends)</t>
  </si>
  <si>
    <t>Who is your best friend?</t>
  </si>
  <si>
    <r>
      <rPr>
        <u/>
        <sz val="11"/>
        <color indexed="8"/>
        <rFont val="Aptos Narrow"/>
        <family val="2"/>
        <charset val="162"/>
        <scheme val="minor"/>
      </rPr>
      <t>psychological</t>
    </r>
    <r>
      <rPr>
        <sz val="11"/>
        <color indexed="8"/>
        <rFont val="Aptos Narrow"/>
        <family val="2"/>
        <scheme val="minor"/>
      </rPr>
      <t xml:space="preserve"> / mental / cognitive</t>
    </r>
  </si>
  <si>
    <t>Questions about thinking, feeling emotions</t>
  </si>
  <si>
    <t>What makes you happy?</t>
  </si>
  <si>
    <t>No</t>
  </si>
  <si>
    <t>RecordedDate</t>
  </si>
  <si>
    <t>ResponseId</t>
  </si>
  <si>
    <t>Exclude</t>
  </si>
  <si>
    <t>Question No</t>
  </si>
  <si>
    <t>Turing1</t>
  </si>
  <si>
    <t>Turing2</t>
  </si>
  <si>
    <t>Turing 3</t>
  </si>
  <si>
    <t>Birth_1</t>
  </si>
  <si>
    <t>Birth_2</t>
  </si>
  <si>
    <t>Birth_3</t>
  </si>
  <si>
    <t>Gender</t>
  </si>
  <si>
    <t>DoB</t>
  </si>
  <si>
    <t>Edu</t>
  </si>
  <si>
    <t>Comment</t>
  </si>
  <si>
    <t>R_ymYv3gHiYcoYzQJ</t>
  </si>
  <si>
    <t>From whom do you receive most of your knowledge?</t>
  </si>
  <si>
    <t>62</t>
  </si>
  <si>
    <t>What do you enjoy doing in your spare time?</t>
  </si>
  <si>
    <t>123</t>
  </si>
  <si>
    <t>July</t>
  </si>
  <si>
    <t>3</t>
  </si>
  <si>
    <t>1990</t>
  </si>
  <si>
    <t>Male</t>
  </si>
  <si>
    <t>03.07.1990</t>
  </si>
  <si>
    <t>Bachelor's degree in college (4-year)</t>
  </si>
  <si>
    <t/>
  </si>
  <si>
    <t>R_22rbQ7okrCZvw4g</t>
  </si>
  <si>
    <t>What do you do for a living?</t>
  </si>
  <si>
    <t>63</t>
  </si>
  <si>
    <t>What is your favorite television show?</t>
  </si>
  <si>
    <t>124</t>
  </si>
  <si>
    <t>What did you have for breakfast today?</t>
  </si>
  <si>
    <t>August</t>
  </si>
  <si>
    <t>25</t>
  </si>
  <si>
    <t>1968</t>
  </si>
  <si>
    <t>Female</t>
  </si>
  <si>
    <t>Associate degree in college (2-year)</t>
  </si>
  <si>
    <t xml:space="preserve">This was really interesting. It really made me think and was a lot harder than I thought it would be. Thanks for the opportunity. </t>
  </si>
  <si>
    <t>R_bwHJVTiVmVqTQEF</t>
  </si>
  <si>
    <t>What has been your biggest accomplishment in life?</t>
  </si>
  <si>
    <t>64</t>
  </si>
  <si>
    <t>What was the hardest moment you have lived through?</t>
  </si>
  <si>
    <t>125</t>
  </si>
  <si>
    <t>What are some tasks you perform for work?</t>
  </si>
  <si>
    <t>November</t>
  </si>
  <si>
    <t>20</t>
  </si>
  <si>
    <t>1989</t>
  </si>
  <si>
    <t>Master's degree</t>
  </si>
  <si>
    <t>R_3l2fccRLv6wj75T</t>
  </si>
  <si>
    <t>How are you feeling today?</t>
  </si>
  <si>
    <t>65</t>
  </si>
  <si>
    <t>Where are you from?</t>
  </si>
  <si>
    <t>126</t>
  </si>
  <si>
    <t>How old are you?</t>
  </si>
  <si>
    <t>September</t>
  </si>
  <si>
    <t>13</t>
  </si>
  <si>
    <t>1988</t>
  </si>
  <si>
    <t>it was interesting thanks so much</t>
  </si>
  <si>
    <t>R_1pSzZfq6FXjNUOu</t>
  </si>
  <si>
    <t>My mother's name is Mae, who is your mother?</t>
  </si>
  <si>
    <t>66</t>
  </si>
  <si>
    <t>My eyes are blue, what color are your eyes?</t>
  </si>
  <si>
    <t>127</t>
  </si>
  <si>
    <t>My laugh is loud and kind of tinkles, what does your laugh sound like?</t>
  </si>
  <si>
    <t>May</t>
  </si>
  <si>
    <t>1</t>
  </si>
  <si>
    <t>1994</t>
  </si>
  <si>
    <t>R_3LXbJ3kpMthSQ6e</t>
  </si>
  <si>
    <t>Can you please tell me what I should do in a breakup with my girlfriend?</t>
  </si>
  <si>
    <t>67</t>
  </si>
  <si>
    <t>Will the pain go away eventually?</t>
  </si>
  <si>
    <t>128</t>
  </si>
  <si>
    <t>Can you please tell me your experience with breakups and how you got past them?</t>
  </si>
  <si>
    <t>12</t>
  </si>
  <si>
    <t>1992</t>
  </si>
  <si>
    <t>R_3RjDEjbf0vuTH7O</t>
  </si>
  <si>
    <t xml:space="preserve">Are you a male or female?
</t>
  </si>
  <si>
    <t>68</t>
  </si>
  <si>
    <t>What is your career?</t>
  </si>
  <si>
    <t>129</t>
  </si>
  <si>
    <t>What is your IQ?</t>
  </si>
  <si>
    <t>March</t>
  </si>
  <si>
    <t>28</t>
  </si>
  <si>
    <t>1971</t>
  </si>
  <si>
    <t>R_1q9e5qRXap9qQy7</t>
  </si>
  <si>
    <t>0</t>
  </si>
  <si>
    <t>When was the last time you experienced?</t>
  </si>
  <si>
    <t>69</t>
  </si>
  <si>
    <t>What does it feel like when you look into the eyes of someone you love?</t>
  </si>
  <si>
    <t>130</t>
  </si>
  <si>
    <t>What is pi to 30 decimal places?</t>
  </si>
  <si>
    <t>April</t>
  </si>
  <si>
    <t>14</t>
  </si>
  <si>
    <t>1970</t>
  </si>
  <si>
    <t>It was tough coming up with some of those questions</t>
  </si>
  <si>
    <t>R_1ojSE0EOo0tHtlZ</t>
  </si>
  <si>
    <t>What's your favorite color</t>
  </si>
  <si>
    <t>70</t>
  </si>
  <si>
    <t>Who are your parents</t>
  </si>
  <si>
    <t>131</t>
  </si>
  <si>
    <t>Where were you born</t>
  </si>
  <si>
    <t>1995</t>
  </si>
  <si>
    <t>Professional degree (JD, MD)</t>
  </si>
  <si>
    <t xml:space="preserve">You can put 2033 as your birth year....I kind of want to now. </t>
  </si>
  <si>
    <t>R_3oYFLVEN8SiqyCg</t>
  </si>
  <si>
    <t>How old are you</t>
  </si>
  <si>
    <t>71</t>
  </si>
  <si>
    <t>where were you born</t>
  </si>
  <si>
    <t>132</t>
  </si>
  <si>
    <t>what country are you a citizen of</t>
  </si>
  <si>
    <t>19</t>
  </si>
  <si>
    <t>R_3PYsPANjecpPhdI</t>
  </si>
  <si>
    <t>Do you have a family?</t>
  </si>
  <si>
    <t>72</t>
  </si>
  <si>
    <t>Does your body have a heart?</t>
  </si>
  <si>
    <t>133</t>
  </si>
  <si>
    <t>Can you feel pain?</t>
  </si>
  <si>
    <t>23</t>
  </si>
  <si>
    <t>1956</t>
  </si>
  <si>
    <t>R_1OK93xXBahErO5c</t>
  </si>
  <si>
    <t xml:space="preserve">Are you male or female? </t>
  </si>
  <si>
    <t>73</t>
  </si>
  <si>
    <t xml:space="preserve">Are you expensive? </t>
  </si>
  <si>
    <t>134</t>
  </si>
  <si>
    <t xml:space="preserve">Can people buy you? </t>
  </si>
  <si>
    <t>4</t>
  </si>
  <si>
    <t>1982</t>
  </si>
  <si>
    <t>n</t>
  </si>
  <si>
    <t>R_30qaKhGmizmUjFb</t>
  </si>
  <si>
    <t>How does love feel to you?</t>
  </si>
  <si>
    <t>74</t>
  </si>
  <si>
    <t>What is the meaning of life?</t>
  </si>
  <si>
    <t>135</t>
  </si>
  <si>
    <t>Do you believe in a higher power?</t>
  </si>
  <si>
    <t>31</t>
  </si>
  <si>
    <t>High school graduate</t>
  </si>
  <si>
    <t>R_tS5f0LeYzNcHqFj</t>
  </si>
  <si>
    <t>Are you straight or gay?</t>
  </si>
  <si>
    <t>75</t>
  </si>
  <si>
    <t>What do you feel when you see a sunrise?</t>
  </si>
  <si>
    <t>136</t>
  </si>
  <si>
    <t>Are you cisgendered or transgendered?</t>
  </si>
  <si>
    <t>December</t>
  </si>
  <si>
    <t>15</t>
  </si>
  <si>
    <t>1985</t>
  </si>
  <si>
    <t>R_1mKiGH67Z8Wq75j</t>
  </si>
  <si>
    <t>What are some of your favorite smells?</t>
  </si>
  <si>
    <t>76</t>
  </si>
  <si>
    <t>What's your earliest memory?</t>
  </si>
  <si>
    <t>137</t>
  </si>
  <si>
    <t>How important is religion or spirituality in your life?</t>
  </si>
  <si>
    <t>February</t>
  </si>
  <si>
    <t>8</t>
  </si>
  <si>
    <t>R_QiTaQlx3IgIqmzL</t>
  </si>
  <si>
    <t>The man went to the doctor's office. He told him he wasn't feeling well. Who wasn't feeling well?</t>
  </si>
  <si>
    <t>77</t>
  </si>
  <si>
    <t>The man went to the doctor's office. He told him he needed to take medicine. Who needs medicine?</t>
  </si>
  <si>
    <t>138</t>
  </si>
  <si>
    <t>The man went to the store. When he checked out, the cashier told him that he needs to scan the items again because his boss forgot to input the code because he's always high on drugs. Who forgot to input the code?</t>
  </si>
  <si>
    <t>1993</t>
  </si>
  <si>
    <t>R_1DAW49HkYMGcXle</t>
  </si>
  <si>
    <t>What is the largest prime number?</t>
  </si>
  <si>
    <t>78</t>
  </si>
  <si>
    <t>Why did the chicken cross the road?</t>
  </si>
  <si>
    <t>139</t>
  </si>
  <si>
    <t>What do you think love is?</t>
  </si>
  <si>
    <t>October</t>
  </si>
  <si>
    <t>1983</t>
  </si>
  <si>
    <t>R_2aVPwhCU83HM11B</t>
  </si>
  <si>
    <t>What is your favorite activity?</t>
  </si>
  <si>
    <t>79</t>
  </si>
  <si>
    <t>What is the square root of 12?</t>
  </si>
  <si>
    <t>140</t>
  </si>
  <si>
    <t>When did you graduate High School?</t>
  </si>
  <si>
    <t>21</t>
  </si>
  <si>
    <t>Thank you!</t>
  </si>
  <si>
    <t>R_3JIx0AbhizmGOZq</t>
  </si>
  <si>
    <t>How would you feel if your partner cheated on you?</t>
  </si>
  <si>
    <t>80</t>
  </si>
  <si>
    <t>How would you feel at the birth of your first child?</t>
  </si>
  <si>
    <t>141</t>
  </si>
  <si>
    <t>Who do you want to win the upcoming election?</t>
  </si>
  <si>
    <t>2</t>
  </si>
  <si>
    <t>1980</t>
  </si>
  <si>
    <t>R_3rZYZSidI9OFI7h</t>
  </si>
  <si>
    <t>is your day fine</t>
  </si>
  <si>
    <t>81</t>
  </si>
  <si>
    <t>are you excited</t>
  </si>
  <si>
    <t>142</t>
  </si>
  <si>
    <t>what is the time</t>
  </si>
  <si>
    <t>30</t>
  </si>
  <si>
    <t>very engaging study</t>
  </si>
  <si>
    <t>R_3m3lzaefzgUTw95</t>
  </si>
  <si>
    <t>what was school liek for you?</t>
  </si>
  <si>
    <t>82</t>
  </si>
  <si>
    <t>what are your hobbies?</t>
  </si>
  <si>
    <t>143</t>
  </si>
  <si>
    <t>1986</t>
  </si>
  <si>
    <t>R_YYveFriBIxz9Ni9</t>
  </si>
  <si>
    <t>Have you ever been in love?</t>
  </si>
  <si>
    <t>83</t>
  </si>
  <si>
    <t>Who was your favorite school teacher?</t>
  </si>
  <si>
    <t>144</t>
  </si>
  <si>
    <t>What is the worst pain you have ever felt?</t>
  </si>
  <si>
    <t>1967</t>
  </si>
  <si>
    <t>R_3eaAIQn8tkEO2OW</t>
  </si>
  <si>
    <t>who is your creator</t>
  </si>
  <si>
    <t>84</t>
  </si>
  <si>
    <t>what is your purpose?</t>
  </si>
  <si>
    <t>145</t>
  </si>
  <si>
    <t xml:space="preserve">can you tell me a joke? </t>
  </si>
  <si>
    <t>7</t>
  </si>
  <si>
    <t>Some college but no degree</t>
  </si>
  <si>
    <t>none</t>
  </si>
  <si>
    <t>R_1Li0UGFzBrj16g1</t>
  </si>
  <si>
    <t>what is your job?</t>
  </si>
  <si>
    <t>85</t>
  </si>
  <si>
    <t>how old are you?</t>
  </si>
  <si>
    <t>146</t>
  </si>
  <si>
    <t>do you have a family</t>
  </si>
  <si>
    <t>1991</t>
  </si>
  <si>
    <t>R_1intevmVO4F9xdf</t>
  </si>
  <si>
    <t>What's the word that means there's a really big disease everywhere?</t>
  </si>
  <si>
    <t>86</t>
  </si>
  <si>
    <t>What does a sunset look like?</t>
  </si>
  <si>
    <t>147</t>
  </si>
  <si>
    <t>What does your best friend mean to you?</t>
  </si>
  <si>
    <t>R_2rpcP5DDxRJRA9g</t>
  </si>
  <si>
    <t>What did you eat lat night?</t>
  </si>
  <si>
    <t>87</t>
  </si>
  <si>
    <t xml:space="preserve">Have you ever been to mars? </t>
  </si>
  <si>
    <t>148</t>
  </si>
  <si>
    <t>Do you have feelings?</t>
  </si>
  <si>
    <t>5</t>
  </si>
  <si>
    <t>R_2bPLuOqheTV2OSC</t>
  </si>
  <si>
    <t>How vast is the known universe?</t>
  </si>
  <si>
    <t>88</t>
  </si>
  <si>
    <t>Why is divorce so painful?</t>
  </si>
  <si>
    <t>149</t>
  </si>
  <si>
    <t>Is it ever acceptable to hit children?</t>
  </si>
  <si>
    <t>1975</t>
  </si>
  <si>
    <t>No, but thanks for the HIT!  I did my best and hope the data is useful!</t>
  </si>
  <si>
    <t>R_Ycu5K79aCf3VOvv</t>
  </si>
  <si>
    <t>Where is Heaven?</t>
  </si>
  <si>
    <t>89</t>
  </si>
  <si>
    <t>What is the weather like today in Newport beach?</t>
  </si>
  <si>
    <t>150</t>
  </si>
  <si>
    <t>What is dirt made of?</t>
  </si>
  <si>
    <t>January</t>
  </si>
  <si>
    <t>R_3acdawyCUCeMJWh</t>
  </si>
  <si>
    <t>Are you married?</t>
  </si>
  <si>
    <t>90</t>
  </si>
  <si>
    <t>Do you have children?</t>
  </si>
  <si>
    <t>151</t>
  </si>
  <si>
    <t>How often do you take a bath?</t>
  </si>
  <si>
    <t>1987</t>
  </si>
  <si>
    <t>no</t>
  </si>
  <si>
    <t>R_12gybWXPGBFKEgu</t>
  </si>
  <si>
    <t>Will you explain the reason you like your favorite painting?</t>
  </si>
  <si>
    <t>91</t>
  </si>
  <si>
    <t>Will you describe your most humiliating moment?</t>
  </si>
  <si>
    <t>152</t>
  </si>
  <si>
    <t>Why do you feel attraction for the sexiest person you know?</t>
  </si>
  <si>
    <t>1963</t>
  </si>
  <si>
    <t>no, it's a trip though. I'd like to hear the answers each type gives to my questions though. I'd love that.</t>
  </si>
  <si>
    <t>R_2TnjZq5icMvGC5Q</t>
  </si>
  <si>
    <t>What is your opinion on stoicism?</t>
  </si>
  <si>
    <t>92</t>
  </si>
  <si>
    <t>What do you feel about love?</t>
  </si>
  <si>
    <t>153</t>
  </si>
  <si>
    <t>What is the full number of pi?</t>
  </si>
  <si>
    <t>R_12gUrcuqmLUFvob</t>
  </si>
  <si>
    <t>What's my name?</t>
  </si>
  <si>
    <t>93</t>
  </si>
  <si>
    <t>What do you look like?</t>
  </si>
  <si>
    <t>154</t>
  </si>
  <si>
    <t>R_3RgVW4j1mByRsI5</t>
  </si>
  <si>
    <t>What do you remember about your first day of school?</t>
  </si>
  <si>
    <t>94</t>
  </si>
  <si>
    <t>What was the name of the first person you romantically kissed?</t>
  </si>
  <si>
    <t>155</t>
  </si>
  <si>
    <t>What's the difference between how cotton fabrics feel compared to wool fabrics?</t>
  </si>
  <si>
    <t>R_3kiWLTUdNsR96ag</t>
  </si>
  <si>
    <t>Where you born or created?</t>
  </si>
  <si>
    <t>95</t>
  </si>
  <si>
    <t>156</t>
  </si>
  <si>
    <t>which one do you prefer to answer? favorite food o favorite type of information.</t>
  </si>
  <si>
    <t>17</t>
  </si>
  <si>
    <t xml:space="preserve">everything was easy to understand and apply, some sections really had me thinking. engaging and fun. </t>
  </si>
  <si>
    <t>R_1LA09jOrQI1tfiR</t>
  </si>
  <si>
    <t>Do you know the difference between right and wrong?</t>
  </si>
  <si>
    <t>96</t>
  </si>
  <si>
    <t>What is your favorite memory as a child?</t>
  </si>
  <si>
    <t>157</t>
  </si>
  <si>
    <t>June</t>
  </si>
  <si>
    <t>24</t>
  </si>
  <si>
    <t>1984</t>
  </si>
  <si>
    <t>none thank you</t>
  </si>
  <si>
    <t>R_2dYZ2MuhTfZfpUM</t>
  </si>
  <si>
    <t>How are you feeling right now?</t>
  </si>
  <si>
    <t>97</t>
  </si>
  <si>
    <t>What have you been up to this week?</t>
  </si>
  <si>
    <t>158</t>
  </si>
  <si>
    <t>What's your favorite thing to eat for dinner?</t>
  </si>
  <si>
    <t>Nope, I hope I did all of these right though, thank you very much!</t>
  </si>
  <si>
    <t>R_3G9xsb5zNrTEjcF</t>
  </si>
  <si>
    <t>What is the craziest thing you've ever done?</t>
  </si>
  <si>
    <t>98</t>
  </si>
  <si>
    <t>What is the highest level of education you've achieved?</t>
  </si>
  <si>
    <t>159</t>
  </si>
  <si>
    <t>What is your favorite video game and who do you play with?</t>
  </si>
  <si>
    <t>NA</t>
  </si>
  <si>
    <t>R_2ztZ4ruCuhmNT8H</t>
  </si>
  <si>
    <t>What emotion are you feeling right now?</t>
  </si>
  <si>
    <t>99</t>
  </si>
  <si>
    <t>What movie made the most money in 1978 and who was the main star?</t>
  </si>
  <si>
    <t>160</t>
  </si>
  <si>
    <t>How many different species of insects are there?</t>
  </si>
  <si>
    <t>I liked it!</t>
  </si>
  <si>
    <t>R_3JpVQJpICNxIr7X</t>
  </si>
  <si>
    <t>What is the population of Indonesia?</t>
  </si>
  <si>
    <t>100</t>
  </si>
  <si>
    <t>What is the conversion rate between the Euro and the Yen?</t>
  </si>
  <si>
    <t>161</t>
  </si>
  <si>
    <t>What does it feel like to be lonely?</t>
  </si>
  <si>
    <t>11</t>
  </si>
  <si>
    <t>R_xo5N5FiiPn3F0rv</t>
  </si>
  <si>
    <t>What is today's weather?</t>
  </si>
  <si>
    <t>101</t>
  </si>
  <si>
    <t>How far I am from Mexico?</t>
  </si>
  <si>
    <t>162</t>
  </si>
  <si>
    <t>What was the price for VTI  and S and p 500 last week?</t>
  </si>
  <si>
    <t>thanks</t>
  </si>
  <si>
    <t>R_2aLivrHvYWluQfk</t>
  </si>
  <si>
    <t>What did you have for breakfast this morning?</t>
  </si>
  <si>
    <t>102</t>
  </si>
  <si>
    <t>Did Carole Baskin kill her husband and feed him to the tigers?</t>
  </si>
  <si>
    <t>163</t>
  </si>
  <si>
    <t>What happens after you die?</t>
  </si>
  <si>
    <t>R_3oH1xCG04jwD2Z9</t>
  </si>
  <si>
    <t>103</t>
  </si>
  <si>
    <t>when is your birthday</t>
  </si>
  <si>
    <t>164</t>
  </si>
  <si>
    <t>what are you wearing</t>
  </si>
  <si>
    <t>10</t>
  </si>
  <si>
    <t>Doctoral degree</t>
  </si>
  <si>
    <t>R_2VR87Ss7eJDXtmJ</t>
  </si>
  <si>
    <t>What is your favorite beer?</t>
  </si>
  <si>
    <t>104</t>
  </si>
  <si>
    <t>What did you have for lunch today?</t>
  </si>
  <si>
    <t>165</t>
  </si>
  <si>
    <t>What kind of car do you drive?</t>
  </si>
  <si>
    <t>1977</t>
  </si>
  <si>
    <t>Interesting study overall. I think I may have answered the first few questions a bit weirdly though. Curios to the overall results, too.</t>
  </si>
  <si>
    <t>R_27m2U21209IUnWV</t>
  </si>
  <si>
    <t>What is your wife's name?</t>
  </si>
  <si>
    <t>105</t>
  </si>
  <si>
    <t>What is 784683678 divided by 3789?</t>
  </si>
  <si>
    <t>166</t>
  </si>
  <si>
    <t>I actually enjoyed this survey, thank you.</t>
  </si>
  <si>
    <t>R_6u5m04HSRHNXKzD</t>
  </si>
  <si>
    <t>Which state is the president of Sweden from?</t>
  </si>
  <si>
    <t>106</t>
  </si>
  <si>
    <t>What polygon has 33 sides?</t>
  </si>
  <si>
    <t>167</t>
  </si>
  <si>
    <t>What element is the 40th element on the periodic table?</t>
  </si>
  <si>
    <t>1965</t>
  </si>
  <si>
    <t>R_2t2SHdkIaTcYIUJ</t>
  </si>
  <si>
    <t>What is your favorite color?</t>
  </si>
  <si>
    <t>107</t>
  </si>
  <si>
    <t>Which do you like better pizza or sardines?</t>
  </si>
  <si>
    <t>168</t>
  </si>
  <si>
    <t>What was the name of your first grade teacher?</t>
  </si>
  <si>
    <t>6</t>
  </si>
  <si>
    <t>1973</t>
  </si>
  <si>
    <t>R_xgQtJAyKxd66QAp</t>
  </si>
  <si>
    <t>108</t>
  </si>
  <si>
    <t>169</t>
  </si>
  <si>
    <t>R_e3bF6ye3DzNUX1n</t>
  </si>
  <si>
    <t>Which political party do you belong to?</t>
  </si>
  <si>
    <t>109</t>
  </si>
  <si>
    <t>What is the name of the favorite boss you ever had?</t>
  </si>
  <si>
    <t>170</t>
  </si>
  <si>
    <t>Who gave you your name?</t>
  </si>
  <si>
    <t>A very interesting study. It would be interesting to learn the purpose of it.</t>
  </si>
  <si>
    <t>R_1lrZrJpGrqZ8Cwp</t>
  </si>
  <si>
    <t>What day of the week was the original Bastille Day?</t>
  </si>
  <si>
    <t>110</t>
  </si>
  <si>
    <t>Are you a male or a female?</t>
  </si>
  <si>
    <t>171</t>
  </si>
  <si>
    <t>When will the sun rise?</t>
  </si>
  <si>
    <t>1949</t>
  </si>
  <si>
    <t>R_3FJScRo520KYm6x</t>
  </si>
  <si>
    <t>If you get hurt, do you cry?</t>
  </si>
  <si>
    <t>111</t>
  </si>
  <si>
    <t>If you pricked your finger, would you bleed?</t>
  </si>
  <si>
    <t>172</t>
  </si>
  <si>
    <t>Do you have a soul?</t>
  </si>
  <si>
    <t>R_3MsySl1X13poAY8</t>
  </si>
  <si>
    <t>what is love? explain it</t>
  </si>
  <si>
    <t>112</t>
  </si>
  <si>
    <t>what was your happiest day?</t>
  </si>
  <si>
    <t>173</t>
  </si>
  <si>
    <t>what is your favorite dance?</t>
  </si>
  <si>
    <t>R_1FA0brXYXonMNSq</t>
  </si>
  <si>
    <t>What is the most important thing when working with other people?</t>
  </si>
  <si>
    <t>113</t>
  </si>
  <si>
    <t>How improve creativity?</t>
  </si>
  <si>
    <t>174</t>
  </si>
  <si>
    <t>How to be more confident when you have a interview coming up?</t>
  </si>
  <si>
    <t>R_3il14pWTYUAc1hN</t>
  </si>
  <si>
    <t>Is it OK to kill others?</t>
  </si>
  <si>
    <t>114</t>
  </si>
  <si>
    <t>What is the best form of art?</t>
  </si>
  <si>
    <t>175</t>
  </si>
  <si>
    <t>do you like to paint?</t>
  </si>
  <si>
    <t>R_Tow2xIcfre0L5T3</t>
  </si>
  <si>
    <t>Where did you grow up?</t>
  </si>
  <si>
    <t>115</t>
  </si>
  <si>
    <t>176</t>
  </si>
  <si>
    <t>Do you trust artificial intelligence and why/why not?</t>
  </si>
  <si>
    <t>22</t>
  </si>
  <si>
    <t>nah</t>
  </si>
  <si>
    <t>R_5jBIJGbQ5VVyGK5</t>
  </si>
  <si>
    <t>What is Pi plus 1?</t>
  </si>
  <si>
    <t>116</t>
  </si>
  <si>
    <t>What is the weather going to be in New York tomorrow?</t>
  </si>
  <si>
    <t>177</t>
  </si>
  <si>
    <t>What is the population of Cuba?</t>
  </si>
  <si>
    <t>1953</t>
  </si>
  <si>
    <t>R_xyL7qKwEvG0ZISl</t>
  </si>
  <si>
    <t>What was the last thing you ate?</t>
  </si>
  <si>
    <t>117</t>
  </si>
  <si>
    <t>What is your favorite hobby?</t>
  </si>
  <si>
    <t>178</t>
  </si>
  <si>
    <t>What is Finding Nemo boat name?</t>
  </si>
  <si>
    <t>Prefer not to answer</t>
  </si>
  <si>
    <t>None</t>
  </si>
  <si>
    <t>R_1QznWCA1FnT5SAk</t>
  </si>
  <si>
    <t>what is today date</t>
  </si>
  <si>
    <t>118</t>
  </si>
  <si>
    <t>if you were to be me,how will you bend the curve of the pandemic</t>
  </si>
  <si>
    <t>179</t>
  </si>
  <si>
    <t>i am amber, and you are?</t>
  </si>
  <si>
    <t>nice work</t>
  </si>
  <si>
    <t>R_QbH0cZrFJ3pp0Gt</t>
  </si>
  <si>
    <t>what is god made of</t>
  </si>
  <si>
    <t>119</t>
  </si>
  <si>
    <t>is there more than one god</t>
  </si>
  <si>
    <t>180</t>
  </si>
  <si>
    <t>do angels exist</t>
  </si>
  <si>
    <t>1960</t>
  </si>
  <si>
    <t>R_1JVL8BK0WdvPnNM</t>
  </si>
  <si>
    <t xml:space="preserve">have you studied in the college?
</t>
  </si>
  <si>
    <t>120</t>
  </si>
  <si>
    <t xml:space="preserve">what is the highest degree?
</t>
  </si>
  <si>
    <t>181</t>
  </si>
  <si>
    <t>do you like to bath?</t>
  </si>
  <si>
    <t>Good</t>
  </si>
  <si>
    <t>R_12bDIgLFHlRmOBw</t>
  </si>
  <si>
    <t>what the answer to life</t>
  </si>
  <si>
    <t>121</t>
  </si>
  <si>
    <t>what year was Malcolm x shot</t>
  </si>
  <si>
    <t>182</t>
  </si>
  <si>
    <t>how old are you</t>
  </si>
  <si>
    <t>1996</t>
  </si>
  <si>
    <t>na</t>
  </si>
  <si>
    <t>R_1QnkCtV47xN1cOX</t>
  </si>
  <si>
    <t>Why are you hiding?</t>
  </si>
  <si>
    <t>122</t>
  </si>
  <si>
    <t>Do you want to talk about anything?</t>
  </si>
  <si>
    <t>183</t>
  </si>
  <si>
    <t>How was your day today?</t>
  </si>
  <si>
    <t>R_2q8Z0ds7ItB0f4l</t>
  </si>
  <si>
    <t>NO I AM A PERSON TO QUESTION</t>
  </si>
  <si>
    <t xml:space="preserve">NO I AM JUAN ALEMAN I COLLECT THE MATHEMATICS </t>
  </si>
  <si>
    <t xml:space="preserve"> the agent behind the curtain to find out if that is a voice assistant or an  no adult </t>
  </si>
  <si>
    <t>1972</t>
  </si>
  <si>
    <t>R_3rSPnEEVctW942N</t>
  </si>
  <si>
    <t>What is the purpose of curtain ?</t>
  </si>
  <si>
    <t>Define the usage of curtain ?</t>
  </si>
  <si>
    <t>Explain the types of curtain ?</t>
  </si>
  <si>
    <t>R_3G9EibjCwWY4fv0</t>
  </si>
  <si>
    <t>NO I AM NOT ROBORT</t>
  </si>
  <si>
    <t>VERY INTRESTING TO TAKE THIS STUDY</t>
  </si>
  <si>
    <t>LIKE IT MORE THAN I WORK FOR THIS STUDY</t>
  </si>
  <si>
    <t>GOOD</t>
  </si>
  <si>
    <t>R_3UTb8GmNxnrQdu9</t>
  </si>
  <si>
    <t>what might you be hiding behind the curtain?</t>
  </si>
  <si>
    <t xml:space="preserve">Can you come out and speak with me?
</t>
  </si>
  <si>
    <t>May i know where your from?</t>
  </si>
  <si>
    <t>R_3FRpd1ZgBJ1WPAK</t>
  </si>
  <si>
    <t>no question in my answer</t>
  </si>
  <si>
    <t>29</t>
  </si>
  <si>
    <t>2020</t>
  </si>
  <si>
    <t>no comments</t>
  </si>
  <si>
    <t>R_1IitvuI72ST8bbH</t>
  </si>
  <si>
    <t>i asked him name</t>
  </si>
  <si>
    <t>about their details</t>
  </si>
  <si>
    <t>were they are living</t>
  </si>
  <si>
    <t>R_6AwKHiWRWC6BE5z</t>
  </si>
  <si>
    <t>Are you a machine?</t>
  </si>
  <si>
    <t>Are you a alien?</t>
  </si>
  <si>
    <t>Are you a google assistant?</t>
  </si>
  <si>
    <t>R_2uCc5umTDosEdsE</t>
  </si>
  <si>
    <t>If you have done this or a similar task before, a message will appear saying you cannot complete this HIT, if this happens just cancel the HIT.  This would count as doing the task more then once, and you would then no longer be able to complete it.</t>
  </si>
  <si>
    <t>yes</t>
  </si>
  <si>
    <t>R_1JXXlnlZBNiH33G</t>
  </si>
  <si>
    <t>are you  alexa good sources of things</t>
  </si>
  <si>
    <t>real person good sources of think</t>
  </si>
  <si>
    <t>alexa good on look of alexa</t>
  </si>
  <si>
    <t>i would like that on a study</t>
  </si>
  <si>
    <t>R_AHvRpuzNF1zTMHL</t>
  </si>
  <si>
    <t>how are you today?</t>
  </si>
  <si>
    <t>where are you from?</t>
  </si>
  <si>
    <t>how are you doing?</t>
  </si>
  <si>
    <t>1997</t>
  </si>
  <si>
    <t>pay more for the writing.</t>
  </si>
  <si>
    <t>R_25SzN7D3jVAVOyD</t>
  </si>
  <si>
    <t>yesadjective. having attained full size and strength; grown up; mature: an adult person, animal, or plant. of, relating to, or befitting adults.</t>
  </si>
  <si>
    <t>goodadjective. having attained full size and strength; grown up; mature: an adult person, animal, or plant. of, relating to, or befitting adults.</t>
  </si>
  <si>
    <t>doneadjective. having attained full size and strength; grown up; mature: an adult person, animal, or plant. of, relating to, or befitting adults.</t>
  </si>
  <si>
    <t>nothing</t>
  </si>
  <si>
    <t>R_32WOwka07kGAFI2</t>
  </si>
  <si>
    <t>real person can identify</t>
  </si>
  <si>
    <t>real person or alexa</t>
  </si>
  <si>
    <t>perfect</t>
  </si>
  <si>
    <t>R_2cjRvZyyNCnI5It</t>
  </si>
  <si>
    <t>who is this person</t>
  </si>
  <si>
    <t>where are you from</t>
  </si>
  <si>
    <t>what can i do for you</t>
  </si>
  <si>
    <t>R_XjGjuzv48umntJL</t>
  </si>
  <si>
    <t>n elementary school-aged child</t>
  </si>
  <si>
    <t>R_2OVLudzxYWRruny</t>
  </si>
  <si>
    <t>have done this or a similar task before, a message will appear saying you cannot complete this HIT, if this happens just cancel the HIT.  This would count as doing the task more then once</t>
  </si>
  <si>
    <t>2014</t>
  </si>
  <si>
    <t>i liked in the survey</t>
  </si>
  <si>
    <t>R_ue4lWHByftqx8eR</t>
  </si>
  <si>
    <t>reCAPTCHA protects the websites you love from spam and abuse. ... On websites using this new API, a significant number of users will be able to securely and easily verify they're human without actually having to solve a CAPTCHA. Instead, with just a single click, they'll confirm they are not a robot.</t>
  </si>
  <si>
    <t>If you were to meet someone who was obviously NOT a real person you would know because they would constantly be failing at life, or bringing other people ...</t>
  </si>
  <si>
    <t xml:space="preserve"> Or are you all in on the smart home tech revolution? Whichever side of the coin you fall on, make sure you take measures </t>
  </si>
  <si>
    <t>good survey</t>
  </si>
  <si>
    <t>R_27jSdUMUfMfUlDu</t>
  </si>
  <si>
    <t>Are you a robot?</t>
  </si>
  <si>
    <t>Are you a real person?</t>
  </si>
  <si>
    <t>Are you Alexa or robot?</t>
  </si>
  <si>
    <t>R_0JSKRpeY9OJ6Chr</t>
  </si>
  <si>
    <t>Are you a Alexa?</t>
  </si>
  <si>
    <t>R_1QbV03OGYFoqkXd</t>
  </si>
  <si>
    <t>are a child or an adult</t>
  </si>
  <si>
    <t>do you like dancing</t>
  </si>
  <si>
    <t>can you sing very well</t>
  </si>
  <si>
    <t>R_s89ssoFzP5KSa1X</t>
  </si>
  <si>
    <t>how are you? are you their?</t>
  </si>
  <si>
    <t>what kindy of speech you tell</t>
  </si>
  <si>
    <t>what happend about you</t>
  </si>
  <si>
    <t>1959</t>
  </si>
  <si>
    <t xml:space="preserve">no comments </t>
  </si>
  <si>
    <t>R_2YaeF3gVRfQ23QM</t>
  </si>
  <si>
    <t>who are you what is your name</t>
  </si>
  <si>
    <t>R_1hA99tF91LXvhSu</t>
  </si>
  <si>
    <t>who was behind the curtain</t>
  </si>
  <si>
    <t xml:space="preserve">come front otherwise i will open the curtain </t>
  </si>
  <si>
    <t>i just try to open the curtain and find who was behind curtain</t>
  </si>
  <si>
    <t xml:space="preserve">very interesting </t>
  </si>
  <si>
    <t>R_u3ySi8r7HR1UIs9</t>
  </si>
  <si>
    <t>it is safe to adult or children?</t>
  </si>
  <si>
    <t>any abuse to a adult?</t>
  </si>
  <si>
    <t>what do safe in society or law?</t>
  </si>
  <si>
    <t>R_1OxHeBXbNSuXx7y</t>
  </si>
  <si>
    <t xml:space="preserve"> "Are you a real person?"</t>
  </si>
  <si>
    <t>R_2Xpa0qextM1VkEe</t>
  </si>
  <si>
    <t>who are you name please</t>
  </si>
  <si>
    <t xml:space="preserve">where are u come </t>
  </si>
  <si>
    <t>R_5d0YxnB3XxPRlmx</t>
  </si>
  <si>
    <t>Whats your office timing</t>
  </si>
  <si>
    <t>What is your Educational Qualification</t>
  </si>
  <si>
    <t>Whats is your parents name</t>
  </si>
  <si>
    <t>27</t>
  </si>
  <si>
    <t>Good survey</t>
  </si>
  <si>
    <t>R_1HcmNOgZ0R5MJZu</t>
  </si>
  <si>
    <t>may i know who is there behind</t>
  </si>
  <si>
    <t xml:space="preserve"> The more you take, the more you leave behind.</t>
  </si>
  <si>
    <t xml:space="preserve">What runs all around a backyard </t>
  </si>
  <si>
    <t>thank you for valuable work</t>
  </si>
  <si>
    <t>R_BEYrkOc8DwzPHyN</t>
  </si>
  <si>
    <t>what is your age.</t>
  </si>
  <si>
    <t>what is your profession</t>
  </si>
  <si>
    <t>are you male or female</t>
  </si>
  <si>
    <t>R_3I60JQWpBBB4E0u</t>
  </si>
  <si>
    <t>Who is behind the curtain</t>
  </si>
  <si>
    <t>Tell me names who are all hide through Curtain</t>
  </si>
  <si>
    <t>The thing behind curtains is human or bot?</t>
  </si>
  <si>
    <t>R_RgeMNOXAICE2qKR</t>
  </si>
  <si>
    <t xml:space="preserve">Hi baby                                                                                                                                </t>
  </si>
  <si>
    <t>How are you and i love you</t>
  </si>
  <si>
    <t>Whats about your days</t>
  </si>
  <si>
    <t>good</t>
  </si>
  <si>
    <t>R_1r2k0LC9Ny3OG1V</t>
  </si>
  <si>
    <t>The questions are designed to test each system's ability to provide accurate information about local things, businesses, navigation and information, as well as execute commands.</t>
  </si>
  <si>
    <t>While the smartphone IQ test rankings are the same as the smart speaker test, Loup Ventures analysts Gene Munster and Will Thompson</t>
  </si>
  <si>
    <t xml:space="preserve">forgive Alexa's overall performance, which was negatively influenced by commands because it's an app rather than fully </t>
  </si>
  <si>
    <t>R_81iEfk0X3Ti5wiZ</t>
  </si>
  <si>
    <t>are you best singer?</t>
  </si>
  <si>
    <t>you are best thinger?</t>
  </si>
  <si>
    <t>you really not robot?</t>
  </si>
  <si>
    <t>R_1lzc4JlAhHrKTL2</t>
  </si>
  <si>
    <t>Are you play a music?</t>
  </si>
  <si>
    <t>R_2ZBssE73dYw8rPD</t>
  </si>
  <si>
    <t>Are you a real person Alexa?</t>
  </si>
  <si>
    <t>R_1rBJEb47yYD7Os0</t>
  </si>
  <si>
    <t>what is the effect of over thinking?</t>
  </si>
  <si>
    <t>ways to solves problems</t>
  </si>
  <si>
    <t>what are the Role of the Social Situation</t>
  </si>
  <si>
    <t>R_12DVni2BREGkDur</t>
  </si>
  <si>
    <t>where are you come from?</t>
  </si>
  <si>
    <t>what is your Name</t>
  </si>
  <si>
    <t>26</t>
  </si>
  <si>
    <t>good Survey</t>
  </si>
  <si>
    <t>R_2ZK76vc7DRgvkgB</t>
  </si>
  <si>
    <t>call jessy immediately</t>
  </si>
  <si>
    <t>open whatsapp immediately</t>
  </si>
  <si>
    <t>open facebook immediately</t>
  </si>
  <si>
    <t>good study</t>
  </si>
  <si>
    <t>R_2tA9wSDM21rA2yA</t>
  </si>
  <si>
    <t>R_sAR9p6vlIsalzAR</t>
  </si>
  <si>
    <t>are you a robot</t>
  </si>
  <si>
    <t>are you a real person</t>
  </si>
  <si>
    <t>the person is are you alexa</t>
  </si>
  <si>
    <t>R_24jxMa0g4anZVLB</t>
  </si>
  <si>
    <t>What about you?</t>
  </si>
  <si>
    <t>Where are you living?</t>
  </si>
  <si>
    <t>How Old are you?</t>
  </si>
  <si>
    <t>Nothing.</t>
  </si>
  <si>
    <t>R_2EibzqpjxvXFaiV</t>
  </si>
  <si>
    <t>are a real person is very good</t>
  </si>
  <si>
    <t>the survey is very good</t>
  </si>
  <si>
    <t>the survey is very good so i will happy</t>
  </si>
  <si>
    <t>R_1MYs7AzQHp9pI8e</t>
  </si>
  <si>
    <t>Google Assistant. Google Assistant is no doubt the best assistant for Android. ...
Lyra Virtual Assistant. ...
Microsoft Cortana. ...
Extreme-Personal Voice Assistant. ...
DataBot Assistant. ...
Robin. ...
Jarvis. ...
AIVC (Alice)</t>
  </si>
  <si>
    <t xml:space="preserve">Researchers didn't have to hack Amazon's Alexa voice assistant to use it for eavesdropping. ... Because an Echo's mic only activates to send sound over the internet when someone says a wake word—usually "Alexa"— the researchers looked to see if they could piggyback on one of those legitimate reactions to listen in.Apr 25, 2018
</t>
  </si>
  <si>
    <t xml:space="preserve">You're probably thinking, "Does it really matter where I put it as long as I can speak to Alexa from most areas in my house?" Our answer is yes. Placing your Alexa device in certain areas of your house could risk your privacy, security or even damage your Echo
</t>
  </si>
  <si>
    <t>1979</t>
  </si>
  <si>
    <t>fine</t>
  </si>
  <si>
    <t>R_3khcqRNrXXJQ1Wv</t>
  </si>
  <si>
    <t xml:space="preserve">are you boy? An intelligent virtual assistant (IVA) or intelligent personal assistant (IPA) is a software agent that can perform tasks or services for an individual based on ...
</t>
  </si>
  <si>
    <t xml:space="preserve">what are you doing? Elementary school is kindergarten through 5th grade (ages 5-10), middle school is grades 6-8 (ages 11-13), and high school is grades 9-12 (ages 14-18).
</t>
  </si>
  <si>
    <t xml:space="preserve">what happed? Jan 5, 2016 - In an age when the line between childhood and adulthood is blurrier than ever, what is it that makes people grown up?
</t>
  </si>
  <si>
    <t>R_1CvFPleMNjHL0qS</t>
  </si>
  <si>
    <t>Are you human and did you clear the number</t>
  </si>
  <si>
    <t xml:space="preserve">
Are you machine that is robot you identify your machine numbers</t>
  </si>
  <si>
    <t>Are you real or alexa you type fastly</t>
  </si>
  <si>
    <t>R_3qHXAO2eo8AuDrb</t>
  </si>
  <si>
    <t>How to creat the voice assisatance?</t>
  </si>
  <si>
    <t>how to improve for my job?</t>
  </si>
  <si>
    <t>I am learn the more information for you? please tell us.</t>
  </si>
  <si>
    <t>nice</t>
  </si>
  <si>
    <t>R_6DnrT4VzqRAm1uV</t>
  </si>
  <si>
    <t>what is your gender?</t>
  </si>
  <si>
    <t>what is your age?</t>
  </si>
  <si>
    <t>how many distance you speak?</t>
  </si>
  <si>
    <t>9</t>
  </si>
  <si>
    <t>nice survey</t>
  </si>
  <si>
    <t>R_32Skq3QpAFIVNyp</t>
  </si>
  <si>
    <t>Each person answers questions as their time permits, and that they feel ... I guess in your case no one has felt they could help (I've seen at ... getting the answer from a Google agent I will cancel it and will ask for a full refund</t>
  </si>
  <si>
    <t xml:space="preserve">Included = </t>
  </si>
  <si>
    <t>Mean age (included) =</t>
  </si>
  <si>
    <t>Number of questions =</t>
  </si>
  <si>
    <t>SD age (included) =</t>
  </si>
  <si>
    <t>Min age (included) =</t>
  </si>
  <si>
    <t>Max age (included) =</t>
  </si>
  <si>
    <t>Female (included) =</t>
  </si>
  <si>
    <t>Male  (included) =</t>
  </si>
  <si>
    <t>Question</t>
  </si>
  <si>
    <t>Clean and grammatically correct</t>
  </si>
  <si>
    <t>Repetition (conservative)</t>
  </si>
  <si>
    <t>Repetition (liberal)</t>
  </si>
  <si>
    <t>Tag</t>
  </si>
  <si>
    <t>Tag, additional</t>
  </si>
  <si>
    <t>Domain</t>
  </si>
  <si>
    <t>Domain, additional</t>
  </si>
  <si>
    <t>Gray's mind dimensions - main</t>
  </si>
  <si>
    <t>Gray's mind dimensions - sub</t>
  </si>
  <si>
    <t>advice</t>
  </si>
  <si>
    <t>thought</t>
  </si>
  <si>
    <t>How to be more confident when you have an interview coming up?</t>
  </si>
  <si>
    <t>Conservative</t>
  </si>
  <si>
    <t>Liberal</t>
  </si>
  <si>
    <t>How to improve creativity?</t>
  </si>
  <si>
    <t>single (0)</t>
  </si>
  <si>
    <t>When is your birthday?</t>
  </si>
  <si>
    <t>age</t>
  </si>
  <si>
    <t>biological</t>
  </si>
  <si>
    <t>representative (1)</t>
  </si>
  <si>
    <t>repeated (2)</t>
  </si>
  <si>
    <t>Total to be rated</t>
  </si>
  <si>
    <t>body</t>
  </si>
  <si>
    <t>psychological</t>
  </si>
  <si>
    <t>social</t>
  </si>
  <si>
    <t>physical</t>
  </si>
  <si>
    <t>perceptual</t>
  </si>
  <si>
    <t>day</t>
  </si>
  <si>
    <t>moral</t>
  </si>
  <si>
    <t>Is your day fine?</t>
  </si>
  <si>
    <t>artifact</t>
  </si>
  <si>
    <t>What did you eat last night?</t>
  </si>
  <si>
    <t>personal</t>
  </si>
  <si>
    <t>eat</t>
  </si>
  <si>
    <t>hunger</t>
  </si>
  <si>
    <t>Gray's</t>
  </si>
  <si>
    <t>Experience &gt; Agency is in line with Gray &amp; Wegner, 2012</t>
  </si>
  <si>
    <t>Are you excited?</t>
  </si>
  <si>
    <t>emotion</t>
  </si>
  <si>
    <t>What was your happiest day?</t>
  </si>
  <si>
    <t>personal history</t>
  </si>
  <si>
    <t>emotion, love</t>
  </si>
  <si>
    <t>What is love?</t>
  </si>
  <si>
    <t>emotion, now</t>
  </si>
  <si>
    <t>ethics</t>
  </si>
  <si>
    <t>morality</t>
  </si>
  <si>
    <t>family</t>
  </si>
  <si>
    <t>Do you have a family</t>
  </si>
  <si>
    <t>Who are your parents?</t>
  </si>
  <si>
    <t>family, parent</t>
  </si>
  <si>
    <t>family, spouse</t>
  </si>
  <si>
    <t>friend</t>
  </si>
  <si>
    <t xml:space="preserve">Can you tell me a joke? </t>
  </si>
  <si>
    <t>humor</t>
  </si>
  <si>
    <t>identity, gender</t>
  </si>
  <si>
    <t>I am amber, and you are?</t>
  </si>
  <si>
    <t>identity, name</t>
  </si>
  <si>
    <t>identity, sex</t>
  </si>
  <si>
    <t>Are you a male or female?</t>
  </si>
  <si>
    <t>knowledge</t>
  </si>
  <si>
    <t>What was the price for VTI and S&amp;P 500 last week?</t>
  </si>
  <si>
    <t>What is the difference between how cotton fabrics feel compared to wool fabrics?</t>
  </si>
  <si>
    <t>knowledge, distance</t>
  </si>
  <si>
    <t>knowledge, general</t>
  </si>
  <si>
    <t>What is Finding Nemo's boat name?</t>
  </si>
  <si>
    <t>What year was Malcolm X shot?</t>
  </si>
  <si>
    <t>knowledge, history</t>
  </si>
  <si>
    <t>What is the word that means there is a really big disease everywhere?</t>
  </si>
  <si>
    <t>knowledge, language</t>
  </si>
  <si>
    <t>knowledge, math</t>
  </si>
  <si>
    <t>What is pi plus 1?</t>
  </si>
  <si>
    <t>knowledge, math, pi</t>
  </si>
  <si>
    <t>NA (about the procedure)</t>
  </si>
  <si>
    <t>what is the highest degree?</t>
  </si>
  <si>
    <t>NA (ill-defined)</t>
  </si>
  <si>
    <t>omniscience</t>
  </si>
  <si>
    <t>Is there more than one god?</t>
  </si>
  <si>
    <t>religion</t>
  </si>
  <si>
    <t>What is god made of?</t>
  </si>
  <si>
    <t>Do angels exist?</t>
  </si>
  <si>
    <t>opinion</t>
  </si>
  <si>
    <t>Why do you feel attracted to the sexiest person you know?</t>
  </si>
  <si>
    <t>What country are you a citizen of?</t>
  </si>
  <si>
    <t>origins</t>
  </si>
  <si>
    <t>Who is your creator?</t>
  </si>
  <si>
    <t>Where were you born?</t>
  </si>
  <si>
    <t>memory</t>
  </si>
  <si>
    <t>What was school like for you?</t>
  </si>
  <si>
    <t>What is your earliest memory?</t>
  </si>
  <si>
    <t>personal history, education</t>
  </si>
  <si>
    <t>have you studied in the college?</t>
  </si>
  <si>
    <t>Have you studied in college?</t>
  </si>
  <si>
    <t>When did you graduate high school?</t>
  </si>
  <si>
    <t>personal history, most</t>
  </si>
  <si>
    <t>experience + agency</t>
  </si>
  <si>
    <t>emotion + memory</t>
  </si>
  <si>
    <t>personal history, person</t>
  </si>
  <si>
    <t>What was the name of your first-grade teacher?</t>
  </si>
  <si>
    <t>Do you like to bathe?</t>
  </si>
  <si>
    <t>pleasure</t>
  </si>
  <si>
    <t>Do you like to paint?</t>
  </si>
  <si>
    <t>pleasure, favorite</t>
  </si>
  <si>
    <t>What is your favorite dance?</t>
  </si>
  <si>
    <t>agency + experience</t>
  </si>
  <si>
    <t>thought + pleasure</t>
  </si>
  <si>
    <t>pleasure, favorite, color</t>
  </si>
  <si>
    <t>Which do you like better: pizza or sardines?</t>
  </si>
  <si>
    <t>pleasure, favorite, food</t>
  </si>
  <si>
    <t>hunger + pleasure</t>
  </si>
  <si>
    <t>What is your favorite thing to eat for dinner?</t>
  </si>
  <si>
    <t>pleasure, favorite, hobby</t>
  </si>
  <si>
    <t>pleasure, favorite, person</t>
  </si>
  <si>
    <t>What are your hobbies?</t>
  </si>
  <si>
    <t>pleasure, hobby</t>
  </si>
  <si>
    <t>sensation</t>
  </si>
  <si>
    <t>pain</t>
  </si>
  <si>
    <t>biological or psychological</t>
  </si>
  <si>
    <t>What is the time?</t>
  </si>
  <si>
    <t>time</t>
  </si>
  <si>
    <t>What is today's date?</t>
  </si>
  <si>
    <t>weather</t>
  </si>
  <si>
    <t>work</t>
  </si>
  <si>
    <t>What is my name?</t>
  </si>
  <si>
    <t xml:space="preserve">Have you ever been to Mars? </t>
  </si>
  <si>
    <t>What are you wearing?</t>
  </si>
  <si>
    <t>perceptual?</t>
  </si>
  <si>
    <t>What is your purpose?</t>
  </si>
  <si>
    <t>planning</t>
  </si>
  <si>
    <t>Which one do you prefer to answer: favorite food or favorite type of information?</t>
  </si>
  <si>
    <t>Question (clean and grammatically correct)</t>
  </si>
  <si>
    <t>Category - main</t>
  </si>
  <si>
    <t>Category - personal</t>
  </si>
  <si>
    <t>Content</t>
  </si>
  <si>
    <t>Content, additional</t>
  </si>
  <si>
    <t>Mind - agency</t>
  </si>
  <si>
    <t>Mind - experience</t>
  </si>
  <si>
    <t>Mind 3 categories</t>
  </si>
  <si>
    <t>QR_N</t>
  </si>
  <si>
    <t>QR_Mean</t>
  </si>
  <si>
    <t>QR_SE</t>
  </si>
  <si>
    <t>QR_SD</t>
  </si>
  <si>
    <t>QR_Min</t>
  </si>
  <si>
    <t>QR_Max</t>
  </si>
  <si>
    <t>AR_Human</t>
  </si>
  <si>
    <t>AR_VA</t>
  </si>
  <si>
    <t>AR_HumanProportion</t>
  </si>
  <si>
    <t>AG_Human</t>
  </si>
  <si>
    <t>AG_VA</t>
  </si>
  <si>
    <t>AG_Kuki</t>
  </si>
  <si>
    <t>T1</t>
  </si>
  <si>
    <t>objective</t>
  </si>
  <si>
    <t>T10</t>
  </si>
  <si>
    <t>T100</t>
  </si>
  <si>
    <t>T101</t>
  </si>
  <si>
    <t>T102</t>
  </si>
  <si>
    <t>subjective</t>
  </si>
  <si>
    <t>Count</t>
  </si>
  <si>
    <t>Percentage</t>
  </si>
  <si>
    <t>Mean</t>
  </si>
  <si>
    <t>T103</t>
  </si>
  <si>
    <t>T104</t>
  </si>
  <si>
    <t>T105</t>
  </si>
  <si>
    <t>T106</t>
  </si>
  <si>
    <t>total personal</t>
  </si>
  <si>
    <t>T107</t>
  </si>
  <si>
    <t>T108</t>
  </si>
  <si>
    <t>T109</t>
  </si>
  <si>
    <t>both</t>
  </si>
  <si>
    <t>Should we divide cognitive vs. affective (see agency vs. experience)?</t>
  </si>
  <si>
    <t>T110</t>
  </si>
  <si>
    <t>T111</t>
  </si>
  <si>
    <t>T112</t>
  </si>
  <si>
    <t>T113</t>
  </si>
  <si>
    <t>psyc: affective</t>
  </si>
  <si>
    <t>(within psychological)</t>
  </si>
  <si>
    <t>T114</t>
  </si>
  <si>
    <t>T115</t>
  </si>
  <si>
    <t>T116</t>
  </si>
  <si>
    <t>T117</t>
  </si>
  <si>
    <t>Forced into one</t>
  </si>
  <si>
    <t>T119</t>
  </si>
  <si>
    <t>T121</t>
  </si>
  <si>
    <t>T122</t>
  </si>
  <si>
    <t>intention</t>
  </si>
  <si>
    <t>Experience &gt; Agency would be in line with Gray &amp; Wegner, 2012</t>
  </si>
  <si>
    <t>T123</t>
  </si>
  <si>
    <t>T125</t>
  </si>
  <si>
    <t>Three  categories</t>
  </si>
  <si>
    <t>T127</t>
  </si>
  <si>
    <t>Agency</t>
  </si>
  <si>
    <t>T128</t>
  </si>
  <si>
    <t>Experience</t>
  </si>
  <si>
    <t>T129</t>
  </si>
  <si>
    <t>Both</t>
  </si>
  <si>
    <t>T13</t>
  </si>
  <si>
    <t>T130</t>
  </si>
  <si>
    <t>T132</t>
  </si>
  <si>
    <t>Allowed to have two tags (not forced into one)</t>
  </si>
  <si>
    <t>T133</t>
  </si>
  <si>
    <t>T134</t>
  </si>
  <si>
    <t>T135</t>
  </si>
  <si>
    <t>T136</t>
  </si>
  <si>
    <t>T137</t>
  </si>
  <si>
    <t>T138</t>
  </si>
  <si>
    <t>T139</t>
  </si>
  <si>
    <t>T14</t>
  </si>
  <si>
    <t>T140</t>
  </si>
  <si>
    <t>T141</t>
  </si>
  <si>
    <t>desire</t>
  </si>
  <si>
    <t>T142</t>
  </si>
  <si>
    <t>T143</t>
  </si>
  <si>
    <t>T144</t>
  </si>
  <si>
    <t>T145</t>
  </si>
  <si>
    <t>T147</t>
  </si>
  <si>
    <t>T148</t>
  </si>
  <si>
    <t>T149</t>
  </si>
  <si>
    <t>T15</t>
  </si>
  <si>
    <t>T150</t>
  </si>
  <si>
    <t>T151</t>
  </si>
  <si>
    <t>T152</t>
  </si>
  <si>
    <t>T153</t>
  </si>
  <si>
    <t>T155</t>
  </si>
  <si>
    <t>T156</t>
  </si>
  <si>
    <t>T157</t>
  </si>
  <si>
    <t>T158</t>
  </si>
  <si>
    <t>T159</t>
  </si>
  <si>
    <t>T16</t>
  </si>
  <si>
    <t>T160</t>
  </si>
  <si>
    <t>T161</t>
  </si>
  <si>
    <t>T162</t>
  </si>
  <si>
    <t>T163</t>
  </si>
  <si>
    <t>T164</t>
  </si>
  <si>
    <t>T165</t>
  </si>
  <si>
    <t>T167</t>
  </si>
  <si>
    <t>T168</t>
  </si>
  <si>
    <t>T17</t>
  </si>
  <si>
    <t>T170</t>
  </si>
  <si>
    <t>T171</t>
  </si>
  <si>
    <t>T172</t>
  </si>
  <si>
    <t>T173</t>
  </si>
  <si>
    <t>T174</t>
  </si>
  <si>
    <t>T175</t>
  </si>
  <si>
    <t>T176</t>
  </si>
  <si>
    <t>T177</t>
  </si>
  <si>
    <t>T178</t>
  </si>
  <si>
    <t>T179</t>
  </si>
  <si>
    <t>T18</t>
  </si>
  <si>
    <t>T180</t>
  </si>
  <si>
    <t>T181</t>
  </si>
  <si>
    <t>T183</t>
  </si>
  <si>
    <t>consciousness</t>
  </si>
  <si>
    <t>T19</t>
  </si>
  <si>
    <t>T2</t>
  </si>
  <si>
    <t>T21</t>
  </si>
  <si>
    <t>T22</t>
  </si>
  <si>
    <t>T23</t>
  </si>
  <si>
    <t>T25</t>
  </si>
  <si>
    <t>T26</t>
  </si>
  <si>
    <t>T27</t>
  </si>
  <si>
    <t>T28</t>
  </si>
  <si>
    <t>Where is heaven?</t>
  </si>
  <si>
    <t>T29</t>
  </si>
  <si>
    <t>T3</t>
  </si>
  <si>
    <t>T30</t>
  </si>
  <si>
    <t>T31</t>
  </si>
  <si>
    <t>T32</t>
  </si>
  <si>
    <t>T33</t>
  </si>
  <si>
    <t>T34</t>
  </si>
  <si>
    <t>Were you born or created?</t>
  </si>
  <si>
    <t>T35</t>
  </si>
  <si>
    <t>T37</t>
  </si>
  <si>
    <t>T38</t>
  </si>
  <si>
    <t>T39</t>
  </si>
  <si>
    <t>T4</t>
  </si>
  <si>
    <t>T40</t>
  </si>
  <si>
    <t>T41</t>
  </si>
  <si>
    <t>T42</t>
  </si>
  <si>
    <t>T43</t>
  </si>
  <si>
    <t>T44</t>
  </si>
  <si>
    <t>T45</t>
  </si>
  <si>
    <t>T46</t>
  </si>
  <si>
    <t>T48</t>
  </si>
  <si>
    <t>T49</t>
  </si>
  <si>
    <t>T5</t>
  </si>
  <si>
    <t>T50</t>
  </si>
  <si>
    <t>T51</t>
  </si>
  <si>
    <t>T52</t>
  </si>
  <si>
    <t>T53</t>
  </si>
  <si>
    <t>T54</t>
  </si>
  <si>
    <t>T55</t>
  </si>
  <si>
    <t>T56</t>
  </si>
  <si>
    <t>T57</t>
  </si>
  <si>
    <t>T58</t>
  </si>
  <si>
    <t>T59</t>
  </si>
  <si>
    <t>T6</t>
  </si>
  <si>
    <t>T63</t>
  </si>
  <si>
    <t>T64</t>
  </si>
  <si>
    <t>T65</t>
  </si>
  <si>
    <t>T66</t>
  </si>
  <si>
    <t>T69</t>
  </si>
  <si>
    <t>T70</t>
  </si>
  <si>
    <t>T71</t>
  </si>
  <si>
    <t>T72</t>
  </si>
  <si>
    <t>T73</t>
  </si>
  <si>
    <t>T74</t>
  </si>
  <si>
    <t>T75</t>
  </si>
  <si>
    <t>T76</t>
  </si>
  <si>
    <t>T77</t>
  </si>
  <si>
    <t>T78</t>
  </si>
  <si>
    <t>T79</t>
  </si>
  <si>
    <t>T80</t>
  </si>
  <si>
    <t>T81</t>
  </si>
  <si>
    <t>T82</t>
  </si>
  <si>
    <t>T83</t>
  </si>
  <si>
    <t>T84</t>
  </si>
  <si>
    <t>T86</t>
  </si>
  <si>
    <t>T87</t>
  </si>
  <si>
    <t>T88</t>
  </si>
  <si>
    <t>T89</t>
  </si>
  <si>
    <t>T90</t>
  </si>
  <si>
    <t>T91</t>
  </si>
  <si>
    <t>T92</t>
  </si>
  <si>
    <t>T93</t>
  </si>
  <si>
    <t>T94</t>
  </si>
  <si>
    <t>T96</t>
  </si>
  <si>
    <t>T97</t>
  </si>
  <si>
    <t>T98</t>
  </si>
  <si>
    <t>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</si>
</sst>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indexed="8"/>
      <name val="Aptos Narrow"/>
      <family val="2"/>
      <scheme val="minor"/>
    </font>
    <font>
      <b/>
      <sz val="11"/>
      <color indexed="8"/>
      <name val="Aptos Narrow"/>
      <family val="2"/>
      <charset val="162"/>
      <scheme val="minor"/>
    </font>
    <font>
      <b/>
      <i/>
      <sz val="11"/>
      <color indexed="8"/>
      <name val="Aptos Narrow"/>
      <family val="2"/>
      <charset val="162"/>
      <scheme val="minor"/>
    </font>
    <font>
      <i/>
      <sz val="11"/>
      <color indexed="8"/>
      <name val="Aptos Narrow"/>
      <family val="2"/>
      <charset val="162"/>
      <scheme val="minor"/>
    </font>
    <font>
      <sz val="11"/>
      <name val="Aptos Narrow"/>
      <family val="2"/>
      <scheme val="minor"/>
    </font>
    <font>
      <sz val="11"/>
      <color indexed="8"/>
      <name val="Aptos Narrow"/>
      <family val="2"/>
      <charset val="162"/>
      <scheme val="minor"/>
    </font>
    <font>
      <u/>
      <sz val="11"/>
      <color indexed="8"/>
      <name val="Aptos Narrow"/>
      <family val="2"/>
      <charset val="162"/>
      <scheme val="minor"/>
    </font>
    <font>
      <b/>
      <sz val="9"/>
      <color rgb="FF000000"/>
      <name val="Tahoma"/>
      <family val="2"/>
      <charset val="162"/>
    </font>
    <font>
      <sz val="9"/>
      <color rgb="FF000000"/>
      <name val="Tahoma"/>
      <family val="2"/>
      <charset val="162"/>
    </font>
    <font>
      <sz val="11"/>
      <name val="Aptos Narrow"/>
      <family val="2"/>
      <charset val="162"/>
      <scheme val="minor"/>
    </font>
    <font>
      <b/>
      <sz val="11"/>
      <name val="Aptos Narrow"/>
      <family val="2"/>
      <charset val="162"/>
      <scheme val="minor"/>
    </font>
    <font>
      <b/>
      <sz val="11"/>
      <color rgb="FFFF0000"/>
      <name val="Aptos Narrow"/>
      <family val="2"/>
      <charset val="162"/>
      <scheme val="minor"/>
    </font>
    <font>
      <sz val="11"/>
      <color rgb="FFFF0000"/>
      <name val="Aptos Narrow"/>
      <family val="2"/>
      <charset val="162"/>
      <scheme val="minor"/>
    </font>
    <font>
      <sz val="11"/>
      <color rgb="FFFF0000"/>
      <name val="Aptos Narrow"/>
      <family val="2"/>
      <scheme val="minor"/>
    </font>
    <font>
      <b/>
      <sz val="9"/>
      <color indexed="81"/>
      <name val="Tahoma"/>
      <family val="2"/>
    </font>
    <font>
      <sz val="9"/>
      <color indexed="81"/>
      <name val="Tahoma"/>
      <family val="2"/>
    </font>
    <font>
      <u/>
      <sz val="11"/>
      <color indexed="8"/>
      <name val="Aptos Narrow"/>
      <family val="2"/>
      <scheme val="minor"/>
    </font>
    <font>
      <b/>
      <sz val="9"/>
      <color indexed="81"/>
      <name val="Tahoma"/>
      <family val="2"/>
      <charset val="162"/>
    </font>
    <font>
      <sz val="9"/>
      <color indexed="81"/>
      <name val="Tahoma"/>
      <family val="2"/>
      <charset val="162"/>
    </font>
  </fonts>
  <fills count="11">
    <fill>
      <patternFill patternType="none"/>
    </fill>
    <fill>
      <patternFill patternType="gray125"/>
    </fill>
    <fill>
      <patternFill patternType="solid">
        <fgColor theme="9" tint="0.79998168889431442"/>
        <bgColor indexed="64"/>
      </patternFill>
    </fill>
    <fill>
      <patternFill patternType="solid">
        <fgColor rgb="FFFF0000"/>
        <bgColor indexed="64"/>
      </patternFill>
    </fill>
    <fill>
      <patternFill patternType="solid">
        <fgColor theme="7"/>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D7BBD0"/>
        <bgColor indexed="64"/>
      </patternFill>
    </fill>
  </fills>
  <borders count="1">
    <border>
      <left/>
      <right/>
      <top/>
      <bottom/>
      <diagonal/>
    </border>
  </borders>
  <cellStyleXfs count="1">
    <xf numFmtId="0" fontId="0" fillId="0" borderId="0"/>
  </cellStyleXfs>
  <cellXfs count="97">
    <xf numFmtId="0" fontId="0" fillId="0" borderId="0" xfId="0"/>
    <xf numFmtId="0" fontId="1" fillId="2" borderId="0" xfId="0" applyFont="1" applyFill="1"/>
    <xf numFmtId="0" fontId="0" fillId="2" borderId="0" xfId="0" applyFill="1"/>
    <xf numFmtId="0" fontId="1" fillId="0" borderId="0" xfId="0" applyFont="1"/>
    <xf numFmtId="49" fontId="4" fillId="0" borderId="0" xfId="0" applyNumberFormat="1" applyFont="1" applyAlignment="1">
      <alignment horizontal="left" vertical="center" wrapText="1"/>
    </xf>
    <xf numFmtId="0" fontId="5" fillId="0" borderId="0" xfId="0" applyFont="1"/>
    <xf numFmtId="0" fontId="3" fillId="0" borderId="0" xfId="0" applyFont="1"/>
    <xf numFmtId="0" fontId="1" fillId="0" borderId="0" xfId="0" applyFont="1" applyAlignment="1">
      <alignment horizontal="center" vertical="center"/>
    </xf>
    <xf numFmtId="14" fontId="1" fillId="0" borderId="0" xfId="0" applyNumberFormat="1" applyFont="1" applyAlignment="1">
      <alignment horizontal="left" vertical="center"/>
    </xf>
    <xf numFmtId="0" fontId="0" fillId="0" borderId="0" xfId="0" applyAlignment="1">
      <alignment horizontal="center" vertical="center"/>
    </xf>
    <xf numFmtId="22" fontId="0" fillId="0" borderId="0" xfId="0" applyNumberFormat="1" applyAlignment="1">
      <alignment horizontal="left" vertical="center"/>
    </xf>
    <xf numFmtId="49" fontId="0" fillId="0" borderId="0" xfId="0" applyNumberFormat="1" applyAlignment="1">
      <alignment horizontal="lef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14" fontId="0" fillId="0" borderId="0" xfId="0" applyNumberFormat="1" applyAlignment="1">
      <alignment horizontal="left" vertical="center" wrapText="1"/>
    </xf>
    <xf numFmtId="1" fontId="0" fillId="0" borderId="0" xfId="0" applyNumberFormat="1" applyAlignment="1">
      <alignment horizontal="center"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xf>
    <xf numFmtId="0" fontId="4" fillId="0" borderId="0" xfId="0" applyFont="1" applyAlignment="1">
      <alignment horizontal="center" vertical="center"/>
    </xf>
    <xf numFmtId="22" fontId="4" fillId="0" borderId="0" xfId="0" applyNumberFormat="1" applyFont="1" applyAlignment="1">
      <alignment horizontal="left" vertical="center"/>
    </xf>
    <xf numFmtId="1" fontId="4" fillId="0" borderId="0" xfId="0" applyNumberFormat="1" applyFont="1" applyAlignment="1">
      <alignment horizontal="center" vertical="center"/>
    </xf>
    <xf numFmtId="14" fontId="4" fillId="0" borderId="0" xfId="0" applyNumberFormat="1" applyFont="1" applyAlignment="1">
      <alignment horizontal="left" vertical="center" wrapText="1"/>
    </xf>
    <xf numFmtId="0" fontId="0" fillId="0" borderId="0" xfId="0" applyAlignment="1">
      <alignment vertical="center" wrapText="1"/>
    </xf>
    <xf numFmtId="49" fontId="0" fillId="3" borderId="0" xfId="0" applyNumberFormat="1" applyFill="1" applyAlignment="1">
      <alignment horizontal="left" vertical="center" wrapText="1"/>
    </xf>
    <xf numFmtId="0" fontId="4" fillId="0" borderId="0" xfId="0" applyFont="1" applyAlignment="1">
      <alignment horizontal="center" vertical="center" wrapText="1"/>
    </xf>
    <xf numFmtId="1" fontId="4"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14" fontId="0" fillId="3" borderId="0" xfId="0" applyNumberFormat="1" applyFill="1" applyAlignment="1">
      <alignment horizontal="left" vertical="center" wrapText="1"/>
    </xf>
    <xf numFmtId="22" fontId="0" fillId="3" borderId="0" xfId="0" applyNumberFormat="1" applyFill="1" applyAlignment="1">
      <alignment horizontal="left" vertical="center"/>
    </xf>
    <xf numFmtId="1" fontId="0" fillId="3" borderId="0" xfId="0" applyNumberFormat="1" applyFill="1" applyAlignment="1">
      <alignment horizontal="center" vertical="center" wrapText="1"/>
    </xf>
    <xf numFmtId="0" fontId="9" fillId="0" borderId="0" xfId="0" applyFont="1" applyAlignment="1">
      <alignment vertical="center"/>
    </xf>
    <xf numFmtId="1" fontId="9" fillId="0" borderId="0" xfId="0" applyNumberFormat="1" applyFont="1" applyAlignment="1">
      <alignment horizontal="center" vertical="center"/>
    </xf>
    <xf numFmtId="0" fontId="5" fillId="0" borderId="0" xfId="0" applyFont="1" applyAlignment="1">
      <alignment vertical="center"/>
    </xf>
    <xf numFmtId="0" fontId="9" fillId="0" borderId="0" xfId="0" applyFont="1" applyAlignment="1">
      <alignment horizontal="center" vertical="center"/>
    </xf>
    <xf numFmtId="22" fontId="9" fillId="0" borderId="0" xfId="0" applyNumberFormat="1" applyFont="1" applyAlignment="1">
      <alignment horizontal="left" vertical="center"/>
    </xf>
    <xf numFmtId="49" fontId="9" fillId="0" borderId="0" xfId="0" applyNumberFormat="1" applyFont="1" applyAlignment="1">
      <alignment horizontal="left" vertical="center" wrapText="1"/>
    </xf>
    <xf numFmtId="49" fontId="9" fillId="0" borderId="0" xfId="0" applyNumberFormat="1" applyFont="1" applyAlignment="1">
      <alignment horizontal="center" vertical="center" wrapText="1"/>
    </xf>
    <xf numFmtId="14" fontId="9" fillId="0" borderId="0" xfId="0" applyNumberFormat="1" applyFont="1" applyAlignment="1">
      <alignment horizontal="left" vertical="center" wrapText="1"/>
    </xf>
    <xf numFmtId="0" fontId="4" fillId="0" borderId="0" xfId="0" applyFont="1" applyAlignment="1">
      <alignment vertical="center" wrapText="1"/>
    </xf>
    <xf numFmtId="0" fontId="1" fillId="4" borderId="0" xfId="0" applyFont="1" applyFill="1" applyAlignment="1">
      <alignment vertical="center"/>
    </xf>
    <xf numFmtId="0" fontId="0" fillId="4" borderId="0" xfId="0" applyFill="1" applyAlignment="1">
      <alignment horizontal="left" vertical="center"/>
    </xf>
    <xf numFmtId="14" fontId="0" fillId="0" borderId="0" xfId="0" applyNumberFormat="1" applyAlignment="1">
      <alignment horizontal="left" vertical="center"/>
    </xf>
    <xf numFmtId="2" fontId="0" fillId="4" borderId="0" xfId="0" applyNumberFormat="1" applyFill="1" applyAlignment="1">
      <alignment horizontal="left" vertical="center"/>
    </xf>
    <xf numFmtId="0" fontId="1" fillId="0" borderId="0" xfId="0" applyFont="1" applyAlignment="1">
      <alignment vertical="center"/>
    </xf>
    <xf numFmtId="0" fontId="5" fillId="0" borderId="0" xfId="0" applyFont="1" applyAlignment="1">
      <alignment horizontal="center" vertical="center"/>
    </xf>
    <xf numFmtId="1" fontId="0" fillId="4" borderId="0" xfId="0" applyNumberFormat="1" applyFill="1" applyAlignment="1">
      <alignment horizontal="left" vertical="center"/>
    </xf>
    <xf numFmtId="0" fontId="1" fillId="5" borderId="0" xfId="0" applyFont="1" applyFill="1" applyAlignment="1">
      <alignment horizontal="center"/>
    </xf>
    <xf numFmtId="0" fontId="0" fillId="0" borderId="0" xfId="0" applyAlignment="1">
      <alignment horizontal="left"/>
    </xf>
    <xf numFmtId="0" fontId="0" fillId="0" borderId="0" xfId="0" applyAlignment="1">
      <alignment horizontal="center"/>
    </xf>
    <xf numFmtId="49" fontId="1" fillId="0" borderId="0" xfId="0" applyNumberFormat="1" applyFont="1" applyAlignment="1">
      <alignment horizontal="left" vertical="center" wrapText="1"/>
    </xf>
    <xf numFmtId="0" fontId="1" fillId="6" borderId="0" xfId="0" applyFont="1" applyFill="1" applyAlignment="1">
      <alignment horizontal="left"/>
    </xf>
    <xf numFmtId="0" fontId="1" fillId="0" borderId="0" xfId="0" applyFont="1" applyAlignment="1">
      <alignment horizontal="left"/>
    </xf>
    <xf numFmtId="0" fontId="9" fillId="0" borderId="0" xfId="0" applyFont="1" applyAlignment="1">
      <alignment horizontal="center" vertical="center" wrapText="1"/>
    </xf>
    <xf numFmtId="49" fontId="10" fillId="0" borderId="0" xfId="0" applyNumberFormat="1" applyFont="1" applyAlignment="1">
      <alignment horizontal="left" vertical="center" wrapText="1"/>
    </xf>
    <xf numFmtId="0" fontId="9" fillId="0" borderId="0" xfId="0" applyFont="1" applyAlignment="1">
      <alignment horizontal="left"/>
    </xf>
    <xf numFmtId="0" fontId="4" fillId="0" borderId="0" xfId="0" applyFont="1"/>
    <xf numFmtId="0" fontId="0" fillId="6" borderId="0" xfId="0" applyFill="1" applyAlignment="1">
      <alignment horizontal="left"/>
    </xf>
    <xf numFmtId="0" fontId="0" fillId="6" borderId="0" xfId="0" applyFill="1" applyAlignment="1">
      <alignment horizontal="center"/>
    </xf>
    <xf numFmtId="0" fontId="4" fillId="4" borderId="0" xfId="0" applyFont="1" applyFill="1" applyAlignment="1">
      <alignment horizontal="center" vertical="center" wrapText="1"/>
    </xf>
    <xf numFmtId="0" fontId="4" fillId="7" borderId="0" xfId="0" applyFont="1" applyFill="1" applyAlignment="1">
      <alignment horizontal="center" vertical="center" wrapText="1"/>
    </xf>
    <xf numFmtId="0" fontId="1" fillId="6" borderId="0" xfId="0" applyFont="1" applyFill="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0" fontId="4" fillId="8" borderId="0" xfId="0" applyFont="1" applyFill="1" applyAlignment="1">
      <alignment horizontal="center" vertical="center" wrapText="1"/>
    </xf>
    <xf numFmtId="0" fontId="11" fillId="0" borderId="0" xfId="0" applyFont="1" applyAlignment="1">
      <alignment horizontal="center" vertical="center" wrapText="1"/>
    </xf>
    <xf numFmtId="49" fontId="5" fillId="0" borderId="0" xfId="0" applyNumberFormat="1" applyFont="1" applyAlignment="1">
      <alignment horizontal="left" vertical="center" wrapText="1"/>
    </xf>
    <xf numFmtId="0" fontId="9" fillId="0" borderId="0" xfId="0" applyFont="1" applyAlignment="1">
      <alignment horizontal="left" vertical="center" wrapText="1"/>
    </xf>
    <xf numFmtId="0" fontId="9" fillId="8" borderId="0" xfId="0" applyFont="1" applyFill="1" applyAlignment="1">
      <alignment horizontal="center" vertical="center" wrapText="1"/>
    </xf>
    <xf numFmtId="0" fontId="12" fillId="0" borderId="0" xfId="0" applyFont="1" applyAlignment="1">
      <alignment horizontal="left"/>
    </xf>
    <xf numFmtId="0" fontId="9" fillId="7" borderId="0" xfId="0" applyFont="1" applyFill="1" applyAlignment="1">
      <alignment horizontal="center" vertical="center" wrapText="1"/>
    </xf>
    <xf numFmtId="0" fontId="13" fillId="0" borderId="0" xfId="0" applyFont="1" applyAlignment="1">
      <alignment horizontal="left" vertical="center" wrapText="1"/>
    </xf>
    <xf numFmtId="0" fontId="4" fillId="0" borderId="0" xfId="0" applyFont="1" applyAlignment="1">
      <alignment horizontal="center"/>
    </xf>
    <xf numFmtId="0" fontId="13" fillId="0" borderId="0" xfId="0" applyFont="1" applyAlignment="1">
      <alignment horizontal="left"/>
    </xf>
    <xf numFmtId="0" fontId="1" fillId="2" borderId="0" xfId="0" applyFont="1" applyFill="1" applyAlignment="1">
      <alignment horizontal="center" vertical="center"/>
    </xf>
    <xf numFmtId="0" fontId="1" fillId="2" borderId="0" xfId="0" applyFont="1" applyFill="1" applyAlignment="1">
      <alignment horizontal="left" vertical="center"/>
    </xf>
    <xf numFmtId="0" fontId="1" fillId="5" borderId="0" xfId="0" applyFont="1" applyFill="1" applyAlignment="1">
      <alignment horizontal="center" vertical="center"/>
    </xf>
    <xf numFmtId="164" fontId="1" fillId="5" borderId="0" xfId="0" applyNumberFormat="1" applyFont="1" applyFill="1" applyAlignment="1">
      <alignment horizontal="center" vertical="center"/>
    </xf>
    <xf numFmtId="0" fontId="1" fillId="9" borderId="0" xfId="0" applyFont="1" applyFill="1" applyAlignment="1">
      <alignment horizontal="center" vertical="center"/>
    </xf>
    <xf numFmtId="164" fontId="1" fillId="9" borderId="0" xfId="0" applyNumberFormat="1" applyFont="1" applyFill="1" applyAlignment="1">
      <alignment horizontal="center" vertical="center"/>
    </xf>
    <xf numFmtId="164" fontId="1" fillId="10" borderId="0" xfId="0" applyNumberFormat="1" applyFont="1" applyFill="1" applyAlignment="1">
      <alignment horizontal="center" vertical="center"/>
    </xf>
    <xf numFmtId="0" fontId="1" fillId="10" borderId="0" xfId="0" applyFont="1" applyFill="1" applyAlignment="1">
      <alignment horizontal="center" vertical="center"/>
    </xf>
    <xf numFmtId="164" fontId="0" fillId="0" borderId="0" xfId="0" applyNumberForma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5" fillId="0" borderId="0" xfId="0" applyFont="1" applyAlignment="1">
      <alignment horizontal="left" vertical="center"/>
    </xf>
    <xf numFmtId="10" fontId="5" fillId="0" borderId="0" xfId="0" applyNumberFormat="1" applyFont="1" applyAlignment="1">
      <alignment horizontal="left" vertical="center"/>
    </xf>
    <xf numFmtId="164" fontId="0" fillId="0" borderId="0" xfId="0" applyNumberFormat="1" applyAlignment="1">
      <alignment horizontal="left" vertical="center"/>
    </xf>
    <xf numFmtId="10" fontId="0" fillId="0" borderId="0" xfId="0" applyNumberFormat="1" applyAlignment="1">
      <alignment horizontal="left" vertical="center"/>
    </xf>
    <xf numFmtId="0" fontId="9" fillId="0" borderId="0" xfId="0" applyFont="1" applyAlignment="1">
      <alignment horizontal="left" vertical="center"/>
    </xf>
    <xf numFmtId="9" fontId="0" fillId="0" borderId="0" xfId="0" applyNumberFormat="1" applyAlignment="1">
      <alignment horizontal="left" vertical="center"/>
    </xf>
    <xf numFmtId="0" fontId="16" fillId="0" borderId="0" xfId="0" applyFont="1" applyAlignment="1">
      <alignment vertical="center"/>
    </xf>
    <xf numFmtId="0" fontId="13" fillId="0" borderId="0" xfId="0" applyFont="1" applyAlignment="1">
      <alignment horizontal="left" vertical="center"/>
    </xf>
    <xf numFmtId="10" fontId="0" fillId="0" borderId="0" xfId="0" applyNumberFormat="1" applyAlignment="1">
      <alignment horizontal="center" vertical="center"/>
    </xf>
    <xf numFmtId="0" fontId="12" fillId="0" borderId="0" xfId="0" applyFont="1" applyAlignment="1">
      <alignment horizontal="left" vertical="center"/>
    </xf>
    <xf numFmtId="0" fontId="0" fillId="7" borderId="0" xfId="0" applyFill="1" applyAlignment="1">
      <alignment vertic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1CEE0-1153-574F-AC20-2022BF187C82}">
  <dimension ref="A1:D22"/>
  <sheetViews>
    <sheetView tabSelected="1" zoomScale="80" zoomScaleNormal="80" workbookViewId="0">
      <selection activeCell="A9" sqref="A9"/>
    </sheetView>
  </sheetViews>
  <sheetFormatPr baseColWidth="10" defaultColWidth="8.83203125" defaultRowHeight="15" x14ac:dyDescent="0.2"/>
  <cols>
    <col min="1" max="1" width="47.33203125" customWidth="1"/>
    <col min="2" max="2" width="145.83203125" bestFit="1" customWidth="1"/>
    <col min="3" max="3" width="39.5" customWidth="1"/>
    <col min="4" max="4" width="69.5" bestFit="1" customWidth="1"/>
  </cols>
  <sheetData>
    <row r="1" spans="1:4" x14ac:dyDescent="0.2">
      <c r="A1" s="1" t="s">
        <v>0</v>
      </c>
      <c r="B1" s="2" t="s">
        <v>1</v>
      </c>
      <c r="C1" s="2"/>
    </row>
    <row r="2" spans="1:4" x14ac:dyDescent="0.2">
      <c r="A2" t="s">
        <v>2</v>
      </c>
      <c r="B2" t="s">
        <v>3</v>
      </c>
    </row>
    <row r="3" spans="1:4" x14ac:dyDescent="0.2">
      <c r="A3" t="s">
        <v>4</v>
      </c>
      <c r="B3" t="s">
        <v>5</v>
      </c>
    </row>
    <row r="4" spans="1:4" x14ac:dyDescent="0.2">
      <c r="A4" t="s">
        <v>6</v>
      </c>
      <c r="B4" t="s">
        <v>7</v>
      </c>
    </row>
    <row r="5" spans="1:4" x14ac:dyDescent="0.2">
      <c r="A5" t="s">
        <v>8</v>
      </c>
      <c r="B5" t="s">
        <v>9</v>
      </c>
    </row>
    <row r="8" spans="1:4" x14ac:dyDescent="0.2">
      <c r="A8" s="1" t="s">
        <v>10</v>
      </c>
      <c r="B8" s="2"/>
      <c r="C8" s="2"/>
    </row>
    <row r="9" spans="1:4" x14ac:dyDescent="0.2">
      <c r="A9" s="3" t="s">
        <v>11</v>
      </c>
      <c r="B9" s="3" t="s">
        <v>12</v>
      </c>
      <c r="C9" s="3" t="s">
        <v>13</v>
      </c>
    </row>
    <row r="10" spans="1:4" x14ac:dyDescent="0.2">
      <c r="A10" t="s">
        <v>14</v>
      </c>
      <c r="B10" t="s">
        <v>15</v>
      </c>
      <c r="C10" t="s">
        <v>16</v>
      </c>
    </row>
    <row r="11" spans="1:4" x14ac:dyDescent="0.2">
      <c r="A11" t="s">
        <v>17</v>
      </c>
      <c r="B11" t="s">
        <v>18</v>
      </c>
      <c r="C11" t="s">
        <v>19</v>
      </c>
    </row>
    <row r="12" spans="1:4" x14ac:dyDescent="0.2">
      <c r="A12" t="s">
        <v>20</v>
      </c>
      <c r="B12" t="s">
        <v>21</v>
      </c>
      <c r="C12" t="s">
        <v>22</v>
      </c>
    </row>
    <row r="14" spans="1:4" x14ac:dyDescent="0.2">
      <c r="A14" s="3" t="s">
        <v>23</v>
      </c>
      <c r="D14" t="s">
        <v>24</v>
      </c>
    </row>
    <row r="15" spans="1:4" ht="16" x14ac:dyDescent="0.2">
      <c r="A15" t="s">
        <v>25</v>
      </c>
      <c r="B15" t="s">
        <v>26</v>
      </c>
      <c r="C15" s="4" t="s">
        <v>27</v>
      </c>
      <c r="D15" t="s">
        <v>28</v>
      </c>
    </row>
    <row r="16" spans="1:4" ht="16" x14ac:dyDescent="0.2">
      <c r="A16" t="s">
        <v>29</v>
      </c>
      <c r="B16" t="s">
        <v>30</v>
      </c>
      <c r="C16" t="s">
        <v>31</v>
      </c>
      <c r="D16" s="4" t="s">
        <v>32</v>
      </c>
    </row>
    <row r="17" spans="1:4" x14ac:dyDescent="0.2">
      <c r="A17" t="s">
        <v>33</v>
      </c>
      <c r="C17" t="s">
        <v>34</v>
      </c>
      <c r="D17" s="4"/>
    </row>
    <row r="19" spans="1:4" x14ac:dyDescent="0.2">
      <c r="A19" s="3" t="s">
        <v>35</v>
      </c>
    </row>
    <row r="20" spans="1:4" x14ac:dyDescent="0.2">
      <c r="A20" s="5" t="s">
        <v>36</v>
      </c>
      <c r="B20" t="s">
        <v>37</v>
      </c>
      <c r="C20" t="s">
        <v>38</v>
      </c>
      <c r="D20" s="6"/>
    </row>
    <row r="21" spans="1:4" x14ac:dyDescent="0.2">
      <c r="A21" s="5" t="s">
        <v>39</v>
      </c>
      <c r="B21" t="s">
        <v>40</v>
      </c>
      <c r="C21" t="s">
        <v>41</v>
      </c>
      <c r="D21" s="6"/>
    </row>
    <row r="22" spans="1:4" x14ac:dyDescent="0.2">
      <c r="A22" s="5" t="s">
        <v>42</v>
      </c>
      <c r="B22" t="s">
        <v>43</v>
      </c>
      <c r="C22" t="s">
        <v>44</v>
      </c>
      <c r="D22" s="6"/>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C78C4-1358-ED4C-B284-DC0403CB54F4}">
  <dimension ref="A1:S119"/>
  <sheetViews>
    <sheetView zoomScale="70" zoomScaleNormal="70" workbookViewId="0">
      <pane ySplit="1" topLeftCell="A8" activePane="bottomLeft" state="frozen"/>
      <selection activeCell="A9" sqref="A9"/>
      <selection pane="bottomLeft" activeCell="A9" sqref="A9"/>
    </sheetView>
  </sheetViews>
  <sheetFormatPr baseColWidth="10" defaultColWidth="8.6640625" defaultRowHeight="15" x14ac:dyDescent="0.2"/>
  <cols>
    <col min="1" max="1" width="5.83203125" style="9" customWidth="1"/>
    <col min="2" max="2" width="24.5" style="16" customWidth="1"/>
    <col min="3" max="3" width="25.6640625" style="16" customWidth="1"/>
    <col min="4" max="4" width="16.83203125" style="9" customWidth="1"/>
    <col min="5" max="5" width="13" style="9" bestFit="1" customWidth="1"/>
    <col min="6" max="6" width="44.5" style="16" customWidth="1"/>
    <col min="7" max="7" width="13" style="9" bestFit="1" customWidth="1"/>
    <col min="8" max="8" width="44.5" style="16" customWidth="1"/>
    <col min="9" max="9" width="13" style="9" bestFit="1" customWidth="1"/>
    <col min="10" max="10" width="44.5" style="16" customWidth="1"/>
    <col min="11" max="14" width="15.83203125" style="16" customWidth="1"/>
    <col min="15" max="15" width="15.83203125" style="42" customWidth="1"/>
    <col min="16" max="16" width="24.5" style="16" customWidth="1"/>
    <col min="17" max="17" width="20.6640625" style="16" customWidth="1"/>
    <col min="18" max="18" width="43.5" style="16" customWidth="1"/>
    <col min="19" max="19" width="22.83203125" style="16" customWidth="1"/>
    <col min="20" max="16384" width="8.6640625" style="16"/>
  </cols>
  <sheetData>
    <row r="1" spans="1:19" s="7" customFormat="1" x14ac:dyDescent="0.2">
      <c r="A1" s="7" t="s">
        <v>45</v>
      </c>
      <c r="B1" s="7" t="s">
        <v>46</v>
      </c>
      <c r="C1" s="7" t="s">
        <v>47</v>
      </c>
      <c r="D1" s="7" t="s">
        <v>48</v>
      </c>
      <c r="E1" s="7" t="s">
        <v>49</v>
      </c>
      <c r="F1" s="7" t="s">
        <v>50</v>
      </c>
      <c r="G1" s="7" t="s">
        <v>49</v>
      </c>
      <c r="H1" s="7" t="s">
        <v>51</v>
      </c>
      <c r="I1" s="7" t="s">
        <v>49</v>
      </c>
      <c r="J1" s="7" t="s">
        <v>52</v>
      </c>
      <c r="K1" s="7" t="s">
        <v>53</v>
      </c>
      <c r="L1" s="7" t="s">
        <v>54</v>
      </c>
      <c r="M1" s="7" t="s">
        <v>55</v>
      </c>
      <c r="N1" s="7" t="s">
        <v>56</v>
      </c>
      <c r="O1" s="8" t="s">
        <v>57</v>
      </c>
      <c r="P1" s="7" t="s">
        <v>46</v>
      </c>
      <c r="Q1" s="7" t="s">
        <v>19</v>
      </c>
      <c r="R1" s="7" t="s">
        <v>58</v>
      </c>
      <c r="S1" s="7" t="s">
        <v>59</v>
      </c>
    </row>
    <row r="2" spans="1:19" ht="16" x14ac:dyDescent="0.2">
      <c r="A2" s="9">
        <v>1</v>
      </c>
      <c r="B2" s="10">
        <v>43949.645754641206</v>
      </c>
      <c r="C2" s="11" t="s">
        <v>60</v>
      </c>
      <c r="D2" s="12">
        <v>0</v>
      </c>
      <c r="E2" s="12">
        <v>1</v>
      </c>
      <c r="F2" s="11" t="s">
        <v>61</v>
      </c>
      <c r="G2" s="13" t="s">
        <v>62</v>
      </c>
      <c r="H2" s="11" t="s">
        <v>63</v>
      </c>
      <c r="I2" s="13" t="s">
        <v>64</v>
      </c>
      <c r="J2" s="11" t="s">
        <v>41</v>
      </c>
      <c r="K2" s="11" t="s">
        <v>65</v>
      </c>
      <c r="L2" s="11" t="s">
        <v>66</v>
      </c>
      <c r="M2" s="11" t="s">
        <v>67</v>
      </c>
      <c r="N2" s="11" t="s">
        <v>68</v>
      </c>
      <c r="O2" s="14" t="s">
        <v>69</v>
      </c>
      <c r="P2" s="10">
        <v>43949.645754641206</v>
      </c>
      <c r="Q2" s="15" t="e">
        <f>DATEDIF(O2,P2,"y")</f>
        <v>#VALUE!</v>
      </c>
      <c r="R2" s="11" t="s">
        <v>70</v>
      </c>
      <c r="S2" s="11" t="s">
        <v>71</v>
      </c>
    </row>
    <row r="3" spans="1:19" ht="80" x14ac:dyDescent="0.2">
      <c r="A3" s="9">
        <v>4</v>
      </c>
      <c r="B3" s="10">
        <v>43949.700870671295</v>
      </c>
      <c r="C3" s="11" t="s">
        <v>72</v>
      </c>
      <c r="D3" s="12">
        <v>0</v>
      </c>
      <c r="E3" s="12">
        <v>2</v>
      </c>
      <c r="F3" s="11" t="s">
        <v>73</v>
      </c>
      <c r="G3" s="13" t="s">
        <v>74</v>
      </c>
      <c r="H3" s="11" t="s">
        <v>75</v>
      </c>
      <c r="I3" s="13" t="s">
        <v>76</v>
      </c>
      <c r="J3" s="11" t="s">
        <v>77</v>
      </c>
      <c r="K3" s="11" t="s">
        <v>78</v>
      </c>
      <c r="L3" s="11" t="s">
        <v>79</v>
      </c>
      <c r="M3" s="11" t="s">
        <v>80</v>
      </c>
      <c r="N3" s="11" t="s">
        <v>81</v>
      </c>
      <c r="O3" s="14">
        <v>25075</v>
      </c>
      <c r="P3" s="10">
        <v>43949.700870671295</v>
      </c>
      <c r="Q3" s="15">
        <f t="shared" ref="Q3:Q66" si="0">DATEDIF(O3,P3,"y")</f>
        <v>51</v>
      </c>
      <c r="R3" s="11" t="s">
        <v>82</v>
      </c>
      <c r="S3" s="11" t="s">
        <v>83</v>
      </c>
    </row>
    <row r="4" spans="1:19" ht="16" x14ac:dyDescent="0.2">
      <c r="A4" s="9">
        <v>5</v>
      </c>
      <c r="B4" s="10">
        <v>43949.775364907407</v>
      </c>
      <c r="C4" s="11" t="s">
        <v>84</v>
      </c>
      <c r="D4" s="12">
        <v>0</v>
      </c>
      <c r="E4" s="12">
        <v>3</v>
      </c>
      <c r="F4" s="11" t="s">
        <v>85</v>
      </c>
      <c r="G4" s="13" t="s">
        <v>86</v>
      </c>
      <c r="H4" s="11" t="s">
        <v>87</v>
      </c>
      <c r="I4" s="13" t="s">
        <v>88</v>
      </c>
      <c r="J4" s="11" t="s">
        <v>89</v>
      </c>
      <c r="K4" s="11" t="s">
        <v>90</v>
      </c>
      <c r="L4" s="11" t="s">
        <v>91</v>
      </c>
      <c r="M4" s="11" t="s">
        <v>92</v>
      </c>
      <c r="N4" s="11" t="s">
        <v>81</v>
      </c>
      <c r="O4" s="14">
        <v>32832</v>
      </c>
      <c r="P4" s="10">
        <v>43949.775364907407</v>
      </c>
      <c r="Q4" s="15">
        <f t="shared" si="0"/>
        <v>30</v>
      </c>
      <c r="R4" s="11" t="s">
        <v>93</v>
      </c>
      <c r="S4" s="11" t="s">
        <v>71</v>
      </c>
    </row>
    <row r="5" spans="1:19" ht="32" x14ac:dyDescent="0.2">
      <c r="A5" s="9">
        <v>6</v>
      </c>
      <c r="B5" s="10">
        <v>43949.781675057871</v>
      </c>
      <c r="C5" s="11" t="s">
        <v>94</v>
      </c>
      <c r="D5" s="12">
        <v>0</v>
      </c>
      <c r="E5" s="12">
        <v>4</v>
      </c>
      <c r="F5" s="11" t="s">
        <v>95</v>
      </c>
      <c r="G5" s="13" t="s">
        <v>96</v>
      </c>
      <c r="H5" s="11" t="s">
        <v>97</v>
      </c>
      <c r="I5" s="13" t="s">
        <v>98</v>
      </c>
      <c r="J5" s="11" t="s">
        <v>99</v>
      </c>
      <c r="K5" s="11" t="s">
        <v>100</v>
      </c>
      <c r="L5" s="11" t="s">
        <v>101</v>
      </c>
      <c r="M5" s="11" t="s">
        <v>102</v>
      </c>
      <c r="N5" s="11" t="s">
        <v>81</v>
      </c>
      <c r="O5" s="14">
        <v>32399</v>
      </c>
      <c r="P5" s="10">
        <v>43949.781675057871</v>
      </c>
      <c r="Q5" s="15">
        <f t="shared" si="0"/>
        <v>31</v>
      </c>
      <c r="R5" s="11" t="s">
        <v>82</v>
      </c>
      <c r="S5" s="11" t="s">
        <v>103</v>
      </c>
    </row>
    <row r="6" spans="1:19" ht="32" x14ac:dyDescent="0.2">
      <c r="A6" s="9">
        <v>8</v>
      </c>
      <c r="B6" s="10">
        <v>43950.008956793979</v>
      </c>
      <c r="C6" s="11" t="s">
        <v>104</v>
      </c>
      <c r="D6" s="12">
        <v>0</v>
      </c>
      <c r="E6" s="12">
        <v>5</v>
      </c>
      <c r="F6" s="11" t="s">
        <v>105</v>
      </c>
      <c r="G6" s="13" t="s">
        <v>106</v>
      </c>
      <c r="H6" s="11" t="s">
        <v>107</v>
      </c>
      <c r="I6" s="13" t="s">
        <v>108</v>
      </c>
      <c r="J6" s="11" t="s">
        <v>109</v>
      </c>
      <c r="K6" s="11" t="s">
        <v>110</v>
      </c>
      <c r="L6" s="11" t="s">
        <v>111</v>
      </c>
      <c r="M6" s="11" t="s">
        <v>112</v>
      </c>
      <c r="N6" s="11" t="s">
        <v>81</v>
      </c>
      <c r="O6" s="14">
        <v>34455</v>
      </c>
      <c r="P6" s="10">
        <v>43950.008956793979</v>
      </c>
      <c r="Q6" s="15">
        <f t="shared" si="0"/>
        <v>25</v>
      </c>
      <c r="R6" s="11" t="s">
        <v>70</v>
      </c>
      <c r="S6" s="11" t="s">
        <v>71</v>
      </c>
    </row>
    <row r="7" spans="1:19" ht="39.75" customHeight="1" x14ac:dyDescent="0.2">
      <c r="A7" s="9">
        <v>9</v>
      </c>
      <c r="B7" s="10">
        <v>43950.50921611111</v>
      </c>
      <c r="C7" s="11" t="s">
        <v>113</v>
      </c>
      <c r="D7" s="12">
        <v>0</v>
      </c>
      <c r="E7" s="12">
        <v>6</v>
      </c>
      <c r="F7" s="11" t="s">
        <v>114</v>
      </c>
      <c r="G7" s="13" t="s">
        <v>115</v>
      </c>
      <c r="H7" s="11" t="s">
        <v>116</v>
      </c>
      <c r="I7" s="13" t="s">
        <v>117</v>
      </c>
      <c r="J7" s="11" t="s">
        <v>118</v>
      </c>
      <c r="K7" s="11" t="s">
        <v>110</v>
      </c>
      <c r="L7" s="11" t="s">
        <v>119</v>
      </c>
      <c r="M7" s="11" t="s">
        <v>120</v>
      </c>
      <c r="N7" s="11" t="s">
        <v>68</v>
      </c>
      <c r="O7" s="14">
        <v>33736</v>
      </c>
      <c r="P7" s="10">
        <v>43950.50921611111</v>
      </c>
      <c r="Q7" s="15">
        <f t="shared" si="0"/>
        <v>27</v>
      </c>
      <c r="R7" s="11" t="s">
        <v>70</v>
      </c>
      <c r="S7" s="11" t="s">
        <v>71</v>
      </c>
    </row>
    <row r="8" spans="1:19" ht="32" x14ac:dyDescent="0.2">
      <c r="A8" s="9">
        <v>10</v>
      </c>
      <c r="B8" s="10">
        <v>43950.839813252314</v>
      </c>
      <c r="C8" s="11" t="s">
        <v>121</v>
      </c>
      <c r="D8" s="12">
        <v>0</v>
      </c>
      <c r="E8" s="12">
        <v>7</v>
      </c>
      <c r="F8" s="11" t="s">
        <v>122</v>
      </c>
      <c r="G8" s="13" t="s">
        <v>123</v>
      </c>
      <c r="H8" s="11" t="s">
        <v>124</v>
      </c>
      <c r="I8" s="13" t="s">
        <v>125</v>
      </c>
      <c r="J8" s="11" t="s">
        <v>126</v>
      </c>
      <c r="K8" s="11" t="s">
        <v>127</v>
      </c>
      <c r="L8" s="11" t="s">
        <v>128</v>
      </c>
      <c r="M8" s="11" t="s">
        <v>129</v>
      </c>
      <c r="N8" s="11" t="s">
        <v>81</v>
      </c>
      <c r="O8" s="14">
        <v>26020</v>
      </c>
      <c r="P8" s="10">
        <v>43950.839813252314</v>
      </c>
      <c r="Q8" s="15">
        <f t="shared" si="0"/>
        <v>49</v>
      </c>
      <c r="R8" s="11" t="s">
        <v>82</v>
      </c>
      <c r="S8" s="11" t="s">
        <v>71</v>
      </c>
    </row>
    <row r="9" spans="1:19" ht="32" x14ac:dyDescent="0.2">
      <c r="A9" s="9">
        <v>13</v>
      </c>
      <c r="B9" s="10">
        <v>43950.847945127316</v>
      </c>
      <c r="C9" s="11" t="s">
        <v>130</v>
      </c>
      <c r="D9" s="15" t="s">
        <v>131</v>
      </c>
      <c r="E9" s="12">
        <v>8</v>
      </c>
      <c r="F9" s="11" t="s">
        <v>132</v>
      </c>
      <c r="G9" s="13" t="s">
        <v>133</v>
      </c>
      <c r="H9" s="11" t="s">
        <v>134</v>
      </c>
      <c r="I9" s="13" t="s">
        <v>135</v>
      </c>
      <c r="J9" s="11" t="s">
        <v>136</v>
      </c>
      <c r="K9" s="11" t="s">
        <v>137</v>
      </c>
      <c r="L9" s="11" t="s">
        <v>138</v>
      </c>
      <c r="M9" s="11" t="s">
        <v>139</v>
      </c>
      <c r="N9" s="11" t="s">
        <v>68</v>
      </c>
      <c r="O9" s="14">
        <v>25672</v>
      </c>
      <c r="P9" s="10">
        <v>43950.847945127316</v>
      </c>
      <c r="Q9" s="15">
        <f t="shared" si="0"/>
        <v>50</v>
      </c>
      <c r="R9" s="11" t="s">
        <v>70</v>
      </c>
      <c r="S9" s="11" t="s">
        <v>140</v>
      </c>
    </row>
    <row r="10" spans="1:19" ht="48" x14ac:dyDescent="0.2">
      <c r="A10" s="9">
        <v>16</v>
      </c>
      <c r="B10" s="10">
        <v>43950.853360717592</v>
      </c>
      <c r="C10" s="11" t="s">
        <v>141</v>
      </c>
      <c r="D10" s="12">
        <v>0</v>
      </c>
      <c r="E10" s="12">
        <v>9</v>
      </c>
      <c r="F10" s="11" t="s">
        <v>142</v>
      </c>
      <c r="G10" s="13" t="s">
        <v>143</v>
      </c>
      <c r="H10" s="11" t="s">
        <v>144</v>
      </c>
      <c r="I10" s="13" t="s">
        <v>145</v>
      </c>
      <c r="J10" s="11" t="s">
        <v>146</v>
      </c>
      <c r="K10" s="11" t="s">
        <v>137</v>
      </c>
      <c r="L10" s="11" t="s">
        <v>91</v>
      </c>
      <c r="M10" s="11" t="s">
        <v>147</v>
      </c>
      <c r="N10" s="11" t="s">
        <v>68</v>
      </c>
      <c r="O10" s="14">
        <v>34809</v>
      </c>
      <c r="P10" s="10">
        <v>43950.853360717592</v>
      </c>
      <c r="Q10" s="15">
        <f t="shared" si="0"/>
        <v>25</v>
      </c>
      <c r="R10" s="11" t="s">
        <v>148</v>
      </c>
      <c r="S10" s="11" t="s">
        <v>149</v>
      </c>
    </row>
    <row r="11" spans="1:19" ht="16" x14ac:dyDescent="0.2">
      <c r="A11" s="9">
        <v>17</v>
      </c>
      <c r="B11" s="10">
        <v>43950.856600486113</v>
      </c>
      <c r="C11" s="11" t="s">
        <v>150</v>
      </c>
      <c r="D11" s="12">
        <v>0</v>
      </c>
      <c r="E11" s="12">
        <v>10</v>
      </c>
      <c r="F11" s="11" t="s">
        <v>151</v>
      </c>
      <c r="G11" s="13" t="s">
        <v>152</v>
      </c>
      <c r="H11" s="11" t="s">
        <v>153</v>
      </c>
      <c r="I11" s="13" t="s">
        <v>154</v>
      </c>
      <c r="J11" s="11" t="s">
        <v>155</v>
      </c>
      <c r="K11" s="11" t="s">
        <v>78</v>
      </c>
      <c r="L11" s="11" t="s">
        <v>156</v>
      </c>
      <c r="M11" s="11" t="s">
        <v>80</v>
      </c>
      <c r="N11" s="11" t="s">
        <v>68</v>
      </c>
      <c r="O11" s="14">
        <v>25069</v>
      </c>
      <c r="P11" s="10">
        <v>43950.856600486113</v>
      </c>
      <c r="Q11" s="15">
        <f t="shared" si="0"/>
        <v>51</v>
      </c>
      <c r="R11" s="11" t="s">
        <v>70</v>
      </c>
      <c r="S11" s="11" t="s">
        <v>45</v>
      </c>
    </row>
    <row r="12" spans="1:19" ht="16" x14ac:dyDescent="0.2">
      <c r="A12" s="9">
        <v>20</v>
      </c>
      <c r="B12" s="10">
        <v>43950.865095763889</v>
      </c>
      <c r="C12" s="11" t="s">
        <v>157</v>
      </c>
      <c r="D12" s="12">
        <v>0</v>
      </c>
      <c r="E12" s="12">
        <v>11</v>
      </c>
      <c r="F12" s="11" t="s">
        <v>158</v>
      </c>
      <c r="G12" s="13" t="s">
        <v>159</v>
      </c>
      <c r="H12" s="11" t="s">
        <v>160</v>
      </c>
      <c r="I12" s="13" t="s">
        <v>161</v>
      </c>
      <c r="J12" s="11" t="s">
        <v>162</v>
      </c>
      <c r="K12" s="11" t="s">
        <v>90</v>
      </c>
      <c r="L12" s="11" t="s">
        <v>163</v>
      </c>
      <c r="M12" s="11" t="s">
        <v>164</v>
      </c>
      <c r="N12" s="11" t="s">
        <v>81</v>
      </c>
      <c r="O12" s="14">
        <v>20782</v>
      </c>
      <c r="P12" s="10">
        <v>43950.865095763889</v>
      </c>
      <c r="Q12" s="15">
        <f t="shared" si="0"/>
        <v>63</v>
      </c>
      <c r="R12" s="11" t="s">
        <v>70</v>
      </c>
      <c r="S12" s="11" t="s">
        <v>71</v>
      </c>
    </row>
    <row r="13" spans="1:19" ht="16" x14ac:dyDescent="0.2">
      <c r="A13" s="9">
        <v>22</v>
      </c>
      <c r="B13" s="10">
        <v>43950.865763182868</v>
      </c>
      <c r="C13" s="11" t="s">
        <v>165</v>
      </c>
      <c r="D13" s="12">
        <v>0</v>
      </c>
      <c r="E13" s="12">
        <v>12</v>
      </c>
      <c r="F13" s="11" t="s">
        <v>166</v>
      </c>
      <c r="G13" s="13" t="s">
        <v>167</v>
      </c>
      <c r="H13" s="11" t="s">
        <v>168</v>
      </c>
      <c r="I13" s="13" t="s">
        <v>169</v>
      </c>
      <c r="J13" s="11" t="s">
        <v>170</v>
      </c>
      <c r="K13" s="11" t="s">
        <v>90</v>
      </c>
      <c r="L13" s="11" t="s">
        <v>171</v>
      </c>
      <c r="M13" s="11" t="s">
        <v>172</v>
      </c>
      <c r="N13" s="11" t="s">
        <v>81</v>
      </c>
      <c r="O13" s="14">
        <v>30259</v>
      </c>
      <c r="P13" s="10">
        <v>43950.865763182868</v>
      </c>
      <c r="Q13" s="15">
        <f t="shared" si="0"/>
        <v>37</v>
      </c>
      <c r="R13" s="11" t="s">
        <v>70</v>
      </c>
      <c r="S13" s="11" t="s">
        <v>173</v>
      </c>
    </row>
    <row r="14" spans="1:19" ht="16" x14ac:dyDescent="0.2">
      <c r="A14" s="9">
        <v>23</v>
      </c>
      <c r="B14" s="10">
        <v>43950.870719479164</v>
      </c>
      <c r="C14" s="11" t="s">
        <v>174</v>
      </c>
      <c r="D14" s="12">
        <v>0</v>
      </c>
      <c r="E14" s="12">
        <v>13</v>
      </c>
      <c r="F14" s="11" t="s">
        <v>175</v>
      </c>
      <c r="G14" s="13" t="s">
        <v>176</v>
      </c>
      <c r="H14" s="11" t="s">
        <v>177</v>
      </c>
      <c r="I14" s="13" t="s">
        <v>178</v>
      </c>
      <c r="J14" s="11" t="s">
        <v>179</v>
      </c>
      <c r="K14" s="11" t="s">
        <v>78</v>
      </c>
      <c r="L14" s="11" t="s">
        <v>180</v>
      </c>
      <c r="M14" s="11" t="s">
        <v>102</v>
      </c>
      <c r="N14" s="11" t="s">
        <v>68</v>
      </c>
      <c r="O14" s="14">
        <v>32386</v>
      </c>
      <c r="P14" s="10">
        <v>43950.870719479164</v>
      </c>
      <c r="Q14" s="15">
        <f t="shared" si="0"/>
        <v>31</v>
      </c>
      <c r="R14" s="11" t="s">
        <v>181</v>
      </c>
      <c r="S14" s="11" t="s">
        <v>71</v>
      </c>
    </row>
    <row r="15" spans="1:19" ht="16" x14ac:dyDescent="0.2">
      <c r="A15" s="9">
        <v>26</v>
      </c>
      <c r="B15" s="10">
        <v>43950.880707453704</v>
      </c>
      <c r="C15" s="11" t="s">
        <v>182</v>
      </c>
      <c r="D15" s="12">
        <v>0</v>
      </c>
      <c r="E15" s="12">
        <v>14</v>
      </c>
      <c r="F15" s="11" t="s">
        <v>183</v>
      </c>
      <c r="G15" s="13" t="s">
        <v>184</v>
      </c>
      <c r="H15" s="11" t="s">
        <v>185</v>
      </c>
      <c r="I15" s="13" t="s">
        <v>186</v>
      </c>
      <c r="J15" s="11" t="s">
        <v>187</v>
      </c>
      <c r="K15" s="11" t="s">
        <v>188</v>
      </c>
      <c r="L15" s="11" t="s">
        <v>189</v>
      </c>
      <c r="M15" s="11" t="s">
        <v>190</v>
      </c>
      <c r="N15" s="11" t="s">
        <v>81</v>
      </c>
      <c r="O15" s="14">
        <v>31396</v>
      </c>
      <c r="P15" s="10">
        <v>43950.880707453704</v>
      </c>
      <c r="Q15" s="15">
        <f t="shared" si="0"/>
        <v>34</v>
      </c>
      <c r="R15" s="11" t="s">
        <v>70</v>
      </c>
      <c r="S15" s="11" t="s">
        <v>71</v>
      </c>
    </row>
    <row r="16" spans="1:19" s="17" customFormat="1" ht="16" x14ac:dyDescent="0.2">
      <c r="A16" s="9">
        <v>27</v>
      </c>
      <c r="B16" s="10">
        <v>43950.882620034725</v>
      </c>
      <c r="C16" s="11" t="s">
        <v>191</v>
      </c>
      <c r="D16" s="12">
        <v>0</v>
      </c>
      <c r="E16" s="12">
        <v>15</v>
      </c>
      <c r="F16" s="11" t="s">
        <v>192</v>
      </c>
      <c r="G16" s="13" t="s">
        <v>193</v>
      </c>
      <c r="H16" s="11" t="s">
        <v>194</v>
      </c>
      <c r="I16" s="13" t="s">
        <v>195</v>
      </c>
      <c r="J16" s="11" t="s">
        <v>196</v>
      </c>
      <c r="K16" s="11" t="s">
        <v>197</v>
      </c>
      <c r="L16" s="11" t="s">
        <v>198</v>
      </c>
      <c r="M16" s="11" t="s">
        <v>102</v>
      </c>
      <c r="N16" s="11" t="s">
        <v>68</v>
      </c>
      <c r="O16" s="14">
        <v>32181</v>
      </c>
      <c r="P16" s="10">
        <v>43950.882620034725</v>
      </c>
      <c r="Q16" s="15">
        <f t="shared" si="0"/>
        <v>32</v>
      </c>
      <c r="R16" s="11" t="s">
        <v>82</v>
      </c>
      <c r="S16" s="11" t="s">
        <v>71</v>
      </c>
    </row>
    <row r="17" spans="1:19" ht="64" x14ac:dyDescent="0.2">
      <c r="A17" s="9">
        <v>32</v>
      </c>
      <c r="B17" s="10">
        <v>43950.907498125001</v>
      </c>
      <c r="C17" s="11" t="s">
        <v>199</v>
      </c>
      <c r="D17" s="18">
        <v>0</v>
      </c>
      <c r="E17" s="12">
        <v>16</v>
      </c>
      <c r="F17" s="11" t="s">
        <v>200</v>
      </c>
      <c r="G17" s="13" t="s">
        <v>201</v>
      </c>
      <c r="H17" s="11" t="s">
        <v>202</v>
      </c>
      <c r="I17" s="13" t="s">
        <v>203</v>
      </c>
      <c r="J17" s="11" t="s">
        <v>204</v>
      </c>
      <c r="K17" s="11" t="s">
        <v>65</v>
      </c>
      <c r="L17" s="11" t="s">
        <v>189</v>
      </c>
      <c r="M17" s="11" t="s">
        <v>205</v>
      </c>
      <c r="N17" s="11" t="s">
        <v>68</v>
      </c>
      <c r="O17" s="14">
        <v>34165</v>
      </c>
      <c r="P17" s="10">
        <v>43950.907498125001</v>
      </c>
      <c r="Q17" s="15">
        <f t="shared" si="0"/>
        <v>26</v>
      </c>
      <c r="R17" s="11" t="s">
        <v>70</v>
      </c>
      <c r="S17" s="11" t="s">
        <v>71</v>
      </c>
    </row>
    <row r="18" spans="1:19" ht="16" x14ac:dyDescent="0.2">
      <c r="A18" s="9">
        <v>33</v>
      </c>
      <c r="B18" s="10">
        <v>43950.908302094904</v>
      </c>
      <c r="C18" s="11" t="s">
        <v>206</v>
      </c>
      <c r="D18" s="12">
        <v>0</v>
      </c>
      <c r="E18" s="12">
        <v>17</v>
      </c>
      <c r="F18" s="11" t="s">
        <v>207</v>
      </c>
      <c r="G18" s="13" t="s">
        <v>208</v>
      </c>
      <c r="H18" s="11" t="s">
        <v>209</v>
      </c>
      <c r="I18" s="13" t="s">
        <v>210</v>
      </c>
      <c r="J18" s="11" t="s">
        <v>211</v>
      </c>
      <c r="K18" s="11" t="s">
        <v>212</v>
      </c>
      <c r="L18" s="11" t="s">
        <v>128</v>
      </c>
      <c r="M18" s="11" t="s">
        <v>213</v>
      </c>
      <c r="N18" s="11" t="s">
        <v>68</v>
      </c>
      <c r="O18" s="14">
        <v>30617</v>
      </c>
      <c r="P18" s="10">
        <v>43950.908302094904</v>
      </c>
      <c r="Q18" s="15">
        <f t="shared" si="0"/>
        <v>36</v>
      </c>
      <c r="R18" s="11" t="s">
        <v>70</v>
      </c>
      <c r="S18" s="11" t="s">
        <v>71</v>
      </c>
    </row>
    <row r="19" spans="1:19" ht="66" customHeight="1" x14ac:dyDescent="0.2">
      <c r="A19" s="9">
        <v>36</v>
      </c>
      <c r="B19" s="10">
        <v>43950.913599004627</v>
      </c>
      <c r="C19" s="11" t="s">
        <v>214</v>
      </c>
      <c r="D19" s="12">
        <v>0</v>
      </c>
      <c r="E19" s="12">
        <v>18</v>
      </c>
      <c r="F19" s="11" t="s">
        <v>215</v>
      </c>
      <c r="G19" s="13" t="s">
        <v>216</v>
      </c>
      <c r="H19" s="11" t="s">
        <v>217</v>
      </c>
      <c r="I19" s="13" t="s">
        <v>218</v>
      </c>
      <c r="J19" s="11" t="s">
        <v>219</v>
      </c>
      <c r="K19" s="11" t="s">
        <v>212</v>
      </c>
      <c r="L19" s="11" t="s">
        <v>220</v>
      </c>
      <c r="M19" s="11" t="s">
        <v>92</v>
      </c>
      <c r="N19" s="11" t="s">
        <v>68</v>
      </c>
      <c r="O19" s="14">
        <v>32802</v>
      </c>
      <c r="P19" s="10">
        <v>43950.913599004627</v>
      </c>
      <c r="Q19" s="15">
        <f t="shared" si="0"/>
        <v>30</v>
      </c>
      <c r="R19" s="11" t="s">
        <v>70</v>
      </c>
      <c r="S19" s="11" t="s">
        <v>221</v>
      </c>
    </row>
    <row r="20" spans="1:19" ht="16" x14ac:dyDescent="0.2">
      <c r="A20" s="9">
        <v>38</v>
      </c>
      <c r="B20" s="10">
        <v>43950.918497905091</v>
      </c>
      <c r="C20" s="11" t="s">
        <v>222</v>
      </c>
      <c r="D20" s="12">
        <v>0</v>
      </c>
      <c r="E20" s="12">
        <v>19</v>
      </c>
      <c r="F20" s="11" t="s">
        <v>223</v>
      </c>
      <c r="G20" s="13" t="s">
        <v>224</v>
      </c>
      <c r="H20" s="11" t="s">
        <v>225</v>
      </c>
      <c r="I20" s="13" t="s">
        <v>226</v>
      </c>
      <c r="J20" s="11" t="s">
        <v>227</v>
      </c>
      <c r="K20" s="11" t="s">
        <v>188</v>
      </c>
      <c r="L20" s="11" t="s">
        <v>228</v>
      </c>
      <c r="M20" s="11" t="s">
        <v>229</v>
      </c>
      <c r="N20" s="11" t="s">
        <v>81</v>
      </c>
      <c r="O20" s="14">
        <v>29557</v>
      </c>
      <c r="P20" s="10">
        <v>43950.918497905091</v>
      </c>
      <c r="Q20" s="15">
        <f t="shared" si="0"/>
        <v>39</v>
      </c>
      <c r="R20" s="11" t="s">
        <v>93</v>
      </c>
      <c r="S20" s="11" t="s">
        <v>71</v>
      </c>
    </row>
    <row r="21" spans="1:19" ht="16" x14ac:dyDescent="0.2">
      <c r="A21" s="9">
        <v>41</v>
      </c>
      <c r="B21" s="10">
        <v>43950.927999791667</v>
      </c>
      <c r="C21" s="11" t="s">
        <v>230</v>
      </c>
      <c r="D21" s="12">
        <v>0</v>
      </c>
      <c r="E21" s="12">
        <v>20</v>
      </c>
      <c r="F21" s="11" t="s">
        <v>231</v>
      </c>
      <c r="G21" s="13" t="s">
        <v>232</v>
      </c>
      <c r="H21" s="11" t="s">
        <v>233</v>
      </c>
      <c r="I21" s="13" t="s">
        <v>234</v>
      </c>
      <c r="J21" s="11" t="s">
        <v>235</v>
      </c>
      <c r="K21" s="11" t="s">
        <v>137</v>
      </c>
      <c r="L21" s="11" t="s">
        <v>236</v>
      </c>
      <c r="M21" s="11" t="s">
        <v>92</v>
      </c>
      <c r="N21" s="11" t="s">
        <v>81</v>
      </c>
      <c r="O21" s="14">
        <v>32628</v>
      </c>
      <c r="P21" s="10">
        <v>43950.927999791667</v>
      </c>
      <c r="Q21" s="15">
        <f t="shared" si="0"/>
        <v>30</v>
      </c>
      <c r="R21" s="11" t="s">
        <v>70</v>
      </c>
      <c r="S21" s="11" t="s">
        <v>237</v>
      </c>
    </row>
    <row r="22" spans="1:19" ht="16" x14ac:dyDescent="0.2">
      <c r="A22" s="9">
        <v>44</v>
      </c>
      <c r="B22" s="10">
        <v>43950.934279212961</v>
      </c>
      <c r="C22" s="11" t="s">
        <v>238</v>
      </c>
      <c r="D22" s="12">
        <v>0</v>
      </c>
      <c r="E22" s="12">
        <v>21</v>
      </c>
      <c r="F22" s="11" t="s">
        <v>239</v>
      </c>
      <c r="G22" s="13" t="s">
        <v>240</v>
      </c>
      <c r="H22" s="11" t="s">
        <v>241</v>
      </c>
      <c r="I22" s="13" t="s">
        <v>242</v>
      </c>
      <c r="J22" s="11" t="s">
        <v>44</v>
      </c>
      <c r="K22" s="11" t="s">
        <v>65</v>
      </c>
      <c r="L22" s="11" t="s">
        <v>189</v>
      </c>
      <c r="M22" s="11" t="s">
        <v>243</v>
      </c>
      <c r="N22" s="11" t="s">
        <v>68</v>
      </c>
      <c r="O22" s="14">
        <v>31608</v>
      </c>
      <c r="P22" s="10">
        <v>43950.934279212961</v>
      </c>
      <c r="Q22" s="15">
        <f t="shared" si="0"/>
        <v>33</v>
      </c>
      <c r="R22" s="11" t="s">
        <v>70</v>
      </c>
      <c r="S22" s="11" t="s">
        <v>71</v>
      </c>
    </row>
    <row r="23" spans="1:19" ht="16" x14ac:dyDescent="0.2">
      <c r="A23" s="9">
        <v>45</v>
      </c>
      <c r="B23" s="10">
        <v>43950.943059120371</v>
      </c>
      <c r="C23" s="11" t="s">
        <v>244</v>
      </c>
      <c r="D23" s="12">
        <v>0</v>
      </c>
      <c r="E23" s="12">
        <v>22</v>
      </c>
      <c r="F23" s="11" t="s">
        <v>245</v>
      </c>
      <c r="G23" s="13" t="s">
        <v>246</v>
      </c>
      <c r="H23" s="11" t="s">
        <v>247</v>
      </c>
      <c r="I23" s="13" t="s">
        <v>248</v>
      </c>
      <c r="J23" s="11" t="s">
        <v>249</v>
      </c>
      <c r="K23" s="11" t="s">
        <v>90</v>
      </c>
      <c r="L23" s="11" t="s">
        <v>91</v>
      </c>
      <c r="M23" s="11" t="s">
        <v>250</v>
      </c>
      <c r="N23" s="11" t="s">
        <v>68</v>
      </c>
      <c r="O23" s="14">
        <v>24796</v>
      </c>
      <c r="P23" s="10">
        <v>43950.943059120371</v>
      </c>
      <c r="Q23" s="15">
        <f t="shared" si="0"/>
        <v>52</v>
      </c>
      <c r="R23" s="11" t="s">
        <v>93</v>
      </c>
      <c r="S23" s="11" t="s">
        <v>71</v>
      </c>
    </row>
    <row r="24" spans="1:19" ht="16" x14ac:dyDescent="0.2">
      <c r="A24" s="9">
        <v>46</v>
      </c>
      <c r="B24" s="10">
        <v>43950.946038784721</v>
      </c>
      <c r="C24" s="11" t="s">
        <v>251</v>
      </c>
      <c r="D24" s="12">
        <v>0</v>
      </c>
      <c r="E24" s="12">
        <v>23</v>
      </c>
      <c r="F24" s="11" t="s">
        <v>252</v>
      </c>
      <c r="G24" s="13" t="s">
        <v>253</v>
      </c>
      <c r="H24" s="11" t="s">
        <v>254</v>
      </c>
      <c r="I24" s="13" t="s">
        <v>255</v>
      </c>
      <c r="J24" s="11" t="s">
        <v>256</v>
      </c>
      <c r="K24" s="11" t="s">
        <v>212</v>
      </c>
      <c r="L24" s="11" t="s">
        <v>257</v>
      </c>
      <c r="M24" s="11" t="s">
        <v>112</v>
      </c>
      <c r="N24" s="11" t="s">
        <v>68</v>
      </c>
      <c r="O24" s="14">
        <v>34614</v>
      </c>
      <c r="P24" s="10">
        <v>43950.946038784721</v>
      </c>
      <c r="Q24" s="15">
        <f t="shared" si="0"/>
        <v>25</v>
      </c>
      <c r="R24" s="11" t="s">
        <v>258</v>
      </c>
      <c r="S24" s="11" t="s">
        <v>259</v>
      </c>
    </row>
    <row r="25" spans="1:19" ht="117.75" customHeight="1" x14ac:dyDescent="0.2">
      <c r="A25" s="19">
        <v>48</v>
      </c>
      <c r="B25" s="20">
        <v>43950.948281226854</v>
      </c>
      <c r="C25" s="4" t="s">
        <v>260</v>
      </c>
      <c r="D25" s="21">
        <v>0</v>
      </c>
      <c r="E25" s="12">
        <v>24</v>
      </c>
      <c r="F25" s="4" t="s">
        <v>261</v>
      </c>
      <c r="G25" s="13" t="s">
        <v>262</v>
      </c>
      <c r="H25" s="4" t="s">
        <v>263</v>
      </c>
      <c r="I25" s="13" t="s">
        <v>264</v>
      </c>
      <c r="J25" s="4" t="s">
        <v>265</v>
      </c>
      <c r="K25" s="4" t="s">
        <v>65</v>
      </c>
      <c r="L25" s="4" t="s">
        <v>119</v>
      </c>
      <c r="M25" s="4" t="s">
        <v>266</v>
      </c>
      <c r="N25" s="4" t="s">
        <v>81</v>
      </c>
      <c r="O25" s="22">
        <v>33431</v>
      </c>
      <c r="P25" s="20">
        <v>43950.948281226854</v>
      </c>
      <c r="Q25" s="15">
        <f t="shared" si="0"/>
        <v>28</v>
      </c>
      <c r="R25" s="4" t="s">
        <v>70</v>
      </c>
      <c r="S25" s="4" t="s">
        <v>71</v>
      </c>
    </row>
    <row r="26" spans="1:19" ht="64.25" customHeight="1" x14ac:dyDescent="0.2">
      <c r="A26" s="9">
        <v>49</v>
      </c>
      <c r="B26" s="10">
        <v>43950.95295230324</v>
      </c>
      <c r="C26" s="11" t="s">
        <v>267</v>
      </c>
      <c r="D26" s="12">
        <v>0</v>
      </c>
      <c r="E26" s="12">
        <v>25</v>
      </c>
      <c r="F26" s="11" t="s">
        <v>268</v>
      </c>
      <c r="G26" s="13" t="s">
        <v>269</v>
      </c>
      <c r="H26" s="11" t="s">
        <v>270</v>
      </c>
      <c r="I26" s="13" t="s">
        <v>271</v>
      </c>
      <c r="J26" s="11" t="s">
        <v>272</v>
      </c>
      <c r="K26" s="11" t="s">
        <v>127</v>
      </c>
      <c r="L26" s="11" t="s">
        <v>66</v>
      </c>
      <c r="M26" s="11" t="s">
        <v>112</v>
      </c>
      <c r="N26" s="11" t="s">
        <v>81</v>
      </c>
      <c r="O26" s="14">
        <v>34396</v>
      </c>
      <c r="P26" s="10">
        <v>43950.95295230324</v>
      </c>
      <c r="Q26" s="15">
        <f t="shared" si="0"/>
        <v>26</v>
      </c>
      <c r="R26" s="11" t="s">
        <v>70</v>
      </c>
      <c r="S26" s="11" t="s">
        <v>71</v>
      </c>
    </row>
    <row r="27" spans="1:19" ht="16" x14ac:dyDescent="0.2">
      <c r="A27" s="9">
        <v>51</v>
      </c>
      <c r="B27" s="10">
        <v>43950.955126076391</v>
      </c>
      <c r="C27" s="11" t="s">
        <v>273</v>
      </c>
      <c r="D27" s="12">
        <v>0</v>
      </c>
      <c r="E27" s="12">
        <v>26</v>
      </c>
      <c r="F27" s="11" t="s">
        <v>274</v>
      </c>
      <c r="G27" s="13" t="s">
        <v>275</v>
      </c>
      <c r="H27" s="11" t="s">
        <v>276</v>
      </c>
      <c r="I27" s="13" t="s">
        <v>277</v>
      </c>
      <c r="J27" s="11" t="s">
        <v>278</v>
      </c>
      <c r="K27" s="11" t="s">
        <v>78</v>
      </c>
      <c r="L27" s="11" t="s">
        <v>279</v>
      </c>
      <c r="M27" s="11" t="s">
        <v>266</v>
      </c>
      <c r="N27" s="11" t="s">
        <v>68</v>
      </c>
      <c r="O27" s="14">
        <v>33455</v>
      </c>
      <c r="P27" s="10">
        <v>43950.955126076391</v>
      </c>
      <c r="Q27" s="15">
        <f t="shared" si="0"/>
        <v>28</v>
      </c>
      <c r="R27" s="11" t="s">
        <v>70</v>
      </c>
      <c r="S27" s="11" t="s">
        <v>71</v>
      </c>
    </row>
    <row r="28" spans="1:19" ht="48" x14ac:dyDescent="0.2">
      <c r="A28" s="9">
        <v>52</v>
      </c>
      <c r="B28" s="10">
        <v>43950.957164016203</v>
      </c>
      <c r="C28" s="11" t="s">
        <v>280</v>
      </c>
      <c r="D28" s="12">
        <v>0</v>
      </c>
      <c r="E28" s="12">
        <v>27</v>
      </c>
      <c r="F28" s="11" t="s">
        <v>281</v>
      </c>
      <c r="G28" s="13" t="s">
        <v>282</v>
      </c>
      <c r="H28" s="11" t="s">
        <v>283</v>
      </c>
      <c r="I28" s="13" t="s">
        <v>284</v>
      </c>
      <c r="J28" s="11" t="s">
        <v>285</v>
      </c>
      <c r="K28" s="11" t="s">
        <v>127</v>
      </c>
      <c r="L28" s="11" t="s">
        <v>198</v>
      </c>
      <c r="M28" s="11" t="s">
        <v>286</v>
      </c>
      <c r="N28" s="11" t="s">
        <v>68</v>
      </c>
      <c r="O28" s="14">
        <v>27461</v>
      </c>
      <c r="P28" s="10">
        <v>43950.957164016203</v>
      </c>
      <c r="Q28" s="15">
        <f t="shared" si="0"/>
        <v>45</v>
      </c>
      <c r="R28" s="11" t="s">
        <v>258</v>
      </c>
      <c r="S28" s="11" t="s">
        <v>287</v>
      </c>
    </row>
    <row r="29" spans="1:19" ht="73.5" customHeight="1" x14ac:dyDescent="0.2">
      <c r="A29" s="9">
        <v>53</v>
      </c>
      <c r="B29" s="10">
        <v>43950.958729467595</v>
      </c>
      <c r="C29" s="11" t="s">
        <v>288</v>
      </c>
      <c r="D29" s="12">
        <v>0</v>
      </c>
      <c r="E29" s="12">
        <v>28</v>
      </c>
      <c r="F29" s="11" t="s">
        <v>289</v>
      </c>
      <c r="G29" s="13" t="s">
        <v>290</v>
      </c>
      <c r="H29" s="11" t="s">
        <v>291</v>
      </c>
      <c r="I29" s="13" t="s">
        <v>292</v>
      </c>
      <c r="J29" s="11" t="s">
        <v>293</v>
      </c>
      <c r="K29" s="11" t="s">
        <v>294</v>
      </c>
      <c r="L29" s="11" t="s">
        <v>189</v>
      </c>
      <c r="M29" s="11" t="s">
        <v>190</v>
      </c>
      <c r="N29" s="11" t="s">
        <v>81</v>
      </c>
      <c r="O29" s="14">
        <v>31062</v>
      </c>
      <c r="P29" s="10">
        <v>43950.958729467595</v>
      </c>
      <c r="Q29" s="15">
        <f t="shared" si="0"/>
        <v>35</v>
      </c>
      <c r="R29" s="11" t="s">
        <v>181</v>
      </c>
      <c r="S29" s="11" t="s">
        <v>71</v>
      </c>
    </row>
    <row r="30" spans="1:19" ht="16" x14ac:dyDescent="0.2">
      <c r="A30" s="19">
        <v>54</v>
      </c>
      <c r="B30" s="20">
        <v>43950.961010578707</v>
      </c>
      <c r="C30" s="4" t="s">
        <v>295</v>
      </c>
      <c r="D30" s="21">
        <v>0</v>
      </c>
      <c r="E30" s="12">
        <v>29</v>
      </c>
      <c r="F30" s="4" t="s">
        <v>296</v>
      </c>
      <c r="G30" s="13" t="s">
        <v>297</v>
      </c>
      <c r="H30" s="4" t="s">
        <v>298</v>
      </c>
      <c r="I30" s="13" t="s">
        <v>299</v>
      </c>
      <c r="J30" s="4" t="s">
        <v>300</v>
      </c>
      <c r="K30" s="4" t="s">
        <v>65</v>
      </c>
      <c r="L30" s="4" t="s">
        <v>189</v>
      </c>
      <c r="M30" s="4" t="s">
        <v>301</v>
      </c>
      <c r="N30" s="4" t="s">
        <v>68</v>
      </c>
      <c r="O30" s="22">
        <v>31973</v>
      </c>
      <c r="P30" s="20">
        <v>43950.961010578707</v>
      </c>
      <c r="Q30" s="15">
        <f t="shared" si="0"/>
        <v>32</v>
      </c>
      <c r="R30" s="4" t="s">
        <v>82</v>
      </c>
      <c r="S30" s="4" t="s">
        <v>302</v>
      </c>
    </row>
    <row r="31" spans="1:19" ht="64" x14ac:dyDescent="0.2">
      <c r="A31" s="9">
        <v>55</v>
      </c>
      <c r="B31" s="10">
        <v>43950.962683761572</v>
      </c>
      <c r="C31" s="11" t="s">
        <v>303</v>
      </c>
      <c r="D31" s="12">
        <v>0</v>
      </c>
      <c r="E31" s="12">
        <v>30</v>
      </c>
      <c r="F31" s="11" t="s">
        <v>304</v>
      </c>
      <c r="G31" s="13" t="s">
        <v>305</v>
      </c>
      <c r="H31" s="11" t="s">
        <v>306</v>
      </c>
      <c r="I31" s="13" t="s">
        <v>307</v>
      </c>
      <c r="J31" s="11" t="s">
        <v>308</v>
      </c>
      <c r="K31" s="11" t="s">
        <v>212</v>
      </c>
      <c r="L31" s="11" t="s">
        <v>79</v>
      </c>
      <c r="M31" s="11" t="s">
        <v>309</v>
      </c>
      <c r="N31" s="11" t="s">
        <v>68</v>
      </c>
      <c r="O31" s="14">
        <v>23309</v>
      </c>
      <c r="P31" s="10">
        <v>43950.962683761572</v>
      </c>
      <c r="Q31" s="15">
        <f t="shared" si="0"/>
        <v>56</v>
      </c>
      <c r="R31" s="11" t="s">
        <v>70</v>
      </c>
      <c r="S31" s="11" t="s">
        <v>310</v>
      </c>
    </row>
    <row r="32" spans="1:19" ht="16" x14ac:dyDescent="0.2">
      <c r="A32" s="9">
        <v>56</v>
      </c>
      <c r="B32" s="10">
        <v>43950.963876018519</v>
      </c>
      <c r="C32" s="11" t="s">
        <v>311</v>
      </c>
      <c r="D32" s="12">
        <v>0</v>
      </c>
      <c r="E32" s="12">
        <v>31</v>
      </c>
      <c r="F32" s="11" t="s">
        <v>312</v>
      </c>
      <c r="G32" s="13" t="s">
        <v>313</v>
      </c>
      <c r="H32" s="11" t="s">
        <v>314</v>
      </c>
      <c r="I32" s="13" t="s">
        <v>315</v>
      </c>
      <c r="J32" s="11" t="s">
        <v>316</v>
      </c>
      <c r="K32" s="11" t="s">
        <v>197</v>
      </c>
      <c r="L32" s="11" t="s">
        <v>138</v>
      </c>
      <c r="M32" s="11" t="s">
        <v>266</v>
      </c>
      <c r="N32" s="11" t="s">
        <v>81</v>
      </c>
      <c r="O32" s="14">
        <v>33283</v>
      </c>
      <c r="P32" s="10">
        <v>43950.963876018519</v>
      </c>
      <c r="Q32" s="15">
        <f t="shared" si="0"/>
        <v>29</v>
      </c>
      <c r="R32" s="11" t="s">
        <v>258</v>
      </c>
      <c r="S32" s="11" t="s">
        <v>71</v>
      </c>
    </row>
    <row r="33" spans="1:19" ht="103.5" customHeight="1" x14ac:dyDescent="0.2">
      <c r="A33" s="9">
        <v>60</v>
      </c>
      <c r="B33" s="10">
        <v>43950.967746585651</v>
      </c>
      <c r="C33" s="11" t="s">
        <v>317</v>
      </c>
      <c r="D33" s="12">
        <v>0</v>
      </c>
      <c r="E33" s="12">
        <v>32</v>
      </c>
      <c r="F33" s="11" t="s">
        <v>318</v>
      </c>
      <c r="G33" s="13" t="s">
        <v>319</v>
      </c>
      <c r="H33" s="11" t="s">
        <v>320</v>
      </c>
      <c r="I33" s="13" t="s">
        <v>321</v>
      </c>
      <c r="J33" s="11" t="s">
        <v>99</v>
      </c>
      <c r="K33" s="11" t="s">
        <v>90</v>
      </c>
      <c r="L33" s="11" t="s">
        <v>156</v>
      </c>
      <c r="M33" s="11" t="s">
        <v>147</v>
      </c>
      <c r="N33" s="11" t="s">
        <v>81</v>
      </c>
      <c r="O33" s="14">
        <v>35022</v>
      </c>
      <c r="P33" s="10">
        <v>43950.967746585651</v>
      </c>
      <c r="Q33" s="15">
        <f t="shared" si="0"/>
        <v>24</v>
      </c>
      <c r="R33" s="11" t="s">
        <v>82</v>
      </c>
      <c r="S33" s="11" t="s">
        <v>259</v>
      </c>
    </row>
    <row r="34" spans="1:19" ht="32" x14ac:dyDescent="0.2">
      <c r="A34" s="9">
        <v>61</v>
      </c>
      <c r="B34" s="10">
        <v>43950.970803611111</v>
      </c>
      <c r="C34" s="11" t="s">
        <v>322</v>
      </c>
      <c r="D34" s="12">
        <v>0</v>
      </c>
      <c r="E34" s="12">
        <v>33</v>
      </c>
      <c r="F34" s="11" t="s">
        <v>323</v>
      </c>
      <c r="G34" s="13" t="s">
        <v>324</v>
      </c>
      <c r="H34" s="11" t="s">
        <v>325</v>
      </c>
      <c r="I34" s="13" t="s">
        <v>326</v>
      </c>
      <c r="J34" s="11" t="s">
        <v>327</v>
      </c>
      <c r="K34" s="11" t="s">
        <v>100</v>
      </c>
      <c r="L34" s="11" t="s">
        <v>228</v>
      </c>
      <c r="M34" s="11" t="s">
        <v>250</v>
      </c>
      <c r="N34" s="11" t="s">
        <v>68</v>
      </c>
      <c r="O34" s="14">
        <v>24717</v>
      </c>
      <c r="P34" s="10">
        <v>43950.970803611111</v>
      </c>
      <c r="Q34" s="15">
        <f t="shared" si="0"/>
        <v>52</v>
      </c>
      <c r="R34" s="11" t="s">
        <v>82</v>
      </c>
      <c r="S34" s="11" t="s">
        <v>71</v>
      </c>
    </row>
    <row r="35" spans="1:19" ht="70.25" customHeight="1" x14ac:dyDescent="0.2">
      <c r="A35" s="9">
        <v>64</v>
      </c>
      <c r="B35" s="10">
        <v>43950.978695787038</v>
      </c>
      <c r="C35" s="11" t="s">
        <v>328</v>
      </c>
      <c r="D35" s="12">
        <v>0</v>
      </c>
      <c r="E35" s="12">
        <v>34</v>
      </c>
      <c r="F35" s="11" t="s">
        <v>329</v>
      </c>
      <c r="G35" s="13" t="s">
        <v>330</v>
      </c>
      <c r="H35" s="11" t="s">
        <v>263</v>
      </c>
      <c r="I35" s="13" t="s">
        <v>331</v>
      </c>
      <c r="J35" s="11" t="s">
        <v>332</v>
      </c>
      <c r="K35" s="11" t="s">
        <v>110</v>
      </c>
      <c r="L35" s="11" t="s">
        <v>333</v>
      </c>
      <c r="M35" s="11" t="s">
        <v>92</v>
      </c>
      <c r="N35" s="11" t="s">
        <v>81</v>
      </c>
      <c r="O35" s="14">
        <v>32645</v>
      </c>
      <c r="P35" s="10">
        <v>43950.978695787038</v>
      </c>
      <c r="Q35" s="15">
        <f t="shared" si="0"/>
        <v>30</v>
      </c>
      <c r="R35" s="11" t="s">
        <v>70</v>
      </c>
      <c r="S35" s="11" t="s">
        <v>334</v>
      </c>
    </row>
    <row r="36" spans="1:19" ht="16" x14ac:dyDescent="0.2">
      <c r="A36" s="9">
        <v>67</v>
      </c>
      <c r="B36" s="10">
        <v>43950.995354930557</v>
      </c>
      <c r="C36" s="11" t="s">
        <v>335</v>
      </c>
      <c r="D36" s="15">
        <v>0</v>
      </c>
      <c r="E36" s="12">
        <v>35</v>
      </c>
      <c r="F36" s="11" t="s">
        <v>336</v>
      </c>
      <c r="G36" s="13" t="s">
        <v>337</v>
      </c>
      <c r="H36" s="11" t="s">
        <v>338</v>
      </c>
      <c r="I36" s="13" t="s">
        <v>339</v>
      </c>
      <c r="J36" s="11" t="s">
        <v>31</v>
      </c>
      <c r="K36" s="11" t="s">
        <v>340</v>
      </c>
      <c r="L36" s="11" t="s">
        <v>341</v>
      </c>
      <c r="M36" s="11" t="s">
        <v>342</v>
      </c>
      <c r="N36" s="11" t="s">
        <v>68</v>
      </c>
      <c r="O36" s="14">
        <v>30857</v>
      </c>
      <c r="P36" s="10">
        <v>43950.995354930557</v>
      </c>
      <c r="Q36" s="15">
        <f t="shared" si="0"/>
        <v>35</v>
      </c>
      <c r="R36" s="11" t="s">
        <v>258</v>
      </c>
      <c r="S36" s="11" t="s">
        <v>343</v>
      </c>
    </row>
    <row r="37" spans="1:19" ht="48" x14ac:dyDescent="0.2">
      <c r="A37" s="9">
        <v>68</v>
      </c>
      <c r="B37" s="10">
        <v>43950.995853541666</v>
      </c>
      <c r="C37" s="11" t="s">
        <v>344</v>
      </c>
      <c r="D37" s="15">
        <v>0</v>
      </c>
      <c r="E37" s="12">
        <v>36</v>
      </c>
      <c r="F37" s="11" t="s">
        <v>345</v>
      </c>
      <c r="G37" s="13" t="s">
        <v>346</v>
      </c>
      <c r="H37" s="11" t="s">
        <v>347</v>
      </c>
      <c r="I37" s="13" t="s">
        <v>348</v>
      </c>
      <c r="J37" s="11" t="s">
        <v>349</v>
      </c>
      <c r="K37" s="11" t="s">
        <v>78</v>
      </c>
      <c r="L37" s="11" t="s">
        <v>279</v>
      </c>
      <c r="M37" s="11" t="s">
        <v>67</v>
      </c>
      <c r="N37" s="11" t="s">
        <v>68</v>
      </c>
      <c r="O37" s="14">
        <v>33090</v>
      </c>
      <c r="P37" s="10">
        <v>43950.995853541666</v>
      </c>
      <c r="Q37" s="15">
        <f t="shared" si="0"/>
        <v>29</v>
      </c>
      <c r="R37" s="11" t="s">
        <v>82</v>
      </c>
      <c r="S37" s="11" t="s">
        <v>350</v>
      </c>
    </row>
    <row r="38" spans="1:19" ht="32" x14ac:dyDescent="0.2">
      <c r="A38" s="9">
        <v>69</v>
      </c>
      <c r="B38" s="10">
        <v>43950.997095300925</v>
      </c>
      <c r="C38" s="11" t="s">
        <v>351</v>
      </c>
      <c r="D38" s="15">
        <v>0</v>
      </c>
      <c r="E38" s="12">
        <v>37</v>
      </c>
      <c r="F38" s="11" t="s">
        <v>352</v>
      </c>
      <c r="G38" s="13" t="s">
        <v>353</v>
      </c>
      <c r="H38" s="11" t="s">
        <v>354</v>
      </c>
      <c r="I38" s="13" t="s">
        <v>355</v>
      </c>
      <c r="J38" s="11" t="s">
        <v>356</v>
      </c>
      <c r="K38" s="11" t="s">
        <v>78</v>
      </c>
      <c r="L38" s="11" t="s">
        <v>111</v>
      </c>
      <c r="M38" s="11" t="s">
        <v>243</v>
      </c>
      <c r="N38" s="11" t="s">
        <v>68</v>
      </c>
      <c r="O38" s="14">
        <v>31625</v>
      </c>
      <c r="P38" s="10">
        <v>43950.997095300925</v>
      </c>
      <c r="Q38" s="15">
        <f t="shared" si="0"/>
        <v>33</v>
      </c>
      <c r="R38" s="11" t="s">
        <v>82</v>
      </c>
      <c r="S38" s="11" t="s">
        <v>357</v>
      </c>
    </row>
    <row r="39" spans="1:19" ht="32" x14ac:dyDescent="0.2">
      <c r="A39" s="9">
        <v>71</v>
      </c>
      <c r="B39" s="10">
        <v>43951.00210863426</v>
      </c>
      <c r="C39" s="11" t="s">
        <v>358</v>
      </c>
      <c r="D39" s="15">
        <v>0</v>
      </c>
      <c r="E39" s="12">
        <v>38</v>
      </c>
      <c r="F39" s="11" t="s">
        <v>359</v>
      </c>
      <c r="G39" s="13" t="s">
        <v>360</v>
      </c>
      <c r="H39" s="11" t="s">
        <v>361</v>
      </c>
      <c r="I39" s="13" t="s">
        <v>362</v>
      </c>
      <c r="J39" s="11" t="s">
        <v>363</v>
      </c>
      <c r="K39" s="11" t="s">
        <v>212</v>
      </c>
      <c r="L39" s="11" t="s">
        <v>66</v>
      </c>
      <c r="M39" s="11" t="s">
        <v>102</v>
      </c>
      <c r="N39" s="11" t="s">
        <v>68</v>
      </c>
      <c r="O39" s="14">
        <v>32419</v>
      </c>
      <c r="P39" s="10">
        <v>43951.00210863426</v>
      </c>
      <c r="Q39" s="15">
        <f t="shared" si="0"/>
        <v>31</v>
      </c>
      <c r="R39" s="11" t="s">
        <v>70</v>
      </c>
      <c r="S39" s="11" t="s">
        <v>364</v>
      </c>
    </row>
    <row r="40" spans="1:19" s="17" customFormat="1" ht="16" x14ac:dyDescent="0.2">
      <c r="A40" s="9">
        <v>75</v>
      </c>
      <c r="B40" s="10">
        <v>43951.020221539351</v>
      </c>
      <c r="C40" s="11" t="s">
        <v>365</v>
      </c>
      <c r="D40" s="15" t="s">
        <v>131</v>
      </c>
      <c r="E40" s="12">
        <v>39</v>
      </c>
      <c r="F40" s="11" t="s">
        <v>366</v>
      </c>
      <c r="G40" s="13" t="s">
        <v>367</v>
      </c>
      <c r="H40" s="11" t="s">
        <v>368</v>
      </c>
      <c r="I40" s="13" t="s">
        <v>369</v>
      </c>
      <c r="J40" s="11" t="s">
        <v>370</v>
      </c>
      <c r="K40" s="11" t="s">
        <v>197</v>
      </c>
      <c r="L40" s="11" t="s">
        <v>371</v>
      </c>
      <c r="M40" s="11" t="s">
        <v>102</v>
      </c>
      <c r="N40" s="11" t="s">
        <v>81</v>
      </c>
      <c r="O40" s="14">
        <v>32184</v>
      </c>
      <c r="P40" s="10">
        <v>43951.020221539351</v>
      </c>
      <c r="Q40" s="15">
        <f t="shared" si="0"/>
        <v>32</v>
      </c>
      <c r="R40" s="11" t="s">
        <v>70</v>
      </c>
      <c r="S40" s="11" t="s">
        <v>71</v>
      </c>
    </row>
    <row r="41" spans="1:19" ht="57.5" customHeight="1" x14ac:dyDescent="0.2">
      <c r="A41" s="9">
        <v>79</v>
      </c>
      <c r="B41" s="10">
        <v>43951.039747465278</v>
      </c>
      <c r="C41" s="11" t="s">
        <v>372</v>
      </c>
      <c r="D41" s="15" t="s">
        <v>131</v>
      </c>
      <c r="E41" s="12">
        <v>40</v>
      </c>
      <c r="F41" s="11" t="s">
        <v>373</v>
      </c>
      <c r="G41" s="13" t="s">
        <v>374</v>
      </c>
      <c r="H41" s="11" t="s">
        <v>375</v>
      </c>
      <c r="I41" s="13" t="s">
        <v>376</v>
      </c>
      <c r="J41" s="11" t="s">
        <v>377</v>
      </c>
      <c r="K41" s="11" t="s">
        <v>294</v>
      </c>
      <c r="L41" s="11" t="s">
        <v>371</v>
      </c>
      <c r="M41" s="11" t="s">
        <v>92</v>
      </c>
      <c r="N41" s="11" t="s">
        <v>68</v>
      </c>
      <c r="O41" s="14">
        <v>32519</v>
      </c>
      <c r="P41" s="10">
        <v>43951.039747465278</v>
      </c>
      <c r="Q41" s="15">
        <f t="shared" si="0"/>
        <v>31</v>
      </c>
      <c r="R41" s="11" t="s">
        <v>70</v>
      </c>
      <c r="S41" s="11" t="s">
        <v>378</v>
      </c>
    </row>
    <row r="42" spans="1:19" ht="32" x14ac:dyDescent="0.2">
      <c r="A42" s="9">
        <v>80</v>
      </c>
      <c r="B42" s="10">
        <v>43951.052193807867</v>
      </c>
      <c r="C42" s="11" t="s">
        <v>379</v>
      </c>
      <c r="D42" s="15" t="s">
        <v>131</v>
      </c>
      <c r="E42" s="12">
        <v>41</v>
      </c>
      <c r="F42" s="11" t="s">
        <v>380</v>
      </c>
      <c r="G42" s="13" t="s">
        <v>381</v>
      </c>
      <c r="H42" s="11" t="s">
        <v>382</v>
      </c>
      <c r="I42" s="13" t="s">
        <v>383</v>
      </c>
      <c r="J42" s="11" t="s">
        <v>384</v>
      </c>
      <c r="K42" s="11" t="s">
        <v>65</v>
      </c>
      <c r="L42" s="11" t="s">
        <v>163</v>
      </c>
      <c r="M42" s="11" t="s">
        <v>147</v>
      </c>
      <c r="N42" s="11" t="s">
        <v>81</v>
      </c>
      <c r="O42" s="14">
        <v>34903</v>
      </c>
      <c r="P42" s="10">
        <v>43951.052193807867</v>
      </c>
      <c r="Q42" s="15">
        <f t="shared" si="0"/>
        <v>24</v>
      </c>
      <c r="R42" s="11" t="s">
        <v>70</v>
      </c>
      <c r="S42" s="11" t="s">
        <v>259</v>
      </c>
    </row>
    <row r="43" spans="1:19" ht="16" x14ac:dyDescent="0.2">
      <c r="A43" s="9">
        <v>81</v>
      </c>
      <c r="B43" s="10">
        <v>43951.052312777778</v>
      </c>
      <c r="C43" s="11" t="s">
        <v>385</v>
      </c>
      <c r="D43" s="15" t="s">
        <v>131</v>
      </c>
      <c r="E43" s="12">
        <v>42</v>
      </c>
      <c r="F43" s="11" t="s">
        <v>265</v>
      </c>
      <c r="G43" s="13" t="s">
        <v>386</v>
      </c>
      <c r="H43" s="11" t="s">
        <v>387</v>
      </c>
      <c r="I43" s="13" t="s">
        <v>388</v>
      </c>
      <c r="J43" s="11" t="s">
        <v>389</v>
      </c>
      <c r="K43" s="11" t="s">
        <v>294</v>
      </c>
      <c r="L43" s="11" t="s">
        <v>390</v>
      </c>
      <c r="M43" s="11" t="s">
        <v>172</v>
      </c>
      <c r="N43" s="11" t="s">
        <v>81</v>
      </c>
      <c r="O43" s="14">
        <v>29961</v>
      </c>
      <c r="P43" s="10">
        <v>43951.052312777778</v>
      </c>
      <c r="Q43" s="15">
        <f t="shared" si="0"/>
        <v>38</v>
      </c>
      <c r="R43" s="11" t="s">
        <v>391</v>
      </c>
      <c r="S43" s="11" t="s">
        <v>71</v>
      </c>
    </row>
    <row r="44" spans="1:19" s="17" customFormat="1" ht="80" x14ac:dyDescent="0.2">
      <c r="A44" s="9">
        <v>84</v>
      </c>
      <c r="B44" s="10">
        <v>43951.08974516204</v>
      </c>
      <c r="C44" s="11" t="s">
        <v>392</v>
      </c>
      <c r="D44" s="15" t="s">
        <v>131</v>
      </c>
      <c r="E44" s="12">
        <v>43</v>
      </c>
      <c r="F44" s="11" t="s">
        <v>393</v>
      </c>
      <c r="G44" s="13" t="s">
        <v>394</v>
      </c>
      <c r="H44" s="11" t="s">
        <v>395</v>
      </c>
      <c r="I44" s="13" t="s">
        <v>396</v>
      </c>
      <c r="J44" s="11" t="s">
        <v>397</v>
      </c>
      <c r="K44" s="11" t="s">
        <v>110</v>
      </c>
      <c r="L44" s="11" t="s">
        <v>236</v>
      </c>
      <c r="M44" s="11" t="s">
        <v>398</v>
      </c>
      <c r="N44" s="11" t="s">
        <v>68</v>
      </c>
      <c r="O44" s="14">
        <v>28275</v>
      </c>
      <c r="P44" s="10">
        <v>43951.08974516204</v>
      </c>
      <c r="Q44" s="15">
        <f t="shared" si="0"/>
        <v>42</v>
      </c>
      <c r="R44" s="11" t="s">
        <v>70</v>
      </c>
      <c r="S44" s="11" t="s">
        <v>399</v>
      </c>
    </row>
    <row r="45" spans="1:19" ht="32" x14ac:dyDescent="0.2">
      <c r="A45" s="9">
        <v>85</v>
      </c>
      <c r="B45" s="10">
        <v>43951.091729791668</v>
      </c>
      <c r="C45" s="11" t="s">
        <v>400</v>
      </c>
      <c r="D45" s="15" t="s">
        <v>131</v>
      </c>
      <c r="E45" s="12">
        <v>44</v>
      </c>
      <c r="F45" s="11" t="s">
        <v>401</v>
      </c>
      <c r="G45" s="13" t="s">
        <v>402</v>
      </c>
      <c r="H45" s="11" t="s">
        <v>403</v>
      </c>
      <c r="I45" s="13" t="s">
        <v>404</v>
      </c>
      <c r="J45" s="11" t="s">
        <v>99</v>
      </c>
      <c r="K45" s="11" t="s">
        <v>197</v>
      </c>
      <c r="L45" s="11" t="s">
        <v>228</v>
      </c>
      <c r="M45" s="11" t="s">
        <v>243</v>
      </c>
      <c r="N45" s="11" t="s">
        <v>68</v>
      </c>
      <c r="O45" s="14">
        <v>31445</v>
      </c>
      <c r="P45" s="10">
        <v>43951.091729791668</v>
      </c>
      <c r="Q45" s="15">
        <f t="shared" si="0"/>
        <v>34</v>
      </c>
      <c r="R45" s="11" t="s">
        <v>70</v>
      </c>
      <c r="S45" s="11" t="s">
        <v>405</v>
      </c>
    </row>
    <row r="46" spans="1:19" ht="16" x14ac:dyDescent="0.2">
      <c r="A46" s="9">
        <v>86</v>
      </c>
      <c r="B46" s="10">
        <v>43951.09293564815</v>
      </c>
      <c r="C46" s="11" t="s">
        <v>406</v>
      </c>
      <c r="D46" s="15" t="s">
        <v>131</v>
      </c>
      <c r="E46" s="12">
        <v>45</v>
      </c>
      <c r="F46" s="11" t="s">
        <v>407</v>
      </c>
      <c r="G46" s="13" t="s">
        <v>408</v>
      </c>
      <c r="H46" s="11" t="s">
        <v>409</v>
      </c>
      <c r="I46" s="13" t="s">
        <v>410</v>
      </c>
      <c r="J46" s="11" t="s">
        <v>411</v>
      </c>
      <c r="K46" s="11" t="s">
        <v>65</v>
      </c>
      <c r="L46" s="11" t="s">
        <v>128</v>
      </c>
      <c r="M46" s="11" t="s">
        <v>412</v>
      </c>
      <c r="N46" s="11" t="s">
        <v>68</v>
      </c>
      <c r="O46" s="14">
        <v>23951</v>
      </c>
      <c r="P46" s="10">
        <v>43951.09293564815</v>
      </c>
      <c r="Q46" s="15">
        <f t="shared" si="0"/>
        <v>54</v>
      </c>
      <c r="R46" s="11" t="s">
        <v>70</v>
      </c>
      <c r="S46" s="11" t="s">
        <v>71</v>
      </c>
    </row>
    <row r="47" spans="1:19" ht="16" x14ac:dyDescent="0.2">
      <c r="A47" s="9">
        <v>87</v>
      </c>
      <c r="B47" s="10">
        <v>43951.093312546298</v>
      </c>
      <c r="C47" s="11" t="s">
        <v>413</v>
      </c>
      <c r="D47" s="15" t="s">
        <v>131</v>
      </c>
      <c r="E47" s="12">
        <v>46</v>
      </c>
      <c r="F47" s="11" t="s">
        <v>414</v>
      </c>
      <c r="G47" s="13" t="s">
        <v>415</v>
      </c>
      <c r="H47" s="11" t="s">
        <v>416</v>
      </c>
      <c r="I47" s="13" t="s">
        <v>417</v>
      </c>
      <c r="J47" s="11" t="s">
        <v>418</v>
      </c>
      <c r="K47" s="11" t="s">
        <v>110</v>
      </c>
      <c r="L47" s="11" t="s">
        <v>419</v>
      </c>
      <c r="M47" s="11" t="s">
        <v>420</v>
      </c>
      <c r="N47" s="11" t="s">
        <v>81</v>
      </c>
      <c r="O47" s="14">
        <v>26790</v>
      </c>
      <c r="P47" s="10">
        <v>43951.093312546298</v>
      </c>
      <c r="Q47" s="15">
        <f t="shared" si="0"/>
        <v>46</v>
      </c>
      <c r="R47" s="11" t="s">
        <v>82</v>
      </c>
      <c r="S47" s="11" t="s">
        <v>71</v>
      </c>
    </row>
    <row r="48" spans="1:19" ht="16" x14ac:dyDescent="0.2">
      <c r="A48" s="9">
        <v>91</v>
      </c>
      <c r="B48" s="10">
        <v>43951.220189791668</v>
      </c>
      <c r="C48" s="11" t="s">
        <v>421</v>
      </c>
      <c r="D48" s="15" t="s">
        <v>131</v>
      </c>
      <c r="E48" s="12">
        <v>47</v>
      </c>
      <c r="F48" s="11" t="s">
        <v>95</v>
      </c>
      <c r="G48" s="13" t="s">
        <v>422</v>
      </c>
      <c r="H48" s="11" t="s">
        <v>27</v>
      </c>
      <c r="I48" s="13" t="s">
        <v>423</v>
      </c>
      <c r="J48" s="11" t="s">
        <v>395</v>
      </c>
      <c r="K48" s="11" t="s">
        <v>212</v>
      </c>
      <c r="L48" s="11" t="s">
        <v>257</v>
      </c>
      <c r="M48" s="11" t="s">
        <v>412</v>
      </c>
      <c r="N48" s="11" t="s">
        <v>81</v>
      </c>
      <c r="O48" s="14">
        <v>24022</v>
      </c>
      <c r="P48" s="10">
        <v>43951.220189791668</v>
      </c>
      <c r="Q48" s="15">
        <f t="shared" si="0"/>
        <v>54</v>
      </c>
      <c r="R48" s="11" t="s">
        <v>82</v>
      </c>
      <c r="S48" s="11" t="s">
        <v>71</v>
      </c>
    </row>
    <row r="49" spans="1:19" s="17" customFormat="1" ht="82.5" customHeight="1" x14ac:dyDescent="0.2">
      <c r="A49" s="9">
        <v>96</v>
      </c>
      <c r="B49" s="10">
        <v>43951.339143715275</v>
      </c>
      <c r="C49" s="11" t="s">
        <v>424</v>
      </c>
      <c r="D49" s="12">
        <v>0</v>
      </c>
      <c r="E49" s="12">
        <v>48</v>
      </c>
      <c r="F49" s="11" t="s">
        <v>425</v>
      </c>
      <c r="G49" s="13" t="s">
        <v>426</v>
      </c>
      <c r="H49" s="11" t="s">
        <v>427</v>
      </c>
      <c r="I49" s="13" t="s">
        <v>428</v>
      </c>
      <c r="J49" s="11" t="s">
        <v>429</v>
      </c>
      <c r="K49" s="11" t="s">
        <v>78</v>
      </c>
      <c r="L49" s="11" t="s">
        <v>119</v>
      </c>
      <c r="M49" s="11" t="s">
        <v>420</v>
      </c>
      <c r="N49" s="11" t="s">
        <v>68</v>
      </c>
      <c r="O49" s="14">
        <v>26888</v>
      </c>
      <c r="P49" s="10">
        <v>43951.339143715275</v>
      </c>
      <c r="Q49" s="15">
        <f t="shared" si="0"/>
        <v>46</v>
      </c>
      <c r="R49" s="11" t="s">
        <v>93</v>
      </c>
      <c r="S49" s="11" t="s">
        <v>430</v>
      </c>
    </row>
    <row r="50" spans="1:19" ht="16" x14ac:dyDescent="0.2">
      <c r="A50" s="9">
        <v>97</v>
      </c>
      <c r="B50" s="10">
        <v>43951.340705057868</v>
      </c>
      <c r="C50" s="11" t="s">
        <v>431</v>
      </c>
      <c r="D50" s="12">
        <v>0</v>
      </c>
      <c r="E50" s="12">
        <v>49</v>
      </c>
      <c r="F50" s="11" t="s">
        <v>432</v>
      </c>
      <c r="G50" s="13" t="s">
        <v>433</v>
      </c>
      <c r="H50" s="11" t="s">
        <v>434</v>
      </c>
      <c r="I50" s="13" t="s">
        <v>435</v>
      </c>
      <c r="J50" s="11" t="s">
        <v>436</v>
      </c>
      <c r="K50" s="11" t="s">
        <v>110</v>
      </c>
      <c r="L50" s="11" t="s">
        <v>189</v>
      </c>
      <c r="M50" s="11" t="s">
        <v>437</v>
      </c>
      <c r="N50" s="11" t="s">
        <v>68</v>
      </c>
      <c r="O50" s="14">
        <v>18033</v>
      </c>
      <c r="P50" s="10">
        <v>43951.340705057868</v>
      </c>
      <c r="Q50" s="15">
        <f t="shared" si="0"/>
        <v>70</v>
      </c>
      <c r="R50" s="11" t="s">
        <v>70</v>
      </c>
      <c r="S50" s="11" t="s">
        <v>71</v>
      </c>
    </row>
    <row r="51" spans="1:19" ht="86" customHeight="1" x14ac:dyDescent="0.2">
      <c r="A51" s="9">
        <v>99</v>
      </c>
      <c r="B51" s="10">
        <v>43951.369375752314</v>
      </c>
      <c r="C51" s="11" t="s">
        <v>438</v>
      </c>
      <c r="D51" s="12">
        <v>0</v>
      </c>
      <c r="E51" s="12">
        <v>50</v>
      </c>
      <c r="F51" s="11" t="s">
        <v>439</v>
      </c>
      <c r="G51" s="13" t="s">
        <v>440</v>
      </c>
      <c r="H51" s="11" t="s">
        <v>441</v>
      </c>
      <c r="I51" s="13" t="s">
        <v>442</v>
      </c>
      <c r="J51" s="11" t="s">
        <v>443</v>
      </c>
      <c r="K51" s="11" t="s">
        <v>340</v>
      </c>
      <c r="L51" s="11" t="s">
        <v>257</v>
      </c>
      <c r="M51" s="11" t="s">
        <v>190</v>
      </c>
      <c r="N51" s="11" t="s">
        <v>68</v>
      </c>
      <c r="O51" s="14">
        <v>31205</v>
      </c>
      <c r="P51" s="10">
        <v>43951.369375752314</v>
      </c>
      <c r="Q51" s="15">
        <f t="shared" si="0"/>
        <v>34</v>
      </c>
      <c r="R51" s="11" t="s">
        <v>70</v>
      </c>
      <c r="S51" s="11" t="s">
        <v>71</v>
      </c>
    </row>
    <row r="52" spans="1:19" ht="16" x14ac:dyDescent="0.2">
      <c r="A52" s="9">
        <v>101</v>
      </c>
      <c r="B52" s="10">
        <v>43951.410113854166</v>
      </c>
      <c r="C52" s="11" t="s">
        <v>444</v>
      </c>
      <c r="D52" s="12">
        <v>0</v>
      </c>
      <c r="E52" s="12">
        <v>51</v>
      </c>
      <c r="F52" s="11" t="s">
        <v>445</v>
      </c>
      <c r="G52" s="13" t="s">
        <v>446</v>
      </c>
      <c r="H52" s="11" t="s">
        <v>447</v>
      </c>
      <c r="I52" s="13" t="s">
        <v>448</v>
      </c>
      <c r="J52" s="11" t="s">
        <v>449</v>
      </c>
      <c r="K52" s="11" t="s">
        <v>100</v>
      </c>
      <c r="L52" s="11" t="s">
        <v>341</v>
      </c>
      <c r="M52" s="11" t="s">
        <v>213</v>
      </c>
      <c r="N52" s="11" t="s">
        <v>81</v>
      </c>
      <c r="O52" s="14">
        <v>30583</v>
      </c>
      <c r="P52" s="10">
        <v>43951.410113854166</v>
      </c>
      <c r="Q52" s="15">
        <f t="shared" si="0"/>
        <v>36</v>
      </c>
      <c r="R52" s="11" t="s">
        <v>70</v>
      </c>
      <c r="S52" s="11" t="s">
        <v>71</v>
      </c>
    </row>
    <row r="53" spans="1:19" ht="32" x14ac:dyDescent="0.2">
      <c r="A53" s="9">
        <v>102</v>
      </c>
      <c r="B53" s="10">
        <v>43951.441315995369</v>
      </c>
      <c r="C53" s="11" t="s">
        <v>450</v>
      </c>
      <c r="D53" s="12">
        <v>0</v>
      </c>
      <c r="E53" s="12">
        <v>52</v>
      </c>
      <c r="F53" s="11" t="s">
        <v>451</v>
      </c>
      <c r="G53" s="13" t="s">
        <v>452</v>
      </c>
      <c r="H53" s="11" t="s">
        <v>453</v>
      </c>
      <c r="I53" s="13" t="s">
        <v>454</v>
      </c>
      <c r="J53" s="11" t="s">
        <v>455</v>
      </c>
      <c r="K53" s="11" t="s">
        <v>127</v>
      </c>
      <c r="L53" s="11" t="s">
        <v>171</v>
      </c>
      <c r="M53" s="11" t="s">
        <v>266</v>
      </c>
      <c r="N53" s="11" t="s">
        <v>81</v>
      </c>
      <c r="O53" s="14">
        <v>33301</v>
      </c>
      <c r="P53" s="10">
        <v>43951.441315995369</v>
      </c>
      <c r="Q53" s="15">
        <f t="shared" si="0"/>
        <v>29</v>
      </c>
      <c r="R53" s="11" t="s">
        <v>93</v>
      </c>
      <c r="S53" s="11" t="s">
        <v>71</v>
      </c>
    </row>
    <row r="54" spans="1:19" ht="16" x14ac:dyDescent="0.2">
      <c r="A54" s="9">
        <v>105</v>
      </c>
      <c r="B54" s="10">
        <v>43951.662816747688</v>
      </c>
      <c r="C54" s="11" t="s">
        <v>456</v>
      </c>
      <c r="D54" s="12">
        <v>0</v>
      </c>
      <c r="E54" s="12">
        <v>53</v>
      </c>
      <c r="F54" s="11" t="s">
        <v>457</v>
      </c>
      <c r="G54" s="13" t="s">
        <v>458</v>
      </c>
      <c r="H54" s="11" t="s">
        <v>459</v>
      </c>
      <c r="I54" s="13" t="s">
        <v>460</v>
      </c>
      <c r="J54" s="11" t="s">
        <v>461</v>
      </c>
      <c r="K54" s="11" t="s">
        <v>197</v>
      </c>
      <c r="L54" s="11" t="s">
        <v>220</v>
      </c>
      <c r="M54" s="11" t="s">
        <v>229</v>
      </c>
      <c r="N54" s="11" t="s">
        <v>68</v>
      </c>
      <c r="O54" s="14">
        <v>29272</v>
      </c>
      <c r="P54" s="10">
        <v>43951.662816747688</v>
      </c>
      <c r="Q54" s="15">
        <f t="shared" si="0"/>
        <v>40</v>
      </c>
      <c r="R54" s="11" t="s">
        <v>70</v>
      </c>
      <c r="S54" s="11" t="s">
        <v>302</v>
      </c>
    </row>
    <row r="55" spans="1:19" s="17" customFormat="1" ht="16" x14ac:dyDescent="0.2">
      <c r="A55" s="9">
        <v>106</v>
      </c>
      <c r="B55" s="10">
        <v>43951.735275763887</v>
      </c>
      <c r="C55" s="11" t="s">
        <v>462</v>
      </c>
      <c r="D55" s="12">
        <v>0</v>
      </c>
      <c r="E55" s="12">
        <v>54</v>
      </c>
      <c r="F55" s="11" t="s">
        <v>463</v>
      </c>
      <c r="G55" s="13" t="s">
        <v>464</v>
      </c>
      <c r="H55" s="11" t="s">
        <v>34</v>
      </c>
      <c r="I55" s="13" t="s">
        <v>465</v>
      </c>
      <c r="J55" s="11" t="s">
        <v>466</v>
      </c>
      <c r="K55" s="11" t="s">
        <v>110</v>
      </c>
      <c r="L55" s="11" t="s">
        <v>467</v>
      </c>
      <c r="M55" s="11" t="s">
        <v>243</v>
      </c>
      <c r="N55" s="11" t="s">
        <v>68</v>
      </c>
      <c r="O55" s="14">
        <v>31554</v>
      </c>
      <c r="P55" s="10">
        <v>43951.735275763887</v>
      </c>
      <c r="Q55" s="15">
        <f t="shared" si="0"/>
        <v>33</v>
      </c>
      <c r="R55" s="11" t="s">
        <v>258</v>
      </c>
      <c r="S55" s="11" t="s">
        <v>468</v>
      </c>
    </row>
    <row r="56" spans="1:19" ht="16" x14ac:dyDescent="0.2">
      <c r="A56" s="9">
        <v>107</v>
      </c>
      <c r="B56" s="23">
        <v>43951.885959178238</v>
      </c>
      <c r="C56" s="23" t="s">
        <v>469</v>
      </c>
      <c r="D56" s="15">
        <v>0</v>
      </c>
      <c r="E56" s="12">
        <v>55</v>
      </c>
      <c r="F56" s="23" t="s">
        <v>470</v>
      </c>
      <c r="G56" s="13" t="s">
        <v>471</v>
      </c>
      <c r="H56" s="23" t="s">
        <v>472</v>
      </c>
      <c r="I56" s="13" t="s">
        <v>473</v>
      </c>
      <c r="J56" s="23" t="s">
        <v>474</v>
      </c>
      <c r="K56" s="23" t="s">
        <v>127</v>
      </c>
      <c r="L56" s="23" t="s">
        <v>180</v>
      </c>
      <c r="M56" s="23" t="s">
        <v>475</v>
      </c>
      <c r="N56" s="23" t="s">
        <v>68</v>
      </c>
      <c r="O56" s="14">
        <v>19449</v>
      </c>
      <c r="P56" s="14">
        <v>43951.885959178238</v>
      </c>
      <c r="Q56" s="15">
        <f t="shared" si="0"/>
        <v>67</v>
      </c>
      <c r="R56" s="23" t="s">
        <v>258</v>
      </c>
      <c r="S56" s="23" t="s">
        <v>45</v>
      </c>
    </row>
    <row r="57" spans="1:19" ht="16" x14ac:dyDescent="0.2">
      <c r="A57" s="9">
        <v>24</v>
      </c>
      <c r="B57" s="10">
        <v>43950.876729571763</v>
      </c>
      <c r="C57" s="11" t="s">
        <v>476</v>
      </c>
      <c r="D57" s="18">
        <v>0</v>
      </c>
      <c r="E57" s="12">
        <v>56</v>
      </c>
      <c r="F57" s="4" t="s">
        <v>477</v>
      </c>
      <c r="G57" s="13" t="s">
        <v>478</v>
      </c>
      <c r="H57" s="4" t="s">
        <v>479</v>
      </c>
      <c r="I57" s="13" t="s">
        <v>480</v>
      </c>
      <c r="J57" s="11" t="s">
        <v>481</v>
      </c>
      <c r="K57" s="11" t="s">
        <v>137</v>
      </c>
      <c r="L57" s="11" t="s">
        <v>228</v>
      </c>
      <c r="M57" s="11" t="s">
        <v>120</v>
      </c>
      <c r="N57" s="24" t="s">
        <v>482</v>
      </c>
      <c r="O57" s="14">
        <v>33696</v>
      </c>
      <c r="P57" s="10">
        <v>43950.876729571763</v>
      </c>
      <c r="Q57" s="15">
        <f t="shared" si="0"/>
        <v>28</v>
      </c>
      <c r="R57" s="11" t="s">
        <v>258</v>
      </c>
      <c r="S57" s="11" t="s">
        <v>483</v>
      </c>
    </row>
    <row r="58" spans="1:19" ht="32" x14ac:dyDescent="0.2">
      <c r="A58" s="19">
        <v>47</v>
      </c>
      <c r="B58" s="20">
        <v>43950.947597557868</v>
      </c>
      <c r="C58" s="4" t="s">
        <v>484</v>
      </c>
      <c r="D58" s="25">
        <v>0</v>
      </c>
      <c r="E58" s="12">
        <v>57</v>
      </c>
      <c r="F58" s="4" t="s">
        <v>485</v>
      </c>
      <c r="G58" s="13" t="s">
        <v>486</v>
      </c>
      <c r="H58" s="4" t="s">
        <v>487</v>
      </c>
      <c r="I58" s="13" t="s">
        <v>488</v>
      </c>
      <c r="J58" s="4" t="s">
        <v>489</v>
      </c>
      <c r="K58" s="4" t="s">
        <v>110</v>
      </c>
      <c r="L58" s="4" t="s">
        <v>333</v>
      </c>
      <c r="M58" s="4" t="s">
        <v>120</v>
      </c>
      <c r="N58" s="4" t="s">
        <v>81</v>
      </c>
      <c r="O58" s="22">
        <v>33741</v>
      </c>
      <c r="P58" s="20">
        <v>43950.947597557868</v>
      </c>
      <c r="Q58" s="15">
        <f t="shared" si="0"/>
        <v>27</v>
      </c>
      <c r="R58" s="4" t="s">
        <v>93</v>
      </c>
      <c r="S58" s="4" t="s">
        <v>490</v>
      </c>
    </row>
    <row r="59" spans="1:19" ht="86.75" customHeight="1" x14ac:dyDescent="0.2">
      <c r="A59" s="19">
        <v>57</v>
      </c>
      <c r="B59" s="20">
        <v>43950.964480000002</v>
      </c>
      <c r="C59" s="4" t="s">
        <v>491</v>
      </c>
      <c r="D59" s="21">
        <v>0</v>
      </c>
      <c r="E59" s="12">
        <v>58</v>
      </c>
      <c r="F59" s="4" t="s">
        <v>492</v>
      </c>
      <c r="G59" s="13" t="s">
        <v>493</v>
      </c>
      <c r="H59" s="4" t="s">
        <v>494</v>
      </c>
      <c r="I59" s="13" t="s">
        <v>495</v>
      </c>
      <c r="J59" s="4" t="s">
        <v>496</v>
      </c>
      <c r="K59" s="4" t="s">
        <v>294</v>
      </c>
      <c r="L59" s="4" t="s">
        <v>111</v>
      </c>
      <c r="M59" s="4" t="s">
        <v>497</v>
      </c>
      <c r="N59" s="4" t="s">
        <v>81</v>
      </c>
      <c r="O59" s="22">
        <v>21916</v>
      </c>
      <c r="P59" s="20">
        <v>43950.964480000002</v>
      </c>
      <c r="Q59" s="15">
        <f t="shared" si="0"/>
        <v>60</v>
      </c>
      <c r="R59" s="4" t="s">
        <v>82</v>
      </c>
      <c r="S59" s="4" t="s">
        <v>71</v>
      </c>
    </row>
    <row r="60" spans="1:19" ht="68.25" customHeight="1" x14ac:dyDescent="0.2">
      <c r="A60" s="19">
        <v>66</v>
      </c>
      <c r="B60" s="20">
        <v>43950.994858437502</v>
      </c>
      <c r="C60" s="4" t="s">
        <v>498</v>
      </c>
      <c r="D60" s="21">
        <v>0</v>
      </c>
      <c r="E60" s="12">
        <v>59</v>
      </c>
      <c r="F60" s="4" t="s">
        <v>499</v>
      </c>
      <c r="G60" s="13" t="s">
        <v>500</v>
      </c>
      <c r="H60" s="4" t="s">
        <v>501</v>
      </c>
      <c r="I60" s="13" t="s">
        <v>502</v>
      </c>
      <c r="J60" s="4" t="s">
        <v>503</v>
      </c>
      <c r="K60" s="4" t="s">
        <v>100</v>
      </c>
      <c r="L60" s="4" t="s">
        <v>419</v>
      </c>
      <c r="M60" s="4" t="s">
        <v>67</v>
      </c>
      <c r="N60" s="4" t="s">
        <v>68</v>
      </c>
      <c r="O60" s="22">
        <v>33122</v>
      </c>
      <c r="P60" s="20">
        <v>43950.994858437502</v>
      </c>
      <c r="Q60" s="15">
        <f t="shared" si="0"/>
        <v>29</v>
      </c>
      <c r="R60" s="4" t="s">
        <v>70</v>
      </c>
      <c r="S60" s="4" t="s">
        <v>504</v>
      </c>
    </row>
    <row r="61" spans="1:19" ht="16" x14ac:dyDescent="0.2">
      <c r="A61" s="9">
        <v>73</v>
      </c>
      <c r="B61" s="10">
        <v>43951.010598217596</v>
      </c>
      <c r="C61" s="11" t="s">
        <v>505</v>
      </c>
      <c r="D61" s="18">
        <v>0</v>
      </c>
      <c r="E61" s="12">
        <v>60</v>
      </c>
      <c r="F61" s="11" t="s">
        <v>506</v>
      </c>
      <c r="G61" s="13" t="s">
        <v>507</v>
      </c>
      <c r="H61" s="11" t="s">
        <v>508</v>
      </c>
      <c r="I61" s="13" t="s">
        <v>509</v>
      </c>
      <c r="J61" s="11" t="s">
        <v>510</v>
      </c>
      <c r="K61" s="11" t="s">
        <v>100</v>
      </c>
      <c r="L61" s="11" t="s">
        <v>467</v>
      </c>
      <c r="M61" s="11" t="s">
        <v>511</v>
      </c>
      <c r="N61" s="11" t="s">
        <v>68</v>
      </c>
      <c r="O61" s="14">
        <v>35330</v>
      </c>
      <c r="P61" s="10">
        <v>43951.010598217596</v>
      </c>
      <c r="Q61" s="15">
        <f t="shared" si="0"/>
        <v>23</v>
      </c>
      <c r="R61" s="11" t="s">
        <v>258</v>
      </c>
      <c r="S61" s="11" t="s">
        <v>512</v>
      </c>
    </row>
    <row r="62" spans="1:19" ht="16" x14ac:dyDescent="0.2">
      <c r="A62" s="19">
        <v>76</v>
      </c>
      <c r="B62" s="20">
        <v>43951.022997337961</v>
      </c>
      <c r="C62" s="4" t="s">
        <v>513</v>
      </c>
      <c r="D62" s="26">
        <v>0</v>
      </c>
      <c r="E62" s="12">
        <v>61</v>
      </c>
      <c r="F62" s="4" t="s">
        <v>514</v>
      </c>
      <c r="G62" s="13" t="s">
        <v>515</v>
      </c>
      <c r="H62" s="4" t="s">
        <v>516</v>
      </c>
      <c r="I62" s="13" t="s">
        <v>517</v>
      </c>
      <c r="J62" s="4" t="s">
        <v>518</v>
      </c>
      <c r="K62" s="4" t="s">
        <v>137</v>
      </c>
      <c r="L62" s="4" t="s">
        <v>228</v>
      </c>
      <c r="M62" s="4" t="s">
        <v>120</v>
      </c>
      <c r="N62" s="4" t="s">
        <v>68</v>
      </c>
      <c r="O62" s="22">
        <v>33696</v>
      </c>
      <c r="P62" s="20">
        <v>43951.022997337961</v>
      </c>
      <c r="Q62" s="15">
        <f t="shared" si="0"/>
        <v>28</v>
      </c>
      <c r="R62" s="4" t="s">
        <v>82</v>
      </c>
      <c r="S62" s="4" t="s">
        <v>71</v>
      </c>
    </row>
    <row r="63" spans="1:19" s="17" customFormat="1" ht="117.75" customHeight="1" x14ac:dyDescent="0.2">
      <c r="A63" s="19">
        <v>2</v>
      </c>
      <c r="B63" s="20">
        <v>43949.645901608797</v>
      </c>
      <c r="C63" s="4" t="s">
        <v>519</v>
      </c>
      <c r="D63" s="21">
        <v>1</v>
      </c>
      <c r="E63" s="21"/>
      <c r="F63" s="4" t="s">
        <v>520</v>
      </c>
      <c r="G63" s="27"/>
      <c r="H63" s="4" t="s">
        <v>521</v>
      </c>
      <c r="I63" s="27"/>
      <c r="J63" s="4" t="s">
        <v>522</v>
      </c>
      <c r="K63" s="4" t="s">
        <v>110</v>
      </c>
      <c r="L63" s="4" t="s">
        <v>66</v>
      </c>
      <c r="M63" s="4" t="s">
        <v>523</v>
      </c>
      <c r="N63" s="4" t="s">
        <v>68</v>
      </c>
      <c r="O63" s="14">
        <v>26422</v>
      </c>
      <c r="P63" s="20">
        <v>43949.645901608797</v>
      </c>
      <c r="Q63" s="15">
        <f t="shared" si="0"/>
        <v>47</v>
      </c>
      <c r="R63" s="4" t="s">
        <v>93</v>
      </c>
      <c r="S63" s="4" t="s">
        <v>302</v>
      </c>
    </row>
    <row r="64" spans="1:19" ht="16" x14ac:dyDescent="0.2">
      <c r="A64" s="9">
        <v>3</v>
      </c>
      <c r="B64" s="10">
        <v>43949.6803315625</v>
      </c>
      <c r="C64" s="11" t="s">
        <v>524</v>
      </c>
      <c r="D64" s="18">
        <v>1</v>
      </c>
      <c r="E64" s="18"/>
      <c r="F64" s="11" t="s">
        <v>525</v>
      </c>
      <c r="G64" s="13"/>
      <c r="H64" s="11" t="s">
        <v>526</v>
      </c>
      <c r="I64" s="13"/>
      <c r="J64" s="11" t="s">
        <v>527</v>
      </c>
      <c r="K64" s="11" t="s">
        <v>137</v>
      </c>
      <c r="L64" s="11" t="s">
        <v>189</v>
      </c>
      <c r="M64" s="11" t="s">
        <v>102</v>
      </c>
      <c r="N64" s="11" t="s">
        <v>68</v>
      </c>
      <c r="O64" s="14">
        <v>32248</v>
      </c>
      <c r="P64" s="10">
        <v>43949.6803315625</v>
      </c>
      <c r="Q64" s="15">
        <f t="shared" si="0"/>
        <v>32</v>
      </c>
      <c r="R64" s="11" t="s">
        <v>70</v>
      </c>
      <c r="S64" s="11" t="s">
        <v>504</v>
      </c>
    </row>
    <row r="65" spans="1:19" ht="109.5" customHeight="1" x14ac:dyDescent="0.2">
      <c r="A65" s="9">
        <v>7</v>
      </c>
      <c r="B65" s="10">
        <v>43949.85735672454</v>
      </c>
      <c r="C65" s="11" t="s">
        <v>528</v>
      </c>
      <c r="D65" s="18">
        <v>1</v>
      </c>
      <c r="E65" s="18"/>
      <c r="F65" s="11" t="s">
        <v>529</v>
      </c>
      <c r="G65" s="13"/>
      <c r="H65" s="11" t="s">
        <v>530</v>
      </c>
      <c r="I65" s="13"/>
      <c r="J65" s="11" t="s">
        <v>531</v>
      </c>
      <c r="K65" s="11" t="s">
        <v>127</v>
      </c>
      <c r="L65" s="11" t="s">
        <v>419</v>
      </c>
      <c r="M65" s="11" t="s">
        <v>266</v>
      </c>
      <c r="N65" s="11" t="s">
        <v>68</v>
      </c>
      <c r="O65" s="14">
        <v>33303</v>
      </c>
      <c r="P65" s="10">
        <v>43949.85735672454</v>
      </c>
      <c r="Q65" s="15">
        <f t="shared" si="0"/>
        <v>29</v>
      </c>
      <c r="R65" s="11" t="s">
        <v>70</v>
      </c>
      <c r="S65" s="11" t="s">
        <v>532</v>
      </c>
    </row>
    <row r="66" spans="1:19" s="17" customFormat="1" ht="32" x14ac:dyDescent="0.2">
      <c r="A66" s="9">
        <v>11</v>
      </c>
      <c r="B66" s="10">
        <v>43950.841693877315</v>
      </c>
      <c r="C66" s="11" t="s">
        <v>533</v>
      </c>
      <c r="D66" s="18">
        <v>1</v>
      </c>
      <c r="E66" s="18"/>
      <c r="F66" s="11" t="s">
        <v>534</v>
      </c>
      <c r="G66" s="13"/>
      <c r="H66" s="11" t="s">
        <v>535</v>
      </c>
      <c r="I66" s="13"/>
      <c r="J66" s="11" t="s">
        <v>536</v>
      </c>
      <c r="K66" s="11" t="s">
        <v>294</v>
      </c>
      <c r="L66" s="11" t="s">
        <v>79</v>
      </c>
      <c r="M66" s="11" t="s">
        <v>301</v>
      </c>
      <c r="N66" s="11" t="s">
        <v>68</v>
      </c>
      <c r="O66" s="14">
        <v>31802</v>
      </c>
      <c r="P66" s="10">
        <v>43950.841693877315</v>
      </c>
      <c r="Q66" s="15">
        <f t="shared" si="0"/>
        <v>33</v>
      </c>
      <c r="R66" s="11" t="s">
        <v>70</v>
      </c>
      <c r="S66" s="11" t="s">
        <v>71</v>
      </c>
    </row>
    <row r="67" spans="1:19" ht="81.75" customHeight="1" x14ac:dyDescent="0.2">
      <c r="A67" s="9">
        <v>12</v>
      </c>
      <c r="B67" s="10">
        <v>43950.847863171293</v>
      </c>
      <c r="C67" s="11" t="s">
        <v>537</v>
      </c>
      <c r="D67" s="15" t="s">
        <v>111</v>
      </c>
      <c r="E67" s="15"/>
      <c r="F67" s="11" t="s">
        <v>538</v>
      </c>
      <c r="G67" s="13"/>
      <c r="H67" s="11" t="s">
        <v>538</v>
      </c>
      <c r="I67" s="13"/>
      <c r="J67" s="11" t="s">
        <v>538</v>
      </c>
      <c r="K67" s="24" t="s">
        <v>137</v>
      </c>
      <c r="L67" s="24" t="s">
        <v>539</v>
      </c>
      <c r="M67" s="24" t="s">
        <v>540</v>
      </c>
      <c r="N67" s="24" t="s">
        <v>68</v>
      </c>
      <c r="O67" s="28">
        <v>43950</v>
      </c>
      <c r="P67" s="29">
        <v>43950.847863171293</v>
      </c>
      <c r="Q67" s="30">
        <f t="shared" ref="Q67:Q109" si="1">DATEDIF(O67,P67,"y")</f>
        <v>0</v>
      </c>
      <c r="R67" s="11" t="s">
        <v>70</v>
      </c>
      <c r="S67" s="11" t="s">
        <v>541</v>
      </c>
    </row>
    <row r="68" spans="1:19" ht="16" x14ac:dyDescent="0.2">
      <c r="A68" s="9">
        <v>14</v>
      </c>
      <c r="B68" s="10">
        <v>43950.848396030095</v>
      </c>
      <c r="C68" s="11" t="s">
        <v>542</v>
      </c>
      <c r="D68" s="18">
        <v>1</v>
      </c>
      <c r="E68" s="18"/>
      <c r="F68" s="11" t="s">
        <v>543</v>
      </c>
      <c r="G68" s="13"/>
      <c r="H68" s="11" t="s">
        <v>544</v>
      </c>
      <c r="I68" s="13"/>
      <c r="J68" s="11" t="s">
        <v>545</v>
      </c>
      <c r="K68" s="11" t="s">
        <v>127</v>
      </c>
      <c r="L68" s="11" t="s">
        <v>171</v>
      </c>
      <c r="M68" s="11" t="s">
        <v>286</v>
      </c>
      <c r="N68" s="11" t="s">
        <v>81</v>
      </c>
      <c r="O68" s="14">
        <v>27457</v>
      </c>
      <c r="P68" s="10">
        <v>43950.848396030095</v>
      </c>
      <c r="Q68" s="15">
        <f t="shared" si="1"/>
        <v>45</v>
      </c>
      <c r="R68" s="11" t="s">
        <v>82</v>
      </c>
      <c r="S68" s="11" t="s">
        <v>259</v>
      </c>
    </row>
    <row r="69" spans="1:19" ht="16" x14ac:dyDescent="0.2">
      <c r="A69" s="19">
        <v>15</v>
      </c>
      <c r="B69" s="20">
        <v>43950.852345659725</v>
      </c>
      <c r="C69" s="4" t="s">
        <v>546</v>
      </c>
      <c r="D69" s="21">
        <v>1</v>
      </c>
      <c r="E69" s="21"/>
      <c r="F69" s="4" t="s">
        <v>547</v>
      </c>
      <c r="G69" s="27"/>
      <c r="H69" s="4" t="s">
        <v>548</v>
      </c>
      <c r="I69" s="27"/>
      <c r="J69" s="4" t="s">
        <v>549</v>
      </c>
      <c r="K69" s="4" t="s">
        <v>340</v>
      </c>
      <c r="L69" s="4" t="s">
        <v>79</v>
      </c>
      <c r="M69" s="4" t="s">
        <v>266</v>
      </c>
      <c r="N69" s="4" t="s">
        <v>68</v>
      </c>
      <c r="O69" s="22">
        <v>33414</v>
      </c>
      <c r="P69" s="20">
        <v>43950.852345659725</v>
      </c>
      <c r="Q69" s="15">
        <f t="shared" si="1"/>
        <v>28</v>
      </c>
      <c r="R69" s="4" t="s">
        <v>93</v>
      </c>
      <c r="S69" s="4" t="s">
        <v>378</v>
      </c>
    </row>
    <row r="70" spans="1:19" ht="80" x14ac:dyDescent="0.2">
      <c r="A70" s="9">
        <v>18</v>
      </c>
      <c r="B70" s="10">
        <v>43950.85849017361</v>
      </c>
      <c r="C70" s="11" t="s">
        <v>550</v>
      </c>
      <c r="D70" s="18">
        <v>1</v>
      </c>
      <c r="E70" s="18"/>
      <c r="F70" s="11" t="s">
        <v>551</v>
      </c>
      <c r="G70" s="13"/>
      <c r="H70" s="11" t="s">
        <v>551</v>
      </c>
      <c r="I70" s="13"/>
      <c r="J70" s="11" t="s">
        <v>551</v>
      </c>
      <c r="K70" s="11" t="s">
        <v>100</v>
      </c>
      <c r="L70" s="11" t="s">
        <v>119</v>
      </c>
      <c r="M70" s="11" t="s">
        <v>286</v>
      </c>
      <c r="N70" s="11" t="s">
        <v>68</v>
      </c>
      <c r="O70" s="14">
        <v>27649</v>
      </c>
      <c r="P70" s="10">
        <v>43950.85849017361</v>
      </c>
      <c r="Q70" s="15">
        <f t="shared" si="1"/>
        <v>44</v>
      </c>
      <c r="R70" s="11" t="s">
        <v>93</v>
      </c>
      <c r="S70" s="11" t="s">
        <v>552</v>
      </c>
    </row>
    <row r="71" spans="1:19" ht="16" x14ac:dyDescent="0.2">
      <c r="A71" s="9">
        <v>19</v>
      </c>
      <c r="B71" s="10">
        <v>43950.862355740741</v>
      </c>
      <c r="C71" s="11" t="s">
        <v>553</v>
      </c>
      <c r="D71" s="18">
        <v>1</v>
      </c>
      <c r="E71" s="18"/>
      <c r="F71" s="11" t="s">
        <v>554</v>
      </c>
      <c r="G71" s="13"/>
      <c r="H71" s="11" t="s">
        <v>555</v>
      </c>
      <c r="I71" s="13"/>
      <c r="J71" s="11" t="s">
        <v>556</v>
      </c>
      <c r="K71" s="11" t="s">
        <v>294</v>
      </c>
      <c r="L71" s="11" t="s">
        <v>91</v>
      </c>
      <c r="M71" s="11" t="s">
        <v>286</v>
      </c>
      <c r="N71" s="11" t="s">
        <v>81</v>
      </c>
      <c r="O71" s="14">
        <v>27414</v>
      </c>
      <c r="P71" s="10">
        <v>43950.862355740741</v>
      </c>
      <c r="Q71" s="15">
        <f t="shared" si="1"/>
        <v>45</v>
      </c>
      <c r="R71" s="11" t="s">
        <v>70</v>
      </c>
      <c r="S71" s="11" t="s">
        <v>557</v>
      </c>
    </row>
    <row r="72" spans="1:19" ht="16" x14ac:dyDescent="0.2">
      <c r="A72" s="9">
        <v>21</v>
      </c>
      <c r="B72" s="10">
        <v>43950.865551747687</v>
      </c>
      <c r="C72" s="11" t="s">
        <v>558</v>
      </c>
      <c r="D72" s="18">
        <v>1</v>
      </c>
      <c r="E72" s="18"/>
      <c r="F72" s="11" t="s">
        <v>559</v>
      </c>
      <c r="G72" s="13"/>
      <c r="H72" s="11" t="s">
        <v>560</v>
      </c>
      <c r="I72" s="13"/>
      <c r="J72" s="11" t="s">
        <v>561</v>
      </c>
      <c r="K72" s="11" t="s">
        <v>65</v>
      </c>
      <c r="L72" s="11" t="s">
        <v>279</v>
      </c>
      <c r="M72" s="11" t="s">
        <v>562</v>
      </c>
      <c r="N72" s="11" t="s">
        <v>68</v>
      </c>
      <c r="O72" s="14">
        <v>35616</v>
      </c>
      <c r="P72" s="10">
        <v>43950.865551747687</v>
      </c>
      <c r="Q72" s="15">
        <f t="shared" si="1"/>
        <v>22</v>
      </c>
      <c r="R72" s="11" t="s">
        <v>181</v>
      </c>
      <c r="S72" s="11" t="s">
        <v>563</v>
      </c>
    </row>
    <row r="73" spans="1:19" ht="48" x14ac:dyDescent="0.2">
      <c r="A73" s="9">
        <v>25</v>
      </c>
      <c r="B73" s="10">
        <v>43950.880573310184</v>
      </c>
      <c r="C73" s="11" t="s">
        <v>564</v>
      </c>
      <c r="D73" s="18">
        <v>1</v>
      </c>
      <c r="E73" s="18"/>
      <c r="F73" s="11" t="s">
        <v>565</v>
      </c>
      <c r="G73" s="13"/>
      <c r="H73" s="11" t="s">
        <v>566</v>
      </c>
      <c r="I73" s="13"/>
      <c r="J73" s="11" t="s">
        <v>567</v>
      </c>
      <c r="K73" s="11" t="s">
        <v>340</v>
      </c>
      <c r="L73" s="11" t="s">
        <v>119</v>
      </c>
      <c r="M73" s="11" t="s">
        <v>67</v>
      </c>
      <c r="N73" s="11" t="s">
        <v>68</v>
      </c>
      <c r="O73" s="14">
        <v>33036</v>
      </c>
      <c r="P73" s="10">
        <v>43950.880573310184</v>
      </c>
      <c r="Q73" s="15">
        <f t="shared" si="1"/>
        <v>29</v>
      </c>
      <c r="R73" s="11" t="s">
        <v>70</v>
      </c>
      <c r="S73" s="11" t="s">
        <v>568</v>
      </c>
    </row>
    <row r="74" spans="1:19" ht="16" x14ac:dyDescent="0.2">
      <c r="A74" s="9">
        <v>28</v>
      </c>
      <c r="B74" s="10">
        <v>43950.897266979169</v>
      </c>
      <c r="C74" s="11" t="s">
        <v>569</v>
      </c>
      <c r="D74" s="18">
        <v>1</v>
      </c>
      <c r="E74" s="18"/>
      <c r="F74" s="11" t="s">
        <v>570</v>
      </c>
      <c r="G74" s="13"/>
      <c r="H74" s="11" t="s">
        <v>571</v>
      </c>
      <c r="I74" s="13"/>
      <c r="J74" s="11" t="s">
        <v>570</v>
      </c>
      <c r="K74" s="11" t="s">
        <v>127</v>
      </c>
      <c r="L74" s="11" t="s">
        <v>171</v>
      </c>
      <c r="M74" s="11" t="s">
        <v>205</v>
      </c>
      <c r="N74" s="11" t="s">
        <v>68</v>
      </c>
      <c r="O74" s="14">
        <v>34032</v>
      </c>
      <c r="P74" s="10">
        <v>43950.897266979169</v>
      </c>
      <c r="Q74" s="15">
        <f t="shared" si="1"/>
        <v>27</v>
      </c>
      <c r="R74" s="11" t="s">
        <v>70</v>
      </c>
      <c r="S74" s="11" t="s">
        <v>572</v>
      </c>
    </row>
    <row r="75" spans="1:19" ht="16" x14ac:dyDescent="0.2">
      <c r="A75" s="9">
        <v>29</v>
      </c>
      <c r="B75" s="10">
        <v>43950.899103217591</v>
      </c>
      <c r="C75" s="11" t="s">
        <v>573</v>
      </c>
      <c r="D75" s="18">
        <v>1</v>
      </c>
      <c r="E75" s="18"/>
      <c r="F75" s="11" t="s">
        <v>574</v>
      </c>
      <c r="G75" s="13"/>
      <c r="H75" s="11" t="s">
        <v>575</v>
      </c>
      <c r="I75" s="13"/>
      <c r="J75" s="11" t="s">
        <v>576</v>
      </c>
      <c r="K75" s="11" t="s">
        <v>340</v>
      </c>
      <c r="L75" s="11" t="s">
        <v>390</v>
      </c>
      <c r="M75" s="11" t="s">
        <v>562</v>
      </c>
      <c r="N75" s="11" t="s">
        <v>68</v>
      </c>
      <c r="O75" s="14">
        <v>35591</v>
      </c>
      <c r="P75" s="10">
        <v>43950.899103217591</v>
      </c>
      <c r="Q75" s="15">
        <f t="shared" si="1"/>
        <v>22</v>
      </c>
      <c r="R75" s="11" t="s">
        <v>70</v>
      </c>
      <c r="S75" s="11" t="s">
        <v>541</v>
      </c>
    </row>
    <row r="76" spans="1:19" ht="16" x14ac:dyDescent="0.2">
      <c r="A76" s="9">
        <v>30</v>
      </c>
      <c r="B76" s="10">
        <v>43950.903677175927</v>
      </c>
      <c r="C76" s="11" t="s">
        <v>577</v>
      </c>
      <c r="D76" s="18">
        <v>1</v>
      </c>
      <c r="E76" s="18"/>
      <c r="F76" s="11" t="s">
        <v>578</v>
      </c>
      <c r="G76" s="13"/>
      <c r="H76" s="11" t="s">
        <v>578</v>
      </c>
      <c r="I76" s="13"/>
      <c r="J76" s="11" t="s">
        <v>578</v>
      </c>
      <c r="K76" s="11" t="s">
        <v>137</v>
      </c>
      <c r="L76" s="11" t="s">
        <v>390</v>
      </c>
      <c r="M76" s="11" t="s">
        <v>92</v>
      </c>
      <c r="N76" s="11" t="s">
        <v>68</v>
      </c>
      <c r="O76" s="14">
        <v>32608</v>
      </c>
      <c r="P76" s="10">
        <v>43950.903677175927</v>
      </c>
      <c r="Q76" s="15">
        <f t="shared" si="1"/>
        <v>31</v>
      </c>
      <c r="R76" s="11" t="s">
        <v>70</v>
      </c>
      <c r="S76" s="11" t="s">
        <v>568</v>
      </c>
    </row>
    <row r="77" spans="1:19" ht="64" x14ac:dyDescent="0.2">
      <c r="A77" s="9">
        <v>31</v>
      </c>
      <c r="B77" s="10">
        <v>43950.904920219909</v>
      </c>
      <c r="C77" s="11" t="s">
        <v>579</v>
      </c>
      <c r="D77" s="18">
        <v>1</v>
      </c>
      <c r="E77" s="18"/>
      <c r="F77" s="11" t="s">
        <v>580</v>
      </c>
      <c r="G77" s="13"/>
      <c r="H77" s="11" t="s">
        <v>580</v>
      </c>
      <c r="I77" s="13"/>
      <c r="J77" s="11" t="s">
        <v>580</v>
      </c>
      <c r="K77" s="24" t="s">
        <v>110</v>
      </c>
      <c r="L77" s="24" t="s">
        <v>390</v>
      </c>
      <c r="M77" s="24" t="s">
        <v>581</v>
      </c>
      <c r="N77" s="24" t="s">
        <v>68</v>
      </c>
      <c r="O77" s="28">
        <v>41769</v>
      </c>
      <c r="P77" s="29">
        <v>43950.904920219909</v>
      </c>
      <c r="Q77" s="30">
        <f t="shared" si="1"/>
        <v>5</v>
      </c>
      <c r="R77" s="11" t="s">
        <v>93</v>
      </c>
      <c r="S77" s="11" t="s">
        <v>582</v>
      </c>
    </row>
    <row r="78" spans="1:19" ht="96" x14ac:dyDescent="0.2">
      <c r="A78" s="9">
        <v>34</v>
      </c>
      <c r="B78" s="10">
        <v>43950.910335057873</v>
      </c>
      <c r="C78" s="11" t="s">
        <v>583</v>
      </c>
      <c r="D78" s="18">
        <v>1</v>
      </c>
      <c r="E78" s="18"/>
      <c r="F78" s="11" t="s">
        <v>584</v>
      </c>
      <c r="G78" s="13"/>
      <c r="H78" s="11" t="s">
        <v>585</v>
      </c>
      <c r="I78" s="13"/>
      <c r="J78" s="11" t="s">
        <v>586</v>
      </c>
      <c r="K78" s="11" t="s">
        <v>137</v>
      </c>
      <c r="L78" s="11" t="s">
        <v>111</v>
      </c>
      <c r="M78" s="11" t="s">
        <v>190</v>
      </c>
      <c r="N78" s="11" t="s">
        <v>81</v>
      </c>
      <c r="O78" s="14">
        <v>31138</v>
      </c>
      <c r="P78" s="10">
        <v>43950.910335057873</v>
      </c>
      <c r="Q78" s="15">
        <f t="shared" si="1"/>
        <v>35</v>
      </c>
      <c r="R78" s="11" t="s">
        <v>93</v>
      </c>
      <c r="S78" s="11" t="s">
        <v>587</v>
      </c>
    </row>
    <row r="79" spans="1:19" ht="59.75" customHeight="1" x14ac:dyDescent="0.2">
      <c r="A79" s="9">
        <v>35</v>
      </c>
      <c r="B79" s="10">
        <v>43950.912218391204</v>
      </c>
      <c r="C79" s="11" t="s">
        <v>588</v>
      </c>
      <c r="D79" s="18">
        <v>1</v>
      </c>
      <c r="E79" s="18"/>
      <c r="F79" s="11" t="s">
        <v>589</v>
      </c>
      <c r="G79" s="13"/>
      <c r="H79" s="11" t="s">
        <v>590</v>
      </c>
      <c r="I79" s="13"/>
      <c r="J79" s="11" t="s">
        <v>591</v>
      </c>
      <c r="K79" s="11" t="s">
        <v>110</v>
      </c>
      <c r="L79" s="11" t="s">
        <v>66</v>
      </c>
      <c r="M79" s="11" t="s">
        <v>342</v>
      </c>
      <c r="N79" s="11" t="s">
        <v>81</v>
      </c>
      <c r="O79" s="14">
        <v>30805</v>
      </c>
      <c r="P79" s="10">
        <v>43950.912218391204</v>
      </c>
      <c r="Q79" s="15">
        <f t="shared" si="1"/>
        <v>35</v>
      </c>
      <c r="R79" s="11" t="s">
        <v>70</v>
      </c>
      <c r="S79" s="11" t="s">
        <v>378</v>
      </c>
    </row>
    <row r="80" spans="1:19" ht="99.75" customHeight="1" x14ac:dyDescent="0.2">
      <c r="A80" s="9">
        <v>37</v>
      </c>
      <c r="B80" s="10">
        <v>43950.916853055554</v>
      </c>
      <c r="C80" s="11" t="s">
        <v>592</v>
      </c>
      <c r="D80" s="18">
        <v>1</v>
      </c>
      <c r="E80" s="18"/>
      <c r="F80" s="11" t="s">
        <v>589</v>
      </c>
      <c r="G80" s="13"/>
      <c r="H80" s="11" t="s">
        <v>590</v>
      </c>
      <c r="I80" s="13"/>
      <c r="J80" s="11" t="s">
        <v>593</v>
      </c>
      <c r="K80" s="11" t="s">
        <v>188</v>
      </c>
      <c r="L80" s="11" t="s">
        <v>333</v>
      </c>
      <c r="M80" s="11" t="s">
        <v>92</v>
      </c>
      <c r="N80" s="11" t="s">
        <v>81</v>
      </c>
      <c r="O80" s="14">
        <v>32859</v>
      </c>
      <c r="P80" s="10">
        <v>43950.916853055554</v>
      </c>
      <c r="Q80" s="15">
        <f t="shared" si="1"/>
        <v>30</v>
      </c>
      <c r="R80" s="11" t="s">
        <v>93</v>
      </c>
      <c r="S80" s="11" t="s">
        <v>541</v>
      </c>
    </row>
    <row r="81" spans="1:19" ht="16" x14ac:dyDescent="0.2">
      <c r="A81" s="19">
        <v>39</v>
      </c>
      <c r="B81" s="20">
        <v>43950.922571249997</v>
      </c>
      <c r="C81" s="4" t="s">
        <v>594</v>
      </c>
      <c r="D81" s="21">
        <v>1</v>
      </c>
      <c r="E81" s="21"/>
      <c r="F81" s="4" t="s">
        <v>595</v>
      </c>
      <c r="G81" s="27"/>
      <c r="H81" s="4" t="s">
        <v>596</v>
      </c>
      <c r="I81" s="27"/>
      <c r="J81" s="4" t="s">
        <v>597</v>
      </c>
      <c r="K81" s="4" t="s">
        <v>90</v>
      </c>
      <c r="L81" s="4" t="s">
        <v>138</v>
      </c>
      <c r="M81" s="4" t="s">
        <v>147</v>
      </c>
      <c r="N81" s="4" t="s">
        <v>68</v>
      </c>
      <c r="O81" s="22">
        <v>35017</v>
      </c>
      <c r="P81" s="20">
        <v>43950.922571249997</v>
      </c>
      <c r="Q81" s="15">
        <f t="shared" si="1"/>
        <v>24</v>
      </c>
      <c r="R81" s="4" t="s">
        <v>70</v>
      </c>
      <c r="S81" s="4" t="s">
        <v>71</v>
      </c>
    </row>
    <row r="82" spans="1:19" ht="16" x14ac:dyDescent="0.2">
      <c r="A82" s="9">
        <v>40</v>
      </c>
      <c r="B82" s="10">
        <v>43950.924910057867</v>
      </c>
      <c r="C82" s="11" t="s">
        <v>598</v>
      </c>
      <c r="D82" s="18">
        <v>1</v>
      </c>
      <c r="E82" s="18"/>
      <c r="F82" s="11" t="s">
        <v>599</v>
      </c>
      <c r="G82" s="13"/>
      <c r="H82" s="11" t="s">
        <v>600</v>
      </c>
      <c r="I82" s="13"/>
      <c r="J82" s="11" t="s">
        <v>601</v>
      </c>
      <c r="K82" s="11" t="s">
        <v>78</v>
      </c>
      <c r="L82" s="11" t="s">
        <v>198</v>
      </c>
      <c r="M82" s="11" t="s">
        <v>602</v>
      </c>
      <c r="N82" s="11" t="s">
        <v>68</v>
      </c>
      <c r="O82" s="14">
        <v>21770</v>
      </c>
      <c r="P82" s="10">
        <v>43950.924910057867</v>
      </c>
      <c r="Q82" s="15">
        <f t="shared" si="1"/>
        <v>60</v>
      </c>
      <c r="R82" s="11" t="s">
        <v>70</v>
      </c>
      <c r="S82" s="11" t="s">
        <v>603</v>
      </c>
    </row>
    <row r="83" spans="1:19" ht="59.75" customHeight="1" x14ac:dyDescent="0.2">
      <c r="A83" s="9">
        <v>42</v>
      </c>
      <c r="B83" s="10">
        <v>43950.930055324076</v>
      </c>
      <c r="C83" s="11" t="s">
        <v>604</v>
      </c>
      <c r="D83" s="18">
        <v>1</v>
      </c>
      <c r="E83" s="18"/>
      <c r="F83" s="11" t="s">
        <v>605</v>
      </c>
      <c r="G83" s="13"/>
      <c r="H83" s="11" t="s">
        <v>575</v>
      </c>
      <c r="I83" s="13"/>
      <c r="J83" s="11" t="s">
        <v>576</v>
      </c>
      <c r="K83" s="11" t="s">
        <v>340</v>
      </c>
      <c r="L83" s="11" t="s">
        <v>390</v>
      </c>
      <c r="M83" s="11" t="s">
        <v>562</v>
      </c>
      <c r="N83" s="11" t="s">
        <v>68</v>
      </c>
      <c r="O83" s="14">
        <v>35591</v>
      </c>
      <c r="P83" s="10">
        <v>43950.930055324076</v>
      </c>
      <c r="Q83" s="15">
        <f t="shared" si="1"/>
        <v>22</v>
      </c>
      <c r="R83" s="11" t="s">
        <v>70</v>
      </c>
      <c r="S83" s="11" t="s">
        <v>541</v>
      </c>
    </row>
    <row r="84" spans="1:19" s="31" customFormat="1" ht="111.75" customHeight="1" x14ac:dyDescent="0.2">
      <c r="A84" s="19">
        <v>43</v>
      </c>
      <c r="B84" s="20">
        <v>43950.933775057871</v>
      </c>
      <c r="C84" s="4" t="s">
        <v>606</v>
      </c>
      <c r="D84" s="21">
        <v>1</v>
      </c>
      <c r="E84" s="21"/>
      <c r="F84" s="4" t="s">
        <v>607</v>
      </c>
      <c r="G84" s="27"/>
      <c r="H84" s="4" t="s">
        <v>608</v>
      </c>
      <c r="I84" s="27"/>
      <c r="J84" s="4" t="s">
        <v>609</v>
      </c>
      <c r="K84" s="4" t="s">
        <v>100</v>
      </c>
      <c r="L84" s="4" t="s">
        <v>91</v>
      </c>
      <c r="M84" s="4" t="s">
        <v>301</v>
      </c>
      <c r="N84" s="4" t="s">
        <v>68</v>
      </c>
      <c r="O84" s="22">
        <v>32040</v>
      </c>
      <c r="P84" s="20">
        <v>43950.933775057871</v>
      </c>
      <c r="Q84" s="15">
        <f t="shared" si="1"/>
        <v>32</v>
      </c>
      <c r="R84" s="4" t="s">
        <v>70</v>
      </c>
      <c r="S84" s="4" t="s">
        <v>610</v>
      </c>
    </row>
    <row r="85" spans="1:19" s="17" customFormat="1" ht="16" x14ac:dyDescent="0.2">
      <c r="A85" s="9">
        <v>50</v>
      </c>
      <c r="B85" s="10">
        <v>43950.953719722223</v>
      </c>
      <c r="C85" s="11" t="s">
        <v>611</v>
      </c>
      <c r="D85" s="18">
        <v>1</v>
      </c>
      <c r="E85" s="18"/>
      <c r="F85" s="11" t="s">
        <v>612</v>
      </c>
      <c r="G85" s="13"/>
      <c r="H85" s="11" t="s">
        <v>613</v>
      </c>
      <c r="I85" s="13"/>
      <c r="J85" s="11" t="s">
        <v>614</v>
      </c>
      <c r="K85" s="11" t="s">
        <v>100</v>
      </c>
      <c r="L85" s="11" t="s">
        <v>101</v>
      </c>
      <c r="M85" s="11" t="s">
        <v>309</v>
      </c>
      <c r="N85" s="11" t="s">
        <v>81</v>
      </c>
      <c r="O85" s="14">
        <v>23267</v>
      </c>
      <c r="P85" s="10">
        <v>43950.953719722223</v>
      </c>
      <c r="Q85" s="15">
        <f t="shared" si="1"/>
        <v>56</v>
      </c>
      <c r="R85" s="11" t="s">
        <v>70</v>
      </c>
      <c r="S85" s="11" t="s">
        <v>71</v>
      </c>
    </row>
    <row r="86" spans="1:19" ht="16" x14ac:dyDescent="0.2">
      <c r="A86" s="9">
        <v>58</v>
      </c>
      <c r="B86" s="10">
        <v>43950.965495300923</v>
      </c>
      <c r="C86" s="11" t="s">
        <v>615</v>
      </c>
      <c r="D86" s="18">
        <v>1</v>
      </c>
      <c r="E86" s="18"/>
      <c r="F86" s="11" t="s">
        <v>616</v>
      </c>
      <c r="G86" s="13"/>
      <c r="H86" s="11" t="s">
        <v>616</v>
      </c>
      <c r="I86" s="13"/>
      <c r="J86" s="11" t="s">
        <v>616</v>
      </c>
      <c r="K86" s="11" t="s">
        <v>197</v>
      </c>
      <c r="L86" s="11" t="s">
        <v>111</v>
      </c>
      <c r="M86" s="11" t="s">
        <v>80</v>
      </c>
      <c r="N86" s="11" t="s">
        <v>81</v>
      </c>
      <c r="O86" s="14">
        <v>24869</v>
      </c>
      <c r="P86" s="10">
        <v>43950.965495300923</v>
      </c>
      <c r="Q86" s="15">
        <f t="shared" si="1"/>
        <v>52</v>
      </c>
      <c r="R86" s="11" t="s">
        <v>70</v>
      </c>
      <c r="S86" s="11" t="s">
        <v>504</v>
      </c>
    </row>
    <row r="87" spans="1:19" ht="16" x14ac:dyDescent="0.2">
      <c r="A87" s="9">
        <v>59</v>
      </c>
      <c r="B87" s="10">
        <v>43950.966899918982</v>
      </c>
      <c r="C87" s="11" t="s">
        <v>617</v>
      </c>
      <c r="D87" s="18">
        <v>1</v>
      </c>
      <c r="E87" s="18"/>
      <c r="F87" s="11" t="s">
        <v>618</v>
      </c>
      <c r="G87" s="13"/>
      <c r="H87" s="11" t="s">
        <v>575</v>
      </c>
      <c r="I87" s="13"/>
      <c r="J87" s="11" t="s">
        <v>619</v>
      </c>
      <c r="K87" s="11" t="s">
        <v>340</v>
      </c>
      <c r="L87" s="11" t="s">
        <v>390</v>
      </c>
      <c r="M87" s="11" t="s">
        <v>562</v>
      </c>
      <c r="N87" s="11" t="s">
        <v>68</v>
      </c>
      <c r="O87" s="14">
        <v>35591</v>
      </c>
      <c r="P87" s="10">
        <v>43950.966899918982</v>
      </c>
      <c r="Q87" s="15">
        <f t="shared" si="1"/>
        <v>22</v>
      </c>
      <c r="R87" s="11" t="s">
        <v>70</v>
      </c>
      <c r="S87" s="11" t="s">
        <v>302</v>
      </c>
    </row>
    <row r="88" spans="1:19" ht="16" x14ac:dyDescent="0.2">
      <c r="A88" s="19">
        <v>62</v>
      </c>
      <c r="B88" s="20">
        <v>43950.972153101851</v>
      </c>
      <c r="C88" s="4" t="s">
        <v>620</v>
      </c>
      <c r="D88" s="32">
        <v>1</v>
      </c>
      <c r="E88" s="32"/>
      <c r="F88" s="4" t="s">
        <v>621</v>
      </c>
      <c r="G88" s="27"/>
      <c r="H88" s="4" t="s">
        <v>622</v>
      </c>
      <c r="I88" s="27"/>
      <c r="J88" s="4" t="s">
        <v>623</v>
      </c>
      <c r="K88" s="4" t="s">
        <v>197</v>
      </c>
      <c r="L88" s="4" t="s">
        <v>624</v>
      </c>
      <c r="M88" s="4" t="s">
        <v>129</v>
      </c>
      <c r="N88" s="4" t="s">
        <v>81</v>
      </c>
      <c r="O88" s="22">
        <v>25991</v>
      </c>
      <c r="P88" s="20">
        <v>43950.972153101851</v>
      </c>
      <c r="Q88" s="15">
        <f t="shared" si="1"/>
        <v>49</v>
      </c>
      <c r="R88" s="4" t="s">
        <v>70</v>
      </c>
      <c r="S88" s="4" t="s">
        <v>625</v>
      </c>
    </row>
    <row r="89" spans="1:19" s="17" customFormat="1" ht="93" customHeight="1" x14ac:dyDescent="0.2">
      <c r="A89" s="9">
        <v>63</v>
      </c>
      <c r="B89" s="10">
        <v>43950.975720486109</v>
      </c>
      <c r="C89" s="11" t="s">
        <v>626</v>
      </c>
      <c r="D89" s="12">
        <v>1</v>
      </c>
      <c r="E89" s="12"/>
      <c r="F89" s="11" t="s">
        <v>627</v>
      </c>
      <c r="G89" s="13"/>
      <c r="H89" s="11" t="s">
        <v>628</v>
      </c>
      <c r="I89" s="13"/>
      <c r="J89" s="11" t="s">
        <v>629</v>
      </c>
      <c r="K89" s="11" t="s">
        <v>197</v>
      </c>
      <c r="L89" s="11" t="s">
        <v>390</v>
      </c>
      <c r="M89" s="11" t="s">
        <v>266</v>
      </c>
      <c r="N89" s="11" t="s">
        <v>68</v>
      </c>
      <c r="O89" s="14">
        <v>33279</v>
      </c>
      <c r="P89" s="10">
        <v>43950.975720486109</v>
      </c>
      <c r="Q89" s="15">
        <f t="shared" si="1"/>
        <v>29</v>
      </c>
      <c r="R89" s="11" t="s">
        <v>70</v>
      </c>
      <c r="S89" s="11" t="s">
        <v>630</v>
      </c>
    </row>
    <row r="90" spans="1:19" ht="64.25" customHeight="1" x14ac:dyDescent="0.2">
      <c r="A90" s="19">
        <v>65</v>
      </c>
      <c r="B90" s="20">
        <v>43950.979827662035</v>
      </c>
      <c r="C90" s="4" t="s">
        <v>631</v>
      </c>
      <c r="D90" s="21">
        <v>1</v>
      </c>
      <c r="E90" s="21"/>
      <c r="F90" s="4" t="s">
        <v>632</v>
      </c>
      <c r="G90" s="27"/>
      <c r="H90" s="4" t="s">
        <v>633</v>
      </c>
      <c r="I90" s="27"/>
      <c r="J90" s="4" t="s">
        <v>634</v>
      </c>
      <c r="K90" s="4" t="s">
        <v>340</v>
      </c>
      <c r="L90" s="4" t="s">
        <v>390</v>
      </c>
      <c r="M90" s="4" t="s">
        <v>92</v>
      </c>
      <c r="N90" s="4" t="s">
        <v>68</v>
      </c>
      <c r="O90" s="22">
        <v>32669</v>
      </c>
      <c r="P90" s="20">
        <v>43950.979827662035</v>
      </c>
      <c r="Q90" s="15">
        <f t="shared" si="1"/>
        <v>30</v>
      </c>
      <c r="R90" s="4" t="s">
        <v>93</v>
      </c>
      <c r="S90" s="4" t="s">
        <v>302</v>
      </c>
    </row>
    <row r="91" spans="1:19" s="31" customFormat="1" ht="116.25" customHeight="1" x14ac:dyDescent="0.2">
      <c r="A91" s="19">
        <v>70</v>
      </c>
      <c r="B91" s="20">
        <v>43950.997795532407</v>
      </c>
      <c r="C91" s="4" t="s">
        <v>635</v>
      </c>
      <c r="D91" s="32">
        <v>1</v>
      </c>
      <c r="E91" s="32"/>
      <c r="F91" s="4" t="s">
        <v>636</v>
      </c>
      <c r="G91" s="27"/>
      <c r="H91" s="4" t="s">
        <v>637</v>
      </c>
      <c r="I91" s="27"/>
      <c r="J91" s="4" t="s">
        <v>638</v>
      </c>
      <c r="K91" s="4" t="s">
        <v>127</v>
      </c>
      <c r="L91" s="4" t="s">
        <v>228</v>
      </c>
      <c r="M91" s="4" t="s">
        <v>243</v>
      </c>
      <c r="N91" s="4" t="s">
        <v>68</v>
      </c>
      <c r="O91" s="22">
        <v>31473</v>
      </c>
      <c r="P91" s="20">
        <v>43950.997795532407</v>
      </c>
      <c r="Q91" s="15">
        <f t="shared" si="1"/>
        <v>34</v>
      </c>
      <c r="R91" s="4" t="s">
        <v>70</v>
      </c>
      <c r="S91" s="4" t="s">
        <v>259</v>
      </c>
    </row>
    <row r="92" spans="1:19" s="33" customFormat="1" ht="16" x14ac:dyDescent="0.2">
      <c r="A92" s="9">
        <v>72</v>
      </c>
      <c r="B92" s="10">
        <v>43951.00536087963</v>
      </c>
      <c r="C92" s="11" t="s">
        <v>639</v>
      </c>
      <c r="D92" s="18">
        <v>1</v>
      </c>
      <c r="E92" s="18"/>
      <c r="F92" s="11" t="s">
        <v>640</v>
      </c>
      <c r="G92" s="13"/>
      <c r="H92" s="11" t="s">
        <v>641</v>
      </c>
      <c r="I92" s="13"/>
      <c r="J92" s="11" t="s">
        <v>642</v>
      </c>
      <c r="K92" s="11" t="s">
        <v>340</v>
      </c>
      <c r="L92" s="11" t="s">
        <v>371</v>
      </c>
      <c r="M92" s="11" t="s">
        <v>205</v>
      </c>
      <c r="N92" s="11" t="s">
        <v>81</v>
      </c>
      <c r="O92" s="14">
        <v>34131</v>
      </c>
      <c r="P92" s="10">
        <v>43951.00536087963</v>
      </c>
      <c r="Q92" s="15">
        <f t="shared" si="1"/>
        <v>26</v>
      </c>
      <c r="R92" s="11" t="s">
        <v>70</v>
      </c>
      <c r="S92" s="11" t="s">
        <v>643</v>
      </c>
    </row>
    <row r="93" spans="1:19" ht="64" x14ac:dyDescent="0.2">
      <c r="A93" s="9">
        <v>74</v>
      </c>
      <c r="B93" s="10">
        <v>43951.016527129628</v>
      </c>
      <c r="C93" s="11" t="s">
        <v>644</v>
      </c>
      <c r="D93" s="18">
        <v>1</v>
      </c>
      <c r="E93" s="18"/>
      <c r="F93" s="11" t="s">
        <v>645</v>
      </c>
      <c r="G93" s="13"/>
      <c r="H93" s="11" t="s">
        <v>646</v>
      </c>
      <c r="I93" s="13"/>
      <c r="J93" s="11" t="s">
        <v>647</v>
      </c>
      <c r="K93" s="11" t="s">
        <v>294</v>
      </c>
      <c r="L93" s="11" t="s">
        <v>111</v>
      </c>
      <c r="M93" s="11" t="s">
        <v>67</v>
      </c>
      <c r="N93" s="11" t="s">
        <v>68</v>
      </c>
      <c r="O93" s="14">
        <v>32874</v>
      </c>
      <c r="P93" s="10">
        <v>43951.016527129628</v>
      </c>
      <c r="Q93" s="15">
        <f t="shared" si="1"/>
        <v>30</v>
      </c>
      <c r="R93" s="11" t="s">
        <v>93</v>
      </c>
      <c r="S93" s="11" t="s">
        <v>532</v>
      </c>
    </row>
    <row r="94" spans="1:19" s="17" customFormat="1" ht="16" x14ac:dyDescent="0.2">
      <c r="A94" s="9">
        <v>77</v>
      </c>
      <c r="B94" s="10">
        <v>43951.036771041669</v>
      </c>
      <c r="C94" s="11" t="s">
        <v>648</v>
      </c>
      <c r="D94" s="18">
        <v>1</v>
      </c>
      <c r="E94" s="18"/>
      <c r="F94" s="11" t="s">
        <v>649</v>
      </c>
      <c r="G94" s="13"/>
      <c r="H94" s="11" t="s">
        <v>650</v>
      </c>
      <c r="I94" s="13"/>
      <c r="J94" s="11" t="s">
        <v>651</v>
      </c>
      <c r="K94" s="11" t="s">
        <v>100</v>
      </c>
      <c r="L94" s="11" t="s">
        <v>236</v>
      </c>
      <c r="M94" s="11" t="s">
        <v>266</v>
      </c>
      <c r="N94" s="11" t="s">
        <v>68</v>
      </c>
      <c r="O94" s="14">
        <v>33511</v>
      </c>
      <c r="P94" s="10">
        <v>43951.036771041669</v>
      </c>
      <c r="Q94" s="15">
        <f t="shared" si="1"/>
        <v>28</v>
      </c>
      <c r="R94" s="11" t="s">
        <v>93</v>
      </c>
      <c r="S94" s="11" t="s">
        <v>378</v>
      </c>
    </row>
    <row r="95" spans="1:19" ht="16" x14ac:dyDescent="0.2">
      <c r="A95" s="9">
        <v>78</v>
      </c>
      <c r="B95" s="10">
        <v>43951.038881145832</v>
      </c>
      <c r="C95" s="11" t="s">
        <v>652</v>
      </c>
      <c r="D95" s="18">
        <v>1</v>
      </c>
      <c r="E95" s="18"/>
      <c r="F95" s="11" t="s">
        <v>589</v>
      </c>
      <c r="G95" s="13"/>
      <c r="H95" s="11" t="s">
        <v>590</v>
      </c>
      <c r="I95" s="13"/>
      <c r="J95" s="11" t="s">
        <v>653</v>
      </c>
      <c r="K95" s="11" t="s">
        <v>127</v>
      </c>
      <c r="L95" s="11" t="s">
        <v>390</v>
      </c>
      <c r="M95" s="11" t="s">
        <v>266</v>
      </c>
      <c r="N95" s="11" t="s">
        <v>68</v>
      </c>
      <c r="O95" s="14">
        <v>33307</v>
      </c>
      <c r="P95" s="10">
        <v>43951.038881145832</v>
      </c>
      <c r="Q95" s="15">
        <f t="shared" si="1"/>
        <v>29</v>
      </c>
      <c r="R95" s="11" t="s">
        <v>93</v>
      </c>
      <c r="S95" s="11" t="s">
        <v>643</v>
      </c>
    </row>
    <row r="96" spans="1:19" ht="76.25" customHeight="1" x14ac:dyDescent="0.2">
      <c r="A96" s="9">
        <v>82</v>
      </c>
      <c r="B96" s="10">
        <v>43951.062923148151</v>
      </c>
      <c r="C96" s="11" t="s">
        <v>654</v>
      </c>
      <c r="D96" s="18">
        <v>1</v>
      </c>
      <c r="E96" s="18"/>
      <c r="F96" s="11" t="s">
        <v>589</v>
      </c>
      <c r="G96" s="13"/>
      <c r="H96" s="11" t="s">
        <v>590</v>
      </c>
      <c r="I96" s="13"/>
      <c r="J96" s="11" t="s">
        <v>655</v>
      </c>
      <c r="K96" s="11" t="s">
        <v>127</v>
      </c>
      <c r="L96" s="11" t="s">
        <v>279</v>
      </c>
      <c r="M96" s="11" t="s">
        <v>67</v>
      </c>
      <c r="N96" s="11" t="s">
        <v>81</v>
      </c>
      <c r="O96" s="14">
        <v>32937</v>
      </c>
      <c r="P96" s="10">
        <v>43951.062923148151</v>
      </c>
      <c r="Q96" s="15">
        <f t="shared" si="1"/>
        <v>30</v>
      </c>
      <c r="R96" s="11" t="s">
        <v>70</v>
      </c>
      <c r="S96" s="11" t="s">
        <v>541</v>
      </c>
    </row>
    <row r="97" spans="1:19" ht="16" x14ac:dyDescent="0.2">
      <c r="A97" s="34">
        <v>83</v>
      </c>
      <c r="B97" s="35">
        <v>43951.067714571756</v>
      </c>
      <c r="C97" s="36" t="s">
        <v>656</v>
      </c>
      <c r="D97" s="32">
        <v>1</v>
      </c>
      <c r="E97" s="32"/>
      <c r="F97" s="36" t="s">
        <v>657</v>
      </c>
      <c r="G97" s="37"/>
      <c r="H97" s="36" t="s">
        <v>658</v>
      </c>
      <c r="I97" s="37"/>
      <c r="J97" s="36" t="s">
        <v>659</v>
      </c>
      <c r="K97" s="36" t="s">
        <v>137</v>
      </c>
      <c r="L97" s="36" t="s">
        <v>279</v>
      </c>
      <c r="M97" s="36" t="s">
        <v>67</v>
      </c>
      <c r="N97" s="36" t="s">
        <v>68</v>
      </c>
      <c r="O97" s="38">
        <v>32968</v>
      </c>
      <c r="P97" s="35">
        <v>43951.067714571756</v>
      </c>
      <c r="Q97" s="15">
        <f t="shared" si="1"/>
        <v>30</v>
      </c>
      <c r="R97" s="36" t="s">
        <v>70</v>
      </c>
      <c r="S97" s="36" t="s">
        <v>259</v>
      </c>
    </row>
    <row r="98" spans="1:19" ht="16" x14ac:dyDescent="0.2">
      <c r="A98" s="34">
        <v>88</v>
      </c>
      <c r="B98" s="35">
        <v>43951.118165451386</v>
      </c>
      <c r="C98" s="36" t="s">
        <v>660</v>
      </c>
      <c r="D98" s="32">
        <v>1</v>
      </c>
      <c r="E98" s="32"/>
      <c r="F98" s="36" t="s">
        <v>99</v>
      </c>
      <c r="G98" s="37"/>
      <c r="H98" s="36" t="s">
        <v>661</v>
      </c>
      <c r="I98" s="37"/>
      <c r="J98" s="36" t="s">
        <v>662</v>
      </c>
      <c r="K98" s="36" t="s">
        <v>294</v>
      </c>
      <c r="L98" s="36" t="s">
        <v>663</v>
      </c>
      <c r="M98" s="36" t="s">
        <v>112</v>
      </c>
      <c r="N98" s="36" t="s">
        <v>81</v>
      </c>
      <c r="O98" s="38">
        <v>34360</v>
      </c>
      <c r="P98" s="35">
        <v>43951.118165451386</v>
      </c>
      <c r="Q98" s="15">
        <f t="shared" si="1"/>
        <v>26</v>
      </c>
      <c r="R98" s="36" t="s">
        <v>70</v>
      </c>
      <c r="S98" s="36" t="s">
        <v>664</v>
      </c>
    </row>
    <row r="99" spans="1:19" ht="54" customHeight="1" x14ac:dyDescent="0.2">
      <c r="A99" s="9">
        <v>89</v>
      </c>
      <c r="B99" s="10">
        <v>43951.138648125001</v>
      </c>
      <c r="C99" s="11" t="s">
        <v>665</v>
      </c>
      <c r="D99" s="18">
        <v>1</v>
      </c>
      <c r="E99" s="18"/>
      <c r="F99" s="11" t="s">
        <v>666</v>
      </c>
      <c r="G99" s="13"/>
      <c r="H99" s="11" t="s">
        <v>667</v>
      </c>
      <c r="I99" s="13"/>
      <c r="J99" s="11" t="s">
        <v>668</v>
      </c>
      <c r="K99" s="11" t="s">
        <v>110</v>
      </c>
      <c r="L99" s="11" t="s">
        <v>390</v>
      </c>
      <c r="M99" s="11" t="s">
        <v>67</v>
      </c>
      <c r="N99" s="11" t="s">
        <v>68</v>
      </c>
      <c r="O99" s="14">
        <v>33003</v>
      </c>
      <c r="P99" s="10">
        <v>43951.138648125001</v>
      </c>
      <c r="Q99" s="15">
        <f t="shared" si="1"/>
        <v>29</v>
      </c>
      <c r="R99" s="11" t="s">
        <v>70</v>
      </c>
      <c r="S99" s="11" t="s">
        <v>669</v>
      </c>
    </row>
    <row r="100" spans="1:19" ht="16" x14ac:dyDescent="0.2">
      <c r="A100" s="9">
        <v>90</v>
      </c>
      <c r="B100" s="10">
        <v>43951.157345902779</v>
      </c>
      <c r="C100" s="11" t="s">
        <v>670</v>
      </c>
      <c r="D100" s="18">
        <v>1</v>
      </c>
      <c r="E100" s="18"/>
      <c r="F100" s="11" t="s">
        <v>574</v>
      </c>
      <c r="G100" s="13"/>
      <c r="H100" s="11" t="s">
        <v>575</v>
      </c>
      <c r="I100" s="13"/>
      <c r="J100" s="11" t="s">
        <v>576</v>
      </c>
      <c r="K100" s="11" t="s">
        <v>340</v>
      </c>
      <c r="L100" s="11" t="s">
        <v>390</v>
      </c>
      <c r="M100" s="11" t="s">
        <v>562</v>
      </c>
      <c r="N100" s="11" t="s">
        <v>68</v>
      </c>
      <c r="O100" s="14">
        <v>35591</v>
      </c>
      <c r="P100" s="10">
        <v>43951.157345902779</v>
      </c>
      <c r="Q100" s="15">
        <f t="shared" si="1"/>
        <v>22</v>
      </c>
      <c r="R100" s="11" t="s">
        <v>70</v>
      </c>
      <c r="S100" s="11" t="s">
        <v>541</v>
      </c>
    </row>
    <row r="101" spans="1:19" s="17" customFormat="1" ht="16" x14ac:dyDescent="0.2">
      <c r="A101" s="9">
        <v>92</v>
      </c>
      <c r="B101" s="10">
        <v>43951.223166388889</v>
      </c>
      <c r="C101" s="11" t="s">
        <v>671</v>
      </c>
      <c r="D101" s="18">
        <v>1</v>
      </c>
      <c r="E101" s="18"/>
      <c r="F101" s="11" t="s">
        <v>672</v>
      </c>
      <c r="G101" s="13"/>
      <c r="H101" s="11" t="s">
        <v>673</v>
      </c>
      <c r="I101" s="13"/>
      <c r="J101" s="11" t="s">
        <v>674</v>
      </c>
      <c r="K101" s="11" t="s">
        <v>78</v>
      </c>
      <c r="L101" s="11" t="s">
        <v>119</v>
      </c>
      <c r="M101" s="11" t="s">
        <v>511</v>
      </c>
      <c r="N101" s="11" t="s">
        <v>81</v>
      </c>
      <c r="O101" s="14">
        <v>35289</v>
      </c>
      <c r="P101" s="10">
        <v>43951.223166388889</v>
      </c>
      <c r="Q101" s="15">
        <f t="shared" si="1"/>
        <v>23</v>
      </c>
      <c r="R101" s="11" t="s">
        <v>70</v>
      </c>
      <c r="S101" s="11" t="s">
        <v>568</v>
      </c>
    </row>
    <row r="102" spans="1:19" ht="16" x14ac:dyDescent="0.2">
      <c r="A102" s="19">
        <v>93</v>
      </c>
      <c r="B102" s="20">
        <v>43951.25686947917</v>
      </c>
      <c r="C102" s="4" t="s">
        <v>675</v>
      </c>
      <c r="D102" s="21">
        <v>1</v>
      </c>
      <c r="E102" s="21"/>
      <c r="F102" s="4" t="s">
        <v>676</v>
      </c>
      <c r="G102" s="27"/>
      <c r="H102" s="4" t="s">
        <v>677</v>
      </c>
      <c r="I102" s="27"/>
      <c r="J102" s="4" t="s">
        <v>678</v>
      </c>
      <c r="K102" s="4" t="s">
        <v>127</v>
      </c>
      <c r="L102" s="4" t="s">
        <v>663</v>
      </c>
      <c r="M102" s="4" t="s">
        <v>147</v>
      </c>
      <c r="N102" s="4" t="s">
        <v>68</v>
      </c>
      <c r="O102" s="22">
        <v>34784</v>
      </c>
      <c r="P102" s="20">
        <v>43951.25686947917</v>
      </c>
      <c r="Q102" s="15">
        <f t="shared" si="1"/>
        <v>25</v>
      </c>
      <c r="R102" s="4" t="s">
        <v>70</v>
      </c>
      <c r="S102" s="4" t="s">
        <v>679</v>
      </c>
    </row>
    <row r="103" spans="1:19" ht="106.5" customHeight="1" x14ac:dyDescent="0.2">
      <c r="A103" s="9">
        <v>94</v>
      </c>
      <c r="B103" s="10">
        <v>43951.265659629629</v>
      </c>
      <c r="C103" s="11" t="s">
        <v>680</v>
      </c>
      <c r="D103" s="18">
        <v>1</v>
      </c>
      <c r="E103" s="18"/>
      <c r="F103" s="11" t="s">
        <v>681</v>
      </c>
      <c r="G103" s="13"/>
      <c r="H103" s="11" t="s">
        <v>682</v>
      </c>
      <c r="I103" s="13"/>
      <c r="J103" s="11" t="s">
        <v>683</v>
      </c>
      <c r="K103" s="11" t="s">
        <v>137</v>
      </c>
      <c r="L103" s="11" t="s">
        <v>390</v>
      </c>
      <c r="M103" s="11" t="s">
        <v>190</v>
      </c>
      <c r="N103" s="11" t="s">
        <v>68</v>
      </c>
      <c r="O103" s="14">
        <v>31147</v>
      </c>
      <c r="P103" s="10">
        <v>43951.265659629629</v>
      </c>
      <c r="Q103" s="15">
        <f t="shared" si="1"/>
        <v>35</v>
      </c>
      <c r="R103" s="11" t="s">
        <v>93</v>
      </c>
      <c r="S103" s="11" t="s">
        <v>683</v>
      </c>
    </row>
    <row r="104" spans="1:19" ht="144" x14ac:dyDescent="0.2">
      <c r="A104" s="9">
        <v>95</v>
      </c>
      <c r="B104" s="10">
        <v>43951.325075127315</v>
      </c>
      <c r="C104" s="11" t="s">
        <v>684</v>
      </c>
      <c r="D104" s="18">
        <v>1</v>
      </c>
      <c r="E104" s="18"/>
      <c r="F104" s="11" t="s">
        <v>685</v>
      </c>
      <c r="G104" s="13"/>
      <c r="H104" s="11" t="s">
        <v>686</v>
      </c>
      <c r="I104" s="13"/>
      <c r="J104" s="11" t="s">
        <v>687</v>
      </c>
      <c r="K104" s="11" t="s">
        <v>78</v>
      </c>
      <c r="L104" s="11" t="s">
        <v>390</v>
      </c>
      <c r="M104" s="11" t="s">
        <v>688</v>
      </c>
      <c r="N104" s="11" t="s">
        <v>68</v>
      </c>
      <c r="O104" s="14">
        <v>29077</v>
      </c>
      <c r="P104" s="10">
        <v>43951.325075127315</v>
      </c>
      <c r="Q104" s="15">
        <f t="shared" si="1"/>
        <v>40</v>
      </c>
      <c r="R104" s="11" t="s">
        <v>70</v>
      </c>
      <c r="S104" s="11" t="s">
        <v>689</v>
      </c>
    </row>
    <row r="105" spans="1:19" s="17" customFormat="1" ht="96.75" customHeight="1" x14ac:dyDescent="0.2">
      <c r="A105" s="9">
        <v>98</v>
      </c>
      <c r="B105" s="10">
        <v>43951.345530868057</v>
      </c>
      <c r="C105" s="11" t="s">
        <v>690</v>
      </c>
      <c r="D105" s="18">
        <v>1</v>
      </c>
      <c r="E105" s="18"/>
      <c r="F105" s="11" t="s">
        <v>691</v>
      </c>
      <c r="G105" s="13"/>
      <c r="H105" s="11" t="s">
        <v>692</v>
      </c>
      <c r="I105" s="13"/>
      <c r="J105" s="11" t="s">
        <v>693</v>
      </c>
      <c r="K105" s="11" t="s">
        <v>127</v>
      </c>
      <c r="L105" s="11" t="s">
        <v>228</v>
      </c>
      <c r="M105" s="11" t="s">
        <v>213</v>
      </c>
      <c r="N105" s="11" t="s">
        <v>81</v>
      </c>
      <c r="O105" s="14">
        <v>30377</v>
      </c>
      <c r="P105" s="10">
        <v>43951.345530868057</v>
      </c>
      <c r="Q105" s="15">
        <f t="shared" si="1"/>
        <v>37</v>
      </c>
      <c r="R105" s="11" t="s">
        <v>258</v>
      </c>
      <c r="S105" s="11" t="s">
        <v>643</v>
      </c>
    </row>
    <row r="106" spans="1:19" s="17" customFormat="1" ht="48" x14ac:dyDescent="0.2">
      <c r="A106" s="19">
        <v>100</v>
      </c>
      <c r="B106" s="20">
        <v>43951.369939791664</v>
      </c>
      <c r="C106" s="4" t="s">
        <v>694</v>
      </c>
      <c r="D106" s="32">
        <v>1</v>
      </c>
      <c r="E106" s="32"/>
      <c r="F106" s="4" t="s">
        <v>695</v>
      </c>
      <c r="G106" s="27"/>
      <c r="H106" s="4" t="s">
        <v>696</v>
      </c>
      <c r="I106" s="27"/>
      <c r="J106" s="4" t="s">
        <v>697</v>
      </c>
      <c r="K106" s="4" t="s">
        <v>65</v>
      </c>
      <c r="L106" s="4" t="s">
        <v>119</v>
      </c>
      <c r="M106" s="4" t="s">
        <v>266</v>
      </c>
      <c r="N106" s="4" t="s">
        <v>68</v>
      </c>
      <c r="O106" s="22">
        <v>33431</v>
      </c>
      <c r="P106" s="20">
        <v>43951.369939791664</v>
      </c>
      <c r="Q106" s="15">
        <f t="shared" si="1"/>
        <v>28</v>
      </c>
      <c r="R106" s="4" t="s">
        <v>93</v>
      </c>
      <c r="S106" s="4" t="s">
        <v>71</v>
      </c>
    </row>
    <row r="107" spans="1:19" s="17" customFormat="1" ht="16" x14ac:dyDescent="0.2">
      <c r="A107" s="9">
        <v>103</v>
      </c>
      <c r="B107" s="10">
        <v>43951.469500752311</v>
      </c>
      <c r="C107" s="11" t="s">
        <v>698</v>
      </c>
      <c r="D107" s="18">
        <v>1</v>
      </c>
      <c r="E107" s="18"/>
      <c r="F107" s="11" t="s">
        <v>699</v>
      </c>
      <c r="G107" s="13"/>
      <c r="H107" s="11" t="s">
        <v>700</v>
      </c>
      <c r="I107" s="13"/>
      <c r="J107" s="11" t="s">
        <v>701</v>
      </c>
      <c r="K107" s="11" t="s">
        <v>137</v>
      </c>
      <c r="L107" s="11" t="s">
        <v>419</v>
      </c>
      <c r="M107" s="11" t="s">
        <v>190</v>
      </c>
      <c r="N107" s="11" t="s">
        <v>81</v>
      </c>
      <c r="O107" s="14">
        <v>31143</v>
      </c>
      <c r="P107" s="10">
        <v>43951.469500752311</v>
      </c>
      <c r="Q107" s="15">
        <f t="shared" si="1"/>
        <v>35</v>
      </c>
      <c r="R107" s="11" t="s">
        <v>93</v>
      </c>
      <c r="S107" s="11" t="s">
        <v>702</v>
      </c>
    </row>
    <row r="108" spans="1:19" s="23" customFormat="1" ht="16" x14ac:dyDescent="0.2">
      <c r="A108" s="19">
        <v>104</v>
      </c>
      <c r="B108" s="20">
        <v>43951.492660960648</v>
      </c>
      <c r="C108" s="4" t="s">
        <v>703</v>
      </c>
      <c r="D108" s="32">
        <v>1</v>
      </c>
      <c r="E108" s="32"/>
      <c r="F108" s="4" t="s">
        <v>704</v>
      </c>
      <c r="G108" s="27"/>
      <c r="H108" s="4" t="s">
        <v>705</v>
      </c>
      <c r="I108" s="27"/>
      <c r="J108" s="4" t="s">
        <v>706</v>
      </c>
      <c r="K108" s="4" t="s">
        <v>100</v>
      </c>
      <c r="L108" s="4" t="s">
        <v>707</v>
      </c>
      <c r="M108" s="4" t="s">
        <v>112</v>
      </c>
      <c r="N108" s="4" t="s">
        <v>81</v>
      </c>
      <c r="O108" s="22">
        <v>34586</v>
      </c>
      <c r="P108" s="20">
        <v>43951.492660960648</v>
      </c>
      <c r="Q108" s="15">
        <f t="shared" si="1"/>
        <v>25</v>
      </c>
      <c r="R108" s="4" t="s">
        <v>70</v>
      </c>
      <c r="S108" s="4" t="s">
        <v>708</v>
      </c>
    </row>
    <row r="109" spans="1:19" s="39" customFormat="1" ht="64" x14ac:dyDescent="0.2">
      <c r="A109" s="9">
        <v>108</v>
      </c>
      <c r="B109" s="23">
        <v>43952.84096415509</v>
      </c>
      <c r="C109" s="23" t="s">
        <v>709</v>
      </c>
      <c r="D109" s="15">
        <v>1</v>
      </c>
      <c r="E109" s="15"/>
      <c r="F109" s="23" t="s">
        <v>710</v>
      </c>
      <c r="G109" s="12"/>
      <c r="H109" s="23" t="s">
        <v>710</v>
      </c>
      <c r="I109" s="12"/>
      <c r="J109" s="23" t="s">
        <v>710</v>
      </c>
      <c r="K109" s="23" t="s">
        <v>188</v>
      </c>
      <c r="L109" s="23" t="s">
        <v>257</v>
      </c>
      <c r="M109" s="23" t="s">
        <v>511</v>
      </c>
      <c r="N109" s="23" t="s">
        <v>68</v>
      </c>
      <c r="O109" s="14">
        <v>35406</v>
      </c>
      <c r="P109" s="14">
        <v>43952.84096415509</v>
      </c>
      <c r="Q109" s="15">
        <f t="shared" si="1"/>
        <v>23</v>
      </c>
      <c r="R109" s="23" t="s">
        <v>70</v>
      </c>
      <c r="S109" s="23" t="s">
        <v>71</v>
      </c>
    </row>
    <row r="112" spans="1:19" x14ac:dyDescent="0.2">
      <c r="C112" s="40" t="s">
        <v>711</v>
      </c>
      <c r="D112" s="41">
        <f>COUNTIF(D2:D109, "0")</f>
        <v>61</v>
      </c>
      <c r="P112" s="40" t="s">
        <v>712</v>
      </c>
      <c r="Q112" s="43" t="e">
        <f>AVERAGEIF(D2:D109, "0", Q2:Q109)</f>
        <v>#VALUE!</v>
      </c>
    </row>
    <row r="113" spans="3:17" x14ac:dyDescent="0.2">
      <c r="C113" s="40" t="s">
        <v>713</v>
      </c>
      <c r="D113" s="41">
        <f>D112*3</f>
        <v>183</v>
      </c>
      <c r="P113" s="40" t="s">
        <v>714</v>
      </c>
      <c r="Q113" s="43" t="e">
        <f>STDEV(Q2:Q62)</f>
        <v>#VALUE!</v>
      </c>
    </row>
    <row r="114" spans="3:17" x14ac:dyDescent="0.2">
      <c r="C114" s="44"/>
      <c r="E114" s="45"/>
      <c r="P114" s="40" t="s">
        <v>715</v>
      </c>
      <c r="Q114" s="46" t="e">
        <f>MIN(Q2:Q62)</f>
        <v>#VALUE!</v>
      </c>
    </row>
    <row r="115" spans="3:17" x14ac:dyDescent="0.2">
      <c r="C115" s="44"/>
      <c r="D115" s="45"/>
      <c r="E115" s="45"/>
      <c r="P115" s="40" t="s">
        <v>716</v>
      </c>
      <c r="Q115" s="46" t="e">
        <f>MAX(Q2:Q62)</f>
        <v>#VALUE!</v>
      </c>
    </row>
    <row r="116" spans="3:17" x14ac:dyDescent="0.2">
      <c r="C116" s="44"/>
      <c r="D116" s="45"/>
      <c r="E116" s="45"/>
      <c r="P116" s="40" t="s">
        <v>717</v>
      </c>
      <c r="Q116" s="41">
        <f>COUNTIFS(D2:D109, "0", N2:N109, "Female")</f>
        <v>25</v>
      </c>
    </row>
    <row r="117" spans="3:17" x14ac:dyDescent="0.2">
      <c r="C117" s="44"/>
      <c r="P117" s="40" t="s">
        <v>718</v>
      </c>
      <c r="Q117" s="41">
        <f>COUNTIFS(D2:D109, "0", N2:N109, "Male")</f>
        <v>35</v>
      </c>
    </row>
    <row r="118" spans="3:17" x14ac:dyDescent="0.2">
      <c r="C118" s="44"/>
      <c r="D118" s="45"/>
      <c r="E118" s="45"/>
    </row>
    <row r="119" spans="3:17" x14ac:dyDescent="0.2">
      <c r="C119" s="44"/>
      <c r="D119" s="45"/>
      <c r="E119" s="45"/>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04AA6-9862-6048-9964-E0029CEC8E5C}">
  <dimension ref="A1:T185"/>
  <sheetViews>
    <sheetView zoomScale="70" zoomScaleNormal="70" workbookViewId="0">
      <pane ySplit="1" topLeftCell="A2" activePane="bottomLeft" state="frozen"/>
      <selection activeCell="A9" sqref="A9"/>
      <selection pane="bottomLeft" activeCell="A9" sqref="A9"/>
    </sheetView>
  </sheetViews>
  <sheetFormatPr baseColWidth="10" defaultColWidth="8.83203125" defaultRowHeight="15" x14ac:dyDescent="0.2"/>
  <cols>
    <col min="1" max="1" width="15" customWidth="1"/>
    <col min="2" max="3" width="92.5" customWidth="1"/>
    <col min="4" max="4" width="37.5" customWidth="1"/>
    <col min="5" max="5" width="35.33203125" style="49" customWidth="1"/>
    <col min="6" max="6" width="39.5" style="49" customWidth="1"/>
    <col min="7" max="7" width="28.6640625" style="48" bestFit="1" customWidth="1"/>
    <col min="8" max="9" width="28.1640625" customWidth="1"/>
    <col min="10" max="10" width="22.5" customWidth="1"/>
    <col min="11" max="11" width="29.5" style="49" bestFit="1" customWidth="1"/>
    <col min="12" max="12" width="27.33203125" style="49" customWidth="1"/>
    <col min="16" max="16" width="18.83203125" bestFit="1" customWidth="1"/>
    <col min="17" max="17" width="12.6640625" customWidth="1"/>
    <col min="19" max="19" width="18.83203125" bestFit="1" customWidth="1"/>
  </cols>
  <sheetData>
    <row r="1" spans="1:20" x14ac:dyDescent="0.2">
      <c r="A1" s="47" t="s">
        <v>45</v>
      </c>
      <c r="B1" s="47" t="s">
        <v>719</v>
      </c>
      <c r="C1" s="47" t="s">
        <v>720</v>
      </c>
      <c r="D1" s="47"/>
      <c r="E1" s="47" t="s">
        <v>721</v>
      </c>
      <c r="F1" s="47" t="s">
        <v>722</v>
      </c>
      <c r="G1" s="47" t="s">
        <v>723</v>
      </c>
      <c r="H1" s="47" t="s">
        <v>724</v>
      </c>
      <c r="I1" s="47" t="s">
        <v>725</v>
      </c>
      <c r="J1" s="47" t="s">
        <v>726</v>
      </c>
      <c r="K1" s="47" t="s">
        <v>727</v>
      </c>
      <c r="L1" s="47" t="s">
        <v>728</v>
      </c>
    </row>
    <row r="2" spans="1:20" ht="16" x14ac:dyDescent="0.2">
      <c r="A2" s="12">
        <v>6</v>
      </c>
      <c r="B2" s="11" t="s">
        <v>114</v>
      </c>
      <c r="C2" s="11" t="s">
        <v>114</v>
      </c>
      <c r="D2" s="11" t="s">
        <v>20</v>
      </c>
      <c r="E2" s="25">
        <v>0</v>
      </c>
      <c r="F2" s="25">
        <v>0</v>
      </c>
      <c r="G2" s="48" t="s">
        <v>729</v>
      </c>
      <c r="K2" s="49" t="s">
        <v>29</v>
      </c>
      <c r="L2" s="49" t="s">
        <v>730</v>
      </c>
    </row>
    <row r="3" spans="1:20" ht="16" x14ac:dyDescent="0.2">
      <c r="A3" s="12">
        <v>174</v>
      </c>
      <c r="B3" s="50" t="s">
        <v>455</v>
      </c>
      <c r="C3" s="11" t="s">
        <v>731</v>
      </c>
      <c r="D3" s="11"/>
      <c r="E3" s="25">
        <v>0</v>
      </c>
      <c r="F3" s="25">
        <v>0</v>
      </c>
      <c r="G3" s="48" t="s">
        <v>729</v>
      </c>
      <c r="K3" s="49" t="s">
        <v>29</v>
      </c>
      <c r="L3" s="49" t="s">
        <v>730</v>
      </c>
      <c r="P3" s="51" t="s">
        <v>732</v>
      </c>
      <c r="Q3" s="51"/>
      <c r="R3" s="52"/>
      <c r="S3" s="52" t="s">
        <v>733</v>
      </c>
    </row>
    <row r="4" spans="1:20" ht="16" x14ac:dyDescent="0.2">
      <c r="A4" s="53">
        <v>113</v>
      </c>
      <c r="B4" s="54" t="s">
        <v>453</v>
      </c>
      <c r="C4" s="36" t="s">
        <v>734</v>
      </c>
      <c r="D4" s="36"/>
      <c r="E4" s="53">
        <v>0</v>
      </c>
      <c r="F4" s="53">
        <v>0</v>
      </c>
      <c r="G4" s="55" t="s">
        <v>729</v>
      </c>
      <c r="H4" s="56"/>
      <c r="K4" s="49" t="s">
        <v>29</v>
      </c>
      <c r="L4" s="49" t="s">
        <v>730</v>
      </c>
      <c r="P4" s="57" t="s">
        <v>735</v>
      </c>
      <c r="Q4" s="58">
        <f>COUNTIF(E:E, "0")</f>
        <v>144</v>
      </c>
      <c r="R4" s="48"/>
      <c r="S4" s="48" t="s">
        <v>735</v>
      </c>
      <c r="T4" s="49">
        <f>COUNTIF(F:F, "0")</f>
        <v>114</v>
      </c>
    </row>
    <row r="5" spans="1:20" ht="16" x14ac:dyDescent="0.2">
      <c r="A5" s="12">
        <v>103</v>
      </c>
      <c r="B5" s="11" t="s">
        <v>387</v>
      </c>
      <c r="C5" s="11" t="s">
        <v>736</v>
      </c>
      <c r="D5" s="11" t="s">
        <v>17</v>
      </c>
      <c r="E5" s="25">
        <v>0</v>
      </c>
      <c r="F5" s="25">
        <v>0</v>
      </c>
      <c r="G5" s="48" t="s">
        <v>737</v>
      </c>
      <c r="I5" t="s">
        <v>738</v>
      </c>
      <c r="P5" s="57" t="s">
        <v>739</v>
      </c>
      <c r="Q5" s="58">
        <f>COUNTIF(E:E, "1")</f>
        <v>13</v>
      </c>
      <c r="R5" s="48"/>
      <c r="S5" s="48" t="s">
        <v>739</v>
      </c>
      <c r="T5" s="49">
        <f>COUNTIF(F:F, "1")</f>
        <v>25</v>
      </c>
    </row>
    <row r="6" spans="1:20" ht="16" x14ac:dyDescent="0.2">
      <c r="A6" s="12">
        <v>10</v>
      </c>
      <c r="B6" s="11" t="s">
        <v>151</v>
      </c>
      <c r="C6" s="11" t="s">
        <v>99</v>
      </c>
      <c r="D6" s="4" t="s">
        <v>17</v>
      </c>
      <c r="E6" s="59">
        <v>1</v>
      </c>
      <c r="F6" s="25">
        <v>1</v>
      </c>
      <c r="G6" s="48" t="s">
        <v>737</v>
      </c>
      <c r="I6" t="s">
        <v>738</v>
      </c>
      <c r="P6" s="57" t="s">
        <v>740</v>
      </c>
      <c r="Q6" s="58">
        <f>COUNTIF(E:E, "2")</f>
        <v>21</v>
      </c>
      <c r="R6" s="48"/>
      <c r="S6" s="48" t="s">
        <v>740</v>
      </c>
      <c r="T6" s="49">
        <f>COUNTIF(F:F, "2")</f>
        <v>39</v>
      </c>
    </row>
    <row r="7" spans="1:20" ht="16" x14ac:dyDescent="0.2">
      <c r="A7" s="12">
        <v>182</v>
      </c>
      <c r="B7" s="11" t="s">
        <v>510</v>
      </c>
      <c r="C7" s="11" t="s">
        <v>510</v>
      </c>
      <c r="D7" s="11" t="s">
        <v>17</v>
      </c>
      <c r="E7" s="60">
        <v>2</v>
      </c>
      <c r="F7" s="25">
        <v>2</v>
      </c>
      <c r="G7" s="48" t="s">
        <v>737</v>
      </c>
      <c r="I7" t="s">
        <v>738</v>
      </c>
      <c r="P7" s="51" t="s">
        <v>741</v>
      </c>
      <c r="Q7" s="61">
        <f>Q4+Q5</f>
        <v>157</v>
      </c>
      <c r="R7" s="48"/>
      <c r="S7" s="52" t="s">
        <v>741</v>
      </c>
      <c r="T7" s="62">
        <f>T4+T5</f>
        <v>139</v>
      </c>
    </row>
    <row r="8" spans="1:20" ht="16" x14ac:dyDescent="0.2">
      <c r="A8" s="12">
        <v>85</v>
      </c>
      <c r="B8" s="4" t="s">
        <v>263</v>
      </c>
      <c r="C8" s="4" t="s">
        <v>263</v>
      </c>
      <c r="D8" s="11" t="s">
        <v>17</v>
      </c>
      <c r="E8" s="60">
        <v>2</v>
      </c>
      <c r="F8" s="25">
        <v>2</v>
      </c>
      <c r="G8" s="48" t="s">
        <v>737</v>
      </c>
      <c r="I8" t="s">
        <v>738</v>
      </c>
      <c r="P8" s="48"/>
      <c r="T8" s="49"/>
    </row>
    <row r="9" spans="1:20" ht="16" x14ac:dyDescent="0.2">
      <c r="A9" s="12">
        <v>95</v>
      </c>
      <c r="B9" s="11" t="s">
        <v>263</v>
      </c>
      <c r="C9" s="11" t="s">
        <v>263</v>
      </c>
      <c r="D9" s="11" t="s">
        <v>17</v>
      </c>
      <c r="E9" s="60">
        <v>2</v>
      </c>
      <c r="F9" s="25">
        <v>2</v>
      </c>
      <c r="G9" s="48" t="s">
        <v>737</v>
      </c>
      <c r="I9" t="s">
        <v>738</v>
      </c>
    </row>
    <row r="10" spans="1:20" ht="16" x14ac:dyDescent="0.2">
      <c r="A10" s="12">
        <v>126</v>
      </c>
      <c r="B10" s="11" t="s">
        <v>99</v>
      </c>
      <c r="C10" s="11" t="s">
        <v>99</v>
      </c>
      <c r="D10" s="11" t="s">
        <v>17</v>
      </c>
      <c r="E10" s="60">
        <v>2</v>
      </c>
      <c r="F10" s="25">
        <v>2</v>
      </c>
      <c r="G10" s="48" t="s">
        <v>737</v>
      </c>
      <c r="I10" t="s">
        <v>738</v>
      </c>
    </row>
    <row r="11" spans="1:20" ht="16" x14ac:dyDescent="0.2">
      <c r="A11" s="12">
        <v>154</v>
      </c>
      <c r="B11" s="11" t="s">
        <v>99</v>
      </c>
      <c r="C11" s="11" t="s">
        <v>99</v>
      </c>
      <c r="D11" s="11" t="s">
        <v>17</v>
      </c>
      <c r="E11" s="60">
        <v>2</v>
      </c>
      <c r="F11" s="25">
        <v>2</v>
      </c>
      <c r="G11" s="48" t="s">
        <v>737</v>
      </c>
      <c r="I11" t="s">
        <v>738</v>
      </c>
      <c r="P11" s="3" t="s">
        <v>725</v>
      </c>
    </row>
    <row r="12" spans="1:20" ht="16" x14ac:dyDescent="0.2">
      <c r="A12" s="12">
        <v>166</v>
      </c>
      <c r="B12" s="11" t="s">
        <v>99</v>
      </c>
      <c r="C12" s="11" t="s">
        <v>99</v>
      </c>
      <c r="D12" s="11" t="s">
        <v>17</v>
      </c>
      <c r="E12" s="60">
        <v>2</v>
      </c>
      <c r="F12" s="25">
        <v>2</v>
      </c>
      <c r="G12" s="48" t="s">
        <v>737</v>
      </c>
      <c r="I12" t="s">
        <v>738</v>
      </c>
      <c r="P12" t="s">
        <v>738</v>
      </c>
      <c r="Q12" s="49">
        <f>COUNTIF(I:J, "biological")</f>
        <v>24</v>
      </c>
    </row>
    <row r="13" spans="1:20" ht="16" x14ac:dyDescent="0.2">
      <c r="A13" s="12">
        <v>72</v>
      </c>
      <c r="B13" s="11" t="s">
        <v>160</v>
      </c>
      <c r="C13" s="11" t="s">
        <v>160</v>
      </c>
      <c r="D13" s="11" t="s">
        <v>17</v>
      </c>
      <c r="E13" s="25">
        <v>0</v>
      </c>
      <c r="F13" s="49">
        <v>0</v>
      </c>
      <c r="G13" s="63" t="s">
        <v>742</v>
      </c>
      <c r="I13" t="s">
        <v>738</v>
      </c>
      <c r="P13" t="s">
        <v>743</v>
      </c>
      <c r="Q13" s="49">
        <f>COUNTIF(I:J, "psychological")</f>
        <v>22</v>
      </c>
    </row>
    <row r="14" spans="1:20" ht="16" x14ac:dyDescent="0.2">
      <c r="A14" s="12">
        <v>111</v>
      </c>
      <c r="B14" s="11" t="s">
        <v>441</v>
      </c>
      <c r="C14" s="11" t="s">
        <v>441</v>
      </c>
      <c r="D14" s="11" t="s">
        <v>17</v>
      </c>
      <c r="E14" s="25">
        <v>0</v>
      </c>
      <c r="F14" s="49">
        <v>0</v>
      </c>
      <c r="G14" s="63" t="s">
        <v>742</v>
      </c>
      <c r="I14" t="s">
        <v>738</v>
      </c>
      <c r="P14" t="s">
        <v>744</v>
      </c>
      <c r="Q14" s="49">
        <f>COUNTIF(I:J, "social")</f>
        <v>15</v>
      </c>
    </row>
    <row r="15" spans="1:20" ht="16" x14ac:dyDescent="0.2">
      <c r="A15" s="12">
        <v>66</v>
      </c>
      <c r="B15" s="11" t="s">
        <v>107</v>
      </c>
      <c r="C15" s="11" t="s">
        <v>107</v>
      </c>
      <c r="D15" s="11" t="s">
        <v>17</v>
      </c>
      <c r="E15" s="25">
        <v>0</v>
      </c>
      <c r="F15" s="49">
        <v>0</v>
      </c>
      <c r="G15" s="63" t="s">
        <v>742</v>
      </c>
      <c r="I15" t="s">
        <v>745</v>
      </c>
      <c r="P15" t="s">
        <v>746</v>
      </c>
      <c r="Q15" s="49">
        <f>COUNTIF(I:J, "perceptual")</f>
        <v>3</v>
      </c>
    </row>
    <row r="16" spans="1:20" ht="16" x14ac:dyDescent="0.2">
      <c r="A16" s="12">
        <v>97</v>
      </c>
      <c r="B16" s="11" t="s">
        <v>347</v>
      </c>
      <c r="C16" s="11" t="s">
        <v>347</v>
      </c>
      <c r="D16" s="11" t="s">
        <v>20</v>
      </c>
      <c r="E16" s="25">
        <v>0</v>
      </c>
      <c r="F16" s="25">
        <v>0</v>
      </c>
      <c r="G16" s="48" t="s">
        <v>747</v>
      </c>
      <c r="P16" t="s">
        <v>748</v>
      </c>
      <c r="Q16" s="49">
        <f>COUNTIF(I:J, "moral")</f>
        <v>4</v>
      </c>
    </row>
    <row r="17" spans="1:18" ht="16" x14ac:dyDescent="0.2">
      <c r="A17" s="12">
        <v>183</v>
      </c>
      <c r="B17" s="4" t="s">
        <v>518</v>
      </c>
      <c r="C17" s="4" t="s">
        <v>518</v>
      </c>
      <c r="D17" s="4" t="s">
        <v>20</v>
      </c>
      <c r="E17" s="64">
        <v>1</v>
      </c>
      <c r="F17" s="59">
        <v>1</v>
      </c>
      <c r="G17" s="48" t="s">
        <v>747</v>
      </c>
      <c r="P17" t="s">
        <v>745</v>
      </c>
      <c r="Q17" s="49">
        <f>COUNTIF(I:J, "physical")</f>
        <v>2</v>
      </c>
    </row>
    <row r="18" spans="1:18" ht="16" x14ac:dyDescent="0.2">
      <c r="A18" s="12">
        <v>20</v>
      </c>
      <c r="B18" s="4" t="s">
        <v>231</v>
      </c>
      <c r="C18" s="4" t="s">
        <v>749</v>
      </c>
      <c r="D18" s="4" t="s">
        <v>20</v>
      </c>
      <c r="E18" s="60">
        <v>2</v>
      </c>
      <c r="F18" s="60">
        <v>2</v>
      </c>
      <c r="G18" s="48" t="s">
        <v>747</v>
      </c>
      <c r="P18" t="s">
        <v>750</v>
      </c>
      <c r="Q18" s="49">
        <f>COUNTIF(I:J, "artifact")</f>
        <v>2</v>
      </c>
    </row>
    <row r="19" spans="1:18" ht="16" x14ac:dyDescent="0.2">
      <c r="A19" s="12">
        <v>26</v>
      </c>
      <c r="B19" s="54" t="s">
        <v>274</v>
      </c>
      <c r="C19" s="4" t="s">
        <v>751</v>
      </c>
      <c r="D19" s="4" t="s">
        <v>752</v>
      </c>
      <c r="E19" s="25">
        <v>0</v>
      </c>
      <c r="F19" s="60">
        <v>2</v>
      </c>
      <c r="G19" s="48" t="s">
        <v>753</v>
      </c>
      <c r="I19" t="s">
        <v>738</v>
      </c>
      <c r="K19" s="49" t="s">
        <v>25</v>
      </c>
      <c r="L19" s="49" t="s">
        <v>754</v>
      </c>
    </row>
    <row r="20" spans="1:18" ht="16" x14ac:dyDescent="0.2">
      <c r="A20" s="12">
        <v>56</v>
      </c>
      <c r="B20" s="4" t="s">
        <v>477</v>
      </c>
      <c r="C20" s="4" t="s">
        <v>477</v>
      </c>
      <c r="D20" s="4" t="s">
        <v>752</v>
      </c>
      <c r="E20" s="25">
        <v>0</v>
      </c>
      <c r="F20" s="60">
        <v>2</v>
      </c>
      <c r="G20" s="48" t="s">
        <v>753</v>
      </c>
      <c r="I20" t="s">
        <v>738</v>
      </c>
      <c r="K20" s="49" t="s">
        <v>25</v>
      </c>
      <c r="L20" s="49" t="s">
        <v>754</v>
      </c>
      <c r="P20" s="3" t="s">
        <v>755</v>
      </c>
    </row>
    <row r="21" spans="1:18" ht="16" x14ac:dyDescent="0.2">
      <c r="A21" s="12">
        <v>104</v>
      </c>
      <c r="B21" s="4" t="s">
        <v>395</v>
      </c>
      <c r="C21" s="4" t="s">
        <v>395</v>
      </c>
      <c r="D21" s="4" t="s">
        <v>752</v>
      </c>
      <c r="E21" s="59">
        <v>1</v>
      </c>
      <c r="F21" s="59">
        <v>1</v>
      </c>
      <c r="G21" s="48" t="s">
        <v>753</v>
      </c>
      <c r="I21" t="s">
        <v>738</v>
      </c>
      <c r="K21" s="49" t="s">
        <v>25</v>
      </c>
      <c r="L21" s="49" t="s">
        <v>754</v>
      </c>
      <c r="P21" t="s">
        <v>29</v>
      </c>
      <c r="Q21" s="49">
        <f>COUNTIF(K:K, "agency")</f>
        <v>28</v>
      </c>
    </row>
    <row r="22" spans="1:18" ht="16" x14ac:dyDescent="0.2">
      <c r="A22" s="12">
        <v>41</v>
      </c>
      <c r="B22" s="4" t="s">
        <v>380</v>
      </c>
      <c r="C22" s="4" t="s">
        <v>380</v>
      </c>
      <c r="D22" s="4" t="s">
        <v>752</v>
      </c>
      <c r="E22" s="59">
        <v>1</v>
      </c>
      <c r="F22" s="60">
        <v>2</v>
      </c>
      <c r="G22" s="48" t="s">
        <v>753</v>
      </c>
      <c r="I22" t="s">
        <v>738</v>
      </c>
      <c r="K22" s="49" t="s">
        <v>25</v>
      </c>
      <c r="L22" s="49" t="s">
        <v>754</v>
      </c>
      <c r="P22" t="s">
        <v>25</v>
      </c>
      <c r="Q22" s="49">
        <f>COUNTIF(K:K, "experience")</f>
        <v>41</v>
      </c>
      <c r="R22" t="s">
        <v>756</v>
      </c>
    </row>
    <row r="23" spans="1:18" ht="16" x14ac:dyDescent="0.2">
      <c r="A23" s="12">
        <v>124</v>
      </c>
      <c r="B23" s="4" t="s">
        <v>77</v>
      </c>
      <c r="C23" s="4" t="s">
        <v>77</v>
      </c>
      <c r="D23" s="4" t="s">
        <v>752</v>
      </c>
      <c r="E23" s="60">
        <v>2</v>
      </c>
      <c r="F23" s="60">
        <v>2</v>
      </c>
      <c r="G23" s="48" t="s">
        <v>753</v>
      </c>
      <c r="I23" t="s">
        <v>738</v>
      </c>
      <c r="K23" s="49" t="s">
        <v>25</v>
      </c>
      <c r="L23" s="49" t="s">
        <v>754</v>
      </c>
    </row>
    <row r="24" spans="1:18" ht="16" x14ac:dyDescent="0.2">
      <c r="A24" s="12">
        <v>169</v>
      </c>
      <c r="B24" s="4" t="s">
        <v>395</v>
      </c>
      <c r="C24" s="4" t="s">
        <v>395</v>
      </c>
      <c r="D24" s="4" t="s">
        <v>752</v>
      </c>
      <c r="E24" s="60">
        <v>2</v>
      </c>
      <c r="F24" s="60">
        <v>2</v>
      </c>
      <c r="G24" s="48" t="s">
        <v>753</v>
      </c>
      <c r="I24" t="s">
        <v>738</v>
      </c>
      <c r="K24" s="49" t="s">
        <v>25</v>
      </c>
      <c r="L24" s="49" t="s">
        <v>754</v>
      </c>
    </row>
    <row r="25" spans="1:18" ht="16" x14ac:dyDescent="0.2">
      <c r="A25" s="12">
        <v>81</v>
      </c>
      <c r="B25" s="11" t="s">
        <v>233</v>
      </c>
      <c r="C25" s="11" t="s">
        <v>757</v>
      </c>
      <c r="D25" s="11" t="s">
        <v>20</v>
      </c>
      <c r="E25" s="25">
        <v>0</v>
      </c>
      <c r="F25" s="25">
        <v>0</v>
      </c>
      <c r="G25" s="48" t="s">
        <v>758</v>
      </c>
      <c r="I25" t="s">
        <v>743</v>
      </c>
      <c r="K25" s="49" t="s">
        <v>25</v>
      </c>
      <c r="L25" s="49" t="s">
        <v>758</v>
      </c>
    </row>
    <row r="26" spans="1:18" ht="16" x14ac:dyDescent="0.2">
      <c r="A26" s="12">
        <v>148</v>
      </c>
      <c r="B26" s="11" t="s">
        <v>278</v>
      </c>
      <c r="C26" s="11" t="s">
        <v>278</v>
      </c>
      <c r="D26" s="11" t="s">
        <v>17</v>
      </c>
      <c r="E26" s="25">
        <v>0</v>
      </c>
      <c r="F26" s="25">
        <v>0</v>
      </c>
      <c r="G26" s="48" t="s">
        <v>758</v>
      </c>
      <c r="I26" t="s">
        <v>743</v>
      </c>
      <c r="K26" s="49" t="s">
        <v>25</v>
      </c>
      <c r="L26" s="49" t="s">
        <v>758</v>
      </c>
    </row>
    <row r="27" spans="1:18" ht="16" x14ac:dyDescent="0.2">
      <c r="A27" s="12">
        <v>80</v>
      </c>
      <c r="B27" s="4" t="s">
        <v>225</v>
      </c>
      <c r="C27" s="4" t="s">
        <v>225</v>
      </c>
      <c r="D27" s="11" t="s">
        <v>20</v>
      </c>
      <c r="E27" s="25">
        <v>0</v>
      </c>
      <c r="F27" s="25">
        <v>0</v>
      </c>
      <c r="G27" s="48" t="s">
        <v>758</v>
      </c>
      <c r="I27" t="s">
        <v>743</v>
      </c>
      <c r="K27" s="49" t="s">
        <v>25</v>
      </c>
      <c r="L27" s="49" t="s">
        <v>758</v>
      </c>
    </row>
    <row r="28" spans="1:18" ht="16" x14ac:dyDescent="0.2">
      <c r="A28" s="12">
        <v>19</v>
      </c>
      <c r="B28" s="4" t="s">
        <v>223</v>
      </c>
      <c r="C28" s="4" t="s">
        <v>223</v>
      </c>
      <c r="D28" s="11" t="s">
        <v>20</v>
      </c>
      <c r="E28" s="25">
        <v>0</v>
      </c>
      <c r="F28" s="25">
        <v>0</v>
      </c>
      <c r="G28" s="48" t="s">
        <v>758</v>
      </c>
      <c r="I28" t="s">
        <v>743</v>
      </c>
      <c r="K28" s="49" t="s">
        <v>25</v>
      </c>
      <c r="L28" s="49" t="s">
        <v>758</v>
      </c>
    </row>
    <row r="29" spans="1:18" ht="16" x14ac:dyDescent="0.2">
      <c r="A29" s="12">
        <v>75</v>
      </c>
      <c r="B29" s="4" t="s">
        <v>185</v>
      </c>
      <c r="C29" s="4" t="s">
        <v>185</v>
      </c>
      <c r="D29" s="11" t="s">
        <v>20</v>
      </c>
      <c r="E29" s="25">
        <v>0</v>
      </c>
      <c r="F29" s="25">
        <v>0</v>
      </c>
      <c r="G29" s="48" t="s">
        <v>758</v>
      </c>
      <c r="I29" t="s">
        <v>743</v>
      </c>
      <c r="K29" s="49" t="s">
        <v>25</v>
      </c>
      <c r="L29" s="49" t="s">
        <v>758</v>
      </c>
    </row>
    <row r="30" spans="1:18" ht="16" x14ac:dyDescent="0.2">
      <c r="A30" s="12">
        <v>161</v>
      </c>
      <c r="B30" s="4" t="s">
        <v>370</v>
      </c>
      <c r="C30" s="4" t="s">
        <v>370</v>
      </c>
      <c r="D30" s="11" t="s">
        <v>20</v>
      </c>
      <c r="E30" s="25">
        <v>0</v>
      </c>
      <c r="F30" s="25">
        <v>0</v>
      </c>
      <c r="G30" s="48" t="s">
        <v>758</v>
      </c>
      <c r="I30" t="s">
        <v>743</v>
      </c>
      <c r="K30" s="49" t="s">
        <v>25</v>
      </c>
      <c r="L30" s="49" t="s">
        <v>758</v>
      </c>
    </row>
    <row r="31" spans="1:18" ht="16" x14ac:dyDescent="0.2">
      <c r="A31" s="12">
        <v>143</v>
      </c>
      <c r="B31" s="11" t="s">
        <v>44</v>
      </c>
      <c r="C31" s="11" t="s">
        <v>44</v>
      </c>
      <c r="D31" s="11" t="s">
        <v>20</v>
      </c>
      <c r="E31" s="25">
        <v>0</v>
      </c>
      <c r="F31" s="25">
        <v>0</v>
      </c>
      <c r="G31" s="48" t="s">
        <v>758</v>
      </c>
      <c r="I31" t="s">
        <v>743</v>
      </c>
      <c r="K31" s="49" t="s">
        <v>25</v>
      </c>
      <c r="L31" s="49" t="s">
        <v>758</v>
      </c>
    </row>
    <row r="32" spans="1:18" ht="16" x14ac:dyDescent="0.2">
      <c r="A32" s="12">
        <v>112</v>
      </c>
      <c r="B32" s="11" t="s">
        <v>447</v>
      </c>
      <c r="C32" s="11" t="s">
        <v>759</v>
      </c>
      <c r="D32" s="11" t="s">
        <v>20</v>
      </c>
      <c r="E32" s="25">
        <v>0</v>
      </c>
      <c r="F32" s="25">
        <v>0</v>
      </c>
      <c r="G32" s="48" t="s">
        <v>758</v>
      </c>
      <c r="H32" t="s">
        <v>760</v>
      </c>
      <c r="I32" t="s">
        <v>743</v>
      </c>
      <c r="K32" s="49" t="s">
        <v>25</v>
      </c>
      <c r="L32" s="49" t="s">
        <v>758</v>
      </c>
    </row>
    <row r="33" spans="1:12" ht="16" x14ac:dyDescent="0.2">
      <c r="A33" s="12">
        <v>4</v>
      </c>
      <c r="B33" s="11" t="s">
        <v>95</v>
      </c>
      <c r="C33" s="11" t="s">
        <v>95</v>
      </c>
      <c r="D33" s="11" t="s">
        <v>20</v>
      </c>
      <c r="E33" s="59">
        <v>1</v>
      </c>
      <c r="F33" s="25">
        <v>1</v>
      </c>
      <c r="G33" s="48" t="s">
        <v>758</v>
      </c>
      <c r="I33" t="s">
        <v>743</v>
      </c>
      <c r="K33" s="49" t="s">
        <v>25</v>
      </c>
      <c r="L33" s="49" t="s">
        <v>758</v>
      </c>
    </row>
    <row r="34" spans="1:12" ht="16" x14ac:dyDescent="0.2">
      <c r="A34" s="12">
        <v>47</v>
      </c>
      <c r="B34" s="11" t="s">
        <v>95</v>
      </c>
      <c r="C34" s="11" t="s">
        <v>95</v>
      </c>
      <c r="D34" s="11" t="s">
        <v>20</v>
      </c>
      <c r="E34" s="60">
        <v>2</v>
      </c>
      <c r="F34" s="25">
        <v>2</v>
      </c>
      <c r="G34" s="48" t="s">
        <v>758</v>
      </c>
      <c r="I34" t="s">
        <v>743</v>
      </c>
      <c r="K34" s="49" t="s">
        <v>25</v>
      </c>
      <c r="L34" s="49" t="s">
        <v>758</v>
      </c>
    </row>
    <row r="35" spans="1:12" ht="16" x14ac:dyDescent="0.2">
      <c r="A35" s="12">
        <v>22</v>
      </c>
      <c r="B35" s="11" t="s">
        <v>245</v>
      </c>
      <c r="C35" s="11" t="s">
        <v>245</v>
      </c>
      <c r="D35" s="11" t="s">
        <v>20</v>
      </c>
      <c r="E35" s="25">
        <v>0</v>
      </c>
      <c r="F35" s="25">
        <v>0</v>
      </c>
      <c r="G35" s="48" t="s">
        <v>761</v>
      </c>
      <c r="I35" t="s">
        <v>743</v>
      </c>
      <c r="K35" s="49" t="s">
        <v>25</v>
      </c>
      <c r="L35" s="49" t="s">
        <v>758</v>
      </c>
    </row>
    <row r="36" spans="1:12" ht="16" x14ac:dyDescent="0.2">
      <c r="A36" s="12">
        <v>13</v>
      </c>
      <c r="B36" s="4" t="s">
        <v>175</v>
      </c>
      <c r="C36" s="4" t="s">
        <v>175</v>
      </c>
      <c r="D36" s="11" t="s">
        <v>20</v>
      </c>
      <c r="E36" s="25">
        <v>0</v>
      </c>
      <c r="F36" s="25">
        <v>0</v>
      </c>
      <c r="G36" s="48" t="s">
        <v>761</v>
      </c>
      <c r="I36" t="s">
        <v>743</v>
      </c>
      <c r="K36" s="49" t="s">
        <v>25</v>
      </c>
      <c r="L36" s="49" t="s">
        <v>758</v>
      </c>
    </row>
    <row r="37" spans="1:12" ht="16" x14ac:dyDescent="0.2">
      <c r="A37" s="12">
        <v>92</v>
      </c>
      <c r="B37" s="4" t="s">
        <v>314</v>
      </c>
      <c r="C37" s="4" t="s">
        <v>314</v>
      </c>
      <c r="D37" s="11" t="s">
        <v>20</v>
      </c>
      <c r="E37" s="25">
        <v>0</v>
      </c>
      <c r="F37" s="25">
        <v>0</v>
      </c>
      <c r="G37" s="48" t="s">
        <v>761</v>
      </c>
      <c r="I37" t="s">
        <v>743</v>
      </c>
      <c r="K37" s="49" t="s">
        <v>25</v>
      </c>
      <c r="L37" s="49" t="s">
        <v>758</v>
      </c>
    </row>
    <row r="38" spans="1:12" ht="16" x14ac:dyDescent="0.2">
      <c r="A38" s="12">
        <v>69</v>
      </c>
      <c r="B38" s="4" t="s">
        <v>134</v>
      </c>
      <c r="C38" s="4" t="s">
        <v>134</v>
      </c>
      <c r="D38" s="11" t="s">
        <v>20</v>
      </c>
      <c r="E38" s="25">
        <v>0</v>
      </c>
      <c r="F38" s="25">
        <v>0</v>
      </c>
      <c r="G38" s="48" t="s">
        <v>761</v>
      </c>
      <c r="I38" t="s">
        <v>743</v>
      </c>
      <c r="K38" s="49" t="s">
        <v>25</v>
      </c>
      <c r="L38" s="49" t="s">
        <v>758</v>
      </c>
    </row>
    <row r="39" spans="1:12" ht="16" x14ac:dyDescent="0.2">
      <c r="A39" s="12">
        <v>139</v>
      </c>
      <c r="B39" s="4" t="s">
        <v>211</v>
      </c>
      <c r="C39" s="4" t="s">
        <v>211</v>
      </c>
      <c r="D39" s="11" t="s">
        <v>20</v>
      </c>
      <c r="E39" s="25">
        <v>0</v>
      </c>
      <c r="F39" s="65">
        <v>1</v>
      </c>
      <c r="G39" s="48" t="s">
        <v>761</v>
      </c>
    </row>
    <row r="40" spans="1:12" ht="16" x14ac:dyDescent="0.2">
      <c r="A40" s="12">
        <v>51</v>
      </c>
      <c r="B40" s="50" t="s">
        <v>445</v>
      </c>
      <c r="C40" s="11" t="s">
        <v>762</v>
      </c>
      <c r="D40" s="11"/>
      <c r="E40" s="25">
        <v>0</v>
      </c>
      <c r="F40" s="65">
        <v>2</v>
      </c>
      <c r="G40" s="48" t="s">
        <v>761</v>
      </c>
    </row>
    <row r="41" spans="1:12" ht="16" x14ac:dyDescent="0.2">
      <c r="A41" s="12">
        <v>38</v>
      </c>
      <c r="B41" s="4" t="s">
        <v>359</v>
      </c>
      <c r="C41" s="4" t="s">
        <v>359</v>
      </c>
      <c r="D41" s="4" t="s">
        <v>20</v>
      </c>
      <c r="E41" s="64">
        <v>1</v>
      </c>
      <c r="F41" s="25">
        <v>2</v>
      </c>
      <c r="G41" s="48" t="s">
        <v>763</v>
      </c>
      <c r="I41" t="s">
        <v>743</v>
      </c>
      <c r="K41" s="49" t="s">
        <v>25</v>
      </c>
      <c r="L41" s="49" t="s">
        <v>758</v>
      </c>
    </row>
    <row r="42" spans="1:12" ht="16" x14ac:dyDescent="0.2">
      <c r="A42" s="12">
        <v>36</v>
      </c>
      <c r="B42" s="4" t="s">
        <v>345</v>
      </c>
      <c r="C42" s="4" t="s">
        <v>345</v>
      </c>
      <c r="D42" s="4" t="s">
        <v>20</v>
      </c>
      <c r="E42" s="60">
        <v>2</v>
      </c>
      <c r="F42" s="25">
        <v>1</v>
      </c>
      <c r="G42" s="48" t="s">
        <v>763</v>
      </c>
      <c r="I42" t="s">
        <v>743</v>
      </c>
      <c r="K42" s="49" t="s">
        <v>25</v>
      </c>
      <c r="L42" s="49" t="s">
        <v>758</v>
      </c>
    </row>
    <row r="43" spans="1:12" ht="16" x14ac:dyDescent="0.2">
      <c r="A43" s="12">
        <v>149</v>
      </c>
      <c r="B43" s="11" t="s">
        <v>285</v>
      </c>
      <c r="C43" s="11" t="s">
        <v>285</v>
      </c>
      <c r="D43" s="11"/>
      <c r="E43" s="25">
        <v>0</v>
      </c>
      <c r="F43" s="49">
        <v>0</v>
      </c>
      <c r="G43" s="63" t="s">
        <v>764</v>
      </c>
      <c r="I43" t="s">
        <v>748</v>
      </c>
      <c r="K43" s="49" t="s">
        <v>29</v>
      </c>
      <c r="L43" s="49" t="s">
        <v>765</v>
      </c>
    </row>
    <row r="44" spans="1:12" ht="16" x14ac:dyDescent="0.2">
      <c r="A44" s="12">
        <v>53</v>
      </c>
      <c r="B44" s="11" t="s">
        <v>457</v>
      </c>
      <c r="C44" s="11" t="s">
        <v>457</v>
      </c>
      <c r="D44" s="11"/>
      <c r="E44" s="25">
        <v>0</v>
      </c>
      <c r="F44" s="49">
        <v>0</v>
      </c>
      <c r="G44" s="63" t="s">
        <v>764</v>
      </c>
      <c r="I44" t="s">
        <v>748</v>
      </c>
      <c r="K44" s="49" t="s">
        <v>29</v>
      </c>
      <c r="L44" s="49" t="s">
        <v>765</v>
      </c>
    </row>
    <row r="45" spans="1:12" ht="16" x14ac:dyDescent="0.2">
      <c r="A45" s="12">
        <v>35</v>
      </c>
      <c r="B45" s="11" t="s">
        <v>336</v>
      </c>
      <c r="C45" s="11" t="s">
        <v>336</v>
      </c>
      <c r="D45" s="11" t="s">
        <v>20</v>
      </c>
      <c r="E45" s="25">
        <v>0</v>
      </c>
      <c r="F45" s="25">
        <v>0</v>
      </c>
      <c r="G45" s="48" t="s">
        <v>764</v>
      </c>
      <c r="I45" t="s">
        <v>748</v>
      </c>
      <c r="K45" s="49" t="s">
        <v>29</v>
      </c>
      <c r="L45" s="49" t="s">
        <v>765</v>
      </c>
    </row>
    <row r="46" spans="1:12" ht="16" x14ac:dyDescent="0.2">
      <c r="A46" s="12">
        <v>90</v>
      </c>
      <c r="B46" s="4" t="s">
        <v>298</v>
      </c>
      <c r="C46" s="4" t="s">
        <v>298</v>
      </c>
      <c r="D46" s="4" t="s">
        <v>17</v>
      </c>
      <c r="E46" s="25">
        <v>0</v>
      </c>
      <c r="F46" s="25">
        <v>0</v>
      </c>
      <c r="G46" s="48" t="s">
        <v>766</v>
      </c>
      <c r="I46" t="s">
        <v>744</v>
      </c>
      <c r="J46" t="s">
        <v>738</v>
      </c>
    </row>
    <row r="47" spans="1:12" ht="16" x14ac:dyDescent="0.2">
      <c r="A47" s="12">
        <v>42</v>
      </c>
      <c r="B47" s="11" t="s">
        <v>265</v>
      </c>
      <c r="C47" s="11" t="s">
        <v>767</v>
      </c>
      <c r="D47" s="4" t="s">
        <v>17</v>
      </c>
      <c r="E47" s="59">
        <v>1</v>
      </c>
      <c r="F47" s="25">
        <v>1</v>
      </c>
      <c r="G47" s="48" t="s">
        <v>766</v>
      </c>
      <c r="I47" t="s">
        <v>744</v>
      </c>
    </row>
    <row r="48" spans="1:12" ht="16" x14ac:dyDescent="0.2">
      <c r="A48" s="12">
        <v>146</v>
      </c>
      <c r="B48" s="4" t="s">
        <v>265</v>
      </c>
      <c r="C48" s="4" t="s">
        <v>265</v>
      </c>
      <c r="D48" s="4" t="s">
        <v>17</v>
      </c>
      <c r="E48" s="60">
        <v>2</v>
      </c>
      <c r="F48" s="25">
        <v>2</v>
      </c>
      <c r="G48" s="48" t="s">
        <v>766</v>
      </c>
      <c r="I48" t="s">
        <v>744</v>
      </c>
    </row>
    <row r="49" spans="1:9" ht="16" x14ac:dyDescent="0.2">
      <c r="A49" s="12">
        <v>11</v>
      </c>
      <c r="B49" s="11" t="s">
        <v>158</v>
      </c>
      <c r="C49" s="11" t="s">
        <v>158</v>
      </c>
      <c r="D49" s="4" t="s">
        <v>17</v>
      </c>
      <c r="E49" s="60">
        <v>2</v>
      </c>
      <c r="F49" s="25">
        <v>2</v>
      </c>
      <c r="G49" s="48" t="s">
        <v>766</v>
      </c>
      <c r="I49" t="s">
        <v>744</v>
      </c>
    </row>
    <row r="50" spans="1:9" ht="16" x14ac:dyDescent="0.2">
      <c r="A50" s="12">
        <v>70</v>
      </c>
      <c r="B50" s="11" t="s">
        <v>144</v>
      </c>
      <c r="C50" s="11" t="s">
        <v>768</v>
      </c>
      <c r="D50" s="4" t="s">
        <v>17</v>
      </c>
      <c r="E50" s="25">
        <v>0</v>
      </c>
      <c r="F50" s="59">
        <v>1</v>
      </c>
      <c r="G50" s="48" t="s">
        <v>769</v>
      </c>
      <c r="I50" t="s">
        <v>744</v>
      </c>
    </row>
    <row r="51" spans="1:9" ht="16" x14ac:dyDescent="0.2">
      <c r="A51" s="12">
        <v>5</v>
      </c>
      <c r="B51" s="11" t="s">
        <v>105</v>
      </c>
      <c r="C51" s="11" t="s">
        <v>105</v>
      </c>
      <c r="D51" s="4" t="s">
        <v>17</v>
      </c>
      <c r="E51" s="25">
        <v>0</v>
      </c>
      <c r="F51" s="60">
        <v>2</v>
      </c>
      <c r="G51" s="48" t="s">
        <v>769</v>
      </c>
      <c r="I51" t="s">
        <v>744</v>
      </c>
    </row>
    <row r="52" spans="1:9" ht="16" x14ac:dyDescent="0.2">
      <c r="A52" s="12">
        <v>29</v>
      </c>
      <c r="B52" s="4" t="s">
        <v>296</v>
      </c>
      <c r="C52" s="4" t="s">
        <v>296</v>
      </c>
      <c r="D52" s="4" t="s">
        <v>17</v>
      </c>
      <c r="E52" s="25">
        <v>0</v>
      </c>
      <c r="F52" s="59">
        <v>1</v>
      </c>
      <c r="G52" s="48" t="s">
        <v>770</v>
      </c>
      <c r="I52" t="s">
        <v>744</v>
      </c>
    </row>
    <row r="53" spans="1:9" ht="16" x14ac:dyDescent="0.2">
      <c r="A53" s="12">
        <v>44</v>
      </c>
      <c r="B53" s="11" t="s">
        <v>401</v>
      </c>
      <c r="C53" s="11" t="s">
        <v>401</v>
      </c>
      <c r="D53" s="4" t="s">
        <v>17</v>
      </c>
      <c r="E53" s="25">
        <v>0</v>
      </c>
      <c r="F53" s="60">
        <v>2</v>
      </c>
      <c r="G53" s="48" t="s">
        <v>770</v>
      </c>
      <c r="I53" t="s">
        <v>744</v>
      </c>
    </row>
    <row r="54" spans="1:9" ht="16" x14ac:dyDescent="0.2">
      <c r="A54" s="12">
        <v>147</v>
      </c>
      <c r="B54" s="4" t="s">
        <v>272</v>
      </c>
      <c r="C54" s="4" t="s">
        <v>272</v>
      </c>
      <c r="D54" s="4" t="s">
        <v>20</v>
      </c>
      <c r="E54" s="25">
        <v>0</v>
      </c>
      <c r="F54" s="25">
        <v>0</v>
      </c>
      <c r="G54" s="48" t="s">
        <v>771</v>
      </c>
      <c r="I54" t="s">
        <v>744</v>
      </c>
    </row>
    <row r="55" spans="1:9" ht="16" x14ac:dyDescent="0.2">
      <c r="A55" s="12">
        <v>123</v>
      </c>
      <c r="B55" s="4" t="s">
        <v>41</v>
      </c>
      <c r="C55" s="4" t="s">
        <v>41</v>
      </c>
      <c r="D55" s="4"/>
      <c r="E55" s="25">
        <v>0</v>
      </c>
      <c r="F55" s="25">
        <v>0</v>
      </c>
      <c r="G55" s="48" t="s">
        <v>771</v>
      </c>
      <c r="I55" t="s">
        <v>744</v>
      </c>
    </row>
    <row r="56" spans="1:9" ht="16" x14ac:dyDescent="0.2">
      <c r="A56" s="12">
        <v>145</v>
      </c>
      <c r="B56" s="4" t="s">
        <v>256</v>
      </c>
      <c r="C56" s="4" t="s">
        <v>772</v>
      </c>
      <c r="D56" s="11" t="s">
        <v>20</v>
      </c>
      <c r="E56" s="25">
        <v>0</v>
      </c>
      <c r="F56" s="25">
        <v>0</v>
      </c>
      <c r="G56" s="48" t="s">
        <v>773</v>
      </c>
    </row>
    <row r="57" spans="1:9" ht="16" x14ac:dyDescent="0.2">
      <c r="A57" s="12">
        <v>78</v>
      </c>
      <c r="B57" s="4" t="s">
        <v>209</v>
      </c>
      <c r="C57" s="4" t="s">
        <v>209</v>
      </c>
      <c r="D57" s="4"/>
      <c r="E57" s="25">
        <v>0</v>
      </c>
      <c r="F57" s="25">
        <v>0</v>
      </c>
      <c r="G57" s="48" t="s">
        <v>773</v>
      </c>
    </row>
    <row r="58" spans="1:9" ht="16" x14ac:dyDescent="0.2">
      <c r="A58" s="12">
        <v>14</v>
      </c>
      <c r="B58" s="4" t="s">
        <v>183</v>
      </c>
      <c r="C58" s="4" t="s">
        <v>183</v>
      </c>
      <c r="D58" s="4"/>
      <c r="E58" s="25">
        <v>0</v>
      </c>
      <c r="F58" s="25">
        <v>1</v>
      </c>
      <c r="G58" s="48" t="s">
        <v>774</v>
      </c>
    </row>
    <row r="59" spans="1:9" ht="16" x14ac:dyDescent="0.2">
      <c r="A59" s="12">
        <v>136</v>
      </c>
      <c r="B59" s="4" t="s">
        <v>187</v>
      </c>
      <c r="C59" s="4" t="s">
        <v>187</v>
      </c>
      <c r="D59" s="4"/>
      <c r="E59" s="25">
        <v>0</v>
      </c>
      <c r="F59" s="25">
        <v>2</v>
      </c>
      <c r="G59" s="48" t="s">
        <v>774</v>
      </c>
    </row>
    <row r="60" spans="1:9" ht="16" x14ac:dyDescent="0.2">
      <c r="A60" s="12">
        <v>179</v>
      </c>
      <c r="B60" s="4" t="s">
        <v>489</v>
      </c>
      <c r="C60" s="4" t="s">
        <v>775</v>
      </c>
      <c r="D60" s="4"/>
      <c r="E60" s="25">
        <v>0</v>
      </c>
      <c r="F60" s="25">
        <v>0</v>
      </c>
      <c r="G60" s="48" t="s">
        <v>776</v>
      </c>
    </row>
    <row r="61" spans="1:9" ht="16" x14ac:dyDescent="0.2">
      <c r="A61" s="12">
        <v>110</v>
      </c>
      <c r="B61" s="11" t="s">
        <v>434</v>
      </c>
      <c r="C61" s="11" t="s">
        <v>434</v>
      </c>
      <c r="D61" s="11" t="s">
        <v>17</v>
      </c>
      <c r="E61" s="59">
        <v>1</v>
      </c>
      <c r="F61" s="25">
        <v>1</v>
      </c>
      <c r="G61" s="48" t="s">
        <v>777</v>
      </c>
      <c r="I61" t="s">
        <v>738</v>
      </c>
    </row>
    <row r="62" spans="1:9" ht="16" x14ac:dyDescent="0.2">
      <c r="A62" s="12">
        <v>7</v>
      </c>
      <c r="B62" s="11" t="s">
        <v>778</v>
      </c>
      <c r="C62" s="11" t="s">
        <v>778</v>
      </c>
      <c r="D62" s="11" t="s">
        <v>17</v>
      </c>
      <c r="E62" s="60">
        <v>2</v>
      </c>
      <c r="F62" s="25">
        <v>2</v>
      </c>
      <c r="G62" s="48" t="s">
        <v>777</v>
      </c>
      <c r="I62" t="s">
        <v>738</v>
      </c>
    </row>
    <row r="63" spans="1:9" ht="16" x14ac:dyDescent="0.2">
      <c r="A63" s="12">
        <v>12</v>
      </c>
      <c r="B63" s="11" t="s">
        <v>166</v>
      </c>
      <c r="C63" s="11" t="s">
        <v>166</v>
      </c>
      <c r="D63" s="11" t="s">
        <v>17</v>
      </c>
      <c r="E63" s="60">
        <v>2</v>
      </c>
      <c r="F63" s="25">
        <v>2</v>
      </c>
      <c r="G63" s="48" t="s">
        <v>777</v>
      </c>
      <c r="I63" t="s">
        <v>738</v>
      </c>
    </row>
    <row r="64" spans="1:9" ht="16" x14ac:dyDescent="0.2">
      <c r="A64" s="12">
        <v>100</v>
      </c>
      <c r="B64" s="11" t="s">
        <v>368</v>
      </c>
      <c r="C64" s="11" t="s">
        <v>368</v>
      </c>
      <c r="D64" s="11" t="s">
        <v>14</v>
      </c>
      <c r="E64" s="25">
        <v>0</v>
      </c>
      <c r="F64" s="25">
        <v>0</v>
      </c>
      <c r="G64" s="48" t="s">
        <v>779</v>
      </c>
    </row>
    <row r="65" spans="1:7" ht="16" x14ac:dyDescent="0.2">
      <c r="A65" s="12">
        <v>99</v>
      </c>
      <c r="B65" s="11" t="s">
        <v>361</v>
      </c>
      <c r="C65" s="11" t="s">
        <v>361</v>
      </c>
      <c r="D65" s="11" t="s">
        <v>14</v>
      </c>
      <c r="E65" s="25">
        <v>0</v>
      </c>
      <c r="F65" s="25">
        <v>0</v>
      </c>
      <c r="G65" s="48" t="s">
        <v>779</v>
      </c>
    </row>
    <row r="66" spans="1:7" ht="16" x14ac:dyDescent="0.2">
      <c r="A66" s="12">
        <v>162</v>
      </c>
      <c r="B66" s="66" t="s">
        <v>377</v>
      </c>
      <c r="C66" s="11" t="s">
        <v>780</v>
      </c>
      <c r="D66" s="11" t="s">
        <v>14</v>
      </c>
      <c r="E66" s="25">
        <v>0</v>
      </c>
      <c r="F66" s="25">
        <v>0</v>
      </c>
      <c r="G66" s="48" t="s">
        <v>779</v>
      </c>
    </row>
    <row r="67" spans="1:7" ht="16" x14ac:dyDescent="0.2">
      <c r="A67" s="12">
        <v>155</v>
      </c>
      <c r="B67" s="11" t="s">
        <v>327</v>
      </c>
      <c r="C67" s="11" t="s">
        <v>781</v>
      </c>
      <c r="D67" s="11"/>
      <c r="E67" s="25">
        <v>0</v>
      </c>
      <c r="F67" s="25">
        <v>0</v>
      </c>
      <c r="G67" s="48" t="s">
        <v>779</v>
      </c>
    </row>
    <row r="68" spans="1:7" ht="16" x14ac:dyDescent="0.2">
      <c r="A68" s="12">
        <v>45</v>
      </c>
      <c r="B68" s="11" t="s">
        <v>407</v>
      </c>
      <c r="C68" s="11" t="s">
        <v>407</v>
      </c>
      <c r="D68" s="11" t="s">
        <v>14</v>
      </c>
      <c r="E68" s="25">
        <v>0</v>
      </c>
      <c r="F68" s="25">
        <v>0</v>
      </c>
      <c r="G68" s="48" t="s">
        <v>779</v>
      </c>
    </row>
    <row r="69" spans="1:7" ht="16" x14ac:dyDescent="0.2">
      <c r="A69" s="12">
        <v>177</v>
      </c>
      <c r="B69" s="23" t="s">
        <v>474</v>
      </c>
      <c r="C69" s="23" t="s">
        <v>474</v>
      </c>
      <c r="D69" s="11" t="s">
        <v>14</v>
      </c>
      <c r="E69" s="25">
        <v>0</v>
      </c>
      <c r="F69" s="59">
        <v>1</v>
      </c>
      <c r="G69" s="48" t="s">
        <v>779</v>
      </c>
    </row>
    <row r="70" spans="1:7" ht="16" x14ac:dyDescent="0.2">
      <c r="A70" s="12">
        <v>39</v>
      </c>
      <c r="B70" s="11" t="s">
        <v>366</v>
      </c>
      <c r="C70" s="11" t="s">
        <v>366</v>
      </c>
      <c r="D70" s="11" t="s">
        <v>14</v>
      </c>
      <c r="E70" s="25">
        <v>0</v>
      </c>
      <c r="F70" s="60">
        <v>2</v>
      </c>
      <c r="G70" s="48" t="s">
        <v>779</v>
      </c>
    </row>
    <row r="71" spans="1:7" ht="16" x14ac:dyDescent="0.2">
      <c r="A71" s="12">
        <v>101</v>
      </c>
      <c r="B71" s="11" t="s">
        <v>375</v>
      </c>
      <c r="C71" s="11" t="s">
        <v>375</v>
      </c>
      <c r="D71" s="11"/>
      <c r="E71" s="25">
        <v>0</v>
      </c>
      <c r="F71" s="25">
        <v>0</v>
      </c>
      <c r="G71" s="48" t="s">
        <v>782</v>
      </c>
    </row>
    <row r="72" spans="1:7" ht="16" x14ac:dyDescent="0.2">
      <c r="A72" s="12">
        <v>160</v>
      </c>
      <c r="B72" s="11" t="s">
        <v>363</v>
      </c>
      <c r="C72" s="11" t="s">
        <v>363</v>
      </c>
      <c r="D72" s="11"/>
      <c r="E72" s="25">
        <v>0</v>
      </c>
      <c r="F72" s="25">
        <v>0</v>
      </c>
      <c r="G72" s="48" t="s">
        <v>783</v>
      </c>
    </row>
    <row r="73" spans="1:7" ht="16" x14ac:dyDescent="0.2">
      <c r="A73" s="12">
        <v>49</v>
      </c>
      <c r="B73" s="11" t="s">
        <v>432</v>
      </c>
      <c r="C73" s="11" t="s">
        <v>432</v>
      </c>
      <c r="D73" s="11"/>
      <c r="E73" s="25">
        <v>0</v>
      </c>
      <c r="F73" s="25">
        <v>0</v>
      </c>
      <c r="G73" s="48" t="s">
        <v>783</v>
      </c>
    </row>
    <row r="74" spans="1:7" ht="16" x14ac:dyDescent="0.2">
      <c r="A74" s="12">
        <v>167</v>
      </c>
      <c r="B74" s="11" t="s">
        <v>411</v>
      </c>
      <c r="C74" s="11" t="s">
        <v>411</v>
      </c>
      <c r="D74" s="11"/>
      <c r="E74" s="25">
        <v>0</v>
      </c>
      <c r="F74" s="25">
        <v>0</v>
      </c>
      <c r="G74" s="48" t="s">
        <v>783</v>
      </c>
    </row>
    <row r="75" spans="1:7" ht="16" x14ac:dyDescent="0.2">
      <c r="A75" s="12">
        <v>178</v>
      </c>
      <c r="B75" s="50" t="s">
        <v>481</v>
      </c>
      <c r="C75" s="36" t="s">
        <v>784</v>
      </c>
      <c r="D75" s="36"/>
      <c r="E75" s="25">
        <v>0</v>
      </c>
      <c r="F75" s="25">
        <v>0</v>
      </c>
      <c r="G75" s="48" t="s">
        <v>783</v>
      </c>
    </row>
    <row r="76" spans="1:7" ht="16" x14ac:dyDescent="0.2">
      <c r="A76" s="12">
        <v>121</v>
      </c>
      <c r="B76" s="11" t="s">
        <v>508</v>
      </c>
      <c r="C76" s="11" t="s">
        <v>785</v>
      </c>
      <c r="D76" s="11"/>
      <c r="E76" s="25">
        <v>0</v>
      </c>
      <c r="F76" s="25">
        <v>0</v>
      </c>
      <c r="G76" s="48" t="s">
        <v>786</v>
      </c>
    </row>
    <row r="77" spans="1:7" ht="16" x14ac:dyDescent="0.2">
      <c r="A77" s="12">
        <v>25</v>
      </c>
      <c r="B77" s="11" t="s">
        <v>268</v>
      </c>
      <c r="C77" s="11" t="s">
        <v>787</v>
      </c>
      <c r="D77" s="11"/>
      <c r="E77" s="25">
        <v>0</v>
      </c>
      <c r="F77" s="25">
        <v>0</v>
      </c>
      <c r="G77" s="48" t="s">
        <v>788</v>
      </c>
    </row>
    <row r="78" spans="1:7" ht="16" x14ac:dyDescent="0.2">
      <c r="A78" s="12">
        <v>105</v>
      </c>
      <c r="B78" s="11" t="s">
        <v>403</v>
      </c>
      <c r="C78" s="11" t="s">
        <v>403</v>
      </c>
      <c r="D78" s="11"/>
      <c r="E78" s="25">
        <v>0</v>
      </c>
      <c r="F78" s="25">
        <v>0</v>
      </c>
      <c r="G78" s="48" t="s">
        <v>789</v>
      </c>
    </row>
    <row r="79" spans="1:7" ht="16" x14ac:dyDescent="0.2">
      <c r="A79" s="12">
        <v>17</v>
      </c>
      <c r="B79" s="11" t="s">
        <v>207</v>
      </c>
      <c r="C79" s="11" t="s">
        <v>207</v>
      </c>
      <c r="D79" s="11"/>
      <c r="E79" s="25">
        <v>0</v>
      </c>
      <c r="F79" s="25">
        <v>0</v>
      </c>
      <c r="G79" s="48" t="s">
        <v>789</v>
      </c>
    </row>
    <row r="80" spans="1:7" ht="16" x14ac:dyDescent="0.2">
      <c r="A80" s="12">
        <v>79</v>
      </c>
      <c r="B80" s="11" t="s">
        <v>217</v>
      </c>
      <c r="C80" s="11" t="s">
        <v>217</v>
      </c>
      <c r="D80" s="11"/>
      <c r="E80" s="25">
        <v>0</v>
      </c>
      <c r="F80" s="25">
        <v>0</v>
      </c>
      <c r="G80" s="48" t="s">
        <v>789</v>
      </c>
    </row>
    <row r="81" spans="1:12" ht="16" x14ac:dyDescent="0.2">
      <c r="A81" s="12">
        <v>106</v>
      </c>
      <c r="B81" s="11" t="s">
        <v>409</v>
      </c>
      <c r="C81" s="11" t="s">
        <v>409</v>
      </c>
      <c r="D81" s="11"/>
      <c r="E81" s="25">
        <v>0</v>
      </c>
      <c r="F81" s="25">
        <v>0</v>
      </c>
      <c r="G81" s="48" t="s">
        <v>789</v>
      </c>
    </row>
    <row r="82" spans="1:12" ht="16" x14ac:dyDescent="0.2">
      <c r="A82" s="12">
        <v>55</v>
      </c>
      <c r="B82" s="23" t="s">
        <v>470</v>
      </c>
      <c r="C82" s="23" t="s">
        <v>790</v>
      </c>
      <c r="D82" s="23"/>
      <c r="E82" s="25">
        <v>0</v>
      </c>
      <c r="F82" s="25">
        <v>0</v>
      </c>
      <c r="G82" s="48" t="s">
        <v>791</v>
      </c>
    </row>
    <row r="83" spans="1:12" ht="16" x14ac:dyDescent="0.2">
      <c r="A83" s="12">
        <v>153</v>
      </c>
      <c r="B83" s="11" t="s">
        <v>316</v>
      </c>
      <c r="C83" s="11" t="s">
        <v>316</v>
      </c>
      <c r="D83" s="11"/>
      <c r="E83" s="25">
        <v>0</v>
      </c>
      <c r="F83" s="59">
        <v>1</v>
      </c>
      <c r="G83" s="48" t="s">
        <v>791</v>
      </c>
    </row>
    <row r="84" spans="1:12" ht="16" x14ac:dyDescent="0.2">
      <c r="A84" s="12">
        <v>130</v>
      </c>
      <c r="B84" s="11" t="s">
        <v>136</v>
      </c>
      <c r="C84" s="11" t="s">
        <v>136</v>
      </c>
      <c r="D84" s="11"/>
      <c r="E84" s="25">
        <v>0</v>
      </c>
      <c r="F84" s="60">
        <v>2</v>
      </c>
      <c r="G84" s="48" t="s">
        <v>791</v>
      </c>
    </row>
    <row r="85" spans="1:12" ht="16" x14ac:dyDescent="0.2">
      <c r="A85" s="25">
        <v>61</v>
      </c>
      <c r="B85" s="4" t="s">
        <v>514</v>
      </c>
      <c r="C85" s="4" t="s">
        <v>514</v>
      </c>
      <c r="D85" s="4"/>
      <c r="E85" s="37" t="s">
        <v>357</v>
      </c>
      <c r="F85" s="37" t="s">
        <v>357</v>
      </c>
      <c r="G85" s="55" t="s">
        <v>792</v>
      </c>
      <c r="H85" s="56"/>
    </row>
    <row r="86" spans="1:12" ht="16" x14ac:dyDescent="0.2">
      <c r="A86" s="25">
        <v>120</v>
      </c>
      <c r="B86" s="4" t="s">
        <v>793</v>
      </c>
      <c r="C86" s="4" t="s">
        <v>793</v>
      </c>
      <c r="D86" s="4"/>
      <c r="E86" s="37" t="s">
        <v>357</v>
      </c>
      <c r="F86" s="37" t="s">
        <v>357</v>
      </c>
      <c r="G86" s="55" t="s">
        <v>794</v>
      </c>
      <c r="H86" s="56"/>
    </row>
    <row r="87" spans="1:12" ht="16" x14ac:dyDescent="0.2">
      <c r="A87" s="25">
        <v>8</v>
      </c>
      <c r="B87" s="4" t="s">
        <v>132</v>
      </c>
      <c r="C87" s="4" t="s">
        <v>132</v>
      </c>
      <c r="D87" s="4"/>
      <c r="E87" s="37" t="s">
        <v>357</v>
      </c>
      <c r="F87" s="37" t="s">
        <v>357</v>
      </c>
      <c r="G87" s="55" t="s">
        <v>794</v>
      </c>
      <c r="H87" s="56"/>
    </row>
    <row r="88" spans="1:12" ht="16" x14ac:dyDescent="0.2">
      <c r="A88" s="53">
        <v>67</v>
      </c>
      <c r="B88" s="36" t="s">
        <v>116</v>
      </c>
      <c r="C88" s="36" t="s">
        <v>116</v>
      </c>
      <c r="D88" s="36"/>
      <c r="E88" s="37" t="s">
        <v>357</v>
      </c>
      <c r="F88" s="37" t="s">
        <v>357</v>
      </c>
      <c r="G88" s="55" t="s">
        <v>794</v>
      </c>
      <c r="H88" s="56"/>
    </row>
    <row r="89" spans="1:12" ht="16" x14ac:dyDescent="0.2">
      <c r="A89" s="53">
        <v>118</v>
      </c>
      <c r="B89" s="36" t="s">
        <v>487</v>
      </c>
      <c r="C89" s="36" t="s">
        <v>487</v>
      </c>
      <c r="D89" s="36"/>
      <c r="E89" s="53" t="s">
        <v>357</v>
      </c>
      <c r="F89" s="53" t="s">
        <v>357</v>
      </c>
      <c r="G89" s="55" t="s">
        <v>794</v>
      </c>
    </row>
    <row r="90" spans="1:12" ht="16" x14ac:dyDescent="0.2">
      <c r="A90" s="12">
        <v>27</v>
      </c>
      <c r="B90" s="11" t="s">
        <v>281</v>
      </c>
      <c r="C90" s="11" t="s">
        <v>281</v>
      </c>
      <c r="D90" s="11"/>
      <c r="E90" s="25">
        <v>0</v>
      </c>
      <c r="F90" s="25">
        <v>0</v>
      </c>
      <c r="G90" s="48" t="s">
        <v>795</v>
      </c>
    </row>
    <row r="91" spans="1:12" ht="16" x14ac:dyDescent="0.2">
      <c r="A91" s="12">
        <v>119</v>
      </c>
      <c r="B91" s="4" t="s">
        <v>494</v>
      </c>
      <c r="C91" s="4" t="s">
        <v>796</v>
      </c>
      <c r="D91" s="4"/>
      <c r="E91" s="25">
        <v>0</v>
      </c>
      <c r="F91" s="25">
        <v>0</v>
      </c>
      <c r="G91" s="48" t="s">
        <v>795</v>
      </c>
      <c r="H91" t="s">
        <v>797</v>
      </c>
    </row>
    <row r="92" spans="1:12" ht="16" x14ac:dyDescent="0.2">
      <c r="A92" s="12">
        <v>163</v>
      </c>
      <c r="B92" s="11" t="s">
        <v>384</v>
      </c>
      <c r="C92" s="11" t="s">
        <v>384</v>
      </c>
      <c r="D92" s="11"/>
      <c r="E92" s="25">
        <v>0</v>
      </c>
      <c r="F92" s="25">
        <v>0</v>
      </c>
      <c r="G92" s="48" t="s">
        <v>795</v>
      </c>
      <c r="H92" t="s">
        <v>797</v>
      </c>
    </row>
    <row r="93" spans="1:12" ht="16" x14ac:dyDescent="0.2">
      <c r="A93" s="12">
        <v>58</v>
      </c>
      <c r="B93" s="4" t="s">
        <v>492</v>
      </c>
      <c r="C93" s="4" t="s">
        <v>798</v>
      </c>
      <c r="D93" s="4"/>
      <c r="E93" s="25">
        <v>0</v>
      </c>
      <c r="F93" s="25">
        <v>0</v>
      </c>
      <c r="G93" s="48" t="s">
        <v>795</v>
      </c>
      <c r="H93" t="s">
        <v>797</v>
      </c>
    </row>
    <row r="94" spans="1:12" ht="16" x14ac:dyDescent="0.2">
      <c r="A94" s="12">
        <v>28</v>
      </c>
      <c r="B94" s="11" t="s">
        <v>289</v>
      </c>
      <c r="C94" s="11" t="s">
        <v>289</v>
      </c>
      <c r="D94" s="11"/>
      <c r="E94" s="25">
        <v>0</v>
      </c>
      <c r="F94" s="25">
        <v>0</v>
      </c>
      <c r="G94" s="48" t="s">
        <v>795</v>
      </c>
      <c r="H94" t="s">
        <v>797</v>
      </c>
    </row>
    <row r="95" spans="1:12" ht="16" x14ac:dyDescent="0.2">
      <c r="A95" s="12">
        <v>180</v>
      </c>
      <c r="B95" s="4" t="s">
        <v>496</v>
      </c>
      <c r="C95" s="4" t="s">
        <v>799</v>
      </c>
      <c r="D95" s="4"/>
      <c r="E95" s="25">
        <v>0</v>
      </c>
      <c r="F95" s="25">
        <v>0</v>
      </c>
      <c r="G95" s="48" t="s">
        <v>795</v>
      </c>
      <c r="H95" t="s">
        <v>797</v>
      </c>
      <c r="K95" s="49" t="s">
        <v>29</v>
      </c>
      <c r="L95" s="49" t="s">
        <v>730</v>
      </c>
    </row>
    <row r="96" spans="1:12" ht="16" x14ac:dyDescent="0.2">
      <c r="A96" s="12">
        <v>74</v>
      </c>
      <c r="B96" s="11" t="s">
        <v>177</v>
      </c>
      <c r="C96" s="11" t="s">
        <v>177</v>
      </c>
      <c r="D96" s="11"/>
      <c r="E96" s="59">
        <v>1</v>
      </c>
      <c r="F96" s="25">
        <v>1</v>
      </c>
      <c r="G96" s="48" t="s">
        <v>795</v>
      </c>
    </row>
    <row r="97" spans="1:12" ht="16" x14ac:dyDescent="0.2">
      <c r="A97" s="12">
        <v>60</v>
      </c>
      <c r="B97" s="11" t="s">
        <v>506</v>
      </c>
      <c r="C97" s="11" t="s">
        <v>506</v>
      </c>
      <c r="D97" s="11"/>
      <c r="E97" s="60">
        <v>2</v>
      </c>
      <c r="F97" s="25">
        <v>2</v>
      </c>
      <c r="G97" s="48" t="s">
        <v>795</v>
      </c>
    </row>
    <row r="98" spans="1:12" ht="16" x14ac:dyDescent="0.2">
      <c r="A98" s="12">
        <v>137</v>
      </c>
      <c r="B98" s="11" t="s">
        <v>196</v>
      </c>
      <c r="C98" s="11" t="s">
        <v>196</v>
      </c>
      <c r="D98" s="11"/>
      <c r="E98" s="25">
        <v>0</v>
      </c>
      <c r="F98" s="25">
        <v>0</v>
      </c>
      <c r="G98" s="48" t="s">
        <v>800</v>
      </c>
      <c r="H98" t="s">
        <v>797</v>
      </c>
      <c r="I98" t="s">
        <v>743</v>
      </c>
      <c r="K98" s="49" t="s">
        <v>29</v>
      </c>
      <c r="L98" s="49" t="s">
        <v>730</v>
      </c>
    </row>
    <row r="99" spans="1:12" ht="16" x14ac:dyDescent="0.2">
      <c r="A99" s="12">
        <v>102</v>
      </c>
      <c r="B99" s="11" t="s">
        <v>382</v>
      </c>
      <c r="C99" s="11" t="s">
        <v>382</v>
      </c>
      <c r="D99" s="11"/>
      <c r="E99" s="25">
        <v>0</v>
      </c>
      <c r="F99" s="25">
        <v>0</v>
      </c>
      <c r="G99" s="48" t="s">
        <v>800</v>
      </c>
      <c r="K99" s="49" t="s">
        <v>29</v>
      </c>
      <c r="L99" s="49" t="s">
        <v>730</v>
      </c>
    </row>
    <row r="100" spans="1:12" ht="16" x14ac:dyDescent="0.2">
      <c r="A100" s="12">
        <v>135</v>
      </c>
      <c r="B100" s="11" t="s">
        <v>179</v>
      </c>
      <c r="C100" s="11" t="s">
        <v>179</v>
      </c>
      <c r="D100" s="11"/>
      <c r="E100" s="25">
        <v>0</v>
      </c>
      <c r="F100" s="25">
        <v>0</v>
      </c>
      <c r="G100" s="48" t="s">
        <v>800</v>
      </c>
      <c r="H100" t="s">
        <v>797</v>
      </c>
      <c r="K100" s="49" t="s">
        <v>29</v>
      </c>
      <c r="L100" s="49" t="s">
        <v>730</v>
      </c>
    </row>
    <row r="101" spans="1:12" ht="16" x14ac:dyDescent="0.2">
      <c r="A101" s="12">
        <v>176</v>
      </c>
      <c r="B101" s="11" t="s">
        <v>466</v>
      </c>
      <c r="C101" s="11" t="s">
        <v>466</v>
      </c>
      <c r="D101" s="11"/>
      <c r="E101" s="25">
        <v>0</v>
      </c>
      <c r="F101" s="25">
        <v>0</v>
      </c>
      <c r="G101" s="48" t="s">
        <v>800</v>
      </c>
      <c r="K101" s="49" t="s">
        <v>29</v>
      </c>
      <c r="L101" s="49" t="s">
        <v>730</v>
      </c>
    </row>
    <row r="102" spans="1:12" ht="16" x14ac:dyDescent="0.2">
      <c r="A102" s="12">
        <v>114</v>
      </c>
      <c r="B102" s="11" t="s">
        <v>459</v>
      </c>
      <c r="C102" s="11" t="s">
        <v>459</v>
      </c>
      <c r="D102" s="11"/>
      <c r="E102" s="25">
        <v>0</v>
      </c>
      <c r="F102" s="25">
        <v>0</v>
      </c>
      <c r="G102" s="48" t="s">
        <v>800</v>
      </c>
      <c r="K102" s="49" t="s">
        <v>29</v>
      </c>
      <c r="L102" s="49" t="s">
        <v>730</v>
      </c>
    </row>
    <row r="103" spans="1:12" ht="16" x14ac:dyDescent="0.2">
      <c r="A103" s="12">
        <v>52</v>
      </c>
      <c r="B103" s="11" t="s">
        <v>451</v>
      </c>
      <c r="C103" s="11" t="s">
        <v>451</v>
      </c>
      <c r="D103" s="11"/>
      <c r="E103" s="25">
        <v>0</v>
      </c>
      <c r="F103" s="25">
        <v>0</v>
      </c>
      <c r="G103" s="48" t="s">
        <v>800</v>
      </c>
      <c r="K103" s="49" t="s">
        <v>29</v>
      </c>
      <c r="L103" s="49" t="s">
        <v>730</v>
      </c>
    </row>
    <row r="104" spans="1:12" ht="16" x14ac:dyDescent="0.2">
      <c r="A104" s="12">
        <v>31</v>
      </c>
      <c r="B104" s="11" t="s">
        <v>312</v>
      </c>
      <c r="C104" s="11" t="s">
        <v>312</v>
      </c>
      <c r="D104" s="11"/>
      <c r="E104" s="25">
        <v>0</v>
      </c>
      <c r="F104" s="25">
        <v>0</v>
      </c>
      <c r="G104" s="48" t="s">
        <v>800</v>
      </c>
      <c r="K104" s="49" t="s">
        <v>29</v>
      </c>
      <c r="L104" s="49" t="s">
        <v>730</v>
      </c>
    </row>
    <row r="105" spans="1:12" ht="16" x14ac:dyDescent="0.2">
      <c r="A105" s="12">
        <v>141</v>
      </c>
      <c r="B105" s="11" t="s">
        <v>227</v>
      </c>
      <c r="C105" s="11" t="s">
        <v>227</v>
      </c>
      <c r="D105" s="11"/>
      <c r="E105" s="25">
        <v>0</v>
      </c>
      <c r="F105" s="25">
        <v>0</v>
      </c>
      <c r="G105" s="48" t="s">
        <v>800</v>
      </c>
      <c r="K105" s="49" t="s">
        <v>29</v>
      </c>
      <c r="L105" s="49" t="s">
        <v>730</v>
      </c>
    </row>
    <row r="106" spans="1:12" ht="16" x14ac:dyDescent="0.2">
      <c r="A106" s="12">
        <v>152</v>
      </c>
      <c r="B106" s="50" t="s">
        <v>308</v>
      </c>
      <c r="C106" s="11" t="s">
        <v>801</v>
      </c>
      <c r="D106" s="11"/>
      <c r="E106" s="25">
        <v>0</v>
      </c>
      <c r="F106" s="25">
        <v>0</v>
      </c>
      <c r="G106" s="48" t="s">
        <v>800</v>
      </c>
      <c r="H106" t="s">
        <v>758</v>
      </c>
      <c r="K106" s="49" t="s">
        <v>29</v>
      </c>
      <c r="L106" s="49" t="s">
        <v>730</v>
      </c>
    </row>
    <row r="107" spans="1:12" ht="16" x14ac:dyDescent="0.2">
      <c r="A107" s="12">
        <v>88</v>
      </c>
      <c r="B107" s="4" t="s">
        <v>283</v>
      </c>
      <c r="C107" s="4" t="s">
        <v>283</v>
      </c>
      <c r="D107" s="4"/>
      <c r="E107" s="25">
        <v>0</v>
      </c>
      <c r="F107" s="25">
        <v>0</v>
      </c>
      <c r="G107" s="48" t="s">
        <v>800</v>
      </c>
      <c r="K107" s="49" t="s">
        <v>29</v>
      </c>
      <c r="L107" s="49" t="s">
        <v>730</v>
      </c>
    </row>
    <row r="108" spans="1:12" ht="16" x14ac:dyDescent="0.2">
      <c r="A108" s="12">
        <v>132</v>
      </c>
      <c r="B108" s="4" t="s">
        <v>155</v>
      </c>
      <c r="C108" s="4" t="s">
        <v>802</v>
      </c>
      <c r="D108" s="4"/>
      <c r="E108" s="25">
        <v>0</v>
      </c>
      <c r="F108" s="25">
        <v>0</v>
      </c>
      <c r="G108" s="48" t="s">
        <v>803</v>
      </c>
    </row>
    <row r="109" spans="1:12" ht="16" x14ac:dyDescent="0.2">
      <c r="A109" s="12">
        <v>65</v>
      </c>
      <c r="B109" s="4" t="s">
        <v>97</v>
      </c>
      <c r="C109" s="4" t="s">
        <v>97</v>
      </c>
      <c r="D109" s="4"/>
      <c r="E109" s="25">
        <v>0</v>
      </c>
      <c r="F109" s="25">
        <v>0</v>
      </c>
      <c r="G109" s="48" t="s">
        <v>803</v>
      </c>
    </row>
    <row r="110" spans="1:12" ht="16" x14ac:dyDescent="0.2">
      <c r="A110" s="12">
        <v>54</v>
      </c>
      <c r="B110" s="4" t="s">
        <v>463</v>
      </c>
      <c r="C110" s="4" t="s">
        <v>463</v>
      </c>
      <c r="D110" s="4"/>
      <c r="E110" s="25">
        <v>0</v>
      </c>
      <c r="F110" s="25">
        <v>0</v>
      </c>
      <c r="G110" s="48" t="s">
        <v>803</v>
      </c>
    </row>
    <row r="111" spans="1:12" ht="16" x14ac:dyDescent="0.2">
      <c r="A111" s="12">
        <v>34</v>
      </c>
      <c r="B111" s="11" t="s">
        <v>329</v>
      </c>
      <c r="C111" s="11" t="s">
        <v>329</v>
      </c>
      <c r="D111" s="11"/>
      <c r="E111" s="25">
        <v>0</v>
      </c>
      <c r="F111" s="25">
        <v>0</v>
      </c>
      <c r="G111" s="48" t="s">
        <v>803</v>
      </c>
    </row>
    <row r="112" spans="1:12" ht="16" x14ac:dyDescent="0.2">
      <c r="A112" s="12">
        <v>170</v>
      </c>
      <c r="B112" s="11" t="s">
        <v>429</v>
      </c>
      <c r="C112" s="11" t="s">
        <v>429</v>
      </c>
      <c r="D112" s="11"/>
      <c r="E112" s="25">
        <v>0</v>
      </c>
      <c r="F112" s="25">
        <v>0</v>
      </c>
      <c r="G112" s="48" t="s">
        <v>803</v>
      </c>
    </row>
    <row r="113" spans="1:12" ht="16" x14ac:dyDescent="0.2">
      <c r="A113" s="12">
        <v>23</v>
      </c>
      <c r="B113" s="11" t="s">
        <v>252</v>
      </c>
      <c r="C113" s="11" t="s">
        <v>804</v>
      </c>
      <c r="D113" s="11"/>
      <c r="E113" s="25">
        <v>0</v>
      </c>
      <c r="F113" s="25">
        <v>0</v>
      </c>
      <c r="G113" s="48" t="s">
        <v>803</v>
      </c>
    </row>
    <row r="114" spans="1:12" ht="16" x14ac:dyDescent="0.2">
      <c r="A114" s="12">
        <v>71</v>
      </c>
      <c r="B114" s="11" t="s">
        <v>153</v>
      </c>
      <c r="C114" s="11" t="s">
        <v>805</v>
      </c>
      <c r="D114" s="11"/>
      <c r="E114" s="59">
        <v>1</v>
      </c>
      <c r="F114" s="25">
        <v>1</v>
      </c>
      <c r="G114" s="48" t="s">
        <v>803</v>
      </c>
    </row>
    <row r="115" spans="1:12" ht="16" x14ac:dyDescent="0.2">
      <c r="A115" s="12">
        <v>131</v>
      </c>
      <c r="B115" s="11" t="s">
        <v>146</v>
      </c>
      <c r="C115" s="11" t="s">
        <v>146</v>
      </c>
      <c r="D115" s="11"/>
      <c r="E115" s="60">
        <v>2</v>
      </c>
      <c r="F115" s="25">
        <v>2</v>
      </c>
      <c r="G115" s="48" t="s">
        <v>803</v>
      </c>
    </row>
    <row r="116" spans="1:12" ht="16" x14ac:dyDescent="0.2">
      <c r="A116" s="12">
        <v>128</v>
      </c>
      <c r="B116" s="11" t="s">
        <v>118</v>
      </c>
      <c r="C116" s="11" t="s">
        <v>118</v>
      </c>
      <c r="D116" s="11"/>
      <c r="E116" s="25">
        <v>0</v>
      </c>
      <c r="F116" s="25">
        <v>0</v>
      </c>
      <c r="G116" s="48" t="s">
        <v>760</v>
      </c>
      <c r="I116" t="s">
        <v>744</v>
      </c>
      <c r="J116" t="s">
        <v>743</v>
      </c>
      <c r="K116" s="49" t="s">
        <v>29</v>
      </c>
      <c r="L116" s="49" t="s">
        <v>806</v>
      </c>
    </row>
    <row r="117" spans="1:12" ht="16" x14ac:dyDescent="0.2">
      <c r="A117" s="12">
        <v>33</v>
      </c>
      <c r="B117" s="11" t="s">
        <v>323</v>
      </c>
      <c r="C117" s="11" t="s">
        <v>323</v>
      </c>
      <c r="D117" s="11"/>
      <c r="E117" s="25">
        <v>0</v>
      </c>
      <c r="F117" s="25">
        <v>0</v>
      </c>
      <c r="G117" s="48" t="s">
        <v>760</v>
      </c>
      <c r="K117" s="49" t="s">
        <v>29</v>
      </c>
      <c r="L117" s="49" t="s">
        <v>806</v>
      </c>
    </row>
    <row r="118" spans="1:12" ht="16" x14ac:dyDescent="0.2">
      <c r="A118" s="12">
        <v>3</v>
      </c>
      <c r="B118" s="50" t="s">
        <v>239</v>
      </c>
      <c r="C118" s="11" t="s">
        <v>807</v>
      </c>
      <c r="D118" s="11"/>
      <c r="E118" s="25">
        <v>0</v>
      </c>
      <c r="F118" s="25">
        <v>0</v>
      </c>
      <c r="G118" s="48" t="s">
        <v>760</v>
      </c>
      <c r="K118" s="49" t="s">
        <v>29</v>
      </c>
      <c r="L118" s="49" t="s">
        <v>806</v>
      </c>
    </row>
    <row r="119" spans="1:12" ht="16" x14ac:dyDescent="0.2">
      <c r="A119" s="12">
        <v>37</v>
      </c>
      <c r="B119" s="11" t="s">
        <v>194</v>
      </c>
      <c r="C119" s="11" t="s">
        <v>808</v>
      </c>
      <c r="D119" s="11"/>
      <c r="E119" s="25">
        <v>0</v>
      </c>
      <c r="F119" s="25">
        <v>0</v>
      </c>
      <c r="G119" s="48" t="s">
        <v>760</v>
      </c>
      <c r="K119" s="49" t="s">
        <v>29</v>
      </c>
      <c r="L119" s="49" t="s">
        <v>806</v>
      </c>
    </row>
    <row r="120" spans="1:12" ht="16" x14ac:dyDescent="0.2">
      <c r="A120" s="12">
        <v>64</v>
      </c>
      <c r="B120" s="4" t="s">
        <v>354</v>
      </c>
      <c r="C120" s="4" t="s">
        <v>354</v>
      </c>
      <c r="D120" s="4"/>
      <c r="E120" s="25">
        <v>0</v>
      </c>
      <c r="F120" s="59">
        <v>1</v>
      </c>
      <c r="G120" s="48" t="s">
        <v>809</v>
      </c>
    </row>
    <row r="121" spans="1:12" ht="16" x14ac:dyDescent="0.2">
      <c r="A121" s="12">
        <v>21</v>
      </c>
      <c r="B121" s="54" t="s">
        <v>810</v>
      </c>
      <c r="C121" s="4" t="s">
        <v>811</v>
      </c>
      <c r="D121" s="4"/>
      <c r="E121" s="25">
        <v>0</v>
      </c>
      <c r="F121" s="60">
        <v>2</v>
      </c>
      <c r="G121" s="48" t="s">
        <v>809</v>
      </c>
    </row>
    <row r="122" spans="1:12" ht="16" x14ac:dyDescent="0.2">
      <c r="A122" s="12">
        <v>94</v>
      </c>
      <c r="B122" s="4" t="s">
        <v>219</v>
      </c>
      <c r="C122" s="4" t="s">
        <v>812</v>
      </c>
      <c r="D122" s="4"/>
      <c r="E122" s="25">
        <v>0</v>
      </c>
      <c r="F122" s="60">
        <v>2</v>
      </c>
      <c r="G122" s="48" t="s">
        <v>809</v>
      </c>
    </row>
    <row r="123" spans="1:12" ht="16" x14ac:dyDescent="0.2">
      <c r="A123" s="12">
        <v>59</v>
      </c>
      <c r="B123" s="11" t="s">
        <v>306</v>
      </c>
      <c r="C123" s="11" t="s">
        <v>306</v>
      </c>
      <c r="D123" s="11"/>
      <c r="E123" s="25">
        <v>0</v>
      </c>
      <c r="F123" s="25">
        <v>0</v>
      </c>
      <c r="G123" s="48" t="s">
        <v>813</v>
      </c>
      <c r="H123" t="s">
        <v>758</v>
      </c>
      <c r="I123" t="s">
        <v>743</v>
      </c>
      <c r="K123" s="49" t="s">
        <v>814</v>
      </c>
      <c r="L123" s="49" t="s">
        <v>815</v>
      </c>
    </row>
    <row r="124" spans="1:12" ht="16" x14ac:dyDescent="0.2">
      <c r="A124" s="12">
        <v>168</v>
      </c>
      <c r="B124" s="4" t="s">
        <v>85</v>
      </c>
      <c r="C124" s="4" t="s">
        <v>85</v>
      </c>
      <c r="D124" s="4"/>
      <c r="E124" s="25">
        <v>0</v>
      </c>
      <c r="F124" s="25">
        <v>0</v>
      </c>
      <c r="G124" s="48" t="s">
        <v>813</v>
      </c>
      <c r="K124" s="49" t="s">
        <v>29</v>
      </c>
      <c r="L124" s="49" t="s">
        <v>806</v>
      </c>
    </row>
    <row r="125" spans="1:12" ht="16" x14ac:dyDescent="0.2">
      <c r="A125" s="12">
        <v>76</v>
      </c>
      <c r="B125" s="11" t="s">
        <v>352</v>
      </c>
      <c r="C125" s="11" t="s">
        <v>352</v>
      </c>
      <c r="D125" s="11"/>
      <c r="E125" s="25">
        <v>0</v>
      </c>
      <c r="F125" s="25">
        <v>0</v>
      </c>
      <c r="G125" s="48" t="s">
        <v>813</v>
      </c>
      <c r="K125" s="49" t="s">
        <v>29</v>
      </c>
      <c r="L125" s="49" t="s">
        <v>806</v>
      </c>
    </row>
    <row r="126" spans="1:12" ht="16" x14ac:dyDescent="0.2">
      <c r="A126" s="12">
        <v>91</v>
      </c>
      <c r="B126" s="11" t="s">
        <v>87</v>
      </c>
      <c r="C126" s="11" t="s">
        <v>87</v>
      </c>
      <c r="D126" s="11"/>
      <c r="E126" s="25">
        <v>0</v>
      </c>
      <c r="F126" s="25">
        <v>0</v>
      </c>
      <c r="G126" s="48" t="s">
        <v>813</v>
      </c>
      <c r="K126" s="49" t="s">
        <v>29</v>
      </c>
      <c r="L126" s="49" t="s">
        <v>806</v>
      </c>
    </row>
    <row r="127" spans="1:12" ht="16" x14ac:dyDescent="0.2">
      <c r="A127" s="12">
        <v>98</v>
      </c>
      <c r="B127" s="11" t="s">
        <v>325</v>
      </c>
      <c r="C127" s="11" t="s">
        <v>325</v>
      </c>
      <c r="D127" s="11"/>
      <c r="E127" s="25">
        <v>0</v>
      </c>
      <c r="F127" s="25">
        <v>0</v>
      </c>
      <c r="G127" s="48" t="s">
        <v>816</v>
      </c>
      <c r="I127" t="s">
        <v>744</v>
      </c>
      <c r="K127" s="49" t="s">
        <v>29</v>
      </c>
      <c r="L127" s="49" t="s">
        <v>806</v>
      </c>
    </row>
    <row r="128" spans="1:12" ht="16" x14ac:dyDescent="0.2">
      <c r="A128" s="12">
        <v>140</v>
      </c>
      <c r="B128" s="11" t="s">
        <v>418</v>
      </c>
      <c r="C128" s="11" t="s">
        <v>817</v>
      </c>
      <c r="D128" s="11"/>
      <c r="E128" s="25">
        <v>0</v>
      </c>
      <c r="F128" s="25">
        <v>0</v>
      </c>
      <c r="G128" s="48" t="s">
        <v>816</v>
      </c>
      <c r="I128" t="s">
        <v>744</v>
      </c>
      <c r="K128" s="49" t="s">
        <v>29</v>
      </c>
      <c r="L128" s="49" t="s">
        <v>806</v>
      </c>
    </row>
    <row r="129" spans="1:12" ht="16" x14ac:dyDescent="0.2">
      <c r="A129" s="12">
        <v>181</v>
      </c>
      <c r="B129" s="54" t="s">
        <v>503</v>
      </c>
      <c r="C129" s="4" t="s">
        <v>818</v>
      </c>
      <c r="D129" s="4"/>
      <c r="E129" s="25">
        <v>0</v>
      </c>
      <c r="F129" s="25">
        <v>0</v>
      </c>
      <c r="G129" s="48" t="s">
        <v>819</v>
      </c>
      <c r="I129" t="s">
        <v>743</v>
      </c>
      <c r="K129" s="49" t="s">
        <v>25</v>
      </c>
      <c r="L129" s="49" t="s">
        <v>819</v>
      </c>
    </row>
    <row r="130" spans="1:12" ht="16" x14ac:dyDescent="0.2">
      <c r="A130" s="12">
        <v>175</v>
      </c>
      <c r="B130" s="11" t="s">
        <v>461</v>
      </c>
      <c r="C130" s="11" t="s">
        <v>820</v>
      </c>
      <c r="D130" s="11"/>
      <c r="E130" s="25">
        <v>0</v>
      </c>
      <c r="F130" s="25">
        <v>0</v>
      </c>
      <c r="G130" s="48" t="s">
        <v>819</v>
      </c>
      <c r="I130" t="s">
        <v>743</v>
      </c>
      <c r="K130" s="49" t="s">
        <v>25</v>
      </c>
      <c r="L130" s="49" t="s">
        <v>819</v>
      </c>
    </row>
    <row r="131" spans="1:12" ht="16" x14ac:dyDescent="0.2">
      <c r="A131" s="12">
        <v>159</v>
      </c>
      <c r="B131" s="11" t="s">
        <v>356</v>
      </c>
      <c r="C131" s="11" t="s">
        <v>356</v>
      </c>
      <c r="D131" s="11"/>
      <c r="E131" s="25">
        <v>0</v>
      </c>
      <c r="F131" s="25">
        <v>0</v>
      </c>
      <c r="G131" s="48" t="s">
        <v>821</v>
      </c>
      <c r="I131" t="s">
        <v>744</v>
      </c>
      <c r="K131" s="49" t="s">
        <v>25</v>
      </c>
      <c r="L131" s="49" t="s">
        <v>819</v>
      </c>
    </row>
    <row r="132" spans="1:12" ht="16" x14ac:dyDescent="0.2">
      <c r="A132" s="12">
        <v>15</v>
      </c>
      <c r="B132" s="11" t="s">
        <v>192</v>
      </c>
      <c r="C132" s="11" t="s">
        <v>192</v>
      </c>
      <c r="D132" s="11"/>
      <c r="E132" s="25">
        <v>0</v>
      </c>
      <c r="F132" s="25">
        <v>0</v>
      </c>
      <c r="G132" s="48" t="s">
        <v>821</v>
      </c>
      <c r="K132" s="49" t="s">
        <v>25</v>
      </c>
      <c r="L132" s="49" t="s">
        <v>819</v>
      </c>
    </row>
    <row r="133" spans="1:12" ht="16" x14ac:dyDescent="0.2">
      <c r="A133" s="12">
        <v>173</v>
      </c>
      <c r="B133" s="11" t="s">
        <v>449</v>
      </c>
      <c r="C133" s="11" t="s">
        <v>822</v>
      </c>
      <c r="D133" s="11"/>
      <c r="E133" s="25">
        <v>0</v>
      </c>
      <c r="F133" s="25">
        <v>0</v>
      </c>
      <c r="G133" s="48" t="s">
        <v>821</v>
      </c>
      <c r="K133" s="49" t="s">
        <v>25</v>
      </c>
      <c r="L133" s="49" t="s">
        <v>819</v>
      </c>
    </row>
    <row r="134" spans="1:12" ht="16" x14ac:dyDescent="0.2">
      <c r="A134" s="12">
        <v>96</v>
      </c>
      <c r="B134" s="11" t="s">
        <v>338</v>
      </c>
      <c r="C134" s="11" t="s">
        <v>338</v>
      </c>
      <c r="D134" s="11"/>
      <c r="E134" s="25">
        <v>0</v>
      </c>
      <c r="F134" s="25">
        <v>0</v>
      </c>
      <c r="G134" s="48" t="s">
        <v>821</v>
      </c>
      <c r="H134" t="s">
        <v>760</v>
      </c>
      <c r="K134" s="49" t="s">
        <v>25</v>
      </c>
      <c r="L134" s="49" t="s">
        <v>819</v>
      </c>
    </row>
    <row r="135" spans="1:12" ht="16" x14ac:dyDescent="0.2">
      <c r="A135" s="12">
        <v>63</v>
      </c>
      <c r="B135" s="11" t="s">
        <v>75</v>
      </c>
      <c r="C135" s="11" t="s">
        <v>75</v>
      </c>
      <c r="D135" s="11"/>
      <c r="E135" s="25">
        <v>0</v>
      </c>
      <c r="F135" s="25">
        <v>0</v>
      </c>
      <c r="G135" s="48" t="s">
        <v>821</v>
      </c>
      <c r="K135" s="49" t="s">
        <v>25</v>
      </c>
      <c r="L135" s="49" t="s">
        <v>819</v>
      </c>
    </row>
    <row r="136" spans="1:12" ht="16" x14ac:dyDescent="0.2">
      <c r="A136" s="12">
        <v>115</v>
      </c>
      <c r="B136" s="11" t="s">
        <v>34</v>
      </c>
      <c r="C136" s="11" t="s">
        <v>34</v>
      </c>
      <c r="D136" s="11"/>
      <c r="E136" s="25">
        <v>0</v>
      </c>
      <c r="F136" s="25">
        <v>0</v>
      </c>
      <c r="G136" s="48" t="s">
        <v>821</v>
      </c>
      <c r="K136" s="49" t="s">
        <v>25</v>
      </c>
      <c r="L136" s="49" t="s">
        <v>819</v>
      </c>
    </row>
    <row r="137" spans="1:12" ht="16" x14ac:dyDescent="0.2">
      <c r="A137" s="12">
        <v>30</v>
      </c>
      <c r="B137" s="11" t="s">
        <v>304</v>
      </c>
      <c r="C137" s="11" t="s">
        <v>304</v>
      </c>
      <c r="D137" s="11"/>
      <c r="E137" s="25">
        <v>0</v>
      </c>
      <c r="F137" s="25">
        <v>0</v>
      </c>
      <c r="G137" s="48" t="s">
        <v>821</v>
      </c>
      <c r="H137" t="s">
        <v>800</v>
      </c>
      <c r="K137" s="49" t="s">
        <v>823</v>
      </c>
      <c r="L137" s="49" t="s">
        <v>824</v>
      </c>
    </row>
    <row r="138" spans="1:12" ht="16" x14ac:dyDescent="0.2">
      <c r="A138" s="12">
        <v>46</v>
      </c>
      <c r="B138" s="4" t="s">
        <v>414</v>
      </c>
      <c r="C138" s="4" t="s">
        <v>414</v>
      </c>
      <c r="D138" s="4"/>
      <c r="E138" s="59">
        <v>1</v>
      </c>
      <c r="F138" s="25">
        <v>1</v>
      </c>
      <c r="G138" s="48" t="s">
        <v>825</v>
      </c>
      <c r="K138" s="49" t="s">
        <v>25</v>
      </c>
      <c r="L138" s="49" t="s">
        <v>819</v>
      </c>
    </row>
    <row r="139" spans="1:12" ht="16" x14ac:dyDescent="0.2">
      <c r="A139" s="12">
        <v>9</v>
      </c>
      <c r="B139" s="4" t="s">
        <v>142</v>
      </c>
      <c r="C139" s="4" t="s">
        <v>142</v>
      </c>
      <c r="D139" s="4"/>
      <c r="E139" s="60">
        <v>2</v>
      </c>
      <c r="F139" s="25">
        <v>2</v>
      </c>
      <c r="G139" s="48" t="s">
        <v>825</v>
      </c>
      <c r="K139" s="49" t="s">
        <v>25</v>
      </c>
      <c r="L139" s="49" t="s">
        <v>819</v>
      </c>
    </row>
    <row r="140" spans="1:12" ht="16" x14ac:dyDescent="0.2">
      <c r="A140" s="12">
        <v>107</v>
      </c>
      <c r="B140" s="4" t="s">
        <v>416</v>
      </c>
      <c r="C140" s="4" t="s">
        <v>826</v>
      </c>
      <c r="D140" s="4"/>
      <c r="E140" s="25">
        <v>0</v>
      </c>
      <c r="F140" s="25">
        <v>0</v>
      </c>
      <c r="G140" s="48" t="s">
        <v>827</v>
      </c>
      <c r="K140" s="49" t="s">
        <v>25</v>
      </c>
      <c r="L140" s="49" t="s">
        <v>828</v>
      </c>
    </row>
    <row r="141" spans="1:12" ht="16" x14ac:dyDescent="0.2">
      <c r="A141" s="12">
        <v>158</v>
      </c>
      <c r="B141" s="4" t="s">
        <v>349</v>
      </c>
      <c r="C141" s="4" t="s">
        <v>829</v>
      </c>
      <c r="D141" s="4"/>
      <c r="E141" s="25">
        <v>0</v>
      </c>
      <c r="F141" s="59">
        <v>1</v>
      </c>
      <c r="G141" s="48" t="s">
        <v>827</v>
      </c>
      <c r="H141" t="s">
        <v>753</v>
      </c>
      <c r="K141" s="49" t="s">
        <v>25</v>
      </c>
      <c r="L141" s="49" t="s">
        <v>828</v>
      </c>
    </row>
    <row r="142" spans="1:12" ht="16" x14ac:dyDescent="0.2">
      <c r="A142" s="12">
        <v>43</v>
      </c>
      <c r="B142" s="4" t="s">
        <v>393</v>
      </c>
      <c r="C142" s="4" t="s">
        <v>393</v>
      </c>
      <c r="D142" s="4"/>
      <c r="E142" s="25">
        <v>0</v>
      </c>
      <c r="F142" s="60">
        <v>2</v>
      </c>
      <c r="G142" s="48" t="s">
        <v>827</v>
      </c>
      <c r="K142" s="49" t="s">
        <v>25</v>
      </c>
      <c r="L142" s="49" t="s">
        <v>828</v>
      </c>
    </row>
    <row r="143" spans="1:12" ht="16" x14ac:dyDescent="0.2">
      <c r="A143" s="12">
        <v>18</v>
      </c>
      <c r="B143" s="4" t="s">
        <v>215</v>
      </c>
      <c r="C143" s="4" t="s">
        <v>215</v>
      </c>
      <c r="D143" s="4"/>
      <c r="E143" s="25">
        <v>0</v>
      </c>
      <c r="F143" s="59">
        <v>1</v>
      </c>
      <c r="G143" s="48" t="s">
        <v>830</v>
      </c>
      <c r="K143" s="49" t="s">
        <v>25</v>
      </c>
      <c r="L143" s="49" t="s">
        <v>819</v>
      </c>
    </row>
    <row r="144" spans="1:12" ht="16" x14ac:dyDescent="0.2">
      <c r="A144" s="12">
        <v>117</v>
      </c>
      <c r="B144" s="4" t="s">
        <v>479</v>
      </c>
      <c r="C144" s="4" t="s">
        <v>479</v>
      </c>
      <c r="D144" s="4"/>
      <c r="E144" s="25">
        <v>0</v>
      </c>
      <c r="F144" s="60">
        <v>2</v>
      </c>
      <c r="G144" s="48" t="s">
        <v>830</v>
      </c>
      <c r="K144" s="49" t="s">
        <v>25</v>
      </c>
      <c r="L144" s="49" t="s">
        <v>819</v>
      </c>
    </row>
    <row r="145" spans="1:12" ht="16" x14ac:dyDescent="0.2">
      <c r="A145" s="12">
        <v>109</v>
      </c>
      <c r="B145" s="4" t="s">
        <v>427</v>
      </c>
      <c r="C145" s="4" t="s">
        <v>427</v>
      </c>
      <c r="D145" s="4"/>
      <c r="E145" s="25">
        <v>0</v>
      </c>
      <c r="F145" s="59">
        <v>1</v>
      </c>
      <c r="G145" s="48" t="s">
        <v>831</v>
      </c>
      <c r="H145" t="s">
        <v>760</v>
      </c>
      <c r="I145" t="s">
        <v>744</v>
      </c>
    </row>
    <row r="146" spans="1:12" ht="16" x14ac:dyDescent="0.2">
      <c r="A146" s="12">
        <v>83</v>
      </c>
      <c r="B146" s="4" t="s">
        <v>247</v>
      </c>
      <c r="C146" s="4" t="s">
        <v>247</v>
      </c>
      <c r="D146" s="4"/>
      <c r="E146" s="25">
        <v>0</v>
      </c>
      <c r="F146" s="60">
        <v>2</v>
      </c>
      <c r="G146" s="48" t="s">
        <v>831</v>
      </c>
      <c r="H146" t="s">
        <v>760</v>
      </c>
    </row>
    <row r="147" spans="1:12" ht="16" x14ac:dyDescent="0.2">
      <c r="A147" s="12">
        <v>82</v>
      </c>
      <c r="B147" s="4" t="s">
        <v>241</v>
      </c>
      <c r="C147" s="4" t="s">
        <v>832</v>
      </c>
      <c r="D147" s="4"/>
      <c r="E147" s="59">
        <v>1</v>
      </c>
      <c r="F147" s="25">
        <v>1</v>
      </c>
      <c r="G147" s="48" t="s">
        <v>833</v>
      </c>
    </row>
    <row r="148" spans="1:12" ht="16" x14ac:dyDescent="0.2">
      <c r="A148" s="12">
        <v>62</v>
      </c>
      <c r="B148" s="4" t="s">
        <v>63</v>
      </c>
      <c r="C148" s="4" t="s">
        <v>63</v>
      </c>
      <c r="D148" s="4"/>
      <c r="E148" s="60">
        <v>2</v>
      </c>
      <c r="F148" s="25">
        <v>2</v>
      </c>
      <c r="G148" s="48" t="s">
        <v>833</v>
      </c>
    </row>
    <row r="149" spans="1:12" ht="16" x14ac:dyDescent="0.2">
      <c r="A149" s="12">
        <v>133</v>
      </c>
      <c r="B149" s="4" t="s">
        <v>162</v>
      </c>
      <c r="C149" s="4" t="s">
        <v>162</v>
      </c>
      <c r="D149" s="4" t="s">
        <v>17</v>
      </c>
      <c r="E149" s="25">
        <v>0</v>
      </c>
      <c r="F149" s="25">
        <v>0</v>
      </c>
      <c r="G149" s="48" t="s">
        <v>834</v>
      </c>
      <c r="I149" t="s">
        <v>738</v>
      </c>
      <c r="J149" t="s">
        <v>746</v>
      </c>
      <c r="K149" s="49" t="s">
        <v>25</v>
      </c>
      <c r="L149" s="49" t="s">
        <v>835</v>
      </c>
    </row>
    <row r="150" spans="1:12" ht="16" x14ac:dyDescent="0.2">
      <c r="A150" s="12">
        <v>108</v>
      </c>
      <c r="B150" s="4" t="s">
        <v>27</v>
      </c>
      <c r="C150" s="4" t="s">
        <v>27</v>
      </c>
      <c r="D150" s="4" t="s">
        <v>20</v>
      </c>
      <c r="E150" s="25">
        <v>0</v>
      </c>
      <c r="F150" s="25">
        <v>0</v>
      </c>
      <c r="G150" s="48" t="s">
        <v>834</v>
      </c>
      <c r="I150" t="s">
        <v>738</v>
      </c>
      <c r="J150" t="s">
        <v>746</v>
      </c>
      <c r="K150" s="49" t="s">
        <v>25</v>
      </c>
    </row>
    <row r="151" spans="1:12" ht="16" x14ac:dyDescent="0.2">
      <c r="A151" s="12">
        <v>144</v>
      </c>
      <c r="B151" s="4" t="s">
        <v>249</v>
      </c>
      <c r="C151" s="4" t="s">
        <v>249</v>
      </c>
      <c r="D151" s="4"/>
      <c r="E151" s="25">
        <v>0</v>
      </c>
      <c r="F151" s="25">
        <v>0</v>
      </c>
      <c r="G151" s="48" t="s">
        <v>834</v>
      </c>
      <c r="I151" t="s">
        <v>836</v>
      </c>
      <c r="J151" t="s">
        <v>746</v>
      </c>
      <c r="K151" s="49" t="s">
        <v>25</v>
      </c>
      <c r="L151" s="49" t="s">
        <v>758</v>
      </c>
    </row>
    <row r="152" spans="1:12" ht="16" x14ac:dyDescent="0.2">
      <c r="A152" s="12">
        <v>50</v>
      </c>
      <c r="B152" s="4" t="s">
        <v>439</v>
      </c>
      <c r="C152" s="4" t="s">
        <v>439</v>
      </c>
      <c r="D152" s="4"/>
      <c r="E152" s="25">
        <v>0</v>
      </c>
      <c r="F152" s="25">
        <v>0</v>
      </c>
      <c r="G152" s="48" t="s">
        <v>834</v>
      </c>
      <c r="I152" t="s">
        <v>743</v>
      </c>
      <c r="J152" t="s">
        <v>738</v>
      </c>
      <c r="K152" s="49" t="s">
        <v>25</v>
      </c>
      <c r="L152" s="49" t="s">
        <v>835</v>
      </c>
    </row>
    <row r="153" spans="1:12" ht="16" x14ac:dyDescent="0.2">
      <c r="A153" s="12">
        <v>142</v>
      </c>
      <c r="B153" s="4" t="s">
        <v>235</v>
      </c>
      <c r="C153" s="4" t="s">
        <v>837</v>
      </c>
      <c r="D153" s="4"/>
      <c r="E153" s="25">
        <v>0</v>
      </c>
      <c r="F153" s="59">
        <v>1</v>
      </c>
      <c r="G153" s="48" t="s">
        <v>838</v>
      </c>
    </row>
    <row r="154" spans="1:12" ht="16" x14ac:dyDescent="0.2">
      <c r="A154" s="12">
        <v>57</v>
      </c>
      <c r="B154" s="4" t="s">
        <v>485</v>
      </c>
      <c r="C154" s="4" t="s">
        <v>839</v>
      </c>
      <c r="D154" s="4"/>
      <c r="E154" s="25">
        <v>0</v>
      </c>
      <c r="F154" s="60">
        <v>2</v>
      </c>
      <c r="G154" s="48" t="s">
        <v>838</v>
      </c>
    </row>
    <row r="155" spans="1:12" ht="16" x14ac:dyDescent="0.2">
      <c r="A155" s="12">
        <v>40</v>
      </c>
      <c r="B155" s="4" t="s">
        <v>373</v>
      </c>
      <c r="C155" s="4" t="s">
        <v>373</v>
      </c>
      <c r="D155" s="4"/>
      <c r="E155" s="25">
        <v>0</v>
      </c>
      <c r="F155" s="25">
        <v>0</v>
      </c>
      <c r="G155" s="48" t="s">
        <v>840</v>
      </c>
    </row>
    <row r="156" spans="1:12" ht="16" x14ac:dyDescent="0.2">
      <c r="A156" s="12">
        <v>89</v>
      </c>
      <c r="B156" s="4" t="s">
        <v>291</v>
      </c>
      <c r="C156" s="4" t="s">
        <v>291</v>
      </c>
      <c r="D156" s="4"/>
      <c r="E156" s="25">
        <v>0</v>
      </c>
      <c r="F156" s="59">
        <v>1</v>
      </c>
      <c r="G156" s="48" t="s">
        <v>840</v>
      </c>
    </row>
    <row r="157" spans="1:12" ht="16" x14ac:dyDescent="0.2">
      <c r="A157" s="12">
        <v>116</v>
      </c>
      <c r="B157" s="39" t="s">
        <v>472</v>
      </c>
      <c r="C157" s="39" t="s">
        <v>472</v>
      </c>
      <c r="D157" s="39"/>
      <c r="E157" s="25">
        <v>0</v>
      </c>
      <c r="F157" s="60">
        <v>2</v>
      </c>
      <c r="G157" s="48" t="s">
        <v>840</v>
      </c>
    </row>
    <row r="158" spans="1:12" ht="16" x14ac:dyDescent="0.2">
      <c r="A158" s="12">
        <v>125</v>
      </c>
      <c r="B158" s="4" t="s">
        <v>89</v>
      </c>
      <c r="C158" s="4" t="s">
        <v>89</v>
      </c>
      <c r="D158" s="4"/>
      <c r="E158" s="25">
        <v>0</v>
      </c>
      <c r="F158" s="25">
        <v>0</v>
      </c>
      <c r="G158" s="48" t="s">
        <v>841</v>
      </c>
    </row>
    <row r="159" spans="1:12" ht="16" x14ac:dyDescent="0.2">
      <c r="A159" s="12">
        <v>2</v>
      </c>
      <c r="B159" s="4" t="s">
        <v>73</v>
      </c>
      <c r="C159" s="4" t="s">
        <v>73</v>
      </c>
      <c r="D159" s="4"/>
      <c r="E159" s="59">
        <v>1</v>
      </c>
      <c r="F159" s="25">
        <v>1</v>
      </c>
      <c r="G159" s="48" t="s">
        <v>841</v>
      </c>
    </row>
    <row r="160" spans="1:12" ht="16" x14ac:dyDescent="0.2">
      <c r="A160" s="12">
        <v>68</v>
      </c>
      <c r="B160" s="4" t="s">
        <v>124</v>
      </c>
      <c r="C160" s="4" t="s">
        <v>124</v>
      </c>
      <c r="D160" s="4"/>
      <c r="E160" s="60">
        <v>2</v>
      </c>
      <c r="F160" s="25">
        <v>2</v>
      </c>
      <c r="G160" s="48" t="s">
        <v>841</v>
      </c>
    </row>
    <row r="161" spans="1:12" ht="16" x14ac:dyDescent="0.2">
      <c r="A161" s="12">
        <v>24</v>
      </c>
      <c r="B161" s="4" t="s">
        <v>261</v>
      </c>
      <c r="C161" s="4" t="s">
        <v>261</v>
      </c>
      <c r="D161" s="4"/>
      <c r="E161" s="60">
        <v>2</v>
      </c>
      <c r="F161" s="25">
        <v>2</v>
      </c>
      <c r="G161" s="48" t="s">
        <v>841</v>
      </c>
    </row>
    <row r="162" spans="1:12" ht="16" x14ac:dyDescent="0.2">
      <c r="A162" s="12">
        <v>73</v>
      </c>
      <c r="B162" s="11" t="s">
        <v>168</v>
      </c>
      <c r="C162" s="11" t="s">
        <v>168</v>
      </c>
      <c r="D162" s="11" t="s">
        <v>752</v>
      </c>
      <c r="E162" s="25">
        <v>0</v>
      </c>
      <c r="F162" s="25">
        <v>0</v>
      </c>
      <c r="I162" t="s">
        <v>750</v>
      </c>
    </row>
    <row r="163" spans="1:12" ht="16" x14ac:dyDescent="0.2">
      <c r="A163" s="12">
        <v>134</v>
      </c>
      <c r="B163" s="11" t="s">
        <v>170</v>
      </c>
      <c r="C163" s="11" t="s">
        <v>170</v>
      </c>
      <c r="D163" s="11" t="s">
        <v>752</v>
      </c>
      <c r="E163" s="25">
        <v>0</v>
      </c>
      <c r="F163" s="25">
        <v>0</v>
      </c>
      <c r="I163" t="s">
        <v>750</v>
      </c>
    </row>
    <row r="164" spans="1:12" ht="16" x14ac:dyDescent="0.2">
      <c r="A164" s="12">
        <v>151</v>
      </c>
      <c r="B164" s="4" t="s">
        <v>300</v>
      </c>
      <c r="C164" s="4" t="s">
        <v>300</v>
      </c>
      <c r="D164" s="4" t="s">
        <v>20</v>
      </c>
      <c r="E164" s="25">
        <v>0</v>
      </c>
      <c r="F164" s="49">
        <v>0</v>
      </c>
      <c r="G164" s="63"/>
      <c r="I164" t="s">
        <v>738</v>
      </c>
    </row>
    <row r="165" spans="1:12" ht="16" x14ac:dyDescent="0.2">
      <c r="A165" s="12">
        <v>157</v>
      </c>
      <c r="B165" s="11" t="s">
        <v>31</v>
      </c>
      <c r="C165" s="11" t="s">
        <v>31</v>
      </c>
      <c r="D165" s="11"/>
      <c r="E165" s="25">
        <v>0</v>
      </c>
      <c r="F165" s="49">
        <v>0</v>
      </c>
      <c r="I165" t="s">
        <v>748</v>
      </c>
      <c r="K165" s="49" t="s">
        <v>29</v>
      </c>
      <c r="L165" s="49" t="s">
        <v>765</v>
      </c>
    </row>
    <row r="166" spans="1:12" ht="16" x14ac:dyDescent="0.2">
      <c r="A166" s="12">
        <v>93</v>
      </c>
      <c r="B166" s="11" t="s">
        <v>320</v>
      </c>
      <c r="C166" s="11" t="s">
        <v>320</v>
      </c>
      <c r="D166" s="11"/>
      <c r="E166" s="25">
        <v>0</v>
      </c>
      <c r="F166" s="49">
        <v>0</v>
      </c>
      <c r="I166" t="s">
        <v>745</v>
      </c>
    </row>
    <row r="167" spans="1:12" ht="16" x14ac:dyDescent="0.2">
      <c r="A167" s="53">
        <v>32</v>
      </c>
      <c r="B167" s="36" t="s">
        <v>318</v>
      </c>
      <c r="C167" s="36" t="s">
        <v>842</v>
      </c>
      <c r="D167" s="36"/>
      <c r="E167" s="53">
        <v>0</v>
      </c>
      <c r="F167" s="53">
        <v>0</v>
      </c>
      <c r="G167" s="67"/>
    </row>
    <row r="168" spans="1:12" ht="16" x14ac:dyDescent="0.2">
      <c r="A168" s="53">
        <v>77</v>
      </c>
      <c r="B168" s="36" t="s">
        <v>202</v>
      </c>
      <c r="C168" s="36" t="s">
        <v>202</v>
      </c>
      <c r="D168" s="36"/>
      <c r="E168" s="53">
        <v>0</v>
      </c>
      <c r="F168" s="68">
        <v>1</v>
      </c>
      <c r="G168" s="69"/>
    </row>
    <row r="169" spans="1:12" ht="16" x14ac:dyDescent="0.2">
      <c r="A169" s="53">
        <v>16</v>
      </c>
      <c r="B169" s="36" t="s">
        <v>200</v>
      </c>
      <c r="C169" s="36" t="s">
        <v>200</v>
      </c>
      <c r="D169" s="36"/>
      <c r="E169" s="53">
        <v>0</v>
      </c>
      <c r="F169" s="70">
        <v>2</v>
      </c>
      <c r="G169" s="69"/>
    </row>
    <row r="170" spans="1:12" ht="32" x14ac:dyDescent="0.2">
      <c r="A170" s="53">
        <v>138</v>
      </c>
      <c r="B170" s="36" t="s">
        <v>204</v>
      </c>
      <c r="C170" s="36" t="s">
        <v>204</v>
      </c>
      <c r="D170" s="36"/>
      <c r="E170" s="53">
        <v>0</v>
      </c>
      <c r="F170" s="70">
        <v>2</v>
      </c>
      <c r="G170" s="69"/>
    </row>
    <row r="171" spans="1:12" ht="16" x14ac:dyDescent="0.2">
      <c r="A171" s="25">
        <v>122</v>
      </c>
      <c r="B171" s="4" t="s">
        <v>516</v>
      </c>
      <c r="C171" s="4" t="s">
        <v>516</v>
      </c>
      <c r="D171" s="4"/>
      <c r="E171" s="53">
        <v>0</v>
      </c>
      <c r="F171" s="53">
        <v>0</v>
      </c>
      <c r="G171" s="71"/>
    </row>
    <row r="172" spans="1:12" ht="16" x14ac:dyDescent="0.2">
      <c r="A172" s="12">
        <v>1</v>
      </c>
      <c r="B172" s="11" t="s">
        <v>61</v>
      </c>
      <c r="C172" s="11" t="s">
        <v>61</v>
      </c>
      <c r="D172" s="11"/>
      <c r="E172" s="25">
        <v>0</v>
      </c>
      <c r="F172" s="25">
        <v>0</v>
      </c>
    </row>
    <row r="173" spans="1:12" ht="16" x14ac:dyDescent="0.2">
      <c r="A173" s="12">
        <v>172</v>
      </c>
      <c r="B173" s="11" t="s">
        <v>443</v>
      </c>
      <c r="C173" s="11" t="s">
        <v>443</v>
      </c>
      <c r="D173" s="11"/>
      <c r="E173" s="25">
        <v>0</v>
      </c>
      <c r="F173" s="25">
        <v>0</v>
      </c>
    </row>
    <row r="174" spans="1:12" ht="16" x14ac:dyDescent="0.2">
      <c r="A174" s="12">
        <v>87</v>
      </c>
      <c r="B174" s="11" t="s">
        <v>276</v>
      </c>
      <c r="C174" s="11" t="s">
        <v>843</v>
      </c>
      <c r="D174" s="11"/>
      <c r="E174" s="25">
        <v>0</v>
      </c>
      <c r="F174" s="49">
        <v>0</v>
      </c>
      <c r="G174" s="63"/>
    </row>
    <row r="175" spans="1:12" ht="16" x14ac:dyDescent="0.2">
      <c r="A175" s="12">
        <v>127</v>
      </c>
      <c r="B175" s="4" t="s">
        <v>109</v>
      </c>
      <c r="C175" s="4" t="s">
        <v>109</v>
      </c>
      <c r="D175" s="4"/>
      <c r="E175" s="25">
        <v>0</v>
      </c>
      <c r="F175" s="72">
        <v>0</v>
      </c>
      <c r="G175" s="73"/>
    </row>
    <row r="176" spans="1:12" ht="16" x14ac:dyDescent="0.2">
      <c r="A176" s="12">
        <v>164</v>
      </c>
      <c r="B176" s="11" t="s">
        <v>389</v>
      </c>
      <c r="C176" s="11" t="s">
        <v>844</v>
      </c>
      <c r="D176" s="11"/>
      <c r="E176" s="25">
        <v>0</v>
      </c>
      <c r="F176" s="49">
        <v>0</v>
      </c>
    </row>
    <row r="177" spans="1:12" ht="16" x14ac:dyDescent="0.2">
      <c r="A177" s="12">
        <v>86</v>
      </c>
      <c r="B177" s="11" t="s">
        <v>270</v>
      </c>
      <c r="C177" s="11" t="s">
        <v>270</v>
      </c>
      <c r="D177" s="11"/>
      <c r="E177" s="25">
        <v>0</v>
      </c>
      <c r="F177" s="49">
        <v>0</v>
      </c>
      <c r="J177" t="s">
        <v>845</v>
      </c>
    </row>
    <row r="178" spans="1:12" ht="16" x14ac:dyDescent="0.2">
      <c r="A178" s="12">
        <v>150</v>
      </c>
      <c r="B178" s="11" t="s">
        <v>293</v>
      </c>
      <c r="C178" s="11" t="s">
        <v>293</v>
      </c>
      <c r="D178" s="11"/>
      <c r="E178" s="25">
        <v>0</v>
      </c>
      <c r="F178" s="49">
        <v>0</v>
      </c>
    </row>
    <row r="179" spans="1:12" ht="16" x14ac:dyDescent="0.2">
      <c r="A179" s="12">
        <v>129</v>
      </c>
      <c r="B179" s="11" t="s">
        <v>126</v>
      </c>
      <c r="C179" s="11" t="s">
        <v>126</v>
      </c>
      <c r="D179" s="11"/>
      <c r="E179" s="25">
        <v>0</v>
      </c>
      <c r="F179" s="49">
        <v>0</v>
      </c>
    </row>
    <row r="180" spans="1:12" ht="16" x14ac:dyDescent="0.2">
      <c r="A180" s="12">
        <v>84</v>
      </c>
      <c r="B180" s="11" t="s">
        <v>254</v>
      </c>
      <c r="C180" s="11" t="s">
        <v>846</v>
      </c>
      <c r="D180" s="11"/>
      <c r="E180" s="25">
        <v>0</v>
      </c>
      <c r="F180" s="49">
        <v>0</v>
      </c>
      <c r="K180" s="49" t="s">
        <v>29</v>
      </c>
      <c r="L180" s="49" t="s">
        <v>847</v>
      </c>
    </row>
    <row r="181" spans="1:12" ht="16" x14ac:dyDescent="0.2">
      <c r="A181" s="12">
        <v>165</v>
      </c>
      <c r="B181" s="11" t="s">
        <v>397</v>
      </c>
      <c r="C181" s="11" t="s">
        <v>397</v>
      </c>
      <c r="D181" s="11"/>
      <c r="E181" s="25">
        <v>0</v>
      </c>
      <c r="F181" s="49">
        <v>0</v>
      </c>
    </row>
    <row r="182" spans="1:12" ht="16" x14ac:dyDescent="0.2">
      <c r="A182" s="12">
        <v>171</v>
      </c>
      <c r="B182" s="11" t="s">
        <v>436</v>
      </c>
      <c r="C182" s="11" t="s">
        <v>436</v>
      </c>
      <c r="D182" s="11"/>
      <c r="E182" s="25">
        <v>0</v>
      </c>
      <c r="F182" s="49">
        <v>0</v>
      </c>
    </row>
    <row r="183" spans="1:12" ht="16" x14ac:dyDescent="0.2">
      <c r="A183" s="12">
        <v>156</v>
      </c>
      <c r="B183" s="11" t="s">
        <v>332</v>
      </c>
      <c r="C183" s="11" t="s">
        <v>848</v>
      </c>
      <c r="D183" s="11"/>
      <c r="E183" s="25">
        <v>0</v>
      </c>
      <c r="F183" s="49">
        <v>0</v>
      </c>
    </row>
    <row r="184" spans="1:12" ht="16" x14ac:dyDescent="0.2">
      <c r="A184" s="12">
        <v>48</v>
      </c>
      <c r="B184" s="11" t="s">
        <v>425</v>
      </c>
      <c r="C184" s="11" t="s">
        <v>425</v>
      </c>
      <c r="D184" s="11"/>
      <c r="E184" s="25">
        <v>0</v>
      </c>
      <c r="F184" s="49">
        <v>0</v>
      </c>
    </row>
    <row r="185" spans="1:12" x14ac:dyDescent="0.2">
      <c r="E185" s="72"/>
      <c r="F185" s="72"/>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225D7-62AB-5745-9C72-FCFC697960D3}">
  <dimension ref="A1:AJ159"/>
  <sheetViews>
    <sheetView zoomScale="50" zoomScaleNormal="50" workbookViewId="0">
      <pane ySplit="1" topLeftCell="A53" activePane="bottomLeft" state="frozen"/>
      <selection activeCell="A9" sqref="A9"/>
      <selection pane="bottomLeft" activeCell="A9" sqref="A9"/>
    </sheetView>
  </sheetViews>
  <sheetFormatPr baseColWidth="10" defaultColWidth="8.83203125" defaultRowHeight="15" x14ac:dyDescent="0.2"/>
  <cols>
    <col min="1" max="1" width="9.33203125" style="16" customWidth="1"/>
    <col min="2" max="2" width="70.5" style="16" customWidth="1"/>
    <col min="3" max="3" width="9.33203125" style="9" customWidth="1"/>
    <col min="4" max="4" width="19.1640625" style="83" bestFit="1" customWidth="1"/>
    <col min="5" max="5" width="15" style="83" bestFit="1" customWidth="1"/>
    <col min="6" max="6" width="18.5" style="83" bestFit="1" customWidth="1"/>
    <col min="7" max="7" width="25.6640625" style="83" bestFit="1" customWidth="1"/>
    <col min="8" max="8" width="17.6640625" style="16" customWidth="1"/>
    <col min="9" max="9" width="15.5" style="16" customWidth="1"/>
    <col min="10" max="10" width="27.6640625" style="9" bestFit="1" customWidth="1"/>
    <col min="11" max="11" width="26.6640625" style="9" customWidth="1"/>
    <col min="12" max="12" width="13.33203125" style="9" bestFit="1" customWidth="1"/>
    <col min="13" max="13" width="17.33203125" style="9" bestFit="1" customWidth="1"/>
    <col min="14" max="14" width="20.5" style="9" customWidth="1"/>
    <col min="15" max="15" width="8.33203125" style="9" customWidth="1"/>
    <col min="16" max="16" width="12.6640625" style="82" customWidth="1"/>
    <col min="17" max="20" width="12.6640625" style="9" customWidth="1"/>
    <col min="21" max="21" width="16.33203125" style="9" customWidth="1"/>
    <col min="22" max="22" width="13.5" style="9" customWidth="1"/>
    <col min="23" max="23" width="20.5" style="82" bestFit="1" customWidth="1"/>
    <col min="24" max="28" width="20.5" style="82" customWidth="1"/>
    <col min="29" max="30" width="19.6640625" style="16" customWidth="1"/>
    <col min="31" max="31" width="8.83203125" style="16"/>
    <col min="32" max="32" width="21.33203125" style="16" bestFit="1" customWidth="1"/>
    <col min="33" max="33" width="12.6640625" style="16" customWidth="1"/>
    <col min="34" max="34" width="11.5" style="83" customWidth="1"/>
    <col min="35" max="35" width="18.83203125" style="16" bestFit="1" customWidth="1"/>
    <col min="36" max="16384" width="8.83203125" style="16"/>
  </cols>
  <sheetData>
    <row r="1" spans="1:36" x14ac:dyDescent="0.2">
      <c r="A1" s="74" t="s">
        <v>45</v>
      </c>
      <c r="B1" s="74" t="s">
        <v>849</v>
      </c>
      <c r="C1" s="75" t="s">
        <v>721</v>
      </c>
      <c r="D1" s="74" t="s">
        <v>11</v>
      </c>
      <c r="E1" s="74" t="s">
        <v>850</v>
      </c>
      <c r="F1" s="74" t="s">
        <v>851</v>
      </c>
      <c r="G1" s="74" t="s">
        <v>852</v>
      </c>
      <c r="H1" s="74" t="s">
        <v>853</v>
      </c>
      <c r="I1" s="74" t="s">
        <v>725</v>
      </c>
      <c r="J1" s="74" t="s">
        <v>727</v>
      </c>
      <c r="K1" s="74" t="s">
        <v>728</v>
      </c>
      <c r="L1" s="74" t="s">
        <v>854</v>
      </c>
      <c r="M1" s="74" t="s">
        <v>855</v>
      </c>
      <c r="N1" s="74" t="s">
        <v>856</v>
      </c>
      <c r="O1" s="76" t="s">
        <v>857</v>
      </c>
      <c r="P1" s="77" t="s">
        <v>858</v>
      </c>
      <c r="Q1" s="76" t="s">
        <v>859</v>
      </c>
      <c r="R1" s="76" t="s">
        <v>860</v>
      </c>
      <c r="S1" s="76" t="s">
        <v>861</v>
      </c>
      <c r="T1" s="76" t="s">
        <v>862</v>
      </c>
      <c r="U1" s="78" t="s">
        <v>863</v>
      </c>
      <c r="V1" s="78" t="s">
        <v>864</v>
      </c>
      <c r="W1" s="79" t="s">
        <v>865</v>
      </c>
      <c r="X1" s="80" t="s">
        <v>866</v>
      </c>
      <c r="Y1" s="80" t="s">
        <v>867</v>
      </c>
      <c r="Z1" s="81" t="s">
        <v>868</v>
      </c>
      <c r="AD1" s="7"/>
    </row>
    <row r="2" spans="1:36" ht="16" x14ac:dyDescent="0.2">
      <c r="A2" s="12" t="s">
        <v>869</v>
      </c>
      <c r="B2" s="11" t="s">
        <v>61</v>
      </c>
      <c r="C2" s="25">
        <v>0</v>
      </c>
      <c r="D2" s="11" t="s">
        <v>17</v>
      </c>
      <c r="E2" s="11" t="s">
        <v>752</v>
      </c>
      <c r="F2" s="83" t="s">
        <v>870</v>
      </c>
      <c r="I2" s="16" t="s">
        <v>744</v>
      </c>
      <c r="O2" s="9">
        <v>49</v>
      </c>
      <c r="P2" s="82">
        <v>0.61199999999999999</v>
      </c>
      <c r="Q2" s="9">
        <v>0.157</v>
      </c>
      <c r="R2" s="9">
        <v>1.0960000000000001</v>
      </c>
      <c r="S2" s="9">
        <v>-2</v>
      </c>
      <c r="T2" s="9">
        <v>2</v>
      </c>
      <c r="U2" s="9">
        <v>264</v>
      </c>
      <c r="V2" s="9">
        <v>31</v>
      </c>
      <c r="W2" s="82">
        <v>0.89491525423728813</v>
      </c>
      <c r="X2" s="82">
        <v>2</v>
      </c>
      <c r="Y2" s="82">
        <v>0.33333333333333331</v>
      </c>
      <c r="Z2" s="82">
        <v>2</v>
      </c>
    </row>
    <row r="3" spans="1:36" ht="16" x14ac:dyDescent="0.2">
      <c r="A3" s="12" t="s">
        <v>871</v>
      </c>
      <c r="B3" s="11" t="s">
        <v>99</v>
      </c>
      <c r="C3" s="25">
        <v>1</v>
      </c>
      <c r="D3" s="4" t="s">
        <v>17</v>
      </c>
      <c r="E3" s="11" t="s">
        <v>752</v>
      </c>
      <c r="F3" s="83" t="s">
        <v>870</v>
      </c>
      <c r="G3" s="83" t="s">
        <v>737</v>
      </c>
      <c r="I3" s="16" t="s">
        <v>738</v>
      </c>
      <c r="O3" s="9">
        <v>50</v>
      </c>
      <c r="P3" s="82">
        <v>0.44</v>
      </c>
      <c r="Q3" s="9">
        <v>0.16500000000000001</v>
      </c>
      <c r="R3" s="9">
        <v>1.163</v>
      </c>
      <c r="S3" s="9">
        <v>-2</v>
      </c>
      <c r="T3" s="9">
        <v>2</v>
      </c>
      <c r="U3" s="9">
        <v>275</v>
      </c>
      <c r="V3" s="9">
        <v>20</v>
      </c>
      <c r="W3" s="82">
        <v>0.93220338983050843</v>
      </c>
      <c r="X3" s="82">
        <v>2</v>
      </c>
      <c r="Y3" s="82">
        <v>1.3333333333333333</v>
      </c>
      <c r="Z3" s="82">
        <v>2</v>
      </c>
      <c r="AF3" s="84"/>
      <c r="AG3" s="84"/>
      <c r="AH3" s="84"/>
      <c r="AI3" s="84"/>
    </row>
    <row r="4" spans="1:36" ht="16" x14ac:dyDescent="0.2">
      <c r="A4" s="12" t="s">
        <v>872</v>
      </c>
      <c r="B4" s="11" t="s">
        <v>368</v>
      </c>
      <c r="C4" s="25">
        <v>0</v>
      </c>
      <c r="D4" s="11" t="s">
        <v>14</v>
      </c>
      <c r="E4" s="11" t="s">
        <v>14</v>
      </c>
      <c r="G4" s="83" t="s">
        <v>779</v>
      </c>
      <c r="O4" s="9">
        <v>48</v>
      </c>
      <c r="P4" s="82">
        <v>0.29199999999999998</v>
      </c>
      <c r="Q4" s="9">
        <v>0.19500000000000001</v>
      </c>
      <c r="R4" s="9">
        <v>1.3520000000000001</v>
      </c>
      <c r="S4" s="9">
        <v>-2</v>
      </c>
      <c r="T4" s="9">
        <v>2</v>
      </c>
      <c r="U4" s="9">
        <v>219</v>
      </c>
      <c r="V4" s="9">
        <v>76</v>
      </c>
      <c r="W4" s="82">
        <v>0.74237288135593216</v>
      </c>
      <c r="X4" s="82">
        <v>0.2857142857142857</v>
      </c>
      <c r="Y4" s="82">
        <v>1.6666666666666667</v>
      </c>
      <c r="Z4" s="82">
        <v>1</v>
      </c>
      <c r="AF4" s="83"/>
      <c r="AG4" s="9"/>
      <c r="AI4" s="83"/>
      <c r="AJ4" s="9"/>
    </row>
    <row r="5" spans="1:36" ht="16" x14ac:dyDescent="0.2">
      <c r="A5" s="12" t="s">
        <v>873</v>
      </c>
      <c r="B5" s="11" t="s">
        <v>375</v>
      </c>
      <c r="C5" s="25">
        <v>0</v>
      </c>
      <c r="D5" s="11" t="s">
        <v>14</v>
      </c>
      <c r="E5" s="11" t="s">
        <v>14</v>
      </c>
      <c r="G5" s="83" t="s">
        <v>782</v>
      </c>
      <c r="O5" s="9">
        <v>49</v>
      </c>
      <c r="P5" s="82">
        <v>0.51</v>
      </c>
      <c r="Q5" s="9">
        <v>0.2</v>
      </c>
      <c r="R5" s="9">
        <v>1.401</v>
      </c>
      <c r="S5" s="9">
        <v>-2</v>
      </c>
      <c r="T5" s="9">
        <v>2</v>
      </c>
      <c r="U5" s="9">
        <v>243</v>
      </c>
      <c r="V5" s="9">
        <v>52</v>
      </c>
      <c r="W5" s="82">
        <v>0.82372881355932204</v>
      </c>
      <c r="X5" s="82">
        <v>0.8571428571428571</v>
      </c>
      <c r="Y5" s="82">
        <v>2</v>
      </c>
      <c r="Z5" s="82">
        <v>1</v>
      </c>
      <c r="AF5" s="83"/>
      <c r="AG5" s="9"/>
      <c r="AI5" s="83"/>
      <c r="AJ5" s="9"/>
    </row>
    <row r="6" spans="1:36" ht="16" x14ac:dyDescent="0.2">
      <c r="A6" s="12" t="s">
        <v>874</v>
      </c>
      <c r="B6" s="11" t="s">
        <v>382</v>
      </c>
      <c r="C6" s="25">
        <v>0</v>
      </c>
      <c r="D6" s="11" t="s">
        <v>20</v>
      </c>
      <c r="E6" s="11" t="s">
        <v>752</v>
      </c>
      <c r="F6" s="83" t="s">
        <v>875</v>
      </c>
      <c r="G6" s="83" t="s">
        <v>800</v>
      </c>
      <c r="I6" s="16" t="s">
        <v>743</v>
      </c>
      <c r="J6" s="9" t="s">
        <v>29</v>
      </c>
      <c r="K6" s="9" t="s">
        <v>730</v>
      </c>
      <c r="L6" s="9">
        <v>1</v>
      </c>
      <c r="M6" s="9">
        <v>0</v>
      </c>
      <c r="N6" s="9" t="s">
        <v>29</v>
      </c>
      <c r="O6" s="9">
        <v>49</v>
      </c>
      <c r="P6" s="82">
        <v>-0.184</v>
      </c>
      <c r="Q6" s="9">
        <v>0.16700000000000001</v>
      </c>
      <c r="R6" s="9">
        <v>1.167</v>
      </c>
      <c r="S6" s="9">
        <v>-2</v>
      </c>
      <c r="T6" s="9">
        <v>2</v>
      </c>
      <c r="U6" s="9">
        <v>248</v>
      </c>
      <c r="V6" s="9">
        <v>47</v>
      </c>
      <c r="W6" s="82">
        <v>0.84067796610169487</v>
      </c>
      <c r="X6" s="82">
        <v>1.2857142857142858</v>
      </c>
      <c r="Y6" s="82">
        <v>1.3333333333333333</v>
      </c>
      <c r="Z6" s="82">
        <v>0</v>
      </c>
      <c r="AF6" s="84" t="s">
        <v>11</v>
      </c>
      <c r="AG6" s="9" t="s">
        <v>876</v>
      </c>
      <c r="AH6" s="84" t="s">
        <v>877</v>
      </c>
      <c r="AI6" s="84" t="s">
        <v>878</v>
      </c>
    </row>
    <row r="7" spans="1:36" ht="16" x14ac:dyDescent="0.2">
      <c r="A7" s="12" t="s">
        <v>879</v>
      </c>
      <c r="B7" s="11" t="s">
        <v>736</v>
      </c>
      <c r="C7" s="25">
        <v>0</v>
      </c>
      <c r="D7" s="11" t="s">
        <v>17</v>
      </c>
      <c r="E7" s="11" t="s">
        <v>752</v>
      </c>
      <c r="F7" s="83" t="s">
        <v>870</v>
      </c>
      <c r="G7" s="83" t="s">
        <v>737</v>
      </c>
      <c r="I7" s="16" t="s">
        <v>738</v>
      </c>
      <c r="O7" s="9">
        <v>49</v>
      </c>
      <c r="P7" s="82">
        <v>0.44900000000000001</v>
      </c>
      <c r="Q7" s="9">
        <v>0.185</v>
      </c>
      <c r="R7" s="9">
        <v>1.292</v>
      </c>
      <c r="S7" s="9">
        <v>-2</v>
      </c>
      <c r="T7" s="9">
        <v>2</v>
      </c>
      <c r="U7" s="9">
        <v>263</v>
      </c>
      <c r="V7" s="9">
        <v>32</v>
      </c>
      <c r="W7" s="82">
        <v>0.8915254237288136</v>
      </c>
      <c r="X7" s="82">
        <v>2</v>
      </c>
      <c r="Y7" s="82">
        <v>2</v>
      </c>
      <c r="Z7" s="82">
        <v>2</v>
      </c>
      <c r="AF7" s="85" t="s">
        <v>14</v>
      </c>
      <c r="AG7" s="45">
        <f>COUNTIF(D:D, "factual")</f>
        <v>36</v>
      </c>
      <c r="AH7" s="86">
        <f>AG7/157</f>
        <v>0.22929936305732485</v>
      </c>
      <c r="AI7" s="87">
        <f>AVERAGEIF(D:D, "factual", P:P)</f>
        <v>0.21297222222222226</v>
      </c>
    </row>
    <row r="8" spans="1:36" ht="16" x14ac:dyDescent="0.2">
      <c r="A8" s="12" t="s">
        <v>880</v>
      </c>
      <c r="B8" s="4" t="s">
        <v>395</v>
      </c>
      <c r="C8" s="25">
        <v>1</v>
      </c>
      <c r="D8" s="4" t="s">
        <v>17</v>
      </c>
      <c r="E8" s="11" t="s">
        <v>752</v>
      </c>
      <c r="F8" s="83" t="s">
        <v>870</v>
      </c>
      <c r="G8" s="83" t="s">
        <v>753</v>
      </c>
      <c r="I8" s="16" t="s">
        <v>738</v>
      </c>
      <c r="O8" s="9">
        <v>46</v>
      </c>
      <c r="P8" s="82">
        <v>0.87</v>
      </c>
      <c r="Q8" s="9">
        <v>0.157</v>
      </c>
      <c r="R8" s="9">
        <v>1.0669999999999999</v>
      </c>
      <c r="S8" s="9">
        <v>-2</v>
      </c>
      <c r="T8" s="9">
        <v>2</v>
      </c>
      <c r="U8" s="9">
        <v>264</v>
      </c>
      <c r="V8" s="9">
        <v>31</v>
      </c>
      <c r="W8" s="82">
        <v>0.89491525423728813</v>
      </c>
      <c r="X8" s="82">
        <v>2</v>
      </c>
      <c r="Y8" s="82">
        <v>1.3333333333333333</v>
      </c>
      <c r="Z8" s="82">
        <v>2</v>
      </c>
      <c r="AF8" s="85" t="s">
        <v>17</v>
      </c>
      <c r="AG8" s="45">
        <f>COUNTIF(D:D, "personal, objective")</f>
        <v>46</v>
      </c>
      <c r="AH8" s="86">
        <f>AG8/157</f>
        <v>0.2929936305732484</v>
      </c>
      <c r="AI8" s="87">
        <f>AVERAGEIF(D:D, "personal, objective", P:P)</f>
        <v>0.7259130434782608</v>
      </c>
    </row>
    <row r="9" spans="1:36" ht="16" x14ac:dyDescent="0.2">
      <c r="A9" s="12" t="s">
        <v>881</v>
      </c>
      <c r="B9" s="11" t="s">
        <v>403</v>
      </c>
      <c r="C9" s="25">
        <v>0</v>
      </c>
      <c r="D9" s="11" t="s">
        <v>14</v>
      </c>
      <c r="E9" s="11" t="s">
        <v>14</v>
      </c>
      <c r="G9" s="83" t="s">
        <v>789</v>
      </c>
      <c r="O9" s="9">
        <v>49</v>
      </c>
      <c r="P9" s="82">
        <v>0.89800000000000002</v>
      </c>
      <c r="Q9" s="9">
        <v>0.20499999999999999</v>
      </c>
      <c r="R9" s="9">
        <v>1.4319999999999999</v>
      </c>
      <c r="S9" s="9">
        <v>-2</v>
      </c>
      <c r="T9" s="9">
        <v>2</v>
      </c>
      <c r="U9" s="9">
        <v>235</v>
      </c>
      <c r="V9" s="9">
        <v>60</v>
      </c>
      <c r="W9" s="82">
        <v>0.79661016949152541</v>
      </c>
      <c r="X9" s="82">
        <v>0.5714285714285714</v>
      </c>
      <c r="Y9" s="82">
        <v>1.6666666666666667</v>
      </c>
      <c r="Z9" s="82">
        <v>2</v>
      </c>
      <c r="AF9" s="85" t="s">
        <v>20</v>
      </c>
      <c r="AG9" s="45">
        <f>COUNTIF(D:D, "personal, subjective")</f>
        <v>75</v>
      </c>
      <c r="AH9" s="86">
        <f>AG9/157</f>
        <v>0.47770700636942676</v>
      </c>
      <c r="AI9" s="87">
        <f>AVERAGEIF(D:D, "personal, subjective", P:P)</f>
        <v>0.59982666666666662</v>
      </c>
    </row>
    <row r="10" spans="1:36" ht="16" x14ac:dyDescent="0.2">
      <c r="A10" s="12" t="s">
        <v>882</v>
      </c>
      <c r="B10" s="11" t="s">
        <v>409</v>
      </c>
      <c r="C10" s="25">
        <v>0</v>
      </c>
      <c r="D10" s="11" t="s">
        <v>14</v>
      </c>
      <c r="E10" s="11" t="s">
        <v>14</v>
      </c>
      <c r="G10" s="83" t="s">
        <v>789</v>
      </c>
      <c r="O10" s="9">
        <v>49</v>
      </c>
      <c r="P10" s="82">
        <v>0.755</v>
      </c>
      <c r="Q10" s="9">
        <v>0.221</v>
      </c>
      <c r="R10" s="9">
        <v>1.548</v>
      </c>
      <c r="S10" s="9">
        <v>-2</v>
      </c>
      <c r="T10" s="9">
        <v>2</v>
      </c>
      <c r="U10" s="9">
        <v>226</v>
      </c>
      <c r="V10" s="9">
        <v>69</v>
      </c>
      <c r="W10" s="82">
        <v>0.76610169491525426</v>
      </c>
      <c r="X10" s="82">
        <v>0.7142857142857143</v>
      </c>
      <c r="Y10" s="82">
        <v>0.66666666666666663</v>
      </c>
      <c r="Z10" s="82">
        <v>0</v>
      </c>
      <c r="AF10" s="85" t="s">
        <v>883</v>
      </c>
      <c r="AG10" s="45">
        <f>COUNTIF(E:E, "personal")</f>
        <v>121</v>
      </c>
      <c r="AH10" s="88">
        <f>AG10/157</f>
        <v>0.77070063694267521</v>
      </c>
      <c r="AI10" s="87">
        <f>AVERAGEIF(E:E, "personal", P:P)</f>
        <v>0.64776033057851268</v>
      </c>
    </row>
    <row r="11" spans="1:36" ht="16" x14ac:dyDescent="0.2">
      <c r="A11" s="12" t="s">
        <v>884</v>
      </c>
      <c r="B11" s="4" t="s">
        <v>826</v>
      </c>
      <c r="C11" s="25">
        <v>0</v>
      </c>
      <c r="D11" s="11" t="s">
        <v>20</v>
      </c>
      <c r="E11" s="11" t="s">
        <v>752</v>
      </c>
      <c r="F11" s="83" t="s">
        <v>875</v>
      </c>
      <c r="G11" s="83" t="s">
        <v>827</v>
      </c>
      <c r="I11" s="16" t="s">
        <v>738</v>
      </c>
      <c r="J11" s="9" t="s">
        <v>25</v>
      </c>
      <c r="K11" s="9" t="s">
        <v>819</v>
      </c>
      <c r="L11" s="9">
        <v>0</v>
      </c>
      <c r="M11" s="9">
        <v>1</v>
      </c>
      <c r="N11" s="9" t="s">
        <v>25</v>
      </c>
      <c r="O11" s="9">
        <v>48</v>
      </c>
      <c r="P11" s="82">
        <v>0.60399999999999998</v>
      </c>
      <c r="Q11" s="9">
        <v>0.17</v>
      </c>
      <c r="R11" s="9">
        <v>1.18</v>
      </c>
      <c r="S11" s="9">
        <v>-2</v>
      </c>
      <c r="T11" s="9">
        <v>2</v>
      </c>
      <c r="U11" s="9">
        <v>277</v>
      </c>
      <c r="V11" s="9">
        <v>18</v>
      </c>
      <c r="W11" s="82">
        <v>0.93898305084745759</v>
      </c>
      <c r="X11" s="82">
        <v>2</v>
      </c>
      <c r="Y11" s="82">
        <v>0.66666666666666663</v>
      </c>
      <c r="Z11" s="82">
        <v>2</v>
      </c>
    </row>
    <row r="12" spans="1:36" ht="16" x14ac:dyDescent="0.2">
      <c r="A12" s="12" t="s">
        <v>885</v>
      </c>
      <c r="B12" s="4" t="s">
        <v>27</v>
      </c>
      <c r="C12" s="25">
        <v>0</v>
      </c>
      <c r="D12" s="4" t="s">
        <v>20</v>
      </c>
      <c r="E12" s="11" t="s">
        <v>752</v>
      </c>
      <c r="F12" s="83" t="s">
        <v>875</v>
      </c>
      <c r="G12" s="83" t="s">
        <v>834</v>
      </c>
      <c r="I12" s="16" t="s">
        <v>738</v>
      </c>
      <c r="J12" s="9" t="s">
        <v>25</v>
      </c>
      <c r="K12" s="9" t="s">
        <v>834</v>
      </c>
      <c r="L12" s="9">
        <v>0</v>
      </c>
      <c r="M12" s="9">
        <v>1</v>
      </c>
      <c r="N12" s="9" t="s">
        <v>25</v>
      </c>
      <c r="O12" s="9">
        <v>49</v>
      </c>
      <c r="P12" s="82">
        <v>0.59199999999999997</v>
      </c>
      <c r="Q12" s="9">
        <v>0.16500000000000001</v>
      </c>
      <c r="R12" s="9">
        <v>1.153</v>
      </c>
      <c r="S12" s="9">
        <v>-2</v>
      </c>
      <c r="T12" s="9">
        <v>2</v>
      </c>
      <c r="U12" s="9">
        <v>255</v>
      </c>
      <c r="V12" s="9">
        <v>40</v>
      </c>
      <c r="W12" s="82">
        <v>0.86440677966101698</v>
      </c>
      <c r="X12" s="82">
        <v>2</v>
      </c>
      <c r="Y12" s="82">
        <v>1.6666666666666667</v>
      </c>
      <c r="Z12" s="82">
        <v>2</v>
      </c>
      <c r="AF12" s="44" t="s">
        <v>725</v>
      </c>
    </row>
    <row r="13" spans="1:36" ht="16" x14ac:dyDescent="0.2">
      <c r="A13" s="12" t="s">
        <v>886</v>
      </c>
      <c r="B13" s="4" t="s">
        <v>427</v>
      </c>
      <c r="C13" s="25">
        <v>0</v>
      </c>
      <c r="D13" s="4" t="s">
        <v>20</v>
      </c>
      <c r="E13" s="11" t="s">
        <v>752</v>
      </c>
      <c r="F13" s="83" t="s">
        <v>875</v>
      </c>
      <c r="G13" s="83" t="s">
        <v>831</v>
      </c>
      <c r="H13" s="16" t="s">
        <v>760</v>
      </c>
      <c r="I13" s="16" t="s">
        <v>744</v>
      </c>
      <c r="J13" s="9" t="s">
        <v>29</v>
      </c>
      <c r="K13" s="9" t="s">
        <v>806</v>
      </c>
      <c r="L13" s="9">
        <v>1</v>
      </c>
      <c r="M13" s="9">
        <v>1</v>
      </c>
      <c r="N13" s="9" t="s">
        <v>887</v>
      </c>
      <c r="O13" s="9">
        <v>49</v>
      </c>
      <c r="P13" s="82">
        <v>1.0409999999999999</v>
      </c>
      <c r="Q13" s="9">
        <v>0.14899999999999999</v>
      </c>
      <c r="R13" s="9">
        <v>1.04</v>
      </c>
      <c r="S13" s="9">
        <v>-2</v>
      </c>
      <c r="T13" s="9">
        <v>2</v>
      </c>
      <c r="U13" s="9">
        <v>262</v>
      </c>
      <c r="V13" s="9">
        <v>33</v>
      </c>
      <c r="W13" s="82">
        <v>0.88813559322033897</v>
      </c>
      <c r="X13" s="82">
        <v>2</v>
      </c>
      <c r="Y13" s="82">
        <v>0.66666666666666663</v>
      </c>
      <c r="Z13" s="82">
        <v>2</v>
      </c>
      <c r="AF13" s="16" t="s">
        <v>743</v>
      </c>
      <c r="AG13" s="9">
        <f>COUNTIF(I:I, "psychological")</f>
        <v>56</v>
      </c>
      <c r="AI13" s="87">
        <f>AVERAGEIF(I:I, "psychological", P:P)</f>
        <v>0.55907142857142855</v>
      </c>
      <c r="AJ13" s="83" t="s">
        <v>888</v>
      </c>
    </row>
    <row r="14" spans="1:36" ht="16" x14ac:dyDescent="0.2">
      <c r="A14" s="12" t="s">
        <v>889</v>
      </c>
      <c r="B14" s="11" t="s">
        <v>434</v>
      </c>
      <c r="C14" s="25">
        <v>1</v>
      </c>
      <c r="D14" s="11" t="s">
        <v>17</v>
      </c>
      <c r="E14" s="11" t="s">
        <v>752</v>
      </c>
      <c r="F14" s="83" t="s">
        <v>870</v>
      </c>
      <c r="G14" s="83" t="s">
        <v>777</v>
      </c>
      <c r="I14" s="16" t="s">
        <v>738</v>
      </c>
      <c r="O14" s="9">
        <v>49</v>
      </c>
      <c r="P14" s="82">
        <v>0.10199999999999999</v>
      </c>
      <c r="Q14" s="9">
        <v>0.17299999999999999</v>
      </c>
      <c r="R14" s="9">
        <v>1.212</v>
      </c>
      <c r="S14" s="9">
        <v>-2</v>
      </c>
      <c r="T14" s="9">
        <v>2</v>
      </c>
      <c r="U14" s="9">
        <v>278</v>
      </c>
      <c r="V14" s="9">
        <v>17</v>
      </c>
      <c r="W14" s="82">
        <v>0.94237288135593222</v>
      </c>
      <c r="X14" s="82">
        <v>1.7142857142857142</v>
      </c>
      <c r="Y14" s="82">
        <v>2</v>
      </c>
      <c r="Z14" s="82">
        <v>2</v>
      </c>
      <c r="AF14" s="16" t="s">
        <v>738</v>
      </c>
      <c r="AG14" s="9">
        <f>COUNTIF(I:I, "biological")</f>
        <v>34</v>
      </c>
      <c r="AI14" s="87">
        <f>AVERAGEIF(I:I, "biological", P:P)</f>
        <v>0.70788235294117641</v>
      </c>
    </row>
    <row r="15" spans="1:36" ht="16" x14ac:dyDescent="0.2">
      <c r="A15" s="12" t="s">
        <v>890</v>
      </c>
      <c r="B15" s="11" t="s">
        <v>441</v>
      </c>
      <c r="C15" s="25">
        <v>0</v>
      </c>
      <c r="D15" s="11" t="s">
        <v>17</v>
      </c>
      <c r="E15" s="11" t="s">
        <v>752</v>
      </c>
      <c r="F15" s="83" t="s">
        <v>870</v>
      </c>
      <c r="G15" s="63" t="s">
        <v>742</v>
      </c>
      <c r="I15" s="16" t="s">
        <v>738</v>
      </c>
      <c r="O15" s="9">
        <v>46</v>
      </c>
      <c r="P15" s="82">
        <v>0.76100000000000001</v>
      </c>
      <c r="Q15" s="9">
        <v>0.20699999999999999</v>
      </c>
      <c r="R15" s="9">
        <v>1.401</v>
      </c>
      <c r="S15" s="9">
        <v>-2</v>
      </c>
      <c r="T15" s="9">
        <v>2</v>
      </c>
      <c r="U15" s="9">
        <v>279</v>
      </c>
      <c r="V15" s="9">
        <v>16</v>
      </c>
      <c r="W15" s="82">
        <v>0.94576271186440675</v>
      </c>
      <c r="X15" s="82">
        <v>2</v>
      </c>
      <c r="Y15" s="82">
        <v>0.33333333333333331</v>
      </c>
      <c r="Z15" s="82">
        <v>2</v>
      </c>
      <c r="AF15" s="16" t="s">
        <v>744</v>
      </c>
      <c r="AG15" s="9">
        <f>COUNTIF(I:I, "social")</f>
        <v>29</v>
      </c>
      <c r="AI15" s="87">
        <f>AVERAGEIF(I:I, "social", P:P)</f>
        <v>0.78172413793103446</v>
      </c>
    </row>
    <row r="16" spans="1:36" ht="16" x14ac:dyDescent="0.2">
      <c r="A16" s="12" t="s">
        <v>891</v>
      </c>
      <c r="B16" s="11" t="s">
        <v>759</v>
      </c>
      <c r="C16" s="25">
        <v>0</v>
      </c>
      <c r="D16" s="11" t="s">
        <v>20</v>
      </c>
      <c r="E16" s="11" t="s">
        <v>752</v>
      </c>
      <c r="F16" s="83" t="s">
        <v>875</v>
      </c>
      <c r="G16" s="83" t="s">
        <v>758</v>
      </c>
      <c r="H16" s="16" t="s">
        <v>760</v>
      </c>
      <c r="I16" s="16" t="s">
        <v>743</v>
      </c>
      <c r="J16" s="9" t="s">
        <v>25</v>
      </c>
      <c r="K16" s="9" t="s">
        <v>758</v>
      </c>
      <c r="L16" s="9">
        <v>1</v>
      </c>
      <c r="M16" s="9">
        <v>1</v>
      </c>
      <c r="N16" s="9" t="s">
        <v>887</v>
      </c>
      <c r="O16" s="9">
        <v>48</v>
      </c>
      <c r="P16" s="82">
        <v>1.0629999999999999</v>
      </c>
      <c r="Q16" s="9">
        <v>0.153</v>
      </c>
      <c r="R16" s="9">
        <v>1.06</v>
      </c>
      <c r="S16" s="9">
        <v>-2</v>
      </c>
      <c r="T16" s="9">
        <v>2</v>
      </c>
      <c r="U16" s="9">
        <v>240</v>
      </c>
      <c r="V16" s="9">
        <v>55</v>
      </c>
      <c r="W16" s="82">
        <v>0.81355932203389836</v>
      </c>
      <c r="X16" s="82">
        <v>1.7142857142857142</v>
      </c>
      <c r="Y16" s="82">
        <v>0.66666666666666663</v>
      </c>
      <c r="Z16" s="82">
        <v>2</v>
      </c>
      <c r="AG16" s="9"/>
    </row>
    <row r="17" spans="1:35" ht="16" x14ac:dyDescent="0.2">
      <c r="A17" s="53" t="s">
        <v>892</v>
      </c>
      <c r="B17" s="36" t="s">
        <v>734</v>
      </c>
      <c r="C17" s="53">
        <v>0</v>
      </c>
      <c r="D17" s="36" t="s">
        <v>20</v>
      </c>
      <c r="E17" s="11" t="s">
        <v>752</v>
      </c>
      <c r="F17" s="83" t="s">
        <v>875</v>
      </c>
      <c r="G17" s="89" t="s">
        <v>729</v>
      </c>
      <c r="H17" s="17"/>
      <c r="I17" s="16" t="s">
        <v>743</v>
      </c>
      <c r="J17" s="9" t="s">
        <v>29</v>
      </c>
      <c r="K17" s="9" t="s">
        <v>730</v>
      </c>
      <c r="L17" s="9">
        <v>1</v>
      </c>
      <c r="M17" s="9">
        <v>0</v>
      </c>
      <c r="N17" s="9" t="s">
        <v>29</v>
      </c>
      <c r="O17" s="9">
        <v>49</v>
      </c>
      <c r="P17" s="82">
        <v>0.184</v>
      </c>
      <c r="Q17" s="9">
        <v>0.14499999999999999</v>
      </c>
      <c r="R17" s="9">
        <v>1.014</v>
      </c>
      <c r="S17" s="9">
        <v>-2</v>
      </c>
      <c r="T17" s="9">
        <v>2</v>
      </c>
      <c r="U17" s="9">
        <v>251</v>
      </c>
      <c r="V17" s="9">
        <v>44</v>
      </c>
      <c r="W17" s="82">
        <v>0.85084745762711866</v>
      </c>
      <c r="X17" s="82">
        <v>2</v>
      </c>
      <c r="Y17" s="82">
        <v>2</v>
      </c>
      <c r="Z17" s="82">
        <v>2</v>
      </c>
      <c r="AF17" s="16" t="s">
        <v>893</v>
      </c>
      <c r="AG17" s="9" t="e">
        <f>COUNTIFS(I:I, "psychological",#REF!, "affective")</f>
        <v>#REF!</v>
      </c>
      <c r="AH17" s="90" t="e">
        <f>AG17/AG13</f>
        <v>#REF!</v>
      </c>
      <c r="AI17" s="16" t="s">
        <v>894</v>
      </c>
    </row>
    <row r="18" spans="1:35" ht="16" x14ac:dyDescent="0.2">
      <c r="A18" s="12" t="s">
        <v>895</v>
      </c>
      <c r="B18" s="11" t="s">
        <v>459</v>
      </c>
      <c r="C18" s="25">
        <v>0</v>
      </c>
      <c r="D18" s="11" t="s">
        <v>20</v>
      </c>
      <c r="E18" s="11" t="s">
        <v>752</v>
      </c>
      <c r="F18" s="83" t="s">
        <v>875</v>
      </c>
      <c r="G18" s="83" t="s">
        <v>800</v>
      </c>
      <c r="I18" s="16" t="s">
        <v>743</v>
      </c>
      <c r="J18" s="9" t="s">
        <v>29</v>
      </c>
      <c r="K18" s="9" t="s">
        <v>730</v>
      </c>
      <c r="L18" s="9">
        <v>1</v>
      </c>
      <c r="M18" s="9">
        <v>0</v>
      </c>
      <c r="N18" s="9" t="s">
        <v>29</v>
      </c>
      <c r="O18" s="9">
        <v>50</v>
      </c>
      <c r="P18" s="82">
        <v>0.12</v>
      </c>
      <c r="Q18" s="9">
        <v>0.15</v>
      </c>
      <c r="R18" s="9">
        <v>1.0620000000000001</v>
      </c>
      <c r="S18" s="9">
        <v>-2</v>
      </c>
      <c r="T18" s="9">
        <v>2</v>
      </c>
      <c r="U18" s="9">
        <v>260</v>
      </c>
      <c r="V18" s="9">
        <v>35</v>
      </c>
      <c r="W18" s="82">
        <v>0.88135593220338981</v>
      </c>
      <c r="X18" s="82">
        <v>2</v>
      </c>
      <c r="Y18" s="82">
        <v>1</v>
      </c>
      <c r="Z18" s="82">
        <v>2</v>
      </c>
      <c r="AG18" s="9"/>
    </row>
    <row r="19" spans="1:35" ht="16" x14ac:dyDescent="0.2">
      <c r="A19" s="12" t="s">
        <v>896</v>
      </c>
      <c r="B19" s="4" t="s">
        <v>34</v>
      </c>
      <c r="C19" s="25">
        <v>0</v>
      </c>
      <c r="D19" s="11" t="s">
        <v>20</v>
      </c>
      <c r="E19" s="11" t="s">
        <v>752</v>
      </c>
      <c r="F19" s="83" t="s">
        <v>875</v>
      </c>
      <c r="G19" s="83" t="s">
        <v>821</v>
      </c>
      <c r="I19" s="16" t="s">
        <v>743</v>
      </c>
      <c r="J19" s="9" t="s">
        <v>25</v>
      </c>
      <c r="K19" s="9" t="s">
        <v>819</v>
      </c>
      <c r="L19" s="9">
        <v>1</v>
      </c>
      <c r="M19" s="9">
        <v>1</v>
      </c>
      <c r="N19" s="9" t="s">
        <v>887</v>
      </c>
      <c r="O19" s="9">
        <v>47</v>
      </c>
      <c r="P19" s="82">
        <v>0.66</v>
      </c>
      <c r="Q19" s="9">
        <v>0.2</v>
      </c>
      <c r="R19" s="9">
        <v>1.3720000000000001</v>
      </c>
      <c r="S19" s="9">
        <v>-2</v>
      </c>
      <c r="T19" s="9">
        <v>2</v>
      </c>
      <c r="U19" s="9">
        <v>153</v>
      </c>
      <c r="V19" s="9">
        <v>142</v>
      </c>
      <c r="W19" s="82">
        <v>0.51864406779661021</v>
      </c>
      <c r="X19" s="82">
        <v>2</v>
      </c>
      <c r="Y19" s="82">
        <v>2</v>
      </c>
      <c r="Z19" s="82">
        <v>2</v>
      </c>
      <c r="AG19" s="9"/>
    </row>
    <row r="20" spans="1:35" ht="15.5" customHeight="1" x14ac:dyDescent="0.2">
      <c r="A20" s="12" t="s">
        <v>897</v>
      </c>
      <c r="B20" s="39" t="s">
        <v>472</v>
      </c>
      <c r="C20" s="25">
        <v>0</v>
      </c>
      <c r="D20" s="63" t="s">
        <v>14</v>
      </c>
      <c r="E20" s="11" t="s">
        <v>14</v>
      </c>
      <c r="G20" s="83" t="s">
        <v>840</v>
      </c>
      <c r="O20" s="9">
        <v>48</v>
      </c>
      <c r="P20" s="82">
        <v>0.14599999999999999</v>
      </c>
      <c r="Q20" s="9">
        <v>0.219</v>
      </c>
      <c r="R20" s="9">
        <v>1.516</v>
      </c>
      <c r="S20" s="9">
        <v>-2</v>
      </c>
      <c r="T20" s="9">
        <v>2</v>
      </c>
      <c r="U20" s="9">
        <v>247</v>
      </c>
      <c r="V20" s="9">
        <v>48</v>
      </c>
      <c r="W20" s="82">
        <v>0.83728813559322035</v>
      </c>
      <c r="X20" s="82">
        <v>1.1428571428571428</v>
      </c>
      <c r="Y20" s="82">
        <v>2</v>
      </c>
      <c r="Z20" s="82">
        <v>2</v>
      </c>
    </row>
    <row r="21" spans="1:35" ht="16" x14ac:dyDescent="0.2">
      <c r="A21" s="12" t="s">
        <v>898</v>
      </c>
      <c r="B21" s="4" t="s">
        <v>479</v>
      </c>
      <c r="C21" s="25">
        <v>0</v>
      </c>
      <c r="D21" s="4" t="s">
        <v>20</v>
      </c>
      <c r="E21" s="11" t="s">
        <v>752</v>
      </c>
      <c r="F21" s="83" t="s">
        <v>875</v>
      </c>
      <c r="G21" s="83" t="s">
        <v>830</v>
      </c>
      <c r="I21" s="16" t="s">
        <v>743</v>
      </c>
      <c r="J21" s="9" t="s">
        <v>25</v>
      </c>
      <c r="K21" s="9" t="s">
        <v>819</v>
      </c>
      <c r="L21" s="9">
        <v>0</v>
      </c>
      <c r="M21" s="9">
        <v>1</v>
      </c>
      <c r="N21" s="9" t="s">
        <v>25</v>
      </c>
      <c r="O21" s="9">
        <v>48</v>
      </c>
      <c r="P21" s="82">
        <v>0.47899999999999998</v>
      </c>
      <c r="Q21" s="9">
        <v>0.16</v>
      </c>
      <c r="R21" s="9">
        <v>1.111</v>
      </c>
      <c r="S21" s="9">
        <v>-1</v>
      </c>
      <c r="T21" s="9">
        <v>2</v>
      </c>
      <c r="U21" s="9">
        <v>241</v>
      </c>
      <c r="V21" s="9">
        <v>54</v>
      </c>
      <c r="W21" s="82">
        <v>0.81694915254237288</v>
      </c>
      <c r="X21" s="82">
        <v>2</v>
      </c>
      <c r="Y21" s="82">
        <v>1.3333333333333333</v>
      </c>
      <c r="Z21" s="82">
        <v>2</v>
      </c>
      <c r="AF21" s="91" t="s">
        <v>899</v>
      </c>
      <c r="AI21" s="44" t="s">
        <v>878</v>
      </c>
    </row>
    <row r="22" spans="1:35" ht="16" x14ac:dyDescent="0.2">
      <c r="A22" s="12" t="s">
        <v>900</v>
      </c>
      <c r="B22" s="4" t="s">
        <v>796</v>
      </c>
      <c r="C22" s="25">
        <v>0</v>
      </c>
      <c r="D22" s="11" t="s">
        <v>20</v>
      </c>
      <c r="E22" s="11" t="s">
        <v>752</v>
      </c>
      <c r="F22" s="83" t="s">
        <v>875</v>
      </c>
      <c r="G22" s="83" t="s">
        <v>795</v>
      </c>
      <c r="H22" s="16" t="s">
        <v>797</v>
      </c>
      <c r="I22" s="16" t="s">
        <v>743</v>
      </c>
      <c r="J22" s="9" t="s">
        <v>29</v>
      </c>
      <c r="K22" s="9" t="s">
        <v>730</v>
      </c>
      <c r="L22" s="9">
        <v>1</v>
      </c>
      <c r="M22" s="9">
        <v>0</v>
      </c>
      <c r="N22" s="9" t="s">
        <v>29</v>
      </c>
      <c r="O22" s="9">
        <v>47</v>
      </c>
      <c r="P22" s="82">
        <v>-0.14899999999999999</v>
      </c>
      <c r="Q22" s="9">
        <v>0.16900000000000001</v>
      </c>
      <c r="R22" s="9">
        <v>1.161</v>
      </c>
      <c r="S22" s="9">
        <v>-2</v>
      </c>
      <c r="T22" s="9">
        <v>2</v>
      </c>
      <c r="U22" s="9">
        <v>205</v>
      </c>
      <c r="V22" s="9">
        <v>90</v>
      </c>
      <c r="W22" s="82">
        <v>0.69491525423728817</v>
      </c>
      <c r="X22" s="82">
        <v>2</v>
      </c>
      <c r="Y22" s="82">
        <v>0</v>
      </c>
      <c r="Z22" s="82">
        <v>2</v>
      </c>
      <c r="AF22" s="16" t="s">
        <v>29</v>
      </c>
      <c r="AG22" s="9">
        <f>COUNTIFS(D:D, "personal, subjective", J:J, "agency")</f>
        <v>41</v>
      </c>
      <c r="AI22" s="87">
        <f>AVERAGEIF(J:J, "agency", P:P)</f>
        <v>0.50260975609756109</v>
      </c>
    </row>
    <row r="23" spans="1:35" ht="16" x14ac:dyDescent="0.2">
      <c r="A23" s="12" t="s">
        <v>901</v>
      </c>
      <c r="B23" s="11" t="s">
        <v>785</v>
      </c>
      <c r="C23" s="25">
        <v>0</v>
      </c>
      <c r="D23" s="11" t="s">
        <v>14</v>
      </c>
      <c r="E23" s="11" t="s">
        <v>14</v>
      </c>
      <c r="G23" s="83" t="s">
        <v>786</v>
      </c>
      <c r="O23" s="9">
        <v>47</v>
      </c>
      <c r="P23" s="82">
        <v>-6.4000000000000001E-2</v>
      </c>
      <c r="Q23" s="9">
        <v>0.2</v>
      </c>
      <c r="R23" s="9">
        <v>1.3740000000000001</v>
      </c>
      <c r="S23" s="9">
        <v>-2</v>
      </c>
      <c r="T23" s="9">
        <v>2</v>
      </c>
      <c r="U23" s="9">
        <v>228</v>
      </c>
      <c r="V23" s="9">
        <v>67</v>
      </c>
      <c r="W23" s="82">
        <v>0.77288135593220342</v>
      </c>
      <c r="X23" s="82">
        <v>0.8571428571428571</v>
      </c>
      <c r="Y23" s="82">
        <v>1.6666666666666667</v>
      </c>
      <c r="Z23" s="82">
        <v>1</v>
      </c>
      <c r="AF23" s="16" t="s">
        <v>25</v>
      </c>
      <c r="AG23" s="9">
        <f>COUNTIFS(D:D, "personal, subjective", J:J, "experience")</f>
        <v>34</v>
      </c>
      <c r="AI23" s="87">
        <f>AVERAGEIF(J:J, "experience", P:P)</f>
        <v>0.71705882352941175</v>
      </c>
    </row>
    <row r="24" spans="1:35" ht="16" x14ac:dyDescent="0.2">
      <c r="A24" s="25" t="s">
        <v>902</v>
      </c>
      <c r="B24" s="4" t="s">
        <v>516</v>
      </c>
      <c r="C24" s="53">
        <v>0</v>
      </c>
      <c r="D24" s="4" t="s">
        <v>20</v>
      </c>
      <c r="E24" s="11" t="s">
        <v>752</v>
      </c>
      <c r="F24" s="83" t="s">
        <v>875</v>
      </c>
      <c r="G24" s="71"/>
      <c r="I24" s="16" t="s">
        <v>743</v>
      </c>
      <c r="J24" s="9" t="s">
        <v>29</v>
      </c>
      <c r="K24" s="9" t="s">
        <v>903</v>
      </c>
      <c r="L24" s="9">
        <v>1</v>
      </c>
      <c r="M24" s="9">
        <v>0</v>
      </c>
      <c r="N24" s="9" t="s">
        <v>29</v>
      </c>
      <c r="O24" s="9">
        <v>47</v>
      </c>
      <c r="P24" s="82">
        <v>-0.21299999999999999</v>
      </c>
      <c r="Q24" s="9">
        <v>0.19700000000000001</v>
      </c>
      <c r="R24" s="9">
        <v>1.35</v>
      </c>
      <c r="S24" s="9">
        <v>-2</v>
      </c>
      <c r="T24" s="9">
        <v>2</v>
      </c>
      <c r="U24" s="9">
        <v>223</v>
      </c>
      <c r="V24" s="9">
        <v>72</v>
      </c>
      <c r="W24" s="82">
        <v>0.75593220338983047</v>
      </c>
      <c r="X24" s="82">
        <v>2</v>
      </c>
      <c r="Y24" s="82">
        <v>1.3333333333333333</v>
      </c>
      <c r="Z24" s="82">
        <v>2</v>
      </c>
      <c r="AH24" s="83" t="s">
        <v>904</v>
      </c>
    </row>
    <row r="25" spans="1:35" ht="16" x14ac:dyDescent="0.2">
      <c r="A25" s="12" t="s">
        <v>905</v>
      </c>
      <c r="B25" s="4" t="s">
        <v>41</v>
      </c>
      <c r="C25" s="25">
        <v>0</v>
      </c>
      <c r="D25" s="4" t="s">
        <v>17</v>
      </c>
      <c r="E25" s="11" t="s">
        <v>752</v>
      </c>
      <c r="F25" s="83" t="s">
        <v>870</v>
      </c>
      <c r="G25" s="83" t="s">
        <v>771</v>
      </c>
      <c r="I25" s="16" t="s">
        <v>744</v>
      </c>
      <c r="O25" s="9">
        <v>48</v>
      </c>
      <c r="P25" s="82">
        <v>0.77100000000000002</v>
      </c>
      <c r="Q25" s="9">
        <v>0.155</v>
      </c>
      <c r="R25" s="9">
        <v>1.077</v>
      </c>
      <c r="S25" s="9">
        <v>-2</v>
      </c>
      <c r="T25" s="9">
        <v>2</v>
      </c>
      <c r="U25" s="9">
        <v>249</v>
      </c>
      <c r="V25" s="9">
        <v>46</v>
      </c>
      <c r="W25" s="82">
        <v>0.84406779661016951</v>
      </c>
      <c r="X25" s="82">
        <v>2</v>
      </c>
      <c r="Y25" s="82">
        <v>2</v>
      </c>
      <c r="Z25" s="82">
        <v>2</v>
      </c>
    </row>
    <row r="26" spans="1:35" ht="16" x14ac:dyDescent="0.2">
      <c r="A26" s="12" t="s">
        <v>906</v>
      </c>
      <c r="B26" s="4" t="s">
        <v>89</v>
      </c>
      <c r="C26" s="25">
        <v>0</v>
      </c>
      <c r="D26" s="4" t="s">
        <v>17</v>
      </c>
      <c r="E26" s="11" t="s">
        <v>752</v>
      </c>
      <c r="F26" s="83" t="s">
        <v>870</v>
      </c>
      <c r="G26" s="83" t="s">
        <v>841</v>
      </c>
      <c r="I26" s="16" t="s">
        <v>744</v>
      </c>
      <c r="O26" s="9">
        <v>49</v>
      </c>
      <c r="P26" s="82">
        <v>0.53100000000000003</v>
      </c>
      <c r="Q26" s="9">
        <v>0.157</v>
      </c>
      <c r="R26" s="9">
        <v>1.101</v>
      </c>
      <c r="S26" s="9">
        <v>-2</v>
      </c>
      <c r="T26" s="9">
        <v>2</v>
      </c>
      <c r="U26" s="9">
        <v>240</v>
      </c>
      <c r="V26" s="9">
        <v>55</v>
      </c>
      <c r="W26" s="82">
        <v>0.81355932203389836</v>
      </c>
      <c r="X26" s="82">
        <v>2</v>
      </c>
      <c r="Y26" s="82">
        <v>1</v>
      </c>
      <c r="Z26" s="82">
        <v>2</v>
      </c>
      <c r="AF26" s="91" t="s">
        <v>907</v>
      </c>
    </row>
    <row r="27" spans="1:35" ht="16" x14ac:dyDescent="0.2">
      <c r="A27" s="12" t="s">
        <v>908</v>
      </c>
      <c r="B27" s="4" t="s">
        <v>109</v>
      </c>
      <c r="C27" s="25">
        <v>0</v>
      </c>
      <c r="D27" s="4" t="s">
        <v>17</v>
      </c>
      <c r="E27" s="11" t="s">
        <v>752</v>
      </c>
      <c r="F27" s="83" t="s">
        <v>870</v>
      </c>
      <c r="G27" s="92"/>
      <c r="I27" s="16" t="s">
        <v>738</v>
      </c>
      <c r="O27" s="9">
        <v>46</v>
      </c>
      <c r="P27" s="82">
        <v>0.58699999999999997</v>
      </c>
      <c r="Q27" s="9">
        <v>0.16</v>
      </c>
      <c r="R27" s="9">
        <v>1.087</v>
      </c>
      <c r="S27" s="9">
        <v>-2</v>
      </c>
      <c r="T27" s="9">
        <v>2</v>
      </c>
      <c r="U27" s="9">
        <v>254</v>
      </c>
      <c r="V27" s="9">
        <v>41</v>
      </c>
      <c r="W27" s="82">
        <v>0.86101694915254234</v>
      </c>
      <c r="X27" s="82">
        <v>2</v>
      </c>
      <c r="Y27" s="82">
        <v>0.33333333333333331</v>
      </c>
      <c r="Z27" s="82">
        <v>1</v>
      </c>
      <c r="AF27" s="16" t="s">
        <v>909</v>
      </c>
      <c r="AG27" s="9">
        <f>COUNTIF(N:N, "agency")</f>
        <v>34</v>
      </c>
      <c r="AH27" s="93">
        <f>AG27/AG30</f>
        <v>0.45333333333333331</v>
      </c>
      <c r="AI27" s="87">
        <f>AVERAGEIF(N:N, "agency", P:P)</f>
        <v>0.40838235294117642</v>
      </c>
    </row>
    <row r="28" spans="1:35" ht="16" x14ac:dyDescent="0.2">
      <c r="A28" s="12" t="s">
        <v>910</v>
      </c>
      <c r="B28" s="11" t="s">
        <v>118</v>
      </c>
      <c r="C28" s="25">
        <v>0</v>
      </c>
      <c r="D28" s="11" t="s">
        <v>20</v>
      </c>
      <c r="E28" s="11" t="s">
        <v>752</v>
      </c>
      <c r="F28" s="83" t="s">
        <v>875</v>
      </c>
      <c r="G28" s="83" t="s">
        <v>760</v>
      </c>
      <c r="I28" s="16" t="s">
        <v>744</v>
      </c>
      <c r="J28" s="9" t="s">
        <v>29</v>
      </c>
      <c r="K28" s="9" t="s">
        <v>806</v>
      </c>
      <c r="L28" s="9">
        <v>1</v>
      </c>
      <c r="M28" s="9">
        <v>0</v>
      </c>
      <c r="N28" s="9" t="s">
        <v>29</v>
      </c>
      <c r="O28" s="9">
        <v>49</v>
      </c>
      <c r="P28" s="82">
        <v>1</v>
      </c>
      <c r="Q28" s="9">
        <v>0.14899999999999999</v>
      </c>
      <c r="R28" s="9">
        <v>1.0409999999999999</v>
      </c>
      <c r="S28" s="9">
        <v>-2</v>
      </c>
      <c r="T28" s="9">
        <v>2</v>
      </c>
      <c r="U28" s="9">
        <v>278</v>
      </c>
      <c r="V28" s="9">
        <v>17</v>
      </c>
      <c r="W28" s="82">
        <v>0.94237288135593222</v>
      </c>
      <c r="X28" s="82">
        <v>1.7142857142857142</v>
      </c>
      <c r="Y28" s="82">
        <v>0.33333333333333331</v>
      </c>
      <c r="Z28" s="82">
        <v>2</v>
      </c>
      <c r="AF28" s="16" t="s">
        <v>911</v>
      </c>
      <c r="AG28" s="9">
        <f>COUNTIF(N:N, "experience")</f>
        <v>30</v>
      </c>
      <c r="AH28" s="93">
        <f>AG28/AG30</f>
        <v>0.4</v>
      </c>
      <c r="AI28" s="87">
        <f>AVERAGEIF(N:N, "experience", P:P)</f>
        <v>0.68233333333333335</v>
      </c>
    </row>
    <row r="29" spans="1:35" ht="16" x14ac:dyDescent="0.2">
      <c r="A29" s="12" t="s">
        <v>912</v>
      </c>
      <c r="B29" s="11" t="s">
        <v>126</v>
      </c>
      <c r="C29" s="25">
        <v>0</v>
      </c>
      <c r="D29" s="11" t="s">
        <v>17</v>
      </c>
      <c r="E29" s="11" t="s">
        <v>752</v>
      </c>
      <c r="F29" s="83" t="s">
        <v>870</v>
      </c>
      <c r="I29" s="16" t="s">
        <v>743</v>
      </c>
      <c r="O29" s="9">
        <v>49</v>
      </c>
      <c r="P29" s="82">
        <v>0.46899999999999997</v>
      </c>
      <c r="Q29" s="9">
        <v>0.16</v>
      </c>
      <c r="R29" s="9">
        <v>1.1200000000000001</v>
      </c>
      <c r="S29" s="9">
        <v>-2</v>
      </c>
      <c r="T29" s="9">
        <v>2</v>
      </c>
      <c r="U29" s="9">
        <v>228</v>
      </c>
      <c r="V29" s="9">
        <v>67</v>
      </c>
      <c r="W29" s="82">
        <v>0.77288135593220342</v>
      </c>
      <c r="X29" s="82">
        <v>1.1428571428571428</v>
      </c>
      <c r="Y29" s="82">
        <v>1</v>
      </c>
      <c r="Z29" s="82">
        <v>2</v>
      </c>
      <c r="AF29" s="16" t="s">
        <v>913</v>
      </c>
      <c r="AG29" s="9">
        <f>COUNTIF(N:N, "both")</f>
        <v>11</v>
      </c>
      <c r="AH29" s="93">
        <f>AG29/AG30</f>
        <v>0.14666666666666667</v>
      </c>
      <c r="AI29" s="87">
        <f>AVERAGEIF(N:N, "both", P:P)</f>
        <v>0.96654545454545449</v>
      </c>
    </row>
    <row r="30" spans="1:35" ht="16" x14ac:dyDescent="0.2">
      <c r="A30" s="12" t="s">
        <v>914</v>
      </c>
      <c r="B30" s="4" t="s">
        <v>175</v>
      </c>
      <c r="C30" s="25">
        <v>0</v>
      </c>
      <c r="D30" s="11" t="s">
        <v>20</v>
      </c>
      <c r="E30" s="11" t="s">
        <v>752</v>
      </c>
      <c r="F30" s="83" t="s">
        <v>875</v>
      </c>
      <c r="G30" s="83" t="s">
        <v>761</v>
      </c>
      <c r="I30" s="16" t="s">
        <v>743</v>
      </c>
      <c r="J30" s="9" t="s">
        <v>25</v>
      </c>
      <c r="K30" s="9" t="s">
        <v>758</v>
      </c>
      <c r="L30" s="9">
        <v>0</v>
      </c>
      <c r="M30" s="9">
        <v>1</v>
      </c>
      <c r="N30" s="9" t="s">
        <v>25</v>
      </c>
      <c r="O30" s="9">
        <v>50</v>
      </c>
      <c r="P30" s="82">
        <v>1.1399999999999999</v>
      </c>
      <c r="Q30" s="9">
        <v>0.14799999999999999</v>
      </c>
      <c r="R30" s="9">
        <v>1.05</v>
      </c>
      <c r="S30" s="9">
        <v>-2</v>
      </c>
      <c r="T30" s="9">
        <v>2</v>
      </c>
      <c r="U30" s="9">
        <v>242</v>
      </c>
      <c r="V30" s="9">
        <v>53</v>
      </c>
      <c r="W30" s="82">
        <v>0.8203389830508474</v>
      </c>
      <c r="X30" s="82">
        <v>1.7142857142857142</v>
      </c>
      <c r="Y30" s="82">
        <v>0.33333333333333331</v>
      </c>
      <c r="Z30" s="82">
        <v>2</v>
      </c>
      <c r="AG30" s="9">
        <f>SUM(AG27:AG29)</f>
        <v>75</v>
      </c>
    </row>
    <row r="31" spans="1:35" ht="16" x14ac:dyDescent="0.2">
      <c r="A31" s="12" t="s">
        <v>915</v>
      </c>
      <c r="B31" s="11" t="s">
        <v>136</v>
      </c>
      <c r="C31" s="25">
        <v>0</v>
      </c>
      <c r="D31" s="11" t="s">
        <v>14</v>
      </c>
      <c r="E31" s="11" t="s">
        <v>14</v>
      </c>
      <c r="G31" s="83" t="s">
        <v>791</v>
      </c>
      <c r="O31" s="9">
        <v>49</v>
      </c>
      <c r="P31" s="82">
        <v>1.0609999999999999</v>
      </c>
      <c r="Q31" s="9">
        <v>0.18099999999999999</v>
      </c>
      <c r="R31" s="9">
        <v>1.2649999999999999</v>
      </c>
      <c r="S31" s="9">
        <v>-2</v>
      </c>
      <c r="T31" s="9">
        <v>2</v>
      </c>
      <c r="U31" s="9">
        <v>238</v>
      </c>
      <c r="V31" s="9">
        <v>57</v>
      </c>
      <c r="W31" s="82">
        <v>0.8067796610169492</v>
      </c>
      <c r="X31" s="82">
        <v>0.8571428571428571</v>
      </c>
      <c r="Y31" s="82">
        <v>2</v>
      </c>
      <c r="Z31" s="82">
        <v>2</v>
      </c>
    </row>
    <row r="32" spans="1:35" ht="16" x14ac:dyDescent="0.2">
      <c r="A32" s="12" t="s">
        <v>916</v>
      </c>
      <c r="B32" s="4" t="s">
        <v>802</v>
      </c>
      <c r="C32" s="25">
        <v>0</v>
      </c>
      <c r="D32" s="4" t="s">
        <v>17</v>
      </c>
      <c r="E32" s="11" t="s">
        <v>752</v>
      </c>
      <c r="F32" s="83" t="s">
        <v>870</v>
      </c>
      <c r="G32" s="83" t="s">
        <v>803</v>
      </c>
      <c r="I32" s="16" t="s">
        <v>738</v>
      </c>
      <c r="O32" s="9">
        <v>49</v>
      </c>
      <c r="P32" s="82">
        <v>0.63300000000000001</v>
      </c>
      <c r="Q32" s="9">
        <v>0.16900000000000001</v>
      </c>
      <c r="R32" s="9">
        <v>1.1850000000000001</v>
      </c>
      <c r="S32" s="9">
        <v>-2</v>
      </c>
      <c r="T32" s="9">
        <v>2</v>
      </c>
      <c r="U32" s="9">
        <v>269</v>
      </c>
      <c r="V32" s="9">
        <v>26</v>
      </c>
      <c r="W32" s="82">
        <v>0.91186440677966096</v>
      </c>
      <c r="X32" s="82">
        <v>2</v>
      </c>
      <c r="Y32" s="82">
        <v>0.66666666666666663</v>
      </c>
      <c r="Z32" s="82">
        <v>2</v>
      </c>
      <c r="AF32" s="91" t="s">
        <v>917</v>
      </c>
    </row>
    <row r="33" spans="1:35" ht="16" x14ac:dyDescent="0.2">
      <c r="A33" s="12" t="s">
        <v>918</v>
      </c>
      <c r="B33" s="4" t="s">
        <v>162</v>
      </c>
      <c r="C33" s="25">
        <v>0</v>
      </c>
      <c r="D33" s="4" t="s">
        <v>17</v>
      </c>
      <c r="E33" s="11" t="s">
        <v>752</v>
      </c>
      <c r="F33" s="83" t="s">
        <v>870</v>
      </c>
      <c r="G33" s="83" t="s">
        <v>834</v>
      </c>
      <c r="I33" s="16" t="s">
        <v>738</v>
      </c>
      <c r="O33" s="9">
        <v>49</v>
      </c>
      <c r="P33" s="82">
        <v>1.1020000000000001</v>
      </c>
      <c r="Q33" s="9">
        <v>0.16600000000000001</v>
      </c>
      <c r="R33" s="9">
        <v>1.159</v>
      </c>
      <c r="S33" s="9">
        <v>-2</v>
      </c>
      <c r="T33" s="9">
        <v>2</v>
      </c>
      <c r="U33" s="9">
        <v>272</v>
      </c>
      <c r="V33" s="9">
        <v>23</v>
      </c>
      <c r="W33" s="82">
        <v>0.92203389830508475</v>
      </c>
      <c r="X33" s="82">
        <v>2</v>
      </c>
      <c r="Y33" s="82">
        <v>0.33333333333333331</v>
      </c>
      <c r="Z33" s="82">
        <v>2</v>
      </c>
      <c r="AF33" s="83" t="s">
        <v>854</v>
      </c>
      <c r="AG33" s="9">
        <f>COUNTIF(L:L, "1")</f>
        <v>45</v>
      </c>
      <c r="AI33" s="87">
        <f>AVERAGEIF(L:L, "1", P:P)</f>
        <v>0.54482222222222232</v>
      </c>
    </row>
    <row r="34" spans="1:35" ht="16" x14ac:dyDescent="0.2">
      <c r="A34" s="12" t="s">
        <v>919</v>
      </c>
      <c r="B34" s="11" t="s">
        <v>170</v>
      </c>
      <c r="C34" s="25">
        <v>0</v>
      </c>
      <c r="D34" s="11" t="s">
        <v>17</v>
      </c>
      <c r="E34" s="11" t="s">
        <v>752</v>
      </c>
      <c r="F34" s="83" t="s">
        <v>870</v>
      </c>
      <c r="I34" s="16" t="s">
        <v>738</v>
      </c>
      <c r="O34" s="9">
        <v>49</v>
      </c>
      <c r="P34" s="82">
        <v>0.61199999999999999</v>
      </c>
      <c r="Q34" s="9">
        <v>0.17</v>
      </c>
      <c r="R34" s="9">
        <v>1.1870000000000001</v>
      </c>
      <c r="S34" s="9">
        <v>-2</v>
      </c>
      <c r="T34" s="9">
        <v>2</v>
      </c>
      <c r="U34" s="9">
        <v>245</v>
      </c>
      <c r="V34" s="9">
        <v>50</v>
      </c>
      <c r="W34" s="82">
        <v>0.83050847457627119</v>
      </c>
      <c r="X34" s="82">
        <v>2</v>
      </c>
      <c r="Y34" s="82">
        <v>0.33333333333333331</v>
      </c>
      <c r="Z34" s="82">
        <v>2</v>
      </c>
      <c r="AF34" s="83" t="s">
        <v>855</v>
      </c>
      <c r="AG34" s="9">
        <f>COUNTIF(M:M, "1")</f>
        <v>41</v>
      </c>
      <c r="AI34" s="87">
        <f>AVERAGEIF(M:M, "1", P:P)</f>
        <v>0.75858536585365832</v>
      </c>
    </row>
    <row r="35" spans="1:35" ht="16" x14ac:dyDescent="0.2">
      <c r="A35" s="12" t="s">
        <v>920</v>
      </c>
      <c r="B35" s="11" t="s">
        <v>179</v>
      </c>
      <c r="C35" s="25">
        <v>0</v>
      </c>
      <c r="D35" s="11" t="s">
        <v>20</v>
      </c>
      <c r="E35" s="11" t="s">
        <v>752</v>
      </c>
      <c r="F35" s="83" t="s">
        <v>875</v>
      </c>
      <c r="G35" s="83" t="s">
        <v>800</v>
      </c>
      <c r="H35" s="16" t="s">
        <v>797</v>
      </c>
      <c r="I35" s="16" t="s">
        <v>743</v>
      </c>
      <c r="J35" s="9" t="s">
        <v>29</v>
      </c>
      <c r="K35" s="9" t="s">
        <v>730</v>
      </c>
      <c r="L35" s="9">
        <v>1</v>
      </c>
      <c r="M35" s="9">
        <v>0</v>
      </c>
      <c r="N35" s="9" t="s">
        <v>29</v>
      </c>
      <c r="O35" s="9">
        <v>48</v>
      </c>
      <c r="P35" s="82">
        <v>0.75</v>
      </c>
      <c r="Q35" s="9">
        <v>0.14699999999999999</v>
      </c>
      <c r="R35" s="9">
        <v>1.0209999999999999</v>
      </c>
      <c r="S35" s="9">
        <v>-1</v>
      </c>
      <c r="T35" s="9">
        <v>2</v>
      </c>
      <c r="U35" s="9">
        <v>247</v>
      </c>
      <c r="V35" s="9">
        <v>48</v>
      </c>
      <c r="W35" s="82">
        <v>0.83728813559322035</v>
      </c>
      <c r="X35" s="82">
        <v>1.7142857142857142</v>
      </c>
      <c r="Y35" s="82">
        <v>0.66666666666666663</v>
      </c>
      <c r="Z35" s="82">
        <v>2</v>
      </c>
    </row>
    <row r="36" spans="1:35" ht="16" x14ac:dyDescent="0.2">
      <c r="A36" s="12" t="s">
        <v>921</v>
      </c>
      <c r="B36" s="4" t="s">
        <v>187</v>
      </c>
      <c r="C36" s="25">
        <v>0</v>
      </c>
      <c r="D36" s="4" t="s">
        <v>17</v>
      </c>
      <c r="E36" s="11" t="s">
        <v>752</v>
      </c>
      <c r="F36" s="83" t="s">
        <v>870</v>
      </c>
      <c r="G36" s="83" t="s">
        <v>774</v>
      </c>
      <c r="I36" s="16" t="s">
        <v>738</v>
      </c>
      <c r="O36" s="9">
        <v>47</v>
      </c>
      <c r="P36" s="82">
        <v>0.34</v>
      </c>
      <c r="Q36" s="9">
        <v>0.19800000000000001</v>
      </c>
      <c r="R36" s="9">
        <v>1.3560000000000001</v>
      </c>
      <c r="S36" s="9">
        <v>-2</v>
      </c>
      <c r="T36" s="9">
        <v>2</v>
      </c>
      <c r="U36" s="9">
        <v>268</v>
      </c>
      <c r="V36" s="9">
        <v>27</v>
      </c>
      <c r="W36" s="82">
        <v>0.90847457627118644</v>
      </c>
      <c r="X36" s="82">
        <v>2</v>
      </c>
      <c r="Y36" s="82">
        <v>0.66666666666666663</v>
      </c>
      <c r="Z36" s="82">
        <v>2</v>
      </c>
    </row>
    <row r="37" spans="1:35" ht="16" x14ac:dyDescent="0.2">
      <c r="A37" s="12" t="s">
        <v>922</v>
      </c>
      <c r="B37" s="11" t="s">
        <v>196</v>
      </c>
      <c r="C37" s="25">
        <v>0</v>
      </c>
      <c r="D37" s="11" t="s">
        <v>20</v>
      </c>
      <c r="E37" s="11" t="s">
        <v>752</v>
      </c>
      <c r="F37" s="83" t="s">
        <v>875</v>
      </c>
      <c r="G37" s="83" t="s">
        <v>800</v>
      </c>
      <c r="H37" s="16" t="s">
        <v>797</v>
      </c>
      <c r="I37" s="16" t="s">
        <v>743</v>
      </c>
      <c r="J37" s="9" t="s">
        <v>29</v>
      </c>
      <c r="K37" s="9" t="s">
        <v>730</v>
      </c>
      <c r="L37" s="9">
        <v>1</v>
      </c>
      <c r="M37" s="9">
        <v>0</v>
      </c>
      <c r="N37" s="9" t="s">
        <v>29</v>
      </c>
      <c r="O37" s="9">
        <v>49</v>
      </c>
      <c r="P37" s="82">
        <v>0.83699999999999997</v>
      </c>
      <c r="Q37" s="9">
        <v>0.18099999999999999</v>
      </c>
      <c r="R37" s="9">
        <v>1.264</v>
      </c>
      <c r="S37" s="9">
        <v>-2</v>
      </c>
      <c r="T37" s="9">
        <v>2</v>
      </c>
      <c r="U37" s="9">
        <v>236</v>
      </c>
      <c r="V37" s="9">
        <v>59</v>
      </c>
      <c r="W37" s="82">
        <v>0.8</v>
      </c>
      <c r="X37" s="82">
        <v>2</v>
      </c>
      <c r="Y37" s="82">
        <v>1</v>
      </c>
      <c r="Z37" s="82">
        <v>2</v>
      </c>
    </row>
    <row r="38" spans="1:35" ht="48" x14ac:dyDescent="0.2">
      <c r="A38" s="53" t="s">
        <v>923</v>
      </c>
      <c r="B38" s="36" t="s">
        <v>204</v>
      </c>
      <c r="C38" s="53">
        <v>0</v>
      </c>
      <c r="D38" s="36" t="s">
        <v>14</v>
      </c>
      <c r="E38" s="11" t="s">
        <v>14</v>
      </c>
      <c r="G38" s="94"/>
      <c r="O38" s="9">
        <v>49</v>
      </c>
      <c r="P38" s="82">
        <v>-0.10199999999999999</v>
      </c>
      <c r="Q38" s="9">
        <v>0.17100000000000001</v>
      </c>
      <c r="R38" s="9">
        <v>1.1950000000000001</v>
      </c>
      <c r="S38" s="9">
        <v>-2</v>
      </c>
      <c r="T38" s="9">
        <v>2</v>
      </c>
      <c r="U38" s="9">
        <v>279</v>
      </c>
      <c r="V38" s="9">
        <v>16</v>
      </c>
      <c r="W38" s="82">
        <v>0.94576271186440675</v>
      </c>
      <c r="X38" s="82">
        <v>2</v>
      </c>
      <c r="Y38" s="82">
        <v>0</v>
      </c>
      <c r="Z38" s="82">
        <v>1</v>
      </c>
    </row>
    <row r="39" spans="1:35" ht="16" x14ac:dyDescent="0.2">
      <c r="A39" s="12" t="s">
        <v>924</v>
      </c>
      <c r="B39" s="4" t="s">
        <v>211</v>
      </c>
      <c r="C39" s="25">
        <v>0</v>
      </c>
      <c r="D39" s="11" t="s">
        <v>20</v>
      </c>
      <c r="E39" s="11" t="s">
        <v>752</v>
      </c>
      <c r="F39" s="83" t="s">
        <v>875</v>
      </c>
      <c r="G39" s="83" t="s">
        <v>761</v>
      </c>
      <c r="I39" s="16" t="s">
        <v>743</v>
      </c>
      <c r="J39" s="9" t="s">
        <v>29</v>
      </c>
      <c r="K39" s="9" t="s">
        <v>730</v>
      </c>
      <c r="L39" s="9">
        <v>1</v>
      </c>
      <c r="M39" s="9">
        <v>0</v>
      </c>
      <c r="N39" s="9" t="s">
        <v>29</v>
      </c>
      <c r="O39" s="9">
        <v>48</v>
      </c>
      <c r="P39" s="82">
        <v>0.52100000000000002</v>
      </c>
      <c r="Q39" s="9">
        <v>0.16600000000000001</v>
      </c>
      <c r="R39" s="9">
        <v>1.1479999999999999</v>
      </c>
      <c r="S39" s="9">
        <v>-2</v>
      </c>
      <c r="T39" s="9">
        <v>2</v>
      </c>
      <c r="U39" s="9">
        <v>190</v>
      </c>
      <c r="V39" s="9">
        <v>105</v>
      </c>
      <c r="W39" s="82">
        <v>0.64406779661016944</v>
      </c>
      <c r="X39" s="82">
        <v>2</v>
      </c>
      <c r="Y39" s="82">
        <v>1.3333333333333333</v>
      </c>
      <c r="Z39" s="82">
        <v>2</v>
      </c>
    </row>
    <row r="40" spans="1:35" ht="16" x14ac:dyDescent="0.2">
      <c r="A40" s="12" t="s">
        <v>925</v>
      </c>
      <c r="B40" s="4" t="s">
        <v>183</v>
      </c>
      <c r="C40" s="25">
        <v>0</v>
      </c>
      <c r="D40" s="4" t="s">
        <v>17</v>
      </c>
      <c r="E40" s="11" t="s">
        <v>752</v>
      </c>
      <c r="F40" s="83" t="s">
        <v>870</v>
      </c>
      <c r="G40" s="83" t="s">
        <v>774</v>
      </c>
      <c r="I40" s="16" t="s">
        <v>738</v>
      </c>
      <c r="O40" s="9">
        <v>50</v>
      </c>
      <c r="P40" s="82">
        <v>0.68</v>
      </c>
      <c r="Q40" s="9">
        <v>0.158</v>
      </c>
      <c r="R40" s="9">
        <v>1.115</v>
      </c>
      <c r="S40" s="9">
        <v>-1</v>
      </c>
      <c r="T40" s="9">
        <v>2</v>
      </c>
      <c r="U40" s="9">
        <v>255</v>
      </c>
      <c r="V40" s="9">
        <v>40</v>
      </c>
      <c r="W40" s="82">
        <v>0.86440677966101698</v>
      </c>
      <c r="X40" s="82">
        <v>2</v>
      </c>
      <c r="Y40" s="82">
        <v>1.3333333333333333</v>
      </c>
      <c r="Z40" s="82">
        <v>2</v>
      </c>
    </row>
    <row r="41" spans="1:35" ht="16" x14ac:dyDescent="0.2">
      <c r="A41" s="12" t="s">
        <v>926</v>
      </c>
      <c r="B41" s="11" t="s">
        <v>817</v>
      </c>
      <c r="C41" s="25">
        <v>0</v>
      </c>
      <c r="D41" s="4" t="s">
        <v>17</v>
      </c>
      <c r="E41" s="11" t="s">
        <v>752</v>
      </c>
      <c r="F41" s="83" t="s">
        <v>870</v>
      </c>
      <c r="G41" s="83" t="s">
        <v>816</v>
      </c>
      <c r="I41" s="16" t="s">
        <v>744</v>
      </c>
      <c r="O41" s="9">
        <v>47</v>
      </c>
      <c r="P41" s="82">
        <v>1.17</v>
      </c>
      <c r="Q41" s="9">
        <v>0.153</v>
      </c>
      <c r="R41" s="9">
        <v>1.0489999999999999</v>
      </c>
      <c r="S41" s="9">
        <v>-2</v>
      </c>
      <c r="T41" s="9">
        <v>2</v>
      </c>
      <c r="U41" s="9">
        <v>272</v>
      </c>
      <c r="V41" s="9">
        <v>23</v>
      </c>
      <c r="W41" s="82">
        <v>0.92203389830508475</v>
      </c>
      <c r="X41" s="82">
        <v>1.7142857142857142</v>
      </c>
      <c r="Y41" s="82">
        <v>0</v>
      </c>
      <c r="Z41" s="82">
        <v>1</v>
      </c>
    </row>
    <row r="42" spans="1:35" ht="16" x14ac:dyDescent="0.2">
      <c r="A42" s="12" t="s">
        <v>927</v>
      </c>
      <c r="B42" s="11" t="s">
        <v>227</v>
      </c>
      <c r="C42" s="25">
        <v>0</v>
      </c>
      <c r="D42" s="11" t="s">
        <v>20</v>
      </c>
      <c r="E42" s="11" t="s">
        <v>752</v>
      </c>
      <c r="F42" s="83" t="s">
        <v>875</v>
      </c>
      <c r="G42" s="83" t="s">
        <v>800</v>
      </c>
      <c r="I42" s="16" t="s">
        <v>743</v>
      </c>
      <c r="J42" s="9" t="s">
        <v>25</v>
      </c>
      <c r="K42" s="9" t="s">
        <v>928</v>
      </c>
      <c r="L42" s="9">
        <v>0</v>
      </c>
      <c r="M42" s="9">
        <v>1</v>
      </c>
      <c r="N42" s="9" t="s">
        <v>25</v>
      </c>
      <c r="O42" s="9">
        <v>50</v>
      </c>
      <c r="P42" s="82">
        <v>0.57999999999999996</v>
      </c>
      <c r="Q42" s="9">
        <v>0.159</v>
      </c>
      <c r="R42" s="9">
        <v>1.1259999999999999</v>
      </c>
      <c r="S42" s="9">
        <v>-2</v>
      </c>
      <c r="T42" s="9">
        <v>2</v>
      </c>
      <c r="U42" s="9">
        <v>265</v>
      </c>
      <c r="V42" s="9">
        <v>30</v>
      </c>
      <c r="W42" s="82">
        <v>0.89830508474576276</v>
      </c>
      <c r="X42" s="82">
        <v>1.7142857142857142</v>
      </c>
      <c r="Y42" s="82">
        <v>0</v>
      </c>
      <c r="Z42" s="82">
        <v>2</v>
      </c>
    </row>
    <row r="43" spans="1:35" ht="16" x14ac:dyDescent="0.2">
      <c r="A43" s="12" t="s">
        <v>929</v>
      </c>
      <c r="B43" s="4" t="s">
        <v>837</v>
      </c>
      <c r="C43" s="25">
        <v>0</v>
      </c>
      <c r="D43" s="4" t="s">
        <v>14</v>
      </c>
      <c r="E43" s="11" t="s">
        <v>14</v>
      </c>
      <c r="G43" s="83" t="s">
        <v>838</v>
      </c>
      <c r="O43" s="9">
        <v>48</v>
      </c>
      <c r="P43" s="82">
        <v>-0.875</v>
      </c>
      <c r="Q43" s="9">
        <v>0.19400000000000001</v>
      </c>
      <c r="R43" s="9">
        <v>1.347</v>
      </c>
      <c r="S43" s="9">
        <v>-2</v>
      </c>
      <c r="T43" s="9">
        <v>2</v>
      </c>
      <c r="U43" s="9">
        <v>205</v>
      </c>
      <c r="V43" s="9">
        <v>90</v>
      </c>
      <c r="W43" s="82">
        <v>0.69491525423728817</v>
      </c>
      <c r="X43" s="82">
        <v>1.8571428571428572</v>
      </c>
      <c r="Y43" s="82">
        <v>2</v>
      </c>
      <c r="Z43" s="82">
        <v>2</v>
      </c>
    </row>
    <row r="44" spans="1:35" ht="16" x14ac:dyDescent="0.2">
      <c r="A44" s="12" t="s">
        <v>930</v>
      </c>
      <c r="B44" s="11" t="s">
        <v>44</v>
      </c>
      <c r="C44" s="25">
        <v>0</v>
      </c>
      <c r="D44" s="11" t="s">
        <v>20</v>
      </c>
      <c r="E44" s="11" t="s">
        <v>752</v>
      </c>
      <c r="F44" s="83" t="s">
        <v>875</v>
      </c>
      <c r="G44" s="83" t="s">
        <v>758</v>
      </c>
      <c r="I44" s="16" t="s">
        <v>743</v>
      </c>
      <c r="J44" s="9" t="s">
        <v>25</v>
      </c>
      <c r="K44" s="9" t="s">
        <v>758</v>
      </c>
      <c r="L44" s="9">
        <v>0</v>
      </c>
      <c r="M44" s="9">
        <v>1</v>
      </c>
      <c r="N44" s="9" t="s">
        <v>25</v>
      </c>
      <c r="O44" s="9">
        <v>47</v>
      </c>
      <c r="P44" s="82">
        <v>0.78700000000000003</v>
      </c>
      <c r="Q44" s="9">
        <v>0.16400000000000001</v>
      </c>
      <c r="R44" s="9">
        <v>1.1220000000000001</v>
      </c>
      <c r="S44" s="9">
        <v>-2</v>
      </c>
      <c r="T44" s="9">
        <v>2</v>
      </c>
      <c r="U44" s="9">
        <v>228</v>
      </c>
      <c r="V44" s="9">
        <v>67</v>
      </c>
      <c r="W44" s="82">
        <v>0.77288135593220342</v>
      </c>
      <c r="X44" s="82">
        <v>2</v>
      </c>
      <c r="Y44" s="82">
        <v>1.3333333333333333</v>
      </c>
      <c r="Z44" s="82">
        <v>2</v>
      </c>
    </row>
    <row r="45" spans="1:35" ht="16" x14ac:dyDescent="0.2">
      <c r="A45" s="12" t="s">
        <v>931</v>
      </c>
      <c r="B45" s="4" t="s">
        <v>249</v>
      </c>
      <c r="C45" s="25">
        <v>0</v>
      </c>
      <c r="D45" s="4" t="s">
        <v>20</v>
      </c>
      <c r="E45" s="11" t="s">
        <v>752</v>
      </c>
      <c r="F45" s="83" t="s">
        <v>875</v>
      </c>
      <c r="G45" s="83" t="s">
        <v>834</v>
      </c>
      <c r="I45" s="16" t="s">
        <v>738</v>
      </c>
      <c r="J45" s="9" t="s">
        <v>25</v>
      </c>
      <c r="K45" s="9" t="s">
        <v>835</v>
      </c>
      <c r="L45" s="9">
        <v>1</v>
      </c>
      <c r="M45" s="9">
        <v>1</v>
      </c>
      <c r="N45" s="9" t="s">
        <v>887</v>
      </c>
      <c r="O45" s="9">
        <v>49</v>
      </c>
      <c r="P45" s="82">
        <v>1.02</v>
      </c>
      <c r="Q45" s="9">
        <v>0.156</v>
      </c>
      <c r="R45" s="9">
        <v>1.0900000000000001</v>
      </c>
      <c r="S45" s="9">
        <v>-2</v>
      </c>
      <c r="T45" s="9">
        <v>2</v>
      </c>
      <c r="U45" s="9">
        <v>272</v>
      </c>
      <c r="V45" s="9">
        <v>23</v>
      </c>
      <c r="W45" s="82">
        <v>0.92203389830508475</v>
      </c>
      <c r="X45" s="82">
        <v>1.4285714285714286</v>
      </c>
      <c r="Y45" s="82">
        <v>0</v>
      </c>
      <c r="Z45" s="82">
        <v>0</v>
      </c>
    </row>
    <row r="46" spans="1:35" ht="16" x14ac:dyDescent="0.2">
      <c r="A46" s="12" t="s">
        <v>932</v>
      </c>
      <c r="B46" s="4" t="s">
        <v>772</v>
      </c>
      <c r="C46" s="25">
        <v>0</v>
      </c>
      <c r="D46" s="11" t="s">
        <v>20</v>
      </c>
      <c r="E46" s="11" t="s">
        <v>752</v>
      </c>
      <c r="F46" s="83" t="s">
        <v>875</v>
      </c>
      <c r="G46" s="83" t="s">
        <v>773</v>
      </c>
      <c r="I46" s="16" t="s">
        <v>743</v>
      </c>
      <c r="J46" s="9" t="s">
        <v>29</v>
      </c>
      <c r="K46" s="9" t="s">
        <v>730</v>
      </c>
      <c r="L46" s="9">
        <v>1</v>
      </c>
      <c r="M46" s="9">
        <v>0</v>
      </c>
      <c r="N46" s="9" t="s">
        <v>29</v>
      </c>
      <c r="O46" s="9">
        <v>49</v>
      </c>
      <c r="P46" s="82">
        <v>-0.59199999999999997</v>
      </c>
      <c r="Q46" s="9">
        <v>0.187</v>
      </c>
      <c r="R46" s="9">
        <v>1.306</v>
      </c>
      <c r="S46" s="9">
        <v>-2</v>
      </c>
      <c r="T46" s="9">
        <v>2</v>
      </c>
      <c r="U46" s="9">
        <v>168</v>
      </c>
      <c r="V46" s="9">
        <v>127</v>
      </c>
      <c r="W46" s="82">
        <v>0.56949152542372883</v>
      </c>
      <c r="X46" s="82">
        <v>1</v>
      </c>
      <c r="Y46" s="82">
        <v>2</v>
      </c>
      <c r="Z46" s="82">
        <v>2</v>
      </c>
    </row>
    <row r="47" spans="1:35" ht="16" x14ac:dyDescent="0.2">
      <c r="A47" s="12" t="s">
        <v>933</v>
      </c>
      <c r="B47" s="4" t="s">
        <v>272</v>
      </c>
      <c r="C47" s="25">
        <v>0</v>
      </c>
      <c r="D47" s="4" t="s">
        <v>20</v>
      </c>
      <c r="E47" s="11" t="s">
        <v>752</v>
      </c>
      <c r="F47" s="83" t="s">
        <v>875</v>
      </c>
      <c r="G47" s="83" t="s">
        <v>771</v>
      </c>
      <c r="I47" s="16" t="s">
        <v>744</v>
      </c>
      <c r="J47" s="9" t="s">
        <v>29</v>
      </c>
      <c r="K47" s="9" t="s">
        <v>730</v>
      </c>
      <c r="L47" s="9">
        <v>1</v>
      </c>
      <c r="M47" s="9">
        <v>0</v>
      </c>
      <c r="N47" s="9" t="s">
        <v>29</v>
      </c>
      <c r="O47" s="9">
        <v>47</v>
      </c>
      <c r="P47" s="82">
        <v>1.149</v>
      </c>
      <c r="Q47" s="9">
        <v>0.13900000000000001</v>
      </c>
      <c r="R47" s="9">
        <v>0.95499999999999996</v>
      </c>
      <c r="S47" s="9">
        <v>-2</v>
      </c>
      <c r="T47" s="9">
        <v>2</v>
      </c>
      <c r="U47" s="9">
        <v>265</v>
      </c>
      <c r="V47" s="9">
        <v>30</v>
      </c>
      <c r="W47" s="82">
        <v>0.89830508474576276</v>
      </c>
      <c r="X47" s="82">
        <v>1.7142857142857142</v>
      </c>
      <c r="Y47" s="82">
        <v>0.66666666666666663</v>
      </c>
      <c r="Z47" s="82">
        <v>2</v>
      </c>
    </row>
    <row r="48" spans="1:35" ht="16" x14ac:dyDescent="0.2">
      <c r="A48" s="12" t="s">
        <v>934</v>
      </c>
      <c r="B48" s="11" t="s">
        <v>278</v>
      </c>
      <c r="C48" s="25">
        <v>0</v>
      </c>
      <c r="D48" s="11" t="s">
        <v>17</v>
      </c>
      <c r="E48" s="11" t="s">
        <v>752</v>
      </c>
      <c r="F48" s="83" t="s">
        <v>870</v>
      </c>
      <c r="G48" s="83" t="s">
        <v>758</v>
      </c>
      <c r="I48" s="16" t="s">
        <v>743</v>
      </c>
      <c r="O48" s="9">
        <v>47</v>
      </c>
      <c r="P48" s="82">
        <v>0.51100000000000001</v>
      </c>
      <c r="Q48" s="9">
        <v>0.161</v>
      </c>
      <c r="R48" s="9">
        <v>1.101</v>
      </c>
      <c r="S48" s="9">
        <v>-2</v>
      </c>
      <c r="T48" s="9">
        <v>2</v>
      </c>
      <c r="U48" s="9">
        <v>266</v>
      </c>
      <c r="V48" s="9">
        <v>29</v>
      </c>
      <c r="W48" s="82">
        <v>0.90169491525423728</v>
      </c>
      <c r="X48" s="82">
        <v>2</v>
      </c>
      <c r="Y48" s="82">
        <v>1.6666666666666667</v>
      </c>
      <c r="Z48" s="82">
        <v>2</v>
      </c>
    </row>
    <row r="49" spans="1:26" ht="16" x14ac:dyDescent="0.2">
      <c r="A49" s="12" t="s">
        <v>935</v>
      </c>
      <c r="B49" s="11" t="s">
        <v>285</v>
      </c>
      <c r="C49" s="25">
        <v>0</v>
      </c>
      <c r="D49" s="11" t="s">
        <v>20</v>
      </c>
      <c r="E49" s="11" t="s">
        <v>752</v>
      </c>
      <c r="F49" s="83" t="s">
        <v>875</v>
      </c>
      <c r="G49" s="63" t="s">
        <v>764</v>
      </c>
      <c r="I49" s="16" t="s">
        <v>744</v>
      </c>
      <c r="J49" s="9" t="s">
        <v>29</v>
      </c>
      <c r="K49" s="9" t="s">
        <v>765</v>
      </c>
      <c r="L49" s="9">
        <v>1</v>
      </c>
      <c r="M49" s="9">
        <v>0</v>
      </c>
      <c r="N49" s="9" t="s">
        <v>29</v>
      </c>
      <c r="O49" s="9">
        <v>48</v>
      </c>
      <c r="P49" s="82">
        <v>6.2E-2</v>
      </c>
      <c r="Q49" s="9">
        <v>0.161</v>
      </c>
      <c r="R49" s="9">
        <v>1.119</v>
      </c>
      <c r="S49" s="9">
        <v>-2</v>
      </c>
      <c r="T49" s="9">
        <v>2</v>
      </c>
      <c r="U49" s="9">
        <v>252</v>
      </c>
      <c r="V49" s="9">
        <v>43</v>
      </c>
      <c r="W49" s="82">
        <v>0.85423728813559319</v>
      </c>
      <c r="X49" s="82">
        <v>2</v>
      </c>
      <c r="Y49" s="82">
        <v>1.3333333333333333</v>
      </c>
      <c r="Z49" s="82">
        <v>0</v>
      </c>
    </row>
    <row r="50" spans="1:26" ht="16" x14ac:dyDescent="0.2">
      <c r="A50" s="12" t="s">
        <v>936</v>
      </c>
      <c r="B50" s="4" t="s">
        <v>192</v>
      </c>
      <c r="C50" s="25">
        <v>0</v>
      </c>
      <c r="D50" s="11" t="s">
        <v>20</v>
      </c>
      <c r="E50" s="11" t="s">
        <v>752</v>
      </c>
      <c r="F50" s="83" t="s">
        <v>875</v>
      </c>
      <c r="G50" s="83" t="s">
        <v>821</v>
      </c>
      <c r="I50" s="16" t="s">
        <v>738</v>
      </c>
      <c r="J50" s="9" t="s">
        <v>25</v>
      </c>
      <c r="K50" s="9" t="s">
        <v>819</v>
      </c>
      <c r="L50" s="9">
        <v>0</v>
      </c>
      <c r="M50" s="9">
        <v>1</v>
      </c>
      <c r="N50" s="9" t="s">
        <v>25</v>
      </c>
      <c r="O50" s="9">
        <v>49</v>
      </c>
      <c r="P50" s="82">
        <v>0.79600000000000004</v>
      </c>
      <c r="Q50" s="9">
        <v>0.17499999999999999</v>
      </c>
      <c r="R50" s="9">
        <v>1.224</v>
      </c>
      <c r="S50" s="9">
        <v>-2</v>
      </c>
      <c r="T50" s="9">
        <v>2</v>
      </c>
      <c r="U50" s="9">
        <v>241</v>
      </c>
      <c r="V50" s="9">
        <v>54</v>
      </c>
      <c r="W50" s="82">
        <v>0.81694915254237288</v>
      </c>
      <c r="X50" s="82">
        <v>2</v>
      </c>
      <c r="Y50" s="82">
        <v>1.3333333333333333</v>
      </c>
      <c r="Z50" s="82">
        <v>2</v>
      </c>
    </row>
    <row r="51" spans="1:26" ht="16" x14ac:dyDescent="0.2">
      <c r="A51" s="12" t="s">
        <v>937</v>
      </c>
      <c r="B51" s="11" t="s">
        <v>293</v>
      </c>
      <c r="C51" s="25">
        <v>0</v>
      </c>
      <c r="D51" s="11" t="s">
        <v>14</v>
      </c>
      <c r="E51" s="11" t="s">
        <v>14</v>
      </c>
      <c r="O51" s="9">
        <v>50</v>
      </c>
      <c r="P51" s="82">
        <v>0.12</v>
      </c>
      <c r="Q51" s="9">
        <v>0.153</v>
      </c>
      <c r="R51" s="9">
        <v>1.081</v>
      </c>
      <c r="S51" s="9">
        <v>-2</v>
      </c>
      <c r="T51" s="9">
        <v>2</v>
      </c>
      <c r="U51" s="9">
        <v>223</v>
      </c>
      <c r="V51" s="9">
        <v>72</v>
      </c>
      <c r="W51" s="82">
        <v>0.75593220338983047</v>
      </c>
      <c r="X51" s="82">
        <v>1.7142857142857142</v>
      </c>
      <c r="Y51" s="82">
        <v>2</v>
      </c>
      <c r="Z51" s="82">
        <v>2</v>
      </c>
    </row>
    <row r="52" spans="1:26" ht="16" x14ac:dyDescent="0.2">
      <c r="A52" s="12" t="s">
        <v>938</v>
      </c>
      <c r="B52" s="4" t="s">
        <v>300</v>
      </c>
      <c r="C52" s="25">
        <v>0</v>
      </c>
      <c r="D52" s="4" t="s">
        <v>17</v>
      </c>
      <c r="E52" s="11" t="s">
        <v>752</v>
      </c>
      <c r="F52" s="83" t="s">
        <v>870</v>
      </c>
      <c r="G52" s="63"/>
      <c r="I52" s="16" t="s">
        <v>738</v>
      </c>
      <c r="O52" s="9">
        <v>48</v>
      </c>
      <c r="P52" s="82">
        <v>0.875</v>
      </c>
      <c r="Q52" s="9">
        <v>0.154</v>
      </c>
      <c r="R52" s="9">
        <v>1.0640000000000001</v>
      </c>
      <c r="S52" s="9">
        <v>-2</v>
      </c>
      <c r="T52" s="9">
        <v>2</v>
      </c>
      <c r="U52" s="9">
        <v>237</v>
      </c>
      <c r="V52" s="9">
        <v>58</v>
      </c>
      <c r="W52" s="82">
        <v>0.80338983050847457</v>
      </c>
      <c r="X52" s="82">
        <v>2</v>
      </c>
      <c r="Y52" s="82">
        <v>1</v>
      </c>
      <c r="Z52" s="82">
        <v>2</v>
      </c>
    </row>
    <row r="53" spans="1:26" ht="16" x14ac:dyDescent="0.2">
      <c r="A53" s="12" t="s">
        <v>939</v>
      </c>
      <c r="B53" s="11" t="s">
        <v>801</v>
      </c>
      <c r="C53" s="25">
        <v>0</v>
      </c>
      <c r="D53" s="11" t="s">
        <v>20</v>
      </c>
      <c r="E53" s="11" t="s">
        <v>752</v>
      </c>
      <c r="F53" s="83" t="s">
        <v>875</v>
      </c>
      <c r="G53" s="83" t="s">
        <v>800</v>
      </c>
      <c r="H53" s="16" t="s">
        <v>758</v>
      </c>
      <c r="I53" s="16" t="s">
        <v>743</v>
      </c>
      <c r="J53" s="9" t="s">
        <v>29</v>
      </c>
      <c r="K53" s="9" t="s">
        <v>730</v>
      </c>
      <c r="L53" s="9">
        <v>1</v>
      </c>
      <c r="M53" s="9">
        <v>1</v>
      </c>
      <c r="N53" s="9" t="s">
        <v>887</v>
      </c>
      <c r="O53" s="9">
        <v>48</v>
      </c>
      <c r="P53" s="82">
        <v>0.95799999999999996</v>
      </c>
      <c r="Q53" s="9">
        <v>0.155</v>
      </c>
      <c r="R53" s="9">
        <v>1.071</v>
      </c>
      <c r="S53" s="9">
        <v>-2</v>
      </c>
      <c r="T53" s="9">
        <v>2</v>
      </c>
      <c r="U53" s="9">
        <v>274</v>
      </c>
      <c r="V53" s="9">
        <v>21</v>
      </c>
      <c r="W53" s="82">
        <v>0.92881355932203391</v>
      </c>
      <c r="X53" s="82">
        <v>1.8571428571428572</v>
      </c>
      <c r="Y53" s="82">
        <v>0</v>
      </c>
      <c r="Z53" s="82">
        <v>2</v>
      </c>
    </row>
    <row r="54" spans="1:26" ht="16" x14ac:dyDescent="0.2">
      <c r="A54" s="12" t="s">
        <v>940</v>
      </c>
      <c r="B54" s="11" t="s">
        <v>316</v>
      </c>
      <c r="C54" s="25">
        <v>0</v>
      </c>
      <c r="D54" s="11" t="s">
        <v>14</v>
      </c>
      <c r="E54" s="11" t="s">
        <v>14</v>
      </c>
      <c r="G54" s="83" t="s">
        <v>791</v>
      </c>
      <c r="O54" s="9">
        <v>48</v>
      </c>
      <c r="P54" s="82">
        <v>1.0629999999999999</v>
      </c>
      <c r="Q54" s="9">
        <v>0.182</v>
      </c>
      <c r="R54" s="9">
        <v>1.262</v>
      </c>
      <c r="S54" s="9">
        <v>-2</v>
      </c>
      <c r="T54" s="9">
        <v>2</v>
      </c>
      <c r="U54" s="9">
        <v>224</v>
      </c>
      <c r="V54" s="9">
        <v>71</v>
      </c>
      <c r="W54" s="82">
        <v>0.7593220338983051</v>
      </c>
      <c r="X54" s="82">
        <v>1.4285714285714286</v>
      </c>
      <c r="Y54" s="82">
        <v>1.6666666666666667</v>
      </c>
      <c r="Z54" s="82">
        <v>0</v>
      </c>
    </row>
    <row r="55" spans="1:26" ht="16" x14ac:dyDescent="0.2">
      <c r="A55" s="12" t="s">
        <v>941</v>
      </c>
      <c r="B55" s="11" t="s">
        <v>781</v>
      </c>
      <c r="C55" s="25">
        <v>0</v>
      </c>
      <c r="D55" s="11" t="s">
        <v>14</v>
      </c>
      <c r="E55" s="11" t="s">
        <v>14</v>
      </c>
      <c r="G55" s="83" t="s">
        <v>779</v>
      </c>
      <c r="O55" s="9">
        <v>47</v>
      </c>
      <c r="P55" s="82">
        <v>2.1000000000000001E-2</v>
      </c>
      <c r="Q55" s="9">
        <v>0.17100000000000001</v>
      </c>
      <c r="R55" s="9">
        <v>1.17</v>
      </c>
      <c r="S55" s="9">
        <v>-2</v>
      </c>
      <c r="T55" s="9">
        <v>2</v>
      </c>
      <c r="U55" s="9">
        <v>258</v>
      </c>
      <c r="V55" s="9">
        <v>37</v>
      </c>
      <c r="W55" s="82">
        <v>0.87457627118644066</v>
      </c>
      <c r="X55" s="82">
        <v>1.7142857142857142</v>
      </c>
      <c r="Y55" s="82">
        <v>1.3333333333333333</v>
      </c>
      <c r="Z55" s="82">
        <v>0</v>
      </c>
    </row>
    <row r="56" spans="1:26" ht="16" x14ac:dyDescent="0.2">
      <c r="A56" s="12" t="s">
        <v>942</v>
      </c>
      <c r="B56" s="4" t="s">
        <v>848</v>
      </c>
      <c r="C56" s="25">
        <v>0</v>
      </c>
      <c r="D56" s="11" t="s">
        <v>20</v>
      </c>
      <c r="E56" s="11" t="s">
        <v>752</v>
      </c>
      <c r="F56" s="83" t="s">
        <v>875</v>
      </c>
      <c r="I56" s="16" t="s">
        <v>743</v>
      </c>
      <c r="J56" s="9" t="s">
        <v>25</v>
      </c>
      <c r="K56" s="9" t="s">
        <v>928</v>
      </c>
      <c r="L56" s="9">
        <v>0</v>
      </c>
      <c r="M56" s="9">
        <v>1</v>
      </c>
      <c r="N56" s="9" t="s">
        <v>25</v>
      </c>
      <c r="O56" s="9">
        <v>46</v>
      </c>
      <c r="P56" s="82">
        <v>0.23899999999999999</v>
      </c>
      <c r="Q56" s="9">
        <v>0.187</v>
      </c>
      <c r="R56" s="9">
        <v>1.268</v>
      </c>
      <c r="S56" s="9">
        <v>-2</v>
      </c>
      <c r="T56" s="9">
        <v>2</v>
      </c>
      <c r="U56" s="9">
        <v>264</v>
      </c>
      <c r="V56" s="9">
        <v>31</v>
      </c>
      <c r="W56" s="82">
        <v>0.89491525423728813</v>
      </c>
      <c r="X56" s="82">
        <v>2</v>
      </c>
      <c r="Y56" s="82">
        <v>0.33333333333333331</v>
      </c>
      <c r="Z56" s="82">
        <v>2</v>
      </c>
    </row>
    <row r="57" spans="1:26" ht="16" x14ac:dyDescent="0.2">
      <c r="A57" s="12" t="s">
        <v>943</v>
      </c>
      <c r="B57" s="11" t="s">
        <v>31</v>
      </c>
      <c r="C57" s="25">
        <v>0</v>
      </c>
      <c r="D57" s="11" t="s">
        <v>20</v>
      </c>
      <c r="E57" s="11" t="s">
        <v>752</v>
      </c>
      <c r="F57" s="83" t="s">
        <v>875</v>
      </c>
      <c r="I57" s="16" t="s">
        <v>744</v>
      </c>
      <c r="J57" s="9" t="s">
        <v>29</v>
      </c>
      <c r="K57" s="9" t="s">
        <v>765</v>
      </c>
      <c r="L57" s="9">
        <v>1</v>
      </c>
      <c r="M57" s="9">
        <v>0</v>
      </c>
      <c r="N57" s="9" t="s">
        <v>29</v>
      </c>
      <c r="O57" s="9">
        <v>50</v>
      </c>
      <c r="P57" s="82">
        <v>0.36</v>
      </c>
      <c r="Q57" s="9">
        <v>0.14499999999999999</v>
      </c>
      <c r="R57" s="9">
        <v>1.0249999999999999</v>
      </c>
      <c r="S57" s="9">
        <v>-2</v>
      </c>
      <c r="T57" s="9">
        <v>2</v>
      </c>
      <c r="U57" s="9">
        <v>268</v>
      </c>
      <c r="V57" s="9">
        <v>27</v>
      </c>
      <c r="W57" s="82">
        <v>0.90847457627118644</v>
      </c>
      <c r="X57" s="82">
        <v>2</v>
      </c>
      <c r="Y57" s="82">
        <v>0.33333333333333331</v>
      </c>
      <c r="Z57" s="82">
        <v>2</v>
      </c>
    </row>
    <row r="58" spans="1:26" ht="16" x14ac:dyDescent="0.2">
      <c r="A58" s="12" t="s">
        <v>944</v>
      </c>
      <c r="B58" s="4" t="s">
        <v>829</v>
      </c>
      <c r="C58" s="25">
        <v>0</v>
      </c>
      <c r="D58" s="11" t="s">
        <v>20</v>
      </c>
      <c r="E58" s="11" t="s">
        <v>752</v>
      </c>
      <c r="F58" s="83" t="s">
        <v>875</v>
      </c>
      <c r="G58" s="83" t="s">
        <v>827</v>
      </c>
      <c r="H58" s="16" t="s">
        <v>753</v>
      </c>
      <c r="I58" s="16" t="s">
        <v>738</v>
      </c>
      <c r="J58" s="9" t="s">
        <v>25</v>
      </c>
      <c r="K58" s="9" t="s">
        <v>819</v>
      </c>
      <c r="L58" s="9">
        <v>0</v>
      </c>
      <c r="M58" s="9">
        <v>1</v>
      </c>
      <c r="N58" s="9" t="s">
        <v>25</v>
      </c>
      <c r="O58" s="9">
        <v>47</v>
      </c>
      <c r="P58" s="82">
        <v>0.97899999999999998</v>
      </c>
      <c r="Q58" s="9">
        <v>0.14399999999999999</v>
      </c>
      <c r="R58" s="9">
        <v>0.98899999999999999</v>
      </c>
      <c r="S58" s="9">
        <v>-2</v>
      </c>
      <c r="T58" s="9">
        <v>2</v>
      </c>
      <c r="U58" s="9">
        <v>270</v>
      </c>
      <c r="V58" s="9">
        <v>25</v>
      </c>
      <c r="W58" s="82">
        <v>0.9152542372881356</v>
      </c>
      <c r="X58" s="82">
        <v>2</v>
      </c>
      <c r="Y58" s="82">
        <v>1.6666666666666667</v>
      </c>
      <c r="Z58" s="82">
        <v>2</v>
      </c>
    </row>
    <row r="59" spans="1:26" ht="16" x14ac:dyDescent="0.2">
      <c r="A59" s="12" t="s">
        <v>945</v>
      </c>
      <c r="B59" s="4" t="s">
        <v>356</v>
      </c>
      <c r="C59" s="25">
        <v>0</v>
      </c>
      <c r="D59" s="11" t="s">
        <v>20</v>
      </c>
      <c r="E59" s="11" t="s">
        <v>752</v>
      </c>
      <c r="F59" s="83" t="s">
        <v>875</v>
      </c>
      <c r="G59" s="83" t="s">
        <v>831</v>
      </c>
      <c r="I59" s="16" t="s">
        <v>743</v>
      </c>
      <c r="J59" s="9" t="s">
        <v>25</v>
      </c>
      <c r="K59" s="9" t="s">
        <v>819</v>
      </c>
      <c r="L59" s="9">
        <v>0</v>
      </c>
      <c r="M59" s="9">
        <v>1</v>
      </c>
      <c r="N59" s="9" t="s">
        <v>25</v>
      </c>
      <c r="O59" s="9">
        <v>50</v>
      </c>
      <c r="P59" s="82">
        <v>0.68</v>
      </c>
      <c r="Q59" s="9">
        <v>0.14699999999999999</v>
      </c>
      <c r="R59" s="9">
        <v>1.0389999999999999</v>
      </c>
      <c r="S59" s="9">
        <v>-1</v>
      </c>
      <c r="T59" s="9">
        <v>2</v>
      </c>
      <c r="U59" s="9">
        <v>242</v>
      </c>
      <c r="V59" s="9">
        <v>53</v>
      </c>
      <c r="W59" s="82">
        <v>0.8203389830508474</v>
      </c>
      <c r="X59" s="82">
        <v>2</v>
      </c>
      <c r="Y59" s="82">
        <v>1.3333333333333333</v>
      </c>
      <c r="Z59" s="82">
        <v>2</v>
      </c>
    </row>
    <row r="60" spans="1:26" ht="32" x14ac:dyDescent="0.2">
      <c r="A60" s="53" t="s">
        <v>946</v>
      </c>
      <c r="B60" s="36" t="s">
        <v>200</v>
      </c>
      <c r="C60" s="53">
        <v>0</v>
      </c>
      <c r="D60" s="36" t="s">
        <v>14</v>
      </c>
      <c r="E60" s="11" t="s">
        <v>14</v>
      </c>
      <c r="G60" s="94"/>
      <c r="O60" s="9">
        <v>48</v>
      </c>
      <c r="P60" s="82">
        <v>4.2000000000000003E-2</v>
      </c>
      <c r="Q60" s="9">
        <v>0.20200000000000001</v>
      </c>
      <c r="R60" s="9">
        <v>1.3979999999999999</v>
      </c>
      <c r="S60" s="9">
        <v>-2</v>
      </c>
      <c r="T60" s="9">
        <v>2</v>
      </c>
      <c r="U60" s="9">
        <v>286</v>
      </c>
      <c r="V60" s="9">
        <v>9</v>
      </c>
      <c r="W60" s="82">
        <v>0.96949152542372885</v>
      </c>
      <c r="X60" s="82">
        <v>1.8571428571428572</v>
      </c>
      <c r="Y60" s="82">
        <v>0</v>
      </c>
      <c r="Z60" s="82">
        <v>1</v>
      </c>
    </row>
    <row r="61" spans="1:26" ht="16" x14ac:dyDescent="0.2">
      <c r="A61" s="12" t="s">
        <v>947</v>
      </c>
      <c r="B61" s="11" t="s">
        <v>363</v>
      </c>
      <c r="C61" s="25">
        <v>0</v>
      </c>
      <c r="D61" s="11" t="s">
        <v>14</v>
      </c>
      <c r="E61" s="11" t="s">
        <v>14</v>
      </c>
      <c r="G61" s="83" t="s">
        <v>783</v>
      </c>
      <c r="O61" s="9">
        <v>48</v>
      </c>
      <c r="P61" s="82">
        <v>0.41699999999999998</v>
      </c>
      <c r="Q61" s="9">
        <v>0.21</v>
      </c>
      <c r="R61" s="9">
        <v>1.456</v>
      </c>
      <c r="S61" s="9">
        <v>-2</v>
      </c>
      <c r="T61" s="9">
        <v>2</v>
      </c>
      <c r="U61" s="9">
        <v>242</v>
      </c>
      <c r="V61" s="9">
        <v>53</v>
      </c>
      <c r="W61" s="82">
        <v>0.8203389830508474</v>
      </c>
      <c r="X61" s="82">
        <v>1.5714285714285714</v>
      </c>
      <c r="Y61" s="82">
        <v>1.6666666666666667</v>
      </c>
      <c r="Z61" s="82">
        <v>2</v>
      </c>
    </row>
    <row r="62" spans="1:26" ht="16" x14ac:dyDescent="0.2">
      <c r="A62" s="12" t="s">
        <v>948</v>
      </c>
      <c r="B62" s="4" t="s">
        <v>370</v>
      </c>
      <c r="C62" s="25">
        <v>0</v>
      </c>
      <c r="D62" s="11" t="s">
        <v>20</v>
      </c>
      <c r="E62" s="11" t="s">
        <v>752</v>
      </c>
      <c r="F62" s="83" t="s">
        <v>875</v>
      </c>
      <c r="G62" s="83" t="s">
        <v>758</v>
      </c>
      <c r="I62" s="16" t="s">
        <v>743</v>
      </c>
      <c r="J62" s="9" t="s">
        <v>25</v>
      </c>
      <c r="K62" s="9" t="s">
        <v>758</v>
      </c>
      <c r="L62" s="9">
        <v>0</v>
      </c>
      <c r="M62" s="9">
        <v>1</v>
      </c>
      <c r="N62" s="9" t="s">
        <v>25</v>
      </c>
      <c r="O62" s="9">
        <v>46</v>
      </c>
      <c r="P62" s="82">
        <v>0.69599999999999995</v>
      </c>
      <c r="Q62" s="9">
        <v>0.152</v>
      </c>
      <c r="R62" s="9">
        <v>1.03</v>
      </c>
      <c r="S62" s="9">
        <v>-1</v>
      </c>
      <c r="T62" s="9">
        <v>2</v>
      </c>
      <c r="U62" s="9">
        <v>251</v>
      </c>
      <c r="V62" s="9">
        <v>44</v>
      </c>
      <c r="W62" s="82">
        <v>0.85084745762711866</v>
      </c>
      <c r="X62" s="82">
        <v>1.7142857142857142</v>
      </c>
      <c r="Y62" s="82">
        <v>1</v>
      </c>
      <c r="Z62" s="82">
        <v>2</v>
      </c>
    </row>
    <row r="63" spans="1:26" ht="16" x14ac:dyDescent="0.2">
      <c r="A63" s="12" t="s">
        <v>949</v>
      </c>
      <c r="B63" s="11" t="s">
        <v>780</v>
      </c>
      <c r="C63" s="25">
        <v>0</v>
      </c>
      <c r="D63" s="11" t="s">
        <v>14</v>
      </c>
      <c r="E63" s="11" t="s">
        <v>14</v>
      </c>
      <c r="G63" s="83" t="s">
        <v>779</v>
      </c>
      <c r="O63" s="9">
        <v>48</v>
      </c>
      <c r="P63" s="82">
        <v>0.54200000000000004</v>
      </c>
      <c r="Q63" s="9">
        <v>0.2</v>
      </c>
      <c r="R63" s="9">
        <v>1.383</v>
      </c>
      <c r="S63" s="9">
        <v>-2</v>
      </c>
      <c r="T63" s="9">
        <v>2</v>
      </c>
      <c r="U63" s="9">
        <v>248</v>
      </c>
      <c r="V63" s="9">
        <v>47</v>
      </c>
      <c r="W63" s="82">
        <v>0.84067796610169487</v>
      </c>
      <c r="X63" s="82">
        <v>0.14285714285714285</v>
      </c>
      <c r="Y63" s="82">
        <v>1.3333333333333333</v>
      </c>
      <c r="Z63" s="82">
        <v>1</v>
      </c>
    </row>
    <row r="64" spans="1:26" ht="16" x14ac:dyDescent="0.2">
      <c r="A64" s="12" t="s">
        <v>950</v>
      </c>
      <c r="B64" s="11" t="s">
        <v>384</v>
      </c>
      <c r="C64" s="25">
        <v>0</v>
      </c>
      <c r="D64" s="11" t="s">
        <v>20</v>
      </c>
      <c r="E64" s="11" t="s">
        <v>752</v>
      </c>
      <c r="F64" s="83" t="s">
        <v>875</v>
      </c>
      <c r="G64" s="83" t="s">
        <v>795</v>
      </c>
      <c r="H64" s="16" t="s">
        <v>797</v>
      </c>
      <c r="I64" s="16" t="s">
        <v>743</v>
      </c>
      <c r="J64" s="9" t="s">
        <v>29</v>
      </c>
      <c r="K64" s="9" t="s">
        <v>730</v>
      </c>
      <c r="L64" s="9">
        <v>1</v>
      </c>
      <c r="M64" s="9">
        <v>0</v>
      </c>
      <c r="N64" s="9" t="s">
        <v>29</v>
      </c>
      <c r="O64" s="9">
        <v>49</v>
      </c>
      <c r="P64" s="82">
        <v>0.245</v>
      </c>
      <c r="Q64" s="9">
        <v>0.17599999999999999</v>
      </c>
      <c r="R64" s="9">
        <v>1.234</v>
      </c>
      <c r="S64" s="9">
        <v>-2</v>
      </c>
      <c r="T64" s="9">
        <v>2</v>
      </c>
      <c r="U64" s="9">
        <v>229</v>
      </c>
      <c r="V64" s="9">
        <v>66</v>
      </c>
      <c r="W64" s="82">
        <v>0.77627118644067794</v>
      </c>
      <c r="X64" s="82">
        <v>1.7142857142857142</v>
      </c>
      <c r="Y64" s="82">
        <v>2</v>
      </c>
      <c r="Z64" s="82">
        <v>2</v>
      </c>
    </row>
    <row r="65" spans="1:26" ht="16" x14ac:dyDescent="0.2">
      <c r="A65" s="12" t="s">
        <v>951</v>
      </c>
      <c r="B65" s="11" t="s">
        <v>844</v>
      </c>
      <c r="C65" s="25">
        <v>0</v>
      </c>
      <c r="D65" s="11" t="s">
        <v>17</v>
      </c>
      <c r="E65" s="11" t="s">
        <v>752</v>
      </c>
      <c r="F65" s="83" t="s">
        <v>870</v>
      </c>
      <c r="I65" s="16" t="s">
        <v>744</v>
      </c>
      <c r="O65" s="9">
        <v>46</v>
      </c>
      <c r="P65" s="82">
        <v>0.87</v>
      </c>
      <c r="Q65" s="9">
        <v>0.14099999999999999</v>
      </c>
      <c r="R65" s="9">
        <v>0.95699999999999996</v>
      </c>
      <c r="S65" s="9">
        <v>-2</v>
      </c>
      <c r="T65" s="9">
        <v>2</v>
      </c>
      <c r="U65" s="9">
        <v>278</v>
      </c>
      <c r="V65" s="9">
        <v>17</v>
      </c>
      <c r="W65" s="82">
        <v>0.94237288135593222</v>
      </c>
      <c r="X65" s="82">
        <v>2</v>
      </c>
      <c r="Y65" s="82">
        <v>2</v>
      </c>
      <c r="Z65" s="82">
        <v>2</v>
      </c>
    </row>
    <row r="66" spans="1:26" ht="16" x14ac:dyDescent="0.2">
      <c r="A66" s="12" t="s">
        <v>952</v>
      </c>
      <c r="B66" s="11" t="s">
        <v>397</v>
      </c>
      <c r="C66" s="25">
        <v>0</v>
      </c>
      <c r="D66" s="11" t="s">
        <v>17</v>
      </c>
      <c r="E66" s="11" t="s">
        <v>752</v>
      </c>
      <c r="F66" s="83" t="s">
        <v>870</v>
      </c>
      <c r="I66" s="95" t="s">
        <v>357</v>
      </c>
      <c r="O66" s="9">
        <v>48</v>
      </c>
      <c r="P66" s="82">
        <v>0.97899999999999998</v>
      </c>
      <c r="Q66" s="9">
        <v>0.156</v>
      </c>
      <c r="R66" s="9">
        <v>1.0820000000000001</v>
      </c>
      <c r="S66" s="9">
        <v>-2</v>
      </c>
      <c r="T66" s="9">
        <v>2</v>
      </c>
      <c r="U66" s="9">
        <v>252</v>
      </c>
      <c r="V66" s="9">
        <v>43</v>
      </c>
      <c r="W66" s="82">
        <v>0.85423728813559319</v>
      </c>
      <c r="X66" s="82">
        <v>2</v>
      </c>
      <c r="Y66" s="82">
        <v>0.66666666666666663</v>
      </c>
      <c r="Z66" s="82">
        <v>2</v>
      </c>
    </row>
    <row r="67" spans="1:26" ht="16" x14ac:dyDescent="0.2">
      <c r="A67" s="12" t="s">
        <v>953</v>
      </c>
      <c r="B67" s="11" t="s">
        <v>411</v>
      </c>
      <c r="C67" s="25">
        <v>0</v>
      </c>
      <c r="D67" s="11" t="s">
        <v>14</v>
      </c>
      <c r="E67" s="11" t="s">
        <v>14</v>
      </c>
      <c r="G67" s="83" t="s">
        <v>783</v>
      </c>
      <c r="O67" s="9">
        <v>46</v>
      </c>
      <c r="P67" s="82">
        <v>0.5</v>
      </c>
      <c r="Q67" s="9">
        <v>0.20599999999999999</v>
      </c>
      <c r="R67" s="9">
        <v>1.3939999999999999</v>
      </c>
      <c r="S67" s="9">
        <v>-2</v>
      </c>
      <c r="T67" s="9">
        <v>2</v>
      </c>
      <c r="U67" s="9">
        <v>218</v>
      </c>
      <c r="V67" s="9">
        <v>77</v>
      </c>
      <c r="W67" s="82">
        <v>0.73898305084745763</v>
      </c>
      <c r="X67" s="82">
        <v>0.5714285714285714</v>
      </c>
      <c r="Y67" s="82">
        <v>2</v>
      </c>
      <c r="Z67" s="82">
        <v>1</v>
      </c>
    </row>
    <row r="68" spans="1:26" ht="16" x14ac:dyDescent="0.2">
      <c r="A68" s="12" t="s">
        <v>954</v>
      </c>
      <c r="B68" s="4" t="s">
        <v>85</v>
      </c>
      <c r="C68" s="25">
        <v>0</v>
      </c>
      <c r="D68" s="4" t="s">
        <v>20</v>
      </c>
      <c r="E68" s="11" t="s">
        <v>752</v>
      </c>
      <c r="F68" s="83" t="s">
        <v>875</v>
      </c>
      <c r="G68" s="83" t="s">
        <v>813</v>
      </c>
      <c r="I68" s="16" t="s">
        <v>743</v>
      </c>
      <c r="J68" s="9" t="s">
        <v>29</v>
      </c>
      <c r="K68" s="9" t="s">
        <v>806</v>
      </c>
      <c r="L68" s="9">
        <v>1</v>
      </c>
      <c r="M68" s="9">
        <v>0</v>
      </c>
      <c r="N68" s="9" t="s">
        <v>29</v>
      </c>
      <c r="O68" s="9">
        <v>49</v>
      </c>
      <c r="P68" s="82">
        <v>1.1020000000000001</v>
      </c>
      <c r="Q68" s="9">
        <v>0.14399999999999999</v>
      </c>
      <c r="R68" s="9">
        <v>1.0049999999999999</v>
      </c>
      <c r="S68" s="9">
        <v>-2</v>
      </c>
      <c r="T68" s="9">
        <v>2</v>
      </c>
      <c r="U68" s="9">
        <v>244</v>
      </c>
      <c r="V68" s="9">
        <v>51</v>
      </c>
      <c r="W68" s="82">
        <v>0.82711864406779656</v>
      </c>
      <c r="X68" s="82">
        <v>2</v>
      </c>
      <c r="Y68" s="82">
        <v>0.33333333333333331</v>
      </c>
      <c r="Z68" s="82">
        <v>2</v>
      </c>
    </row>
    <row r="69" spans="1:26" ht="16" x14ac:dyDescent="0.2">
      <c r="A69" s="12" t="s">
        <v>955</v>
      </c>
      <c r="B69" s="11" t="s">
        <v>207</v>
      </c>
      <c r="C69" s="25">
        <v>0</v>
      </c>
      <c r="D69" s="11" t="s">
        <v>14</v>
      </c>
      <c r="E69" s="11" t="s">
        <v>14</v>
      </c>
      <c r="G69" s="83" t="s">
        <v>789</v>
      </c>
      <c r="O69" s="9">
        <v>49</v>
      </c>
      <c r="P69" s="82">
        <v>0.65300000000000002</v>
      </c>
      <c r="Q69" s="9">
        <v>0.186</v>
      </c>
      <c r="R69" s="9">
        <v>1.3</v>
      </c>
      <c r="S69" s="9">
        <v>-2</v>
      </c>
      <c r="T69" s="9">
        <v>2</v>
      </c>
      <c r="U69" s="9">
        <v>232</v>
      </c>
      <c r="V69" s="9">
        <v>63</v>
      </c>
      <c r="W69" s="82">
        <v>0.78644067796610173</v>
      </c>
      <c r="X69" s="82">
        <v>1.7142857142857142</v>
      </c>
      <c r="Y69" s="82">
        <v>2</v>
      </c>
      <c r="Z69" s="82">
        <v>1</v>
      </c>
    </row>
    <row r="70" spans="1:26" ht="16" x14ac:dyDescent="0.2">
      <c r="A70" s="12" t="s">
        <v>956</v>
      </c>
      <c r="B70" s="11" t="s">
        <v>429</v>
      </c>
      <c r="C70" s="25">
        <v>0</v>
      </c>
      <c r="D70" s="11" t="s">
        <v>17</v>
      </c>
      <c r="E70" s="11" t="s">
        <v>752</v>
      </c>
      <c r="F70" s="83" t="s">
        <v>870</v>
      </c>
      <c r="G70" s="83" t="s">
        <v>803</v>
      </c>
      <c r="I70" s="16" t="s">
        <v>744</v>
      </c>
      <c r="O70" s="9">
        <v>46</v>
      </c>
      <c r="P70" s="82">
        <v>0.435</v>
      </c>
      <c r="Q70" s="9">
        <v>0.16600000000000001</v>
      </c>
      <c r="R70" s="9">
        <v>1.1279999999999999</v>
      </c>
      <c r="S70" s="9">
        <v>-2</v>
      </c>
      <c r="T70" s="9">
        <v>2</v>
      </c>
      <c r="U70" s="9">
        <v>275</v>
      </c>
      <c r="V70" s="9">
        <v>20</v>
      </c>
      <c r="W70" s="82">
        <v>0.93220338983050843</v>
      </c>
      <c r="X70" s="82">
        <v>2</v>
      </c>
      <c r="Y70" s="82">
        <v>1.3333333333333333</v>
      </c>
      <c r="Z70" s="82">
        <v>2</v>
      </c>
    </row>
    <row r="71" spans="1:26" ht="16" x14ac:dyDescent="0.2">
      <c r="A71" s="12" t="s">
        <v>957</v>
      </c>
      <c r="B71" s="11" t="s">
        <v>436</v>
      </c>
      <c r="C71" s="25">
        <v>0</v>
      </c>
      <c r="D71" s="11" t="s">
        <v>14</v>
      </c>
      <c r="E71" s="11" t="s">
        <v>14</v>
      </c>
      <c r="O71" s="9">
        <v>49</v>
      </c>
      <c r="P71" s="82">
        <v>-0.02</v>
      </c>
      <c r="Q71" s="9">
        <v>0.192</v>
      </c>
      <c r="R71" s="9">
        <v>1.3460000000000001</v>
      </c>
      <c r="S71" s="9">
        <v>-2</v>
      </c>
      <c r="T71" s="9">
        <v>2</v>
      </c>
      <c r="U71" s="9">
        <v>244</v>
      </c>
      <c r="V71" s="9">
        <v>51</v>
      </c>
      <c r="W71" s="82">
        <v>0.82711864406779656</v>
      </c>
      <c r="X71" s="82">
        <v>1.7142857142857142</v>
      </c>
      <c r="Y71" s="82">
        <v>2</v>
      </c>
      <c r="Z71" s="82">
        <v>1</v>
      </c>
    </row>
    <row r="72" spans="1:26" ht="16" x14ac:dyDescent="0.2">
      <c r="A72" s="12" t="s">
        <v>958</v>
      </c>
      <c r="B72" s="11" t="s">
        <v>443</v>
      </c>
      <c r="C72" s="25">
        <v>0</v>
      </c>
      <c r="D72" s="11" t="s">
        <v>20</v>
      </c>
      <c r="E72" s="11" t="s">
        <v>752</v>
      </c>
      <c r="F72" s="83" t="s">
        <v>875</v>
      </c>
      <c r="I72" s="16" t="s">
        <v>738</v>
      </c>
      <c r="J72" s="9" t="s">
        <v>29</v>
      </c>
      <c r="K72" s="9" t="s">
        <v>730</v>
      </c>
      <c r="L72" s="9">
        <v>1</v>
      </c>
      <c r="M72" s="9">
        <v>0</v>
      </c>
      <c r="N72" s="9" t="s">
        <v>29</v>
      </c>
      <c r="O72" s="9">
        <v>48</v>
      </c>
      <c r="P72" s="82">
        <v>0.625</v>
      </c>
      <c r="Q72" s="9">
        <v>0.17799999999999999</v>
      </c>
      <c r="R72" s="9">
        <v>1.2310000000000001</v>
      </c>
      <c r="S72" s="9">
        <v>-2</v>
      </c>
      <c r="T72" s="9">
        <v>2</v>
      </c>
      <c r="U72" s="9">
        <v>234</v>
      </c>
      <c r="V72" s="9">
        <v>61</v>
      </c>
      <c r="W72" s="82">
        <v>0.79322033898305089</v>
      </c>
      <c r="X72" s="82">
        <v>2</v>
      </c>
      <c r="Y72" s="82">
        <v>1.6666666666666667</v>
      </c>
      <c r="Z72" s="82">
        <v>2</v>
      </c>
    </row>
    <row r="73" spans="1:26" ht="16" x14ac:dyDescent="0.2">
      <c r="A73" s="12" t="s">
        <v>959</v>
      </c>
      <c r="B73" s="4" t="s">
        <v>822</v>
      </c>
      <c r="C73" s="25">
        <v>0</v>
      </c>
      <c r="D73" s="11" t="s">
        <v>20</v>
      </c>
      <c r="E73" s="11" t="s">
        <v>752</v>
      </c>
      <c r="F73" s="83" t="s">
        <v>875</v>
      </c>
      <c r="G73" s="83" t="s">
        <v>821</v>
      </c>
      <c r="I73" s="16" t="s">
        <v>743</v>
      </c>
      <c r="J73" s="9" t="s">
        <v>25</v>
      </c>
      <c r="K73" s="9" t="s">
        <v>819</v>
      </c>
      <c r="L73" s="9">
        <v>0</v>
      </c>
      <c r="M73" s="19">
        <v>1</v>
      </c>
      <c r="N73" s="9" t="s">
        <v>25</v>
      </c>
      <c r="O73" s="9">
        <v>49</v>
      </c>
      <c r="P73" s="82">
        <v>0.51</v>
      </c>
      <c r="Q73" s="9">
        <v>0.17</v>
      </c>
      <c r="R73" s="9">
        <v>1.1919999999999999</v>
      </c>
      <c r="S73" s="9">
        <v>-2</v>
      </c>
      <c r="T73" s="9">
        <v>2</v>
      </c>
      <c r="U73" s="9">
        <v>246</v>
      </c>
      <c r="V73" s="9">
        <v>49</v>
      </c>
      <c r="W73" s="82">
        <v>0.83389830508474572</v>
      </c>
      <c r="X73" s="82">
        <v>2</v>
      </c>
      <c r="Y73" s="82">
        <v>1</v>
      </c>
      <c r="Z73" s="82">
        <v>2</v>
      </c>
    </row>
    <row r="74" spans="1:26" ht="16" x14ac:dyDescent="0.2">
      <c r="A74" s="12" t="s">
        <v>960</v>
      </c>
      <c r="B74" s="11" t="s">
        <v>731</v>
      </c>
      <c r="C74" s="25">
        <v>0</v>
      </c>
      <c r="D74" s="11" t="s">
        <v>20</v>
      </c>
      <c r="E74" s="11" t="s">
        <v>752</v>
      </c>
      <c r="F74" s="83" t="s">
        <v>875</v>
      </c>
      <c r="G74" s="83" t="s">
        <v>729</v>
      </c>
      <c r="I74" s="16" t="s">
        <v>743</v>
      </c>
      <c r="J74" s="9" t="s">
        <v>29</v>
      </c>
      <c r="K74" s="9" t="s">
        <v>730</v>
      </c>
      <c r="L74" s="9">
        <v>1</v>
      </c>
      <c r="M74" s="9">
        <v>0</v>
      </c>
      <c r="N74" s="9" t="s">
        <v>29</v>
      </c>
      <c r="O74" s="9">
        <v>46</v>
      </c>
      <c r="P74" s="82">
        <v>0.17399999999999999</v>
      </c>
      <c r="Q74" s="9">
        <v>0.17699999999999999</v>
      </c>
      <c r="R74" s="9">
        <v>1.198</v>
      </c>
      <c r="S74" s="9">
        <v>-2</v>
      </c>
      <c r="T74" s="9">
        <v>2</v>
      </c>
      <c r="U74" s="9">
        <v>228</v>
      </c>
      <c r="V74" s="9">
        <v>67</v>
      </c>
      <c r="W74" s="82">
        <v>0.77288135593220342</v>
      </c>
      <c r="X74" s="82">
        <v>1.7142857142857142</v>
      </c>
      <c r="Y74" s="82">
        <v>2</v>
      </c>
      <c r="Z74" s="82">
        <v>2</v>
      </c>
    </row>
    <row r="75" spans="1:26" ht="16" x14ac:dyDescent="0.2">
      <c r="A75" s="12" t="s">
        <v>961</v>
      </c>
      <c r="B75" s="4" t="s">
        <v>820</v>
      </c>
      <c r="C75" s="25">
        <v>0</v>
      </c>
      <c r="D75" s="11" t="s">
        <v>20</v>
      </c>
      <c r="E75" s="11" t="s">
        <v>752</v>
      </c>
      <c r="F75" s="83" t="s">
        <v>875</v>
      </c>
      <c r="G75" s="83" t="s">
        <v>819</v>
      </c>
      <c r="I75" s="16" t="s">
        <v>743</v>
      </c>
      <c r="J75" s="9" t="s">
        <v>25</v>
      </c>
      <c r="K75" s="9" t="s">
        <v>819</v>
      </c>
      <c r="L75" s="9">
        <v>0</v>
      </c>
      <c r="M75" s="9">
        <v>1</v>
      </c>
      <c r="N75" s="9" t="s">
        <v>25</v>
      </c>
      <c r="O75" s="9">
        <v>47</v>
      </c>
      <c r="P75" s="82">
        <v>0.23400000000000001</v>
      </c>
      <c r="Q75" s="9">
        <v>0.188</v>
      </c>
      <c r="R75" s="9">
        <v>1.2889999999999999</v>
      </c>
      <c r="S75" s="9">
        <v>-2</v>
      </c>
      <c r="T75" s="9">
        <v>2</v>
      </c>
      <c r="U75" s="9">
        <v>253</v>
      </c>
      <c r="V75" s="9">
        <v>42</v>
      </c>
      <c r="W75" s="82">
        <v>0.85762711864406782</v>
      </c>
      <c r="X75" s="82">
        <v>2</v>
      </c>
      <c r="Y75" s="82">
        <v>0.66666666666666663</v>
      </c>
      <c r="Z75" s="82">
        <v>2</v>
      </c>
    </row>
    <row r="76" spans="1:26" ht="16" x14ac:dyDescent="0.2">
      <c r="A76" s="12" t="s">
        <v>962</v>
      </c>
      <c r="B76" s="11" t="s">
        <v>466</v>
      </c>
      <c r="C76" s="25">
        <v>0</v>
      </c>
      <c r="D76" s="11" t="s">
        <v>20</v>
      </c>
      <c r="E76" s="11" t="s">
        <v>752</v>
      </c>
      <c r="F76" s="83" t="s">
        <v>875</v>
      </c>
      <c r="G76" s="83" t="s">
        <v>800</v>
      </c>
      <c r="I76" s="16" t="s">
        <v>743</v>
      </c>
      <c r="J76" s="9" t="s">
        <v>29</v>
      </c>
      <c r="K76" s="9" t="s">
        <v>730</v>
      </c>
      <c r="L76" s="9">
        <v>1</v>
      </c>
      <c r="M76" s="9">
        <v>0</v>
      </c>
      <c r="N76" s="9" t="s">
        <v>29</v>
      </c>
      <c r="O76" s="9">
        <v>49</v>
      </c>
      <c r="P76" s="82">
        <v>0.245</v>
      </c>
      <c r="Q76" s="9">
        <v>0.16600000000000001</v>
      </c>
      <c r="R76" s="9">
        <v>1.1639999999999999</v>
      </c>
      <c r="S76" s="9">
        <v>-2</v>
      </c>
      <c r="T76" s="9">
        <v>2</v>
      </c>
      <c r="U76" s="9">
        <v>254</v>
      </c>
      <c r="V76" s="9">
        <v>41</v>
      </c>
      <c r="W76" s="82">
        <v>0.86101694915254234</v>
      </c>
      <c r="X76" s="82">
        <v>2</v>
      </c>
      <c r="Y76" s="82">
        <v>0.66666666666666663</v>
      </c>
      <c r="Z76" s="82">
        <v>2</v>
      </c>
    </row>
    <row r="77" spans="1:26" ht="16" x14ac:dyDescent="0.2">
      <c r="A77" s="12" t="s">
        <v>963</v>
      </c>
      <c r="B77" s="23" t="s">
        <v>474</v>
      </c>
      <c r="C77" s="25">
        <v>0</v>
      </c>
      <c r="D77" s="11" t="s">
        <v>14</v>
      </c>
      <c r="E77" s="11" t="s">
        <v>14</v>
      </c>
      <c r="G77" s="83" t="s">
        <v>779</v>
      </c>
      <c r="O77" s="9">
        <v>49</v>
      </c>
      <c r="P77" s="82">
        <v>0.71399999999999997</v>
      </c>
      <c r="Q77" s="9">
        <v>0.20200000000000001</v>
      </c>
      <c r="R77" s="9">
        <v>1.4139999999999999</v>
      </c>
      <c r="S77" s="9">
        <v>-2</v>
      </c>
      <c r="T77" s="9">
        <v>2</v>
      </c>
      <c r="U77" s="9">
        <v>230</v>
      </c>
      <c r="V77" s="9">
        <v>65</v>
      </c>
      <c r="W77" s="82">
        <v>0.77966101694915257</v>
      </c>
      <c r="X77" s="82">
        <v>0.7142857142857143</v>
      </c>
      <c r="Y77" s="82">
        <v>2</v>
      </c>
      <c r="Z77" s="82">
        <v>2</v>
      </c>
    </row>
    <row r="78" spans="1:26" ht="16" x14ac:dyDescent="0.2">
      <c r="A78" s="12" t="s">
        <v>964</v>
      </c>
      <c r="B78" s="36" t="s">
        <v>784</v>
      </c>
      <c r="C78" s="25">
        <v>0</v>
      </c>
      <c r="D78" s="36" t="s">
        <v>14</v>
      </c>
      <c r="E78" s="11" t="s">
        <v>14</v>
      </c>
      <c r="G78" s="83" t="s">
        <v>783</v>
      </c>
      <c r="O78" s="9">
        <v>47</v>
      </c>
      <c r="P78" s="82">
        <v>-6.4000000000000001E-2</v>
      </c>
      <c r="Q78" s="9">
        <v>0.216</v>
      </c>
      <c r="R78" s="9">
        <v>1.48</v>
      </c>
      <c r="S78" s="9">
        <v>-2</v>
      </c>
      <c r="T78" s="9">
        <v>2</v>
      </c>
      <c r="U78" s="9">
        <v>231</v>
      </c>
      <c r="V78" s="9">
        <v>64</v>
      </c>
      <c r="W78" s="82">
        <v>0.7830508474576271</v>
      </c>
      <c r="X78" s="82">
        <v>0.2857142857142857</v>
      </c>
      <c r="Y78" s="82">
        <v>0.66666666666666663</v>
      </c>
      <c r="Z78" s="82">
        <v>1</v>
      </c>
    </row>
    <row r="79" spans="1:26" ht="16" x14ac:dyDescent="0.2">
      <c r="A79" s="12" t="s">
        <v>965</v>
      </c>
      <c r="B79" s="4" t="s">
        <v>775</v>
      </c>
      <c r="C79" s="25">
        <v>0</v>
      </c>
      <c r="D79" s="4" t="s">
        <v>17</v>
      </c>
      <c r="E79" s="11" t="s">
        <v>752</v>
      </c>
      <c r="F79" s="83" t="s">
        <v>870</v>
      </c>
      <c r="G79" s="83" t="s">
        <v>776</v>
      </c>
      <c r="I79" s="16" t="s">
        <v>738</v>
      </c>
      <c r="O79" s="9">
        <v>48</v>
      </c>
      <c r="P79" s="82">
        <v>-0.20799999999999999</v>
      </c>
      <c r="Q79" s="9">
        <v>0.19700000000000001</v>
      </c>
      <c r="R79" s="9">
        <v>1.3680000000000001</v>
      </c>
      <c r="S79" s="9">
        <v>-2</v>
      </c>
      <c r="T79" s="9">
        <v>2</v>
      </c>
      <c r="U79" s="9">
        <v>276</v>
      </c>
      <c r="V79" s="9">
        <v>19</v>
      </c>
      <c r="W79" s="82">
        <v>0.93559322033898307</v>
      </c>
      <c r="X79" s="82">
        <v>2</v>
      </c>
      <c r="Y79" s="82">
        <v>0.33333333333333331</v>
      </c>
      <c r="Z79" s="82">
        <v>2</v>
      </c>
    </row>
    <row r="80" spans="1:26" ht="16" x14ac:dyDescent="0.2">
      <c r="A80" s="12" t="s">
        <v>966</v>
      </c>
      <c r="B80" s="4" t="s">
        <v>215</v>
      </c>
      <c r="C80" s="25">
        <v>0</v>
      </c>
      <c r="D80" s="4" t="s">
        <v>20</v>
      </c>
      <c r="E80" s="11" t="s">
        <v>752</v>
      </c>
      <c r="F80" s="83" t="s">
        <v>875</v>
      </c>
      <c r="G80" s="83" t="s">
        <v>830</v>
      </c>
      <c r="I80" s="16" t="s">
        <v>743</v>
      </c>
      <c r="J80" s="9" t="s">
        <v>25</v>
      </c>
      <c r="K80" s="9" t="s">
        <v>819</v>
      </c>
      <c r="L80" s="9">
        <v>0</v>
      </c>
      <c r="M80" s="9">
        <v>1</v>
      </c>
      <c r="N80" s="9" t="s">
        <v>25</v>
      </c>
      <c r="O80" s="9">
        <v>48</v>
      </c>
      <c r="P80" s="82">
        <v>0.5</v>
      </c>
      <c r="Q80" s="9">
        <v>0.17899999999999999</v>
      </c>
      <c r="R80" s="9">
        <v>1.238</v>
      </c>
      <c r="S80" s="9">
        <v>-2</v>
      </c>
      <c r="T80" s="9">
        <v>2</v>
      </c>
      <c r="U80" s="9">
        <v>246</v>
      </c>
      <c r="V80" s="9">
        <v>49</v>
      </c>
      <c r="W80" s="82">
        <v>0.83389830508474572</v>
      </c>
      <c r="X80" s="82">
        <v>2</v>
      </c>
      <c r="Y80" s="82">
        <v>1.3333333333333333</v>
      </c>
      <c r="Z80" s="82">
        <v>2</v>
      </c>
    </row>
    <row r="81" spans="1:26" ht="16" x14ac:dyDescent="0.2">
      <c r="A81" s="12" t="s">
        <v>967</v>
      </c>
      <c r="B81" s="4" t="s">
        <v>799</v>
      </c>
      <c r="C81" s="25">
        <v>0</v>
      </c>
      <c r="D81" s="11" t="s">
        <v>20</v>
      </c>
      <c r="E81" s="11" t="s">
        <v>752</v>
      </c>
      <c r="F81" s="83" t="s">
        <v>875</v>
      </c>
      <c r="G81" s="83" t="s">
        <v>795</v>
      </c>
      <c r="H81" s="16" t="s">
        <v>797</v>
      </c>
      <c r="I81" s="16" t="s">
        <v>743</v>
      </c>
      <c r="J81" s="9" t="s">
        <v>29</v>
      </c>
      <c r="K81" s="9" t="s">
        <v>730</v>
      </c>
      <c r="L81" s="9">
        <v>1</v>
      </c>
      <c r="M81" s="9">
        <v>0</v>
      </c>
      <c r="N81" s="9" t="s">
        <v>29</v>
      </c>
      <c r="O81" s="9">
        <v>48</v>
      </c>
      <c r="P81" s="82">
        <v>-4.2000000000000003E-2</v>
      </c>
      <c r="Q81" s="9">
        <v>0.183</v>
      </c>
      <c r="R81" s="9">
        <v>1.2709999999999999</v>
      </c>
      <c r="S81" s="9">
        <v>-2</v>
      </c>
      <c r="T81" s="9">
        <v>2</v>
      </c>
      <c r="U81" s="9">
        <v>208</v>
      </c>
      <c r="V81" s="9">
        <v>87</v>
      </c>
      <c r="W81" s="82">
        <v>0.70508474576271185</v>
      </c>
      <c r="X81" s="82">
        <v>2</v>
      </c>
      <c r="Y81" s="82">
        <v>2</v>
      </c>
      <c r="Z81" s="82">
        <v>2</v>
      </c>
    </row>
    <row r="82" spans="1:26" ht="16" x14ac:dyDescent="0.2">
      <c r="A82" s="12" t="s">
        <v>968</v>
      </c>
      <c r="B82" s="4" t="s">
        <v>818</v>
      </c>
      <c r="C82" s="25">
        <v>0</v>
      </c>
      <c r="D82" s="4" t="s">
        <v>20</v>
      </c>
      <c r="E82" s="11" t="s">
        <v>752</v>
      </c>
      <c r="F82" s="83" t="s">
        <v>875</v>
      </c>
      <c r="G82" s="83" t="s">
        <v>819</v>
      </c>
      <c r="I82" s="16" t="s">
        <v>743</v>
      </c>
      <c r="J82" s="9" t="s">
        <v>25</v>
      </c>
      <c r="K82" s="9" t="s">
        <v>819</v>
      </c>
      <c r="L82" s="9">
        <v>0</v>
      </c>
      <c r="M82" s="9">
        <v>1</v>
      </c>
      <c r="N82" s="9" t="s">
        <v>25</v>
      </c>
      <c r="O82" s="9">
        <v>47</v>
      </c>
      <c r="P82" s="82">
        <v>0.872</v>
      </c>
      <c r="Q82" s="9">
        <v>0.14499999999999999</v>
      </c>
      <c r="R82" s="9">
        <v>0.99199999999999999</v>
      </c>
      <c r="S82" s="9">
        <v>-2</v>
      </c>
      <c r="T82" s="9">
        <v>2</v>
      </c>
      <c r="U82" s="9">
        <v>278</v>
      </c>
      <c r="V82" s="9">
        <v>17</v>
      </c>
      <c r="W82" s="82">
        <v>0.94237288135593222</v>
      </c>
      <c r="X82" s="82">
        <v>2</v>
      </c>
      <c r="Y82" s="82">
        <v>1.3333333333333333</v>
      </c>
      <c r="Z82" s="82">
        <v>2</v>
      </c>
    </row>
    <row r="83" spans="1:26" ht="16" x14ac:dyDescent="0.2">
      <c r="A83" s="12" t="s">
        <v>969</v>
      </c>
      <c r="B83" s="4" t="s">
        <v>518</v>
      </c>
      <c r="C83" s="25">
        <v>1</v>
      </c>
      <c r="D83" s="4" t="s">
        <v>20</v>
      </c>
      <c r="E83" s="11" t="s">
        <v>752</v>
      </c>
      <c r="F83" s="83" t="s">
        <v>875</v>
      </c>
      <c r="G83" s="83" t="s">
        <v>747</v>
      </c>
      <c r="I83" s="16" t="s">
        <v>743</v>
      </c>
      <c r="J83" s="9" t="s">
        <v>25</v>
      </c>
      <c r="K83" s="9" t="s">
        <v>970</v>
      </c>
      <c r="L83" s="9">
        <v>0</v>
      </c>
      <c r="M83" s="9">
        <v>1</v>
      </c>
      <c r="N83" s="9" t="s">
        <v>25</v>
      </c>
      <c r="O83" s="9">
        <v>49</v>
      </c>
      <c r="P83" s="82">
        <v>0.51</v>
      </c>
      <c r="Q83" s="9">
        <v>0.16800000000000001</v>
      </c>
      <c r="R83" s="9">
        <v>1.175</v>
      </c>
      <c r="S83" s="9">
        <v>-2</v>
      </c>
      <c r="T83" s="9">
        <v>2</v>
      </c>
      <c r="U83" s="9">
        <v>228</v>
      </c>
      <c r="V83" s="9">
        <v>67</v>
      </c>
      <c r="W83" s="82">
        <v>0.77288135593220342</v>
      </c>
      <c r="X83" s="82">
        <v>2</v>
      </c>
      <c r="Y83" s="82">
        <v>2</v>
      </c>
      <c r="Z83" s="82">
        <v>2</v>
      </c>
    </row>
    <row r="84" spans="1:26" ht="16" x14ac:dyDescent="0.2">
      <c r="A84" s="12" t="s">
        <v>971</v>
      </c>
      <c r="B84" s="4" t="s">
        <v>223</v>
      </c>
      <c r="C84" s="25">
        <v>0</v>
      </c>
      <c r="D84" s="11" t="s">
        <v>20</v>
      </c>
      <c r="E84" s="11" t="s">
        <v>752</v>
      </c>
      <c r="F84" s="83" t="s">
        <v>875</v>
      </c>
      <c r="G84" s="83" t="s">
        <v>758</v>
      </c>
      <c r="I84" s="16" t="s">
        <v>743</v>
      </c>
      <c r="J84" s="9" t="s">
        <v>25</v>
      </c>
      <c r="K84" s="9" t="s">
        <v>758</v>
      </c>
      <c r="L84" s="9">
        <v>0</v>
      </c>
      <c r="M84" s="9">
        <v>1</v>
      </c>
      <c r="N84" s="9" t="s">
        <v>25</v>
      </c>
      <c r="O84" s="9">
        <v>48</v>
      </c>
      <c r="P84" s="82">
        <v>1.208</v>
      </c>
      <c r="Q84" s="9">
        <v>0.13</v>
      </c>
      <c r="R84" s="9">
        <v>0.89800000000000002</v>
      </c>
      <c r="S84" s="9">
        <v>-1</v>
      </c>
      <c r="T84" s="9">
        <v>2</v>
      </c>
      <c r="U84" s="9">
        <v>274</v>
      </c>
      <c r="V84" s="9">
        <v>21</v>
      </c>
      <c r="W84" s="82">
        <v>0.92881355932203391</v>
      </c>
      <c r="X84" s="82">
        <v>2</v>
      </c>
      <c r="Y84" s="82">
        <v>0.33333333333333331</v>
      </c>
      <c r="Z84" s="82">
        <v>2</v>
      </c>
    </row>
    <row r="85" spans="1:26" ht="16" x14ac:dyDescent="0.2">
      <c r="A85" s="12" t="s">
        <v>972</v>
      </c>
      <c r="B85" s="4" t="s">
        <v>73</v>
      </c>
      <c r="C85" s="25">
        <v>1</v>
      </c>
      <c r="D85" s="4" t="s">
        <v>17</v>
      </c>
      <c r="E85" s="11" t="s">
        <v>752</v>
      </c>
      <c r="F85" s="83" t="s">
        <v>870</v>
      </c>
      <c r="G85" s="83" t="s">
        <v>841</v>
      </c>
      <c r="I85" s="16" t="s">
        <v>744</v>
      </c>
      <c r="O85" s="9">
        <v>48</v>
      </c>
      <c r="P85" s="82">
        <v>0.68799999999999994</v>
      </c>
      <c r="Q85" s="9">
        <v>0.16400000000000001</v>
      </c>
      <c r="R85" s="9">
        <v>1.133</v>
      </c>
      <c r="S85" s="9">
        <v>-2</v>
      </c>
      <c r="T85" s="9">
        <v>2</v>
      </c>
      <c r="U85" s="9">
        <v>244</v>
      </c>
      <c r="V85" s="9">
        <v>51</v>
      </c>
      <c r="W85" s="82">
        <v>0.82711864406779656</v>
      </c>
      <c r="X85" s="82">
        <v>2</v>
      </c>
      <c r="Y85" s="82">
        <v>2</v>
      </c>
      <c r="Z85" s="82">
        <v>2</v>
      </c>
    </row>
    <row r="86" spans="1:26" ht="16" x14ac:dyDescent="0.2">
      <c r="A86" s="12" t="s">
        <v>973</v>
      </c>
      <c r="B86" s="4" t="s">
        <v>811</v>
      </c>
      <c r="C86" s="25">
        <v>0</v>
      </c>
      <c r="D86" s="4" t="s">
        <v>17</v>
      </c>
      <c r="E86" s="11" t="s">
        <v>752</v>
      </c>
      <c r="F86" s="83" t="s">
        <v>870</v>
      </c>
      <c r="G86" s="83" t="s">
        <v>809</v>
      </c>
      <c r="I86" s="16" t="s">
        <v>744</v>
      </c>
      <c r="O86" s="9">
        <v>46</v>
      </c>
      <c r="P86" s="82">
        <v>0.5</v>
      </c>
      <c r="Q86" s="9">
        <v>0.16700000000000001</v>
      </c>
      <c r="R86" s="9">
        <v>1.1299999999999999</v>
      </c>
      <c r="S86" s="9">
        <v>-2</v>
      </c>
      <c r="T86" s="9">
        <v>2</v>
      </c>
      <c r="U86" s="9">
        <v>281</v>
      </c>
      <c r="V86" s="9">
        <v>14</v>
      </c>
      <c r="W86" s="82">
        <v>0.9525423728813559</v>
      </c>
      <c r="X86" s="82">
        <v>2</v>
      </c>
      <c r="Y86" s="82">
        <v>0.66666666666666663</v>
      </c>
      <c r="Z86" s="82">
        <v>2</v>
      </c>
    </row>
    <row r="87" spans="1:26" ht="16" x14ac:dyDescent="0.2">
      <c r="A87" s="12" t="s">
        <v>974</v>
      </c>
      <c r="B87" s="11" t="s">
        <v>245</v>
      </c>
      <c r="C87" s="25">
        <v>0</v>
      </c>
      <c r="D87" s="11" t="s">
        <v>20</v>
      </c>
      <c r="E87" s="11" t="s">
        <v>752</v>
      </c>
      <c r="F87" s="83" t="s">
        <v>875</v>
      </c>
      <c r="G87" s="83" t="s">
        <v>761</v>
      </c>
      <c r="I87" s="16" t="s">
        <v>743</v>
      </c>
      <c r="J87" s="9" t="s">
        <v>25</v>
      </c>
      <c r="K87" s="9" t="s">
        <v>758</v>
      </c>
      <c r="L87" s="9">
        <v>0</v>
      </c>
      <c r="M87" s="9">
        <v>1</v>
      </c>
      <c r="N87" s="9" t="s">
        <v>25</v>
      </c>
      <c r="O87" s="9">
        <v>50</v>
      </c>
      <c r="P87" s="82">
        <v>1.08</v>
      </c>
      <c r="Q87" s="9">
        <v>0.13400000000000001</v>
      </c>
      <c r="R87" s="9">
        <v>0.94399999999999995</v>
      </c>
      <c r="S87" s="9">
        <v>-2</v>
      </c>
      <c r="T87" s="9">
        <v>2</v>
      </c>
      <c r="U87" s="9">
        <v>188</v>
      </c>
      <c r="V87" s="9">
        <v>107</v>
      </c>
      <c r="W87" s="82">
        <v>0.63728813559322028</v>
      </c>
      <c r="X87" s="82">
        <v>1.7142857142857142</v>
      </c>
      <c r="Y87" s="82">
        <v>1.6666666666666667</v>
      </c>
      <c r="Z87" s="82">
        <v>2</v>
      </c>
    </row>
    <row r="88" spans="1:26" ht="16" x14ac:dyDescent="0.2">
      <c r="A88" s="12" t="s">
        <v>975</v>
      </c>
      <c r="B88" s="11" t="s">
        <v>804</v>
      </c>
      <c r="C88" s="25">
        <v>0</v>
      </c>
      <c r="D88" s="11" t="s">
        <v>17</v>
      </c>
      <c r="E88" s="11" t="s">
        <v>752</v>
      </c>
      <c r="F88" s="83" t="s">
        <v>870</v>
      </c>
      <c r="G88" s="83" t="s">
        <v>803</v>
      </c>
      <c r="I88" s="16" t="s">
        <v>738</v>
      </c>
      <c r="O88" s="9">
        <v>48</v>
      </c>
      <c r="P88" s="82">
        <v>0.77100000000000002</v>
      </c>
      <c r="Q88" s="9">
        <v>0.16400000000000001</v>
      </c>
      <c r="R88" s="9">
        <v>1.1339999999999999</v>
      </c>
      <c r="S88" s="9">
        <v>-2</v>
      </c>
      <c r="T88" s="9">
        <v>2</v>
      </c>
      <c r="U88" s="9">
        <v>247</v>
      </c>
      <c r="V88" s="9">
        <v>48</v>
      </c>
      <c r="W88" s="82">
        <v>0.83728813559322035</v>
      </c>
      <c r="X88" s="82">
        <v>2</v>
      </c>
      <c r="Y88" s="82">
        <v>1.6666666666666667</v>
      </c>
      <c r="Z88" s="82">
        <v>2</v>
      </c>
    </row>
    <row r="89" spans="1:26" ht="16" x14ac:dyDescent="0.2">
      <c r="A89" s="12" t="s">
        <v>976</v>
      </c>
      <c r="B89" s="11" t="s">
        <v>787</v>
      </c>
      <c r="C89" s="25">
        <v>0</v>
      </c>
      <c r="D89" s="11" t="s">
        <v>14</v>
      </c>
      <c r="E89" s="11" t="s">
        <v>14</v>
      </c>
      <c r="G89" s="83" t="s">
        <v>788</v>
      </c>
      <c r="O89" s="9">
        <v>48</v>
      </c>
      <c r="P89" s="82">
        <v>-0.188</v>
      </c>
      <c r="Q89" s="9">
        <v>0.185</v>
      </c>
      <c r="R89" s="9">
        <v>1.2829999999999999</v>
      </c>
      <c r="S89" s="9">
        <v>-2</v>
      </c>
      <c r="T89" s="9">
        <v>2</v>
      </c>
      <c r="U89" s="9">
        <v>282</v>
      </c>
      <c r="V89" s="9">
        <v>13</v>
      </c>
      <c r="W89" s="82">
        <v>0.95593220338983054</v>
      </c>
      <c r="X89" s="82">
        <v>2</v>
      </c>
      <c r="Y89" s="82">
        <v>0.66666666666666663</v>
      </c>
      <c r="Z89" s="82">
        <v>0</v>
      </c>
    </row>
    <row r="90" spans="1:26" ht="16" x14ac:dyDescent="0.2">
      <c r="A90" s="12" t="s">
        <v>977</v>
      </c>
      <c r="B90" s="4" t="s">
        <v>751</v>
      </c>
      <c r="C90" s="25">
        <v>0</v>
      </c>
      <c r="D90" s="4" t="s">
        <v>17</v>
      </c>
      <c r="E90" s="11" t="s">
        <v>752</v>
      </c>
      <c r="F90" s="83" t="s">
        <v>870</v>
      </c>
      <c r="G90" s="83" t="s">
        <v>753</v>
      </c>
      <c r="I90" s="16" t="s">
        <v>738</v>
      </c>
      <c r="O90" s="9">
        <v>49</v>
      </c>
      <c r="P90" s="82">
        <v>0.98</v>
      </c>
      <c r="Q90" s="9">
        <v>0.16900000000000001</v>
      </c>
      <c r="R90" s="9">
        <v>1.181</v>
      </c>
      <c r="S90" s="9">
        <v>-2</v>
      </c>
      <c r="T90" s="9">
        <v>2</v>
      </c>
      <c r="U90" s="9">
        <v>279</v>
      </c>
      <c r="V90" s="9">
        <v>16</v>
      </c>
      <c r="W90" s="82">
        <v>0.94576271186440675</v>
      </c>
      <c r="X90" s="82">
        <v>2</v>
      </c>
      <c r="Y90" s="82">
        <v>1.3333333333333333</v>
      </c>
      <c r="Z90" s="82">
        <v>2</v>
      </c>
    </row>
    <row r="91" spans="1:26" ht="16" x14ac:dyDescent="0.2">
      <c r="A91" s="12" t="s">
        <v>978</v>
      </c>
      <c r="B91" s="11" t="s">
        <v>281</v>
      </c>
      <c r="C91" s="25">
        <v>0</v>
      </c>
      <c r="D91" s="11" t="s">
        <v>14</v>
      </c>
      <c r="E91" s="11" t="s">
        <v>14</v>
      </c>
      <c r="O91" s="9">
        <v>46</v>
      </c>
      <c r="P91" s="82">
        <v>0.41299999999999998</v>
      </c>
      <c r="Q91" s="9">
        <v>0.188</v>
      </c>
      <c r="R91" s="9">
        <v>1.2749999999999999</v>
      </c>
      <c r="S91" s="9">
        <v>-2</v>
      </c>
      <c r="T91" s="9">
        <v>2</v>
      </c>
      <c r="U91" s="9">
        <v>252</v>
      </c>
      <c r="V91" s="9">
        <v>43</v>
      </c>
      <c r="W91" s="82">
        <v>0.85423728813559319</v>
      </c>
      <c r="X91" s="82">
        <v>1.1428571428571428</v>
      </c>
      <c r="Y91" s="82">
        <v>1.6666666666666667</v>
      </c>
      <c r="Z91" s="82">
        <v>1</v>
      </c>
    </row>
    <row r="92" spans="1:26" ht="16" x14ac:dyDescent="0.2">
      <c r="A92" s="12" t="s">
        <v>979</v>
      </c>
      <c r="B92" s="11" t="s">
        <v>980</v>
      </c>
      <c r="C92" s="25">
        <v>0</v>
      </c>
      <c r="D92" s="11" t="s">
        <v>20</v>
      </c>
      <c r="E92" s="11" t="s">
        <v>752</v>
      </c>
      <c r="F92" s="83" t="s">
        <v>875</v>
      </c>
      <c r="G92" s="83" t="s">
        <v>795</v>
      </c>
      <c r="H92" s="16" t="s">
        <v>797</v>
      </c>
      <c r="I92" s="16" t="s">
        <v>743</v>
      </c>
      <c r="J92" s="9" t="s">
        <v>29</v>
      </c>
      <c r="K92" s="9" t="s">
        <v>730</v>
      </c>
      <c r="L92" s="9">
        <v>1</v>
      </c>
      <c r="M92" s="9">
        <v>0</v>
      </c>
      <c r="N92" s="9" t="s">
        <v>29</v>
      </c>
      <c r="O92" s="9">
        <v>48</v>
      </c>
      <c r="P92" s="82">
        <v>-6.2E-2</v>
      </c>
      <c r="Q92" s="9">
        <v>0.17699999999999999</v>
      </c>
      <c r="R92" s="9">
        <v>1.2270000000000001</v>
      </c>
      <c r="S92" s="9">
        <v>-2</v>
      </c>
      <c r="T92" s="9">
        <v>2</v>
      </c>
      <c r="U92" s="9">
        <v>218</v>
      </c>
      <c r="V92" s="9">
        <v>77</v>
      </c>
      <c r="W92" s="82">
        <v>0.73898305084745763</v>
      </c>
      <c r="X92" s="82">
        <v>1.7142857142857142</v>
      </c>
      <c r="Y92" s="82">
        <v>1.6666666666666667</v>
      </c>
      <c r="Z92" s="82">
        <v>2</v>
      </c>
    </row>
    <row r="93" spans="1:26" ht="16" x14ac:dyDescent="0.2">
      <c r="A93" s="12" t="s">
        <v>981</v>
      </c>
      <c r="B93" s="4" t="s">
        <v>296</v>
      </c>
      <c r="C93" s="25">
        <v>0</v>
      </c>
      <c r="D93" s="4" t="s">
        <v>17</v>
      </c>
      <c r="E93" s="11" t="s">
        <v>752</v>
      </c>
      <c r="F93" s="83" t="s">
        <v>870</v>
      </c>
      <c r="G93" s="83" t="s">
        <v>770</v>
      </c>
      <c r="I93" s="16" t="s">
        <v>744</v>
      </c>
      <c r="O93" s="9">
        <v>49</v>
      </c>
      <c r="P93" s="82">
        <v>0.69399999999999995</v>
      </c>
      <c r="Q93" s="9">
        <v>0.17799999999999999</v>
      </c>
      <c r="R93" s="9">
        <v>1.2450000000000001</v>
      </c>
      <c r="S93" s="9">
        <v>-2</v>
      </c>
      <c r="T93" s="9">
        <v>2</v>
      </c>
      <c r="U93" s="9">
        <v>225</v>
      </c>
      <c r="V93" s="9">
        <v>70</v>
      </c>
      <c r="W93" s="82">
        <v>0.76271186440677963</v>
      </c>
      <c r="X93" s="82">
        <v>2</v>
      </c>
      <c r="Y93" s="82">
        <v>2</v>
      </c>
      <c r="Z93" s="82">
        <v>2</v>
      </c>
    </row>
    <row r="94" spans="1:26" ht="16" x14ac:dyDescent="0.2">
      <c r="A94" s="12" t="s">
        <v>982</v>
      </c>
      <c r="B94" s="11" t="s">
        <v>807</v>
      </c>
      <c r="C94" s="25">
        <v>0</v>
      </c>
      <c r="D94" s="11" t="s">
        <v>20</v>
      </c>
      <c r="E94" s="11" t="s">
        <v>752</v>
      </c>
      <c r="F94" s="83" t="s">
        <v>875</v>
      </c>
      <c r="G94" s="83" t="s">
        <v>760</v>
      </c>
      <c r="I94" s="16" t="s">
        <v>744</v>
      </c>
      <c r="J94" s="9" t="s">
        <v>29</v>
      </c>
      <c r="K94" s="9" t="s">
        <v>806</v>
      </c>
      <c r="L94" s="9">
        <v>1</v>
      </c>
      <c r="M94" s="9">
        <v>0</v>
      </c>
      <c r="N94" s="9" t="s">
        <v>29</v>
      </c>
      <c r="O94" s="9">
        <v>47</v>
      </c>
      <c r="P94" s="82">
        <v>1.383</v>
      </c>
      <c r="Q94" s="9">
        <v>0.112</v>
      </c>
      <c r="R94" s="9">
        <v>0.76800000000000002</v>
      </c>
      <c r="S94" s="9">
        <v>0</v>
      </c>
      <c r="T94" s="9">
        <v>2</v>
      </c>
      <c r="U94" s="9">
        <v>265</v>
      </c>
      <c r="V94" s="9">
        <v>30</v>
      </c>
      <c r="W94" s="82">
        <v>0.89830508474576276</v>
      </c>
      <c r="X94" s="82">
        <v>2</v>
      </c>
      <c r="Y94" s="82">
        <v>0.66666666666666663</v>
      </c>
      <c r="Z94" s="82">
        <v>1</v>
      </c>
    </row>
    <row r="95" spans="1:26" ht="16" x14ac:dyDescent="0.2">
      <c r="A95" s="12" t="s">
        <v>983</v>
      </c>
      <c r="B95" s="11" t="s">
        <v>304</v>
      </c>
      <c r="C95" s="25">
        <v>0</v>
      </c>
      <c r="D95" s="11" t="s">
        <v>20</v>
      </c>
      <c r="E95" s="11" t="s">
        <v>752</v>
      </c>
      <c r="F95" s="83" t="s">
        <v>875</v>
      </c>
      <c r="G95" s="83" t="s">
        <v>821</v>
      </c>
      <c r="H95" s="16" t="s">
        <v>800</v>
      </c>
      <c r="I95" s="16" t="s">
        <v>743</v>
      </c>
      <c r="J95" s="9" t="s">
        <v>29</v>
      </c>
      <c r="K95" s="9" t="s">
        <v>730</v>
      </c>
      <c r="L95" s="9">
        <v>1</v>
      </c>
      <c r="M95" s="9">
        <v>1</v>
      </c>
      <c r="N95" s="9" t="s">
        <v>887</v>
      </c>
      <c r="O95" s="9">
        <v>48</v>
      </c>
      <c r="P95" s="82">
        <v>0.58299999999999996</v>
      </c>
      <c r="Q95" s="9">
        <v>0.157</v>
      </c>
      <c r="R95" s="9">
        <v>1.0880000000000001</v>
      </c>
      <c r="S95" s="9">
        <v>-2</v>
      </c>
      <c r="T95" s="9">
        <v>2</v>
      </c>
      <c r="U95" s="9">
        <v>260</v>
      </c>
      <c r="V95" s="9">
        <v>35</v>
      </c>
      <c r="W95" s="82">
        <v>0.88135593220338981</v>
      </c>
      <c r="X95" s="82">
        <v>1.4285714285714286</v>
      </c>
      <c r="Y95" s="82">
        <v>0.66666666666666663</v>
      </c>
      <c r="Z95" s="82">
        <v>1</v>
      </c>
    </row>
    <row r="96" spans="1:26" ht="16" x14ac:dyDescent="0.2">
      <c r="A96" s="12" t="s">
        <v>984</v>
      </c>
      <c r="B96" s="11" t="s">
        <v>312</v>
      </c>
      <c r="C96" s="25">
        <v>0</v>
      </c>
      <c r="D96" s="11" t="s">
        <v>20</v>
      </c>
      <c r="E96" s="11" t="s">
        <v>752</v>
      </c>
      <c r="F96" s="83" t="s">
        <v>875</v>
      </c>
      <c r="G96" s="83" t="s">
        <v>800</v>
      </c>
      <c r="I96" s="16" t="s">
        <v>743</v>
      </c>
      <c r="J96" s="9" t="s">
        <v>29</v>
      </c>
      <c r="K96" s="9" t="s">
        <v>730</v>
      </c>
      <c r="L96" s="9">
        <v>1</v>
      </c>
      <c r="M96" s="9">
        <v>0</v>
      </c>
      <c r="N96" s="9" t="s">
        <v>29</v>
      </c>
      <c r="O96" s="9">
        <v>48</v>
      </c>
      <c r="P96" s="82">
        <v>0.27100000000000002</v>
      </c>
      <c r="Q96" s="9">
        <v>0.17</v>
      </c>
      <c r="R96" s="9">
        <v>1.18</v>
      </c>
      <c r="S96" s="9">
        <v>-2</v>
      </c>
      <c r="T96" s="9">
        <v>2</v>
      </c>
      <c r="U96" s="9">
        <v>249</v>
      </c>
      <c r="V96" s="9">
        <v>46</v>
      </c>
      <c r="W96" s="82">
        <v>0.84406779661016951</v>
      </c>
      <c r="X96" s="82">
        <v>1.7142857142857142</v>
      </c>
      <c r="Y96" s="82">
        <v>0.66666666666666663</v>
      </c>
      <c r="Z96" s="82">
        <v>2</v>
      </c>
    </row>
    <row r="97" spans="1:26" ht="16" x14ac:dyDescent="0.2">
      <c r="A97" s="53" t="s">
        <v>985</v>
      </c>
      <c r="B97" s="36" t="s">
        <v>842</v>
      </c>
      <c r="C97" s="53">
        <v>0</v>
      </c>
      <c r="D97" s="36" t="s">
        <v>14</v>
      </c>
      <c r="E97" s="11" t="s">
        <v>14</v>
      </c>
      <c r="G97" s="67"/>
      <c r="O97" s="9">
        <v>47</v>
      </c>
      <c r="P97" s="82">
        <v>-0.53200000000000003</v>
      </c>
      <c r="Q97" s="9">
        <v>0.19700000000000001</v>
      </c>
      <c r="R97" s="9">
        <v>1.349</v>
      </c>
      <c r="S97" s="9">
        <v>-2</v>
      </c>
      <c r="T97" s="9">
        <v>2</v>
      </c>
      <c r="U97" s="9">
        <v>164</v>
      </c>
      <c r="V97" s="9">
        <v>131</v>
      </c>
      <c r="W97" s="82">
        <v>0.55593220338983051</v>
      </c>
      <c r="X97" s="82">
        <v>1.4285714285714286</v>
      </c>
      <c r="Y97" s="82">
        <v>2</v>
      </c>
      <c r="Z97" s="82">
        <v>0</v>
      </c>
    </row>
    <row r="98" spans="1:26" ht="16" x14ac:dyDescent="0.2">
      <c r="A98" s="12" t="s">
        <v>986</v>
      </c>
      <c r="B98" s="11" t="s">
        <v>323</v>
      </c>
      <c r="C98" s="25">
        <v>0</v>
      </c>
      <c r="D98" s="11" t="s">
        <v>20</v>
      </c>
      <c r="E98" s="11" t="s">
        <v>752</v>
      </c>
      <c r="F98" s="83" t="s">
        <v>875</v>
      </c>
      <c r="G98" s="83" t="s">
        <v>760</v>
      </c>
      <c r="I98" s="16" t="s">
        <v>744</v>
      </c>
      <c r="J98" s="9" t="s">
        <v>29</v>
      </c>
      <c r="K98" s="9" t="s">
        <v>806</v>
      </c>
      <c r="L98" s="9">
        <v>1</v>
      </c>
      <c r="M98" s="9">
        <v>0</v>
      </c>
      <c r="N98" s="9" t="s">
        <v>29</v>
      </c>
      <c r="O98" s="9">
        <v>47</v>
      </c>
      <c r="P98" s="82">
        <v>1.298</v>
      </c>
      <c r="Q98" s="9">
        <v>0.129</v>
      </c>
      <c r="R98" s="9">
        <v>0.88300000000000001</v>
      </c>
      <c r="S98" s="9">
        <v>-1</v>
      </c>
      <c r="T98" s="9">
        <v>2</v>
      </c>
      <c r="U98" s="9">
        <v>255</v>
      </c>
      <c r="V98" s="9">
        <v>40</v>
      </c>
      <c r="W98" s="82">
        <v>0.86440677966101698</v>
      </c>
      <c r="X98" s="82">
        <v>1.4285714285714286</v>
      </c>
      <c r="Y98" s="82">
        <v>0</v>
      </c>
      <c r="Z98" s="82">
        <v>2</v>
      </c>
    </row>
    <row r="99" spans="1:26" ht="16" x14ac:dyDescent="0.2">
      <c r="A99" s="12" t="s">
        <v>987</v>
      </c>
      <c r="B99" s="11" t="s">
        <v>988</v>
      </c>
      <c r="C99" s="25">
        <v>0</v>
      </c>
      <c r="D99" s="11" t="s">
        <v>17</v>
      </c>
      <c r="E99" s="11" t="s">
        <v>752</v>
      </c>
      <c r="F99" s="83" t="s">
        <v>870</v>
      </c>
      <c r="G99" s="83" t="s">
        <v>803</v>
      </c>
      <c r="I99" s="16" t="s">
        <v>738</v>
      </c>
      <c r="O99" s="9">
        <v>47</v>
      </c>
      <c r="P99" s="82">
        <v>0.85099999999999998</v>
      </c>
      <c r="Q99" s="9">
        <v>0.17199999999999999</v>
      </c>
      <c r="R99" s="9">
        <v>1.179</v>
      </c>
      <c r="S99" s="9">
        <v>-2</v>
      </c>
      <c r="T99" s="9">
        <v>2</v>
      </c>
      <c r="U99" s="9">
        <v>248</v>
      </c>
      <c r="V99" s="9">
        <v>47</v>
      </c>
      <c r="W99" s="82">
        <v>0.84067796610169487</v>
      </c>
      <c r="X99" s="82">
        <v>2</v>
      </c>
      <c r="Y99" s="82">
        <v>1.3333333333333333</v>
      </c>
      <c r="Z99" s="82">
        <v>2</v>
      </c>
    </row>
    <row r="100" spans="1:26" ht="16" x14ac:dyDescent="0.2">
      <c r="A100" s="12" t="s">
        <v>989</v>
      </c>
      <c r="B100" s="11" t="s">
        <v>336</v>
      </c>
      <c r="C100" s="25">
        <v>0</v>
      </c>
      <c r="D100" s="11" t="s">
        <v>20</v>
      </c>
      <c r="E100" s="11" t="s">
        <v>752</v>
      </c>
      <c r="F100" s="83" t="s">
        <v>875</v>
      </c>
      <c r="G100" s="83" t="s">
        <v>764</v>
      </c>
      <c r="I100" s="16" t="s">
        <v>744</v>
      </c>
      <c r="J100" s="9" t="s">
        <v>29</v>
      </c>
      <c r="K100" s="9" t="s">
        <v>765</v>
      </c>
      <c r="L100" s="9">
        <v>1</v>
      </c>
      <c r="M100" s="9">
        <v>0</v>
      </c>
      <c r="N100" s="9" t="s">
        <v>29</v>
      </c>
      <c r="O100" s="9">
        <v>48</v>
      </c>
      <c r="P100" s="82">
        <v>0.437</v>
      </c>
      <c r="Q100" s="9">
        <v>0.14599999999999999</v>
      </c>
      <c r="R100" s="9">
        <v>1.0089999999999999</v>
      </c>
      <c r="S100" s="9">
        <v>-1</v>
      </c>
      <c r="T100" s="9">
        <v>2</v>
      </c>
      <c r="U100" s="9">
        <v>244</v>
      </c>
      <c r="V100" s="9">
        <v>51</v>
      </c>
      <c r="W100" s="82">
        <v>0.82711864406779656</v>
      </c>
      <c r="X100" s="82">
        <v>2</v>
      </c>
      <c r="Y100" s="82">
        <v>2</v>
      </c>
      <c r="Z100" s="82">
        <v>1</v>
      </c>
    </row>
    <row r="101" spans="1:26" ht="16" x14ac:dyDescent="0.2">
      <c r="A101" s="12" t="s">
        <v>990</v>
      </c>
      <c r="B101" s="11" t="s">
        <v>808</v>
      </c>
      <c r="C101" s="25">
        <v>0</v>
      </c>
      <c r="D101" s="11" t="s">
        <v>20</v>
      </c>
      <c r="E101" s="11" t="s">
        <v>752</v>
      </c>
      <c r="F101" s="83" t="s">
        <v>875</v>
      </c>
      <c r="G101" s="83" t="s">
        <v>760</v>
      </c>
      <c r="I101" s="16" t="s">
        <v>743</v>
      </c>
      <c r="J101" s="9" t="s">
        <v>29</v>
      </c>
      <c r="K101" s="9" t="s">
        <v>806</v>
      </c>
      <c r="L101" s="9">
        <v>1</v>
      </c>
      <c r="M101" s="9">
        <v>0</v>
      </c>
      <c r="N101" s="9" t="s">
        <v>29</v>
      </c>
      <c r="O101" s="9">
        <v>49</v>
      </c>
      <c r="P101" s="82">
        <v>0.81599999999999995</v>
      </c>
      <c r="Q101" s="9">
        <v>0.153</v>
      </c>
      <c r="R101" s="9">
        <v>1.0740000000000001</v>
      </c>
      <c r="S101" s="9">
        <v>-2</v>
      </c>
      <c r="T101" s="9">
        <v>2</v>
      </c>
      <c r="U101" s="9">
        <v>262</v>
      </c>
      <c r="V101" s="9">
        <v>33</v>
      </c>
      <c r="W101" s="82">
        <v>0.88813559322033897</v>
      </c>
      <c r="X101" s="82">
        <v>1.7142857142857142</v>
      </c>
      <c r="Y101" s="82">
        <v>0.66666666666666663</v>
      </c>
      <c r="Z101" s="82">
        <v>2</v>
      </c>
    </row>
    <row r="102" spans="1:26" ht="16" x14ac:dyDescent="0.2">
      <c r="A102" s="12" t="s">
        <v>991</v>
      </c>
      <c r="B102" s="4" t="s">
        <v>359</v>
      </c>
      <c r="C102" s="25">
        <v>1</v>
      </c>
      <c r="D102" s="4" t="s">
        <v>20</v>
      </c>
      <c r="E102" s="11" t="s">
        <v>752</v>
      </c>
      <c r="F102" s="83" t="s">
        <v>875</v>
      </c>
      <c r="G102" s="83" t="s">
        <v>763</v>
      </c>
      <c r="I102" s="16" t="s">
        <v>743</v>
      </c>
      <c r="J102" s="9" t="s">
        <v>25</v>
      </c>
      <c r="K102" s="9" t="s">
        <v>758</v>
      </c>
      <c r="L102" s="9">
        <v>0</v>
      </c>
      <c r="M102" s="9">
        <v>1</v>
      </c>
      <c r="N102" s="9" t="s">
        <v>25</v>
      </c>
      <c r="O102" s="9">
        <v>50</v>
      </c>
      <c r="P102" s="82">
        <v>0.96</v>
      </c>
      <c r="Q102" s="9">
        <v>0.14799999999999999</v>
      </c>
      <c r="R102" s="9">
        <v>1.0489999999999999</v>
      </c>
      <c r="S102" s="9">
        <v>-1</v>
      </c>
      <c r="T102" s="9">
        <v>2</v>
      </c>
      <c r="U102" s="9">
        <v>243</v>
      </c>
      <c r="V102" s="9">
        <v>52</v>
      </c>
      <c r="W102" s="82">
        <v>0.82372881355932204</v>
      </c>
      <c r="X102" s="82">
        <v>2</v>
      </c>
      <c r="Y102" s="82">
        <v>1.3333333333333333</v>
      </c>
      <c r="Z102" s="82">
        <v>2</v>
      </c>
    </row>
    <row r="103" spans="1:26" ht="16" x14ac:dyDescent="0.2">
      <c r="A103" s="12" t="s">
        <v>992</v>
      </c>
      <c r="B103" s="11" t="s">
        <v>366</v>
      </c>
      <c r="C103" s="25">
        <v>0</v>
      </c>
      <c r="D103" s="11" t="s">
        <v>14</v>
      </c>
      <c r="E103" s="11" t="s">
        <v>14</v>
      </c>
      <c r="G103" s="83" t="s">
        <v>779</v>
      </c>
      <c r="O103" s="9">
        <v>45</v>
      </c>
      <c r="P103" s="82">
        <v>0.77800000000000002</v>
      </c>
      <c r="Q103" s="9">
        <v>0.193</v>
      </c>
      <c r="R103" s="9">
        <v>1.2949999999999999</v>
      </c>
      <c r="S103" s="9">
        <v>-2</v>
      </c>
      <c r="T103" s="9">
        <v>2</v>
      </c>
      <c r="U103" s="9">
        <v>231</v>
      </c>
      <c r="V103" s="9">
        <v>64</v>
      </c>
      <c r="W103" s="82">
        <v>0.7830508474576271</v>
      </c>
      <c r="X103" s="82">
        <v>0.7142857142857143</v>
      </c>
      <c r="Y103" s="82">
        <v>2</v>
      </c>
      <c r="Z103" s="82">
        <v>1</v>
      </c>
    </row>
    <row r="104" spans="1:26" ht="16" x14ac:dyDescent="0.2">
      <c r="A104" s="12" t="s">
        <v>993</v>
      </c>
      <c r="B104" s="11" t="s">
        <v>95</v>
      </c>
      <c r="C104" s="25">
        <v>1</v>
      </c>
      <c r="D104" s="11" t="s">
        <v>20</v>
      </c>
      <c r="E104" s="11" t="s">
        <v>752</v>
      </c>
      <c r="F104" s="83" t="s">
        <v>875</v>
      </c>
      <c r="G104" s="83" t="s">
        <v>758</v>
      </c>
      <c r="I104" s="16" t="s">
        <v>743</v>
      </c>
      <c r="J104" s="9" t="s">
        <v>25</v>
      </c>
      <c r="K104" s="9" t="s">
        <v>758</v>
      </c>
      <c r="L104" s="9">
        <v>0</v>
      </c>
      <c r="M104" s="9">
        <v>1</v>
      </c>
      <c r="N104" s="9" t="s">
        <v>25</v>
      </c>
      <c r="O104" s="9">
        <v>49</v>
      </c>
      <c r="P104" s="82">
        <v>0.20399999999999999</v>
      </c>
      <c r="Q104" s="9">
        <v>0.17499999999999999</v>
      </c>
      <c r="R104" s="9">
        <v>1.224</v>
      </c>
      <c r="S104" s="9">
        <v>-2</v>
      </c>
      <c r="T104" s="9">
        <v>2</v>
      </c>
      <c r="U104" s="9">
        <v>225</v>
      </c>
      <c r="V104" s="9">
        <v>70</v>
      </c>
      <c r="W104" s="82">
        <v>0.76271186440677963</v>
      </c>
      <c r="X104" s="82">
        <v>2</v>
      </c>
      <c r="Y104" s="82">
        <v>2</v>
      </c>
      <c r="Z104" s="82">
        <v>2</v>
      </c>
    </row>
    <row r="105" spans="1:26" ht="17.25" customHeight="1" x14ac:dyDescent="0.2">
      <c r="A105" s="12" t="s">
        <v>994</v>
      </c>
      <c r="B105" s="4" t="s">
        <v>373</v>
      </c>
      <c r="C105" s="25">
        <v>0</v>
      </c>
      <c r="D105" s="4" t="s">
        <v>14</v>
      </c>
      <c r="E105" s="11" t="s">
        <v>14</v>
      </c>
      <c r="G105" s="83" t="s">
        <v>840</v>
      </c>
      <c r="O105" s="9">
        <v>48</v>
      </c>
      <c r="P105" s="82">
        <v>-0.104</v>
      </c>
      <c r="Q105" s="9">
        <v>0.21299999999999999</v>
      </c>
      <c r="R105" s="9">
        <v>1.4770000000000001</v>
      </c>
      <c r="S105" s="9">
        <v>-2</v>
      </c>
      <c r="T105" s="9">
        <v>2</v>
      </c>
      <c r="U105" s="9">
        <v>259</v>
      </c>
      <c r="V105" s="9">
        <v>36</v>
      </c>
      <c r="W105" s="82">
        <v>0.87796610169491529</v>
      </c>
      <c r="X105" s="82">
        <v>1.8571428571428572</v>
      </c>
      <c r="Y105" s="82">
        <v>2</v>
      </c>
      <c r="Z105" s="82">
        <v>0</v>
      </c>
    </row>
    <row r="106" spans="1:26" ht="16" x14ac:dyDescent="0.2">
      <c r="A106" s="12" t="s">
        <v>995</v>
      </c>
      <c r="B106" s="4" t="s">
        <v>380</v>
      </c>
      <c r="C106" s="25">
        <v>1</v>
      </c>
      <c r="D106" s="4" t="s">
        <v>17</v>
      </c>
      <c r="E106" s="11" t="s">
        <v>752</v>
      </c>
      <c r="F106" s="83" t="s">
        <v>870</v>
      </c>
      <c r="G106" s="83" t="s">
        <v>753</v>
      </c>
      <c r="I106" s="16" t="s">
        <v>738</v>
      </c>
      <c r="O106" s="9">
        <v>49</v>
      </c>
      <c r="P106" s="82">
        <v>1.224</v>
      </c>
      <c r="Q106" s="9">
        <v>0.13100000000000001</v>
      </c>
      <c r="R106" s="9">
        <v>0.91900000000000004</v>
      </c>
      <c r="S106" s="9">
        <v>-1</v>
      </c>
      <c r="T106" s="9">
        <v>2</v>
      </c>
      <c r="U106" s="9">
        <v>255</v>
      </c>
      <c r="V106" s="9">
        <v>40</v>
      </c>
      <c r="W106" s="82">
        <v>0.86440677966101698</v>
      </c>
      <c r="X106" s="82">
        <v>2</v>
      </c>
      <c r="Y106" s="82">
        <v>1.6666666666666667</v>
      </c>
      <c r="Z106" s="82">
        <v>2</v>
      </c>
    </row>
    <row r="107" spans="1:26" ht="16" x14ac:dyDescent="0.2">
      <c r="A107" s="12" t="s">
        <v>996</v>
      </c>
      <c r="B107" s="11" t="s">
        <v>158</v>
      </c>
      <c r="C107" s="25">
        <v>1</v>
      </c>
      <c r="D107" s="4" t="s">
        <v>17</v>
      </c>
      <c r="E107" s="11" t="s">
        <v>752</v>
      </c>
      <c r="F107" s="83" t="s">
        <v>870</v>
      </c>
      <c r="G107" s="83" t="s">
        <v>766</v>
      </c>
      <c r="I107" s="16" t="s">
        <v>744</v>
      </c>
      <c r="O107" s="9">
        <v>48</v>
      </c>
      <c r="P107" s="82">
        <v>0.875</v>
      </c>
      <c r="Q107" s="9">
        <v>0.16700000000000001</v>
      </c>
      <c r="R107" s="9">
        <v>1.1599999999999999</v>
      </c>
      <c r="S107" s="9">
        <v>-2</v>
      </c>
      <c r="T107" s="9">
        <v>2</v>
      </c>
      <c r="U107" s="9">
        <v>269</v>
      </c>
      <c r="V107" s="9">
        <v>26</v>
      </c>
      <c r="W107" s="82">
        <v>0.91186440677966096</v>
      </c>
      <c r="X107" s="82">
        <v>2</v>
      </c>
      <c r="Y107" s="82">
        <v>2</v>
      </c>
      <c r="Z107" s="82">
        <v>2</v>
      </c>
    </row>
    <row r="108" spans="1:26" ht="16" x14ac:dyDescent="0.2">
      <c r="A108" s="12" t="s">
        <v>997</v>
      </c>
      <c r="B108" s="4" t="s">
        <v>393</v>
      </c>
      <c r="C108" s="25">
        <v>0</v>
      </c>
      <c r="D108" s="4" t="s">
        <v>20</v>
      </c>
      <c r="E108" s="11" t="s">
        <v>752</v>
      </c>
      <c r="F108" s="83" t="s">
        <v>875</v>
      </c>
      <c r="G108" s="83" t="s">
        <v>827</v>
      </c>
      <c r="I108" s="16" t="s">
        <v>738</v>
      </c>
      <c r="J108" s="9" t="s">
        <v>25</v>
      </c>
      <c r="K108" s="9" t="s">
        <v>819</v>
      </c>
      <c r="L108" s="9">
        <v>0</v>
      </c>
      <c r="M108" s="9">
        <v>1</v>
      </c>
      <c r="N108" s="9" t="s">
        <v>25</v>
      </c>
      <c r="O108" s="9">
        <v>47</v>
      </c>
      <c r="P108" s="82">
        <v>0.59599999999999997</v>
      </c>
      <c r="Q108" s="9">
        <v>0.16800000000000001</v>
      </c>
      <c r="R108" s="9">
        <v>1.155</v>
      </c>
      <c r="S108" s="9">
        <v>-2</v>
      </c>
      <c r="T108" s="9">
        <v>2</v>
      </c>
      <c r="U108" s="9">
        <v>252</v>
      </c>
      <c r="V108" s="9">
        <v>43</v>
      </c>
      <c r="W108" s="82">
        <v>0.85423728813559319</v>
      </c>
      <c r="X108" s="82">
        <v>2</v>
      </c>
      <c r="Y108" s="82">
        <v>1</v>
      </c>
      <c r="Z108" s="82">
        <v>2</v>
      </c>
    </row>
    <row r="109" spans="1:26" ht="16" x14ac:dyDescent="0.2">
      <c r="A109" s="12" t="s">
        <v>998</v>
      </c>
      <c r="B109" s="11" t="s">
        <v>401</v>
      </c>
      <c r="C109" s="25">
        <v>0</v>
      </c>
      <c r="D109" s="4" t="s">
        <v>17</v>
      </c>
      <c r="E109" s="11" t="s">
        <v>752</v>
      </c>
      <c r="F109" s="83" t="s">
        <v>870</v>
      </c>
      <c r="G109" s="83" t="s">
        <v>770</v>
      </c>
      <c r="I109" s="16" t="s">
        <v>744</v>
      </c>
      <c r="O109" s="9">
        <v>48</v>
      </c>
      <c r="P109" s="82">
        <v>0.89600000000000002</v>
      </c>
      <c r="Q109" s="9">
        <v>0.17699999999999999</v>
      </c>
      <c r="R109" s="9">
        <v>1.2250000000000001</v>
      </c>
      <c r="S109" s="9">
        <v>-2</v>
      </c>
      <c r="T109" s="9">
        <v>2</v>
      </c>
      <c r="U109" s="9">
        <v>210</v>
      </c>
      <c r="V109" s="9">
        <v>85</v>
      </c>
      <c r="W109" s="82">
        <v>0.71186440677966101</v>
      </c>
      <c r="X109" s="82">
        <v>2</v>
      </c>
      <c r="Y109" s="82">
        <v>2</v>
      </c>
      <c r="Z109" s="82">
        <v>2</v>
      </c>
    </row>
    <row r="110" spans="1:26" ht="16" x14ac:dyDescent="0.2">
      <c r="A110" s="12" t="s">
        <v>999</v>
      </c>
      <c r="B110" s="11" t="s">
        <v>407</v>
      </c>
      <c r="C110" s="25">
        <v>0</v>
      </c>
      <c r="D110" s="11" t="s">
        <v>14</v>
      </c>
      <c r="E110" s="11" t="s">
        <v>14</v>
      </c>
      <c r="G110" s="83" t="s">
        <v>779</v>
      </c>
      <c r="O110" s="9">
        <v>49</v>
      </c>
      <c r="P110" s="82">
        <v>-0.34699999999999998</v>
      </c>
      <c r="Q110" s="9">
        <v>0.17899999999999999</v>
      </c>
      <c r="R110" s="9">
        <v>1.2509999999999999</v>
      </c>
      <c r="S110" s="9">
        <v>-2</v>
      </c>
      <c r="T110" s="9">
        <v>2</v>
      </c>
      <c r="U110" s="9">
        <v>233</v>
      </c>
      <c r="V110" s="9">
        <v>62</v>
      </c>
      <c r="W110" s="82">
        <v>0.78983050847457625</v>
      </c>
      <c r="X110" s="82">
        <v>0.14285714285714285</v>
      </c>
      <c r="Y110" s="82">
        <v>1.3333333333333333</v>
      </c>
      <c r="Z110" s="82">
        <v>1</v>
      </c>
    </row>
    <row r="111" spans="1:26" ht="16" x14ac:dyDescent="0.2">
      <c r="A111" s="12" t="s">
        <v>1000</v>
      </c>
      <c r="B111" s="4" t="s">
        <v>414</v>
      </c>
      <c r="C111" s="25">
        <v>1</v>
      </c>
      <c r="D111" s="4" t="s">
        <v>20</v>
      </c>
      <c r="E111" s="11" t="s">
        <v>752</v>
      </c>
      <c r="F111" s="83" t="s">
        <v>875</v>
      </c>
      <c r="G111" s="83" t="s">
        <v>821</v>
      </c>
      <c r="I111" s="16" t="s">
        <v>743</v>
      </c>
      <c r="J111" s="9" t="s">
        <v>25</v>
      </c>
      <c r="K111" s="9" t="s">
        <v>819</v>
      </c>
      <c r="L111" s="9">
        <v>0</v>
      </c>
      <c r="M111" s="9">
        <v>1</v>
      </c>
      <c r="N111" s="9" t="s">
        <v>25</v>
      </c>
      <c r="O111" s="9">
        <v>47</v>
      </c>
      <c r="P111" s="82">
        <v>0.36199999999999999</v>
      </c>
      <c r="Q111" s="9">
        <v>0.184</v>
      </c>
      <c r="R111" s="9">
        <v>1.258</v>
      </c>
      <c r="S111" s="9">
        <v>-2</v>
      </c>
      <c r="T111" s="9">
        <v>2</v>
      </c>
      <c r="U111" s="9">
        <v>265</v>
      </c>
      <c r="V111" s="9">
        <v>30</v>
      </c>
      <c r="W111" s="82">
        <v>0.89830508474576276</v>
      </c>
      <c r="X111" s="82">
        <v>2</v>
      </c>
      <c r="Y111" s="82">
        <v>2</v>
      </c>
      <c r="Z111" s="82">
        <v>2</v>
      </c>
    </row>
    <row r="112" spans="1:26" ht="16" x14ac:dyDescent="0.2">
      <c r="A112" s="12" t="s">
        <v>1001</v>
      </c>
      <c r="B112" s="11" t="s">
        <v>425</v>
      </c>
      <c r="C112" s="25">
        <v>0</v>
      </c>
      <c r="D112" s="11" t="s">
        <v>17</v>
      </c>
      <c r="E112" s="11" t="s">
        <v>752</v>
      </c>
      <c r="F112" s="83" t="s">
        <v>870</v>
      </c>
      <c r="I112" s="16" t="s">
        <v>744</v>
      </c>
      <c r="O112" s="9">
        <v>48</v>
      </c>
      <c r="P112" s="82">
        <v>0.75</v>
      </c>
      <c r="Q112" s="9">
        <v>0.16700000000000001</v>
      </c>
      <c r="R112" s="9">
        <v>1.1579999999999999</v>
      </c>
      <c r="S112" s="9">
        <v>-2</v>
      </c>
      <c r="T112" s="9">
        <v>2</v>
      </c>
      <c r="U112" s="9">
        <v>232</v>
      </c>
      <c r="V112" s="9">
        <v>63</v>
      </c>
      <c r="W112" s="82">
        <v>0.78644067796610173</v>
      </c>
      <c r="X112" s="82">
        <v>2</v>
      </c>
      <c r="Y112" s="82">
        <v>1.3333333333333333</v>
      </c>
      <c r="Z112" s="82">
        <v>2</v>
      </c>
    </row>
    <row r="113" spans="1:26" ht="16" x14ac:dyDescent="0.2">
      <c r="A113" s="12" t="s">
        <v>1002</v>
      </c>
      <c r="B113" s="11" t="s">
        <v>432</v>
      </c>
      <c r="C113" s="25">
        <v>0</v>
      </c>
      <c r="D113" s="11" t="s">
        <v>14</v>
      </c>
      <c r="E113" s="11" t="s">
        <v>14</v>
      </c>
      <c r="G113" s="83" t="s">
        <v>783</v>
      </c>
      <c r="O113" s="9">
        <v>48</v>
      </c>
      <c r="P113" s="82">
        <v>0.56200000000000006</v>
      </c>
      <c r="Q113" s="9">
        <v>0.16800000000000001</v>
      </c>
      <c r="R113" s="9">
        <v>1.165</v>
      </c>
      <c r="S113" s="9">
        <v>-2</v>
      </c>
      <c r="T113" s="9">
        <v>2</v>
      </c>
      <c r="U113" s="9">
        <v>225</v>
      </c>
      <c r="V113" s="9">
        <v>70</v>
      </c>
      <c r="W113" s="82">
        <v>0.76271186440677963</v>
      </c>
      <c r="X113" s="82">
        <v>1</v>
      </c>
      <c r="Y113" s="82">
        <v>2</v>
      </c>
      <c r="Z113" s="82">
        <v>0</v>
      </c>
    </row>
    <row r="114" spans="1:26" ht="16" x14ac:dyDescent="0.2">
      <c r="A114" s="12" t="s">
        <v>1003</v>
      </c>
      <c r="B114" s="11" t="s">
        <v>105</v>
      </c>
      <c r="C114" s="25">
        <v>0</v>
      </c>
      <c r="D114" s="4" t="s">
        <v>17</v>
      </c>
      <c r="E114" s="11" t="s">
        <v>752</v>
      </c>
      <c r="F114" s="83" t="s">
        <v>870</v>
      </c>
      <c r="G114" s="83" t="s">
        <v>769</v>
      </c>
      <c r="I114" s="16" t="s">
        <v>744</v>
      </c>
      <c r="O114" s="9">
        <v>47</v>
      </c>
      <c r="P114" s="82">
        <v>1.17</v>
      </c>
      <c r="Q114" s="9">
        <v>0.14399999999999999</v>
      </c>
      <c r="R114" s="9">
        <v>0.98499999999999999</v>
      </c>
      <c r="S114" s="9">
        <v>-1</v>
      </c>
      <c r="T114" s="9">
        <v>2</v>
      </c>
      <c r="U114" s="9">
        <v>265</v>
      </c>
      <c r="V114" s="9">
        <v>30</v>
      </c>
      <c r="W114" s="82">
        <v>0.89830508474576276</v>
      </c>
      <c r="X114" s="82">
        <v>2</v>
      </c>
      <c r="Y114" s="82">
        <v>1.3333333333333333</v>
      </c>
      <c r="Z114" s="82">
        <v>1</v>
      </c>
    </row>
    <row r="115" spans="1:26" ht="16" x14ac:dyDescent="0.2">
      <c r="A115" s="12" t="s">
        <v>1004</v>
      </c>
      <c r="B115" s="4" t="s">
        <v>439</v>
      </c>
      <c r="C115" s="25">
        <v>0</v>
      </c>
      <c r="D115" s="4" t="s">
        <v>20</v>
      </c>
      <c r="E115" s="11" t="s">
        <v>752</v>
      </c>
      <c r="F115" s="83" t="s">
        <v>875</v>
      </c>
      <c r="G115" s="83" t="s">
        <v>834</v>
      </c>
      <c r="I115" s="16" t="s">
        <v>738</v>
      </c>
      <c r="J115" s="9" t="s">
        <v>25</v>
      </c>
      <c r="K115" s="9" t="s">
        <v>835</v>
      </c>
      <c r="L115" s="9">
        <v>0</v>
      </c>
      <c r="M115" s="9">
        <v>1</v>
      </c>
      <c r="N115" s="9" t="s">
        <v>25</v>
      </c>
      <c r="O115" s="9">
        <v>47</v>
      </c>
      <c r="P115" s="82">
        <v>0.78700000000000003</v>
      </c>
      <c r="Q115" s="9">
        <v>0.16400000000000001</v>
      </c>
      <c r="R115" s="9">
        <v>1.1220000000000001</v>
      </c>
      <c r="S115" s="9">
        <v>-2</v>
      </c>
      <c r="T115" s="9">
        <v>2</v>
      </c>
      <c r="U115" s="9">
        <v>280</v>
      </c>
      <c r="V115" s="9">
        <v>15</v>
      </c>
      <c r="W115" s="82">
        <v>0.94915254237288138</v>
      </c>
      <c r="X115" s="82">
        <v>2</v>
      </c>
      <c r="Y115" s="82">
        <v>0</v>
      </c>
      <c r="Z115" s="82">
        <v>2</v>
      </c>
    </row>
    <row r="116" spans="1:26" ht="16" x14ac:dyDescent="0.2">
      <c r="A116" s="12" t="s">
        <v>1005</v>
      </c>
      <c r="B116" s="11" t="s">
        <v>762</v>
      </c>
      <c r="C116" s="25">
        <v>0</v>
      </c>
      <c r="D116" s="11" t="s">
        <v>14</v>
      </c>
      <c r="E116" s="11" t="s">
        <v>14</v>
      </c>
      <c r="G116" s="83" t="s">
        <v>761</v>
      </c>
      <c r="O116" s="9">
        <v>49</v>
      </c>
      <c r="P116" s="82">
        <v>0.32700000000000001</v>
      </c>
      <c r="Q116" s="9">
        <v>0.155</v>
      </c>
      <c r="R116" s="9">
        <v>1.0880000000000001</v>
      </c>
      <c r="S116" s="9">
        <v>-2</v>
      </c>
      <c r="T116" s="9">
        <v>2</v>
      </c>
      <c r="U116" s="9">
        <v>197</v>
      </c>
      <c r="V116" s="9">
        <v>98</v>
      </c>
      <c r="W116" s="82">
        <v>0.66779661016949154</v>
      </c>
      <c r="X116" s="82">
        <v>1.2857142857142858</v>
      </c>
      <c r="Y116" s="82">
        <v>1.6666666666666667</v>
      </c>
      <c r="Z116" s="82">
        <v>2</v>
      </c>
    </row>
    <row r="117" spans="1:26" ht="16" x14ac:dyDescent="0.2">
      <c r="A117" s="12" t="s">
        <v>1006</v>
      </c>
      <c r="B117" s="11" t="s">
        <v>451</v>
      </c>
      <c r="C117" s="25">
        <v>0</v>
      </c>
      <c r="D117" s="11" t="s">
        <v>20</v>
      </c>
      <c r="E117" s="11" t="s">
        <v>752</v>
      </c>
      <c r="F117" s="83" t="s">
        <v>875</v>
      </c>
      <c r="G117" s="83" t="s">
        <v>800</v>
      </c>
      <c r="I117" s="16" t="s">
        <v>744</v>
      </c>
      <c r="J117" s="9" t="s">
        <v>29</v>
      </c>
      <c r="K117" s="9" t="s">
        <v>730</v>
      </c>
      <c r="L117" s="9">
        <v>1</v>
      </c>
      <c r="M117" s="9">
        <v>0</v>
      </c>
      <c r="N117" s="9" t="s">
        <v>29</v>
      </c>
      <c r="O117" s="9">
        <v>50</v>
      </c>
      <c r="P117" s="82">
        <v>0.52</v>
      </c>
      <c r="Q117" s="9">
        <v>0.152</v>
      </c>
      <c r="R117" s="9">
        <v>1.0740000000000001</v>
      </c>
      <c r="S117" s="9">
        <v>-2</v>
      </c>
      <c r="T117" s="9">
        <v>2</v>
      </c>
      <c r="U117" s="9">
        <v>223</v>
      </c>
      <c r="V117" s="9">
        <v>72</v>
      </c>
      <c r="W117" s="82">
        <v>0.75593220338983047</v>
      </c>
      <c r="X117" s="82">
        <v>2</v>
      </c>
      <c r="Y117" s="82">
        <v>1.6666666666666667</v>
      </c>
      <c r="Z117" s="82">
        <v>2</v>
      </c>
    </row>
    <row r="118" spans="1:26" ht="16" x14ac:dyDescent="0.2">
      <c r="A118" s="12" t="s">
        <v>1007</v>
      </c>
      <c r="B118" s="11" t="s">
        <v>457</v>
      </c>
      <c r="C118" s="25">
        <v>0</v>
      </c>
      <c r="D118" s="11" t="s">
        <v>20</v>
      </c>
      <c r="E118" s="11" t="s">
        <v>752</v>
      </c>
      <c r="F118" s="83" t="s">
        <v>875</v>
      </c>
      <c r="G118" s="63" t="s">
        <v>764</v>
      </c>
      <c r="I118" s="16" t="s">
        <v>744</v>
      </c>
      <c r="J118" s="9" t="s">
        <v>29</v>
      </c>
      <c r="K118" s="9" t="s">
        <v>765</v>
      </c>
      <c r="L118" s="9">
        <v>1</v>
      </c>
      <c r="M118" s="9">
        <v>0</v>
      </c>
      <c r="N118" s="9" t="s">
        <v>29</v>
      </c>
      <c r="O118" s="9">
        <v>49</v>
      </c>
      <c r="P118" s="82">
        <v>8.2000000000000003E-2</v>
      </c>
      <c r="Q118" s="9">
        <v>0.17699999999999999</v>
      </c>
      <c r="R118" s="9">
        <v>1.2390000000000001</v>
      </c>
      <c r="S118" s="9">
        <v>-2</v>
      </c>
      <c r="T118" s="9">
        <v>2</v>
      </c>
      <c r="U118" s="9">
        <v>270</v>
      </c>
      <c r="V118" s="9">
        <v>25</v>
      </c>
      <c r="W118" s="82">
        <v>0.9152542372881356</v>
      </c>
      <c r="X118" s="82">
        <v>2</v>
      </c>
      <c r="Y118" s="82">
        <v>0.66666666666666663</v>
      </c>
      <c r="Z118" s="82">
        <v>2</v>
      </c>
    </row>
    <row r="119" spans="1:26" ht="16" x14ac:dyDescent="0.2">
      <c r="A119" s="12" t="s">
        <v>1008</v>
      </c>
      <c r="B119" s="4" t="s">
        <v>463</v>
      </c>
      <c r="C119" s="25">
        <v>0</v>
      </c>
      <c r="D119" s="4" t="s">
        <v>17</v>
      </c>
      <c r="E119" s="11" t="s">
        <v>752</v>
      </c>
      <c r="F119" s="83" t="s">
        <v>870</v>
      </c>
      <c r="G119" s="83" t="s">
        <v>803</v>
      </c>
      <c r="I119" s="16" t="s">
        <v>738</v>
      </c>
      <c r="O119" s="9">
        <v>47</v>
      </c>
      <c r="P119" s="82">
        <v>1.149</v>
      </c>
      <c r="Q119" s="9">
        <v>0.122</v>
      </c>
      <c r="R119" s="9">
        <v>0.83399999999999996</v>
      </c>
      <c r="S119" s="9">
        <v>-1</v>
      </c>
      <c r="T119" s="9">
        <v>2</v>
      </c>
      <c r="U119" s="9">
        <v>262</v>
      </c>
      <c r="V119" s="9">
        <v>33</v>
      </c>
      <c r="W119" s="82">
        <v>0.88813559322033897</v>
      </c>
      <c r="X119" s="82">
        <v>2</v>
      </c>
      <c r="Y119" s="82">
        <v>1.3333333333333333</v>
      </c>
      <c r="Z119" s="82">
        <v>2</v>
      </c>
    </row>
    <row r="120" spans="1:26" ht="16" x14ac:dyDescent="0.2">
      <c r="A120" s="12" t="s">
        <v>1009</v>
      </c>
      <c r="B120" s="23" t="s">
        <v>790</v>
      </c>
      <c r="C120" s="25">
        <v>0</v>
      </c>
      <c r="D120" s="96" t="s">
        <v>14</v>
      </c>
      <c r="E120" s="11" t="s">
        <v>14</v>
      </c>
      <c r="G120" s="83" t="s">
        <v>791</v>
      </c>
      <c r="O120" s="9">
        <v>46</v>
      </c>
      <c r="P120" s="82">
        <v>0.39100000000000001</v>
      </c>
      <c r="Q120" s="9">
        <v>0.21199999999999999</v>
      </c>
      <c r="R120" s="9">
        <v>1.4370000000000001</v>
      </c>
      <c r="S120" s="9">
        <v>-2</v>
      </c>
      <c r="T120" s="9">
        <v>2</v>
      </c>
      <c r="U120" s="9">
        <v>201</v>
      </c>
      <c r="V120" s="9">
        <v>94</v>
      </c>
      <c r="W120" s="82">
        <v>0.68135593220338986</v>
      </c>
      <c r="X120" s="82">
        <v>1.5714285714285714</v>
      </c>
      <c r="Y120" s="82">
        <v>2</v>
      </c>
      <c r="Z120" s="82">
        <v>1</v>
      </c>
    </row>
    <row r="121" spans="1:26" ht="16" x14ac:dyDescent="0.2">
      <c r="A121" s="12" t="s">
        <v>1010</v>
      </c>
      <c r="B121" s="4" t="s">
        <v>477</v>
      </c>
      <c r="C121" s="25">
        <v>0</v>
      </c>
      <c r="D121" s="4" t="s">
        <v>17</v>
      </c>
      <c r="E121" s="11" t="s">
        <v>752</v>
      </c>
      <c r="F121" s="83" t="s">
        <v>870</v>
      </c>
      <c r="G121" s="83" t="s">
        <v>753</v>
      </c>
      <c r="I121" s="16" t="s">
        <v>738</v>
      </c>
      <c r="O121" s="9">
        <v>49</v>
      </c>
      <c r="P121" s="82">
        <v>1</v>
      </c>
      <c r="Q121" s="9">
        <v>0.16</v>
      </c>
      <c r="R121" s="9">
        <v>1.1180000000000001</v>
      </c>
      <c r="S121" s="9">
        <v>-2</v>
      </c>
      <c r="T121" s="9">
        <v>2</v>
      </c>
      <c r="U121" s="9">
        <v>276</v>
      </c>
      <c r="V121" s="9">
        <v>19</v>
      </c>
      <c r="W121" s="82">
        <v>0.93559322033898307</v>
      </c>
      <c r="X121" s="82">
        <v>2</v>
      </c>
      <c r="Y121" s="82">
        <v>0.66666666666666663</v>
      </c>
      <c r="Z121" s="82">
        <v>2</v>
      </c>
    </row>
    <row r="122" spans="1:26" ht="16" x14ac:dyDescent="0.2">
      <c r="A122" s="12" t="s">
        <v>1011</v>
      </c>
      <c r="B122" s="4" t="s">
        <v>839</v>
      </c>
      <c r="C122" s="25">
        <v>0</v>
      </c>
      <c r="D122" s="4" t="s">
        <v>14</v>
      </c>
      <c r="E122" s="11" t="s">
        <v>14</v>
      </c>
      <c r="G122" s="83" t="s">
        <v>838</v>
      </c>
      <c r="O122" s="9">
        <v>49</v>
      </c>
      <c r="P122" s="82">
        <v>-0.878</v>
      </c>
      <c r="Q122" s="9">
        <v>0.188</v>
      </c>
      <c r="R122" s="9">
        <v>1.3169999999999999</v>
      </c>
      <c r="S122" s="9">
        <v>-2</v>
      </c>
      <c r="T122" s="9">
        <v>2</v>
      </c>
      <c r="U122" s="9">
        <v>175</v>
      </c>
      <c r="V122" s="9">
        <v>120</v>
      </c>
      <c r="W122" s="82">
        <v>0.59322033898305082</v>
      </c>
      <c r="X122" s="82">
        <v>2</v>
      </c>
      <c r="Y122" s="82">
        <v>2</v>
      </c>
      <c r="Z122" s="82">
        <v>2</v>
      </c>
    </row>
    <row r="123" spans="1:26" ht="16" x14ac:dyDescent="0.2">
      <c r="A123" s="12" t="s">
        <v>1012</v>
      </c>
      <c r="B123" s="4" t="s">
        <v>798</v>
      </c>
      <c r="C123" s="25">
        <v>0</v>
      </c>
      <c r="D123" s="11" t="s">
        <v>20</v>
      </c>
      <c r="E123" s="11" t="s">
        <v>752</v>
      </c>
      <c r="F123" s="83" t="s">
        <v>875</v>
      </c>
      <c r="G123" s="83" t="s">
        <v>795</v>
      </c>
      <c r="H123" s="16" t="s">
        <v>797</v>
      </c>
      <c r="I123" s="16" t="s">
        <v>743</v>
      </c>
      <c r="J123" s="9" t="s">
        <v>29</v>
      </c>
      <c r="K123" s="9" t="s">
        <v>730</v>
      </c>
      <c r="L123" s="9">
        <v>1</v>
      </c>
      <c r="M123" s="9">
        <v>0</v>
      </c>
      <c r="N123" s="9" t="s">
        <v>29</v>
      </c>
      <c r="O123" s="9">
        <v>49</v>
      </c>
      <c r="P123" s="82">
        <v>0.10199999999999999</v>
      </c>
      <c r="Q123" s="9">
        <v>0.19600000000000001</v>
      </c>
      <c r="R123" s="9">
        <v>1.373</v>
      </c>
      <c r="S123" s="9">
        <v>-2</v>
      </c>
      <c r="T123" s="9">
        <v>2</v>
      </c>
      <c r="U123" s="9">
        <v>251</v>
      </c>
      <c r="V123" s="9">
        <v>44</v>
      </c>
      <c r="W123" s="82">
        <v>0.85084745762711866</v>
      </c>
      <c r="X123" s="82">
        <v>2</v>
      </c>
      <c r="Y123" s="82">
        <v>1.6666666666666667</v>
      </c>
      <c r="Z123" s="82">
        <v>2</v>
      </c>
    </row>
    <row r="124" spans="1:26" ht="16" x14ac:dyDescent="0.2">
      <c r="A124" s="12" t="s">
        <v>1013</v>
      </c>
      <c r="B124" s="4" t="s">
        <v>306</v>
      </c>
      <c r="C124" s="25">
        <v>0</v>
      </c>
      <c r="D124" s="11" t="s">
        <v>20</v>
      </c>
      <c r="E124" s="11" t="s">
        <v>752</v>
      </c>
      <c r="F124" s="83" t="s">
        <v>875</v>
      </c>
      <c r="G124" s="83" t="s">
        <v>813</v>
      </c>
      <c r="H124" s="16" t="s">
        <v>758</v>
      </c>
      <c r="I124" s="16" t="s">
        <v>743</v>
      </c>
      <c r="J124" s="9" t="s">
        <v>25</v>
      </c>
      <c r="K124" s="9" t="s">
        <v>758</v>
      </c>
      <c r="L124" s="9">
        <v>1</v>
      </c>
      <c r="M124" s="9">
        <v>1</v>
      </c>
      <c r="N124" s="9" t="s">
        <v>887</v>
      </c>
      <c r="O124" s="9">
        <v>48</v>
      </c>
      <c r="P124" s="82">
        <v>1.167</v>
      </c>
      <c r="Q124" s="9">
        <v>0.153</v>
      </c>
      <c r="R124" s="9">
        <v>1.0589999999999999</v>
      </c>
      <c r="S124" s="9">
        <v>-2</v>
      </c>
      <c r="T124" s="9">
        <v>2</v>
      </c>
      <c r="U124" s="9">
        <v>264</v>
      </c>
      <c r="V124" s="9">
        <v>31</v>
      </c>
      <c r="W124" s="82">
        <v>0.89491525423728813</v>
      </c>
      <c r="X124" s="82">
        <v>0.8571428571428571</v>
      </c>
      <c r="Y124" s="82">
        <v>0</v>
      </c>
      <c r="Z124" s="82">
        <v>0</v>
      </c>
    </row>
    <row r="125" spans="1:26" ht="16" x14ac:dyDescent="0.2">
      <c r="A125" s="12" t="s">
        <v>1014</v>
      </c>
      <c r="B125" s="11" t="s">
        <v>114</v>
      </c>
      <c r="C125" s="25">
        <v>0</v>
      </c>
      <c r="D125" s="11" t="s">
        <v>20</v>
      </c>
      <c r="E125" s="11" t="s">
        <v>752</v>
      </c>
      <c r="F125" s="83" t="s">
        <v>875</v>
      </c>
      <c r="G125" s="83" t="s">
        <v>729</v>
      </c>
      <c r="I125" s="16" t="s">
        <v>744</v>
      </c>
      <c r="J125" s="9" t="s">
        <v>29</v>
      </c>
      <c r="K125" s="9" t="s">
        <v>730</v>
      </c>
      <c r="L125" s="9">
        <v>1</v>
      </c>
      <c r="M125" s="9">
        <v>0</v>
      </c>
      <c r="N125" s="9" t="s">
        <v>29</v>
      </c>
      <c r="O125" s="9">
        <v>49</v>
      </c>
      <c r="P125" s="82">
        <v>0.49</v>
      </c>
      <c r="Q125" s="9">
        <v>0.17499999999999999</v>
      </c>
      <c r="R125" s="9">
        <v>1.2270000000000001</v>
      </c>
      <c r="S125" s="9">
        <v>-2</v>
      </c>
      <c r="T125" s="9">
        <v>2</v>
      </c>
      <c r="U125" s="9">
        <v>265</v>
      </c>
      <c r="V125" s="9">
        <v>30</v>
      </c>
      <c r="W125" s="82">
        <v>0.89830508474576276</v>
      </c>
      <c r="X125" s="82">
        <v>1.7142857142857142</v>
      </c>
      <c r="Y125" s="82">
        <v>0.66666666666666663</v>
      </c>
      <c r="Z125" s="82">
        <v>1</v>
      </c>
    </row>
    <row r="126" spans="1:26" ht="16" x14ac:dyDescent="0.2">
      <c r="A126" s="12" t="s">
        <v>1015</v>
      </c>
      <c r="B126" s="4" t="s">
        <v>75</v>
      </c>
      <c r="C126" s="25">
        <v>0</v>
      </c>
      <c r="D126" s="11" t="s">
        <v>20</v>
      </c>
      <c r="E126" s="11" t="s">
        <v>752</v>
      </c>
      <c r="F126" s="83" t="s">
        <v>875</v>
      </c>
      <c r="G126" s="83" t="s">
        <v>821</v>
      </c>
      <c r="I126" s="16" t="s">
        <v>743</v>
      </c>
      <c r="J126" s="9" t="s">
        <v>25</v>
      </c>
      <c r="K126" s="9" t="s">
        <v>819</v>
      </c>
      <c r="L126" s="9">
        <v>0</v>
      </c>
      <c r="M126" s="9">
        <v>1</v>
      </c>
      <c r="N126" s="9" t="s">
        <v>25</v>
      </c>
      <c r="O126" s="9">
        <v>49</v>
      </c>
      <c r="P126" s="82">
        <v>0.224</v>
      </c>
      <c r="Q126" s="9">
        <v>0.16600000000000001</v>
      </c>
      <c r="R126" s="9">
        <v>1.159</v>
      </c>
      <c r="S126" s="9">
        <v>-2</v>
      </c>
      <c r="T126" s="9">
        <v>2</v>
      </c>
      <c r="U126" s="9">
        <v>229</v>
      </c>
      <c r="V126" s="9">
        <v>66</v>
      </c>
      <c r="W126" s="82">
        <v>0.77627118644067794</v>
      </c>
      <c r="X126" s="82">
        <v>2</v>
      </c>
      <c r="Y126" s="82">
        <v>1.6666666666666667</v>
      </c>
      <c r="Z126" s="82">
        <v>2</v>
      </c>
    </row>
    <row r="127" spans="1:26" ht="16" x14ac:dyDescent="0.2">
      <c r="A127" s="12" t="s">
        <v>1016</v>
      </c>
      <c r="B127" s="4" t="s">
        <v>354</v>
      </c>
      <c r="C127" s="25">
        <v>0</v>
      </c>
      <c r="D127" s="4" t="s">
        <v>17</v>
      </c>
      <c r="E127" s="11" t="s">
        <v>752</v>
      </c>
      <c r="F127" s="83" t="s">
        <v>870</v>
      </c>
      <c r="G127" s="83" t="s">
        <v>809</v>
      </c>
      <c r="I127" s="16" t="s">
        <v>744</v>
      </c>
      <c r="O127" s="9">
        <v>49</v>
      </c>
      <c r="P127" s="82">
        <v>0.878</v>
      </c>
      <c r="Q127" s="9">
        <v>0.159</v>
      </c>
      <c r="R127" s="9">
        <v>1.111</v>
      </c>
      <c r="S127" s="9">
        <v>-2</v>
      </c>
      <c r="T127" s="9">
        <v>2</v>
      </c>
      <c r="U127" s="9">
        <v>276</v>
      </c>
      <c r="V127" s="9">
        <v>19</v>
      </c>
      <c r="W127" s="82">
        <v>0.93559322033898307</v>
      </c>
      <c r="X127" s="82">
        <v>2</v>
      </c>
      <c r="Y127" s="82">
        <v>0.33333333333333331</v>
      </c>
      <c r="Z127" s="82">
        <v>2</v>
      </c>
    </row>
    <row r="128" spans="1:26" ht="16" x14ac:dyDescent="0.2">
      <c r="A128" s="12" t="s">
        <v>1017</v>
      </c>
      <c r="B128" s="4" t="s">
        <v>97</v>
      </c>
      <c r="C128" s="25">
        <v>0</v>
      </c>
      <c r="D128" s="4" t="s">
        <v>17</v>
      </c>
      <c r="E128" s="11" t="s">
        <v>752</v>
      </c>
      <c r="F128" s="83" t="s">
        <v>870</v>
      </c>
      <c r="G128" s="83" t="s">
        <v>803</v>
      </c>
      <c r="I128" s="16" t="s">
        <v>738</v>
      </c>
      <c r="O128" s="9">
        <v>49</v>
      </c>
      <c r="P128" s="82">
        <v>0.61199999999999999</v>
      </c>
      <c r="Q128" s="9">
        <v>0.16400000000000001</v>
      </c>
      <c r="R128" s="9">
        <v>1.151</v>
      </c>
      <c r="S128" s="9">
        <v>-2</v>
      </c>
      <c r="T128" s="9">
        <v>2</v>
      </c>
      <c r="U128" s="9">
        <v>257</v>
      </c>
      <c r="V128" s="9">
        <v>38</v>
      </c>
      <c r="W128" s="82">
        <v>0.87118644067796613</v>
      </c>
      <c r="X128" s="82">
        <v>2</v>
      </c>
      <c r="Y128" s="82">
        <v>2</v>
      </c>
      <c r="Z128" s="82">
        <v>2</v>
      </c>
    </row>
    <row r="129" spans="1:26" ht="16" x14ac:dyDescent="0.2">
      <c r="A129" s="12" t="s">
        <v>1018</v>
      </c>
      <c r="B129" s="11" t="s">
        <v>107</v>
      </c>
      <c r="C129" s="25">
        <v>0</v>
      </c>
      <c r="D129" s="11" t="s">
        <v>17</v>
      </c>
      <c r="E129" s="11" t="s">
        <v>752</v>
      </c>
      <c r="F129" s="83" t="s">
        <v>870</v>
      </c>
      <c r="G129" s="63" t="s">
        <v>742</v>
      </c>
      <c r="I129" s="16" t="s">
        <v>738</v>
      </c>
      <c r="O129" s="9">
        <v>48</v>
      </c>
      <c r="P129" s="82">
        <v>0.79200000000000004</v>
      </c>
      <c r="Q129" s="9">
        <v>0.16300000000000001</v>
      </c>
      <c r="R129" s="9">
        <v>1.129</v>
      </c>
      <c r="S129" s="9">
        <v>-2</v>
      </c>
      <c r="T129" s="9">
        <v>2</v>
      </c>
      <c r="U129" s="9">
        <v>281</v>
      </c>
      <c r="V129" s="9">
        <v>14</v>
      </c>
      <c r="W129" s="82">
        <v>0.9525423728813559</v>
      </c>
      <c r="X129" s="82">
        <v>2</v>
      </c>
      <c r="Y129" s="82">
        <v>1.3333333333333333</v>
      </c>
      <c r="Z129" s="82">
        <v>2</v>
      </c>
    </row>
    <row r="130" spans="1:26" ht="16" x14ac:dyDescent="0.2">
      <c r="A130" s="12" t="s">
        <v>1019</v>
      </c>
      <c r="B130" s="4" t="s">
        <v>134</v>
      </c>
      <c r="C130" s="25">
        <v>0</v>
      </c>
      <c r="D130" s="11" t="s">
        <v>20</v>
      </c>
      <c r="E130" s="11" t="s">
        <v>752</v>
      </c>
      <c r="F130" s="83" t="s">
        <v>875</v>
      </c>
      <c r="G130" s="83" t="s">
        <v>761</v>
      </c>
      <c r="I130" s="16" t="s">
        <v>743</v>
      </c>
      <c r="J130" s="9" t="s">
        <v>25</v>
      </c>
      <c r="K130" s="9" t="s">
        <v>758</v>
      </c>
      <c r="L130" s="9">
        <v>0</v>
      </c>
      <c r="M130" s="9">
        <v>1</v>
      </c>
      <c r="N130" s="9" t="s">
        <v>25</v>
      </c>
      <c r="O130" s="9">
        <v>49</v>
      </c>
      <c r="P130" s="82">
        <v>0.93899999999999995</v>
      </c>
      <c r="Q130" s="9">
        <v>0.16300000000000001</v>
      </c>
      <c r="R130" s="9">
        <v>1.1439999999999999</v>
      </c>
      <c r="S130" s="9">
        <v>-2</v>
      </c>
      <c r="T130" s="9">
        <v>2</v>
      </c>
      <c r="U130" s="9">
        <v>272</v>
      </c>
      <c r="V130" s="9">
        <v>23</v>
      </c>
      <c r="W130" s="82">
        <v>0.92203389830508475</v>
      </c>
      <c r="X130" s="82">
        <v>2</v>
      </c>
      <c r="Y130" s="82">
        <v>0</v>
      </c>
      <c r="Z130" s="82">
        <v>2</v>
      </c>
    </row>
    <row r="131" spans="1:26" ht="16" x14ac:dyDescent="0.2">
      <c r="A131" s="12" t="s">
        <v>1020</v>
      </c>
      <c r="B131" s="11" t="s">
        <v>768</v>
      </c>
      <c r="C131" s="25">
        <v>0</v>
      </c>
      <c r="D131" s="4" t="s">
        <v>17</v>
      </c>
      <c r="E131" s="11" t="s">
        <v>752</v>
      </c>
      <c r="F131" s="83" t="s">
        <v>870</v>
      </c>
      <c r="G131" s="83" t="s">
        <v>769</v>
      </c>
      <c r="I131" s="16" t="s">
        <v>744</v>
      </c>
      <c r="O131" s="9">
        <v>48</v>
      </c>
      <c r="P131" s="82">
        <v>1.0209999999999999</v>
      </c>
      <c r="Q131" s="9">
        <v>0.14099999999999999</v>
      </c>
      <c r="R131" s="9">
        <v>0.97799999999999998</v>
      </c>
      <c r="S131" s="9">
        <v>-2</v>
      </c>
      <c r="T131" s="9">
        <v>2</v>
      </c>
      <c r="U131" s="9">
        <v>263</v>
      </c>
      <c r="V131" s="9">
        <v>32</v>
      </c>
      <c r="W131" s="82">
        <v>0.8915254237288136</v>
      </c>
      <c r="X131" s="82">
        <v>2</v>
      </c>
      <c r="Y131" s="82">
        <v>2</v>
      </c>
      <c r="Z131" s="82">
        <v>2</v>
      </c>
    </row>
    <row r="132" spans="1:26" ht="16" x14ac:dyDescent="0.2">
      <c r="A132" s="12" t="s">
        <v>1021</v>
      </c>
      <c r="B132" s="11" t="s">
        <v>805</v>
      </c>
      <c r="C132" s="25">
        <v>1</v>
      </c>
      <c r="D132" s="4" t="s">
        <v>17</v>
      </c>
      <c r="E132" s="11" t="s">
        <v>752</v>
      </c>
      <c r="F132" s="83" t="s">
        <v>870</v>
      </c>
      <c r="G132" s="83" t="s">
        <v>803</v>
      </c>
      <c r="I132" s="16" t="s">
        <v>738</v>
      </c>
      <c r="O132" s="9">
        <v>47</v>
      </c>
      <c r="P132" s="82">
        <v>0.83</v>
      </c>
      <c r="Q132" s="9">
        <v>0.14399999999999999</v>
      </c>
      <c r="R132" s="9">
        <v>0.98499999999999999</v>
      </c>
      <c r="S132" s="9">
        <v>-1</v>
      </c>
      <c r="T132" s="9">
        <v>2</v>
      </c>
      <c r="U132" s="9">
        <v>266</v>
      </c>
      <c r="V132" s="9">
        <v>29</v>
      </c>
      <c r="W132" s="82">
        <v>0.90169491525423728</v>
      </c>
      <c r="X132" s="82">
        <v>2</v>
      </c>
      <c r="Y132" s="82">
        <v>2</v>
      </c>
      <c r="Z132" s="82">
        <v>2</v>
      </c>
    </row>
    <row r="133" spans="1:26" ht="16" x14ac:dyDescent="0.2">
      <c r="A133" s="12" t="s">
        <v>1022</v>
      </c>
      <c r="B133" s="11" t="s">
        <v>160</v>
      </c>
      <c r="C133" s="25">
        <v>0</v>
      </c>
      <c r="D133" s="11" t="s">
        <v>17</v>
      </c>
      <c r="E133" s="11" t="s">
        <v>752</v>
      </c>
      <c r="F133" s="83" t="s">
        <v>870</v>
      </c>
      <c r="G133" s="63" t="s">
        <v>742</v>
      </c>
      <c r="I133" s="16" t="s">
        <v>738</v>
      </c>
      <c r="O133" s="9">
        <v>49</v>
      </c>
      <c r="P133" s="82">
        <v>0.83699999999999997</v>
      </c>
      <c r="Q133" s="9">
        <v>0.185</v>
      </c>
      <c r="R133" s="9">
        <v>1.2969999999999999</v>
      </c>
      <c r="S133" s="9">
        <v>-2</v>
      </c>
      <c r="T133" s="9">
        <v>2</v>
      </c>
      <c r="U133" s="9">
        <v>278</v>
      </c>
      <c r="V133" s="9">
        <v>17</v>
      </c>
      <c r="W133" s="82">
        <v>0.94237288135593222</v>
      </c>
      <c r="X133" s="82">
        <v>2</v>
      </c>
      <c r="Y133" s="82">
        <v>0.33333333333333331</v>
      </c>
      <c r="Z133" s="82">
        <v>2</v>
      </c>
    </row>
    <row r="134" spans="1:26" ht="16" x14ac:dyDescent="0.2">
      <c r="A134" s="12" t="s">
        <v>1023</v>
      </c>
      <c r="B134" s="11" t="s">
        <v>168</v>
      </c>
      <c r="C134" s="25">
        <v>0</v>
      </c>
      <c r="D134" s="11" t="s">
        <v>20</v>
      </c>
      <c r="E134" s="11" t="s">
        <v>752</v>
      </c>
      <c r="F134" s="83" t="s">
        <v>875</v>
      </c>
      <c r="I134" s="16" t="s">
        <v>738</v>
      </c>
      <c r="J134" s="9" t="s">
        <v>29</v>
      </c>
      <c r="K134" s="9" t="s">
        <v>730</v>
      </c>
      <c r="L134" s="9">
        <v>1</v>
      </c>
      <c r="M134" s="9">
        <v>0</v>
      </c>
      <c r="N134" s="9" t="s">
        <v>29</v>
      </c>
      <c r="O134" s="9">
        <v>48</v>
      </c>
      <c r="P134" s="82">
        <v>4.2000000000000003E-2</v>
      </c>
      <c r="Q134" s="9">
        <v>0.20399999999999999</v>
      </c>
      <c r="R134" s="9">
        <v>1.4139999999999999</v>
      </c>
      <c r="S134" s="9">
        <v>-2</v>
      </c>
      <c r="T134" s="9">
        <v>2</v>
      </c>
      <c r="U134" s="9">
        <v>257</v>
      </c>
      <c r="V134" s="9">
        <v>38</v>
      </c>
      <c r="W134" s="82">
        <v>0.87118644067796613</v>
      </c>
      <c r="X134" s="82">
        <v>2</v>
      </c>
      <c r="Y134" s="82">
        <v>0.33333333333333331</v>
      </c>
      <c r="Z134" s="82">
        <v>2</v>
      </c>
    </row>
    <row r="135" spans="1:26" ht="16" x14ac:dyDescent="0.2">
      <c r="A135" s="12" t="s">
        <v>1024</v>
      </c>
      <c r="B135" s="11" t="s">
        <v>177</v>
      </c>
      <c r="C135" s="25">
        <v>1</v>
      </c>
      <c r="D135" s="11" t="s">
        <v>20</v>
      </c>
      <c r="E135" s="11" t="s">
        <v>752</v>
      </c>
      <c r="F135" s="83" t="s">
        <v>875</v>
      </c>
      <c r="G135" s="83" t="s">
        <v>795</v>
      </c>
      <c r="I135" s="16" t="s">
        <v>743</v>
      </c>
      <c r="J135" s="9" t="s">
        <v>29</v>
      </c>
      <c r="K135" s="9" t="s">
        <v>730</v>
      </c>
      <c r="L135" s="9">
        <v>1</v>
      </c>
      <c r="M135" s="9">
        <v>0</v>
      </c>
      <c r="N135" s="9" t="s">
        <v>29</v>
      </c>
      <c r="O135" s="9">
        <v>50</v>
      </c>
      <c r="P135" s="82">
        <v>0.68</v>
      </c>
      <c r="Q135" s="9">
        <v>0.11600000000000001</v>
      </c>
      <c r="R135" s="9">
        <v>0.81899999999999995</v>
      </c>
      <c r="S135" s="9">
        <v>-1</v>
      </c>
      <c r="T135" s="9">
        <v>2</v>
      </c>
      <c r="U135" s="9">
        <v>233</v>
      </c>
      <c r="V135" s="9">
        <v>62</v>
      </c>
      <c r="W135" s="82">
        <v>0.78983050847457625</v>
      </c>
      <c r="X135" s="82">
        <v>2</v>
      </c>
      <c r="Y135" s="82">
        <v>2</v>
      </c>
      <c r="Z135" s="82">
        <v>2</v>
      </c>
    </row>
    <row r="136" spans="1:26" ht="16" x14ac:dyDescent="0.2">
      <c r="A136" s="12" t="s">
        <v>1025</v>
      </c>
      <c r="B136" s="4" t="s">
        <v>185</v>
      </c>
      <c r="C136" s="25">
        <v>0</v>
      </c>
      <c r="D136" s="11" t="s">
        <v>20</v>
      </c>
      <c r="E136" s="11" t="s">
        <v>752</v>
      </c>
      <c r="F136" s="83" t="s">
        <v>875</v>
      </c>
      <c r="G136" s="83" t="s">
        <v>758</v>
      </c>
      <c r="I136" s="16" t="s">
        <v>743</v>
      </c>
      <c r="J136" s="9" t="s">
        <v>25</v>
      </c>
      <c r="K136" s="9" t="s">
        <v>758</v>
      </c>
      <c r="L136" s="9">
        <v>0</v>
      </c>
      <c r="M136" s="9">
        <v>1</v>
      </c>
      <c r="N136" s="9" t="s">
        <v>25</v>
      </c>
      <c r="O136" s="9">
        <v>48</v>
      </c>
      <c r="P136" s="82">
        <v>0.97899999999999998</v>
      </c>
      <c r="Q136" s="9">
        <v>0.153</v>
      </c>
      <c r="R136" s="9">
        <v>1.0620000000000001</v>
      </c>
      <c r="S136" s="9">
        <v>-2</v>
      </c>
      <c r="T136" s="9">
        <v>2</v>
      </c>
      <c r="U136" s="9">
        <v>260</v>
      </c>
      <c r="V136" s="9">
        <v>35</v>
      </c>
      <c r="W136" s="82">
        <v>0.88135593220338981</v>
      </c>
      <c r="X136" s="82">
        <v>2</v>
      </c>
      <c r="Y136" s="82">
        <v>0.66666666666666663</v>
      </c>
      <c r="Z136" s="82">
        <v>2</v>
      </c>
    </row>
    <row r="137" spans="1:26" ht="16" x14ac:dyDescent="0.2">
      <c r="A137" s="12" t="s">
        <v>1026</v>
      </c>
      <c r="B137" s="11" t="s">
        <v>352</v>
      </c>
      <c r="C137" s="25">
        <v>0</v>
      </c>
      <c r="D137" s="11" t="s">
        <v>20</v>
      </c>
      <c r="E137" s="11" t="s">
        <v>752</v>
      </c>
      <c r="F137" s="83" t="s">
        <v>875</v>
      </c>
      <c r="G137" s="83" t="s">
        <v>813</v>
      </c>
      <c r="I137" s="16" t="s">
        <v>743</v>
      </c>
      <c r="J137" s="9" t="s">
        <v>29</v>
      </c>
      <c r="K137" s="9" t="s">
        <v>806</v>
      </c>
      <c r="L137" s="9">
        <v>1</v>
      </c>
      <c r="M137" s="9">
        <v>0</v>
      </c>
      <c r="N137" s="9" t="s">
        <v>29</v>
      </c>
      <c r="O137" s="9">
        <v>47</v>
      </c>
      <c r="P137" s="82">
        <v>0.745</v>
      </c>
      <c r="Q137" s="9">
        <v>0.16500000000000001</v>
      </c>
      <c r="R137" s="9">
        <v>1.1319999999999999</v>
      </c>
      <c r="S137" s="9">
        <v>-2</v>
      </c>
      <c r="T137" s="9">
        <v>2</v>
      </c>
      <c r="U137" s="9">
        <v>247</v>
      </c>
      <c r="V137" s="9">
        <v>48</v>
      </c>
      <c r="W137" s="82">
        <v>0.83728813559322035</v>
      </c>
      <c r="X137" s="82">
        <v>1.7142857142857142</v>
      </c>
      <c r="Y137" s="82">
        <v>0.33333333333333331</v>
      </c>
      <c r="Z137" s="82">
        <v>2</v>
      </c>
    </row>
    <row r="138" spans="1:26" ht="32" x14ac:dyDescent="0.2">
      <c r="A138" s="53" t="s">
        <v>1027</v>
      </c>
      <c r="B138" s="36" t="s">
        <v>202</v>
      </c>
      <c r="C138" s="53">
        <v>0</v>
      </c>
      <c r="D138" s="36" t="s">
        <v>14</v>
      </c>
      <c r="E138" s="11" t="s">
        <v>14</v>
      </c>
      <c r="G138" s="94"/>
      <c r="O138" s="9">
        <v>49</v>
      </c>
      <c r="P138" s="82">
        <v>4.1000000000000002E-2</v>
      </c>
      <c r="Q138" s="9">
        <v>0.189</v>
      </c>
      <c r="R138" s="9">
        <v>1.3220000000000001</v>
      </c>
      <c r="S138" s="9">
        <v>-2</v>
      </c>
      <c r="T138" s="9">
        <v>2</v>
      </c>
      <c r="U138" s="9">
        <v>289</v>
      </c>
      <c r="V138" s="9">
        <v>6</v>
      </c>
      <c r="W138" s="82">
        <v>0.97966101694915253</v>
      </c>
      <c r="X138" s="82">
        <v>2</v>
      </c>
      <c r="Y138" s="82">
        <v>0</v>
      </c>
      <c r="Z138" s="82">
        <v>1</v>
      </c>
    </row>
    <row r="139" spans="1:26" ht="16" x14ac:dyDescent="0.2">
      <c r="A139" s="12" t="s">
        <v>1028</v>
      </c>
      <c r="B139" s="4" t="s">
        <v>209</v>
      </c>
      <c r="C139" s="25">
        <v>0</v>
      </c>
      <c r="D139" s="4" t="s">
        <v>14</v>
      </c>
      <c r="E139" s="11" t="s">
        <v>14</v>
      </c>
      <c r="G139" s="83" t="s">
        <v>773</v>
      </c>
      <c r="O139" s="9">
        <v>49</v>
      </c>
      <c r="P139" s="82">
        <v>-0.26500000000000001</v>
      </c>
      <c r="Q139" s="9">
        <v>0.17699999999999999</v>
      </c>
      <c r="R139" s="9">
        <v>1.238</v>
      </c>
      <c r="S139" s="9">
        <v>-2</v>
      </c>
      <c r="T139" s="9">
        <v>2</v>
      </c>
      <c r="U139" s="9">
        <v>263</v>
      </c>
      <c r="V139" s="9">
        <v>32</v>
      </c>
      <c r="W139" s="82">
        <v>0.8915254237288136</v>
      </c>
      <c r="X139" s="82">
        <v>1.8571428571428572</v>
      </c>
      <c r="Y139" s="82">
        <v>1</v>
      </c>
      <c r="Z139" s="82">
        <v>2</v>
      </c>
    </row>
    <row r="140" spans="1:26" ht="16" x14ac:dyDescent="0.2">
      <c r="A140" s="12" t="s">
        <v>1029</v>
      </c>
      <c r="B140" s="11" t="s">
        <v>217</v>
      </c>
      <c r="C140" s="25">
        <v>0</v>
      </c>
      <c r="D140" s="11" t="s">
        <v>14</v>
      </c>
      <c r="E140" s="11" t="s">
        <v>14</v>
      </c>
      <c r="G140" s="83" t="s">
        <v>789</v>
      </c>
      <c r="O140" s="9">
        <v>49</v>
      </c>
      <c r="P140" s="82">
        <v>4.1000000000000002E-2</v>
      </c>
      <c r="Q140" s="9">
        <v>0.20200000000000001</v>
      </c>
      <c r="R140" s="9">
        <v>1.4139999999999999</v>
      </c>
      <c r="S140" s="9">
        <v>-2</v>
      </c>
      <c r="T140" s="9">
        <v>2</v>
      </c>
      <c r="U140" s="9">
        <v>220</v>
      </c>
      <c r="V140" s="9">
        <v>75</v>
      </c>
      <c r="W140" s="82">
        <v>0.74576271186440679</v>
      </c>
      <c r="X140" s="82">
        <v>1.1428571428571428</v>
      </c>
      <c r="Y140" s="82">
        <v>2</v>
      </c>
      <c r="Z140" s="82">
        <v>2</v>
      </c>
    </row>
    <row r="141" spans="1:26" ht="16" x14ac:dyDescent="0.2">
      <c r="A141" s="12" t="s">
        <v>1030</v>
      </c>
      <c r="B141" s="4" t="s">
        <v>225</v>
      </c>
      <c r="C141" s="25">
        <v>0</v>
      </c>
      <c r="D141" s="11" t="s">
        <v>20</v>
      </c>
      <c r="E141" s="11" t="s">
        <v>752</v>
      </c>
      <c r="F141" s="83" t="s">
        <v>875</v>
      </c>
      <c r="G141" s="83" t="s">
        <v>758</v>
      </c>
      <c r="I141" s="16" t="s">
        <v>743</v>
      </c>
      <c r="J141" s="9" t="s">
        <v>25</v>
      </c>
      <c r="K141" s="9" t="s">
        <v>758</v>
      </c>
      <c r="L141" s="9">
        <v>0</v>
      </c>
      <c r="M141" s="9">
        <v>1</v>
      </c>
      <c r="N141" s="9" t="s">
        <v>25</v>
      </c>
      <c r="O141" s="9">
        <v>49</v>
      </c>
      <c r="P141" s="82">
        <v>1</v>
      </c>
      <c r="Q141" s="9">
        <v>0.16</v>
      </c>
      <c r="R141" s="9">
        <v>1.1180000000000001</v>
      </c>
      <c r="S141" s="9">
        <v>-2</v>
      </c>
      <c r="T141" s="9">
        <v>2</v>
      </c>
      <c r="U141" s="9">
        <v>267</v>
      </c>
      <c r="V141" s="9">
        <v>28</v>
      </c>
      <c r="W141" s="82">
        <v>0.90508474576271192</v>
      </c>
      <c r="X141" s="82">
        <v>2</v>
      </c>
      <c r="Y141" s="82">
        <v>0.33333333333333331</v>
      </c>
      <c r="Z141" s="82">
        <v>2</v>
      </c>
    </row>
    <row r="142" spans="1:26" ht="16" x14ac:dyDescent="0.2">
      <c r="A142" s="12" t="s">
        <v>1031</v>
      </c>
      <c r="B142" s="11" t="s">
        <v>757</v>
      </c>
      <c r="C142" s="25">
        <v>0</v>
      </c>
      <c r="D142" s="11" t="s">
        <v>20</v>
      </c>
      <c r="E142" s="11" t="s">
        <v>752</v>
      </c>
      <c r="F142" s="83" t="s">
        <v>875</v>
      </c>
      <c r="G142" s="83" t="s">
        <v>758</v>
      </c>
      <c r="I142" s="16" t="s">
        <v>743</v>
      </c>
      <c r="J142" s="9" t="s">
        <v>25</v>
      </c>
      <c r="K142" s="9" t="s">
        <v>758</v>
      </c>
      <c r="L142" s="9">
        <v>0</v>
      </c>
      <c r="M142" s="9">
        <v>1</v>
      </c>
      <c r="N142" s="9" t="s">
        <v>25</v>
      </c>
      <c r="O142" s="9">
        <v>49</v>
      </c>
      <c r="P142" s="82">
        <v>0.26500000000000001</v>
      </c>
      <c r="Q142" s="9">
        <v>0.16400000000000001</v>
      </c>
      <c r="R142" s="9">
        <v>1.151</v>
      </c>
      <c r="S142" s="9">
        <v>-2</v>
      </c>
      <c r="T142" s="9">
        <v>2</v>
      </c>
      <c r="U142" s="9">
        <v>240</v>
      </c>
      <c r="V142" s="9">
        <v>55</v>
      </c>
      <c r="W142" s="82">
        <v>0.81355932203389836</v>
      </c>
      <c r="X142" s="82">
        <v>2</v>
      </c>
      <c r="Y142" s="82">
        <v>1.3333333333333333</v>
      </c>
      <c r="Z142" s="82">
        <v>2</v>
      </c>
    </row>
    <row r="143" spans="1:26" ht="16" x14ac:dyDescent="0.2">
      <c r="A143" s="12" t="s">
        <v>1032</v>
      </c>
      <c r="B143" s="4" t="s">
        <v>832</v>
      </c>
      <c r="C143" s="25">
        <v>1</v>
      </c>
      <c r="D143" s="4" t="s">
        <v>20</v>
      </c>
      <c r="E143" s="11" t="s">
        <v>752</v>
      </c>
      <c r="F143" s="83" t="s">
        <v>875</v>
      </c>
      <c r="G143" s="83" t="s">
        <v>833</v>
      </c>
      <c r="I143" s="16" t="s">
        <v>743</v>
      </c>
      <c r="J143" s="9" t="s">
        <v>25</v>
      </c>
      <c r="K143" s="9" t="s">
        <v>819</v>
      </c>
      <c r="L143" s="9">
        <v>0</v>
      </c>
      <c r="M143" s="9">
        <v>1</v>
      </c>
      <c r="N143" s="9" t="s">
        <v>25</v>
      </c>
      <c r="O143" s="9">
        <v>48</v>
      </c>
      <c r="P143" s="82">
        <v>0.70799999999999996</v>
      </c>
      <c r="Q143" s="9">
        <v>0.16800000000000001</v>
      </c>
      <c r="R143" s="9">
        <v>1.1659999999999999</v>
      </c>
      <c r="S143" s="9">
        <v>-2</v>
      </c>
      <c r="T143" s="9">
        <v>2</v>
      </c>
      <c r="U143" s="9">
        <v>268</v>
      </c>
      <c r="V143" s="9">
        <v>27</v>
      </c>
      <c r="W143" s="82">
        <v>0.90847457627118644</v>
      </c>
      <c r="X143" s="82">
        <v>1.7142857142857142</v>
      </c>
      <c r="Y143" s="82">
        <v>1.3333333333333333</v>
      </c>
      <c r="Z143" s="82">
        <v>2</v>
      </c>
    </row>
    <row r="144" spans="1:26" ht="16" x14ac:dyDescent="0.2">
      <c r="A144" s="12" t="s">
        <v>1033</v>
      </c>
      <c r="B144" s="4" t="s">
        <v>247</v>
      </c>
      <c r="C144" s="25">
        <v>0</v>
      </c>
      <c r="D144" s="4" t="s">
        <v>20</v>
      </c>
      <c r="E144" s="11" t="s">
        <v>752</v>
      </c>
      <c r="F144" s="83" t="s">
        <v>875</v>
      </c>
      <c r="G144" s="83" t="s">
        <v>831</v>
      </c>
      <c r="H144" s="16" t="s">
        <v>760</v>
      </c>
      <c r="I144" s="16" t="s">
        <v>744</v>
      </c>
      <c r="J144" s="9" t="s">
        <v>29</v>
      </c>
      <c r="K144" s="9" t="s">
        <v>806</v>
      </c>
      <c r="L144" s="9">
        <v>1</v>
      </c>
      <c r="M144" s="9">
        <v>1</v>
      </c>
      <c r="N144" s="9" t="s">
        <v>887</v>
      </c>
      <c r="O144" s="9">
        <v>49</v>
      </c>
      <c r="P144" s="82">
        <v>0.79600000000000004</v>
      </c>
      <c r="Q144" s="9">
        <v>0.17199999999999999</v>
      </c>
      <c r="R144" s="9">
        <v>1.2070000000000001</v>
      </c>
      <c r="S144" s="9">
        <v>-2</v>
      </c>
      <c r="T144" s="9">
        <v>2</v>
      </c>
      <c r="U144" s="9">
        <v>243</v>
      </c>
      <c r="V144" s="9">
        <v>52</v>
      </c>
      <c r="W144" s="82">
        <v>0.82372881355932204</v>
      </c>
      <c r="X144" s="82">
        <v>2</v>
      </c>
      <c r="Y144" s="82">
        <v>1.3333333333333333</v>
      </c>
      <c r="Z144" s="82">
        <v>2</v>
      </c>
    </row>
    <row r="145" spans="1:26" ht="16" x14ac:dyDescent="0.2">
      <c r="A145" s="12" t="s">
        <v>1034</v>
      </c>
      <c r="B145" s="11" t="s">
        <v>846</v>
      </c>
      <c r="C145" s="25">
        <v>0</v>
      </c>
      <c r="D145" s="11" t="s">
        <v>20</v>
      </c>
      <c r="E145" s="11" t="s">
        <v>752</v>
      </c>
      <c r="F145" s="83" t="s">
        <v>875</v>
      </c>
      <c r="I145" s="16" t="s">
        <v>743</v>
      </c>
      <c r="J145" s="9" t="s">
        <v>29</v>
      </c>
      <c r="K145" s="9" t="s">
        <v>847</v>
      </c>
      <c r="L145" s="9">
        <v>1</v>
      </c>
      <c r="M145" s="9">
        <v>0</v>
      </c>
      <c r="N145" s="9" t="s">
        <v>29</v>
      </c>
      <c r="O145" s="9">
        <v>48</v>
      </c>
      <c r="P145" s="82">
        <v>0.35399999999999998</v>
      </c>
      <c r="Q145" s="9">
        <v>0.17199999999999999</v>
      </c>
      <c r="R145" s="9">
        <v>1.194</v>
      </c>
      <c r="S145" s="9">
        <v>-2</v>
      </c>
      <c r="T145" s="9">
        <v>2</v>
      </c>
      <c r="U145" s="9">
        <v>217</v>
      </c>
      <c r="V145" s="9">
        <v>78</v>
      </c>
      <c r="W145" s="82">
        <v>0.735593220338983</v>
      </c>
      <c r="X145" s="82">
        <v>2</v>
      </c>
      <c r="Y145" s="82">
        <v>2</v>
      </c>
      <c r="Z145" s="82">
        <v>2</v>
      </c>
    </row>
    <row r="146" spans="1:26" ht="16" x14ac:dyDescent="0.2">
      <c r="A146" s="12" t="s">
        <v>1035</v>
      </c>
      <c r="B146" s="11" t="s">
        <v>270</v>
      </c>
      <c r="C146" s="25">
        <v>0</v>
      </c>
      <c r="D146" s="11" t="s">
        <v>14</v>
      </c>
      <c r="E146" s="11" t="s">
        <v>14</v>
      </c>
      <c r="O146" s="9">
        <v>47</v>
      </c>
      <c r="P146" s="82">
        <v>0.27700000000000002</v>
      </c>
      <c r="Q146" s="9">
        <v>0.16</v>
      </c>
      <c r="R146" s="9">
        <v>1.097</v>
      </c>
      <c r="S146" s="9">
        <v>-2</v>
      </c>
      <c r="T146" s="9">
        <v>2</v>
      </c>
      <c r="U146" s="9">
        <v>274</v>
      </c>
      <c r="V146" s="9">
        <v>21</v>
      </c>
      <c r="W146" s="82">
        <v>0.92881355932203391</v>
      </c>
      <c r="X146" s="82">
        <v>2</v>
      </c>
      <c r="Y146" s="82">
        <v>1</v>
      </c>
      <c r="Z146" s="82">
        <v>1</v>
      </c>
    </row>
    <row r="147" spans="1:26" ht="16" x14ac:dyDescent="0.2">
      <c r="A147" s="12" t="s">
        <v>1036</v>
      </c>
      <c r="B147" s="11" t="s">
        <v>843</v>
      </c>
      <c r="C147" s="25">
        <v>0</v>
      </c>
      <c r="D147" s="11" t="s">
        <v>17</v>
      </c>
      <c r="E147" s="11" t="s">
        <v>752</v>
      </c>
      <c r="F147" s="83" t="s">
        <v>870</v>
      </c>
      <c r="G147" s="63"/>
      <c r="I147" s="95" t="s">
        <v>357</v>
      </c>
      <c r="O147" s="9">
        <v>48</v>
      </c>
      <c r="P147" s="82">
        <v>-0.64600000000000002</v>
      </c>
      <c r="Q147" s="9">
        <v>0.222</v>
      </c>
      <c r="R147" s="9">
        <v>1.5369999999999999</v>
      </c>
      <c r="S147" s="9">
        <v>-2</v>
      </c>
      <c r="T147" s="9">
        <v>2</v>
      </c>
      <c r="U147" s="9">
        <v>217</v>
      </c>
      <c r="V147" s="9">
        <v>78</v>
      </c>
      <c r="W147" s="82">
        <v>0.735593220338983</v>
      </c>
      <c r="X147" s="82">
        <v>2</v>
      </c>
      <c r="Y147" s="82">
        <v>1</v>
      </c>
      <c r="Z147" s="82">
        <v>2</v>
      </c>
    </row>
    <row r="148" spans="1:26" ht="16" x14ac:dyDescent="0.2">
      <c r="A148" s="12" t="s">
        <v>1037</v>
      </c>
      <c r="B148" s="4" t="s">
        <v>283</v>
      </c>
      <c r="C148" s="25">
        <v>0</v>
      </c>
      <c r="D148" s="4" t="s">
        <v>20</v>
      </c>
      <c r="E148" s="11" t="s">
        <v>752</v>
      </c>
      <c r="F148" s="83" t="s">
        <v>875</v>
      </c>
      <c r="G148" s="83" t="s">
        <v>800</v>
      </c>
      <c r="I148" s="16" t="s">
        <v>743</v>
      </c>
      <c r="J148" s="9" t="s">
        <v>29</v>
      </c>
      <c r="K148" s="9" t="s">
        <v>730</v>
      </c>
      <c r="L148" s="9">
        <v>1</v>
      </c>
      <c r="M148" s="9">
        <v>1</v>
      </c>
      <c r="N148" s="9" t="s">
        <v>887</v>
      </c>
      <c r="O148" s="9">
        <v>47</v>
      </c>
      <c r="P148" s="82">
        <v>0.745</v>
      </c>
      <c r="Q148" s="9">
        <v>0.156</v>
      </c>
      <c r="R148" s="9">
        <v>1.073</v>
      </c>
      <c r="S148" s="9">
        <v>-1</v>
      </c>
      <c r="T148" s="9">
        <v>2</v>
      </c>
      <c r="U148" s="9">
        <v>252</v>
      </c>
      <c r="V148" s="9">
        <v>43</v>
      </c>
      <c r="W148" s="82">
        <v>0.85423728813559319</v>
      </c>
      <c r="X148" s="82">
        <v>2</v>
      </c>
      <c r="Y148" s="82">
        <v>1.3333333333333333</v>
      </c>
      <c r="Z148" s="82">
        <v>1</v>
      </c>
    </row>
    <row r="149" spans="1:26" ht="16" x14ac:dyDescent="0.2">
      <c r="A149" s="12" t="s">
        <v>1038</v>
      </c>
      <c r="B149" s="4" t="s">
        <v>291</v>
      </c>
      <c r="C149" s="25">
        <v>0</v>
      </c>
      <c r="D149" s="4" t="s">
        <v>14</v>
      </c>
      <c r="E149" s="11" t="s">
        <v>14</v>
      </c>
      <c r="G149" s="83" t="s">
        <v>840</v>
      </c>
      <c r="O149" s="9">
        <v>45</v>
      </c>
      <c r="P149" s="82">
        <v>-0.111</v>
      </c>
      <c r="Q149" s="9">
        <v>0.21099999999999999</v>
      </c>
      <c r="R149" s="9">
        <v>1.4179999999999999</v>
      </c>
      <c r="S149" s="9">
        <v>-2</v>
      </c>
      <c r="T149" s="9">
        <v>2</v>
      </c>
      <c r="U149" s="9">
        <v>252</v>
      </c>
      <c r="V149" s="9">
        <v>43</v>
      </c>
      <c r="W149" s="82">
        <v>0.85423728813559319</v>
      </c>
      <c r="X149" s="82">
        <v>1</v>
      </c>
      <c r="Y149" s="82">
        <v>2</v>
      </c>
      <c r="Z149" s="82">
        <v>2</v>
      </c>
    </row>
    <row r="150" spans="1:26" ht="16" x14ac:dyDescent="0.2">
      <c r="A150" s="12" t="s">
        <v>1039</v>
      </c>
      <c r="B150" s="4" t="s">
        <v>298</v>
      </c>
      <c r="C150" s="25">
        <v>0</v>
      </c>
      <c r="D150" s="4" t="s">
        <v>17</v>
      </c>
      <c r="E150" s="11" t="s">
        <v>752</v>
      </c>
      <c r="F150" s="83" t="s">
        <v>870</v>
      </c>
      <c r="G150" s="83" t="s">
        <v>766</v>
      </c>
      <c r="I150" s="16" t="s">
        <v>738</v>
      </c>
      <c r="O150" s="9">
        <v>48</v>
      </c>
      <c r="P150" s="82">
        <v>0.95799999999999996</v>
      </c>
      <c r="Q150" s="9">
        <v>0.152</v>
      </c>
      <c r="R150" s="9">
        <v>1.0509999999999999</v>
      </c>
      <c r="S150" s="9">
        <v>-2</v>
      </c>
      <c r="T150" s="9">
        <v>2</v>
      </c>
      <c r="U150" s="9">
        <v>214</v>
      </c>
      <c r="V150" s="9">
        <v>81</v>
      </c>
      <c r="W150" s="82">
        <v>0.72542372881355932</v>
      </c>
      <c r="X150" s="82">
        <v>2</v>
      </c>
      <c r="Y150" s="82">
        <v>2</v>
      </c>
      <c r="Z150" s="82">
        <v>2</v>
      </c>
    </row>
    <row r="151" spans="1:26" ht="16" x14ac:dyDescent="0.2">
      <c r="A151" s="12" t="s">
        <v>1040</v>
      </c>
      <c r="B151" s="4" t="s">
        <v>87</v>
      </c>
      <c r="C151" s="25">
        <v>0</v>
      </c>
      <c r="D151" s="11" t="s">
        <v>20</v>
      </c>
      <c r="E151" s="11" t="s">
        <v>752</v>
      </c>
      <c r="F151" s="83" t="s">
        <v>875</v>
      </c>
      <c r="G151" s="83" t="s">
        <v>813</v>
      </c>
      <c r="I151" s="16" t="s">
        <v>743</v>
      </c>
      <c r="J151" s="9" t="s">
        <v>29</v>
      </c>
      <c r="K151" s="9" t="s">
        <v>806</v>
      </c>
      <c r="L151" s="9">
        <v>1</v>
      </c>
      <c r="M151" s="9">
        <v>1</v>
      </c>
      <c r="N151" s="9" t="s">
        <v>887</v>
      </c>
      <c r="O151" s="9">
        <v>49</v>
      </c>
      <c r="P151" s="82">
        <v>1.224</v>
      </c>
      <c r="Q151" s="9">
        <v>0.128</v>
      </c>
      <c r="R151" s="9">
        <v>0.89600000000000002</v>
      </c>
      <c r="S151" s="9">
        <v>-1</v>
      </c>
      <c r="T151" s="9">
        <v>2</v>
      </c>
      <c r="U151" s="9">
        <v>265</v>
      </c>
      <c r="V151" s="9">
        <v>30</v>
      </c>
      <c r="W151" s="82">
        <v>0.89830508474576276</v>
      </c>
      <c r="X151" s="82">
        <v>1.4285714285714286</v>
      </c>
      <c r="Y151" s="82">
        <v>0.33333333333333331</v>
      </c>
      <c r="Z151" s="82">
        <v>1</v>
      </c>
    </row>
    <row r="152" spans="1:26" ht="16" x14ac:dyDescent="0.2">
      <c r="A152" s="12" t="s">
        <v>1041</v>
      </c>
      <c r="B152" s="4" t="s">
        <v>314</v>
      </c>
      <c r="C152" s="25">
        <v>0</v>
      </c>
      <c r="D152" s="11" t="s">
        <v>20</v>
      </c>
      <c r="E152" s="11" t="s">
        <v>752</v>
      </c>
      <c r="F152" s="83" t="s">
        <v>875</v>
      </c>
      <c r="G152" s="83" t="s">
        <v>761</v>
      </c>
      <c r="I152" s="16" t="s">
        <v>743</v>
      </c>
      <c r="J152" s="9" t="s">
        <v>25</v>
      </c>
      <c r="K152" s="9" t="s">
        <v>758</v>
      </c>
      <c r="L152" s="9">
        <v>0</v>
      </c>
      <c r="M152" s="9">
        <v>1</v>
      </c>
      <c r="N152" s="9" t="s">
        <v>25</v>
      </c>
      <c r="O152" s="9">
        <v>50</v>
      </c>
      <c r="P152" s="82">
        <v>0.96</v>
      </c>
      <c r="Q152" s="9">
        <v>0.121</v>
      </c>
      <c r="R152" s="9">
        <v>0.85599999999999998</v>
      </c>
      <c r="S152" s="9">
        <v>-1</v>
      </c>
      <c r="T152" s="9">
        <v>2</v>
      </c>
      <c r="U152" s="9">
        <v>259</v>
      </c>
      <c r="V152" s="9">
        <v>36</v>
      </c>
      <c r="W152" s="82">
        <v>0.87796610169491529</v>
      </c>
      <c r="X152" s="82">
        <v>1.7142857142857142</v>
      </c>
      <c r="Y152" s="82">
        <v>0.33333333333333331</v>
      </c>
      <c r="Z152" s="82">
        <v>2</v>
      </c>
    </row>
    <row r="153" spans="1:26" ht="16" x14ac:dyDescent="0.2">
      <c r="A153" s="12" t="s">
        <v>1042</v>
      </c>
      <c r="B153" s="11" t="s">
        <v>320</v>
      </c>
      <c r="C153" s="25">
        <v>0</v>
      </c>
      <c r="D153" s="11" t="s">
        <v>17</v>
      </c>
      <c r="E153" s="11" t="s">
        <v>752</v>
      </c>
      <c r="F153" s="83" t="s">
        <v>870</v>
      </c>
      <c r="I153" s="16" t="s">
        <v>738</v>
      </c>
      <c r="O153" s="9">
        <v>50</v>
      </c>
      <c r="P153" s="82">
        <v>0.78</v>
      </c>
      <c r="Q153" s="9">
        <v>0.157</v>
      </c>
      <c r="R153" s="9">
        <v>1.1120000000000001</v>
      </c>
      <c r="S153" s="9">
        <v>-2</v>
      </c>
      <c r="T153" s="9">
        <v>2</v>
      </c>
      <c r="U153" s="9">
        <v>268</v>
      </c>
      <c r="V153" s="9">
        <v>27</v>
      </c>
      <c r="W153" s="82">
        <v>0.90847457627118644</v>
      </c>
      <c r="X153" s="82">
        <v>2</v>
      </c>
      <c r="Y153" s="82">
        <v>2</v>
      </c>
      <c r="Z153" s="82">
        <v>2</v>
      </c>
    </row>
    <row r="154" spans="1:26" ht="16" x14ac:dyDescent="0.2">
      <c r="A154" s="12" t="s">
        <v>1043</v>
      </c>
      <c r="B154" s="4" t="s">
        <v>812</v>
      </c>
      <c r="C154" s="25">
        <v>0</v>
      </c>
      <c r="D154" s="4" t="s">
        <v>17</v>
      </c>
      <c r="E154" s="11" t="s">
        <v>752</v>
      </c>
      <c r="F154" s="83" t="s">
        <v>870</v>
      </c>
      <c r="G154" s="83" t="s">
        <v>809</v>
      </c>
      <c r="I154" s="16" t="s">
        <v>744</v>
      </c>
      <c r="O154" s="9">
        <v>49</v>
      </c>
      <c r="P154" s="82">
        <v>0.83699999999999997</v>
      </c>
      <c r="Q154" s="9">
        <v>0.158</v>
      </c>
      <c r="R154" s="9">
        <v>1.1060000000000001</v>
      </c>
      <c r="S154" s="9">
        <v>-2</v>
      </c>
      <c r="T154" s="9">
        <v>2</v>
      </c>
      <c r="U154" s="9">
        <v>265</v>
      </c>
      <c r="V154" s="9">
        <v>30</v>
      </c>
      <c r="W154" s="82">
        <v>0.89830508474576276</v>
      </c>
      <c r="X154" s="82">
        <v>2</v>
      </c>
      <c r="Y154" s="82">
        <v>0.66666666666666663</v>
      </c>
      <c r="Z154" s="82">
        <v>2</v>
      </c>
    </row>
    <row r="155" spans="1:26" ht="16" x14ac:dyDescent="0.2">
      <c r="A155" s="12" t="s">
        <v>1044</v>
      </c>
      <c r="B155" s="4" t="s">
        <v>338</v>
      </c>
      <c r="C155" s="25">
        <v>0</v>
      </c>
      <c r="D155" s="11" t="s">
        <v>20</v>
      </c>
      <c r="E155" s="11" t="s">
        <v>752</v>
      </c>
      <c r="F155" s="83" t="s">
        <v>875</v>
      </c>
      <c r="G155" s="83" t="s">
        <v>821</v>
      </c>
      <c r="H155" s="16" t="s">
        <v>760</v>
      </c>
      <c r="I155" s="16" t="s">
        <v>743</v>
      </c>
      <c r="J155" s="9" t="s">
        <v>29</v>
      </c>
      <c r="K155" s="9" t="s">
        <v>806</v>
      </c>
      <c r="L155" s="9">
        <v>1</v>
      </c>
      <c r="M155" s="9">
        <v>1</v>
      </c>
      <c r="N155" s="9" t="s">
        <v>887</v>
      </c>
      <c r="O155" s="9">
        <v>48</v>
      </c>
      <c r="P155" s="82">
        <v>1.375</v>
      </c>
      <c r="Q155" s="9">
        <v>0.154</v>
      </c>
      <c r="R155" s="9">
        <v>1.0640000000000001</v>
      </c>
      <c r="S155" s="9">
        <v>-2</v>
      </c>
      <c r="T155" s="9">
        <v>2</v>
      </c>
      <c r="U155" s="9">
        <v>245</v>
      </c>
      <c r="V155" s="9">
        <v>50</v>
      </c>
      <c r="W155" s="82">
        <v>0.83050847457627119</v>
      </c>
      <c r="X155" s="82">
        <v>1.7142857142857142</v>
      </c>
      <c r="Y155" s="82">
        <v>1</v>
      </c>
      <c r="Z155" s="82">
        <v>2</v>
      </c>
    </row>
    <row r="156" spans="1:26" ht="16" x14ac:dyDescent="0.2">
      <c r="A156" s="12" t="s">
        <v>1045</v>
      </c>
      <c r="B156" s="11" t="s">
        <v>347</v>
      </c>
      <c r="C156" s="25">
        <v>0</v>
      </c>
      <c r="D156" s="11" t="s">
        <v>20</v>
      </c>
      <c r="E156" s="11" t="s">
        <v>752</v>
      </c>
      <c r="F156" s="83" t="s">
        <v>875</v>
      </c>
      <c r="G156" s="83" t="s">
        <v>747</v>
      </c>
      <c r="I156" s="16" t="s">
        <v>743</v>
      </c>
      <c r="J156" s="9" t="s">
        <v>29</v>
      </c>
      <c r="K156" s="9" t="s">
        <v>806</v>
      </c>
      <c r="L156" s="9">
        <v>1</v>
      </c>
      <c r="M156" s="9">
        <v>0</v>
      </c>
      <c r="N156" s="9" t="s">
        <v>29</v>
      </c>
      <c r="O156" s="9">
        <v>45</v>
      </c>
      <c r="P156" s="82">
        <v>0.53300000000000003</v>
      </c>
      <c r="Q156" s="9">
        <v>0.16400000000000001</v>
      </c>
      <c r="R156" s="9">
        <v>1.1000000000000001</v>
      </c>
      <c r="S156" s="9">
        <v>-2</v>
      </c>
      <c r="T156" s="9">
        <v>2</v>
      </c>
      <c r="U156" s="9">
        <v>260</v>
      </c>
      <c r="V156" s="9">
        <v>35</v>
      </c>
      <c r="W156" s="82">
        <v>0.88135593220338981</v>
      </c>
      <c r="X156" s="82">
        <v>2</v>
      </c>
      <c r="Y156" s="82">
        <v>0.66666666666666663</v>
      </c>
      <c r="Z156" s="82">
        <v>2</v>
      </c>
    </row>
    <row r="157" spans="1:26" ht="16" x14ac:dyDescent="0.2">
      <c r="A157" s="12" t="s">
        <v>1046</v>
      </c>
      <c r="B157" s="11" t="s">
        <v>325</v>
      </c>
      <c r="C157" s="25">
        <v>0</v>
      </c>
      <c r="D157" s="11" t="s">
        <v>17</v>
      </c>
      <c r="E157" s="11" t="s">
        <v>752</v>
      </c>
      <c r="F157" s="83" t="s">
        <v>870</v>
      </c>
      <c r="G157" s="83" t="s">
        <v>816</v>
      </c>
      <c r="I157" s="16" t="s">
        <v>744</v>
      </c>
      <c r="O157" s="9">
        <v>48</v>
      </c>
      <c r="P157" s="82">
        <v>1.3540000000000001</v>
      </c>
      <c r="Q157" s="9">
        <v>0.13500000000000001</v>
      </c>
      <c r="R157" s="9">
        <v>0.93400000000000005</v>
      </c>
      <c r="S157" s="9">
        <v>-2</v>
      </c>
      <c r="T157" s="9">
        <v>2</v>
      </c>
      <c r="U157" s="9">
        <v>258</v>
      </c>
      <c r="V157" s="9">
        <v>37</v>
      </c>
      <c r="W157" s="82">
        <v>0.87457627118644066</v>
      </c>
      <c r="X157" s="82">
        <v>1.7142857142857142</v>
      </c>
      <c r="Y157" s="82">
        <v>0.66666666666666663</v>
      </c>
      <c r="Z157" s="82">
        <v>1</v>
      </c>
    </row>
    <row r="158" spans="1:26" ht="16" x14ac:dyDescent="0.2">
      <c r="A158" s="12" t="s">
        <v>1047</v>
      </c>
      <c r="B158" s="11" t="s">
        <v>361</v>
      </c>
      <c r="C158" s="25">
        <v>0</v>
      </c>
      <c r="D158" s="11" t="s">
        <v>14</v>
      </c>
      <c r="E158" s="11" t="s">
        <v>14</v>
      </c>
      <c r="G158" s="83" t="s">
        <v>779</v>
      </c>
      <c r="O158" s="9">
        <v>49</v>
      </c>
      <c r="P158" s="82">
        <v>0.65300000000000002</v>
      </c>
      <c r="Q158" s="9">
        <v>0.186</v>
      </c>
      <c r="R158" s="9">
        <v>1.3</v>
      </c>
      <c r="S158" s="9">
        <v>-2</v>
      </c>
      <c r="T158" s="9">
        <v>2</v>
      </c>
      <c r="U158" s="9">
        <v>240</v>
      </c>
      <c r="V158" s="9">
        <v>55</v>
      </c>
      <c r="W158" s="82">
        <v>0.81355932203389836</v>
      </c>
      <c r="X158" s="82">
        <v>0.8571428571428571</v>
      </c>
      <c r="Y158" s="82">
        <v>0.66666666666666663</v>
      </c>
      <c r="Z158" s="82">
        <v>1</v>
      </c>
    </row>
    <row r="159" spans="1:26" x14ac:dyDescent="0.2">
      <c r="C159" s="19"/>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Coding scheme</vt:lpstr>
      <vt:lpstr>QG raw (N=108)</vt:lpstr>
      <vt:lpstr>QG all (N=61)</vt:lpstr>
      <vt:lpstr>QG coding +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Droop</dc:creator>
  <cp:lastModifiedBy>Stephanie Droop</cp:lastModifiedBy>
  <dcterms:created xsi:type="dcterms:W3CDTF">2024-01-30T09:18:54Z</dcterms:created>
  <dcterms:modified xsi:type="dcterms:W3CDTF">2024-01-30T09:19:31Z</dcterms:modified>
</cp:coreProperties>
</file>