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 name3\Desktop\Havanna Accounts Info\2020\May\"/>
    </mc:Choice>
  </mc:AlternateContent>
  <bookViews>
    <workbookView xWindow="0" yWindow="0" windowWidth="23040" windowHeight="9060" tabRatio="548" firstSheet="3" activeTab="6"/>
  </bookViews>
  <sheets>
    <sheet name="November" sheetId="58" state="hidden" r:id="rId1"/>
    <sheet name="December" sheetId="60" state="hidden" r:id="rId2"/>
    <sheet name="Sheet1" sheetId="74" state="hidden" r:id="rId3"/>
    <sheet name="January" sheetId="82" r:id="rId4"/>
    <sheet name="February" sheetId="83" r:id="rId5"/>
    <sheet name="March" sheetId="84" r:id="rId6"/>
    <sheet name="April" sheetId="85" r:id="rId7"/>
    <sheet name="May" sheetId="86" r:id="rId8"/>
    <sheet name="June" sheetId="87" r:id="rId9"/>
    <sheet name="July" sheetId="88" r:id="rId10"/>
    <sheet name="August" sheetId="89" r:id="rId11"/>
    <sheet name="September" sheetId="90" r:id="rId12"/>
    <sheet name="October" sheetId="91" r:id="rId13"/>
    <sheet name="November." sheetId="92" r:id="rId14"/>
    <sheet name="December." sheetId="93" r:id="rId15"/>
  </sheets>
  <externalReferences>
    <externalReference r:id="rId16"/>
  </externalReferences>
  <definedNames>
    <definedName name="_xlnm._FilterDatabase" localSheetId="1" hidden="1">December!$M$43:$O$43</definedName>
    <definedName name="_xlnm.Print_Area" localSheetId="6">April!$U$3:$AC$40</definedName>
    <definedName name="_xlnm.Print_Area" localSheetId="10">August!$U$3:$AC$40</definedName>
    <definedName name="_xlnm.Print_Area" localSheetId="1">December!$AE$3:$AM$39</definedName>
    <definedName name="_xlnm.Print_Area" localSheetId="14">December.!$U$3:$AC$40</definedName>
    <definedName name="_xlnm.Print_Area" localSheetId="4">February!$U$3:$AC$40</definedName>
    <definedName name="_xlnm.Print_Area" localSheetId="3">January!$U$3:$AC$40</definedName>
    <definedName name="_xlnm.Print_Area" localSheetId="9">July!$U$3:$AC$40</definedName>
    <definedName name="_xlnm.Print_Area" localSheetId="8">June!$U$3:$AC$40</definedName>
    <definedName name="_xlnm.Print_Area" localSheetId="5">March!$U$3:$AC$40</definedName>
    <definedName name="_xlnm.Print_Area" localSheetId="7">May!$U$3:$AC$40</definedName>
    <definedName name="_xlnm.Print_Area" localSheetId="0">November!$U$1:$AM$39</definedName>
    <definedName name="_xlnm.Print_Area" localSheetId="13">November.!$U$3:$AC$40</definedName>
    <definedName name="_xlnm.Print_Area" localSheetId="12">October!$U$3:$AC$40</definedName>
    <definedName name="_xlnm.Print_Area" localSheetId="11">September!$U$3:$AC$40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86" l="1"/>
  <c r="G28" i="86"/>
  <c r="E30" i="86"/>
  <c r="E26" i="86"/>
  <c r="C23" i="85" l="1"/>
  <c r="Y26" i="84" l="1"/>
  <c r="G62" i="84"/>
  <c r="G44" i="84"/>
  <c r="A36" i="84"/>
  <c r="A28" i="84"/>
  <c r="G36" i="84"/>
  <c r="A38" i="84"/>
  <c r="A37" i="84"/>
  <c r="A34" i="84"/>
  <c r="A33" i="84"/>
  <c r="A31" i="84"/>
  <c r="A30" i="84"/>
  <c r="A29" i="84"/>
  <c r="C23" i="84"/>
  <c r="O78" i="83" l="1"/>
  <c r="O78" i="93"/>
  <c r="O78" i="92"/>
  <c r="O78" i="91"/>
  <c r="O78" i="90"/>
  <c r="O78" i="89"/>
  <c r="O78" i="88"/>
  <c r="O78" i="87"/>
  <c r="O78" i="85"/>
  <c r="O78" i="84"/>
  <c r="Y26" i="83"/>
  <c r="Y26" i="93"/>
  <c r="Y26" i="92"/>
  <c r="Y26" i="91"/>
  <c r="Y26" i="90"/>
  <c r="Y26" i="89"/>
  <c r="Y26" i="88"/>
  <c r="Y26" i="87"/>
  <c r="Y26" i="86"/>
  <c r="Y26" i="85"/>
  <c r="I60" i="84"/>
  <c r="I60" i="85"/>
  <c r="I60" i="86"/>
  <c r="I60" i="87"/>
  <c r="I60" i="88"/>
  <c r="I60" i="89"/>
  <c r="I60" i="90"/>
  <c r="I60" i="91"/>
  <c r="I60" i="92"/>
  <c r="I60" i="93"/>
  <c r="I60" i="83"/>
  <c r="I56" i="84"/>
  <c r="I56" i="85"/>
  <c r="I56" i="86"/>
  <c r="I56" i="87"/>
  <c r="I56" i="88"/>
  <c r="I56" i="89"/>
  <c r="I56" i="90"/>
  <c r="I56" i="91"/>
  <c r="I56" i="92"/>
  <c r="I56" i="93"/>
  <c r="I56" i="83"/>
  <c r="I39" i="84"/>
  <c r="I39" i="85"/>
  <c r="I39" i="86"/>
  <c r="I39" i="87"/>
  <c r="I39" i="88"/>
  <c r="I39" i="89"/>
  <c r="I39" i="90"/>
  <c r="I39" i="91"/>
  <c r="I39" i="92"/>
  <c r="I39" i="93"/>
  <c r="I39" i="83"/>
  <c r="I28" i="87"/>
  <c r="I28" i="88"/>
  <c r="I28" i="89"/>
  <c r="I28" i="90"/>
  <c r="I28" i="91"/>
  <c r="I28" i="92"/>
  <c r="I28" i="93"/>
  <c r="I28" i="83"/>
  <c r="U42" i="83"/>
  <c r="G28" i="83"/>
  <c r="A26" i="83"/>
  <c r="C23" i="83"/>
  <c r="B79" i="82" l="1"/>
  <c r="Y26" i="82"/>
  <c r="O78" i="82"/>
  <c r="C12" i="83"/>
  <c r="C12" i="84"/>
  <c r="C12" i="85"/>
  <c r="C12" i="86"/>
  <c r="C12" i="87"/>
  <c r="C12" i="88"/>
  <c r="C12" i="89"/>
  <c r="C12" i="90"/>
  <c r="C12" i="91"/>
  <c r="C12" i="92"/>
  <c r="C12" i="93"/>
  <c r="C12" i="82"/>
  <c r="U24" i="83"/>
  <c r="U23" i="83"/>
  <c r="U24" i="84"/>
  <c r="U23" i="84"/>
  <c r="U24" i="85"/>
  <c r="U23" i="85"/>
  <c r="U24" i="86"/>
  <c r="U23" i="86"/>
  <c r="U24" i="87"/>
  <c r="U23" i="87"/>
  <c r="U24" i="88"/>
  <c r="U23" i="88"/>
  <c r="U24" i="89"/>
  <c r="U23" i="89"/>
  <c r="U24" i="90"/>
  <c r="U23" i="90"/>
  <c r="U24" i="91"/>
  <c r="U23" i="91"/>
  <c r="U24" i="92"/>
  <c r="U23" i="92"/>
  <c r="U24" i="93"/>
  <c r="U23" i="93"/>
  <c r="U24" i="82"/>
  <c r="U23" i="82"/>
  <c r="G56" i="82" l="1"/>
  <c r="G32" i="82" l="1"/>
  <c r="G28" i="82"/>
  <c r="A29" i="82"/>
  <c r="A30" i="82" s="1"/>
  <c r="A33" i="82" s="1"/>
  <c r="A34" i="82" s="1"/>
  <c r="A37" i="82" s="1"/>
  <c r="A38" i="82" s="1"/>
  <c r="A26" i="82"/>
  <c r="C23" i="82"/>
  <c r="A40" i="82" l="1"/>
  <c r="A41" i="82"/>
  <c r="A42" i="82" s="1"/>
  <c r="A45" i="82" s="1"/>
  <c r="A46" i="82" s="1"/>
  <c r="Q3" i="84"/>
  <c r="K5" i="84" s="1"/>
  <c r="Q3" i="85"/>
  <c r="K5" i="85" s="1"/>
  <c r="O5" i="85" s="1"/>
  <c r="Q3" i="86"/>
  <c r="K5" i="86" s="1"/>
  <c r="Q3" i="87"/>
  <c r="Q3" i="88"/>
  <c r="K5" i="88" s="1"/>
  <c r="Q3" i="89"/>
  <c r="K5" i="89" s="1"/>
  <c r="B70" i="89" s="1"/>
  <c r="Q3" i="90"/>
  <c r="K5" i="90" s="1"/>
  <c r="Q3" i="91"/>
  <c r="K5" i="91" s="1"/>
  <c r="Q3" i="92"/>
  <c r="K5" i="92" s="1"/>
  <c r="AF32" i="92" s="1"/>
  <c r="Q3" i="93"/>
  <c r="Q3" i="83"/>
  <c r="K5" i="83" s="1"/>
  <c r="O5" i="83" s="1"/>
  <c r="K5" i="82"/>
  <c r="O5" i="82" s="1"/>
  <c r="B85" i="93"/>
  <c r="O77" i="93"/>
  <c r="O76" i="93"/>
  <c r="O75" i="93"/>
  <c r="O74" i="93"/>
  <c r="O73" i="93"/>
  <c r="O71" i="93"/>
  <c r="O61" i="93"/>
  <c r="B86" i="93" s="1"/>
  <c r="Q60" i="93"/>
  <c r="H60" i="93"/>
  <c r="J60" i="93" s="1"/>
  <c r="G60" i="93"/>
  <c r="J59" i="93"/>
  <c r="I59" i="93"/>
  <c r="J58" i="93"/>
  <c r="I58" i="93"/>
  <c r="J57" i="93"/>
  <c r="I57" i="93"/>
  <c r="H56" i="93"/>
  <c r="J56" i="93" s="1"/>
  <c r="J55" i="93"/>
  <c r="J54" i="93"/>
  <c r="I54" i="93"/>
  <c r="J53" i="93"/>
  <c r="I53" i="93"/>
  <c r="H52" i="93"/>
  <c r="J52" i="93" s="1"/>
  <c r="G52" i="93"/>
  <c r="I52" i="93" s="1"/>
  <c r="J51" i="93"/>
  <c r="I51" i="93"/>
  <c r="J50" i="93"/>
  <c r="I50" i="93"/>
  <c r="J49" i="93"/>
  <c r="I49" i="93"/>
  <c r="H48" i="93"/>
  <c r="J48" i="93" s="1"/>
  <c r="G48" i="93"/>
  <c r="I48" i="93" s="1"/>
  <c r="J47" i="93"/>
  <c r="I47" i="93"/>
  <c r="J46" i="93"/>
  <c r="I46" i="93"/>
  <c r="J45" i="93"/>
  <c r="I45" i="93"/>
  <c r="H44" i="93"/>
  <c r="J44" i="93" s="1"/>
  <c r="G44" i="93"/>
  <c r="I44" i="93" s="1"/>
  <c r="J43" i="93"/>
  <c r="I43" i="93"/>
  <c r="Y14" i="93"/>
  <c r="J42" i="93"/>
  <c r="I42" i="93"/>
  <c r="J41" i="93"/>
  <c r="I41" i="93"/>
  <c r="J40" i="93"/>
  <c r="H40" i="93"/>
  <c r="J39" i="93"/>
  <c r="G40" i="93"/>
  <c r="J38" i="93"/>
  <c r="I38" i="93"/>
  <c r="Z37" i="93"/>
  <c r="J37" i="93"/>
  <c r="I37" i="93"/>
  <c r="H36" i="93"/>
  <c r="J36" i="93" s="1"/>
  <c r="G36" i="93"/>
  <c r="I36" i="93" s="1"/>
  <c r="J35" i="93"/>
  <c r="I35" i="93"/>
  <c r="J34" i="93"/>
  <c r="I34" i="93"/>
  <c r="J33" i="93"/>
  <c r="I33" i="93"/>
  <c r="Q32" i="93"/>
  <c r="H32" i="93"/>
  <c r="J32" i="93" s="1"/>
  <c r="G32" i="93"/>
  <c r="I32" i="93" s="1"/>
  <c r="J31" i="93"/>
  <c r="I31" i="93"/>
  <c r="J30" i="93"/>
  <c r="I30" i="93"/>
  <c r="J29" i="93"/>
  <c r="I29" i="93"/>
  <c r="H28" i="93"/>
  <c r="J28" i="93" s="1"/>
  <c r="G28" i="93"/>
  <c r="U26" i="93"/>
  <c r="R27" i="93"/>
  <c r="J27" i="93"/>
  <c r="I27" i="93"/>
  <c r="E61" i="93"/>
  <c r="Y25" i="93"/>
  <c r="U25" i="93"/>
  <c r="J26" i="93"/>
  <c r="I26" i="93"/>
  <c r="Y24" i="93"/>
  <c r="J25" i="93"/>
  <c r="I25" i="93"/>
  <c r="Y23" i="93"/>
  <c r="J24" i="93"/>
  <c r="I24" i="93"/>
  <c r="U22" i="93"/>
  <c r="J23" i="93"/>
  <c r="I23" i="93"/>
  <c r="C23" i="93"/>
  <c r="B78" i="93" s="1"/>
  <c r="J22" i="93"/>
  <c r="I22" i="93"/>
  <c r="C22" i="93"/>
  <c r="Y21" i="93"/>
  <c r="U21" i="93"/>
  <c r="J21" i="93"/>
  <c r="I21" i="93"/>
  <c r="U20" i="93"/>
  <c r="K18" i="93"/>
  <c r="Y22" i="93" s="1"/>
  <c r="K16" i="93"/>
  <c r="L16" i="93" s="1"/>
  <c r="K14" i="93"/>
  <c r="Y20" i="93" s="1"/>
  <c r="J12" i="93"/>
  <c r="I12" i="93"/>
  <c r="J11" i="93"/>
  <c r="I11" i="93"/>
  <c r="C11" i="93"/>
  <c r="AI9" i="93" s="1"/>
  <c r="J10" i="93"/>
  <c r="I10" i="93"/>
  <c r="V8" i="93"/>
  <c r="R4" i="93"/>
  <c r="K5" i="93"/>
  <c r="B85" i="92"/>
  <c r="O77" i="92"/>
  <c r="O76" i="92"/>
  <c r="O75" i="92"/>
  <c r="O74" i="92"/>
  <c r="O73" i="92"/>
  <c r="O71" i="92"/>
  <c r="O61" i="92"/>
  <c r="B86" i="92" s="1"/>
  <c r="Q60" i="92"/>
  <c r="H60" i="92"/>
  <c r="J60" i="92" s="1"/>
  <c r="G60" i="92"/>
  <c r="J59" i="92"/>
  <c r="I59" i="92"/>
  <c r="J58" i="92"/>
  <c r="I58" i="92"/>
  <c r="J57" i="92"/>
  <c r="I57" i="92"/>
  <c r="H56" i="92"/>
  <c r="J56" i="92" s="1"/>
  <c r="J55" i="92"/>
  <c r="J54" i="92"/>
  <c r="I54" i="92"/>
  <c r="J53" i="92"/>
  <c r="I53" i="92"/>
  <c r="H52" i="92"/>
  <c r="J52" i="92" s="1"/>
  <c r="G52" i="92"/>
  <c r="J51" i="92"/>
  <c r="I51" i="92"/>
  <c r="J50" i="92"/>
  <c r="I50" i="92"/>
  <c r="J49" i="92"/>
  <c r="I49" i="92"/>
  <c r="H48" i="92"/>
  <c r="J48" i="92" s="1"/>
  <c r="G48" i="92"/>
  <c r="I48" i="92" s="1"/>
  <c r="J47" i="92"/>
  <c r="I47" i="92"/>
  <c r="J46" i="92"/>
  <c r="I46" i="92"/>
  <c r="J45" i="92"/>
  <c r="I45" i="92"/>
  <c r="H44" i="92"/>
  <c r="J44" i="92" s="1"/>
  <c r="G44" i="92"/>
  <c r="I44" i="92" s="1"/>
  <c r="J43" i="92"/>
  <c r="I43" i="92"/>
  <c r="Y14" i="92"/>
  <c r="J42" i="92"/>
  <c r="I42" i="92"/>
  <c r="J41" i="92"/>
  <c r="I41" i="92"/>
  <c r="H40" i="92"/>
  <c r="J40" i="92" s="1"/>
  <c r="G40" i="92"/>
  <c r="I40" i="92" s="1"/>
  <c r="J39" i="92"/>
  <c r="J38" i="92"/>
  <c r="I38" i="92"/>
  <c r="Z37" i="92"/>
  <c r="J37" i="92"/>
  <c r="I37" i="92"/>
  <c r="H36" i="92"/>
  <c r="J36" i="92" s="1"/>
  <c r="G36" i="92"/>
  <c r="I36" i="92" s="1"/>
  <c r="J35" i="92"/>
  <c r="I35" i="92"/>
  <c r="J34" i="92"/>
  <c r="I34" i="92"/>
  <c r="J33" i="92"/>
  <c r="I33" i="92"/>
  <c r="Q32" i="92"/>
  <c r="H32" i="92"/>
  <c r="J32" i="92" s="1"/>
  <c r="G32" i="92"/>
  <c r="I32" i="92" s="1"/>
  <c r="J31" i="92"/>
  <c r="I31" i="92"/>
  <c r="J30" i="92"/>
  <c r="I30" i="92"/>
  <c r="J29" i="92"/>
  <c r="I29" i="92"/>
  <c r="H28" i="92"/>
  <c r="J28" i="92" s="1"/>
  <c r="G28" i="92"/>
  <c r="U26" i="92"/>
  <c r="R27" i="92"/>
  <c r="J27" i="92"/>
  <c r="I27" i="92"/>
  <c r="E61" i="92"/>
  <c r="Y25" i="92"/>
  <c r="U25" i="92"/>
  <c r="J26" i="92"/>
  <c r="I26" i="92"/>
  <c r="Y24" i="92"/>
  <c r="J25" i="92"/>
  <c r="I25" i="92"/>
  <c r="Y23" i="92"/>
  <c r="J24" i="92"/>
  <c r="I24" i="92"/>
  <c r="U22" i="92"/>
  <c r="J23" i="92"/>
  <c r="I23" i="92"/>
  <c r="C23" i="92"/>
  <c r="B78" i="92" s="1"/>
  <c r="J22" i="92"/>
  <c r="I22" i="92"/>
  <c r="C22" i="92"/>
  <c r="Y21" i="92"/>
  <c r="U21" i="92"/>
  <c r="J21" i="92"/>
  <c r="I21" i="92"/>
  <c r="U20" i="92"/>
  <c r="K18" i="92"/>
  <c r="Y22" i="92" s="1"/>
  <c r="K16" i="92"/>
  <c r="L16" i="92" s="1"/>
  <c r="K14" i="92"/>
  <c r="Y20" i="92" s="1"/>
  <c r="J12" i="92"/>
  <c r="I12" i="92"/>
  <c r="J11" i="92"/>
  <c r="I11" i="92"/>
  <c r="C11" i="92"/>
  <c r="AI9" i="92" s="1"/>
  <c r="J10" i="92"/>
  <c r="I10" i="92"/>
  <c r="V8" i="92"/>
  <c r="R4" i="92"/>
  <c r="B85" i="91"/>
  <c r="O77" i="91"/>
  <c r="O76" i="91"/>
  <c r="O75" i="91"/>
  <c r="O74" i="91"/>
  <c r="O73" i="91"/>
  <c r="O71" i="91"/>
  <c r="O61" i="91"/>
  <c r="B86" i="91" s="1"/>
  <c r="Q60" i="91"/>
  <c r="H60" i="91"/>
  <c r="J60" i="91" s="1"/>
  <c r="G60" i="91"/>
  <c r="J59" i="91"/>
  <c r="I59" i="91"/>
  <c r="J58" i="91"/>
  <c r="I58" i="91"/>
  <c r="J57" i="91"/>
  <c r="I57" i="91"/>
  <c r="H56" i="91"/>
  <c r="J56" i="91" s="1"/>
  <c r="J55" i="91"/>
  <c r="J54" i="91"/>
  <c r="I54" i="91"/>
  <c r="J53" i="91"/>
  <c r="I53" i="91"/>
  <c r="H52" i="91"/>
  <c r="J52" i="91" s="1"/>
  <c r="G52" i="91"/>
  <c r="I52" i="91" s="1"/>
  <c r="J51" i="91"/>
  <c r="I51" i="91"/>
  <c r="J50" i="91"/>
  <c r="I50" i="91"/>
  <c r="J49" i="91"/>
  <c r="I49" i="91"/>
  <c r="H48" i="91"/>
  <c r="J48" i="91" s="1"/>
  <c r="G48" i="91"/>
  <c r="I48" i="91" s="1"/>
  <c r="J47" i="91"/>
  <c r="I47" i="91"/>
  <c r="J46" i="91"/>
  <c r="I46" i="91"/>
  <c r="J45" i="91"/>
  <c r="I45" i="91"/>
  <c r="H44" i="91"/>
  <c r="J44" i="91" s="1"/>
  <c r="G44" i="91"/>
  <c r="I44" i="91" s="1"/>
  <c r="J43" i="91"/>
  <c r="I43" i="91"/>
  <c r="Y14" i="91"/>
  <c r="J42" i="91"/>
  <c r="I42" i="91"/>
  <c r="J41" i="91"/>
  <c r="I41" i="91"/>
  <c r="H40" i="91"/>
  <c r="J40" i="91" s="1"/>
  <c r="J39" i="91"/>
  <c r="G40" i="91"/>
  <c r="I40" i="91" s="1"/>
  <c r="J38" i="91"/>
  <c r="I38" i="91"/>
  <c r="Z37" i="91"/>
  <c r="J37" i="91"/>
  <c r="I37" i="91"/>
  <c r="H36" i="91"/>
  <c r="J36" i="91" s="1"/>
  <c r="J35" i="91"/>
  <c r="I35" i="91"/>
  <c r="G36" i="91"/>
  <c r="J34" i="91"/>
  <c r="I34" i="91"/>
  <c r="J33" i="91"/>
  <c r="I33" i="91"/>
  <c r="Q32" i="91"/>
  <c r="H32" i="91"/>
  <c r="J32" i="91" s="1"/>
  <c r="G32" i="91"/>
  <c r="I32" i="91" s="1"/>
  <c r="J31" i="91"/>
  <c r="I31" i="91"/>
  <c r="J30" i="91"/>
  <c r="I30" i="91"/>
  <c r="J29" i="91"/>
  <c r="I29" i="91"/>
  <c r="H28" i="91"/>
  <c r="J28" i="91" s="1"/>
  <c r="G28" i="91"/>
  <c r="U26" i="91"/>
  <c r="R27" i="91"/>
  <c r="J27" i="91"/>
  <c r="I27" i="91"/>
  <c r="E61" i="91"/>
  <c r="Y25" i="91"/>
  <c r="U25" i="91"/>
  <c r="J26" i="91"/>
  <c r="I26" i="91"/>
  <c r="Y24" i="91"/>
  <c r="J25" i="91"/>
  <c r="I25" i="91"/>
  <c r="Y23" i="91"/>
  <c r="J24" i="91"/>
  <c r="I24" i="91"/>
  <c r="U22" i="91"/>
  <c r="J23" i="91"/>
  <c r="I23" i="91"/>
  <c r="C23" i="91"/>
  <c r="B78" i="91" s="1"/>
  <c r="J22" i="91"/>
  <c r="I22" i="91"/>
  <c r="C22" i="91"/>
  <c r="Y21" i="91"/>
  <c r="U21" i="91"/>
  <c r="J21" i="91"/>
  <c r="I21" i="91"/>
  <c r="U20" i="91"/>
  <c r="K18" i="91"/>
  <c r="Y22" i="91" s="1"/>
  <c r="K16" i="91"/>
  <c r="L16" i="91" s="1"/>
  <c r="K14" i="91"/>
  <c r="Y20" i="91" s="1"/>
  <c r="J12" i="91"/>
  <c r="I12" i="91"/>
  <c r="AB11" i="91"/>
  <c r="AK4" i="91" s="1"/>
  <c r="J11" i="91"/>
  <c r="I11" i="91"/>
  <c r="C11" i="91"/>
  <c r="AI9" i="91" s="1"/>
  <c r="AI15" i="91" s="1"/>
  <c r="AI36" i="91" s="1"/>
  <c r="J10" i="91"/>
  <c r="I10" i="91"/>
  <c r="V8" i="91"/>
  <c r="R4" i="91"/>
  <c r="B85" i="90"/>
  <c r="O77" i="90"/>
  <c r="O76" i="90"/>
  <c r="O75" i="90"/>
  <c r="O74" i="90"/>
  <c r="O73" i="90"/>
  <c r="O71" i="90"/>
  <c r="O61" i="90"/>
  <c r="B86" i="90" s="1"/>
  <c r="Q60" i="90"/>
  <c r="H60" i="90"/>
  <c r="J60" i="90" s="1"/>
  <c r="G60" i="90"/>
  <c r="J59" i="90"/>
  <c r="I59" i="90"/>
  <c r="J58" i="90"/>
  <c r="I58" i="90"/>
  <c r="J57" i="90"/>
  <c r="I57" i="90"/>
  <c r="H56" i="90"/>
  <c r="J56" i="90" s="1"/>
  <c r="J55" i="90"/>
  <c r="J54" i="90"/>
  <c r="I54" i="90"/>
  <c r="J53" i="90"/>
  <c r="I53" i="90"/>
  <c r="H52" i="90"/>
  <c r="J52" i="90" s="1"/>
  <c r="G52" i="90"/>
  <c r="I52" i="90" s="1"/>
  <c r="J51" i="90"/>
  <c r="I51" i="90"/>
  <c r="J50" i="90"/>
  <c r="I50" i="90"/>
  <c r="J49" i="90"/>
  <c r="I49" i="90"/>
  <c r="H48" i="90"/>
  <c r="J48" i="90" s="1"/>
  <c r="G48" i="90"/>
  <c r="I48" i="90" s="1"/>
  <c r="J47" i="90"/>
  <c r="I47" i="90"/>
  <c r="J46" i="90"/>
  <c r="I46" i="90"/>
  <c r="J45" i="90"/>
  <c r="I45" i="90"/>
  <c r="H44" i="90"/>
  <c r="J44" i="90" s="1"/>
  <c r="G44" i="90"/>
  <c r="I44" i="90" s="1"/>
  <c r="J43" i="90"/>
  <c r="I43" i="90"/>
  <c r="Y14" i="90"/>
  <c r="J42" i="90"/>
  <c r="I42" i="90"/>
  <c r="J41" i="90"/>
  <c r="I41" i="90"/>
  <c r="H40" i="90"/>
  <c r="J40" i="90" s="1"/>
  <c r="G40" i="90"/>
  <c r="I40" i="90" s="1"/>
  <c r="J39" i="90"/>
  <c r="J38" i="90"/>
  <c r="I38" i="90"/>
  <c r="Z37" i="90"/>
  <c r="J37" i="90"/>
  <c r="I37" i="90"/>
  <c r="H36" i="90"/>
  <c r="J36" i="90" s="1"/>
  <c r="G36" i="90"/>
  <c r="I36" i="90" s="1"/>
  <c r="J35" i="90"/>
  <c r="I35" i="90"/>
  <c r="J34" i="90"/>
  <c r="I34" i="90"/>
  <c r="J33" i="90"/>
  <c r="I33" i="90"/>
  <c r="Q32" i="90"/>
  <c r="H32" i="90"/>
  <c r="J32" i="90" s="1"/>
  <c r="G32" i="90"/>
  <c r="I32" i="90" s="1"/>
  <c r="J31" i="90"/>
  <c r="I31" i="90"/>
  <c r="J30" i="90"/>
  <c r="I30" i="90"/>
  <c r="J29" i="90"/>
  <c r="I29" i="90"/>
  <c r="H28" i="90"/>
  <c r="J28" i="90" s="1"/>
  <c r="G28" i="90"/>
  <c r="U26" i="90"/>
  <c r="R27" i="90"/>
  <c r="J27" i="90"/>
  <c r="I27" i="90"/>
  <c r="E61" i="90"/>
  <c r="Y25" i="90"/>
  <c r="U25" i="90"/>
  <c r="J26" i="90"/>
  <c r="I26" i="90"/>
  <c r="Y24" i="90"/>
  <c r="J25" i="90"/>
  <c r="I25" i="90"/>
  <c r="Y23" i="90"/>
  <c r="J24" i="90"/>
  <c r="I24" i="90"/>
  <c r="U22" i="90"/>
  <c r="J23" i="90"/>
  <c r="I23" i="90"/>
  <c r="C23" i="90"/>
  <c r="B78" i="90" s="1"/>
  <c r="J22" i="90"/>
  <c r="I22" i="90"/>
  <c r="C22" i="90"/>
  <c r="Y21" i="90"/>
  <c r="U21" i="90"/>
  <c r="J21" i="90"/>
  <c r="I21" i="90"/>
  <c r="U20" i="90"/>
  <c r="K18" i="90"/>
  <c r="Y22" i="90" s="1"/>
  <c r="K16" i="90"/>
  <c r="L16" i="90" s="1"/>
  <c r="K14" i="90"/>
  <c r="Y20" i="90" s="1"/>
  <c r="J12" i="90"/>
  <c r="I12" i="90"/>
  <c r="J11" i="90"/>
  <c r="I11" i="90"/>
  <c r="C11" i="90"/>
  <c r="AI9" i="90" s="1"/>
  <c r="J10" i="90"/>
  <c r="I10" i="90"/>
  <c r="V8" i="90"/>
  <c r="R4" i="90"/>
  <c r="B85" i="89"/>
  <c r="O77" i="89"/>
  <c r="O76" i="89"/>
  <c r="O75" i="89"/>
  <c r="O74" i="89"/>
  <c r="O73" i="89"/>
  <c r="O71" i="89"/>
  <c r="O61" i="89"/>
  <c r="B86" i="89" s="1"/>
  <c r="Q60" i="89"/>
  <c r="H60" i="89"/>
  <c r="J60" i="89" s="1"/>
  <c r="G60" i="89"/>
  <c r="J59" i="89"/>
  <c r="I59" i="89"/>
  <c r="J58" i="89"/>
  <c r="I58" i="89"/>
  <c r="J57" i="89"/>
  <c r="I57" i="89"/>
  <c r="H56" i="89"/>
  <c r="J56" i="89" s="1"/>
  <c r="J55" i="89"/>
  <c r="J54" i="89"/>
  <c r="I54" i="89"/>
  <c r="J53" i="89"/>
  <c r="I53" i="89"/>
  <c r="H52" i="89"/>
  <c r="J52" i="89" s="1"/>
  <c r="G52" i="89"/>
  <c r="J51" i="89"/>
  <c r="I51" i="89"/>
  <c r="J50" i="89"/>
  <c r="I50" i="89"/>
  <c r="J49" i="89"/>
  <c r="I49" i="89"/>
  <c r="H48" i="89"/>
  <c r="J48" i="89" s="1"/>
  <c r="G48" i="89"/>
  <c r="I48" i="89" s="1"/>
  <c r="J47" i="89"/>
  <c r="I47" i="89"/>
  <c r="J46" i="89"/>
  <c r="I46" i="89"/>
  <c r="J45" i="89"/>
  <c r="I45" i="89"/>
  <c r="H44" i="89"/>
  <c r="J44" i="89" s="1"/>
  <c r="G44" i="89"/>
  <c r="I44" i="89" s="1"/>
  <c r="J43" i="89"/>
  <c r="I43" i="89"/>
  <c r="Y14" i="89"/>
  <c r="J42" i="89"/>
  <c r="I42" i="89"/>
  <c r="J41" i="89"/>
  <c r="I41" i="89"/>
  <c r="H40" i="89"/>
  <c r="J40" i="89" s="1"/>
  <c r="G40" i="89"/>
  <c r="I40" i="89" s="1"/>
  <c r="J39" i="89"/>
  <c r="J38" i="89"/>
  <c r="I38" i="89"/>
  <c r="Z37" i="89"/>
  <c r="J37" i="89"/>
  <c r="I37" i="89"/>
  <c r="J36" i="89"/>
  <c r="H36" i="89"/>
  <c r="G36" i="89"/>
  <c r="I36" i="89" s="1"/>
  <c r="J35" i="89"/>
  <c r="I35" i="89"/>
  <c r="J34" i="89"/>
  <c r="I34" i="89"/>
  <c r="J33" i="89"/>
  <c r="I33" i="89"/>
  <c r="Q32" i="89"/>
  <c r="H32" i="89"/>
  <c r="J32" i="89" s="1"/>
  <c r="G32" i="89"/>
  <c r="I32" i="89" s="1"/>
  <c r="J31" i="89"/>
  <c r="I31" i="89"/>
  <c r="J30" i="89"/>
  <c r="I30" i="89"/>
  <c r="J29" i="89"/>
  <c r="I29" i="89"/>
  <c r="H28" i="89"/>
  <c r="J28" i="89" s="1"/>
  <c r="G28" i="89"/>
  <c r="U26" i="89"/>
  <c r="R27" i="89"/>
  <c r="J27" i="89"/>
  <c r="I27" i="89"/>
  <c r="E61" i="89"/>
  <c r="Y25" i="89"/>
  <c r="U25" i="89"/>
  <c r="J26" i="89"/>
  <c r="I26" i="89"/>
  <c r="Y24" i="89"/>
  <c r="J25" i="89"/>
  <c r="I25" i="89"/>
  <c r="Y23" i="89"/>
  <c r="J24" i="89"/>
  <c r="I24" i="89"/>
  <c r="U22" i="89"/>
  <c r="J23" i="89"/>
  <c r="I23" i="89"/>
  <c r="C23" i="89"/>
  <c r="B78" i="89" s="1"/>
  <c r="J22" i="89"/>
  <c r="I22" i="89"/>
  <c r="C22" i="89"/>
  <c r="Y21" i="89"/>
  <c r="U21" i="89"/>
  <c r="J21" i="89"/>
  <c r="I21" i="89"/>
  <c r="U20" i="89"/>
  <c r="K18" i="89"/>
  <c r="Y22" i="89" s="1"/>
  <c r="K16" i="89"/>
  <c r="L16" i="89" s="1"/>
  <c r="K14" i="89"/>
  <c r="Y20" i="89" s="1"/>
  <c r="J12" i="89"/>
  <c r="I12" i="89"/>
  <c r="J11" i="89"/>
  <c r="I11" i="89"/>
  <c r="C11" i="89"/>
  <c r="AI9" i="89" s="1"/>
  <c r="J10" i="89"/>
  <c r="I10" i="89"/>
  <c r="V8" i="89"/>
  <c r="R4" i="89"/>
  <c r="B85" i="88"/>
  <c r="O77" i="88"/>
  <c r="O76" i="88"/>
  <c r="O75" i="88"/>
  <c r="O74" i="88"/>
  <c r="O73" i="88"/>
  <c r="O71" i="88"/>
  <c r="O61" i="88"/>
  <c r="B86" i="88" s="1"/>
  <c r="Q60" i="88"/>
  <c r="H60" i="88"/>
  <c r="J60" i="88" s="1"/>
  <c r="G60" i="88"/>
  <c r="J59" i="88"/>
  <c r="I59" i="88"/>
  <c r="J58" i="88"/>
  <c r="I58" i="88"/>
  <c r="J57" i="88"/>
  <c r="I57" i="88"/>
  <c r="H56" i="88"/>
  <c r="J56" i="88" s="1"/>
  <c r="J55" i="88"/>
  <c r="J54" i="88"/>
  <c r="I54" i="88"/>
  <c r="J53" i="88"/>
  <c r="I53" i="88"/>
  <c r="H52" i="88"/>
  <c r="J52" i="88" s="1"/>
  <c r="G52" i="88"/>
  <c r="I52" i="88" s="1"/>
  <c r="J51" i="88"/>
  <c r="I51" i="88"/>
  <c r="J50" i="88"/>
  <c r="I50" i="88"/>
  <c r="J49" i="88"/>
  <c r="I49" i="88"/>
  <c r="H48" i="88"/>
  <c r="J48" i="88" s="1"/>
  <c r="G48" i="88"/>
  <c r="I48" i="88" s="1"/>
  <c r="J47" i="88"/>
  <c r="I47" i="88"/>
  <c r="J46" i="88"/>
  <c r="I46" i="88"/>
  <c r="J45" i="88"/>
  <c r="I45" i="88"/>
  <c r="H44" i="88"/>
  <c r="J44" i="88" s="1"/>
  <c r="G44" i="88"/>
  <c r="I44" i="88" s="1"/>
  <c r="J43" i="88"/>
  <c r="I43" i="88"/>
  <c r="Y14" i="88"/>
  <c r="J42" i="88"/>
  <c r="I42" i="88"/>
  <c r="J41" i="88"/>
  <c r="I41" i="88"/>
  <c r="H40" i="88"/>
  <c r="J40" i="88" s="1"/>
  <c r="J39" i="88"/>
  <c r="G40" i="88"/>
  <c r="J38" i="88"/>
  <c r="I38" i="88"/>
  <c r="Z37" i="88"/>
  <c r="J37" i="88"/>
  <c r="I37" i="88"/>
  <c r="H36" i="88"/>
  <c r="J36" i="88" s="1"/>
  <c r="G36" i="88"/>
  <c r="I36" i="88" s="1"/>
  <c r="J35" i="88"/>
  <c r="I35" i="88"/>
  <c r="J34" i="88"/>
  <c r="I34" i="88"/>
  <c r="J33" i="88"/>
  <c r="I33" i="88"/>
  <c r="Q32" i="88"/>
  <c r="H32" i="88"/>
  <c r="J32" i="88" s="1"/>
  <c r="G32" i="88"/>
  <c r="I32" i="88" s="1"/>
  <c r="J31" i="88"/>
  <c r="I31" i="88"/>
  <c r="J30" i="88"/>
  <c r="I30" i="88"/>
  <c r="J29" i="88"/>
  <c r="I29" i="88"/>
  <c r="H28" i="88"/>
  <c r="J28" i="88" s="1"/>
  <c r="G28" i="88"/>
  <c r="U26" i="88"/>
  <c r="R27" i="88"/>
  <c r="J27" i="88"/>
  <c r="I27" i="88"/>
  <c r="E61" i="88"/>
  <c r="Y25" i="88"/>
  <c r="U25" i="88"/>
  <c r="J26" i="88"/>
  <c r="I26" i="88"/>
  <c r="Y24" i="88"/>
  <c r="J25" i="88"/>
  <c r="I25" i="88"/>
  <c r="Y23" i="88"/>
  <c r="J24" i="88"/>
  <c r="I24" i="88"/>
  <c r="U22" i="88"/>
  <c r="J23" i="88"/>
  <c r="I23" i="88"/>
  <c r="C23" i="88"/>
  <c r="J22" i="88"/>
  <c r="I22" i="88"/>
  <c r="C22" i="88"/>
  <c r="Y21" i="88"/>
  <c r="U21" i="88"/>
  <c r="J21" i="88"/>
  <c r="I21" i="88"/>
  <c r="U20" i="88"/>
  <c r="K18" i="88"/>
  <c r="Y22" i="88" s="1"/>
  <c r="K16" i="88"/>
  <c r="L16" i="88" s="1"/>
  <c r="K14" i="88"/>
  <c r="Y20" i="88" s="1"/>
  <c r="J12" i="88"/>
  <c r="I12" i="88"/>
  <c r="J11" i="88"/>
  <c r="I11" i="88"/>
  <c r="C11" i="88"/>
  <c r="AI9" i="88" s="1"/>
  <c r="J10" i="88"/>
  <c r="I10" i="88"/>
  <c r="V8" i="88"/>
  <c r="R4" i="88"/>
  <c r="B85" i="87"/>
  <c r="O77" i="87"/>
  <c r="O76" i="87"/>
  <c r="O75" i="87"/>
  <c r="O74" i="87"/>
  <c r="O73" i="87"/>
  <c r="O71" i="87"/>
  <c r="O61" i="87"/>
  <c r="B86" i="87" s="1"/>
  <c r="Q60" i="87"/>
  <c r="H60" i="87"/>
  <c r="J60" i="87" s="1"/>
  <c r="G60" i="87"/>
  <c r="J59" i="87"/>
  <c r="I59" i="87"/>
  <c r="J58" i="87"/>
  <c r="I58" i="87"/>
  <c r="J57" i="87"/>
  <c r="I57" i="87"/>
  <c r="H56" i="87"/>
  <c r="J56" i="87" s="1"/>
  <c r="J55" i="87"/>
  <c r="J54" i="87"/>
  <c r="I54" i="87"/>
  <c r="J53" i="87"/>
  <c r="I53" i="87"/>
  <c r="H52" i="87"/>
  <c r="J52" i="87" s="1"/>
  <c r="G52" i="87"/>
  <c r="I52" i="87" s="1"/>
  <c r="J51" i="87"/>
  <c r="I51" i="87"/>
  <c r="J50" i="87"/>
  <c r="I50" i="87"/>
  <c r="J49" i="87"/>
  <c r="I49" i="87"/>
  <c r="H48" i="87"/>
  <c r="J48" i="87" s="1"/>
  <c r="G48" i="87"/>
  <c r="I48" i="87" s="1"/>
  <c r="J47" i="87"/>
  <c r="I47" i="87"/>
  <c r="J46" i="87"/>
  <c r="I46" i="87"/>
  <c r="J45" i="87"/>
  <c r="I45" i="87"/>
  <c r="H44" i="87"/>
  <c r="J44" i="87" s="1"/>
  <c r="G44" i="87"/>
  <c r="I44" i="87" s="1"/>
  <c r="J43" i="87"/>
  <c r="I43" i="87"/>
  <c r="Y14" i="87"/>
  <c r="J42" i="87"/>
  <c r="I42" i="87"/>
  <c r="J41" i="87"/>
  <c r="I41" i="87"/>
  <c r="H40" i="87"/>
  <c r="J40" i="87" s="1"/>
  <c r="G40" i="87"/>
  <c r="I40" i="87" s="1"/>
  <c r="J39" i="87"/>
  <c r="J38" i="87"/>
  <c r="I38" i="87"/>
  <c r="Z37" i="87"/>
  <c r="J37" i="87"/>
  <c r="I37" i="87"/>
  <c r="H36" i="87"/>
  <c r="J36" i="87" s="1"/>
  <c r="G36" i="87"/>
  <c r="I36" i="87" s="1"/>
  <c r="J35" i="87"/>
  <c r="I35" i="87"/>
  <c r="J34" i="87"/>
  <c r="I34" i="87"/>
  <c r="J33" i="87"/>
  <c r="I33" i="87"/>
  <c r="Q32" i="87"/>
  <c r="H32" i="87"/>
  <c r="J32" i="87" s="1"/>
  <c r="G32" i="87"/>
  <c r="I32" i="87" s="1"/>
  <c r="J31" i="87"/>
  <c r="I31" i="87"/>
  <c r="J30" i="87"/>
  <c r="I30" i="87"/>
  <c r="J29" i="87"/>
  <c r="I29" i="87"/>
  <c r="H28" i="87"/>
  <c r="J28" i="87" s="1"/>
  <c r="G28" i="87"/>
  <c r="U26" i="87"/>
  <c r="R27" i="87"/>
  <c r="J27" i="87"/>
  <c r="I27" i="87"/>
  <c r="E61" i="87"/>
  <c r="Y25" i="87"/>
  <c r="U25" i="87"/>
  <c r="J26" i="87"/>
  <c r="I26" i="87"/>
  <c r="Y24" i="87"/>
  <c r="J25" i="87"/>
  <c r="I25" i="87"/>
  <c r="Y23" i="87"/>
  <c r="J24" i="87"/>
  <c r="I24" i="87"/>
  <c r="U22" i="87"/>
  <c r="J23" i="87"/>
  <c r="I23" i="87"/>
  <c r="C23" i="87"/>
  <c r="B78" i="87" s="1"/>
  <c r="J22" i="87"/>
  <c r="I22" i="87"/>
  <c r="C22" i="87"/>
  <c r="Y21" i="87"/>
  <c r="U21" i="87"/>
  <c r="J21" i="87"/>
  <c r="I21" i="87"/>
  <c r="U20" i="87"/>
  <c r="K18" i="87"/>
  <c r="Y22" i="87" s="1"/>
  <c r="K16" i="87"/>
  <c r="L16" i="87" s="1"/>
  <c r="K14" i="87"/>
  <c r="Y20" i="87" s="1"/>
  <c r="J12" i="87"/>
  <c r="I12" i="87"/>
  <c r="J11" i="87"/>
  <c r="I11" i="87"/>
  <c r="C11" i="87"/>
  <c r="AI9" i="87" s="1"/>
  <c r="J10" i="87"/>
  <c r="I10" i="87"/>
  <c r="V8" i="87"/>
  <c r="R4" i="87"/>
  <c r="B85" i="86"/>
  <c r="O61" i="86"/>
  <c r="B86" i="86" s="1"/>
  <c r="Q60" i="86"/>
  <c r="H60" i="86"/>
  <c r="J60" i="86" s="1"/>
  <c r="G60" i="86"/>
  <c r="J59" i="86"/>
  <c r="I59" i="86"/>
  <c r="J58" i="86"/>
  <c r="I58" i="86"/>
  <c r="J57" i="86"/>
  <c r="I57" i="86"/>
  <c r="H56" i="86"/>
  <c r="J56" i="86" s="1"/>
  <c r="J55" i="86"/>
  <c r="J54" i="86"/>
  <c r="I54" i="86"/>
  <c r="J53" i="86"/>
  <c r="I53" i="86"/>
  <c r="H52" i="86"/>
  <c r="J52" i="86" s="1"/>
  <c r="G52" i="86"/>
  <c r="I52" i="86" s="1"/>
  <c r="J51" i="86"/>
  <c r="I51" i="86"/>
  <c r="J50" i="86"/>
  <c r="I50" i="86"/>
  <c r="J49" i="86"/>
  <c r="I49" i="86"/>
  <c r="H48" i="86"/>
  <c r="J48" i="86" s="1"/>
  <c r="G48" i="86"/>
  <c r="I48" i="86" s="1"/>
  <c r="J47" i="86"/>
  <c r="I47" i="86"/>
  <c r="J46" i="86"/>
  <c r="I46" i="86"/>
  <c r="J45" i="86"/>
  <c r="I45" i="86"/>
  <c r="H44" i="86"/>
  <c r="J44" i="86" s="1"/>
  <c r="G44" i="86"/>
  <c r="I44" i="86" s="1"/>
  <c r="J43" i="86"/>
  <c r="I43" i="86"/>
  <c r="Y14" i="86"/>
  <c r="J42" i="86"/>
  <c r="I42" i="86"/>
  <c r="J41" i="86"/>
  <c r="I41" i="86"/>
  <c r="H40" i="86"/>
  <c r="J40" i="86" s="1"/>
  <c r="G40" i="86"/>
  <c r="I40" i="86" s="1"/>
  <c r="J39" i="86"/>
  <c r="J38" i="86"/>
  <c r="I38" i="86"/>
  <c r="Z37" i="86"/>
  <c r="J37" i="86"/>
  <c r="I37" i="86"/>
  <c r="J36" i="86"/>
  <c r="H36" i="86"/>
  <c r="G36" i="86"/>
  <c r="I36" i="86" s="1"/>
  <c r="J35" i="86"/>
  <c r="I35" i="86"/>
  <c r="J34" i="86"/>
  <c r="I34" i="86"/>
  <c r="J33" i="86"/>
  <c r="I33" i="86"/>
  <c r="Q32" i="86"/>
  <c r="H32" i="86"/>
  <c r="J32" i="86" s="1"/>
  <c r="I32" i="86"/>
  <c r="J31" i="86"/>
  <c r="I31" i="86"/>
  <c r="J30" i="86"/>
  <c r="J29" i="86"/>
  <c r="I29" i="86"/>
  <c r="H28" i="86"/>
  <c r="J28" i="86" s="1"/>
  <c r="I28" i="86"/>
  <c r="U26" i="86"/>
  <c r="R27" i="86"/>
  <c r="J27" i="86"/>
  <c r="I27" i="86"/>
  <c r="E61" i="86"/>
  <c r="Y25" i="86"/>
  <c r="U25" i="86"/>
  <c r="J26" i="86"/>
  <c r="Y24" i="86"/>
  <c r="J25" i="86"/>
  <c r="I25" i="86"/>
  <c r="Y23" i="86"/>
  <c r="J24" i="86"/>
  <c r="I24" i="86"/>
  <c r="U22" i="86"/>
  <c r="J23" i="86"/>
  <c r="I23" i="86"/>
  <c r="J22" i="86"/>
  <c r="I22" i="86"/>
  <c r="C22" i="86"/>
  <c r="Y21" i="86"/>
  <c r="U21" i="86"/>
  <c r="J21" i="86"/>
  <c r="I21" i="86"/>
  <c r="U20" i="86"/>
  <c r="Y22" i="86"/>
  <c r="Y20" i="86"/>
  <c r="J12" i="86"/>
  <c r="I12" i="86"/>
  <c r="J11" i="86"/>
  <c r="I11" i="86"/>
  <c r="C11" i="86"/>
  <c r="AI9" i="86" s="1"/>
  <c r="J10" i="86"/>
  <c r="I10" i="86"/>
  <c r="V8" i="86"/>
  <c r="R4" i="86"/>
  <c r="B85" i="85"/>
  <c r="O77" i="85"/>
  <c r="O76" i="85"/>
  <c r="O74" i="85"/>
  <c r="O73" i="85"/>
  <c r="O61" i="85"/>
  <c r="B86" i="85" s="1"/>
  <c r="Q60" i="85"/>
  <c r="H60" i="85"/>
  <c r="J60" i="85" s="1"/>
  <c r="G60" i="85"/>
  <c r="J59" i="85"/>
  <c r="I59" i="85"/>
  <c r="J58" i="85"/>
  <c r="I58" i="85"/>
  <c r="J57" i="85"/>
  <c r="I57" i="85"/>
  <c r="H56" i="85"/>
  <c r="J56" i="85" s="1"/>
  <c r="J55" i="85"/>
  <c r="J54" i="85"/>
  <c r="I54" i="85"/>
  <c r="J53" i="85"/>
  <c r="I53" i="85"/>
  <c r="H52" i="85"/>
  <c r="J52" i="85" s="1"/>
  <c r="G52" i="85"/>
  <c r="J51" i="85"/>
  <c r="I51" i="85"/>
  <c r="J50" i="85"/>
  <c r="I50" i="85"/>
  <c r="J49" i="85"/>
  <c r="I49" i="85"/>
  <c r="H48" i="85"/>
  <c r="J48" i="85" s="1"/>
  <c r="G48" i="85"/>
  <c r="I48" i="85" s="1"/>
  <c r="J47" i="85"/>
  <c r="I47" i="85"/>
  <c r="J46" i="85"/>
  <c r="I46" i="85"/>
  <c r="J45" i="85"/>
  <c r="I45" i="85"/>
  <c r="H44" i="85"/>
  <c r="J44" i="85" s="1"/>
  <c r="G44" i="85"/>
  <c r="I44" i="85" s="1"/>
  <c r="J43" i="85"/>
  <c r="I43" i="85"/>
  <c r="Y14" i="85"/>
  <c r="J42" i="85"/>
  <c r="I42" i="85"/>
  <c r="J41" i="85"/>
  <c r="I41" i="85"/>
  <c r="H40" i="85"/>
  <c r="J40" i="85" s="1"/>
  <c r="G40" i="85"/>
  <c r="I40" i="85" s="1"/>
  <c r="J39" i="85"/>
  <c r="J38" i="85"/>
  <c r="I38" i="85"/>
  <c r="Z37" i="85"/>
  <c r="J37" i="85"/>
  <c r="I37" i="85"/>
  <c r="H36" i="85"/>
  <c r="J36" i="85" s="1"/>
  <c r="G36" i="85"/>
  <c r="I36" i="85" s="1"/>
  <c r="J35" i="85"/>
  <c r="I35" i="85"/>
  <c r="J34" i="85"/>
  <c r="I34" i="85"/>
  <c r="J33" i="85"/>
  <c r="I33" i="85"/>
  <c r="Q32" i="85"/>
  <c r="H32" i="85"/>
  <c r="J32" i="85" s="1"/>
  <c r="G32" i="85"/>
  <c r="I32" i="85" s="1"/>
  <c r="J31" i="85"/>
  <c r="I31" i="85"/>
  <c r="J30" i="85"/>
  <c r="I30" i="85"/>
  <c r="J29" i="85"/>
  <c r="I29" i="85"/>
  <c r="H28" i="85"/>
  <c r="J28" i="85" s="1"/>
  <c r="G28" i="85"/>
  <c r="I28" i="85" s="1"/>
  <c r="U26" i="85"/>
  <c r="R27" i="85"/>
  <c r="J27" i="85"/>
  <c r="I27" i="85"/>
  <c r="E61" i="85"/>
  <c r="Y25" i="85"/>
  <c r="U25" i="85"/>
  <c r="J26" i="85"/>
  <c r="I26" i="85"/>
  <c r="Y24" i="85"/>
  <c r="J25" i="85"/>
  <c r="I25" i="85"/>
  <c r="Y23" i="85"/>
  <c r="J24" i="85"/>
  <c r="I24" i="85"/>
  <c r="U22" i="85"/>
  <c r="J23" i="85"/>
  <c r="I23" i="85"/>
  <c r="J22" i="85"/>
  <c r="I22" i="85"/>
  <c r="C22" i="85"/>
  <c r="Y21" i="85"/>
  <c r="U21" i="85"/>
  <c r="J21" i="85"/>
  <c r="I21" i="85"/>
  <c r="U20" i="85"/>
  <c r="Y22" i="85"/>
  <c r="L16" i="85"/>
  <c r="Y20" i="85"/>
  <c r="J12" i="85"/>
  <c r="I12" i="85"/>
  <c r="J11" i="85"/>
  <c r="I11" i="85"/>
  <c r="C11" i="85"/>
  <c r="J10" i="85"/>
  <c r="I10" i="85"/>
  <c r="V8" i="85"/>
  <c r="R4" i="85"/>
  <c r="B85" i="84"/>
  <c r="O77" i="84"/>
  <c r="O76" i="84"/>
  <c r="O75" i="84"/>
  <c r="O74" i="84"/>
  <c r="O73" i="84"/>
  <c r="O71" i="84"/>
  <c r="O61" i="84"/>
  <c r="B86" i="84" s="1"/>
  <c r="Q60" i="84"/>
  <c r="H60" i="84"/>
  <c r="J60" i="84" s="1"/>
  <c r="G60" i="84"/>
  <c r="J59" i="84"/>
  <c r="I59" i="84"/>
  <c r="J58" i="84"/>
  <c r="I58" i="84"/>
  <c r="J57" i="84"/>
  <c r="I57" i="84"/>
  <c r="H56" i="84"/>
  <c r="J56" i="84" s="1"/>
  <c r="J55" i="84"/>
  <c r="J54" i="84"/>
  <c r="I54" i="84"/>
  <c r="J53" i="84"/>
  <c r="I53" i="84"/>
  <c r="H52" i="84"/>
  <c r="J52" i="84" s="1"/>
  <c r="G52" i="84"/>
  <c r="I52" i="84" s="1"/>
  <c r="J51" i="84"/>
  <c r="I51" i="84"/>
  <c r="J50" i="84"/>
  <c r="I50" i="84"/>
  <c r="J49" i="84"/>
  <c r="I49" i="84"/>
  <c r="H48" i="84"/>
  <c r="J48" i="84" s="1"/>
  <c r="G48" i="84"/>
  <c r="I48" i="84" s="1"/>
  <c r="J47" i="84"/>
  <c r="I47" i="84"/>
  <c r="J46" i="84"/>
  <c r="I46" i="84"/>
  <c r="J45" i="84"/>
  <c r="I45" i="84"/>
  <c r="H44" i="84"/>
  <c r="J44" i="84" s="1"/>
  <c r="I44" i="84"/>
  <c r="J43" i="84"/>
  <c r="I43" i="84"/>
  <c r="Y14" i="84"/>
  <c r="J42" i="84"/>
  <c r="I42" i="84"/>
  <c r="J41" i="84"/>
  <c r="I41" i="84"/>
  <c r="H40" i="84"/>
  <c r="J40" i="84" s="1"/>
  <c r="J39" i="84"/>
  <c r="J38" i="84"/>
  <c r="I38" i="84"/>
  <c r="Z37" i="84"/>
  <c r="J37" i="84"/>
  <c r="I37" i="84"/>
  <c r="H36" i="84"/>
  <c r="J36" i="84" s="1"/>
  <c r="I36" i="84"/>
  <c r="J35" i="84"/>
  <c r="I35" i="84"/>
  <c r="J34" i="84"/>
  <c r="I34" i="84"/>
  <c r="J33" i="84"/>
  <c r="I33" i="84"/>
  <c r="Q32" i="84"/>
  <c r="H32" i="84"/>
  <c r="J32" i="84" s="1"/>
  <c r="I32" i="84"/>
  <c r="J31" i="84"/>
  <c r="I31" i="84"/>
  <c r="J30" i="84"/>
  <c r="I30" i="84"/>
  <c r="J29" i="84"/>
  <c r="I29" i="84"/>
  <c r="H28" i="84"/>
  <c r="J28" i="84" s="1"/>
  <c r="G28" i="84"/>
  <c r="I28" i="84" s="1"/>
  <c r="U26" i="84"/>
  <c r="R27" i="84"/>
  <c r="J27" i="84"/>
  <c r="I27" i="84"/>
  <c r="E61" i="84"/>
  <c r="Y25" i="84"/>
  <c r="U25" i="84"/>
  <c r="J26" i="84"/>
  <c r="I26" i="84"/>
  <c r="Y24" i="84"/>
  <c r="J25" i="84"/>
  <c r="I25" i="84"/>
  <c r="Y23" i="84"/>
  <c r="J24" i="84"/>
  <c r="I24" i="84"/>
  <c r="U22" i="84"/>
  <c r="J23" i="84"/>
  <c r="I23" i="84"/>
  <c r="J22" i="84"/>
  <c r="I22" i="84"/>
  <c r="C22" i="84"/>
  <c r="Y21" i="84"/>
  <c r="U21" i="84"/>
  <c r="J21" i="84"/>
  <c r="I21" i="84"/>
  <c r="U20" i="84"/>
  <c r="K18" i="84"/>
  <c r="Y22" i="84" s="1"/>
  <c r="K16" i="84"/>
  <c r="L16" i="84" s="1"/>
  <c r="K14" i="84"/>
  <c r="Y20" i="84" s="1"/>
  <c r="J12" i="84"/>
  <c r="I12" i="84"/>
  <c r="J11" i="84"/>
  <c r="I11" i="84"/>
  <c r="C11" i="84"/>
  <c r="C15" i="84" s="1"/>
  <c r="J10" i="84"/>
  <c r="I10" i="84"/>
  <c r="V8" i="84"/>
  <c r="R4" i="84"/>
  <c r="B85" i="83"/>
  <c r="O77" i="83"/>
  <c r="O76" i="83"/>
  <c r="O75" i="83"/>
  <c r="O74" i="83"/>
  <c r="O73" i="83"/>
  <c r="O71" i="83"/>
  <c r="O61" i="83"/>
  <c r="B86" i="83" s="1"/>
  <c r="Q60" i="83"/>
  <c r="H60" i="83"/>
  <c r="J60" i="83" s="1"/>
  <c r="J59" i="83"/>
  <c r="I59" i="83"/>
  <c r="J58" i="83"/>
  <c r="I58" i="83"/>
  <c r="J57" i="83"/>
  <c r="I57" i="83"/>
  <c r="H56" i="83"/>
  <c r="J56" i="83" s="1"/>
  <c r="J55" i="83"/>
  <c r="J54" i="83"/>
  <c r="I54" i="83"/>
  <c r="J53" i="83"/>
  <c r="I53" i="83"/>
  <c r="H52" i="83"/>
  <c r="J52" i="83" s="1"/>
  <c r="I52" i="83"/>
  <c r="J51" i="83"/>
  <c r="I51" i="83"/>
  <c r="J50" i="83"/>
  <c r="I50" i="83"/>
  <c r="J49" i="83"/>
  <c r="I49" i="83"/>
  <c r="H48" i="83"/>
  <c r="J48" i="83" s="1"/>
  <c r="I48" i="83"/>
  <c r="J47" i="83"/>
  <c r="I47" i="83"/>
  <c r="J46" i="83"/>
  <c r="I46" i="83"/>
  <c r="J45" i="83"/>
  <c r="I45" i="83"/>
  <c r="H44" i="83"/>
  <c r="J44" i="83" s="1"/>
  <c r="I44" i="83"/>
  <c r="J43" i="83"/>
  <c r="I43" i="83"/>
  <c r="Y14" i="83"/>
  <c r="J42" i="83"/>
  <c r="I42" i="83"/>
  <c r="J41" i="83"/>
  <c r="I41" i="83"/>
  <c r="H40" i="83"/>
  <c r="J40" i="83" s="1"/>
  <c r="I40" i="83"/>
  <c r="J39" i="83"/>
  <c r="J38" i="83"/>
  <c r="I38" i="83"/>
  <c r="Z37" i="83"/>
  <c r="J37" i="83"/>
  <c r="I37" i="83"/>
  <c r="H36" i="83"/>
  <c r="J36" i="83" s="1"/>
  <c r="I36" i="83"/>
  <c r="J35" i="83"/>
  <c r="I35" i="83"/>
  <c r="J34" i="83"/>
  <c r="I34" i="83"/>
  <c r="J33" i="83"/>
  <c r="I33" i="83"/>
  <c r="Q32" i="83"/>
  <c r="H32" i="83"/>
  <c r="J32" i="83" s="1"/>
  <c r="I32" i="83"/>
  <c r="J31" i="83"/>
  <c r="I31" i="83"/>
  <c r="J30" i="83"/>
  <c r="I30" i="83"/>
  <c r="J29" i="83"/>
  <c r="I29" i="83"/>
  <c r="H28" i="83"/>
  <c r="J28" i="83" s="1"/>
  <c r="U26" i="83"/>
  <c r="R27" i="83"/>
  <c r="J27" i="83"/>
  <c r="I27" i="83"/>
  <c r="E61" i="83"/>
  <c r="Y25" i="83"/>
  <c r="U25" i="83"/>
  <c r="J26" i="83"/>
  <c r="I26" i="83"/>
  <c r="Y24" i="83"/>
  <c r="J25" i="83"/>
  <c r="I25" i="83"/>
  <c r="Y23" i="83"/>
  <c r="J24" i="83"/>
  <c r="I24" i="83"/>
  <c r="U22" i="83"/>
  <c r="J23" i="83"/>
  <c r="I23" i="83"/>
  <c r="J22" i="83"/>
  <c r="I22" i="83"/>
  <c r="C22" i="83"/>
  <c r="Y21" i="83"/>
  <c r="U21" i="83"/>
  <c r="J21" i="83"/>
  <c r="I21" i="83"/>
  <c r="U20" i="83"/>
  <c r="K18" i="83"/>
  <c r="Y22" i="83" s="1"/>
  <c r="K16" i="83"/>
  <c r="L16" i="83" s="1"/>
  <c r="K14" i="83"/>
  <c r="Y20" i="83" s="1"/>
  <c r="J12" i="83"/>
  <c r="I12" i="83"/>
  <c r="J11" i="83"/>
  <c r="I11" i="83"/>
  <c r="C11" i="83"/>
  <c r="AI9" i="83" s="1"/>
  <c r="J10" i="83"/>
  <c r="I10" i="83"/>
  <c r="V8" i="83"/>
  <c r="R4" i="83"/>
  <c r="B85" i="82"/>
  <c r="O76" i="82"/>
  <c r="O75" i="82"/>
  <c r="O74" i="82"/>
  <c r="O73" i="82"/>
  <c r="O71" i="82"/>
  <c r="O61" i="82"/>
  <c r="B86" i="82" s="1"/>
  <c r="Q60" i="82"/>
  <c r="J60" i="82"/>
  <c r="I60" i="82"/>
  <c r="J59" i="82"/>
  <c r="I59" i="82"/>
  <c r="J58" i="82"/>
  <c r="I58" i="82"/>
  <c r="J57" i="82"/>
  <c r="I57" i="82"/>
  <c r="J56" i="82"/>
  <c r="J55" i="82"/>
  <c r="I56" i="82"/>
  <c r="J54" i="82"/>
  <c r="I54" i="82"/>
  <c r="J53" i="82"/>
  <c r="I53" i="82"/>
  <c r="J52" i="82"/>
  <c r="I52" i="82"/>
  <c r="J51" i="82"/>
  <c r="I51" i="82"/>
  <c r="J50" i="82"/>
  <c r="I50" i="82"/>
  <c r="J49" i="82"/>
  <c r="I49" i="82"/>
  <c r="J48" i="82"/>
  <c r="I48" i="82"/>
  <c r="J47" i="82"/>
  <c r="I47" i="82"/>
  <c r="J46" i="82"/>
  <c r="I46" i="82"/>
  <c r="J45" i="82"/>
  <c r="I45" i="82"/>
  <c r="J44" i="82"/>
  <c r="I44" i="82"/>
  <c r="J43" i="82"/>
  <c r="I43" i="82"/>
  <c r="J42" i="82"/>
  <c r="I42" i="82"/>
  <c r="J41" i="82"/>
  <c r="I41" i="82"/>
  <c r="J40" i="82"/>
  <c r="I40" i="82"/>
  <c r="J39" i="82"/>
  <c r="J38" i="82"/>
  <c r="I38" i="82"/>
  <c r="Z37" i="82"/>
  <c r="J37" i="82"/>
  <c r="I37" i="82"/>
  <c r="J36" i="82"/>
  <c r="I36" i="82"/>
  <c r="J35" i="82"/>
  <c r="I35" i="82"/>
  <c r="J34" i="82"/>
  <c r="I34" i="82"/>
  <c r="J33" i="82"/>
  <c r="I33" i="82"/>
  <c r="Q32" i="82"/>
  <c r="Q36" i="82" s="1"/>
  <c r="Q40" i="82" s="1"/>
  <c r="Q44" i="82" s="1"/>
  <c r="Q48" i="82" s="1"/>
  <c r="Q52" i="82" s="1"/>
  <c r="Q56" i="82" s="1"/>
  <c r="I32" i="82"/>
  <c r="J32" i="82"/>
  <c r="J31" i="82"/>
  <c r="I31" i="82"/>
  <c r="J30" i="82"/>
  <c r="I30" i="82"/>
  <c r="J29" i="82"/>
  <c r="I29" i="82"/>
  <c r="J28" i="82"/>
  <c r="U26" i="82"/>
  <c r="R27" i="82"/>
  <c r="J27" i="82"/>
  <c r="I27" i="82"/>
  <c r="E61" i="82"/>
  <c r="J26" i="82"/>
  <c r="I26" i="82"/>
  <c r="Y24" i="82"/>
  <c r="J25" i="82"/>
  <c r="I25" i="82"/>
  <c r="Y23" i="82"/>
  <c r="J24" i="82"/>
  <c r="I24" i="82"/>
  <c r="U22" i="82"/>
  <c r="J23" i="82"/>
  <c r="I23" i="82"/>
  <c r="J22" i="82"/>
  <c r="I22" i="82"/>
  <c r="C22" i="82"/>
  <c r="Y21" i="82"/>
  <c r="U21" i="82"/>
  <c r="J21" i="82"/>
  <c r="I21" i="82"/>
  <c r="U20" i="82"/>
  <c r="K18" i="82"/>
  <c r="Y22" i="82" s="1"/>
  <c r="L16" i="82"/>
  <c r="K16" i="82"/>
  <c r="K14" i="82"/>
  <c r="Y20" i="82" s="1"/>
  <c r="J12" i="82"/>
  <c r="I12" i="82"/>
  <c r="Y14" i="82"/>
  <c r="J11" i="82"/>
  <c r="I11" i="82"/>
  <c r="C11" i="82"/>
  <c r="AI9" i="82" s="1"/>
  <c r="J10" i="82"/>
  <c r="I10" i="82"/>
  <c r="V8" i="82"/>
  <c r="R4" i="82"/>
  <c r="C15" i="93" l="1"/>
  <c r="O72" i="93" s="1"/>
  <c r="O79" i="93" s="1"/>
  <c r="AB11" i="92"/>
  <c r="AK4" i="92" s="1"/>
  <c r="A48" i="82"/>
  <c r="A49" i="82"/>
  <c r="A50" i="82" s="1"/>
  <c r="A53" i="82" s="1"/>
  <c r="A54" i="82" s="1"/>
  <c r="AB11" i="93"/>
  <c r="AK4" i="93" s="1"/>
  <c r="G61" i="82"/>
  <c r="B74" i="82" s="1"/>
  <c r="Q27" i="92"/>
  <c r="Q27" i="93"/>
  <c r="Q31" i="93" s="1"/>
  <c r="K5" i="87"/>
  <c r="AF32" i="87" s="1"/>
  <c r="C15" i="92"/>
  <c r="O72" i="92" s="1"/>
  <c r="O79" i="92" s="1"/>
  <c r="G61" i="85"/>
  <c r="B74" i="85" s="1"/>
  <c r="I61" i="90"/>
  <c r="B79" i="90" s="1"/>
  <c r="G61" i="92"/>
  <c r="B74" i="92" s="1"/>
  <c r="I61" i="86"/>
  <c r="B79" i="86" s="1"/>
  <c r="I28" i="82"/>
  <c r="G61" i="89"/>
  <c r="B74" i="89" s="1"/>
  <c r="I61" i="87"/>
  <c r="B79" i="87" s="1"/>
  <c r="C15" i="89"/>
  <c r="K15" i="89" s="1"/>
  <c r="K61" i="89" s="1"/>
  <c r="O5" i="90"/>
  <c r="O5" i="86"/>
  <c r="I40" i="93"/>
  <c r="I61" i="93" s="1"/>
  <c r="B79" i="93" s="1"/>
  <c r="G61" i="93"/>
  <c r="B74" i="93" s="1"/>
  <c r="O5" i="93"/>
  <c r="B70" i="93"/>
  <c r="AF32" i="93"/>
  <c r="AB8" i="93"/>
  <c r="AI15" i="93"/>
  <c r="AI36" i="93" s="1"/>
  <c r="Z18" i="93"/>
  <c r="AI7" i="93" s="1"/>
  <c r="B73" i="93"/>
  <c r="M61" i="93"/>
  <c r="B84" i="93" s="1"/>
  <c r="C87" i="93" s="1"/>
  <c r="C15" i="91"/>
  <c r="O72" i="91" s="1"/>
  <c r="O79" i="91" s="1"/>
  <c r="K15" i="93"/>
  <c r="L15" i="93" s="1"/>
  <c r="L61" i="93" s="1"/>
  <c r="Q36" i="93"/>
  <c r="Q40" i="93" s="1"/>
  <c r="Q44" i="93" s="1"/>
  <c r="Q48" i="93" s="1"/>
  <c r="Q52" i="93" s="1"/>
  <c r="Q56" i="93" s="1"/>
  <c r="C15" i="90"/>
  <c r="O72" i="90" s="1"/>
  <c r="O79" i="90" s="1"/>
  <c r="Q31" i="92"/>
  <c r="M61" i="92"/>
  <c r="B84" i="92" s="1"/>
  <c r="C87" i="92" s="1"/>
  <c r="AI15" i="92"/>
  <c r="AI36" i="92" s="1"/>
  <c r="Z18" i="92"/>
  <c r="AI7" i="92" s="1"/>
  <c r="B73" i="92"/>
  <c r="AB8" i="92"/>
  <c r="Q36" i="92"/>
  <c r="Q40" i="92" s="1"/>
  <c r="Q44" i="92" s="1"/>
  <c r="Q48" i="92" s="1"/>
  <c r="Q52" i="92" s="1"/>
  <c r="Q56" i="92" s="1"/>
  <c r="B70" i="92"/>
  <c r="Q27" i="91"/>
  <c r="O5" i="92"/>
  <c r="I52" i="92"/>
  <c r="I61" i="92" s="1"/>
  <c r="B79" i="92" s="1"/>
  <c r="AB11" i="90"/>
  <c r="AK4" i="90" s="1"/>
  <c r="O5" i="91"/>
  <c r="B70" i="91"/>
  <c r="AF32" i="91"/>
  <c r="AB8" i="91"/>
  <c r="Z18" i="91"/>
  <c r="AI7" i="91" s="1"/>
  <c r="B73" i="91"/>
  <c r="I36" i="91"/>
  <c r="I61" i="91" s="1"/>
  <c r="B79" i="91" s="1"/>
  <c r="G61" i="91"/>
  <c r="B74" i="91" s="1"/>
  <c r="M61" i="91"/>
  <c r="B84" i="91" s="1"/>
  <c r="C87" i="91" s="1"/>
  <c r="Q31" i="91"/>
  <c r="Q27" i="90"/>
  <c r="M61" i="90" s="1"/>
  <c r="B84" i="90" s="1"/>
  <c r="C87" i="90" s="1"/>
  <c r="Q36" i="91"/>
  <c r="Q40" i="91" s="1"/>
  <c r="Q44" i="91" s="1"/>
  <c r="Q48" i="91" s="1"/>
  <c r="Q52" i="91" s="1"/>
  <c r="Q56" i="91" s="1"/>
  <c r="AB11" i="89"/>
  <c r="AK4" i="89" s="1"/>
  <c r="Q27" i="89"/>
  <c r="M61" i="89" s="1"/>
  <c r="B84" i="89" s="1"/>
  <c r="C87" i="89" s="1"/>
  <c r="Q31" i="90"/>
  <c r="AI15" i="90"/>
  <c r="AI36" i="90" s="1"/>
  <c r="Z18" i="90"/>
  <c r="AI7" i="90" s="1"/>
  <c r="B73" i="90"/>
  <c r="AB8" i="90"/>
  <c r="AF32" i="90"/>
  <c r="Q36" i="90"/>
  <c r="Q40" i="90" s="1"/>
  <c r="Q44" i="90" s="1"/>
  <c r="Q48" i="90" s="1"/>
  <c r="Q52" i="90" s="1"/>
  <c r="Q56" i="90" s="1"/>
  <c r="B70" i="90"/>
  <c r="G61" i="90"/>
  <c r="B74" i="90" s="1"/>
  <c r="AI9" i="85"/>
  <c r="AI15" i="85" s="1"/>
  <c r="AI36" i="85" s="1"/>
  <c r="C15" i="85"/>
  <c r="K61" i="85" s="1"/>
  <c r="B78" i="88"/>
  <c r="AB11" i="88"/>
  <c r="AK4" i="88" s="1"/>
  <c r="AI15" i="89"/>
  <c r="AI36" i="89" s="1"/>
  <c r="Z18" i="89"/>
  <c r="AI7" i="89" s="1"/>
  <c r="B73" i="89"/>
  <c r="C75" i="89" s="1"/>
  <c r="O5" i="89"/>
  <c r="I52" i="89"/>
  <c r="I61" i="89" s="1"/>
  <c r="B79" i="89" s="1"/>
  <c r="C15" i="88"/>
  <c r="O72" i="88" s="1"/>
  <c r="O79" i="88" s="1"/>
  <c r="Q27" i="88"/>
  <c r="M61" i="88" s="1"/>
  <c r="B84" i="88" s="1"/>
  <c r="C87" i="88" s="1"/>
  <c r="AB8" i="89"/>
  <c r="AF32" i="89"/>
  <c r="Q36" i="89"/>
  <c r="Q40" i="89" s="1"/>
  <c r="Q44" i="89" s="1"/>
  <c r="Q48" i="89" s="1"/>
  <c r="Q52" i="89" s="1"/>
  <c r="Q56" i="89" s="1"/>
  <c r="Q27" i="85"/>
  <c r="M61" i="85" s="1"/>
  <c r="B84" i="85" s="1"/>
  <c r="C87" i="85" s="1"/>
  <c r="Q27" i="86"/>
  <c r="M61" i="86" s="1"/>
  <c r="B84" i="86" s="1"/>
  <c r="C87" i="86" s="1"/>
  <c r="AB11" i="87"/>
  <c r="AK4" i="87" s="1"/>
  <c r="Q27" i="87"/>
  <c r="M61" i="87" s="1"/>
  <c r="B84" i="87" s="1"/>
  <c r="C87" i="87" s="1"/>
  <c r="O5" i="88"/>
  <c r="B70" i="88"/>
  <c r="AF32" i="88"/>
  <c r="AB8" i="88"/>
  <c r="AI15" i="88"/>
  <c r="AI36" i="88" s="1"/>
  <c r="Z18" i="88"/>
  <c r="AI7" i="88" s="1"/>
  <c r="B73" i="88"/>
  <c r="I40" i="88"/>
  <c r="I61" i="88" s="1"/>
  <c r="B79" i="88" s="1"/>
  <c r="G61" i="88"/>
  <c r="B74" i="88" s="1"/>
  <c r="Q36" i="88"/>
  <c r="Q40" i="88" s="1"/>
  <c r="Q44" i="88" s="1"/>
  <c r="Q48" i="88" s="1"/>
  <c r="Q52" i="88" s="1"/>
  <c r="Q56" i="88" s="1"/>
  <c r="C15" i="87"/>
  <c r="O72" i="87" s="1"/>
  <c r="O79" i="87" s="1"/>
  <c r="Z18" i="87"/>
  <c r="AI7" i="87" s="1"/>
  <c r="B73" i="87"/>
  <c r="AI15" i="87"/>
  <c r="AI36" i="87" s="1"/>
  <c r="G61" i="87"/>
  <c r="B74" i="87" s="1"/>
  <c r="Q36" i="87"/>
  <c r="Q40" i="87" s="1"/>
  <c r="Q44" i="87" s="1"/>
  <c r="Q48" i="87" s="1"/>
  <c r="Q52" i="87" s="1"/>
  <c r="Q56" i="87" s="1"/>
  <c r="C15" i="83"/>
  <c r="O72" i="83" s="1"/>
  <c r="O79" i="83" s="1"/>
  <c r="Q27" i="83"/>
  <c r="Q31" i="83" s="1"/>
  <c r="C15" i="86"/>
  <c r="O79" i="86" s="1"/>
  <c r="AI15" i="86"/>
  <c r="AI36" i="86" s="1"/>
  <c r="Z18" i="86"/>
  <c r="AI7" i="86" s="1"/>
  <c r="B73" i="86"/>
  <c r="G61" i="86"/>
  <c r="B74" i="86" s="1"/>
  <c r="AB8" i="86"/>
  <c r="AF32" i="86"/>
  <c r="Q36" i="86"/>
  <c r="Q40" i="86" s="1"/>
  <c r="Q44" i="86" s="1"/>
  <c r="Q48" i="86" s="1"/>
  <c r="Q52" i="86" s="1"/>
  <c r="Q56" i="86" s="1"/>
  <c r="B70" i="86"/>
  <c r="Q27" i="84"/>
  <c r="Q31" i="84" s="1"/>
  <c r="Q31" i="85"/>
  <c r="Z18" i="85"/>
  <c r="AI7" i="85" s="1"/>
  <c r="B73" i="85"/>
  <c r="AI9" i="84"/>
  <c r="AI15" i="84" s="1"/>
  <c r="AI36" i="84" s="1"/>
  <c r="AB8" i="85"/>
  <c r="AF32" i="85"/>
  <c r="Q36" i="85"/>
  <c r="Q40" i="85" s="1"/>
  <c r="Q44" i="85" s="1"/>
  <c r="Q48" i="85" s="1"/>
  <c r="Q52" i="85" s="1"/>
  <c r="Q56" i="85" s="1"/>
  <c r="B70" i="85"/>
  <c r="I52" i="85"/>
  <c r="I61" i="85" s="1"/>
  <c r="B79" i="85" s="1"/>
  <c r="O5" i="84"/>
  <c r="B70" i="84"/>
  <c r="AF32" i="84"/>
  <c r="AB8" i="84"/>
  <c r="Z18" i="84"/>
  <c r="AI7" i="84" s="1"/>
  <c r="B73" i="84"/>
  <c r="I40" i="84"/>
  <c r="I61" i="84" s="1"/>
  <c r="B79" i="84" s="1"/>
  <c r="G61" i="84"/>
  <c r="B74" i="84" s="1"/>
  <c r="O72" i="84"/>
  <c r="O79" i="84" s="1"/>
  <c r="K15" i="84"/>
  <c r="K61" i="84" s="1"/>
  <c r="Q36" i="84"/>
  <c r="Q40" i="84" s="1"/>
  <c r="Q44" i="84" s="1"/>
  <c r="Q48" i="84" s="1"/>
  <c r="Q52" i="84" s="1"/>
  <c r="Q56" i="84" s="1"/>
  <c r="AI15" i="83"/>
  <c r="AI36" i="83" s="1"/>
  <c r="I61" i="83"/>
  <c r="B79" i="83" s="1"/>
  <c r="Z18" i="83"/>
  <c r="AI7" i="83" s="1"/>
  <c r="B73" i="83"/>
  <c r="G61" i="83"/>
  <c r="B74" i="83" s="1"/>
  <c r="AF32" i="83"/>
  <c r="Q36" i="83"/>
  <c r="Q40" i="83" s="1"/>
  <c r="Q44" i="83" s="1"/>
  <c r="Q48" i="83" s="1"/>
  <c r="Q52" i="83" s="1"/>
  <c r="Q56" i="83" s="1"/>
  <c r="B70" i="83"/>
  <c r="AB8" i="83"/>
  <c r="Q27" i="82"/>
  <c r="Q31" i="82" s="1"/>
  <c r="AI15" i="82"/>
  <c r="AI36" i="82" s="1"/>
  <c r="Z18" i="82"/>
  <c r="AI7" i="82" s="1"/>
  <c r="B73" i="82"/>
  <c r="I61" i="82"/>
  <c r="C15" i="82"/>
  <c r="AB8" i="82"/>
  <c r="AF32" i="82"/>
  <c r="B70" i="82"/>
  <c r="C75" i="85" l="1"/>
  <c r="O72" i="89"/>
  <c r="O79" i="89" s="1"/>
  <c r="B70" i="87"/>
  <c r="C75" i="88"/>
  <c r="Q31" i="86"/>
  <c r="Q35" i="86" s="1"/>
  <c r="AB8" i="87"/>
  <c r="K15" i="92"/>
  <c r="L15" i="92" s="1"/>
  <c r="L61" i="92" s="1"/>
  <c r="C75" i="82"/>
  <c r="O5" i="87"/>
  <c r="C75" i="87"/>
  <c r="C75" i="91"/>
  <c r="C75" i="84"/>
  <c r="C75" i="86"/>
  <c r="K61" i="93"/>
  <c r="B80" i="93" s="1"/>
  <c r="K15" i="90"/>
  <c r="K61" i="90" s="1"/>
  <c r="C75" i="93"/>
  <c r="C75" i="83"/>
  <c r="K15" i="88"/>
  <c r="L15" i="88" s="1"/>
  <c r="L61" i="88" s="1"/>
  <c r="C75" i="90"/>
  <c r="C75" i="92"/>
  <c r="K15" i="91"/>
  <c r="L15" i="91" s="1"/>
  <c r="L61" i="91" s="1"/>
  <c r="Q35" i="93"/>
  <c r="Q35" i="92"/>
  <c r="Q35" i="91"/>
  <c r="Q31" i="89"/>
  <c r="Q35" i="89" s="1"/>
  <c r="K15" i="83"/>
  <c r="L15" i="83" s="1"/>
  <c r="L61" i="83" s="1"/>
  <c r="O72" i="85"/>
  <c r="O79" i="85" s="1"/>
  <c r="Q31" i="87"/>
  <c r="Q35" i="90"/>
  <c r="Q31" i="88"/>
  <c r="L15" i="85"/>
  <c r="L15" i="89"/>
  <c r="L61" i="89" s="1"/>
  <c r="B80" i="89" s="1"/>
  <c r="M61" i="83"/>
  <c r="B84" i="83" s="1"/>
  <c r="C87" i="83" s="1"/>
  <c r="K15" i="87"/>
  <c r="K61" i="87" s="1"/>
  <c r="M61" i="84"/>
  <c r="B84" i="84" s="1"/>
  <c r="C87" i="84" s="1"/>
  <c r="K61" i="86"/>
  <c r="Q35" i="85"/>
  <c r="Q35" i="84"/>
  <c r="L15" i="84"/>
  <c r="L61" i="84" s="1"/>
  <c r="B80" i="84" s="1"/>
  <c r="Q35" i="83"/>
  <c r="Q35" i="82"/>
  <c r="K15" i="82"/>
  <c r="O72" i="82"/>
  <c r="O79" i="82" s="1"/>
  <c r="K61" i="92" l="1"/>
  <c r="C81" i="93"/>
  <c r="E89" i="93" s="1"/>
  <c r="C81" i="89"/>
  <c r="E89" i="89" s="1"/>
  <c r="Z29" i="85"/>
  <c r="L61" i="85"/>
  <c r="B80" i="85" s="1"/>
  <c r="L15" i="90"/>
  <c r="L61" i="90" s="1"/>
  <c r="B80" i="90" s="1"/>
  <c r="K61" i="88"/>
  <c r="B80" i="88" s="1"/>
  <c r="AK11" i="84"/>
  <c r="AJ32" i="84"/>
  <c r="AK11" i="86"/>
  <c r="AJ32" i="86"/>
  <c r="AK11" i="83"/>
  <c r="AJ32" i="83"/>
  <c r="AK11" i="85"/>
  <c r="AJ32" i="85"/>
  <c r="AK11" i="88"/>
  <c r="AJ32" i="88"/>
  <c r="AK11" i="89"/>
  <c r="AJ32" i="89"/>
  <c r="AK11" i="90"/>
  <c r="AJ32" i="90"/>
  <c r="AK11" i="92"/>
  <c r="AJ32" i="92"/>
  <c r="AK11" i="82"/>
  <c r="AJ32" i="82"/>
  <c r="AK11" i="87"/>
  <c r="AJ32" i="87"/>
  <c r="AK11" i="93"/>
  <c r="AJ32" i="93"/>
  <c r="AK11" i="91"/>
  <c r="AJ32" i="91"/>
  <c r="K61" i="91"/>
  <c r="B80" i="91" s="1"/>
  <c r="K61" i="83"/>
  <c r="B80" i="83" s="1"/>
  <c r="Q39" i="93"/>
  <c r="Z29" i="93"/>
  <c r="AI13" i="93" s="1"/>
  <c r="Z29" i="92"/>
  <c r="AI13" i="92" s="1"/>
  <c r="Q39" i="92"/>
  <c r="Q35" i="87"/>
  <c r="Q39" i="91"/>
  <c r="Q39" i="90"/>
  <c r="Z29" i="90"/>
  <c r="AI13" i="90" s="1"/>
  <c r="Z29" i="89"/>
  <c r="AI13" i="89" s="1"/>
  <c r="Q39" i="89"/>
  <c r="Q35" i="88"/>
  <c r="Q39" i="88" s="1"/>
  <c r="Z29" i="88"/>
  <c r="AI13" i="88" s="1"/>
  <c r="L15" i="87"/>
  <c r="L15" i="86"/>
  <c r="Q39" i="86"/>
  <c r="Q39" i="85"/>
  <c r="Z29" i="84"/>
  <c r="AI13" i="84" s="1"/>
  <c r="Q39" i="84"/>
  <c r="Z29" i="83"/>
  <c r="AI13" i="83" s="1"/>
  <c r="Q39" i="83"/>
  <c r="K61" i="82"/>
  <c r="L15" i="82"/>
  <c r="L61" i="82" s="1"/>
  <c r="Q39" i="82"/>
  <c r="AB30" i="85" l="1"/>
  <c r="AI13" i="85"/>
  <c r="AF34" i="85"/>
  <c r="B80" i="82"/>
  <c r="B80" i="92"/>
  <c r="C81" i="92" s="1"/>
  <c r="E89" i="92" s="1"/>
  <c r="AK17" i="85"/>
  <c r="C81" i="91"/>
  <c r="E89" i="91" s="1"/>
  <c r="C81" i="90"/>
  <c r="E89" i="90" s="1"/>
  <c r="C81" i="88"/>
  <c r="E89" i="88" s="1"/>
  <c r="Z29" i="86"/>
  <c r="L61" i="86"/>
  <c r="B80" i="86" s="1"/>
  <c r="Z29" i="87"/>
  <c r="L61" i="87"/>
  <c r="B80" i="87" s="1"/>
  <c r="Z29" i="91"/>
  <c r="Q43" i="93"/>
  <c r="AF34" i="93"/>
  <c r="AK17" i="93"/>
  <c r="AL19" i="93" s="1"/>
  <c r="AB30" i="93"/>
  <c r="AB31" i="93" s="1"/>
  <c r="Q43" i="92"/>
  <c r="AK17" i="92"/>
  <c r="AL19" i="92" s="1"/>
  <c r="AF34" i="92"/>
  <c r="AB30" i="92"/>
  <c r="AB31" i="92" s="1"/>
  <c r="Q39" i="87"/>
  <c r="Q43" i="91"/>
  <c r="AF34" i="90"/>
  <c r="AK17" i="90"/>
  <c r="AL19" i="90" s="1"/>
  <c r="AB30" i="90"/>
  <c r="AB31" i="90" s="1"/>
  <c r="Q43" i="90"/>
  <c r="Q43" i="89"/>
  <c r="AF34" i="89"/>
  <c r="AK17" i="89"/>
  <c r="AL19" i="89" s="1"/>
  <c r="AB30" i="89"/>
  <c r="AB31" i="89" s="1"/>
  <c r="Q43" i="88"/>
  <c r="AF34" i="88"/>
  <c r="AK17" i="88"/>
  <c r="AL19" i="88" s="1"/>
  <c r="AB30" i="88"/>
  <c r="AB31" i="88" s="1"/>
  <c r="Q43" i="86"/>
  <c r="Q43" i="85"/>
  <c r="Q43" i="84"/>
  <c r="AF34" i="84"/>
  <c r="AK17" i="84"/>
  <c r="AB30" i="84"/>
  <c r="Q43" i="83"/>
  <c r="AF34" i="83"/>
  <c r="AK17" i="83"/>
  <c r="AB30" i="83"/>
  <c r="Z29" i="82"/>
  <c r="AI13" i="82" s="1"/>
  <c r="Q43" i="82"/>
  <c r="AI13" i="87" l="1"/>
  <c r="AK17" i="87" s="1"/>
  <c r="AL19" i="87" s="1"/>
  <c r="AB30" i="91"/>
  <c r="AB31" i="91" s="1"/>
  <c r="AJ34" i="91" s="1"/>
  <c r="AI13" i="91"/>
  <c r="AK17" i="91" s="1"/>
  <c r="AL19" i="91" s="1"/>
  <c r="AI13" i="86"/>
  <c r="AK17" i="86" s="1"/>
  <c r="AB30" i="87"/>
  <c r="AB31" i="87" s="1"/>
  <c r="AJ34" i="87" s="1"/>
  <c r="AB30" i="86"/>
  <c r="C81" i="87"/>
  <c r="E89" i="87" s="1"/>
  <c r="AF34" i="86"/>
  <c r="AF34" i="87"/>
  <c r="AF34" i="91"/>
  <c r="AJ34" i="93"/>
  <c r="AB39" i="93"/>
  <c r="Q47" i="93"/>
  <c r="Q43" i="87"/>
  <c r="AJ34" i="92"/>
  <c r="AB39" i="92"/>
  <c r="Q47" i="92"/>
  <c r="Q47" i="91"/>
  <c r="AB39" i="90"/>
  <c r="AJ34" i="90"/>
  <c r="Q47" i="90"/>
  <c r="AJ34" i="89"/>
  <c r="AB39" i="89"/>
  <c r="Q47" i="89"/>
  <c r="AJ34" i="88"/>
  <c r="AB39" i="88"/>
  <c r="Q47" i="88"/>
  <c r="Q47" i="87"/>
  <c r="Q47" i="86"/>
  <c r="Q47" i="85"/>
  <c r="Q47" i="84"/>
  <c r="Q47" i="83"/>
  <c r="Q47" i="82"/>
  <c r="AF34" i="82"/>
  <c r="AK17" i="82"/>
  <c r="AB30" i="82"/>
  <c r="AB39" i="91" l="1"/>
  <c r="AB39" i="87"/>
  <c r="Q51" i="93"/>
  <c r="Q51" i="92"/>
  <c r="Q51" i="91"/>
  <c r="Q51" i="90"/>
  <c r="Q51" i="89"/>
  <c r="Q51" i="88"/>
  <c r="Q51" i="87"/>
  <c r="Q51" i="86"/>
  <c r="Q51" i="85"/>
  <c r="Q51" i="84"/>
  <c r="Q51" i="83"/>
  <c r="Q51" i="82"/>
  <c r="Q55" i="93" l="1"/>
  <c r="Q55" i="92"/>
  <c r="Q55" i="91"/>
  <c r="Q55" i="90"/>
  <c r="Q55" i="89"/>
  <c r="Q55" i="88"/>
  <c r="Q55" i="87"/>
  <c r="Q55" i="86"/>
  <c r="Q55" i="85"/>
  <c r="Q55" i="84"/>
  <c r="Q55" i="83"/>
  <c r="Q55" i="82"/>
  <c r="Q59" i="93" l="1"/>
  <c r="Q59" i="92"/>
  <c r="Q59" i="91"/>
  <c r="Q59" i="90"/>
  <c r="Q59" i="89"/>
  <c r="Q59" i="88"/>
  <c r="Q59" i="87"/>
  <c r="Q59" i="86"/>
  <c r="Q59" i="85"/>
  <c r="Q59" i="84"/>
  <c r="Q59" i="83"/>
  <c r="Q59" i="82"/>
  <c r="M61" i="82" l="1"/>
  <c r="B84" i="82" s="1"/>
  <c r="C87" i="82" s="1"/>
  <c r="G61" i="60" l="1"/>
  <c r="P61" i="60"/>
  <c r="P61" i="74"/>
  <c r="N61" i="74"/>
  <c r="M61" i="74"/>
  <c r="O61" i="60"/>
  <c r="O61" i="74"/>
  <c r="L61" i="60"/>
  <c r="K61" i="60"/>
  <c r="H61" i="60"/>
  <c r="F61" i="60"/>
  <c r="L61" i="74"/>
  <c r="K61" i="74"/>
  <c r="J61" i="74"/>
  <c r="I61" i="74"/>
  <c r="H61" i="74"/>
  <c r="G61" i="74"/>
  <c r="F61" i="74"/>
  <c r="E61" i="60"/>
  <c r="E61" i="74"/>
  <c r="J60" i="60" l="1"/>
  <c r="I60" i="60"/>
  <c r="J59" i="60"/>
  <c r="I59" i="60"/>
  <c r="J58" i="60"/>
  <c r="I58" i="60"/>
  <c r="J57" i="60"/>
  <c r="I57" i="60"/>
  <c r="J56" i="60"/>
  <c r="I56" i="60"/>
  <c r="J55" i="60"/>
  <c r="I55" i="60"/>
  <c r="J54" i="60"/>
  <c r="I54" i="60"/>
  <c r="J53" i="60"/>
  <c r="I53" i="60"/>
  <c r="Q31" i="74"/>
  <c r="Q35" i="74" s="1"/>
  <c r="Q39" i="74" s="1"/>
  <c r="Q43" i="74" s="1"/>
  <c r="Q47" i="74" s="1"/>
  <c r="Q51" i="74" s="1"/>
  <c r="Q55" i="74" s="1"/>
  <c r="Q59" i="74" s="1"/>
  <c r="O68" i="58"/>
  <c r="O69" i="58"/>
  <c r="O70" i="58"/>
  <c r="O71" i="58"/>
  <c r="O72" i="58"/>
  <c r="O73" i="60"/>
  <c r="O74" i="60"/>
  <c r="O75" i="60"/>
  <c r="O76" i="60"/>
  <c r="O77" i="60"/>
  <c r="O66" i="58"/>
  <c r="O71" i="60"/>
  <c r="Q51" i="58"/>
  <c r="N51" i="58" s="1"/>
  <c r="N53" i="58" s="1"/>
  <c r="M51" i="58"/>
  <c r="M53" i="58" s="1"/>
  <c r="B85" i="60"/>
  <c r="B78" i="60"/>
  <c r="B74" i="60"/>
  <c r="J52" i="60"/>
  <c r="I52" i="60"/>
  <c r="J51" i="60"/>
  <c r="I51" i="60"/>
  <c r="J50" i="60"/>
  <c r="I50" i="60"/>
  <c r="J49" i="60"/>
  <c r="I49" i="60"/>
  <c r="J48" i="60"/>
  <c r="I48" i="60"/>
  <c r="J47" i="60"/>
  <c r="I47" i="60"/>
  <c r="J46" i="60"/>
  <c r="I46" i="60"/>
  <c r="J45" i="60"/>
  <c r="I45" i="60"/>
  <c r="J44" i="60"/>
  <c r="I44" i="60"/>
  <c r="J43" i="60"/>
  <c r="I43" i="60"/>
  <c r="J42" i="60"/>
  <c r="I42" i="60"/>
  <c r="J41" i="60"/>
  <c r="I41" i="60"/>
  <c r="J40" i="60"/>
  <c r="I40" i="60"/>
  <c r="J39" i="60"/>
  <c r="I39" i="60"/>
  <c r="J38" i="60"/>
  <c r="I38" i="60"/>
  <c r="Z37" i="60"/>
  <c r="J37" i="60"/>
  <c r="I37" i="60"/>
  <c r="J36" i="60"/>
  <c r="I36" i="60"/>
  <c r="J35" i="60"/>
  <c r="I35" i="60"/>
  <c r="J34" i="60"/>
  <c r="I34" i="60"/>
  <c r="J33" i="60"/>
  <c r="I33" i="60"/>
  <c r="Q32" i="60"/>
  <c r="Q36" i="60"/>
  <c r="Q40" i="60" s="1"/>
  <c r="Q44" i="60" s="1"/>
  <c r="J32" i="60"/>
  <c r="I32" i="60"/>
  <c r="J31" i="60"/>
  <c r="I31" i="60"/>
  <c r="J30" i="60"/>
  <c r="I30" i="60"/>
  <c r="A30" i="60"/>
  <c r="J29" i="60"/>
  <c r="I29" i="60"/>
  <c r="J28" i="60"/>
  <c r="I28" i="60"/>
  <c r="U27" i="60"/>
  <c r="R27" i="60"/>
  <c r="J27" i="60"/>
  <c r="I27" i="60"/>
  <c r="Y26" i="60"/>
  <c r="U26" i="60"/>
  <c r="J26" i="60"/>
  <c r="I26" i="60"/>
  <c r="A26" i="60"/>
  <c r="Y25" i="60"/>
  <c r="U25" i="60"/>
  <c r="J25" i="60"/>
  <c r="I25" i="60"/>
  <c r="Y24" i="60"/>
  <c r="U24" i="60"/>
  <c r="J24" i="60"/>
  <c r="I24" i="60"/>
  <c r="Y23" i="60"/>
  <c r="U23" i="60"/>
  <c r="J23" i="60"/>
  <c r="I23" i="60"/>
  <c r="Y22" i="60"/>
  <c r="U22" i="60"/>
  <c r="J22" i="60"/>
  <c r="I22" i="60"/>
  <c r="Y21" i="60"/>
  <c r="U21" i="60"/>
  <c r="J21" i="60"/>
  <c r="I21" i="60"/>
  <c r="Y20" i="60"/>
  <c r="U20" i="60"/>
  <c r="J12" i="60"/>
  <c r="I12" i="60"/>
  <c r="AB11" i="60"/>
  <c r="AK4" i="60"/>
  <c r="J11" i="60"/>
  <c r="I11" i="60"/>
  <c r="J10" i="60"/>
  <c r="I10" i="60"/>
  <c r="V8" i="60"/>
  <c r="Q3" i="60"/>
  <c r="K5" i="60" s="1"/>
  <c r="O5" i="60" s="1"/>
  <c r="R27" i="58"/>
  <c r="Q27" i="58" s="1"/>
  <c r="N27" i="58" s="1"/>
  <c r="AB11" i="58"/>
  <c r="Y26" i="58"/>
  <c r="Z29" i="58" s="1"/>
  <c r="A30" i="58"/>
  <c r="U27" i="58"/>
  <c r="A26" i="58"/>
  <c r="Q47" i="58"/>
  <c r="N47" i="58"/>
  <c r="Q43" i="58"/>
  <c r="N43" i="58"/>
  <c r="Q39" i="58"/>
  <c r="M39" i="58" s="1"/>
  <c r="N39" i="58"/>
  <c r="Q35" i="58"/>
  <c r="N35" i="58"/>
  <c r="Q31" i="58"/>
  <c r="M31" i="58" s="1"/>
  <c r="N31" i="58"/>
  <c r="Q32" i="58"/>
  <c r="M32" i="58"/>
  <c r="Q3" i="58"/>
  <c r="M47" i="58"/>
  <c r="M43" i="58"/>
  <c r="M35" i="58"/>
  <c r="M27" i="58"/>
  <c r="N32" i="58"/>
  <c r="B80" i="58"/>
  <c r="P53" i="58"/>
  <c r="O53" i="58"/>
  <c r="B81" i="58" s="1"/>
  <c r="L53" i="58"/>
  <c r="K53" i="58"/>
  <c r="H53" i="58"/>
  <c r="G53" i="58"/>
  <c r="B69" i="58" s="1"/>
  <c r="F53" i="58"/>
  <c r="E53" i="58"/>
  <c r="J52" i="58"/>
  <c r="I52" i="58"/>
  <c r="J51" i="58"/>
  <c r="I51" i="58"/>
  <c r="J50" i="58"/>
  <c r="I50" i="58"/>
  <c r="J49" i="58"/>
  <c r="I49" i="58"/>
  <c r="J48" i="58"/>
  <c r="I48" i="58"/>
  <c r="J47" i="58"/>
  <c r="I47" i="58"/>
  <c r="J46" i="58"/>
  <c r="I46" i="58"/>
  <c r="J45" i="58"/>
  <c r="I45" i="58"/>
  <c r="J44" i="58"/>
  <c r="I44" i="58"/>
  <c r="J43" i="58"/>
  <c r="I43" i="58"/>
  <c r="J42" i="58"/>
  <c r="I42" i="58"/>
  <c r="J41" i="58"/>
  <c r="I41" i="58"/>
  <c r="J40" i="58"/>
  <c r="I40" i="58"/>
  <c r="J39" i="58"/>
  <c r="I39" i="58"/>
  <c r="J38" i="58"/>
  <c r="I38" i="58"/>
  <c r="I53" i="58" s="1"/>
  <c r="J37" i="58"/>
  <c r="I37" i="58"/>
  <c r="Z37" i="58"/>
  <c r="J36" i="58"/>
  <c r="I36" i="58"/>
  <c r="J35" i="58"/>
  <c r="I35" i="58"/>
  <c r="J34" i="58"/>
  <c r="I34" i="58"/>
  <c r="J33" i="58"/>
  <c r="I33" i="58"/>
  <c r="J32" i="58"/>
  <c r="I32" i="58"/>
  <c r="J31" i="58"/>
  <c r="I31" i="58"/>
  <c r="J30" i="58"/>
  <c r="I30" i="58"/>
  <c r="J29" i="58"/>
  <c r="I29" i="58"/>
  <c r="J28" i="58"/>
  <c r="I28" i="58"/>
  <c r="J27" i="58"/>
  <c r="I27" i="58"/>
  <c r="U26" i="58"/>
  <c r="J26" i="58"/>
  <c r="I26" i="58"/>
  <c r="Y25" i="58"/>
  <c r="U25" i="58"/>
  <c r="J25" i="58"/>
  <c r="I25" i="58"/>
  <c r="Y24" i="58"/>
  <c r="U24" i="58"/>
  <c r="J24" i="58"/>
  <c r="I24" i="58"/>
  <c r="Y23" i="58"/>
  <c r="U23" i="58"/>
  <c r="J23" i="58"/>
  <c r="I23" i="58"/>
  <c r="Y22" i="58"/>
  <c r="U22" i="58"/>
  <c r="J22" i="58"/>
  <c r="I22" i="58"/>
  <c r="Y21" i="58"/>
  <c r="U21" i="58"/>
  <c r="J21" i="58"/>
  <c r="I21" i="58"/>
  <c r="Y20" i="58"/>
  <c r="U20" i="58"/>
  <c r="J12" i="58"/>
  <c r="I12" i="58"/>
  <c r="J11" i="58"/>
  <c r="I11" i="58"/>
  <c r="J10" i="58"/>
  <c r="I10" i="58"/>
  <c r="V8" i="58"/>
  <c r="K5" i="58"/>
  <c r="C22" i="58"/>
  <c r="Y27" i="58" s="1"/>
  <c r="AF32" i="58"/>
  <c r="O73" i="58"/>
  <c r="AI13" i="58"/>
  <c r="B73" i="58"/>
  <c r="AK4" i="58"/>
  <c r="Q36" i="58"/>
  <c r="Q40" i="58"/>
  <c r="Q44" i="58"/>
  <c r="Q48" i="58"/>
  <c r="Q52" i="58" s="1"/>
  <c r="C12" i="60"/>
  <c r="Y14" i="60" s="1"/>
  <c r="Z18" i="60" s="1"/>
  <c r="C12" i="58"/>
  <c r="Y14" i="58" s="1"/>
  <c r="Z18" i="58" s="1"/>
  <c r="C11" i="60"/>
  <c r="AI9" i="60" s="1"/>
  <c r="C11" i="58"/>
  <c r="AI7" i="58"/>
  <c r="C22" i="60"/>
  <c r="O78" i="60"/>
  <c r="B86" i="60"/>
  <c r="Z29" i="60"/>
  <c r="AI13" i="60" s="1"/>
  <c r="AF32" i="60"/>
  <c r="Y27" i="60"/>
  <c r="AB8" i="60"/>
  <c r="B70" i="60" l="1"/>
  <c r="AF30" i="60"/>
  <c r="B65" i="58"/>
  <c r="O5" i="58"/>
  <c r="AF30" i="58"/>
  <c r="AB8" i="58"/>
  <c r="B68" i="58"/>
  <c r="C70" i="58" s="1"/>
  <c r="C15" i="58"/>
  <c r="O67" i="58" s="1"/>
  <c r="O74" i="58" s="1"/>
  <c r="AI9" i="58"/>
  <c r="R4" i="60"/>
  <c r="Q27" i="60" s="1"/>
  <c r="B79" i="58"/>
  <c r="C82" i="58" s="1"/>
  <c r="AJ30" i="58"/>
  <c r="AB30" i="58"/>
  <c r="AB31" i="58" s="1"/>
  <c r="J53" i="58"/>
  <c r="B74" i="58" s="1"/>
  <c r="I61" i="60"/>
  <c r="B79" i="60" s="1"/>
  <c r="J61" i="60"/>
  <c r="AI15" i="60"/>
  <c r="AI7" i="60"/>
  <c r="AK11" i="60" s="1"/>
  <c r="AB30" i="60"/>
  <c r="AB31" i="60" s="1"/>
  <c r="AJ30" i="60"/>
  <c r="B73" i="60"/>
  <c r="C75" i="60" s="1"/>
  <c r="C15" i="60"/>
  <c r="O72" i="60" s="1"/>
  <c r="O79" i="60" s="1"/>
  <c r="M27" i="60" l="1"/>
  <c r="N27" i="60"/>
  <c r="Q31" i="60"/>
  <c r="AJ32" i="58"/>
  <c r="AB39" i="58"/>
  <c r="AK11" i="58"/>
  <c r="AI15" i="58"/>
  <c r="AB39" i="60"/>
  <c r="AJ32" i="60"/>
  <c r="AI34" i="60"/>
  <c r="AK17" i="60"/>
  <c r="B80" i="60" s="1"/>
  <c r="C81" i="60" s="1"/>
  <c r="AI34" i="58" l="1"/>
  <c r="AK17" i="58"/>
  <c r="B75" i="58" s="1"/>
  <c r="C76" i="58" s="1"/>
  <c r="E83" i="58" s="1"/>
  <c r="AL19" i="58"/>
  <c r="N31" i="60"/>
  <c r="M31" i="60"/>
  <c r="Q35" i="60"/>
  <c r="AL19" i="60"/>
  <c r="N35" i="60" l="1"/>
  <c r="M35" i="60"/>
  <c r="Q39" i="60"/>
  <c r="M39" i="60" l="1"/>
  <c r="Q43" i="60"/>
  <c r="N39" i="60"/>
  <c r="Q47" i="60" l="1"/>
  <c r="N43" i="60"/>
  <c r="M43" i="60"/>
  <c r="Q51" i="60" l="1"/>
  <c r="M47" i="60"/>
  <c r="N47" i="60"/>
  <c r="Q55" i="60" l="1"/>
  <c r="M51" i="60"/>
  <c r="N51" i="60"/>
  <c r="M55" i="60" l="1"/>
  <c r="Q59" i="60"/>
  <c r="N55" i="60"/>
  <c r="N59" i="60" l="1"/>
  <c r="N61" i="60" s="1"/>
  <c r="M59" i="60"/>
  <c r="M61" i="60" s="1"/>
  <c r="B84" i="60" s="1"/>
  <c r="C87" i="60" s="1"/>
  <c r="E89" i="60" s="1"/>
  <c r="B78" i="85" l="1"/>
  <c r="C81" i="85" s="1"/>
  <c r="E89" i="85" s="1"/>
  <c r="C23" i="86" s="1"/>
  <c r="AB11" i="83"/>
  <c r="AB11" i="85" l="1"/>
  <c r="AK4" i="85" s="1"/>
  <c r="AL19" i="85" s="1"/>
  <c r="AB11" i="86"/>
  <c r="B78" i="86"/>
  <c r="C81" i="86" s="1"/>
  <c r="E89" i="86" s="1"/>
  <c r="AB31" i="85"/>
  <c r="B78" i="83"/>
  <c r="C81" i="83" s="1"/>
  <c r="E89" i="83" s="1"/>
  <c r="B78" i="84"/>
  <c r="C81" i="84" s="1"/>
  <c r="E89" i="84" s="1"/>
  <c r="AB11" i="84"/>
  <c r="AK4" i="83"/>
  <c r="AL19" i="83" s="1"/>
  <c r="AB31" i="83"/>
  <c r="AB11" i="82"/>
  <c r="B78" i="82"/>
  <c r="C81" i="82" s="1"/>
  <c r="E89" i="82" s="1"/>
  <c r="AK4" i="86" l="1"/>
  <c r="AL19" i="86" s="1"/>
  <c r="AB31" i="86"/>
  <c r="AJ34" i="85"/>
  <c r="AB39" i="85"/>
  <c r="AK4" i="84"/>
  <c r="AL19" i="84" s="1"/>
  <c r="AB31" i="84"/>
  <c r="AB39" i="83"/>
  <c r="AJ34" i="83"/>
  <c r="AK4" i="82"/>
  <c r="AL19" i="82" s="1"/>
  <c r="AB31" i="82"/>
  <c r="AJ34" i="86" l="1"/>
  <c r="AB39" i="86"/>
  <c r="AJ34" i="84"/>
  <c r="AB39" i="84"/>
  <c r="AB39" i="82"/>
  <c r="AJ34" i="82"/>
</calcChain>
</file>

<file path=xl/comments1.xml><?xml version="1.0" encoding="utf-8"?>
<comments xmlns="http://schemas.openxmlformats.org/spreadsheetml/2006/main">
  <authors>
    <author>kuu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Chq No. 000201. For Oct/Nov. 
22nd Nov. 2018</t>
        </r>
      </text>
    </comment>
  </commentList>
</comments>
</file>

<file path=xl/comments2.xml><?xml version="1.0" encoding="utf-8"?>
<comments xmlns="http://schemas.openxmlformats.org/spreadsheetml/2006/main">
  <authors>
    <author>kweku sarpong Boadu</author>
  </authors>
  <commentList>
    <comment ref="O35" authorId="0" shapeId="0">
      <text>
        <r>
          <rPr>
            <sz val="11"/>
            <color theme="1"/>
            <rFont val="Calibri"/>
            <family val="2"/>
            <scheme val="minor"/>
          </rPr>
          <t xml:space="preserve">TNT for guest speaker </t>
        </r>
      </text>
    </comment>
  </commentList>
</comments>
</file>

<file path=xl/comments3.xml><?xml version="1.0" encoding="utf-8"?>
<comments xmlns="http://schemas.openxmlformats.org/spreadsheetml/2006/main">
  <authors>
    <author>stephen Afari</author>
  </authors>
  <commentList>
    <comment ref="E39" authorId="0" shapeId="0">
      <text>
        <r>
          <rPr>
            <b/>
            <sz val="9"/>
            <color indexed="81"/>
            <rFont val="Tahoma"/>
            <charset val="1"/>
          </rPr>
          <t>This was for the previous Sunday ie. 12th, forgot to record</t>
        </r>
      </text>
    </comment>
    <comment ref="E41" authorId="0" shapeId="0">
      <text>
        <r>
          <rPr>
            <b/>
            <sz val="9"/>
            <color indexed="81"/>
            <rFont val="Tahoma"/>
            <charset val="1"/>
          </rPr>
          <t>Lost Orignal receipt</t>
        </r>
      </text>
    </comment>
  </commentList>
</comments>
</file>

<file path=xl/sharedStrings.xml><?xml version="1.0" encoding="utf-8"?>
<sst xmlns="http://schemas.openxmlformats.org/spreadsheetml/2006/main" count="2776" uniqueCount="140">
  <si>
    <t>ACCOUNT SHEET</t>
  </si>
  <si>
    <t>Previous Month</t>
  </si>
  <si>
    <t>MONTHLY CONGREATION ACCOUNTS REPORT</t>
  </si>
  <si>
    <t>RECONCILIATION</t>
  </si>
  <si>
    <r>
      <t xml:space="preserve">Instructions: </t>
    </r>
    <r>
      <rPr>
        <sz val="11"/>
        <color theme="1"/>
        <rFont val="Bodoni MT Condensed"/>
        <family val="1"/>
      </rPr>
      <t xml:space="preserve">Before the second midweek meeting of each month, this report should be prepared by the accounts servant 
</t>
    </r>
  </si>
  <si>
    <t>Total Funds at the Beginning of Month</t>
  </si>
  <si>
    <t xml:space="preserve">This Figure is brought forward from "Total Funds at the End of Month" </t>
  </si>
  <si>
    <t>( h )</t>
  </si>
  <si>
    <r>
      <t xml:space="preserve">    </t>
    </r>
    <r>
      <rPr>
        <b/>
        <u/>
        <sz val="11"/>
        <color theme="1"/>
        <rFont val="Bodoni MT Condensed"/>
        <family val="1"/>
      </rPr>
      <t xml:space="preserve"> FREETOWN ENGLISH</t>
    </r>
  </si>
  <si>
    <t>TEMA</t>
  </si>
  <si>
    <t xml:space="preserve">              _______________ </t>
  </si>
  <si>
    <t>and a copy supplied to the coordinator of the body of elders, who will review the announcement on page 2. The accounts servants should</t>
  </si>
  <si>
    <t xml:space="preserve">     (Congregation or circuit)</t>
  </si>
  <si>
    <t>(City)</t>
  </si>
  <si>
    <t xml:space="preserve">                      (Province/ State)</t>
  </si>
  <si>
    <t xml:space="preserve">                  (month)</t>
  </si>
  <si>
    <t xml:space="preserve">     (Year)</t>
  </si>
  <si>
    <t>file the original report in the current file with the corresponding Accounts Sheet (S-26).</t>
  </si>
  <si>
    <t>ALL RECEIPTS:</t>
  </si>
  <si>
    <t>Congregation Receipts [Total ( b ) on front.]</t>
  </si>
  <si>
    <t>TC</t>
  </si>
  <si>
    <t xml:space="preserve">                     RECEIPTS</t>
  </si>
  <si>
    <t xml:space="preserve">        CHECKING ACCOUNT</t>
  </si>
  <si>
    <t>OTHER___________</t>
  </si>
  <si>
    <t>CASH-IN</t>
  </si>
  <si>
    <t>Congretation:</t>
  </si>
  <si>
    <t>Month/Year:</t>
  </si>
  <si>
    <t>Received From Contribution Boxes:</t>
  </si>
  <si>
    <t>DATE</t>
  </si>
  <si>
    <t>TRANSACTION DESCRIPTION</t>
  </si>
  <si>
    <t>IN</t>
  </si>
  <si>
    <t>OUT</t>
  </si>
  <si>
    <t xml:space="preserve">    For Worldwide Work</t>
  </si>
  <si>
    <t>SUMMARY</t>
  </si>
  <si>
    <t>CONGREGATION FINANCIAL REPORT</t>
  </si>
  <si>
    <t>WORLD WIDE WORK</t>
  </si>
  <si>
    <t>Congregation Funds at the Beginning of Month</t>
  </si>
  <si>
    <t>This figure is brought forward from "Congregation Funds at End of Month"</t>
  </si>
  <si>
    <t>(a)</t>
  </si>
  <si>
    <t>Total Receipts</t>
  </si>
  <si>
    <t>(i)</t>
  </si>
  <si>
    <t>LOCAL</t>
  </si>
  <si>
    <t>TOTAL DISBURSEMENTS:</t>
  </si>
  <si>
    <t>CONGREGATION RECEIPTS:</t>
  </si>
  <si>
    <t>Congregation Expenditures [Total ( c ) on front.]</t>
  </si>
  <si>
    <t>Worldwide Work (Resolution)</t>
  </si>
  <si>
    <t>Contribution boxes</t>
  </si>
  <si>
    <t>Sent From Contribution Boxes:</t>
  </si>
  <si>
    <t>Worldwide Work (Contribution Boxes)</t>
  </si>
  <si>
    <t>( j )</t>
  </si>
  <si>
    <t>K'dom hall &amp; Assembly Hall Constr. Worldwide</t>
  </si>
  <si>
    <t>Missionary Travel</t>
  </si>
  <si>
    <t>Total Disbursements</t>
  </si>
  <si>
    <t>( k )</t>
  </si>
  <si>
    <t>Circuit 84 Fund</t>
  </si>
  <si>
    <t>(b)</t>
  </si>
  <si>
    <t>Global Assistance Arrangement Resolution</t>
  </si>
  <si>
    <t>CONGREGATION EXPENDITURES:</t>
  </si>
  <si>
    <t>Total Funds at End of Month [( h ) + ( i ) - (k ) (Carry forward to next month.)</t>
  </si>
  <si>
    <t>( l )</t>
  </si>
  <si>
    <t>Petty Cash</t>
  </si>
  <si>
    <t xml:space="preserve">Accounts Servants: </t>
  </si>
  <si>
    <t>(Sign and print name)</t>
  </si>
  <si>
    <t>MONTHLY CONGREGATION ACCOUNTS ANNOUCEMENT</t>
  </si>
  <si>
    <t>W</t>
  </si>
  <si>
    <t xml:space="preserve">Instructions:                             </t>
  </si>
  <si>
    <t xml:space="preserve">     This annoucement should be read to the congregation at the second midweek meeting of each month.</t>
  </si>
  <si>
    <t>C</t>
  </si>
  <si>
    <t xml:space="preserve">If the announcement cannot be made (for example, if the congregation has an assembly or a convention), the announcement may be made </t>
  </si>
  <si>
    <t>EXPENSE/CASH-IN</t>
  </si>
  <si>
    <t>E</t>
  </si>
  <si>
    <t>Total Expenditure</t>
  </si>
  <si>
    <t>the following week. If congregation funds were insufficient to cover all expenses, including resolved donations, the congregation should be</t>
  </si>
  <si>
    <t>DEPOSIT TO BANK</t>
  </si>
  <si>
    <t>Surplus (Deficit) [(b) -( c )]</t>
  </si>
  <si>
    <t>( c )</t>
  </si>
  <si>
    <t>informed when the announcement is read. Neither these instructions nor the words in parenthesis below should be read to the congregation.</t>
  </si>
  <si>
    <t>Congregation Funds at End of Month [(a) +(d)] (Carry forward to next Month)</t>
  </si>
  <si>
    <t>(d)</t>
  </si>
  <si>
    <t>( e )</t>
  </si>
  <si>
    <t xml:space="preserve">For the Month of </t>
  </si>
  <si>
    <t xml:space="preserve">, the congregation received a total of </t>
  </si>
  <si>
    <t xml:space="preserve">. Congregation expenditures for the month </t>
  </si>
  <si>
    <t>CONGREGATION FUNDS RESERVED FOR SPECIAL PURPOSES:</t>
  </si>
  <si>
    <t>(Last Month)</t>
  </si>
  <si>
    <t>(Figure[b])</t>
  </si>
  <si>
    <t>totalled</t>
  </si>
  <si>
    <t xml:space="preserve">, This left a month-end balance of </t>
  </si>
  <si>
    <t>. The Congregation also forwarded donations</t>
  </si>
  <si>
    <t>(Figure[c])</t>
  </si>
  <si>
    <t>(Figure[e])</t>
  </si>
  <si>
    <t xml:space="preserve">from contribution boxes to the branch office in the amount of </t>
  </si>
  <si>
    <t xml:space="preserve">for the worldwide work. A copy of the Monthly Congregation Accounts </t>
  </si>
  <si>
    <t>Total Congregation Funds Reserved for Special Purposes</t>
  </si>
  <si>
    <t>(Figure[j])</t>
  </si>
  <si>
    <t>( f )</t>
  </si>
  <si>
    <t>Report will be posted on the information board.</t>
  </si>
  <si>
    <t>Funds Available to Cover Congregation Expenses [( e ) - ( f )]</t>
  </si>
  <si>
    <t>(After the meeting, please return this report to the coordinator of the body of elders for posting on the information board.)</t>
  </si>
  <si>
    <t>( g )</t>
  </si>
  <si>
    <t>TOTAL OF ALL COLUMNS</t>
  </si>
  <si>
    <t>ACCOUNT SHEET RECONCILIATION</t>
  </si>
  <si>
    <t>FOR THE MONTH ENDING</t>
  </si>
  <si>
    <t>RECEIPTS:</t>
  </si>
  <si>
    <t>Balance Forward</t>
  </si>
  <si>
    <t>Ending Balance</t>
  </si>
  <si>
    <t>CHECKING ACCOUNT</t>
  </si>
  <si>
    <t>OTHER</t>
  </si>
  <si>
    <t>TOTAL FUNDS AT THE END OF THE MONTH</t>
  </si>
  <si>
    <t>WORLDWIDE</t>
  </si>
  <si>
    <t>Worldwide Work (Res)</t>
  </si>
  <si>
    <t>Worldwide Work (Cont)</t>
  </si>
  <si>
    <t>KHAHCW</t>
  </si>
  <si>
    <t>Global Assist Arg Res</t>
  </si>
  <si>
    <t>Operating Committee</t>
  </si>
  <si>
    <t>Other Expenses</t>
  </si>
  <si>
    <t>Cong Funds B/F</t>
  </si>
  <si>
    <t>OBLIGATIONS AT THE END OF THE MONTH</t>
  </si>
  <si>
    <t>CURRENT</t>
  </si>
  <si>
    <t>TOTAL</t>
  </si>
  <si>
    <t>LONG TERM</t>
  </si>
  <si>
    <t>D</t>
  </si>
  <si>
    <t xml:space="preserve"> CHECKING ACCOUNT</t>
  </si>
  <si>
    <t xml:space="preserve">       Instructions:                             </t>
  </si>
  <si>
    <r>
      <t xml:space="preserve">Instructions: </t>
    </r>
    <r>
      <rPr>
        <sz val="12"/>
        <color theme="1"/>
        <rFont val="Times New Roman"/>
        <family val="1"/>
      </rPr>
      <t xml:space="preserve">Before the second midweek meeting of each month, this report should be prepared by the accounts servant 
</t>
    </r>
  </si>
  <si>
    <r>
      <t xml:space="preserve">  HAVANNA</t>
    </r>
    <r>
      <rPr>
        <b/>
        <u/>
        <sz val="12"/>
        <color theme="1"/>
        <rFont val="Times New Roman"/>
        <family val="1"/>
      </rPr>
      <t xml:space="preserve"> ENGLISH</t>
    </r>
  </si>
  <si>
    <t xml:space="preserve">                                                                      (After the meeting, please return this report to the coordinator of the body of elders for posting on the information board.)</t>
  </si>
  <si>
    <t>GUEST SPEAKER T&amp;T</t>
  </si>
  <si>
    <t>TNT FOR GUEST SPEAKER</t>
  </si>
  <si>
    <t>Date??</t>
  </si>
  <si>
    <t>Operating Cttee&amp;Watch Night</t>
  </si>
  <si>
    <t>SURPLUS FROM WATCHNIGHT VOL</t>
  </si>
  <si>
    <t>ELDERS SCHOOL</t>
  </si>
  <si>
    <t>24/2/2020</t>
  </si>
  <si>
    <t>OTHER RECEIPTS</t>
  </si>
  <si>
    <t>Contribution for Worldwide work(from Boxes)</t>
  </si>
  <si>
    <t>Elders School Chq No. 000209</t>
  </si>
  <si>
    <t>……….0</t>
  </si>
  <si>
    <t>Sent via MoMo to Nathan on 4/4/2020</t>
  </si>
  <si>
    <t xml:space="preserve">Worldwide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</si>
</sst>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m\ yyyy"/>
    <numFmt numFmtId="167" formatCode="mmmm\ "/>
    <numFmt numFmtId="168" formatCode="yyyy"/>
    <numFmt numFmtId="169" formatCode="[$-409]d\-mmm\-yy;@"/>
    <numFmt numFmtId="170" formatCode="_(* #,##0.0_);_(* \(#,##0.0\);_(* &quot;-&quot;??_);_(@_)"/>
    <numFmt numFmtId="171" formatCode="#,###.0"/>
    <numFmt numFmtId="172" formatCode="#,###.00"/>
    <numFmt numFmtId="173" formatCode="_(* #,##0.0_);_(* \(#,##0.0\);_(* &quot;-&quot;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Bodoni MT Condensed"/>
      <family val="1"/>
    </font>
    <font>
      <b/>
      <sz val="11"/>
      <color theme="1"/>
      <name val="Bodoni MT Condensed"/>
      <family val="1"/>
    </font>
    <font>
      <b/>
      <u/>
      <sz val="11"/>
      <color theme="1"/>
      <name val="Bodoni MT Condensed"/>
      <family val="1"/>
    </font>
    <font>
      <b/>
      <sz val="11"/>
      <color theme="1"/>
      <name val="Bookman Old Style"/>
      <family val="1"/>
    </font>
    <font>
      <b/>
      <sz val="11"/>
      <color theme="1"/>
      <name val="Bradley Hand ITC"/>
      <family val="4"/>
    </font>
    <font>
      <sz val="13"/>
      <color theme="1"/>
      <name val="Candara"/>
      <family val="2"/>
    </font>
    <font>
      <b/>
      <sz val="13"/>
      <color theme="1"/>
      <name val="Candara"/>
      <family val="2"/>
    </font>
    <font>
      <sz val="11"/>
      <color theme="1"/>
      <name val="Calibri"/>
      <family val="2"/>
      <scheme val="minor"/>
    </font>
    <font>
      <b/>
      <sz val="9"/>
      <color theme="1"/>
      <name val="Bradley Hand ITC"/>
      <family val="4"/>
    </font>
    <font>
      <sz val="12"/>
      <color theme="1"/>
      <name val="Bodoni MT Condensed"/>
      <family val="1"/>
    </font>
    <font>
      <b/>
      <sz val="10"/>
      <color theme="1"/>
      <name val="Bodoni MT Condensed"/>
      <family val="1"/>
    </font>
    <font>
      <sz val="8"/>
      <color theme="1"/>
      <name val="Bodoni MT Condensed"/>
      <family val="1"/>
    </font>
    <font>
      <b/>
      <sz val="14"/>
      <color theme="1"/>
      <name val="Bodoni MT Condensed"/>
      <family val="1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9"/>
      <color indexed="81"/>
      <name val="Tahoma"/>
      <charset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91">
    <xf numFmtId="0" fontId="0" fillId="0" borderId="0" xfId="0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2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14" fontId="1" fillId="0" borderId="0" xfId="0" applyNumberFormat="1" applyFont="1" applyProtection="1">
      <protection locked="0"/>
    </xf>
    <xf numFmtId="165" fontId="1" fillId="0" borderId="0" xfId="1" applyNumberFormat="1" applyFont="1" applyProtection="1">
      <protection locked="0"/>
    </xf>
    <xf numFmtId="165" fontId="1" fillId="3" borderId="0" xfId="1" applyNumberFormat="1" applyFont="1" applyFill="1" applyProtection="1">
      <protection locked="0"/>
    </xf>
    <xf numFmtId="0" fontId="1" fillId="0" borderId="0" xfId="0" applyFont="1" applyProtection="1">
      <protection locked="0"/>
    </xf>
    <xf numFmtId="0" fontId="1" fillId="0" borderId="15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0" xfId="0" applyFont="1" applyFill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1" fillId="0" borderId="3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2" fillId="0" borderId="15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0" xfId="0" applyFont="1" applyBorder="1" applyAlignment="1" applyProtection="1">
      <alignment vertical="top"/>
      <protection locked="0"/>
    </xf>
    <xf numFmtId="0" fontId="1" fillId="0" borderId="0" xfId="0" applyFont="1" applyBorder="1" applyAlignment="1" applyProtection="1">
      <alignment horizontal="center" vertical="top"/>
      <protection locked="0"/>
    </xf>
    <xf numFmtId="0" fontId="1" fillId="0" borderId="16" xfId="0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3" borderId="0" xfId="0" applyFont="1" applyFill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30" xfId="0" applyFont="1" applyBorder="1" applyAlignment="1" applyProtection="1">
      <alignment vertical="top"/>
      <protection locked="0"/>
    </xf>
    <xf numFmtId="0" fontId="2" fillId="0" borderId="17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protection locked="0"/>
    </xf>
    <xf numFmtId="0" fontId="2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2" fillId="0" borderId="18" xfId="0" applyFont="1" applyBorder="1" applyAlignment="1" applyProtection="1">
      <protection locked="0"/>
    </xf>
    <xf numFmtId="0" fontId="2" fillId="0" borderId="0" xfId="0" applyFont="1" applyProtection="1">
      <protection locked="0"/>
    </xf>
    <xf numFmtId="0" fontId="2" fillId="3" borderId="0" xfId="0" applyFont="1" applyFill="1" applyProtection="1">
      <protection locked="0"/>
    </xf>
    <xf numFmtId="0" fontId="2" fillId="0" borderId="29" xfId="0" applyFont="1" applyBorder="1" applyProtection="1">
      <protection locked="0"/>
    </xf>
    <xf numFmtId="166" fontId="2" fillId="0" borderId="29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19" xfId="0" applyFont="1" applyBorder="1" applyAlignment="1" applyProtection="1">
      <protection locked="0"/>
    </xf>
    <xf numFmtId="0" fontId="2" fillId="0" borderId="5" xfId="0" applyFont="1" applyBorder="1" applyAlignment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protection locked="0"/>
    </xf>
    <xf numFmtId="0" fontId="2" fillId="0" borderId="30" xfId="0" applyFont="1" applyBorder="1" applyProtection="1">
      <protection locked="0"/>
    </xf>
    <xf numFmtId="2" fontId="1" fillId="0" borderId="29" xfId="0" applyNumberFormat="1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9" fillId="0" borderId="8" xfId="0" applyFont="1" applyBorder="1" applyAlignment="1" applyProtection="1">
      <alignment horizontal="left"/>
      <protection locked="0"/>
    </xf>
    <xf numFmtId="2" fontId="10" fillId="0" borderId="1" xfId="0" applyNumberFormat="1" applyFont="1" applyBorder="1" applyAlignment="1" applyProtection="1">
      <alignment horizontal="center"/>
      <protection locked="0"/>
    </xf>
    <xf numFmtId="0" fontId="12" fillId="0" borderId="30" xfId="0" applyFont="1" applyBorder="1" applyProtection="1">
      <protection locked="0"/>
    </xf>
    <xf numFmtId="165" fontId="1" fillId="0" borderId="29" xfId="1" applyNumberFormat="1" applyFont="1" applyBorder="1" applyProtection="1">
      <protection locked="0"/>
    </xf>
    <xf numFmtId="14" fontId="1" fillId="0" borderId="0" xfId="0" applyNumberFormat="1" applyFont="1" applyBorder="1" applyProtection="1">
      <protection locked="0"/>
    </xf>
    <xf numFmtId="1" fontId="1" fillId="0" borderId="0" xfId="0" applyNumberFormat="1" applyFont="1" applyBorder="1" applyProtection="1">
      <protection locked="0"/>
    </xf>
    <xf numFmtId="1" fontId="1" fillId="0" borderId="29" xfId="0" applyNumberFormat="1" applyFont="1" applyBorder="1" applyProtection="1">
      <protection locked="0"/>
    </xf>
    <xf numFmtId="0" fontId="11" fillId="0" borderId="4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164" fontId="1" fillId="0" borderId="0" xfId="0" applyNumberFormat="1" applyFont="1" applyProtection="1">
      <protection locked="0"/>
    </xf>
    <xf numFmtId="0" fontId="1" fillId="0" borderId="6" xfId="0" applyFont="1" applyBorder="1" applyAlignment="1" applyProtection="1">
      <alignment horizontal="center"/>
      <protection locked="0"/>
    </xf>
    <xf numFmtId="169" fontId="1" fillId="0" borderId="21" xfId="0" applyNumberFormat="1" applyFont="1" applyBorder="1" applyProtection="1"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1" fontId="6" fillId="0" borderId="1" xfId="0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28" xfId="0" applyFont="1" applyFill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167" fontId="1" fillId="0" borderId="29" xfId="0" applyNumberFormat="1" applyFont="1" applyBorder="1" applyAlignment="1" applyProtection="1">
      <alignment horizontal="center"/>
      <protection locked="0"/>
    </xf>
    <xf numFmtId="2" fontId="1" fillId="0" borderId="29" xfId="0" applyNumberFormat="1" applyFont="1" applyBorder="1" applyAlignment="1" applyProtection="1">
      <alignment horizontal="center"/>
      <protection locked="0"/>
    </xf>
    <xf numFmtId="2" fontId="1" fillId="0" borderId="9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 vertical="top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2" fillId="0" borderId="23" xfId="0" applyFont="1" applyBorder="1" applyProtection="1">
      <protection locked="0"/>
    </xf>
    <xf numFmtId="0" fontId="4" fillId="0" borderId="24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protection locked="0"/>
    </xf>
    <xf numFmtId="0" fontId="2" fillId="0" borderId="25" xfId="0" applyFont="1" applyBorder="1" applyAlignment="1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170" fontId="1" fillId="0" borderId="29" xfId="1" applyNumberFormat="1" applyFont="1" applyBorder="1" applyAlignment="1" applyProtection="1">
      <alignment horizontal="center"/>
      <protection locked="0"/>
    </xf>
    <xf numFmtId="43" fontId="1" fillId="0" borderId="29" xfId="1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1" fontId="7" fillId="4" borderId="25" xfId="0" applyNumberFormat="1" applyFont="1" applyFill="1" applyBorder="1" applyAlignment="1" applyProtection="1">
      <protection locked="0"/>
    </xf>
    <xf numFmtId="0" fontId="7" fillId="4" borderId="26" xfId="0" applyFont="1" applyFill="1" applyBorder="1" applyAlignment="1" applyProtection="1">
      <protection locked="0"/>
    </xf>
    <xf numFmtId="0" fontId="7" fillId="4" borderId="26" xfId="0" applyFont="1" applyFill="1" applyBorder="1" applyAlignment="1" applyProtection="1">
      <alignment horizontal="center"/>
      <protection locked="0"/>
    </xf>
    <xf numFmtId="0" fontId="7" fillId="4" borderId="27" xfId="0" applyFont="1" applyFill="1" applyBorder="1" applyAlignment="1" applyProtection="1">
      <alignment horizontal="center"/>
      <protection locked="0"/>
    </xf>
    <xf numFmtId="2" fontId="1" fillId="4" borderId="0" xfId="0" applyNumberFormat="1" applyFont="1" applyFill="1" applyProtection="1">
      <protection locked="0"/>
    </xf>
    <xf numFmtId="43" fontId="1" fillId="0" borderId="5" xfId="1" applyNumberFormat="1" applyFont="1" applyBorder="1" applyProtection="1">
      <protection locked="0"/>
    </xf>
    <xf numFmtId="0" fontId="1" fillId="0" borderId="4" xfId="0" applyFont="1" applyBorder="1" applyAlignment="1" applyProtection="1">
      <protection locked="0"/>
    </xf>
    <xf numFmtId="166" fontId="1" fillId="0" borderId="0" xfId="0" applyNumberFormat="1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3" xfId="0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170" fontId="1" fillId="0" borderId="0" xfId="1" applyNumberFormat="1" applyFont="1" applyBorder="1" applyProtection="1">
      <protection locked="0"/>
    </xf>
    <xf numFmtId="170" fontId="2" fillId="0" borderId="0" xfId="1" applyNumberFormat="1" applyFont="1" applyBorder="1" applyProtection="1">
      <protection locked="0"/>
    </xf>
    <xf numFmtId="2" fontId="1" fillId="0" borderId="29" xfId="0" applyNumberFormat="1" applyFont="1" applyBorder="1" applyAlignment="1" applyProtection="1">
      <alignment vertical="top"/>
      <protection locked="0"/>
    </xf>
    <xf numFmtId="170" fontId="1" fillId="0" borderId="29" xfId="1" applyNumberFormat="1" applyFont="1" applyBorder="1" applyProtection="1">
      <protection locked="0"/>
    </xf>
    <xf numFmtId="170" fontId="1" fillId="0" borderId="29" xfId="1" applyNumberFormat="1" applyFont="1" applyBorder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2" fillId="0" borderId="13" xfId="0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0" fontId="1" fillId="0" borderId="15" xfId="0" applyFont="1" applyBorder="1" applyAlignment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16" xfId="0" applyFont="1" applyBorder="1" applyAlignment="1" applyProtection="1">
      <protection locked="0"/>
    </xf>
    <xf numFmtId="0" fontId="2" fillId="0" borderId="15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2" fillId="0" borderId="17" xfId="0" applyFont="1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0" fontId="2" fillId="0" borderId="11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7" xfId="0" applyFont="1" applyBorder="1" applyAlignment="1" applyProtection="1">
      <protection locked="0"/>
    </xf>
    <xf numFmtId="0" fontId="2" fillId="0" borderId="4" xfId="0" applyFont="1" applyBorder="1" applyAlignment="1" applyProtection="1">
      <protection locked="0"/>
    </xf>
    <xf numFmtId="0" fontId="1" fillId="0" borderId="21" xfId="0" applyFont="1" applyBorder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4" borderId="1" xfId="0" applyFont="1" applyFill="1" applyBorder="1" applyAlignment="1" applyProtection="1">
      <protection locked="0"/>
    </xf>
    <xf numFmtId="0" fontId="1" fillId="0" borderId="22" xfId="0" applyFont="1" applyBorder="1" applyAlignment="1" applyProtection="1">
      <protection locked="0"/>
    </xf>
    <xf numFmtId="0" fontId="9" fillId="0" borderId="8" xfId="0" applyFont="1" applyBorder="1" applyAlignment="1" applyProtection="1">
      <protection locked="0"/>
    </xf>
    <xf numFmtId="2" fontId="10" fillId="0" borderId="1" xfId="0" applyNumberFormat="1" applyFont="1" applyBorder="1" applyAlignment="1" applyProtection="1">
      <protection locked="0"/>
    </xf>
    <xf numFmtId="0" fontId="11" fillId="0" borderId="4" xfId="0" applyFont="1" applyBorder="1" applyAlignment="1" applyProtection="1">
      <protection locked="0"/>
    </xf>
    <xf numFmtId="0" fontId="10" fillId="0" borderId="1" xfId="0" applyFont="1" applyBorder="1" applyAlignment="1" applyProtection="1">
      <protection locked="0"/>
    </xf>
    <xf numFmtId="0" fontId="1" fillId="0" borderId="6" xfId="0" applyFont="1" applyBorder="1" applyAlignment="1" applyProtection="1">
      <protection locked="0"/>
    </xf>
    <xf numFmtId="169" fontId="1" fillId="0" borderId="21" xfId="0" applyNumberFormat="1" applyFont="1" applyBorder="1" applyAlignment="1" applyProtection="1">
      <protection locked="0"/>
    </xf>
    <xf numFmtId="0" fontId="5" fillId="0" borderId="8" xfId="0" applyFont="1" applyBorder="1" applyAlignment="1" applyProtection="1">
      <protection locked="0"/>
    </xf>
    <xf numFmtId="0" fontId="5" fillId="0" borderId="10" xfId="0" applyFont="1" applyBorder="1" applyAlignment="1" applyProtection="1">
      <protection locked="0"/>
    </xf>
    <xf numFmtId="0" fontId="6" fillId="0" borderId="1" xfId="0" applyNumberFormat="1" applyFont="1" applyBorder="1" applyAlignment="1" applyProtection="1">
      <protection locked="0"/>
    </xf>
    <xf numFmtId="1" fontId="6" fillId="0" borderId="1" xfId="0" applyNumberFormat="1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6" fillId="0" borderId="22" xfId="0" applyFont="1" applyBorder="1" applyAlignment="1" applyProtection="1">
      <protection locked="0"/>
    </xf>
    <xf numFmtId="0" fontId="5" fillId="2" borderId="8" xfId="0" applyFont="1" applyFill="1" applyBorder="1" applyAlignment="1" applyProtection="1">
      <protection locked="0"/>
    </xf>
    <xf numFmtId="0" fontId="5" fillId="2" borderId="28" xfId="0" applyFont="1" applyFill="1" applyBorder="1" applyAlignment="1" applyProtection="1">
      <protection locked="0"/>
    </xf>
    <xf numFmtId="0" fontId="2" fillId="0" borderId="23" xfId="0" applyFont="1" applyBorder="1" applyAlignment="1" applyProtection="1">
      <protection locked="0"/>
    </xf>
    <xf numFmtId="0" fontId="4" fillId="0" borderId="24" xfId="0" applyFont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30" xfId="0" applyFont="1" applyBorder="1" applyAlignment="1" applyProtection="1">
      <protection locked="0"/>
    </xf>
    <xf numFmtId="166" fontId="1" fillId="0" borderId="0" xfId="0" applyNumberFormat="1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29" xfId="0" applyFont="1" applyBorder="1" applyAlignment="1" applyProtection="1">
      <protection locked="0"/>
    </xf>
    <xf numFmtId="2" fontId="1" fillId="0" borderId="29" xfId="0" applyNumberFormat="1" applyFont="1" applyBorder="1" applyAlignment="1" applyProtection="1">
      <protection locked="0"/>
    </xf>
    <xf numFmtId="0" fontId="1" fillId="0" borderId="9" xfId="0" applyFont="1" applyBorder="1" applyAlignment="1" applyProtection="1">
      <protection locked="0"/>
    </xf>
    <xf numFmtId="170" fontId="1" fillId="0" borderId="29" xfId="1" applyNumberFormat="1" applyFont="1" applyBorder="1" applyAlignment="1" applyProtection="1">
      <protection locked="0"/>
    </xf>
    <xf numFmtId="2" fontId="1" fillId="0" borderId="0" xfId="0" applyNumberFormat="1" applyFont="1" applyBorder="1" applyAlignment="1" applyProtection="1">
      <protection locked="0"/>
    </xf>
    <xf numFmtId="43" fontId="1" fillId="0" borderId="29" xfId="1" applyFont="1" applyBorder="1" applyAlignment="1" applyProtection="1">
      <protection locked="0"/>
    </xf>
    <xf numFmtId="43" fontId="1" fillId="0" borderId="5" xfId="1" applyNumberFormat="1" applyFont="1" applyBorder="1" applyAlignment="1" applyProtection="1">
      <protection locked="0"/>
    </xf>
    <xf numFmtId="0" fontId="1" fillId="0" borderId="5" xfId="0" applyFont="1" applyBorder="1" applyAlignment="1" applyProtection="1">
      <protection locked="0"/>
    </xf>
    <xf numFmtId="166" fontId="2" fillId="0" borderId="29" xfId="0" applyNumberFormat="1" applyFont="1" applyBorder="1" applyAlignment="1" applyProtection="1">
      <protection locked="0"/>
    </xf>
    <xf numFmtId="168" fontId="1" fillId="0" borderId="29" xfId="0" applyNumberFormat="1" applyFont="1" applyBorder="1" applyAlignment="1" applyProtection="1">
      <protection locked="0"/>
    </xf>
    <xf numFmtId="168" fontId="1" fillId="0" borderId="20" xfId="0" applyNumberFormat="1" applyFont="1" applyBorder="1" applyAlignme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13" xfId="0" applyFont="1" applyBorder="1" applyAlignment="1" applyProtection="1">
      <alignment horizontal="left"/>
      <protection locked="0"/>
    </xf>
    <xf numFmtId="166" fontId="2" fillId="0" borderId="29" xfId="0" applyNumberFormat="1" applyFont="1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29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 vertical="top"/>
      <protection locked="0"/>
    </xf>
    <xf numFmtId="0" fontId="1" fillId="0" borderId="30" xfId="0" applyFont="1" applyBorder="1" applyAlignment="1" applyProtection="1">
      <alignment horizontal="left"/>
      <protection locked="0"/>
    </xf>
    <xf numFmtId="165" fontId="6" fillId="0" borderId="1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16" fillId="0" borderId="13" xfId="0" applyFont="1" applyBorder="1" applyProtection="1">
      <protection locked="0"/>
    </xf>
    <xf numFmtId="0" fontId="15" fillId="0" borderId="14" xfId="0" applyFont="1" applyBorder="1" applyProtection="1">
      <protection locked="0"/>
    </xf>
    <xf numFmtId="14" fontId="15" fillId="0" borderId="0" xfId="0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0" fontId="16" fillId="0" borderId="0" xfId="0" applyFont="1" applyAlignment="1" applyProtection="1">
      <alignment wrapText="1"/>
      <protection locked="0"/>
    </xf>
    <xf numFmtId="0" fontId="15" fillId="0" borderId="0" xfId="0" applyFont="1" applyAlignment="1" applyProtection="1">
      <alignment vertical="top"/>
      <protection locked="0"/>
    </xf>
    <xf numFmtId="0" fontId="16" fillId="0" borderId="0" xfId="0" applyFont="1" applyProtection="1">
      <protection locked="0"/>
    </xf>
    <xf numFmtId="0" fontId="15" fillId="0" borderId="30" xfId="0" applyFont="1" applyBorder="1" applyProtection="1">
      <protection locked="0"/>
    </xf>
    <xf numFmtId="0" fontId="15" fillId="0" borderId="28" xfId="0" applyFont="1" applyBorder="1" applyProtection="1">
      <protection locked="0"/>
    </xf>
    <xf numFmtId="0" fontId="15" fillId="0" borderId="4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2" fontId="15" fillId="4" borderId="0" xfId="0" applyNumberFormat="1" applyFont="1" applyFill="1" applyProtection="1">
      <protection locked="0"/>
    </xf>
    <xf numFmtId="165" fontId="15" fillId="4" borderId="0" xfId="1" applyNumberFormat="1" applyFont="1" applyFill="1" applyProtection="1">
      <protection locked="0"/>
    </xf>
    <xf numFmtId="0" fontId="15" fillId="4" borderId="0" xfId="0" applyFont="1" applyFill="1" applyProtection="1">
      <protection locked="0"/>
    </xf>
    <xf numFmtId="0" fontId="15" fillId="4" borderId="0" xfId="0" applyFont="1" applyFill="1" applyAlignment="1" applyProtection="1">
      <alignment vertical="top"/>
      <protection locked="0"/>
    </xf>
    <xf numFmtId="0" fontId="16" fillId="4" borderId="0" xfId="0" applyFont="1" applyFill="1" applyProtection="1">
      <protection locked="0"/>
    </xf>
    <xf numFmtId="165" fontId="17" fillId="0" borderId="1" xfId="1" applyNumberFormat="1" applyFont="1" applyBorder="1" applyAlignment="1" applyProtection="1">
      <alignment horizontal="center"/>
      <protection locked="0"/>
    </xf>
    <xf numFmtId="1" fontId="15" fillId="0" borderId="1" xfId="0" applyNumberFormat="1" applyFont="1" applyBorder="1" applyProtection="1">
      <protection locked="0"/>
    </xf>
    <xf numFmtId="0" fontId="17" fillId="0" borderId="30" xfId="0" applyFont="1" applyBorder="1" applyAlignment="1" applyProtection="1">
      <alignment vertical="top"/>
      <protection locked="0"/>
    </xf>
    <xf numFmtId="0" fontId="17" fillId="0" borderId="0" xfId="0" applyFont="1" applyBorder="1" applyAlignment="1" applyProtection="1">
      <alignment vertical="top"/>
      <protection locked="0"/>
    </xf>
    <xf numFmtId="0" fontId="17" fillId="0" borderId="28" xfId="0" applyFont="1" applyBorder="1" applyAlignment="1" applyProtection="1">
      <alignment vertical="top"/>
      <protection locked="0"/>
    </xf>
    <xf numFmtId="0" fontId="17" fillId="0" borderId="30" xfId="0" applyFont="1" applyBorder="1" applyProtection="1">
      <protection locked="0"/>
    </xf>
    <xf numFmtId="0" fontId="20" fillId="0" borderId="2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166" fontId="20" fillId="0" borderId="29" xfId="0" applyNumberFormat="1" applyFont="1" applyBorder="1" applyProtection="1">
      <protection locked="0"/>
    </xf>
    <xf numFmtId="0" fontId="20" fillId="0" borderId="0" xfId="0" applyFont="1" applyBorder="1" applyProtection="1">
      <protection locked="0"/>
    </xf>
    <xf numFmtId="0" fontId="20" fillId="0" borderId="28" xfId="0" applyFont="1" applyBorder="1" applyProtection="1">
      <protection locked="0"/>
    </xf>
    <xf numFmtId="43" fontId="17" fillId="0" borderId="29" xfId="1" applyNumberFormat="1" applyFont="1" applyBorder="1" applyProtection="1">
      <protection locked="0"/>
    </xf>
    <xf numFmtId="0" fontId="17" fillId="0" borderId="28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17" fillId="0" borderId="29" xfId="0" applyFont="1" applyBorder="1" applyProtection="1">
      <protection locked="0"/>
    </xf>
    <xf numFmtId="170" fontId="17" fillId="0" borderId="29" xfId="1" applyNumberFormat="1" applyFont="1" applyBorder="1" applyProtection="1">
      <protection locked="0"/>
    </xf>
    <xf numFmtId="2" fontId="17" fillId="0" borderId="29" xfId="0" applyNumberFormat="1" applyFont="1" applyBorder="1" applyProtection="1">
      <protection locked="0"/>
    </xf>
    <xf numFmtId="14" fontId="17" fillId="0" borderId="0" xfId="0" applyNumberFormat="1" applyFont="1" applyBorder="1" applyProtection="1">
      <protection locked="0"/>
    </xf>
    <xf numFmtId="1" fontId="17" fillId="0" borderId="0" xfId="0" applyNumberFormat="1" applyFont="1" applyBorder="1" applyProtection="1">
      <protection locked="0"/>
    </xf>
    <xf numFmtId="165" fontId="17" fillId="0" borderId="29" xfId="1" applyNumberFormat="1" applyFont="1" applyBorder="1" applyProtection="1">
      <protection locked="0"/>
    </xf>
    <xf numFmtId="0" fontId="17" fillId="0" borderId="5" xfId="0" applyFont="1" applyBorder="1" applyProtection="1">
      <protection locked="0"/>
    </xf>
    <xf numFmtId="0" fontId="17" fillId="0" borderId="0" xfId="0" applyFont="1" applyProtection="1">
      <protection locked="0"/>
    </xf>
    <xf numFmtId="167" fontId="17" fillId="0" borderId="29" xfId="0" applyNumberFormat="1" applyFont="1" applyBorder="1" applyAlignment="1" applyProtection="1">
      <alignment horizontal="center"/>
      <protection locked="0"/>
    </xf>
    <xf numFmtId="43" fontId="17" fillId="0" borderId="29" xfId="1" applyNumberFormat="1" applyFont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 vertical="top"/>
      <protection locked="0"/>
    </xf>
    <xf numFmtId="0" fontId="17" fillId="0" borderId="0" xfId="0" applyFont="1" applyBorder="1" applyAlignment="1" applyProtection="1">
      <alignment horizontal="center"/>
      <protection locked="0"/>
    </xf>
    <xf numFmtId="0" fontId="17" fillId="0" borderId="15" xfId="0" applyFont="1" applyBorder="1" applyProtection="1">
      <protection locked="0"/>
    </xf>
    <xf numFmtId="0" fontId="17" fillId="0" borderId="16" xfId="0" applyFont="1" applyBorder="1" applyProtection="1">
      <protection locked="0"/>
    </xf>
    <xf numFmtId="0" fontId="20" fillId="0" borderId="15" xfId="0" applyFont="1" applyBorder="1" applyAlignment="1" applyProtection="1">
      <alignment horizontal="left"/>
      <protection locked="0"/>
    </xf>
    <xf numFmtId="0" fontId="17" fillId="0" borderId="15" xfId="0" applyFont="1" applyBorder="1" applyAlignment="1" applyProtection="1">
      <alignment horizontal="left" vertical="top"/>
      <protection locked="0"/>
    </xf>
    <xf numFmtId="0" fontId="17" fillId="0" borderId="16" xfId="0" applyFont="1" applyBorder="1" applyAlignment="1" applyProtection="1">
      <alignment vertical="top"/>
      <protection locked="0"/>
    </xf>
    <xf numFmtId="0" fontId="20" fillId="0" borderId="17" xfId="0" applyFont="1" applyBorder="1" applyProtection="1">
      <protection locked="0"/>
    </xf>
    <xf numFmtId="0" fontId="20" fillId="0" borderId="3" xfId="0" applyFont="1" applyBorder="1" applyProtection="1">
      <protection locked="0"/>
    </xf>
    <xf numFmtId="0" fontId="20" fillId="0" borderId="2" xfId="0" applyFont="1" applyBorder="1" applyAlignment="1" applyProtection="1">
      <alignment horizontal="center"/>
      <protection locked="0"/>
    </xf>
    <xf numFmtId="0" fontId="20" fillId="0" borderId="8" xfId="0" applyFont="1" applyBorder="1" applyAlignment="1" applyProtection="1">
      <protection locked="0"/>
    </xf>
    <xf numFmtId="0" fontId="20" fillId="0" borderId="9" xfId="0" applyFont="1" applyBorder="1" applyAlignment="1" applyProtection="1">
      <protection locked="0"/>
    </xf>
    <xf numFmtId="0" fontId="20" fillId="0" borderId="18" xfId="0" applyFont="1" applyBorder="1" applyAlignment="1" applyProtection="1">
      <protection locked="0"/>
    </xf>
    <xf numFmtId="0" fontId="20" fillId="0" borderId="19" xfId="0" applyFont="1" applyBorder="1" applyAlignment="1" applyProtection="1">
      <protection locked="0"/>
    </xf>
    <xf numFmtId="0" fontId="20" fillId="0" borderId="5" xfId="0" applyFont="1" applyBorder="1" applyAlignment="1" applyProtection="1"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4" xfId="0" applyFont="1" applyBorder="1" applyAlignment="1" applyProtection="1">
      <alignment horizontal="center"/>
      <protection locked="0"/>
    </xf>
    <xf numFmtId="0" fontId="20" fillId="0" borderId="20" xfId="0" applyFont="1" applyBorder="1" applyAlignment="1" applyProtection="1">
      <protection locked="0"/>
    </xf>
    <xf numFmtId="0" fontId="17" fillId="0" borderId="21" xfId="0" applyFont="1" applyBorder="1" applyProtection="1">
      <protection locked="0"/>
    </xf>
    <xf numFmtId="0" fontId="17" fillId="4" borderId="1" xfId="0" applyFont="1" applyFill="1" applyBorder="1" applyProtection="1"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7" fillId="5" borderId="1" xfId="0" applyFont="1" applyFill="1" applyBorder="1" applyProtection="1">
      <protection locked="0"/>
    </xf>
    <xf numFmtId="0" fontId="17" fillId="0" borderId="22" xfId="0" applyFont="1" applyBorder="1" applyProtection="1">
      <protection locked="0"/>
    </xf>
    <xf numFmtId="0" fontId="20" fillId="0" borderId="8" xfId="0" applyFont="1" applyBorder="1" applyAlignment="1" applyProtection="1">
      <alignment horizontal="left"/>
      <protection locked="0"/>
    </xf>
    <xf numFmtId="2" fontId="17" fillId="0" borderId="1" xfId="0" applyNumberFormat="1" applyFont="1" applyBorder="1" applyProtection="1">
      <protection locked="0"/>
    </xf>
    <xf numFmtId="0" fontId="17" fillId="0" borderId="4" xfId="0" applyFont="1" applyBorder="1" applyAlignment="1" applyProtection="1">
      <protection locked="0"/>
    </xf>
    <xf numFmtId="0" fontId="20" fillId="0" borderId="4" xfId="0" applyFont="1" applyBorder="1" applyProtection="1">
      <protection locked="0"/>
    </xf>
    <xf numFmtId="169" fontId="17" fillId="0" borderId="21" xfId="0" applyNumberFormat="1" applyFont="1" applyBorder="1" applyProtection="1">
      <protection locked="0"/>
    </xf>
    <xf numFmtId="0" fontId="17" fillId="0" borderId="8" xfId="0" applyFont="1" applyBorder="1" applyAlignment="1" applyProtection="1">
      <alignment horizontal="left"/>
      <protection locked="0"/>
    </xf>
    <xf numFmtId="1" fontId="17" fillId="0" borderId="1" xfId="0" applyNumberFormat="1" applyFont="1" applyBorder="1" applyAlignment="1" applyProtection="1">
      <alignment horizontal="center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0" fontId="17" fillId="4" borderId="8" xfId="0" applyFont="1" applyFill="1" applyBorder="1" applyAlignment="1" applyProtection="1">
      <alignment horizontal="left"/>
      <protection locked="0"/>
    </xf>
    <xf numFmtId="0" fontId="17" fillId="0" borderId="0" xfId="0" applyFont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  <protection locked="0"/>
    </xf>
    <xf numFmtId="0" fontId="17" fillId="0" borderId="11" xfId="0" applyFont="1" applyBorder="1" applyProtection="1">
      <protection locked="0"/>
    </xf>
    <xf numFmtId="0" fontId="17" fillId="0" borderId="3" xfId="0" applyFont="1" applyBorder="1" applyProtection="1">
      <protection locked="0"/>
    </xf>
    <xf numFmtId="166" fontId="17" fillId="0" borderId="0" xfId="0" applyNumberFormat="1" applyFont="1" applyBorder="1" applyAlignment="1" applyProtection="1">
      <alignment horizontal="center"/>
      <protection locked="0"/>
    </xf>
    <xf numFmtId="171" fontId="17" fillId="0" borderId="29" xfId="0" applyNumberFormat="1" applyFont="1" applyBorder="1" applyAlignment="1" applyProtection="1">
      <alignment horizontal="center"/>
      <protection locked="0"/>
    </xf>
    <xf numFmtId="172" fontId="17" fillId="0" borderId="29" xfId="0" applyNumberFormat="1" applyFont="1" applyBorder="1" applyAlignment="1" applyProtection="1">
      <alignment horizontal="center"/>
      <protection locked="0"/>
    </xf>
    <xf numFmtId="43" fontId="17" fillId="0" borderId="29" xfId="1" applyFont="1" applyBorder="1" applyAlignment="1" applyProtection="1">
      <alignment horizontal="center"/>
      <protection locked="0"/>
    </xf>
    <xf numFmtId="2" fontId="17" fillId="0" borderId="0" xfId="0" applyNumberFormat="1" applyFont="1" applyBorder="1" applyProtection="1">
      <protection locked="0"/>
    </xf>
    <xf numFmtId="43" fontId="17" fillId="0" borderId="9" xfId="1" applyFont="1" applyBorder="1" applyAlignment="1" applyProtection="1">
      <alignment horizontal="center"/>
      <protection locked="0"/>
    </xf>
    <xf numFmtId="0" fontId="17" fillId="0" borderId="29" xfId="0" applyFont="1" applyBorder="1" applyAlignment="1" applyProtection="1">
      <alignment horizontal="center"/>
      <protection locked="0"/>
    </xf>
    <xf numFmtId="2" fontId="17" fillId="0" borderId="29" xfId="0" applyNumberFormat="1" applyFont="1" applyBorder="1" applyAlignment="1" applyProtection="1">
      <alignment horizontal="center"/>
      <protection locked="0"/>
    </xf>
    <xf numFmtId="0" fontId="17" fillId="0" borderId="9" xfId="0" applyFont="1" applyBorder="1" applyAlignment="1" applyProtection="1">
      <alignment horizontal="center"/>
      <protection locked="0"/>
    </xf>
    <xf numFmtId="172" fontId="17" fillId="0" borderId="0" xfId="0" applyNumberFormat="1" applyFont="1" applyBorder="1" applyProtection="1">
      <protection locked="0"/>
    </xf>
    <xf numFmtId="170" fontId="17" fillId="0" borderId="29" xfId="1" applyNumberFormat="1" applyFont="1" applyBorder="1" applyAlignment="1" applyProtection="1">
      <alignment horizontal="center"/>
      <protection locked="0"/>
    </xf>
    <xf numFmtId="165" fontId="17" fillId="0" borderId="29" xfId="1" applyNumberFormat="1" applyFont="1" applyBorder="1" applyAlignment="1" applyProtection="1">
      <alignment horizontal="left"/>
      <protection locked="0"/>
    </xf>
    <xf numFmtId="165" fontId="17" fillId="0" borderId="29" xfId="1" applyNumberFormat="1" applyFont="1" applyBorder="1" applyAlignment="1" applyProtection="1">
      <alignment horizontal="center"/>
      <protection locked="0"/>
    </xf>
    <xf numFmtId="164" fontId="17" fillId="0" borderId="29" xfId="0" applyNumberFormat="1" applyFont="1" applyBorder="1" applyProtection="1">
      <protection locked="0"/>
    </xf>
    <xf numFmtId="1" fontId="17" fillId="0" borderId="29" xfId="0" applyNumberFormat="1" applyFont="1" applyBorder="1" applyProtection="1">
      <protection locked="0"/>
    </xf>
    <xf numFmtId="43" fontId="17" fillId="0" borderId="0" xfId="0" applyNumberFormat="1" applyFont="1" applyProtection="1">
      <protection locked="0"/>
    </xf>
    <xf numFmtId="164" fontId="17" fillId="0" borderId="1" xfId="0" applyNumberFormat="1" applyFont="1" applyBorder="1" applyAlignment="1" applyProtection="1">
      <alignment horizontal="center"/>
      <protection locked="0"/>
    </xf>
    <xf numFmtId="0" fontId="17" fillId="0" borderId="30" xfId="0" applyFont="1" applyBorder="1" applyAlignment="1" applyProtection="1">
      <alignment horizontal="right"/>
      <protection locked="0"/>
    </xf>
    <xf numFmtId="0" fontId="17" fillId="0" borderId="5" xfId="0" applyFont="1" applyBorder="1" applyAlignment="1" applyProtection="1">
      <alignment horizontal="center"/>
      <protection locked="0"/>
    </xf>
    <xf numFmtId="170" fontId="20" fillId="0" borderId="0" xfId="0" applyNumberFormat="1" applyFont="1" applyBorder="1" applyProtection="1">
      <protection locked="0"/>
    </xf>
    <xf numFmtId="170" fontId="17" fillId="0" borderId="0" xfId="0" applyNumberFormat="1" applyFont="1" applyBorder="1" applyProtection="1">
      <protection locked="0"/>
    </xf>
    <xf numFmtId="170" fontId="17" fillId="0" borderId="0" xfId="0" applyNumberFormat="1" applyFont="1" applyBorder="1" applyAlignment="1" applyProtection="1">
      <alignment vertical="top"/>
      <protection locked="0"/>
    </xf>
    <xf numFmtId="170" fontId="17" fillId="0" borderId="1" xfId="1" applyNumberFormat="1" applyFont="1" applyBorder="1" applyAlignment="1" applyProtection="1">
      <alignment horizontal="center"/>
      <protection locked="0"/>
    </xf>
    <xf numFmtId="170" fontId="20" fillId="0" borderId="5" xfId="1" applyNumberFormat="1" applyFont="1" applyBorder="1" applyAlignment="1" applyProtection="1">
      <protection locked="0"/>
    </xf>
    <xf numFmtId="165" fontId="15" fillId="0" borderId="0" xfId="1" applyNumberFormat="1" applyFont="1" applyAlignment="1" applyProtection="1">
      <alignment horizontal="center"/>
      <protection locked="0"/>
    </xf>
    <xf numFmtId="165" fontId="15" fillId="0" borderId="13" xfId="1" applyNumberFormat="1" applyFont="1" applyBorder="1" applyAlignment="1" applyProtection="1">
      <alignment horizontal="center"/>
      <protection locked="0"/>
    </xf>
    <xf numFmtId="165" fontId="17" fillId="0" borderId="0" xfId="1" applyNumberFormat="1" applyFont="1" applyBorder="1" applyAlignment="1" applyProtection="1">
      <alignment horizontal="center"/>
      <protection locked="0"/>
    </xf>
    <xf numFmtId="165" fontId="17" fillId="0" borderId="0" xfId="1" applyNumberFormat="1" applyFont="1" applyBorder="1" applyAlignment="1" applyProtection="1">
      <alignment horizontal="center" vertical="top"/>
      <protection locked="0"/>
    </xf>
    <xf numFmtId="165" fontId="20" fillId="0" borderId="11" xfId="1" applyNumberFormat="1" applyFont="1" applyBorder="1" applyAlignment="1" applyProtection="1">
      <alignment horizontal="center"/>
      <protection locked="0"/>
    </xf>
    <xf numFmtId="165" fontId="20" fillId="0" borderId="5" xfId="1" applyNumberFormat="1" applyFont="1" applyBorder="1" applyAlignment="1" applyProtection="1">
      <alignment horizontal="center"/>
      <protection locked="0"/>
    </xf>
    <xf numFmtId="165" fontId="17" fillId="4" borderId="1" xfId="1" applyNumberFormat="1" applyFont="1" applyFill="1" applyBorder="1" applyAlignment="1" applyProtection="1">
      <alignment horizontal="center"/>
      <protection locked="0"/>
    </xf>
    <xf numFmtId="165" fontId="17" fillId="0" borderId="6" xfId="1" applyNumberFormat="1" applyFont="1" applyBorder="1" applyAlignment="1" applyProtection="1">
      <alignment horizontal="center"/>
      <protection locked="0"/>
    </xf>
    <xf numFmtId="165" fontId="17" fillId="0" borderId="10" xfId="1" applyNumberFormat="1" applyFont="1" applyBorder="1" applyAlignment="1" applyProtection="1">
      <alignment horizontal="center"/>
      <protection locked="0"/>
    </xf>
    <xf numFmtId="165" fontId="17" fillId="4" borderId="28" xfId="1" applyNumberFormat="1" applyFont="1" applyFill="1" applyBorder="1" applyAlignment="1" applyProtection="1">
      <alignment horizontal="center"/>
      <protection locked="0"/>
    </xf>
    <xf numFmtId="165" fontId="17" fillId="0" borderId="0" xfId="1" applyNumberFormat="1" applyFont="1" applyAlignment="1" applyProtection="1">
      <alignment horizontal="center"/>
      <protection locked="0"/>
    </xf>
    <xf numFmtId="165" fontId="17" fillId="0" borderId="11" xfId="1" applyNumberFormat="1" applyFont="1" applyBorder="1" applyAlignment="1" applyProtection="1">
      <alignment horizontal="center"/>
      <protection locked="0"/>
    </xf>
    <xf numFmtId="165" fontId="17" fillId="0" borderId="0" xfId="1" applyNumberFormat="1" applyFont="1" applyBorder="1" applyProtection="1">
      <protection locked="0"/>
    </xf>
    <xf numFmtId="164" fontId="15" fillId="0" borderId="13" xfId="0" applyNumberFormat="1" applyFont="1" applyBorder="1" applyProtection="1">
      <protection locked="0"/>
    </xf>
    <xf numFmtId="164" fontId="17" fillId="0" borderId="0" xfId="0" applyNumberFormat="1" applyFont="1" applyBorder="1" applyProtection="1">
      <protection locked="0"/>
    </xf>
    <xf numFmtId="164" fontId="21" fillId="0" borderId="0" xfId="0" applyNumberFormat="1" applyFont="1" applyBorder="1" applyAlignment="1" applyProtection="1">
      <alignment horizontal="center"/>
      <protection locked="0"/>
    </xf>
    <xf numFmtId="164" fontId="17" fillId="0" borderId="0" xfId="0" applyNumberFormat="1" applyFont="1" applyBorder="1" applyAlignment="1" applyProtection="1">
      <alignment horizontal="center" vertical="top"/>
      <protection locked="0"/>
    </xf>
    <xf numFmtId="164" fontId="20" fillId="0" borderId="8" xfId="0" applyNumberFormat="1" applyFont="1" applyBorder="1" applyAlignment="1" applyProtection="1">
      <alignment horizontal="center"/>
      <protection locked="0"/>
    </xf>
    <xf numFmtId="164" fontId="20" fillId="0" borderId="4" xfId="0" applyNumberFormat="1" applyFont="1" applyBorder="1" applyAlignment="1" applyProtection="1">
      <alignment horizontal="center"/>
      <protection locked="0"/>
    </xf>
    <xf numFmtId="164" fontId="17" fillId="0" borderId="1" xfId="0" applyNumberFormat="1" applyFont="1" applyBorder="1" applyProtection="1">
      <protection locked="0"/>
    </xf>
    <xf numFmtId="164" fontId="17" fillId="0" borderId="0" xfId="0" applyNumberFormat="1" applyFont="1" applyProtection="1">
      <protection locked="0"/>
    </xf>
    <xf numFmtId="164" fontId="17" fillId="0" borderId="3" xfId="0" applyNumberFormat="1" applyFont="1" applyBorder="1" applyAlignment="1" applyProtection="1">
      <alignment horizontal="center"/>
      <protection locked="0"/>
    </xf>
    <xf numFmtId="164" fontId="17" fillId="0" borderId="28" xfId="0" applyNumberFormat="1" applyFont="1" applyBorder="1" applyAlignment="1" applyProtection="1">
      <alignment horizontal="center"/>
      <protection locked="0"/>
    </xf>
    <xf numFmtId="164" fontId="17" fillId="0" borderId="28" xfId="0" applyNumberFormat="1" applyFont="1" applyBorder="1" applyProtection="1">
      <protection locked="0"/>
    </xf>
    <xf numFmtId="164" fontId="17" fillId="0" borderId="5" xfId="1" applyNumberFormat="1" applyFont="1" applyBorder="1" applyProtection="1">
      <protection locked="0"/>
    </xf>
    <xf numFmtId="164" fontId="17" fillId="0" borderId="5" xfId="0" applyNumberFormat="1" applyFont="1" applyBorder="1" applyProtection="1">
      <protection locked="0"/>
    </xf>
    <xf numFmtId="164" fontId="20" fillId="0" borderId="9" xfId="0" applyNumberFormat="1" applyFont="1" applyBorder="1" applyAlignment="1" applyProtection="1">
      <alignment horizontal="center"/>
      <protection locked="0"/>
    </xf>
    <xf numFmtId="164" fontId="17" fillId="0" borderId="2" xfId="0" applyNumberFormat="1" applyFont="1" applyBorder="1" applyProtection="1">
      <protection locked="0"/>
    </xf>
    <xf numFmtId="164" fontId="17" fillId="0" borderId="30" xfId="0" applyNumberFormat="1" applyFont="1" applyBorder="1" applyProtection="1">
      <protection locked="0"/>
    </xf>
    <xf numFmtId="164" fontId="17" fillId="0" borderId="4" xfId="0" applyNumberFormat="1" applyFont="1" applyBorder="1" applyProtection="1">
      <protection locked="0"/>
    </xf>
    <xf numFmtId="170" fontId="20" fillId="0" borderId="23" xfId="1" applyNumberFormat="1" applyFont="1" applyBorder="1" applyProtection="1">
      <protection locked="0"/>
    </xf>
    <xf numFmtId="170" fontId="20" fillId="0" borderId="24" xfId="1" applyNumberFormat="1" applyFont="1" applyBorder="1" applyAlignment="1" applyProtection="1">
      <alignment horizontal="left"/>
      <protection locked="0"/>
    </xf>
    <xf numFmtId="170" fontId="20" fillId="0" borderId="25" xfId="1" applyNumberFormat="1" applyFont="1" applyBorder="1" applyAlignment="1" applyProtection="1">
      <protection locked="0"/>
    </xf>
    <xf numFmtId="170" fontId="20" fillId="4" borderId="25" xfId="1" applyNumberFormat="1" applyFont="1" applyFill="1" applyBorder="1" applyAlignment="1" applyProtection="1">
      <protection locked="0"/>
    </xf>
    <xf numFmtId="170" fontId="15" fillId="0" borderId="0" xfId="1" applyNumberFormat="1" applyFont="1" applyProtection="1">
      <protection locked="0"/>
    </xf>
    <xf numFmtId="170" fontId="17" fillId="0" borderId="0" xfId="1" applyNumberFormat="1" applyFont="1" applyProtection="1"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164" fontId="22" fillId="0" borderId="0" xfId="0" applyNumberFormat="1" applyFont="1" applyProtection="1">
      <protection locked="0"/>
    </xf>
    <xf numFmtId="164" fontId="17" fillId="0" borderId="0" xfId="0" applyNumberFormat="1" applyFont="1" applyAlignment="1" applyProtection="1">
      <alignment horizontal="center"/>
      <protection locked="0"/>
    </xf>
    <xf numFmtId="43" fontId="15" fillId="0" borderId="0" xfId="0" applyNumberFormat="1" applyFont="1" applyProtection="1">
      <protection locked="0"/>
    </xf>
    <xf numFmtId="172" fontId="15" fillId="0" borderId="0" xfId="0" applyNumberFormat="1" applyFont="1" applyProtection="1">
      <protection locked="0"/>
    </xf>
    <xf numFmtId="173" fontId="17" fillId="0" borderId="0" xfId="0" applyNumberFormat="1" applyFont="1" applyProtection="1">
      <protection locked="0"/>
    </xf>
    <xf numFmtId="170" fontId="17" fillId="0" borderId="0" xfId="0" applyNumberFormat="1" applyFont="1" applyProtection="1">
      <protection locked="0"/>
    </xf>
    <xf numFmtId="0" fontId="20" fillId="0" borderId="10" xfId="0" applyFont="1" applyBorder="1" applyAlignment="1" applyProtection="1">
      <alignment horizontal="center"/>
      <protection locked="0"/>
    </xf>
    <xf numFmtId="169" fontId="17" fillId="6" borderId="21" xfId="0" applyNumberFormat="1" applyFont="1" applyFill="1" applyBorder="1" applyProtection="1">
      <protection locked="0"/>
    </xf>
    <xf numFmtId="164" fontId="24" fillId="0" borderId="1" xfId="0" applyNumberFormat="1" applyFont="1" applyBorder="1" applyAlignment="1" applyProtection="1">
      <alignment horizontal="center"/>
      <protection locked="0"/>
    </xf>
    <xf numFmtId="169" fontId="24" fillId="0" borderId="21" xfId="0" applyNumberFormat="1" applyFont="1" applyBorder="1" applyProtection="1">
      <protection locked="0"/>
    </xf>
    <xf numFmtId="0" fontId="24" fillId="4" borderId="8" xfId="0" applyFont="1" applyFill="1" applyBorder="1" applyAlignment="1" applyProtection="1">
      <alignment horizontal="left"/>
      <protection locked="0"/>
    </xf>
    <xf numFmtId="165" fontId="24" fillId="4" borderId="28" xfId="1" applyNumberFormat="1" applyFont="1" applyFill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center"/>
      <protection locked="0"/>
    </xf>
    <xf numFmtId="0" fontId="24" fillId="0" borderId="1" xfId="0" applyFont="1" applyBorder="1" applyAlignment="1" applyProtection="1">
      <alignment horizontal="center"/>
      <protection locked="0"/>
    </xf>
    <xf numFmtId="1" fontId="24" fillId="0" borderId="1" xfId="0" applyNumberFormat="1" applyFont="1" applyBorder="1" applyAlignment="1" applyProtection="1">
      <alignment horizontal="center"/>
      <protection locked="0"/>
    </xf>
    <xf numFmtId="170" fontId="17" fillId="0" borderId="29" xfId="0" applyNumberFormat="1" applyFont="1" applyBorder="1" applyProtection="1">
      <protection locked="0"/>
    </xf>
    <xf numFmtId="164" fontId="17" fillId="5" borderId="1" xfId="0" applyNumberFormat="1" applyFont="1" applyFill="1" applyBorder="1" applyProtection="1">
      <protection locked="0"/>
    </xf>
    <xf numFmtId="169" fontId="20" fillId="0" borderId="21" xfId="0" applyNumberFormat="1" applyFont="1" applyBorder="1" applyProtection="1">
      <protection locked="0"/>
    </xf>
    <xf numFmtId="165" fontId="17" fillId="0" borderId="5" xfId="1" applyNumberFormat="1" applyFont="1" applyBorder="1" applyProtection="1">
      <protection locked="0"/>
    </xf>
    <xf numFmtId="165" fontId="2" fillId="0" borderId="0" xfId="1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168" fontId="1" fillId="0" borderId="29" xfId="0" applyNumberFormat="1" applyFont="1" applyBorder="1" applyAlignment="1" applyProtection="1">
      <alignment horizontal="center"/>
      <protection locked="0"/>
    </xf>
    <xf numFmtId="168" fontId="1" fillId="0" borderId="2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166" fontId="2" fillId="0" borderId="29" xfId="0" applyNumberFormat="1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 vertical="top"/>
      <protection locked="0"/>
    </xf>
    <xf numFmtId="0" fontId="11" fillId="0" borderId="0" xfId="0" applyFont="1" applyBorder="1" applyAlignment="1" applyProtection="1">
      <alignment horizontal="center"/>
      <protection locked="0"/>
    </xf>
    <xf numFmtId="165" fontId="2" fillId="0" borderId="2" xfId="1" applyNumberFormat="1" applyFont="1" applyBorder="1" applyAlignment="1" applyProtection="1">
      <alignment horizontal="center"/>
      <protection locked="0"/>
    </xf>
    <xf numFmtId="165" fontId="2" fillId="0" borderId="11" xfId="1" applyNumberFormat="1" applyFont="1" applyBorder="1" applyAlignment="1" applyProtection="1">
      <alignment horizontal="center"/>
      <protection locked="0"/>
    </xf>
    <xf numFmtId="165" fontId="2" fillId="0" borderId="3" xfId="1" applyNumberFormat="1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left" wrapText="1"/>
      <protection locked="0"/>
    </xf>
    <xf numFmtId="0" fontId="2" fillId="0" borderId="28" xfId="0" applyFont="1" applyBorder="1" applyAlignment="1" applyProtection="1">
      <alignment horizontal="left" wrapText="1"/>
      <protection locked="0"/>
    </xf>
    <xf numFmtId="0" fontId="1" fillId="0" borderId="30" xfId="0" applyFont="1" applyBorder="1" applyAlignment="1" applyProtection="1">
      <alignment horizontal="left"/>
      <protection locked="0"/>
    </xf>
    <xf numFmtId="0" fontId="1" fillId="0" borderId="28" xfId="0" applyFont="1" applyBorder="1" applyAlignment="1" applyProtection="1">
      <alignment horizontal="left"/>
      <protection locked="0"/>
    </xf>
    <xf numFmtId="0" fontId="1" fillId="0" borderId="30" xfId="0" applyFont="1" applyBorder="1" applyAlignment="1" applyProtection="1">
      <alignment horizontal="left" vertical="top"/>
      <protection locked="0"/>
    </xf>
    <xf numFmtId="0" fontId="1" fillId="0" borderId="28" xfId="0" applyFont="1" applyBorder="1" applyAlignment="1" applyProtection="1">
      <alignment horizontal="left" vertical="top"/>
      <protection locked="0"/>
    </xf>
    <xf numFmtId="0" fontId="11" fillId="0" borderId="30" xfId="0" applyFont="1" applyBorder="1" applyAlignment="1" applyProtection="1">
      <alignment horizontal="center"/>
      <protection locked="0"/>
    </xf>
    <xf numFmtId="0" fontId="11" fillId="0" borderId="28" xfId="0" applyFont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left"/>
      <protection locked="0"/>
    </xf>
    <xf numFmtId="165" fontId="19" fillId="0" borderId="30" xfId="1" applyNumberFormat="1" applyFont="1" applyBorder="1" applyAlignment="1" applyProtection="1">
      <alignment horizontal="center"/>
      <protection locked="0"/>
    </xf>
    <xf numFmtId="165" fontId="19" fillId="0" borderId="0" xfId="1" applyNumberFormat="1" applyFont="1" applyBorder="1" applyAlignment="1" applyProtection="1">
      <alignment horizontal="center"/>
      <protection locked="0"/>
    </xf>
    <xf numFmtId="165" fontId="19" fillId="0" borderId="28" xfId="1" applyNumberFormat="1" applyFont="1" applyBorder="1" applyAlignment="1" applyProtection="1">
      <alignment horizontal="center"/>
      <protection locked="0"/>
    </xf>
    <xf numFmtId="0" fontId="20" fillId="0" borderId="30" xfId="0" applyFont="1" applyBorder="1" applyAlignment="1" applyProtection="1">
      <alignment horizontal="left"/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0" fontId="17" fillId="0" borderId="30" xfId="0" applyFont="1" applyBorder="1" applyAlignment="1" applyProtection="1">
      <alignment horizontal="left"/>
      <protection locked="0"/>
    </xf>
    <xf numFmtId="0" fontId="20" fillId="0" borderId="8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0" fontId="18" fillId="0" borderId="0" xfId="0" applyFont="1" applyBorder="1" applyAlignment="1" applyProtection="1">
      <alignment horizontal="center"/>
      <protection locked="0"/>
    </xf>
    <xf numFmtId="165" fontId="19" fillId="0" borderId="2" xfId="1" applyNumberFormat="1" applyFont="1" applyBorder="1" applyAlignment="1" applyProtection="1">
      <alignment horizontal="center"/>
      <protection locked="0"/>
    </xf>
    <xf numFmtId="165" fontId="19" fillId="0" borderId="11" xfId="1" applyNumberFormat="1" applyFont="1" applyBorder="1" applyAlignment="1" applyProtection="1">
      <alignment horizontal="center"/>
      <protection locked="0"/>
    </xf>
    <xf numFmtId="165" fontId="19" fillId="0" borderId="3" xfId="1" applyNumberFormat="1" applyFont="1" applyBorder="1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left" wrapText="1"/>
      <protection locked="0"/>
    </xf>
    <xf numFmtId="166" fontId="20" fillId="0" borderId="29" xfId="0" applyNumberFormat="1" applyFont="1" applyBorder="1" applyAlignment="1" applyProtection="1">
      <alignment horizontal="center"/>
      <protection locked="0"/>
    </xf>
    <xf numFmtId="168" fontId="20" fillId="0" borderId="29" xfId="0" applyNumberFormat="1" applyFont="1" applyBorder="1" applyAlignment="1" applyProtection="1">
      <alignment horizontal="center"/>
      <protection locked="0"/>
    </xf>
    <xf numFmtId="168" fontId="20" fillId="0" borderId="20" xfId="0" applyNumberFormat="1" applyFont="1" applyBorder="1" applyAlignment="1" applyProtection="1">
      <alignment horizontal="center"/>
      <protection locked="0"/>
    </xf>
    <xf numFmtId="43" fontId="17" fillId="0" borderId="1" xfId="1" applyNumberFormat="1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400051</xdr:colOff>
      <xdr:row>12</xdr:row>
      <xdr:rowOff>180974</xdr:rowOff>
    </xdr:from>
    <xdr:to>
      <xdr:col>38</xdr:col>
      <xdr:colOff>523875</xdr:colOff>
      <xdr:row>17</xdr:row>
      <xdr:rowOff>114299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9311506" y="2508538"/>
          <a:ext cx="1384587" cy="937779"/>
          <a:chOff x="19011900" y="2419350"/>
          <a:chExt cx="885825" cy="10096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19011900" y="2419350"/>
            <a:ext cx="885825" cy="647700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500">
                <a:solidFill>
                  <a:sysClr val="windowText" lastClr="000000"/>
                </a:solidFill>
              </a:rPr>
              <a:t>Note:</a:t>
            </a:r>
            <a:r>
              <a:rPr lang="en-US" sz="500" baseline="0">
                <a:solidFill>
                  <a:sysClr val="windowText" lastClr="000000"/>
                </a:solidFill>
              </a:rPr>
              <a:t> This amount must equal "Total Funds at End of Month " as shown in the " Accounts Sheet Reconciliation"  box (S-26) and should equal "Congreation Funds at Endo of Month" (e ) on Front.</a:t>
            </a:r>
            <a:endParaRPr lang="en-US" sz="5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>
            <a:stCxn id="2" idx="2"/>
          </xdr:cNvCxnSpPr>
        </xdr:nvCxnSpPr>
        <xdr:spPr>
          <a:xfrm>
            <a:off x="19454813" y="3067050"/>
            <a:ext cx="4762" cy="36195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%20name3/Desktop/Havanna%20Accounts%20Info/Havanna%20Accou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"/>
      <sheetName val="December"/>
      <sheetName val="Sheet1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."/>
      <sheetName val="Decembe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89">
          <cell r="E89">
            <v>3524.0470000000005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84"/>
  <sheetViews>
    <sheetView showGridLines="0" topLeftCell="A7" zoomScale="110" zoomScaleNormal="110" workbookViewId="0">
      <selection activeCell="P62" sqref="P62"/>
    </sheetView>
  </sheetViews>
  <sheetFormatPr defaultColWidth="9.28515625" defaultRowHeight="15" x14ac:dyDescent="0.25"/>
  <cols>
    <col min="1" max="1" width="16.7109375" style="9" customWidth="1"/>
    <col min="2" max="2" width="15.7109375" style="9" customWidth="1"/>
    <col min="3" max="3" width="11" style="13" customWidth="1"/>
    <col min="4" max="4" width="3.28515625" style="13" customWidth="1"/>
    <col min="5" max="5" width="6.7109375" style="9" customWidth="1"/>
    <col min="6" max="6" width="4.28515625" style="9" customWidth="1"/>
    <col min="7" max="7" width="6.7109375" style="9" customWidth="1"/>
    <col min="8" max="8" width="3.7109375" style="9" customWidth="1"/>
    <col min="9" max="9" width="6.7109375" style="9" customWidth="1"/>
    <col min="10" max="10" width="3.7109375" style="9" customWidth="1"/>
    <col min="11" max="11" width="6.7109375" style="9" customWidth="1"/>
    <col min="12" max="12" width="3.7109375" style="9" customWidth="1"/>
    <col min="13" max="13" width="6.7109375" style="9" customWidth="1"/>
    <col min="14" max="14" width="3.7109375" style="9" customWidth="1"/>
    <col min="15" max="15" width="6.7109375" style="9" customWidth="1"/>
    <col min="16" max="16" width="4.28515625" style="9" customWidth="1"/>
    <col min="17" max="17" width="9.28515625" style="9" hidden="1" customWidth="1"/>
    <col min="18" max="18" width="2.7109375" style="9" hidden="1" customWidth="1"/>
    <col min="19" max="19" width="2.7109375" style="9" customWidth="1"/>
    <col min="20" max="20" width="9.28515625" style="9"/>
    <col min="21" max="21" width="10.28515625" style="9" customWidth="1"/>
    <col min="22" max="27" width="9.28515625" style="9"/>
    <col min="28" max="28" width="12.5703125" style="9" bestFit="1" customWidth="1"/>
    <col min="29" max="29" width="8.42578125" style="9" customWidth="1"/>
    <col min="30" max="30" width="5.140625" style="9" customWidth="1"/>
    <col min="31" max="31" width="10.7109375" style="9" customWidth="1"/>
    <col min="32" max="32" width="10.7109375" style="9" bestFit="1" customWidth="1"/>
    <col min="33" max="34" width="9.28515625" style="9"/>
    <col min="35" max="35" width="7.7109375" style="9" customWidth="1"/>
    <col min="36" max="36" width="13.7109375" style="9" customWidth="1"/>
    <col min="37" max="38" width="9.28515625" style="9"/>
    <col min="39" max="39" width="10.7109375" style="9" customWidth="1"/>
    <col min="40" max="48" width="9.28515625" style="9"/>
    <col min="49" max="49" width="9.28515625" style="9" customWidth="1"/>
    <col min="50" max="16384" width="9.28515625" style="9"/>
  </cols>
  <sheetData>
    <row r="1" spans="1:39" x14ac:dyDescent="0.25">
      <c r="AE1" s="11"/>
      <c r="AF1" s="11"/>
      <c r="AG1" s="11"/>
      <c r="AH1" s="11"/>
      <c r="AI1" s="11"/>
      <c r="AJ1" s="11"/>
      <c r="AK1" s="11"/>
      <c r="AL1" s="11"/>
      <c r="AM1" s="11"/>
    </row>
    <row r="2" spans="1:39" ht="15.75" thickBot="1" x14ac:dyDescent="0.3">
      <c r="AE2" s="11"/>
      <c r="AF2" s="11"/>
      <c r="AG2" s="11"/>
      <c r="AH2" s="11"/>
      <c r="AI2" s="11"/>
      <c r="AJ2" s="11"/>
      <c r="AK2" s="11"/>
      <c r="AL2" s="11"/>
      <c r="AM2" s="11"/>
    </row>
    <row r="3" spans="1:39" x14ac:dyDescent="0.25">
      <c r="A3" s="1"/>
      <c r="B3" s="2"/>
      <c r="C3" s="3"/>
      <c r="D3" s="3"/>
      <c r="E3" s="2"/>
      <c r="F3" s="4" t="s">
        <v>0</v>
      </c>
      <c r="G3" s="2"/>
      <c r="H3" s="2"/>
      <c r="I3" s="2"/>
      <c r="J3" s="2"/>
      <c r="K3" s="2"/>
      <c r="L3" s="2"/>
      <c r="M3" s="2"/>
      <c r="N3" s="2"/>
      <c r="O3" s="2"/>
      <c r="P3" s="5"/>
      <c r="Q3" s="6" t="e">
        <f>DATE(YEAR(#REF!),MONTH(#REF!)+1,DAY(#REF!))</f>
        <v>#REF!</v>
      </c>
      <c r="R3" s="7" t="s">
        <v>1</v>
      </c>
      <c r="S3" s="8"/>
      <c r="T3" s="7"/>
      <c r="U3" s="350" t="s">
        <v>2</v>
      </c>
      <c r="V3" s="350"/>
      <c r="W3" s="350"/>
      <c r="X3" s="350"/>
      <c r="Y3" s="350"/>
      <c r="Z3" s="350"/>
      <c r="AA3" s="350"/>
      <c r="AB3" s="350"/>
      <c r="AC3" s="350"/>
      <c r="AD3" s="7"/>
      <c r="AE3" s="350" t="s">
        <v>3</v>
      </c>
      <c r="AF3" s="350"/>
      <c r="AG3" s="350"/>
      <c r="AH3" s="350"/>
      <c r="AI3" s="350"/>
      <c r="AJ3" s="350"/>
      <c r="AK3" s="350"/>
      <c r="AL3" s="350"/>
      <c r="AM3" s="350"/>
    </row>
    <row r="4" spans="1:39" ht="15" customHeight="1" x14ac:dyDescent="0.25">
      <c r="A4" s="10"/>
      <c r="B4" s="11"/>
      <c r="C4" s="180"/>
      <c r="D4" s="18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R4" s="13">
        <v>150</v>
      </c>
      <c r="S4" s="14"/>
      <c r="U4" s="351" t="s">
        <v>4</v>
      </c>
      <c r="V4" s="351"/>
      <c r="W4" s="351"/>
      <c r="X4" s="351"/>
      <c r="Y4" s="351"/>
      <c r="Z4" s="351"/>
      <c r="AA4" s="351"/>
      <c r="AB4" s="351"/>
      <c r="AC4" s="351"/>
      <c r="AD4" s="15"/>
      <c r="AE4" s="11" t="s">
        <v>5</v>
      </c>
      <c r="AF4" s="11"/>
      <c r="AG4" s="11"/>
      <c r="AH4" s="17" t="s">
        <v>6</v>
      </c>
      <c r="AI4" s="11"/>
      <c r="AJ4" s="11"/>
      <c r="AK4" s="113">
        <f>AB11</f>
        <v>1037.1500000000001</v>
      </c>
      <c r="AL4" s="11" t="s">
        <v>7</v>
      </c>
      <c r="AM4" s="11"/>
    </row>
    <row r="5" spans="1:39" x14ac:dyDescent="0.25">
      <c r="A5" s="20" t="s">
        <v>8</v>
      </c>
      <c r="B5" s="11"/>
      <c r="C5" s="180"/>
      <c r="D5" s="180"/>
      <c r="E5" s="21" t="s">
        <v>9</v>
      </c>
      <c r="F5" s="179" t="s">
        <v>10</v>
      </c>
      <c r="G5" s="11"/>
      <c r="H5" s="11"/>
      <c r="I5" s="11"/>
      <c r="J5" s="11"/>
      <c r="K5" s="355" t="e">
        <f>DATE(YEAR(Q3),MONTH(Q3)-1,DAY(EOMONTH(Q3,-1)))</f>
        <v>#REF!</v>
      </c>
      <c r="L5" s="355"/>
      <c r="M5" s="355"/>
      <c r="N5" s="11"/>
      <c r="O5" s="352" t="e">
        <f>K5</f>
        <v>#REF!</v>
      </c>
      <c r="P5" s="353"/>
      <c r="S5" s="14"/>
      <c r="U5" s="354" t="s">
        <v>11</v>
      </c>
      <c r="V5" s="354"/>
      <c r="W5" s="354"/>
      <c r="X5" s="354"/>
      <c r="Y5" s="354"/>
      <c r="Z5" s="354"/>
      <c r="AA5" s="354"/>
      <c r="AB5" s="354"/>
      <c r="AC5" s="354"/>
      <c r="AE5" s="11"/>
      <c r="AF5" s="11"/>
      <c r="AG5" s="11"/>
      <c r="AH5" s="11"/>
      <c r="AI5" s="11"/>
      <c r="AJ5" s="11"/>
      <c r="AK5" s="11"/>
      <c r="AL5" s="11"/>
      <c r="AM5" s="11"/>
    </row>
    <row r="6" spans="1:39" s="26" customFormat="1" ht="18.75" customHeight="1" x14ac:dyDescent="0.25">
      <c r="A6" s="22" t="s">
        <v>12</v>
      </c>
      <c r="B6" s="23"/>
      <c r="C6" s="24"/>
      <c r="D6" s="24"/>
      <c r="E6" s="24" t="s">
        <v>13</v>
      </c>
      <c r="F6" s="23"/>
      <c r="G6" s="24" t="s">
        <v>14</v>
      </c>
      <c r="H6" s="23"/>
      <c r="I6" s="23"/>
      <c r="J6" s="23"/>
      <c r="K6" s="24" t="s">
        <v>15</v>
      </c>
      <c r="L6" s="23"/>
      <c r="M6" s="23"/>
      <c r="N6" s="23"/>
      <c r="O6" s="24" t="s">
        <v>16</v>
      </c>
      <c r="P6" s="25"/>
      <c r="S6" s="27"/>
      <c r="U6" s="358" t="s">
        <v>17</v>
      </c>
      <c r="V6" s="358"/>
      <c r="W6" s="358"/>
      <c r="X6" s="358"/>
      <c r="Y6" s="358"/>
      <c r="Z6" s="358"/>
      <c r="AA6" s="358"/>
      <c r="AB6" s="358"/>
      <c r="AC6" s="358"/>
      <c r="AE6" s="354" t="s">
        <v>18</v>
      </c>
      <c r="AF6" s="354"/>
      <c r="AG6" s="354"/>
      <c r="AH6" s="23"/>
      <c r="AI6" s="23"/>
      <c r="AJ6" s="23"/>
      <c r="AK6" s="23"/>
      <c r="AL6" s="23"/>
      <c r="AM6" s="23"/>
    </row>
    <row r="7" spans="1:39" s="26" customFormat="1" ht="15.75" customHeight="1" x14ac:dyDescent="0.25">
      <c r="A7" s="22"/>
      <c r="B7" s="23"/>
      <c r="C7" s="24"/>
      <c r="D7" s="24"/>
      <c r="E7" s="24"/>
      <c r="F7" s="23"/>
      <c r="G7" s="24"/>
      <c r="H7" s="23"/>
      <c r="I7" s="23"/>
      <c r="J7" s="23"/>
      <c r="K7" s="24"/>
      <c r="L7" s="23"/>
      <c r="M7" s="23"/>
      <c r="N7" s="23"/>
      <c r="O7" s="24"/>
      <c r="P7" s="25"/>
      <c r="S7" s="27"/>
      <c r="U7" s="23"/>
      <c r="V7" s="23"/>
      <c r="W7" s="23"/>
      <c r="X7" s="23"/>
      <c r="Y7" s="23"/>
      <c r="Z7" s="23"/>
      <c r="AA7" s="23"/>
      <c r="AB7" s="23"/>
      <c r="AC7" s="23"/>
      <c r="AE7" s="23" t="s">
        <v>19</v>
      </c>
      <c r="AF7" s="23"/>
      <c r="AG7" s="23"/>
      <c r="AH7" s="23"/>
      <c r="AI7" s="114">
        <f>Z18</f>
        <v>773</v>
      </c>
      <c r="AJ7" s="23"/>
      <c r="AK7" s="23"/>
      <c r="AL7" s="23"/>
      <c r="AM7" s="23"/>
    </row>
    <row r="8" spans="1:39" s="38" customFormat="1" x14ac:dyDescent="0.25">
      <c r="A8" s="30"/>
      <c r="B8" s="31"/>
      <c r="C8" s="32"/>
      <c r="D8" s="33" t="s">
        <v>20</v>
      </c>
      <c r="E8" s="34" t="s">
        <v>21</v>
      </c>
      <c r="F8" s="35"/>
      <c r="G8" s="35"/>
      <c r="H8" s="36"/>
      <c r="I8" s="34" t="s">
        <v>22</v>
      </c>
      <c r="J8" s="35"/>
      <c r="K8" s="35"/>
      <c r="L8" s="36"/>
      <c r="M8" s="34" t="s">
        <v>23</v>
      </c>
      <c r="N8" s="35"/>
      <c r="O8" s="35"/>
      <c r="P8" s="37"/>
      <c r="R8" s="38" t="s">
        <v>24</v>
      </c>
      <c r="S8" s="39"/>
      <c r="U8" s="11" t="s">
        <v>25</v>
      </c>
      <c r="V8" s="40" t="str">
        <f>A5</f>
        <v xml:space="preserve">     FREETOWN ENGLISH</v>
      </c>
      <c r="W8" s="40"/>
      <c r="X8" s="43"/>
      <c r="Y8" s="43"/>
      <c r="Z8" s="43"/>
      <c r="AA8" s="11" t="s">
        <v>26</v>
      </c>
      <c r="AB8" s="41" t="e">
        <f>K5</f>
        <v>#REF!</v>
      </c>
      <c r="AC8" s="40"/>
      <c r="AE8" s="23" t="s">
        <v>27</v>
      </c>
      <c r="AF8" s="43"/>
      <c r="AG8" s="43"/>
      <c r="AH8" s="43"/>
      <c r="AI8" s="111"/>
      <c r="AJ8" s="43"/>
      <c r="AK8" s="43"/>
      <c r="AL8" s="43"/>
      <c r="AM8" s="43"/>
    </row>
    <row r="9" spans="1:39" s="38" customFormat="1" x14ac:dyDescent="0.25">
      <c r="A9" s="45" t="s">
        <v>28</v>
      </c>
      <c r="B9" s="46" t="s">
        <v>29</v>
      </c>
      <c r="C9" s="47"/>
      <c r="D9" s="48"/>
      <c r="E9" s="49" t="s">
        <v>30</v>
      </c>
      <c r="F9" s="46"/>
      <c r="G9" s="49" t="s">
        <v>31</v>
      </c>
      <c r="H9" s="46"/>
      <c r="I9" s="49" t="s">
        <v>30</v>
      </c>
      <c r="J9" s="46"/>
      <c r="K9" s="49" t="s">
        <v>31</v>
      </c>
      <c r="L9" s="46"/>
      <c r="M9" s="49" t="s">
        <v>30</v>
      </c>
      <c r="N9" s="46"/>
      <c r="O9" s="49" t="s">
        <v>31</v>
      </c>
      <c r="P9" s="50"/>
      <c r="S9" s="39"/>
      <c r="U9" s="43"/>
      <c r="V9" s="43"/>
      <c r="W9" s="43"/>
      <c r="X9" s="43"/>
      <c r="Y9" s="43"/>
      <c r="Z9" s="43"/>
      <c r="AA9" s="43"/>
      <c r="AB9" s="43"/>
      <c r="AC9" s="43"/>
      <c r="AE9" s="11" t="s">
        <v>32</v>
      </c>
      <c r="AF9" s="43"/>
      <c r="AG9" s="43"/>
      <c r="AH9" s="43"/>
      <c r="AI9" s="113">
        <f>C11</f>
        <v>146.69999999999999</v>
      </c>
      <c r="AJ9" s="43"/>
      <c r="AK9" s="43"/>
      <c r="AL9" s="43"/>
      <c r="AM9" s="43"/>
    </row>
    <row r="10" spans="1:39" ht="15.6" customHeight="1" x14ac:dyDescent="0.25">
      <c r="A10" s="53"/>
      <c r="B10" s="54" t="s">
        <v>33</v>
      </c>
      <c r="C10" s="55"/>
      <c r="D10" s="55"/>
      <c r="E10" s="56"/>
      <c r="F10" s="56"/>
      <c r="G10" s="56"/>
      <c r="H10" s="56"/>
      <c r="I10" s="96" t="str">
        <f>IF(ISBLANK(G10)," ",G10)</f>
        <v xml:space="preserve"> </v>
      </c>
      <c r="J10" s="96" t="str">
        <f>IF(ISBLANK(H10)," ",H10)</f>
        <v xml:space="preserve"> </v>
      </c>
      <c r="K10" s="56"/>
      <c r="L10" s="56"/>
      <c r="M10" s="56"/>
      <c r="N10" s="56"/>
      <c r="O10" s="56"/>
      <c r="P10" s="57"/>
      <c r="S10" s="14"/>
      <c r="U10" s="359" t="s">
        <v>34</v>
      </c>
      <c r="V10" s="359"/>
      <c r="W10" s="359"/>
      <c r="X10" s="359"/>
      <c r="Y10" s="359"/>
      <c r="Z10" s="359"/>
      <c r="AA10" s="359"/>
      <c r="AB10" s="359"/>
      <c r="AC10" s="359"/>
      <c r="AE10" s="11"/>
      <c r="AF10" s="11"/>
      <c r="AG10" s="11"/>
      <c r="AH10" s="11"/>
      <c r="AI10" s="110"/>
      <c r="AJ10" s="11"/>
      <c r="AK10" s="11"/>
      <c r="AL10" s="11"/>
      <c r="AM10" s="11"/>
    </row>
    <row r="11" spans="1:39" ht="15.6" customHeight="1" x14ac:dyDescent="0.3">
      <c r="A11" s="53"/>
      <c r="B11" s="59" t="s">
        <v>109</v>
      </c>
      <c r="C11" s="60">
        <f>SUMIF(D:D,"W",E:E)+SUMIF(D:D,"W",F:F)/100</f>
        <v>146.69999999999999</v>
      </c>
      <c r="D11" s="55"/>
      <c r="E11" s="56"/>
      <c r="F11" s="56"/>
      <c r="G11" s="56"/>
      <c r="H11" s="56"/>
      <c r="I11" s="96" t="str">
        <f t="shared" ref="I11:J52" si="0">IF(ISBLANK(G11)," ",G11)</f>
        <v xml:space="preserve"> </v>
      </c>
      <c r="J11" s="96" t="str">
        <f t="shared" si="0"/>
        <v xml:space="preserve"> </v>
      </c>
      <c r="K11" s="56"/>
      <c r="L11" s="56"/>
      <c r="M11" s="56"/>
      <c r="N11" s="56"/>
      <c r="O11" s="56"/>
      <c r="P11" s="57"/>
      <c r="S11" s="14"/>
      <c r="U11" s="17" t="s">
        <v>36</v>
      </c>
      <c r="V11" s="11"/>
      <c r="W11" s="11"/>
      <c r="X11" s="17" t="s">
        <v>37</v>
      </c>
      <c r="Y11" s="11"/>
      <c r="Z11" s="11"/>
      <c r="AA11" s="11"/>
      <c r="AB11" s="62">
        <f>C23</f>
        <v>1037.1500000000001</v>
      </c>
      <c r="AC11" s="11" t="s">
        <v>38</v>
      </c>
      <c r="AE11" s="11" t="s">
        <v>39</v>
      </c>
      <c r="AF11" s="11"/>
      <c r="AG11" s="11"/>
      <c r="AH11" s="11"/>
      <c r="AI11" s="110"/>
      <c r="AJ11" s="11"/>
      <c r="AK11" s="113">
        <f>AI9+AI7</f>
        <v>919.7</v>
      </c>
      <c r="AL11" s="11" t="s">
        <v>40</v>
      </c>
      <c r="AM11" s="11"/>
    </row>
    <row r="12" spans="1:39" ht="15.6" customHeight="1" x14ac:dyDescent="0.3">
      <c r="A12" s="53"/>
      <c r="B12" s="59" t="s">
        <v>41</v>
      </c>
      <c r="C12" s="60">
        <f>SUMIF(D:D,"C",E:E)+SUMIF(D:D,"C",F:F)/100</f>
        <v>773</v>
      </c>
      <c r="D12" s="55"/>
      <c r="E12" s="56"/>
      <c r="F12" s="56"/>
      <c r="G12" s="56"/>
      <c r="H12" s="56"/>
      <c r="I12" s="96" t="str">
        <f t="shared" si="0"/>
        <v xml:space="preserve"> </v>
      </c>
      <c r="J12" s="96" t="str">
        <f t="shared" si="0"/>
        <v xml:space="preserve"> </v>
      </c>
      <c r="K12" s="56"/>
      <c r="L12" s="56"/>
      <c r="M12" s="56"/>
      <c r="N12" s="56"/>
      <c r="O12" s="56"/>
      <c r="P12" s="57"/>
      <c r="S12" s="14"/>
      <c r="U12" s="11"/>
      <c r="V12" s="11"/>
      <c r="W12" s="11"/>
      <c r="X12" s="11"/>
      <c r="Y12" s="11"/>
      <c r="Z12" s="11"/>
      <c r="AA12" s="11"/>
      <c r="AB12" s="11"/>
      <c r="AC12" s="11"/>
      <c r="AE12" s="354" t="s">
        <v>42</v>
      </c>
      <c r="AF12" s="354"/>
      <c r="AG12" s="354"/>
      <c r="AH12" s="11"/>
      <c r="AI12" s="110"/>
      <c r="AJ12" s="11"/>
      <c r="AK12" s="11"/>
      <c r="AL12" s="11"/>
      <c r="AM12" s="11"/>
    </row>
    <row r="13" spans="1:39" ht="15.6" customHeight="1" x14ac:dyDescent="0.3">
      <c r="A13" s="53"/>
      <c r="B13" s="59"/>
      <c r="C13" s="60"/>
      <c r="D13" s="55"/>
      <c r="E13" s="56"/>
      <c r="F13" s="56"/>
      <c r="G13" s="56"/>
      <c r="H13" s="56"/>
      <c r="I13" s="96"/>
      <c r="J13" s="96"/>
      <c r="K13" s="56"/>
      <c r="L13" s="56"/>
      <c r="M13" s="56"/>
      <c r="N13" s="56"/>
      <c r="O13" s="56"/>
      <c r="P13" s="57"/>
      <c r="S13" s="14"/>
      <c r="U13" s="354" t="s">
        <v>43</v>
      </c>
      <c r="V13" s="354"/>
      <c r="W13" s="354"/>
      <c r="X13" s="11"/>
      <c r="Y13" s="11"/>
      <c r="Z13" s="11"/>
      <c r="AA13" s="11"/>
      <c r="AB13" s="11"/>
      <c r="AC13" s="11"/>
      <c r="AE13" s="23" t="s">
        <v>44</v>
      </c>
      <c r="AF13" s="11"/>
      <c r="AG13" s="11"/>
      <c r="AH13" s="11"/>
      <c r="AI13" s="113">
        <f>Z29</f>
        <v>544.5</v>
      </c>
      <c r="AJ13" s="11"/>
      <c r="AK13" s="11"/>
      <c r="AL13" s="11"/>
      <c r="AM13" s="11"/>
    </row>
    <row r="14" spans="1:39" ht="15.6" customHeight="1" x14ac:dyDescent="0.25">
      <c r="A14" s="53"/>
      <c r="B14" s="103" t="s">
        <v>110</v>
      </c>
      <c r="C14" s="60">
        <v>50</v>
      </c>
      <c r="D14" s="55"/>
      <c r="E14" s="56"/>
      <c r="F14" s="56"/>
      <c r="G14" s="56"/>
      <c r="H14" s="56"/>
      <c r="I14" s="96"/>
      <c r="J14" s="96"/>
      <c r="K14" s="56"/>
      <c r="L14" s="56"/>
      <c r="M14" s="56"/>
      <c r="N14" s="56"/>
      <c r="O14" s="56"/>
      <c r="P14" s="57"/>
      <c r="S14" s="14"/>
      <c r="U14" s="18" t="s">
        <v>46</v>
      </c>
      <c r="V14" s="18"/>
      <c r="W14" s="18"/>
      <c r="X14" s="11"/>
      <c r="Y14" s="52">
        <f>C12</f>
        <v>773</v>
      </c>
      <c r="Z14" s="11"/>
      <c r="AA14" s="11"/>
      <c r="AB14" s="11"/>
      <c r="AC14" s="11"/>
      <c r="AE14" s="23" t="s">
        <v>47</v>
      </c>
      <c r="AF14" s="43"/>
      <c r="AG14" s="43"/>
      <c r="AH14" s="43"/>
      <c r="AI14" s="111"/>
      <c r="AJ14" s="11"/>
      <c r="AK14" s="11"/>
      <c r="AL14" s="11"/>
      <c r="AM14" s="11"/>
    </row>
    <row r="15" spans="1:39" ht="15.6" customHeight="1" x14ac:dyDescent="0.25">
      <c r="A15" s="53"/>
      <c r="B15" s="58" t="s">
        <v>111</v>
      </c>
      <c r="C15" s="60">
        <f>C11</f>
        <v>146.69999999999999</v>
      </c>
      <c r="D15" s="55"/>
      <c r="E15" s="56"/>
      <c r="F15" s="56"/>
      <c r="G15" s="56"/>
      <c r="H15" s="56"/>
      <c r="I15" s="96"/>
      <c r="J15" s="96"/>
      <c r="K15" s="56"/>
      <c r="L15" s="56"/>
      <c r="M15" s="56"/>
      <c r="N15" s="56"/>
      <c r="O15" s="56"/>
      <c r="P15" s="57"/>
      <c r="S15" s="14"/>
      <c r="U15" s="18"/>
      <c r="V15" s="18"/>
      <c r="W15" s="18"/>
      <c r="X15" s="11"/>
      <c r="Y15" s="109"/>
      <c r="Z15" s="11"/>
      <c r="AA15" s="11"/>
      <c r="AB15" s="63"/>
      <c r="AC15" s="11"/>
      <c r="AE15" s="11" t="s">
        <v>32</v>
      </c>
      <c r="AF15" s="43"/>
      <c r="AG15" s="43"/>
      <c r="AH15" s="43"/>
      <c r="AI15" s="113">
        <f>AI9</f>
        <v>146.69999999999999</v>
      </c>
      <c r="AJ15" s="11" t="s">
        <v>49</v>
      </c>
      <c r="AK15" s="11"/>
      <c r="AL15" s="11"/>
      <c r="AM15" s="11"/>
    </row>
    <row r="16" spans="1:39" ht="15.6" customHeight="1" x14ac:dyDescent="0.25">
      <c r="A16" s="53"/>
      <c r="B16" s="58" t="s">
        <v>112</v>
      </c>
      <c r="C16" s="60">
        <v>40</v>
      </c>
      <c r="D16" s="55"/>
      <c r="E16" s="56"/>
      <c r="F16" s="56"/>
      <c r="G16" s="56"/>
      <c r="H16" s="56"/>
      <c r="I16" s="96"/>
      <c r="J16" s="96"/>
      <c r="K16" s="56"/>
      <c r="L16" s="56"/>
      <c r="M16" s="56"/>
      <c r="N16" s="56"/>
      <c r="O16" s="56"/>
      <c r="P16" s="57"/>
      <c r="S16" s="14"/>
      <c r="U16" s="18"/>
      <c r="V16" s="18"/>
      <c r="W16" s="18"/>
      <c r="X16" s="11"/>
      <c r="Y16" s="11"/>
      <c r="Z16" s="11"/>
      <c r="AA16" s="11"/>
      <c r="AB16" s="64"/>
      <c r="AC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ht="15.6" customHeight="1" x14ac:dyDescent="0.25">
      <c r="A17" s="53"/>
      <c r="B17" s="58" t="s">
        <v>51</v>
      </c>
      <c r="C17" s="60">
        <v>50</v>
      </c>
      <c r="D17" s="55"/>
      <c r="E17" s="56"/>
      <c r="F17" s="56"/>
      <c r="G17" s="56"/>
      <c r="H17" s="56"/>
      <c r="I17" s="96"/>
      <c r="J17" s="96"/>
      <c r="K17" s="56"/>
      <c r="L17" s="56"/>
      <c r="M17" s="56"/>
      <c r="N17" s="56"/>
      <c r="O17" s="56"/>
      <c r="P17" s="57"/>
      <c r="S17" s="14"/>
      <c r="U17" s="11"/>
      <c r="V17" s="11"/>
      <c r="W17" s="11"/>
      <c r="X17" s="11"/>
      <c r="Y17" s="11"/>
      <c r="Z17" s="11"/>
      <c r="AA17" s="11"/>
      <c r="AB17" s="11"/>
      <c r="AC17" s="11"/>
      <c r="AE17" s="11" t="s">
        <v>52</v>
      </c>
      <c r="AF17" s="11"/>
      <c r="AG17" s="11"/>
      <c r="AH17" s="11"/>
      <c r="AI17" s="11"/>
      <c r="AJ17" s="11"/>
      <c r="AK17" s="113">
        <f>SUM(AI13:AI16)</f>
        <v>691.2</v>
      </c>
      <c r="AL17" s="11" t="s">
        <v>53</v>
      </c>
      <c r="AM17" s="11"/>
    </row>
    <row r="18" spans="1:39" ht="15.6" customHeight="1" x14ac:dyDescent="0.25">
      <c r="A18" s="53"/>
      <c r="B18" s="58" t="s">
        <v>54</v>
      </c>
      <c r="C18" s="60">
        <v>90</v>
      </c>
      <c r="D18" s="55"/>
      <c r="E18" s="56"/>
      <c r="F18" s="56"/>
      <c r="G18" s="56"/>
      <c r="H18" s="56"/>
      <c r="I18" s="96"/>
      <c r="J18" s="96"/>
      <c r="K18" s="56"/>
      <c r="L18" s="56"/>
      <c r="M18" s="56"/>
      <c r="N18" s="56"/>
      <c r="O18" s="56"/>
      <c r="P18" s="57"/>
      <c r="S18" s="14"/>
      <c r="U18" s="11"/>
      <c r="V18" s="11"/>
      <c r="W18" s="11"/>
      <c r="X18" s="11"/>
      <c r="Y18" s="11"/>
      <c r="Z18" s="52">
        <f>SUM(Y14:Y17)</f>
        <v>773</v>
      </c>
      <c r="AA18" s="11" t="s">
        <v>55</v>
      </c>
      <c r="AB18" s="11"/>
      <c r="AC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ht="15.6" customHeight="1" x14ac:dyDescent="0.25">
      <c r="A19" s="53"/>
      <c r="B19" s="58" t="s">
        <v>113</v>
      </c>
      <c r="C19" s="60">
        <v>62.5</v>
      </c>
      <c r="D19" s="55"/>
      <c r="E19" s="56"/>
      <c r="F19" s="56"/>
      <c r="G19" s="56"/>
      <c r="H19" s="56"/>
      <c r="I19" s="96"/>
      <c r="J19" s="96"/>
      <c r="K19" s="56"/>
      <c r="L19" s="56"/>
      <c r="M19" s="56"/>
      <c r="N19" s="56"/>
      <c r="O19" s="56"/>
      <c r="P19" s="57"/>
      <c r="S19" s="14"/>
      <c r="U19" s="354" t="s">
        <v>57</v>
      </c>
      <c r="V19" s="354"/>
      <c r="W19" s="354"/>
      <c r="X19" s="11"/>
      <c r="Y19" s="11"/>
      <c r="Z19" s="11"/>
      <c r="AA19" s="11"/>
      <c r="AB19" s="11"/>
      <c r="AC19" s="11"/>
      <c r="AE19" s="11" t="s">
        <v>58</v>
      </c>
      <c r="AF19" s="11"/>
      <c r="AG19" s="11"/>
      <c r="AH19" s="11"/>
      <c r="AI19" s="11"/>
      <c r="AJ19" s="11"/>
      <c r="AK19" s="11"/>
      <c r="AL19" s="113">
        <f>AK4+AK11-AK17</f>
        <v>1265.6500000000001</v>
      </c>
      <c r="AM19" s="11" t="s">
        <v>59</v>
      </c>
    </row>
    <row r="20" spans="1:39" ht="15.6" customHeight="1" x14ac:dyDescent="0.25">
      <c r="A20" s="53"/>
      <c r="B20" s="58" t="s">
        <v>60</v>
      </c>
      <c r="C20" s="60"/>
      <c r="D20" s="55"/>
      <c r="E20" s="56"/>
      <c r="F20" s="56"/>
      <c r="G20" s="56"/>
      <c r="H20" s="56"/>
      <c r="I20" s="96"/>
      <c r="J20" s="96"/>
      <c r="K20" s="56"/>
      <c r="L20" s="56"/>
      <c r="M20" s="56"/>
      <c r="N20" s="56"/>
      <c r="O20" s="56"/>
      <c r="P20" s="57"/>
      <c r="S20" s="14"/>
      <c r="U20" s="18" t="str">
        <f>B14</f>
        <v>Worldwide Work (Res)</v>
      </c>
      <c r="V20" s="18"/>
      <c r="W20" s="18"/>
      <c r="X20" s="11"/>
      <c r="Y20" s="65">
        <f>C14</f>
        <v>50</v>
      </c>
      <c r="Z20" s="11"/>
      <c r="AA20" s="11"/>
      <c r="AB20" s="11"/>
      <c r="AC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ht="15.6" customHeight="1" x14ac:dyDescent="0.25">
      <c r="A21" s="53"/>
      <c r="B21" s="58" t="s">
        <v>114</v>
      </c>
      <c r="C21" s="60">
        <v>252</v>
      </c>
      <c r="D21" s="55"/>
      <c r="E21" s="56"/>
      <c r="F21" s="56"/>
      <c r="G21" s="56"/>
      <c r="H21" s="56"/>
      <c r="I21" s="96" t="str">
        <f t="shared" si="0"/>
        <v xml:space="preserve"> </v>
      </c>
      <c r="J21" s="96" t="str">
        <f t="shared" si="0"/>
        <v xml:space="preserve"> </v>
      </c>
      <c r="K21" s="56"/>
      <c r="L21" s="56"/>
      <c r="M21" s="56"/>
      <c r="N21" s="56"/>
      <c r="O21" s="56"/>
      <c r="P21" s="57"/>
      <c r="S21" s="14"/>
      <c r="U21" s="18" t="str">
        <f t="shared" ref="U21:U26" si="1">B16</f>
        <v>KHAHCW</v>
      </c>
      <c r="V21" s="18"/>
      <c r="W21" s="18"/>
      <c r="X21" s="11"/>
      <c r="Y21" s="65">
        <f t="shared" ref="Y21:Y27" si="2">C16</f>
        <v>40</v>
      </c>
      <c r="Z21" s="11"/>
      <c r="AA21" s="11"/>
      <c r="AB21" s="11"/>
      <c r="AC21" s="11"/>
      <c r="AE21" s="11" t="s">
        <v>61</v>
      </c>
      <c r="AF21" s="18"/>
      <c r="AG21" s="18"/>
      <c r="AH21" s="18"/>
      <c r="AI21" s="18"/>
      <c r="AJ21" s="18"/>
      <c r="AK21" s="18"/>
      <c r="AL21" s="18"/>
      <c r="AM21" s="18"/>
    </row>
    <row r="22" spans="1:39" ht="15.6" customHeight="1" x14ac:dyDescent="0.25">
      <c r="A22" s="53"/>
      <c r="B22" s="56" t="s">
        <v>115</v>
      </c>
      <c r="C22" s="60">
        <f>K53+L53/100</f>
        <v>0</v>
      </c>
      <c r="D22" s="55"/>
      <c r="E22" s="56"/>
      <c r="F22" s="56"/>
      <c r="G22" s="56"/>
      <c r="H22" s="56"/>
      <c r="I22" s="96" t="str">
        <f t="shared" si="0"/>
        <v xml:space="preserve"> </v>
      </c>
      <c r="J22" s="96" t="str">
        <f t="shared" si="0"/>
        <v xml:space="preserve"> </v>
      </c>
      <c r="K22" s="56"/>
      <c r="L22" s="56"/>
      <c r="M22" s="56"/>
      <c r="N22" s="56"/>
      <c r="O22" s="56"/>
      <c r="P22" s="57"/>
      <c r="S22" s="14"/>
      <c r="U22" s="18" t="str">
        <f t="shared" si="1"/>
        <v>Missionary Travel</v>
      </c>
      <c r="V22" s="18"/>
      <c r="W22" s="18"/>
      <c r="X22" s="11"/>
      <c r="Y22" s="65">
        <f t="shared" si="2"/>
        <v>50</v>
      </c>
      <c r="Z22" s="11"/>
      <c r="AA22" s="11"/>
      <c r="AB22" s="11"/>
      <c r="AC22" s="11"/>
      <c r="AE22" s="11"/>
      <c r="AF22" s="11"/>
      <c r="AG22" s="11"/>
      <c r="AH22" s="11"/>
      <c r="AI22" s="11" t="s">
        <v>62</v>
      </c>
      <c r="AJ22" s="11"/>
      <c r="AK22" s="11"/>
      <c r="AL22" s="11"/>
      <c r="AM22" s="11"/>
    </row>
    <row r="23" spans="1:39" ht="15.6" customHeight="1" x14ac:dyDescent="0.25">
      <c r="A23" s="53"/>
      <c r="B23" s="66" t="s">
        <v>116</v>
      </c>
      <c r="C23" s="67">
        <v>1037.1500000000001</v>
      </c>
      <c r="D23" s="55"/>
      <c r="E23" s="56"/>
      <c r="F23" s="56"/>
      <c r="G23" s="56"/>
      <c r="H23" s="56"/>
      <c r="I23" s="96" t="str">
        <f t="shared" si="0"/>
        <v xml:space="preserve"> </v>
      </c>
      <c r="J23" s="96" t="str">
        <f t="shared" si="0"/>
        <v xml:space="preserve"> </v>
      </c>
      <c r="K23" s="56"/>
      <c r="L23" s="56"/>
      <c r="M23" s="56"/>
      <c r="N23" s="56"/>
      <c r="O23" s="56"/>
      <c r="P23" s="57"/>
      <c r="Q23" s="68"/>
      <c r="S23" s="14"/>
      <c r="U23" s="18" t="str">
        <f t="shared" si="1"/>
        <v>Circuit 84 Fund</v>
      </c>
      <c r="V23" s="18"/>
      <c r="W23" s="18"/>
      <c r="X23" s="11"/>
      <c r="Y23" s="65">
        <f t="shared" si="2"/>
        <v>90</v>
      </c>
      <c r="Z23" s="11"/>
      <c r="AA23" s="11"/>
      <c r="AB23" s="11"/>
      <c r="AC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ht="15.6" customHeight="1" x14ac:dyDescent="0.3">
      <c r="A24" s="53"/>
      <c r="B24" s="59"/>
      <c r="C24" s="69"/>
      <c r="D24" s="55"/>
      <c r="E24" s="56"/>
      <c r="F24" s="56"/>
      <c r="G24" s="56"/>
      <c r="H24" s="56"/>
      <c r="I24" s="96" t="str">
        <f t="shared" si="0"/>
        <v xml:space="preserve"> </v>
      </c>
      <c r="J24" s="96" t="str">
        <f t="shared" si="0"/>
        <v xml:space="preserve"> </v>
      </c>
      <c r="K24" s="56"/>
      <c r="L24" s="56"/>
      <c r="M24" s="56"/>
      <c r="N24" s="56"/>
      <c r="O24" s="56"/>
      <c r="P24" s="57"/>
      <c r="S24" s="14"/>
      <c r="U24" s="18" t="str">
        <f t="shared" si="1"/>
        <v>Global Assist Arg Res</v>
      </c>
      <c r="V24" s="18"/>
      <c r="W24" s="18"/>
      <c r="X24" s="11"/>
      <c r="Y24" s="65">
        <f t="shared" si="2"/>
        <v>62.5</v>
      </c>
      <c r="Z24" s="11"/>
      <c r="AA24" s="11"/>
      <c r="AB24" s="11"/>
      <c r="AC24" s="11"/>
      <c r="AE24" s="350" t="s">
        <v>63</v>
      </c>
      <c r="AF24" s="350"/>
      <c r="AG24" s="350"/>
      <c r="AH24" s="350"/>
      <c r="AI24" s="350"/>
      <c r="AJ24" s="350"/>
      <c r="AK24" s="350"/>
      <c r="AL24" s="350"/>
      <c r="AM24" s="350"/>
    </row>
    <row r="25" spans="1:39" ht="15.6" customHeight="1" x14ac:dyDescent="0.35">
      <c r="A25" s="70">
        <v>43405</v>
      </c>
      <c r="B25" s="71" t="s">
        <v>35</v>
      </c>
      <c r="C25" s="72"/>
      <c r="D25" s="73" t="s">
        <v>64</v>
      </c>
      <c r="E25" s="74">
        <v>0</v>
      </c>
      <c r="F25" s="75"/>
      <c r="G25" s="76"/>
      <c r="H25" s="76"/>
      <c r="I25" s="96" t="str">
        <f t="shared" si="0"/>
        <v xml:space="preserve"> </v>
      </c>
      <c r="J25" s="96" t="str">
        <f t="shared" si="0"/>
        <v xml:space="preserve"> </v>
      </c>
      <c r="K25" s="76"/>
      <c r="L25" s="76"/>
      <c r="M25" s="76"/>
      <c r="N25" s="76"/>
      <c r="O25" s="76"/>
      <c r="P25" s="77"/>
      <c r="S25" s="14"/>
      <c r="U25" s="18" t="str">
        <f t="shared" si="1"/>
        <v>Petty Cash</v>
      </c>
      <c r="V25" s="18"/>
      <c r="W25" s="18"/>
      <c r="X25" s="11"/>
      <c r="Y25" s="65">
        <f t="shared" si="2"/>
        <v>0</v>
      </c>
      <c r="Z25" s="11"/>
      <c r="AA25" s="11"/>
      <c r="AB25" s="11"/>
      <c r="AC25" s="11"/>
      <c r="AE25" s="356" t="s">
        <v>65</v>
      </c>
      <c r="AF25" s="356"/>
      <c r="AG25" s="11" t="s">
        <v>66</v>
      </c>
      <c r="AH25" s="11"/>
      <c r="AI25" s="11"/>
      <c r="AJ25" s="11"/>
      <c r="AK25" s="11"/>
      <c r="AL25" s="11"/>
      <c r="AM25" s="11"/>
    </row>
    <row r="26" spans="1:39" ht="15.6" customHeight="1" x14ac:dyDescent="0.35">
      <c r="A26" s="70">
        <f>A25</f>
        <v>43405</v>
      </c>
      <c r="B26" s="71" t="s">
        <v>41</v>
      </c>
      <c r="C26" s="72"/>
      <c r="D26" s="73" t="s">
        <v>67</v>
      </c>
      <c r="E26" s="75">
        <v>5</v>
      </c>
      <c r="F26" s="76"/>
      <c r="G26" s="76"/>
      <c r="H26" s="76"/>
      <c r="I26" s="96" t="str">
        <f t="shared" si="0"/>
        <v xml:space="preserve"> </v>
      </c>
      <c r="J26" s="96" t="str">
        <f t="shared" si="0"/>
        <v xml:space="preserve"> </v>
      </c>
      <c r="K26" s="76"/>
      <c r="L26" s="76"/>
      <c r="M26" s="76"/>
      <c r="N26" s="76"/>
      <c r="O26" s="76"/>
      <c r="P26" s="77"/>
      <c r="S26" s="14"/>
      <c r="U26" s="18" t="str">
        <f t="shared" si="1"/>
        <v>Operating Committee</v>
      </c>
      <c r="V26" s="18"/>
      <c r="W26" s="18"/>
      <c r="X26" s="11"/>
      <c r="Y26" s="65">
        <f t="shared" si="2"/>
        <v>252</v>
      </c>
      <c r="Z26" s="11"/>
      <c r="AA26" s="11"/>
      <c r="AB26" s="11"/>
      <c r="AC26" s="11"/>
      <c r="AE26" s="11" t="s">
        <v>68</v>
      </c>
      <c r="AF26" s="11"/>
      <c r="AG26" s="11"/>
      <c r="AH26" s="11"/>
      <c r="AI26" s="11"/>
      <c r="AJ26" s="11"/>
      <c r="AK26" s="11"/>
      <c r="AL26" s="11"/>
      <c r="AM26" s="11"/>
    </row>
    <row r="27" spans="1:39" ht="15.6" customHeight="1" x14ac:dyDescent="0.35">
      <c r="A27" s="70"/>
      <c r="B27" s="71" t="s">
        <v>69</v>
      </c>
      <c r="C27" s="72"/>
      <c r="D27" s="73" t="s">
        <v>70</v>
      </c>
      <c r="E27" s="75"/>
      <c r="F27" s="76"/>
      <c r="G27" s="76"/>
      <c r="H27" s="76"/>
      <c r="I27" s="96" t="str">
        <f t="shared" si="0"/>
        <v xml:space="preserve"> </v>
      </c>
      <c r="J27" s="96" t="str">
        <f t="shared" si="0"/>
        <v xml:space="preserve"> </v>
      </c>
      <c r="K27" s="76"/>
      <c r="L27" s="76"/>
      <c r="M27" s="76">
        <f>INT(Q27)</f>
        <v>150</v>
      </c>
      <c r="N27" s="76">
        <f>(Q27-INT(Q27))*100</f>
        <v>0</v>
      </c>
      <c r="O27" s="76"/>
      <c r="P27" s="77"/>
      <c r="Q27" s="9">
        <f>IF(SUM(R27)&gt;0,R27+(R4)-O27-(P27/100),(R4)-O27-(P27/100))</f>
        <v>150</v>
      </c>
      <c r="R27" s="101">
        <f>C20</f>
        <v>0</v>
      </c>
      <c r="S27" s="14"/>
      <c r="U27" s="18" t="str">
        <f>B22</f>
        <v>Other Expenses</v>
      </c>
      <c r="V27" s="18"/>
      <c r="W27" s="18"/>
      <c r="X27" s="11"/>
      <c r="Y27" s="65">
        <f t="shared" si="2"/>
        <v>0</v>
      </c>
      <c r="Z27" s="11"/>
      <c r="AA27" s="11"/>
      <c r="AB27" s="11"/>
      <c r="AC27" s="11"/>
      <c r="AE27" s="11" t="s">
        <v>72</v>
      </c>
      <c r="AF27" s="11"/>
      <c r="AG27" s="11"/>
      <c r="AH27" s="11"/>
      <c r="AI27" s="11"/>
      <c r="AJ27" s="11"/>
      <c r="AK27" s="11"/>
      <c r="AL27" s="11"/>
      <c r="AM27" s="11"/>
    </row>
    <row r="28" spans="1:39" ht="15.6" customHeight="1" x14ac:dyDescent="0.35">
      <c r="A28" s="70"/>
      <c r="B28" s="78" t="s">
        <v>73</v>
      </c>
      <c r="C28" s="79"/>
      <c r="D28" s="73"/>
      <c r="E28" s="75"/>
      <c r="F28" s="76"/>
      <c r="G28" s="76"/>
      <c r="H28" s="76"/>
      <c r="I28" s="96" t="str">
        <f t="shared" si="0"/>
        <v xml:space="preserve"> </v>
      </c>
      <c r="J28" s="96" t="str">
        <f t="shared" si="0"/>
        <v xml:space="preserve"> </v>
      </c>
      <c r="K28" s="76"/>
      <c r="L28" s="76"/>
      <c r="M28" s="76"/>
      <c r="N28" s="76"/>
      <c r="O28" s="76"/>
      <c r="P28" s="77"/>
      <c r="S28" s="14"/>
      <c r="U28" s="18" t="s">
        <v>71</v>
      </c>
      <c r="V28" s="18"/>
      <c r="W28" s="18"/>
      <c r="X28" s="11"/>
      <c r="Y28" s="11"/>
      <c r="Z28" s="11"/>
      <c r="AA28" s="11"/>
      <c r="AB28" s="11"/>
      <c r="AC28" s="11"/>
      <c r="AE28" s="11" t="s">
        <v>76</v>
      </c>
      <c r="AF28" s="11"/>
      <c r="AG28" s="11"/>
      <c r="AH28" s="11"/>
      <c r="AI28" s="11"/>
      <c r="AJ28" s="11"/>
      <c r="AK28" s="11"/>
      <c r="AL28" s="11"/>
      <c r="AM28" s="11"/>
    </row>
    <row r="29" spans="1:39" ht="15.6" customHeight="1" x14ac:dyDescent="0.35">
      <c r="A29" s="70">
        <v>43408</v>
      </c>
      <c r="B29" s="71" t="s">
        <v>35</v>
      </c>
      <c r="C29" s="72"/>
      <c r="D29" s="73" t="s">
        <v>64</v>
      </c>
      <c r="E29" s="75">
        <v>73</v>
      </c>
      <c r="F29" s="76">
        <v>20</v>
      </c>
      <c r="G29" s="76"/>
      <c r="H29" s="76"/>
      <c r="I29" s="96" t="str">
        <f t="shared" si="0"/>
        <v xml:space="preserve"> </v>
      </c>
      <c r="J29" s="96" t="str">
        <f t="shared" si="0"/>
        <v xml:space="preserve"> </v>
      </c>
      <c r="K29" s="76"/>
      <c r="L29" s="76"/>
      <c r="M29" s="76"/>
      <c r="N29" s="76"/>
      <c r="O29" s="76"/>
      <c r="P29" s="77"/>
      <c r="S29" s="14"/>
      <c r="U29" s="11" t="s">
        <v>74</v>
      </c>
      <c r="V29" s="11"/>
      <c r="W29" s="11"/>
      <c r="X29" s="11"/>
      <c r="Y29" s="11"/>
      <c r="Z29" s="18">
        <f>SUM(Y20:Y26)</f>
        <v>544.5</v>
      </c>
      <c r="AA29" s="11" t="s">
        <v>75</v>
      </c>
      <c r="AB29" s="11"/>
      <c r="AC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ht="15.6" customHeight="1" x14ac:dyDescent="0.35">
      <c r="A30" s="70">
        <f>A29</f>
        <v>43408</v>
      </c>
      <c r="B30" s="71" t="s">
        <v>41</v>
      </c>
      <c r="C30" s="72"/>
      <c r="D30" s="73" t="s">
        <v>67</v>
      </c>
      <c r="E30" s="75">
        <v>391</v>
      </c>
      <c r="F30" s="76"/>
      <c r="G30" s="76"/>
      <c r="H30" s="76"/>
      <c r="I30" s="96" t="str">
        <f t="shared" si="0"/>
        <v xml:space="preserve"> </v>
      </c>
      <c r="J30" s="96" t="str">
        <f t="shared" si="0"/>
        <v xml:space="preserve"> </v>
      </c>
      <c r="K30" s="76"/>
      <c r="L30" s="76"/>
      <c r="M30" s="76"/>
      <c r="N30" s="76"/>
      <c r="O30" s="76"/>
      <c r="P30" s="77"/>
      <c r="S30" s="14"/>
      <c r="U30" s="11" t="s">
        <v>77</v>
      </c>
      <c r="V30" s="11"/>
      <c r="W30" s="11"/>
      <c r="X30" s="11"/>
      <c r="Y30" s="11"/>
      <c r="Z30" s="11"/>
      <c r="AA30" s="11"/>
      <c r="AB30" s="52">
        <f>Z18-Z29</f>
        <v>228.5</v>
      </c>
      <c r="AC30" s="11" t="s">
        <v>78</v>
      </c>
      <c r="AE30" s="11" t="s">
        <v>80</v>
      </c>
      <c r="AF30" s="81" t="e">
        <f>K5</f>
        <v>#REF!</v>
      </c>
      <c r="AG30" s="11" t="s">
        <v>81</v>
      </c>
      <c r="AH30" s="11"/>
      <c r="AI30" s="11"/>
      <c r="AJ30" s="82">
        <f>Z18</f>
        <v>773</v>
      </c>
      <c r="AK30" s="11" t="s">
        <v>82</v>
      </c>
      <c r="AL30" s="11"/>
      <c r="AM30" s="11"/>
    </row>
    <row r="31" spans="1:39" ht="15.6" customHeight="1" x14ac:dyDescent="0.35">
      <c r="A31" s="70"/>
      <c r="B31" s="71" t="s">
        <v>69</v>
      </c>
      <c r="C31" s="72"/>
      <c r="D31" s="73" t="s">
        <v>70</v>
      </c>
      <c r="E31" s="75"/>
      <c r="F31" s="76"/>
      <c r="G31" s="76"/>
      <c r="H31" s="76"/>
      <c r="I31" s="96" t="str">
        <f t="shared" si="0"/>
        <v xml:space="preserve"> </v>
      </c>
      <c r="J31" s="96" t="str">
        <f t="shared" si="0"/>
        <v xml:space="preserve"> </v>
      </c>
      <c r="K31" s="76"/>
      <c r="L31" s="76"/>
      <c r="M31" s="76">
        <f>INT(Q31)</f>
        <v>150</v>
      </c>
      <c r="N31" s="76">
        <f>(Q31-INT(Q31))*100</f>
        <v>0</v>
      </c>
      <c r="O31" s="76"/>
      <c r="P31" s="77"/>
      <c r="Q31" s="9">
        <f>IF(SUM(R31)&gt;0,R31+($R$4)-O31-(P31/100),($R$4)-O31-(P31/100))</f>
        <v>150</v>
      </c>
      <c r="S31" s="14"/>
      <c r="U31" s="11"/>
      <c r="V31" s="11"/>
      <c r="W31" s="11"/>
      <c r="X31" s="11"/>
      <c r="Y31" s="11"/>
      <c r="Z31" s="11"/>
      <c r="AA31" s="11"/>
      <c r="AB31" s="52">
        <f>AB30+AB11</f>
        <v>1265.6500000000001</v>
      </c>
      <c r="AC31" s="11" t="s">
        <v>79</v>
      </c>
      <c r="AE31" s="11"/>
      <c r="AF31" s="84" t="s">
        <v>84</v>
      </c>
      <c r="AG31" s="11"/>
      <c r="AH31" s="11"/>
      <c r="AI31" s="11"/>
      <c r="AJ31" s="84" t="s">
        <v>85</v>
      </c>
      <c r="AK31" s="11"/>
      <c r="AL31" s="11"/>
      <c r="AM31" s="11"/>
    </row>
    <row r="32" spans="1:39" ht="15.6" customHeight="1" x14ac:dyDescent="0.35">
      <c r="A32" s="70">
        <v>43410</v>
      </c>
      <c r="B32" s="78" t="s">
        <v>73</v>
      </c>
      <c r="C32" s="79"/>
      <c r="D32" s="73"/>
      <c r="E32" s="75"/>
      <c r="F32" s="76"/>
      <c r="G32" s="76">
        <v>464</v>
      </c>
      <c r="H32" s="76">
        <v>20</v>
      </c>
      <c r="I32" s="96">
        <f t="shared" si="0"/>
        <v>464</v>
      </c>
      <c r="J32" s="96">
        <f t="shared" si="0"/>
        <v>20</v>
      </c>
      <c r="K32" s="76"/>
      <c r="L32" s="76"/>
      <c r="M32" s="76">
        <f>INT(Q32)</f>
        <v>0</v>
      </c>
      <c r="N32" s="76">
        <f>(Q32-INT(Q32))*100</f>
        <v>0</v>
      </c>
      <c r="O32" s="76"/>
      <c r="P32" s="77"/>
      <c r="Q32" s="9">
        <f>IF(SUM(R32)&gt;0,R32+(R8)-O32-(P32/100),(R16)-O32-(P32/100))</f>
        <v>0</v>
      </c>
      <c r="S32" s="14"/>
      <c r="U32" s="179" t="s">
        <v>83</v>
      </c>
      <c r="V32" s="179"/>
      <c r="W32" s="179"/>
      <c r="X32" s="179"/>
      <c r="Y32" s="11"/>
      <c r="Z32" s="11"/>
      <c r="AA32" s="11"/>
      <c r="AB32" s="11"/>
      <c r="AC32" s="11"/>
      <c r="AE32" s="11" t="s">
        <v>86</v>
      </c>
      <c r="AF32" s="85">
        <f>Z29</f>
        <v>544.5</v>
      </c>
      <c r="AG32" s="11" t="s">
        <v>87</v>
      </c>
      <c r="AH32" s="11"/>
      <c r="AI32" s="11"/>
      <c r="AJ32" s="82">
        <f>AB31</f>
        <v>1265.6500000000001</v>
      </c>
      <c r="AK32" s="11" t="s">
        <v>88</v>
      </c>
      <c r="AL32" s="11"/>
      <c r="AM32" s="11"/>
    </row>
    <row r="33" spans="1:39" ht="15.6" customHeight="1" x14ac:dyDescent="0.35">
      <c r="A33" s="70">
        <v>43412</v>
      </c>
      <c r="B33" s="71" t="s">
        <v>35</v>
      </c>
      <c r="C33" s="72"/>
      <c r="D33" s="73" t="s">
        <v>64</v>
      </c>
      <c r="E33" s="75">
        <v>2</v>
      </c>
      <c r="F33" s="76">
        <v>50</v>
      </c>
      <c r="G33" s="76"/>
      <c r="H33" s="76"/>
      <c r="I33" s="96" t="str">
        <f t="shared" si="0"/>
        <v xml:space="preserve"> </v>
      </c>
      <c r="J33" s="96" t="str">
        <f t="shared" si="0"/>
        <v xml:space="preserve"> </v>
      </c>
      <c r="K33" s="76"/>
      <c r="L33" s="76"/>
      <c r="M33" s="76"/>
      <c r="N33" s="76"/>
      <c r="O33" s="76"/>
      <c r="P33" s="77"/>
      <c r="S33" s="14"/>
      <c r="U33" s="11"/>
      <c r="V33" s="11"/>
      <c r="W33" s="11"/>
      <c r="X33" s="11"/>
      <c r="Y33" s="11"/>
      <c r="Z33" s="11"/>
      <c r="AA33" s="11"/>
      <c r="AB33" s="11"/>
      <c r="AC33" s="11"/>
      <c r="AE33" s="11"/>
      <c r="AF33" s="84" t="s">
        <v>89</v>
      </c>
      <c r="AG33" s="11"/>
      <c r="AH33" s="11"/>
      <c r="AI33" s="11"/>
      <c r="AJ33" s="84" t="s">
        <v>90</v>
      </c>
      <c r="AK33" s="11"/>
      <c r="AL33" s="11"/>
      <c r="AM33" s="11"/>
    </row>
    <row r="34" spans="1:39" ht="15.6" customHeight="1" x14ac:dyDescent="0.35">
      <c r="A34" s="70">
        <v>43412</v>
      </c>
      <c r="B34" s="71" t="s">
        <v>41</v>
      </c>
      <c r="C34" s="72"/>
      <c r="D34" s="73" t="s">
        <v>67</v>
      </c>
      <c r="E34" s="75">
        <v>237</v>
      </c>
      <c r="F34" s="76"/>
      <c r="G34" s="76"/>
      <c r="H34" s="76"/>
      <c r="I34" s="96" t="str">
        <f t="shared" si="0"/>
        <v xml:space="preserve"> </v>
      </c>
      <c r="J34" s="96" t="str">
        <f t="shared" si="0"/>
        <v xml:space="preserve"> </v>
      </c>
      <c r="K34" s="76"/>
      <c r="L34" s="76"/>
      <c r="M34" s="76"/>
      <c r="N34" s="76"/>
      <c r="O34" s="76"/>
      <c r="P34" s="77"/>
      <c r="S34" s="14"/>
      <c r="U34" s="11"/>
      <c r="V34" s="11"/>
      <c r="W34" s="11"/>
      <c r="X34" s="11"/>
      <c r="Y34" s="11"/>
      <c r="Z34" s="11"/>
      <c r="AA34" s="11"/>
      <c r="AB34" s="11"/>
      <c r="AC34" s="11"/>
      <c r="AE34" s="11" t="s">
        <v>91</v>
      </c>
      <c r="AF34" s="11"/>
      <c r="AG34" s="11"/>
      <c r="AH34" s="11"/>
      <c r="AI34" s="82">
        <f>AI15</f>
        <v>146.69999999999999</v>
      </c>
      <c r="AJ34" s="11" t="s">
        <v>92</v>
      </c>
      <c r="AK34" s="11"/>
      <c r="AL34" s="11"/>
      <c r="AM34" s="11"/>
    </row>
    <row r="35" spans="1:39" ht="15.6" customHeight="1" x14ac:dyDescent="0.35">
      <c r="A35" s="70"/>
      <c r="B35" s="71" t="s">
        <v>69</v>
      </c>
      <c r="C35" s="72"/>
      <c r="D35" s="73" t="s">
        <v>70</v>
      </c>
      <c r="E35" s="75"/>
      <c r="F35" s="76"/>
      <c r="G35" s="76"/>
      <c r="H35" s="76"/>
      <c r="I35" s="96" t="str">
        <f t="shared" si="0"/>
        <v xml:space="preserve"> </v>
      </c>
      <c r="J35" s="96" t="str">
        <f t="shared" si="0"/>
        <v xml:space="preserve"> </v>
      </c>
      <c r="K35" s="76"/>
      <c r="L35" s="76"/>
      <c r="M35" s="76">
        <f>INT(Q35)</f>
        <v>150</v>
      </c>
      <c r="N35" s="76">
        <f>(Q35-INT(Q35))*100</f>
        <v>0</v>
      </c>
      <c r="O35" s="76"/>
      <c r="P35" s="77"/>
      <c r="Q35" s="9">
        <f>IF(SUM(R35)&gt;0,R35+($R$4)-O35-(P35/100),($R$4)-O35-(P35/100))</f>
        <v>150</v>
      </c>
      <c r="S35" s="14"/>
      <c r="U35" s="11"/>
      <c r="V35" s="11"/>
      <c r="W35" s="11"/>
      <c r="X35" s="11"/>
      <c r="Y35" s="11"/>
      <c r="Z35" s="11"/>
      <c r="AA35" s="11"/>
      <c r="AB35" s="11"/>
      <c r="AC35" s="11"/>
      <c r="AE35" s="11"/>
      <c r="AF35" s="11"/>
      <c r="AG35" s="11"/>
      <c r="AH35" s="11"/>
      <c r="AI35" s="84" t="s">
        <v>94</v>
      </c>
      <c r="AJ35" s="11"/>
      <c r="AK35" s="11"/>
      <c r="AL35" s="11"/>
      <c r="AM35" s="11"/>
    </row>
    <row r="36" spans="1:39" ht="15.6" customHeight="1" x14ac:dyDescent="0.35">
      <c r="A36" s="70"/>
      <c r="B36" s="78" t="s">
        <v>73</v>
      </c>
      <c r="C36" s="79"/>
      <c r="D36" s="73"/>
      <c r="E36" s="75"/>
      <c r="F36" s="76"/>
      <c r="G36" s="76"/>
      <c r="H36" s="76"/>
      <c r="I36" s="96" t="str">
        <f t="shared" si="0"/>
        <v xml:space="preserve"> </v>
      </c>
      <c r="J36" s="96" t="str">
        <f t="shared" si="0"/>
        <v xml:space="preserve"> </v>
      </c>
      <c r="K36" s="76"/>
      <c r="L36" s="76"/>
      <c r="M36" s="76"/>
      <c r="N36" s="76"/>
      <c r="O36" s="76"/>
      <c r="P36" s="77"/>
      <c r="Q36" s="9">
        <f>IF(SUM(R36)&gt;0,R36+(Q32)-O43-(P43/100),(Q32)-O43-(P43/100))</f>
        <v>0</v>
      </c>
      <c r="S36" s="14"/>
      <c r="U36" s="11" t="s">
        <v>93</v>
      </c>
      <c r="V36" s="11"/>
      <c r="W36" s="11"/>
      <c r="X36" s="11"/>
      <c r="Y36" s="11"/>
      <c r="Z36" s="11"/>
      <c r="AA36" s="11"/>
      <c r="AB36" s="11"/>
      <c r="AC36" s="11"/>
      <c r="AE36" s="18" t="s">
        <v>96</v>
      </c>
      <c r="AF36" s="18"/>
      <c r="AG36" s="18"/>
      <c r="AH36" s="18"/>
      <c r="AI36" s="18"/>
      <c r="AJ36" s="18"/>
      <c r="AK36" s="18"/>
      <c r="AL36" s="18"/>
      <c r="AM36" s="18"/>
    </row>
    <row r="37" spans="1:39" ht="15.6" customHeight="1" x14ac:dyDescent="0.35">
      <c r="A37" s="70">
        <v>43415</v>
      </c>
      <c r="B37" s="71" t="s">
        <v>35</v>
      </c>
      <c r="C37" s="72"/>
      <c r="D37" s="73" t="s">
        <v>64</v>
      </c>
      <c r="E37" s="75">
        <v>50</v>
      </c>
      <c r="F37" s="76"/>
      <c r="G37" s="76"/>
      <c r="H37" s="76"/>
      <c r="I37" s="96" t="str">
        <f t="shared" si="0"/>
        <v xml:space="preserve"> </v>
      </c>
      <c r="J37" s="96" t="str">
        <f t="shared" si="0"/>
        <v xml:space="preserve"> </v>
      </c>
      <c r="K37" s="76"/>
      <c r="L37" s="76"/>
      <c r="M37" s="76"/>
      <c r="N37" s="76"/>
      <c r="O37" s="76"/>
      <c r="P37" s="77"/>
      <c r="S37" s="14"/>
      <c r="U37" s="11"/>
      <c r="V37" s="11"/>
      <c r="W37" s="11"/>
      <c r="X37" s="11"/>
      <c r="Y37" s="11"/>
      <c r="Z37" s="18">
        <f>SUM(Y33:Y35)</f>
        <v>0</v>
      </c>
      <c r="AA37" s="11" t="s">
        <v>95</v>
      </c>
      <c r="AB37" s="11"/>
      <c r="AC37" s="11"/>
      <c r="AE37" s="357" t="s">
        <v>98</v>
      </c>
      <c r="AF37" s="357"/>
      <c r="AG37" s="357"/>
      <c r="AH37" s="357"/>
      <c r="AI37" s="357"/>
      <c r="AJ37" s="357"/>
      <c r="AK37" s="357"/>
      <c r="AL37" s="357"/>
      <c r="AM37" s="357"/>
    </row>
    <row r="38" spans="1:39" ht="15.6" customHeight="1" x14ac:dyDescent="0.35">
      <c r="A38" s="70">
        <v>43415</v>
      </c>
      <c r="B38" s="71" t="s">
        <v>41</v>
      </c>
      <c r="C38" s="72"/>
      <c r="D38" s="73" t="s">
        <v>67</v>
      </c>
      <c r="E38" s="75">
        <v>0</v>
      </c>
      <c r="F38" s="76"/>
      <c r="G38" s="76"/>
      <c r="H38" s="76"/>
      <c r="I38" s="96" t="str">
        <f t="shared" si="0"/>
        <v xml:space="preserve"> </v>
      </c>
      <c r="J38" s="96" t="str">
        <f t="shared" si="0"/>
        <v xml:space="preserve"> </v>
      </c>
      <c r="K38" s="76"/>
      <c r="L38" s="76"/>
      <c r="M38" s="76"/>
      <c r="N38" s="76"/>
      <c r="O38" s="76"/>
      <c r="P38" s="77"/>
      <c r="S38" s="14"/>
      <c r="U38" s="11" t="s">
        <v>97</v>
      </c>
      <c r="V38" s="11"/>
      <c r="W38" s="11"/>
      <c r="X38" s="11"/>
      <c r="Y38" s="11"/>
      <c r="Z38" s="11"/>
      <c r="AA38" s="11"/>
      <c r="AB38" s="11"/>
      <c r="AC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ht="15.6" customHeight="1" x14ac:dyDescent="0.35">
      <c r="A39" s="70"/>
      <c r="B39" s="71" t="s">
        <v>69</v>
      </c>
      <c r="C39" s="72"/>
      <c r="D39" s="73" t="s">
        <v>70</v>
      </c>
      <c r="E39" s="75"/>
      <c r="F39" s="76"/>
      <c r="G39" s="76"/>
      <c r="H39" s="76"/>
      <c r="I39" s="96" t="str">
        <f t="shared" si="0"/>
        <v xml:space="preserve"> </v>
      </c>
      <c r="J39" s="96" t="str">
        <f t="shared" si="0"/>
        <v xml:space="preserve"> </v>
      </c>
      <c r="K39" s="76"/>
      <c r="L39" s="76"/>
      <c r="M39" s="76">
        <f>INT(Q39)</f>
        <v>150</v>
      </c>
      <c r="N39" s="76">
        <f>(Q39-INT(Q39))*100</f>
        <v>0</v>
      </c>
      <c r="O39" s="76"/>
      <c r="P39" s="77"/>
      <c r="Q39" s="9">
        <f>IF(SUM(R39)&gt;0,R39+($R$4)-O39-(P39/100),($R$4)-O39-(P39/100))</f>
        <v>150</v>
      </c>
      <c r="S39" s="14"/>
      <c r="U39" s="11"/>
      <c r="V39" s="11"/>
      <c r="W39" s="11"/>
      <c r="X39" s="11"/>
      <c r="Y39" s="11"/>
      <c r="Z39" s="11"/>
      <c r="AA39" s="11"/>
      <c r="AB39" s="52">
        <f>AB31-Z37</f>
        <v>1265.6500000000001</v>
      </c>
      <c r="AC39" s="11" t="s">
        <v>99</v>
      </c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39" ht="15.6" customHeight="1" x14ac:dyDescent="0.35">
      <c r="A40" s="70"/>
      <c r="B40" s="78" t="s">
        <v>73</v>
      </c>
      <c r="C40" s="79"/>
      <c r="D40" s="73"/>
      <c r="E40" s="75"/>
      <c r="F40" s="76"/>
      <c r="G40" s="76"/>
      <c r="H40" s="76"/>
      <c r="I40" s="96" t="str">
        <f t="shared" si="0"/>
        <v xml:space="preserve"> </v>
      </c>
      <c r="J40" s="96" t="str">
        <f t="shared" si="0"/>
        <v xml:space="preserve"> </v>
      </c>
      <c r="K40" s="76"/>
      <c r="L40" s="76"/>
      <c r="M40" s="76"/>
      <c r="N40" s="76"/>
      <c r="O40" s="76"/>
      <c r="P40" s="77"/>
      <c r="Q40" s="9">
        <f>IF(SUM(R40)&gt;0,R40+(Q36)-O47-(P47/100),(Q36)-O47-(P47/100))</f>
        <v>0</v>
      </c>
      <c r="S40" s="14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 ht="15.6" customHeight="1" x14ac:dyDescent="0.35">
      <c r="A41" s="70">
        <v>43426</v>
      </c>
      <c r="B41" s="71" t="s">
        <v>35</v>
      </c>
      <c r="C41" s="72"/>
      <c r="D41" s="73" t="s">
        <v>64</v>
      </c>
      <c r="E41" s="75">
        <v>11</v>
      </c>
      <c r="F41" s="76"/>
      <c r="G41" s="76"/>
      <c r="H41" s="76"/>
      <c r="I41" s="96" t="str">
        <f t="shared" si="0"/>
        <v xml:space="preserve"> </v>
      </c>
      <c r="J41" s="96" t="str">
        <f t="shared" si="0"/>
        <v xml:space="preserve"> </v>
      </c>
      <c r="K41" s="76"/>
      <c r="L41" s="76"/>
      <c r="M41" s="76"/>
      <c r="N41" s="76"/>
      <c r="O41" s="76"/>
      <c r="P41" s="77"/>
      <c r="S41" s="14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39" ht="15.6" customHeight="1" x14ac:dyDescent="0.35">
      <c r="A42" s="70">
        <v>43426</v>
      </c>
      <c r="B42" s="71" t="s">
        <v>41</v>
      </c>
      <c r="C42" s="72"/>
      <c r="D42" s="73" t="s">
        <v>67</v>
      </c>
      <c r="E42" s="75">
        <v>95</v>
      </c>
      <c r="F42" s="76"/>
      <c r="G42" s="76"/>
      <c r="H42" s="76"/>
      <c r="I42" s="96" t="str">
        <f t="shared" si="0"/>
        <v xml:space="preserve"> </v>
      </c>
      <c r="J42" s="96" t="str">
        <f t="shared" si="0"/>
        <v xml:space="preserve"> </v>
      </c>
      <c r="K42" s="76"/>
      <c r="L42" s="76"/>
      <c r="M42" s="76"/>
      <c r="N42" s="76"/>
      <c r="O42" s="76"/>
      <c r="P42" s="77"/>
      <c r="S42" s="14"/>
    </row>
    <row r="43" spans="1:39" ht="15.6" customHeight="1" x14ac:dyDescent="0.35">
      <c r="A43" s="70"/>
      <c r="B43" s="71" t="s">
        <v>69</v>
      </c>
      <c r="C43" s="72"/>
      <c r="D43" s="73" t="s">
        <v>70</v>
      </c>
      <c r="E43" s="75"/>
      <c r="F43" s="76"/>
      <c r="G43" s="76"/>
      <c r="H43" s="76"/>
      <c r="I43" s="96" t="str">
        <f t="shared" si="0"/>
        <v xml:space="preserve"> </v>
      </c>
      <c r="J43" s="96" t="str">
        <f t="shared" si="0"/>
        <v xml:space="preserve"> </v>
      </c>
      <c r="K43" s="76"/>
      <c r="L43" s="76"/>
      <c r="M43" s="76">
        <f>INT(Q43)</f>
        <v>150</v>
      </c>
      <c r="N43" s="76">
        <f>(Q43-INT(Q43))*100</f>
        <v>0</v>
      </c>
      <c r="O43" s="76"/>
      <c r="P43" s="77"/>
      <c r="Q43" s="9">
        <f>IF(SUM(R43)&gt;0,R43+($R$4)-O43-(P43/100),($R$4)-O43-(P43/100))</f>
        <v>150</v>
      </c>
      <c r="S43" s="14"/>
    </row>
    <row r="44" spans="1:39" ht="15.6" customHeight="1" x14ac:dyDescent="0.35">
      <c r="A44" s="70"/>
      <c r="B44" s="78" t="s">
        <v>73</v>
      </c>
      <c r="C44" s="79"/>
      <c r="D44" s="73"/>
      <c r="E44" s="75"/>
      <c r="F44" s="76"/>
      <c r="G44" s="76"/>
      <c r="H44" s="76"/>
      <c r="I44" s="96" t="str">
        <f t="shared" si="0"/>
        <v xml:space="preserve"> </v>
      </c>
      <c r="J44" s="96" t="str">
        <f t="shared" si="0"/>
        <v xml:space="preserve"> </v>
      </c>
      <c r="K44" s="76"/>
      <c r="L44" s="76"/>
      <c r="M44" s="76"/>
      <c r="N44" s="76"/>
      <c r="O44" s="76"/>
      <c r="P44" s="77"/>
      <c r="Q44" s="9">
        <f>IF(SUM(R44)&gt;0,R44+(Q40)-O51-(P51/100),(Q40)-O51-(P51/100))</f>
        <v>0</v>
      </c>
      <c r="S44" s="14"/>
    </row>
    <row r="45" spans="1:39" ht="15.6" customHeight="1" x14ac:dyDescent="0.35">
      <c r="A45" s="70">
        <v>43429</v>
      </c>
      <c r="B45" s="71" t="s">
        <v>35</v>
      </c>
      <c r="C45" s="72"/>
      <c r="D45" s="73" t="s">
        <v>64</v>
      </c>
      <c r="E45" s="75">
        <v>0</v>
      </c>
      <c r="F45" s="76"/>
      <c r="G45" s="75"/>
      <c r="H45" s="76"/>
      <c r="I45" s="96" t="str">
        <f t="shared" si="0"/>
        <v xml:space="preserve"> </v>
      </c>
      <c r="J45" s="96" t="str">
        <f t="shared" si="0"/>
        <v xml:space="preserve"> </v>
      </c>
      <c r="K45" s="76"/>
      <c r="L45" s="76"/>
      <c r="M45" s="76"/>
      <c r="N45" s="76"/>
      <c r="O45" s="76"/>
      <c r="P45" s="77"/>
      <c r="S45" s="14"/>
    </row>
    <row r="46" spans="1:39" ht="15.6" customHeight="1" x14ac:dyDescent="0.35">
      <c r="A46" s="70">
        <v>43429</v>
      </c>
      <c r="B46" s="71" t="s">
        <v>41</v>
      </c>
      <c r="C46" s="72"/>
      <c r="D46" s="73" t="s">
        <v>67</v>
      </c>
      <c r="E46" s="75">
        <v>40</v>
      </c>
      <c r="F46" s="76"/>
      <c r="G46" s="75"/>
      <c r="H46" s="76"/>
      <c r="I46" s="96" t="str">
        <f t="shared" si="0"/>
        <v xml:space="preserve"> </v>
      </c>
      <c r="J46" s="96" t="str">
        <f t="shared" si="0"/>
        <v xml:space="preserve"> </v>
      </c>
      <c r="K46" s="76"/>
      <c r="L46" s="76"/>
      <c r="M46" s="76"/>
      <c r="N46" s="76"/>
      <c r="O46" s="76"/>
      <c r="P46" s="77"/>
      <c r="S46" s="14"/>
    </row>
    <row r="47" spans="1:39" ht="15.6" customHeight="1" x14ac:dyDescent="0.35">
      <c r="A47" s="70"/>
      <c r="B47" s="71" t="s">
        <v>69</v>
      </c>
      <c r="C47" s="72"/>
      <c r="D47" s="73" t="s">
        <v>70</v>
      </c>
      <c r="E47" s="75"/>
      <c r="F47" s="76"/>
      <c r="G47" s="76"/>
      <c r="H47" s="76"/>
      <c r="I47" s="96" t="str">
        <f t="shared" si="0"/>
        <v xml:space="preserve"> </v>
      </c>
      <c r="J47" s="96" t="str">
        <f t="shared" si="0"/>
        <v xml:space="preserve"> </v>
      </c>
      <c r="K47" s="76"/>
      <c r="L47" s="76"/>
      <c r="M47" s="76">
        <f>INT(Q47)</f>
        <v>150</v>
      </c>
      <c r="N47" s="76">
        <f>(Q47-INT(Q47))*100</f>
        <v>0</v>
      </c>
      <c r="O47" s="76"/>
      <c r="P47" s="77"/>
      <c r="Q47" s="9">
        <f>IF(SUM(R47)&gt;0,R47+($R$4)-O47-(P47/100),($R$4)-O47-(P47/100))</f>
        <v>150</v>
      </c>
      <c r="S47" s="14"/>
    </row>
    <row r="48" spans="1:39" ht="15.6" customHeight="1" x14ac:dyDescent="0.35">
      <c r="A48" s="70"/>
      <c r="B48" s="78" t="s">
        <v>73</v>
      </c>
      <c r="C48" s="79"/>
      <c r="D48" s="73"/>
      <c r="E48" s="75"/>
      <c r="F48" s="76"/>
      <c r="G48" s="76"/>
      <c r="H48" s="76"/>
      <c r="I48" s="96" t="str">
        <f t="shared" si="0"/>
        <v xml:space="preserve"> </v>
      </c>
      <c r="J48" s="96" t="str">
        <f t="shared" si="0"/>
        <v xml:space="preserve"> </v>
      </c>
      <c r="K48" s="76"/>
      <c r="L48" s="76"/>
      <c r="M48" s="76"/>
      <c r="N48" s="76"/>
      <c r="O48" s="76"/>
      <c r="P48" s="77"/>
      <c r="Q48" s="9" t="e">
        <f>IF(SUM(R48)&gt;0,R48+(Q44)-#REF!-(#REF!/100),(Q44)-#REF!-(#REF!/100))</f>
        <v>#REF!</v>
      </c>
      <c r="S48" s="14"/>
    </row>
    <row r="49" spans="1:19" ht="15.6" customHeight="1" x14ac:dyDescent="0.35">
      <c r="A49" s="70">
        <v>43431</v>
      </c>
      <c r="B49" s="71" t="s">
        <v>35</v>
      </c>
      <c r="C49" s="72"/>
      <c r="D49" s="73" t="s">
        <v>64</v>
      </c>
      <c r="E49" s="75">
        <v>10</v>
      </c>
      <c r="F49" s="76"/>
      <c r="G49" s="76"/>
      <c r="H49" s="76"/>
      <c r="I49" s="96" t="str">
        <f t="shared" si="0"/>
        <v xml:space="preserve"> </v>
      </c>
      <c r="J49" s="96" t="str">
        <f t="shared" si="0"/>
        <v xml:space="preserve"> </v>
      </c>
      <c r="K49" s="76"/>
      <c r="L49" s="76"/>
      <c r="M49" s="76"/>
      <c r="N49" s="76"/>
      <c r="O49" s="76"/>
      <c r="P49" s="77"/>
      <c r="S49" s="14"/>
    </row>
    <row r="50" spans="1:19" ht="15.6" customHeight="1" x14ac:dyDescent="0.35">
      <c r="A50" s="70">
        <v>43431</v>
      </c>
      <c r="B50" s="71" t="s">
        <v>41</v>
      </c>
      <c r="C50" s="72"/>
      <c r="D50" s="73" t="s">
        <v>67</v>
      </c>
      <c r="E50" s="75">
        <v>5</v>
      </c>
      <c r="F50" s="76"/>
      <c r="G50" s="76"/>
      <c r="H50" s="76"/>
      <c r="I50" s="96" t="str">
        <f t="shared" si="0"/>
        <v xml:space="preserve"> </v>
      </c>
      <c r="J50" s="96" t="str">
        <f t="shared" si="0"/>
        <v xml:space="preserve"> </v>
      </c>
      <c r="K50" s="76"/>
      <c r="L50" s="76"/>
      <c r="M50" s="76"/>
      <c r="N50" s="76"/>
      <c r="O50" s="76"/>
      <c r="P50" s="77"/>
      <c r="S50" s="14"/>
    </row>
    <row r="51" spans="1:19" ht="15.6" customHeight="1" x14ac:dyDescent="0.35">
      <c r="A51" s="70">
        <v>43431</v>
      </c>
      <c r="B51" s="71" t="s">
        <v>69</v>
      </c>
      <c r="C51" s="72"/>
      <c r="D51" s="73" t="s">
        <v>70</v>
      </c>
      <c r="E51" s="75"/>
      <c r="F51" s="76"/>
      <c r="G51" s="76"/>
      <c r="H51" s="76"/>
      <c r="I51" s="96" t="str">
        <f t="shared" si="0"/>
        <v xml:space="preserve"> </v>
      </c>
      <c r="J51" s="96" t="str">
        <f t="shared" si="0"/>
        <v xml:space="preserve"> </v>
      </c>
      <c r="K51" s="76"/>
      <c r="L51" s="76"/>
      <c r="M51" s="76">
        <f>INT(Q51)</f>
        <v>150</v>
      </c>
      <c r="N51" s="76">
        <f>(Q51-INT(Q51))*100</f>
        <v>0</v>
      </c>
      <c r="O51" s="76"/>
      <c r="P51" s="77"/>
      <c r="Q51" s="9">
        <f>IF(SUM(R51)&gt;0,R51+($R$4)-O51-(P51/100),($R$4)-O51-(P51/100))</f>
        <v>150</v>
      </c>
      <c r="S51" s="14"/>
    </row>
    <row r="52" spans="1:19" ht="15.6" customHeight="1" x14ac:dyDescent="0.35">
      <c r="A52" s="70">
        <v>43434</v>
      </c>
      <c r="B52" s="78" t="s">
        <v>73</v>
      </c>
      <c r="C52" s="79"/>
      <c r="D52" s="73"/>
      <c r="E52" s="75"/>
      <c r="F52" s="76"/>
      <c r="G52" s="76">
        <v>455</v>
      </c>
      <c r="H52" s="76">
        <v>50</v>
      </c>
      <c r="I52" s="96">
        <f t="shared" si="0"/>
        <v>455</v>
      </c>
      <c r="J52" s="96">
        <f t="shared" si="0"/>
        <v>50</v>
      </c>
      <c r="K52" s="76"/>
      <c r="L52" s="76"/>
      <c r="M52" s="76"/>
      <c r="N52" s="76"/>
      <c r="O52" s="76"/>
      <c r="P52" s="77"/>
      <c r="Q52" s="9" t="e">
        <f>IF(SUM(R52)&gt;0,R52+(Q48)-#REF!-(#REF!/100),(Q48)-#REF!-(#REF!/100))</f>
        <v>#REF!</v>
      </c>
      <c r="S52" s="14"/>
    </row>
    <row r="53" spans="1:19" ht="18" thickBot="1" x14ac:dyDescent="0.35">
      <c r="A53" s="86"/>
      <c r="B53" s="87" t="s">
        <v>100</v>
      </c>
      <c r="C53" s="88"/>
      <c r="D53" s="89"/>
      <c r="E53" s="97">
        <f t="shared" ref="E53:L53" si="3">SUM(E25:E52)</f>
        <v>919</v>
      </c>
      <c r="F53" s="98">
        <f t="shared" si="3"/>
        <v>70</v>
      </c>
      <c r="G53" s="98">
        <f t="shared" si="3"/>
        <v>919</v>
      </c>
      <c r="H53" s="98">
        <f t="shared" si="3"/>
        <v>70</v>
      </c>
      <c r="I53" s="98">
        <f t="shared" si="3"/>
        <v>919</v>
      </c>
      <c r="J53" s="99">
        <f t="shared" si="3"/>
        <v>70</v>
      </c>
      <c r="K53" s="99">
        <f t="shared" si="3"/>
        <v>0</v>
      </c>
      <c r="L53" s="99">
        <f t="shared" si="3"/>
        <v>0</v>
      </c>
      <c r="M53" s="99">
        <f>M51</f>
        <v>150</v>
      </c>
      <c r="N53" s="99">
        <f>N51</f>
        <v>0</v>
      </c>
      <c r="O53" s="99">
        <f>SUM(O25:O52)</f>
        <v>0</v>
      </c>
      <c r="P53" s="100">
        <f>SUM(P25:P52)</f>
        <v>0</v>
      </c>
    </row>
    <row r="59" spans="1:19" ht="24" customHeight="1" x14ac:dyDescent="0.25"/>
    <row r="60" spans="1:19" ht="24" customHeight="1" x14ac:dyDescent="0.25"/>
    <row r="61" spans="1:19" ht="24" customHeight="1" x14ac:dyDescent="0.25"/>
    <row r="62" spans="1:19" ht="24" customHeight="1" x14ac:dyDescent="0.25"/>
    <row r="63" spans="1:19" ht="24" customHeight="1" x14ac:dyDescent="0.25"/>
    <row r="64" spans="1:19" ht="24" customHeight="1" x14ac:dyDescent="0.25">
      <c r="A64" s="93" t="s">
        <v>101</v>
      </c>
      <c r="B64" s="94"/>
      <c r="C64" s="94"/>
      <c r="D64" s="94"/>
      <c r="E64" s="95"/>
      <c r="G64" s="106"/>
      <c r="H64" s="107"/>
      <c r="I64" s="107" t="s">
        <v>117</v>
      </c>
      <c r="J64" s="107"/>
      <c r="K64" s="107"/>
      <c r="L64" s="107"/>
      <c r="M64" s="107"/>
      <c r="N64" s="107"/>
      <c r="O64" s="107"/>
      <c r="P64" s="108"/>
    </row>
    <row r="65" spans="1:16" ht="24" customHeight="1" x14ac:dyDescent="0.25">
      <c r="A65" s="16" t="s">
        <v>102</v>
      </c>
      <c r="B65" s="104" t="e">
        <f>K5</f>
        <v>#REF!</v>
      </c>
      <c r="C65" s="180"/>
      <c r="D65" s="180"/>
      <c r="E65" s="105"/>
      <c r="G65" s="16"/>
      <c r="H65" s="11"/>
      <c r="I65" s="11" t="s">
        <v>118</v>
      </c>
      <c r="J65" s="11"/>
      <c r="K65" s="11"/>
      <c r="L65" s="11"/>
      <c r="M65" s="11"/>
      <c r="N65" s="11"/>
      <c r="O65" s="11"/>
      <c r="P65" s="19"/>
    </row>
    <row r="66" spans="1:16" ht="24" customHeight="1" x14ac:dyDescent="0.25">
      <c r="A66" s="16" t="s">
        <v>103</v>
      </c>
      <c r="B66" s="180"/>
      <c r="C66" s="180"/>
      <c r="D66" s="11"/>
      <c r="E66" s="19"/>
      <c r="G66" s="16"/>
      <c r="H66" s="11"/>
      <c r="I66" s="18" t="s">
        <v>45</v>
      </c>
      <c r="J66" s="18"/>
      <c r="K66" s="18"/>
      <c r="L66" s="18"/>
      <c r="M66" s="18"/>
      <c r="N66" s="11"/>
      <c r="O66" s="52">
        <f t="shared" ref="O66:O71" si="4">C14</f>
        <v>50</v>
      </c>
      <c r="P66" s="19"/>
    </row>
    <row r="67" spans="1:16" ht="24" customHeight="1" x14ac:dyDescent="0.25">
      <c r="A67" s="16" t="s">
        <v>104</v>
      </c>
      <c r="B67" s="85">
        <v>0</v>
      </c>
      <c r="C67" s="180"/>
      <c r="D67" s="11"/>
      <c r="E67" s="19"/>
      <c r="G67" s="16"/>
      <c r="H67" s="11"/>
      <c r="I67" s="18" t="s">
        <v>48</v>
      </c>
      <c r="J67" s="18"/>
      <c r="K67" s="18"/>
      <c r="L67" s="18"/>
      <c r="M67" s="18"/>
      <c r="N67" s="11"/>
      <c r="O67" s="52">
        <f t="shared" si="4"/>
        <v>146.69999999999999</v>
      </c>
      <c r="P67" s="19"/>
    </row>
    <row r="68" spans="1:16" ht="24" customHeight="1" x14ac:dyDescent="0.25">
      <c r="A68" s="16" t="s">
        <v>30</v>
      </c>
      <c r="B68" s="82">
        <f>SUM(C11:C12)</f>
        <v>919.7</v>
      </c>
      <c r="C68" s="180"/>
      <c r="D68" s="11"/>
      <c r="E68" s="19"/>
      <c r="G68" s="16"/>
      <c r="H68" s="11"/>
      <c r="I68" s="18" t="s">
        <v>50</v>
      </c>
      <c r="J68" s="18"/>
      <c r="K68" s="18"/>
      <c r="L68" s="18"/>
      <c r="M68" s="18"/>
      <c r="N68" s="11"/>
      <c r="O68" s="52">
        <f t="shared" si="4"/>
        <v>40</v>
      </c>
      <c r="P68" s="19"/>
    </row>
    <row r="69" spans="1:16" ht="24" customHeight="1" x14ac:dyDescent="0.25">
      <c r="A69" s="16" t="s">
        <v>31</v>
      </c>
      <c r="B69" s="90">
        <f>SUM(G53)+(H53/100)</f>
        <v>919.7</v>
      </c>
      <c r="C69" s="180"/>
      <c r="D69" s="11"/>
      <c r="E69" s="19"/>
      <c r="G69" s="16"/>
      <c r="H69" s="11"/>
      <c r="I69" s="18" t="s">
        <v>51</v>
      </c>
      <c r="J69" s="18"/>
      <c r="K69" s="18"/>
      <c r="L69" s="18"/>
      <c r="M69" s="18"/>
      <c r="N69" s="11"/>
      <c r="O69" s="52">
        <f t="shared" si="4"/>
        <v>50</v>
      </c>
      <c r="P69" s="19"/>
    </row>
    <row r="70" spans="1:16" ht="24" customHeight="1" x14ac:dyDescent="0.25">
      <c r="A70" s="16" t="s">
        <v>105</v>
      </c>
      <c r="B70" s="180"/>
      <c r="C70" s="18">
        <f>B67+B68-B69</f>
        <v>0</v>
      </c>
      <c r="D70" s="11"/>
      <c r="E70" s="19"/>
      <c r="G70" s="16"/>
      <c r="H70" s="11"/>
      <c r="I70" s="18" t="s">
        <v>54</v>
      </c>
      <c r="J70" s="18"/>
      <c r="K70" s="18"/>
      <c r="L70" s="18"/>
      <c r="M70" s="18"/>
      <c r="N70" s="11"/>
      <c r="O70" s="52">
        <f t="shared" si="4"/>
        <v>90</v>
      </c>
      <c r="P70" s="19"/>
    </row>
    <row r="71" spans="1:16" ht="24" customHeight="1" x14ac:dyDescent="0.25">
      <c r="A71" s="16"/>
      <c r="B71" s="180"/>
      <c r="C71" s="11"/>
      <c r="D71" s="11"/>
      <c r="E71" s="19"/>
      <c r="G71" s="16"/>
      <c r="H71" s="11"/>
      <c r="I71" s="18" t="s">
        <v>56</v>
      </c>
      <c r="J71" s="18"/>
      <c r="K71" s="18"/>
      <c r="L71" s="18"/>
      <c r="M71" s="18"/>
      <c r="N71" s="11"/>
      <c r="O71" s="52">
        <f t="shared" si="4"/>
        <v>62.5</v>
      </c>
      <c r="P71" s="19"/>
    </row>
    <row r="72" spans="1:16" ht="24" customHeight="1" x14ac:dyDescent="0.25">
      <c r="A72" s="16" t="s">
        <v>106</v>
      </c>
      <c r="B72" s="180"/>
      <c r="C72" s="11"/>
      <c r="D72" s="11"/>
      <c r="E72" s="19"/>
      <c r="G72" s="16"/>
      <c r="H72" s="11"/>
      <c r="I72" s="18" t="s">
        <v>114</v>
      </c>
      <c r="J72" s="18"/>
      <c r="K72" s="18"/>
      <c r="L72" s="18"/>
      <c r="M72" s="18"/>
      <c r="N72" s="11"/>
      <c r="O72" s="52">
        <f>C21</f>
        <v>252</v>
      </c>
      <c r="P72" s="19"/>
    </row>
    <row r="73" spans="1:16" ht="24" customHeight="1" x14ac:dyDescent="0.25">
      <c r="A73" s="16" t="s">
        <v>104</v>
      </c>
      <c r="B73" s="91">
        <f>C23</f>
        <v>1037.1500000000001</v>
      </c>
      <c r="C73" s="11"/>
      <c r="D73" s="11"/>
      <c r="E73" s="19"/>
      <c r="G73" s="16"/>
      <c r="H73" s="11"/>
      <c r="I73" s="18" t="s">
        <v>115</v>
      </c>
      <c r="J73" s="18"/>
      <c r="K73" s="18"/>
      <c r="L73" s="18"/>
      <c r="M73" s="18"/>
      <c r="N73" s="11"/>
      <c r="O73" s="52">
        <f>C22</f>
        <v>0</v>
      </c>
      <c r="P73" s="19"/>
    </row>
    <row r="74" spans="1:16" ht="24" customHeight="1" x14ac:dyDescent="0.25">
      <c r="A74" s="16" t="s">
        <v>30</v>
      </c>
      <c r="B74" s="85">
        <f>I53+J53/100</f>
        <v>919.7</v>
      </c>
      <c r="C74" s="11"/>
      <c r="D74" s="11"/>
      <c r="E74" s="19"/>
      <c r="G74" s="16"/>
      <c r="H74" s="11"/>
      <c r="I74" s="11"/>
      <c r="J74" s="11"/>
      <c r="K74" s="11" t="s">
        <v>119</v>
      </c>
      <c r="L74" s="11"/>
      <c r="M74" s="11"/>
      <c r="N74" s="11"/>
      <c r="O74" s="109">
        <f>SUM(O66:O73)</f>
        <v>691.2</v>
      </c>
      <c r="P74" s="19"/>
    </row>
    <row r="75" spans="1:16" ht="24" customHeight="1" x14ac:dyDescent="0.25">
      <c r="A75" s="16" t="s">
        <v>31</v>
      </c>
      <c r="B75" s="90">
        <f>AK17</f>
        <v>691.2</v>
      </c>
      <c r="C75" s="11"/>
      <c r="D75" s="11"/>
      <c r="E75" s="19"/>
      <c r="G75" s="16"/>
      <c r="H75" s="11"/>
      <c r="I75" s="11"/>
      <c r="J75" s="11"/>
      <c r="K75" s="11"/>
      <c r="L75" s="11"/>
      <c r="M75" s="11"/>
      <c r="N75" s="11"/>
      <c r="O75" s="11"/>
      <c r="P75" s="19"/>
    </row>
    <row r="76" spans="1:16" ht="24" customHeight="1" x14ac:dyDescent="0.25">
      <c r="A76" s="16" t="s">
        <v>105</v>
      </c>
      <c r="B76" s="180"/>
      <c r="C76" s="92">
        <f>B73+B74-B75</f>
        <v>1265.6500000000001</v>
      </c>
      <c r="D76" s="11"/>
      <c r="E76" s="19"/>
      <c r="G76" s="16"/>
      <c r="H76" s="11"/>
      <c r="I76" s="11" t="s">
        <v>120</v>
      </c>
      <c r="J76" s="11"/>
      <c r="K76" s="11"/>
      <c r="L76" s="11"/>
      <c r="M76" s="11"/>
      <c r="N76" s="11"/>
      <c r="O76" s="11"/>
      <c r="P76" s="19"/>
    </row>
    <row r="77" spans="1:16" ht="24" customHeight="1" x14ac:dyDescent="0.25">
      <c r="A77" s="16"/>
      <c r="B77" s="180"/>
      <c r="C77" s="11"/>
      <c r="D77" s="11"/>
      <c r="E77" s="19"/>
      <c r="G77" s="16"/>
      <c r="H77" s="11"/>
      <c r="I77" s="18"/>
      <c r="J77" s="18"/>
      <c r="K77" s="18"/>
      <c r="L77" s="18"/>
      <c r="M77" s="18"/>
      <c r="N77" s="18"/>
      <c r="O77" s="11"/>
      <c r="P77" s="19"/>
    </row>
    <row r="78" spans="1:16" ht="24" customHeight="1" x14ac:dyDescent="0.25">
      <c r="A78" s="16" t="s">
        <v>107</v>
      </c>
      <c r="B78" s="180"/>
      <c r="C78" s="11"/>
      <c r="D78" s="11"/>
      <c r="E78" s="19"/>
      <c r="G78" s="16"/>
      <c r="H78" s="11"/>
      <c r="I78" s="18"/>
      <c r="J78" s="18"/>
      <c r="K78" s="18"/>
      <c r="L78" s="18"/>
      <c r="M78" s="18"/>
      <c r="N78" s="18"/>
      <c r="O78" s="11"/>
      <c r="P78" s="19"/>
    </row>
    <row r="79" spans="1:16" ht="24" customHeight="1" x14ac:dyDescent="0.25">
      <c r="A79" s="16" t="s">
        <v>104</v>
      </c>
      <c r="B79" s="85">
        <f>M53+N53/100</f>
        <v>150</v>
      </c>
      <c r="C79" s="11"/>
      <c r="D79" s="11"/>
      <c r="E79" s="19"/>
      <c r="G79" s="16"/>
      <c r="H79" s="11"/>
      <c r="I79" s="18"/>
      <c r="J79" s="18"/>
      <c r="K79" s="18"/>
      <c r="L79" s="18"/>
      <c r="M79" s="18"/>
      <c r="N79" s="18"/>
      <c r="O79" s="11"/>
      <c r="P79" s="19"/>
    </row>
    <row r="80" spans="1:16" ht="24" customHeight="1" x14ac:dyDescent="0.25">
      <c r="A80" s="16" t="s">
        <v>30</v>
      </c>
      <c r="B80" s="82">
        <f>C20</f>
        <v>0</v>
      </c>
      <c r="C80" s="11"/>
      <c r="D80" s="11"/>
      <c r="E80" s="19"/>
      <c r="G80" s="16"/>
      <c r="H80" s="11"/>
      <c r="I80" s="18"/>
      <c r="J80" s="18"/>
      <c r="K80" s="18"/>
      <c r="L80" s="18"/>
      <c r="M80" s="18"/>
      <c r="N80" s="18"/>
      <c r="O80" s="11"/>
      <c r="P80" s="19"/>
    </row>
    <row r="81" spans="1:16" x14ac:dyDescent="0.25">
      <c r="A81" s="16" t="s">
        <v>31</v>
      </c>
      <c r="B81" s="90">
        <f>O53+P53/100</f>
        <v>0</v>
      </c>
      <c r="C81" s="11"/>
      <c r="D81" s="11"/>
      <c r="E81" s="19"/>
      <c r="G81" s="16"/>
      <c r="H81" s="11"/>
      <c r="I81" s="18"/>
      <c r="J81" s="18"/>
      <c r="K81" s="18"/>
      <c r="L81" s="18"/>
      <c r="M81" s="18"/>
      <c r="N81" s="18"/>
      <c r="O81" s="11"/>
      <c r="P81" s="19"/>
    </row>
    <row r="82" spans="1:16" x14ac:dyDescent="0.25">
      <c r="A82" s="16" t="s">
        <v>105</v>
      </c>
      <c r="B82" s="180"/>
      <c r="C82" s="18">
        <f>B79+B80-B81</f>
        <v>150</v>
      </c>
      <c r="D82" s="11"/>
      <c r="E82" s="19"/>
      <c r="G82" s="16"/>
      <c r="H82" s="11"/>
      <c r="I82" s="18"/>
      <c r="J82" s="18"/>
      <c r="K82" s="18"/>
      <c r="L82" s="18"/>
      <c r="M82" s="18"/>
      <c r="N82" s="18"/>
      <c r="O82" s="11"/>
      <c r="P82" s="19"/>
    </row>
    <row r="83" spans="1:16" x14ac:dyDescent="0.25">
      <c r="A83" s="16" t="s">
        <v>108</v>
      </c>
      <c r="B83" s="180"/>
      <c r="C83" s="11"/>
      <c r="D83" s="11"/>
      <c r="E83" s="102">
        <f>C70+C76+C82</f>
        <v>1415.65</v>
      </c>
      <c r="G83" s="16"/>
      <c r="H83" s="11"/>
      <c r="I83" s="11"/>
      <c r="J83" s="11"/>
      <c r="K83" s="11"/>
      <c r="L83" s="11"/>
      <c r="M83" s="11"/>
      <c r="N83" s="11"/>
      <c r="O83" s="11"/>
      <c r="P83" s="19"/>
    </row>
    <row r="84" spans="1:16" x14ac:dyDescent="0.25">
      <c r="A84" s="58"/>
      <c r="B84" s="85"/>
      <c r="C84" s="85"/>
      <c r="D84" s="18"/>
      <c r="E84" s="80"/>
      <c r="G84" s="58"/>
      <c r="H84" s="18"/>
      <c r="I84" s="18"/>
      <c r="J84" s="18"/>
      <c r="K84" s="18" t="s">
        <v>119</v>
      </c>
      <c r="L84" s="18"/>
      <c r="M84" s="18"/>
      <c r="N84" s="18"/>
      <c r="O84" s="52"/>
      <c r="P84" s="80"/>
    </row>
  </sheetData>
  <sheetProtection selectLockedCells="1"/>
  <mergeCells count="15">
    <mergeCell ref="K5:M5"/>
    <mergeCell ref="AE24:AM24"/>
    <mergeCell ref="AE25:AF25"/>
    <mergeCell ref="AE37:AM37"/>
    <mergeCell ref="U6:AC6"/>
    <mergeCell ref="AE6:AG6"/>
    <mergeCell ref="U10:AC10"/>
    <mergeCell ref="AE12:AG12"/>
    <mergeCell ref="U13:W13"/>
    <mergeCell ref="U19:W19"/>
    <mergeCell ref="U3:AC3"/>
    <mergeCell ref="AE3:AM3"/>
    <mergeCell ref="U4:AC4"/>
    <mergeCell ref="O5:P5"/>
    <mergeCell ref="U5:AC5"/>
  </mergeCells>
  <pageMargins left="0.51" right="0.17" top="0.17" bottom="0.17" header="0.5" footer="0.17"/>
  <pageSetup scale="105" fitToWidth="0" fitToHeight="0" orientation="portrait" cellComments="asDisplayed" r:id="rId1"/>
  <rowBreaks count="1" manualBreakCount="1">
    <brk id="58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zoomScale="70" zoomScaleNormal="70" workbookViewId="0">
      <selection activeCell="V29" sqref="V2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 t="e">
        <f>AB11</f>
        <v>#REF!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DATE(YEAR(Q3),MONTH(Q3)+6,DAY(EOMONTH(Q3,1)))</f>
        <v>44041</v>
      </c>
      <c r="L5" s="387"/>
      <c r="M5" s="387"/>
      <c r="N5" s="213"/>
      <c r="O5" s="388">
        <f>K5</f>
        <v>44041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44041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 t="e">
        <f>C23</f>
        <v>#REF!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610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>
        <f>INT(C15)</f>
        <v>0</v>
      </c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610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 t="e">
        <f>AK4+AK11-AK17</f>
        <v>#REF!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30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 t="e">
        <f>#REF!</f>
        <v>#REF!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/>
      <c r="B25" s="259" t="s">
        <v>35</v>
      </c>
      <c r="C25" s="300"/>
      <c r="D25" s="330" t="s">
        <v>64</v>
      </c>
      <c r="E25" s="284"/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/>
      <c r="B26" s="259" t="s">
        <v>41</v>
      </c>
      <c r="C26" s="300"/>
      <c r="D26" s="330" t="s">
        <v>67</v>
      </c>
      <c r="E26" s="284"/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30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SUM(E25:E26)</f>
        <v>0</v>
      </c>
      <c r="H28" s="260">
        <f>SUM(F25:F26)</f>
        <v>0</v>
      </c>
      <c r="I28" s="347">
        <f>G28</f>
        <v>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/>
      <c r="B29" s="259" t="s">
        <v>35</v>
      </c>
      <c r="C29" s="300"/>
      <c r="D29" s="330" t="s">
        <v>64</v>
      </c>
      <c r="E29" s="284"/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610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/>
      <c r="B30" s="259" t="s">
        <v>41</v>
      </c>
      <c r="C30" s="300"/>
      <c r="D30" s="330" t="s">
        <v>67</v>
      </c>
      <c r="E30" s="284"/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-610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 t="e">
        <f>AB30+AB11</f>
        <v>#REF!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SUM(E29:E30)</f>
        <v>0</v>
      </c>
      <c r="H32" s="260">
        <f>SUM(F29:F30)</f>
        <v>0</v>
      </c>
      <c r="I32" s="252">
        <f t="shared" si="3"/>
        <v>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44041</v>
      </c>
      <c r="AG32" s="213" t="s">
        <v>81</v>
      </c>
      <c r="AH32" s="213"/>
      <c r="AI32" s="213"/>
      <c r="AJ32" s="278">
        <f>AI7</f>
        <v>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610</v>
      </c>
      <c r="AG34" s="213" t="s">
        <v>87</v>
      </c>
      <c r="AH34" s="213"/>
      <c r="AI34" s="213"/>
      <c r="AJ34" s="280" t="e">
        <f>TEXT(AB31,"#,###.00")</f>
        <v>#REF!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>
        <v>30</v>
      </c>
      <c r="H39" s="250"/>
      <c r="I39" s="347">
        <f>G39</f>
        <v>30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 t="e">
        <f>AB31-Z37</f>
        <v>#REF!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0</v>
      </c>
      <c r="F61" s="325"/>
      <c r="G61" s="325">
        <f t="shared" si="4"/>
        <v>30</v>
      </c>
      <c r="H61" s="325"/>
      <c r="I61" s="325">
        <f t="shared" si="4"/>
        <v>30</v>
      </c>
      <c r="J61" s="325"/>
      <c r="K61" s="325">
        <f>SUM(K11:K60)</f>
        <v>580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44041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0</v>
      </c>
      <c r="P72" s="218"/>
    </row>
    <row r="73" spans="1:29" ht="18.95" customHeight="1" x14ac:dyDescent="0.25">
      <c r="A73" s="211" t="s">
        <v>30</v>
      </c>
      <c r="B73" s="269">
        <f>E61</f>
        <v>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30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-30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 t="e">
        <f>C23</f>
        <v>#REF!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30</v>
      </c>
      <c r="P78" s="218"/>
    </row>
    <row r="79" spans="1:29" ht="18.95" customHeight="1" x14ac:dyDescent="0.25">
      <c r="A79" s="211" t="s">
        <v>30</v>
      </c>
      <c r="B79" s="271">
        <f>I61+(J61/100)</f>
        <v>30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610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580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 t="e">
        <f>B78+B79-B80</f>
        <v>#REF!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 t="e">
        <f>C75+C81+C87</f>
        <v>#REF!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zoomScale="70" zoomScaleNormal="70" workbookViewId="0">
      <selection activeCell="V29" sqref="V2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 t="e">
        <f>AB11</f>
        <v>#REF!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DATE(YEAR(Q3),MONTH(Q3)+7,DAY(EOMONTH(Q3,1)))</f>
        <v>44072</v>
      </c>
      <c r="L5" s="387"/>
      <c r="M5" s="387"/>
      <c r="N5" s="213"/>
      <c r="O5" s="388">
        <f>K5</f>
        <v>44072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44072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 t="e">
        <f>C23</f>
        <v>#REF!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610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>
        <f>INT(C15)</f>
        <v>0</v>
      </c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610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 t="e">
        <f>AK4+AK11-AK17</f>
        <v>#REF!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30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 t="e">
        <f>#REF!</f>
        <v>#REF!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/>
      <c r="B25" s="259" t="s">
        <v>35</v>
      </c>
      <c r="C25" s="300"/>
      <c r="D25" s="330" t="s">
        <v>64</v>
      </c>
      <c r="E25" s="284"/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/>
      <c r="B26" s="259" t="s">
        <v>41</v>
      </c>
      <c r="C26" s="300"/>
      <c r="D26" s="330" t="s">
        <v>67</v>
      </c>
      <c r="E26" s="284"/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30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SUM(E25:E26)</f>
        <v>0</v>
      </c>
      <c r="H28" s="260">
        <f>SUM(F25:F26)</f>
        <v>0</v>
      </c>
      <c r="I28" s="347">
        <f>G28</f>
        <v>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/>
      <c r="B29" s="259" t="s">
        <v>35</v>
      </c>
      <c r="C29" s="300"/>
      <c r="D29" s="330" t="s">
        <v>64</v>
      </c>
      <c r="E29" s="284"/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610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/>
      <c r="B30" s="259" t="s">
        <v>41</v>
      </c>
      <c r="C30" s="300"/>
      <c r="D30" s="330" t="s">
        <v>67</v>
      </c>
      <c r="E30" s="284"/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-610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 t="e">
        <f>AB30+AB11</f>
        <v>#REF!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SUM(E29:E30)</f>
        <v>0</v>
      </c>
      <c r="H32" s="260">
        <f>SUM(F29:F30)</f>
        <v>0</v>
      </c>
      <c r="I32" s="252">
        <f t="shared" si="3"/>
        <v>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44072</v>
      </c>
      <c r="AG32" s="213" t="s">
        <v>81</v>
      </c>
      <c r="AH32" s="213"/>
      <c r="AI32" s="213"/>
      <c r="AJ32" s="278">
        <f>AI7</f>
        <v>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610</v>
      </c>
      <c r="AG34" s="213" t="s">
        <v>87</v>
      </c>
      <c r="AH34" s="213"/>
      <c r="AI34" s="213"/>
      <c r="AJ34" s="280" t="e">
        <f>TEXT(AB31,"#,###.00")</f>
        <v>#REF!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>
        <v>30</v>
      </c>
      <c r="H39" s="250"/>
      <c r="I39" s="347">
        <f>G39</f>
        <v>30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 t="e">
        <f>AB31-Z37</f>
        <v>#REF!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0</v>
      </c>
      <c r="F61" s="325"/>
      <c r="G61" s="325">
        <f t="shared" si="4"/>
        <v>30</v>
      </c>
      <c r="H61" s="325"/>
      <c r="I61" s="325">
        <f t="shared" si="4"/>
        <v>30</v>
      </c>
      <c r="J61" s="325"/>
      <c r="K61" s="325">
        <f>SUM(K11:K60)</f>
        <v>580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44072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0</v>
      </c>
      <c r="P72" s="218"/>
    </row>
    <row r="73" spans="1:29" ht="18.95" customHeight="1" x14ac:dyDescent="0.25">
      <c r="A73" s="211" t="s">
        <v>30</v>
      </c>
      <c r="B73" s="269">
        <f>E61</f>
        <v>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30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-30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 t="e">
        <f>C23</f>
        <v>#REF!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30</v>
      </c>
      <c r="P78" s="218"/>
    </row>
    <row r="79" spans="1:29" ht="18.95" customHeight="1" x14ac:dyDescent="0.25">
      <c r="A79" s="211" t="s">
        <v>30</v>
      </c>
      <c r="B79" s="271">
        <f>I61+(J61/100)</f>
        <v>30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610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580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 t="e">
        <f>B78+B79-B80</f>
        <v>#REF!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 t="e">
        <f>C75+C81+C87</f>
        <v>#REF!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zoomScale="70" zoomScaleNormal="70" workbookViewId="0">
      <selection activeCell="V29" sqref="V2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 t="e">
        <f>AB11</f>
        <v>#REF!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DATE(YEAR(Q3),MONTH(Q3)+8,DAY(EOMONTH(Q3,1)))</f>
        <v>44103</v>
      </c>
      <c r="L5" s="387"/>
      <c r="M5" s="387"/>
      <c r="N5" s="213"/>
      <c r="O5" s="388">
        <f>K5</f>
        <v>44103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44103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 t="e">
        <f>C23</f>
        <v>#REF!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610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>
        <f>INT(C15)</f>
        <v>0</v>
      </c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610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 t="e">
        <f>AK4+AK11-AK17</f>
        <v>#REF!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30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 t="e">
        <f>#REF!</f>
        <v>#REF!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/>
      <c r="B25" s="259" t="s">
        <v>35</v>
      </c>
      <c r="C25" s="300"/>
      <c r="D25" s="330" t="s">
        <v>64</v>
      </c>
      <c r="E25" s="284"/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/>
      <c r="B26" s="259" t="s">
        <v>41</v>
      </c>
      <c r="C26" s="300"/>
      <c r="D26" s="330" t="s">
        <v>67</v>
      </c>
      <c r="E26" s="284"/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30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SUM(E25:E26)</f>
        <v>0</v>
      </c>
      <c r="H28" s="260">
        <f>SUM(F25:F26)</f>
        <v>0</v>
      </c>
      <c r="I28" s="347">
        <f>G28</f>
        <v>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/>
      <c r="B29" s="259" t="s">
        <v>35</v>
      </c>
      <c r="C29" s="300"/>
      <c r="D29" s="330" t="s">
        <v>64</v>
      </c>
      <c r="E29" s="284"/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610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/>
      <c r="B30" s="259" t="s">
        <v>41</v>
      </c>
      <c r="C30" s="300"/>
      <c r="D30" s="330" t="s">
        <v>67</v>
      </c>
      <c r="E30" s="284"/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-610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 t="e">
        <f>AB30+AB11</f>
        <v>#REF!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SUM(E29:E30)</f>
        <v>0</v>
      </c>
      <c r="H32" s="260">
        <f>SUM(F29:F30)</f>
        <v>0</v>
      </c>
      <c r="I32" s="252">
        <f t="shared" si="3"/>
        <v>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44103</v>
      </c>
      <c r="AG32" s="213" t="s">
        <v>81</v>
      </c>
      <c r="AH32" s="213"/>
      <c r="AI32" s="213"/>
      <c r="AJ32" s="278">
        <f>AI7</f>
        <v>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610</v>
      </c>
      <c r="AG34" s="213" t="s">
        <v>87</v>
      </c>
      <c r="AH34" s="213"/>
      <c r="AI34" s="213"/>
      <c r="AJ34" s="280" t="e">
        <f>TEXT(AB31,"#,###.00")</f>
        <v>#REF!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>
        <v>30</v>
      </c>
      <c r="H39" s="250"/>
      <c r="I39" s="347">
        <f>G39</f>
        <v>30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 t="e">
        <f>AB31-Z37</f>
        <v>#REF!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0</v>
      </c>
      <c r="F61" s="325"/>
      <c r="G61" s="325">
        <f t="shared" si="4"/>
        <v>30</v>
      </c>
      <c r="H61" s="325"/>
      <c r="I61" s="325">
        <f t="shared" si="4"/>
        <v>30</v>
      </c>
      <c r="J61" s="325"/>
      <c r="K61" s="325">
        <f>SUM(K11:K60)</f>
        <v>580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44103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0</v>
      </c>
      <c r="P72" s="218"/>
    </row>
    <row r="73" spans="1:29" ht="18.95" customHeight="1" x14ac:dyDescent="0.25">
      <c r="A73" s="211" t="s">
        <v>30</v>
      </c>
      <c r="B73" s="269">
        <f>E61</f>
        <v>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30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-30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 t="e">
        <f>C23</f>
        <v>#REF!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30</v>
      </c>
      <c r="P78" s="218"/>
    </row>
    <row r="79" spans="1:29" ht="18.95" customHeight="1" x14ac:dyDescent="0.25">
      <c r="A79" s="211" t="s">
        <v>30</v>
      </c>
      <c r="B79" s="271">
        <f>I61+(J61/100)</f>
        <v>30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610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580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 t="e">
        <f>B78+B79-B80</f>
        <v>#REF!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 t="e">
        <f>C75+C81+C87</f>
        <v>#REF!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zoomScale="70" zoomScaleNormal="70" workbookViewId="0">
      <selection activeCell="V29" sqref="V2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 t="e">
        <f>AB11</f>
        <v>#REF!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DATE(YEAR(Q3),MONTH(Q3)+9,DAY(EOMONTH(Q3,1)))</f>
        <v>44133</v>
      </c>
      <c r="L5" s="387"/>
      <c r="M5" s="387"/>
      <c r="N5" s="213"/>
      <c r="O5" s="388">
        <f>K5</f>
        <v>44133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44133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 t="e">
        <f>C23</f>
        <v>#REF!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610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>
        <f>INT(C15)</f>
        <v>0</v>
      </c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610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 t="e">
        <f>AK4+AK11-AK17</f>
        <v>#REF!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30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 t="e">
        <f>#REF!</f>
        <v>#REF!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/>
      <c r="B25" s="259" t="s">
        <v>35</v>
      </c>
      <c r="C25" s="300"/>
      <c r="D25" s="330" t="s">
        <v>64</v>
      </c>
      <c r="E25" s="284"/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/>
      <c r="B26" s="259" t="s">
        <v>41</v>
      </c>
      <c r="C26" s="300"/>
      <c r="D26" s="330" t="s">
        <v>67</v>
      </c>
      <c r="E26" s="284"/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30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SUM(E25:E26)</f>
        <v>0</v>
      </c>
      <c r="H28" s="260">
        <f>SUM(F25:F26)</f>
        <v>0</v>
      </c>
      <c r="I28" s="347">
        <f>G28</f>
        <v>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/>
      <c r="B29" s="259" t="s">
        <v>35</v>
      </c>
      <c r="C29" s="300"/>
      <c r="D29" s="330" t="s">
        <v>64</v>
      </c>
      <c r="E29" s="284"/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610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/>
      <c r="B30" s="259" t="s">
        <v>41</v>
      </c>
      <c r="C30" s="300"/>
      <c r="D30" s="330" t="s">
        <v>67</v>
      </c>
      <c r="E30" s="284"/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-610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 t="e">
        <f>AB30+AB11</f>
        <v>#REF!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SUM(E29:E30)</f>
        <v>0</v>
      </c>
      <c r="H32" s="260">
        <f>SUM(F29:F30)</f>
        <v>0</v>
      </c>
      <c r="I32" s="252">
        <f t="shared" si="3"/>
        <v>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44133</v>
      </c>
      <c r="AG32" s="213" t="s">
        <v>81</v>
      </c>
      <c r="AH32" s="213"/>
      <c r="AI32" s="213"/>
      <c r="AJ32" s="278">
        <f>AI7</f>
        <v>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610</v>
      </c>
      <c r="AG34" s="213" t="s">
        <v>87</v>
      </c>
      <c r="AH34" s="213"/>
      <c r="AI34" s="213"/>
      <c r="AJ34" s="280" t="e">
        <f>TEXT(AB31,"#,###.00")</f>
        <v>#REF!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>
        <v>30</v>
      </c>
      <c r="H39" s="250"/>
      <c r="I39" s="347">
        <f>G39</f>
        <v>30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 t="e">
        <f>AB31-Z37</f>
        <v>#REF!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0</v>
      </c>
      <c r="F61" s="325"/>
      <c r="G61" s="325">
        <f t="shared" si="4"/>
        <v>30</v>
      </c>
      <c r="H61" s="325"/>
      <c r="I61" s="325">
        <f t="shared" si="4"/>
        <v>30</v>
      </c>
      <c r="J61" s="325"/>
      <c r="K61" s="325">
        <f>SUM(K11:K60)</f>
        <v>580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44133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0</v>
      </c>
      <c r="P72" s="218"/>
    </row>
    <row r="73" spans="1:29" ht="18.95" customHeight="1" x14ac:dyDescent="0.25">
      <c r="A73" s="211" t="s">
        <v>30</v>
      </c>
      <c r="B73" s="269">
        <f>E61</f>
        <v>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30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-30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 t="e">
        <f>C23</f>
        <v>#REF!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30</v>
      </c>
      <c r="P78" s="218"/>
    </row>
    <row r="79" spans="1:29" ht="18.95" customHeight="1" x14ac:dyDescent="0.25">
      <c r="A79" s="211" t="s">
        <v>30</v>
      </c>
      <c r="B79" s="271">
        <f>I61+(J61/100)</f>
        <v>30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610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580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 t="e">
        <f>B78+B79-B80</f>
        <v>#REF!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 t="e">
        <f>C75+C81+C87</f>
        <v>#REF!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zoomScale="70" zoomScaleNormal="70" workbookViewId="0">
      <selection activeCell="V29" sqref="V2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 t="e">
        <f>AB11</f>
        <v>#REF!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DATE(YEAR(Q3),MONTH(Q3)+10,DAY(EOMONTH(Q3,1)))</f>
        <v>44164</v>
      </c>
      <c r="L5" s="387"/>
      <c r="M5" s="387"/>
      <c r="N5" s="213"/>
      <c r="O5" s="388">
        <f>K5</f>
        <v>44164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44164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 t="e">
        <f>C23</f>
        <v>#REF!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610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>
        <f>INT(C15)</f>
        <v>0</v>
      </c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610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 t="e">
        <f>AK4+AK11-AK17</f>
        <v>#REF!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30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 t="e">
        <f>#REF!</f>
        <v>#REF!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/>
      <c r="B25" s="259" t="s">
        <v>35</v>
      </c>
      <c r="C25" s="300"/>
      <c r="D25" s="330" t="s">
        <v>64</v>
      </c>
      <c r="E25" s="284"/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/>
      <c r="B26" s="259" t="s">
        <v>41</v>
      </c>
      <c r="C26" s="300"/>
      <c r="D26" s="330" t="s">
        <v>67</v>
      </c>
      <c r="E26" s="284"/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30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SUM(E25:E26)</f>
        <v>0</v>
      </c>
      <c r="H28" s="260">
        <f>SUM(F25:F26)</f>
        <v>0</v>
      </c>
      <c r="I28" s="347">
        <f>G28</f>
        <v>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/>
      <c r="B29" s="259" t="s">
        <v>35</v>
      </c>
      <c r="C29" s="300"/>
      <c r="D29" s="330" t="s">
        <v>64</v>
      </c>
      <c r="E29" s="284"/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610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/>
      <c r="B30" s="259" t="s">
        <v>41</v>
      </c>
      <c r="C30" s="300"/>
      <c r="D30" s="330" t="s">
        <v>67</v>
      </c>
      <c r="E30" s="284"/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-610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 t="e">
        <f>AB30+AB11</f>
        <v>#REF!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SUM(E29:E30)</f>
        <v>0</v>
      </c>
      <c r="H32" s="260">
        <f>SUM(F29:F30)</f>
        <v>0</v>
      </c>
      <c r="I32" s="252">
        <f t="shared" si="3"/>
        <v>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44164</v>
      </c>
      <c r="AG32" s="213" t="s">
        <v>81</v>
      </c>
      <c r="AH32" s="213"/>
      <c r="AI32" s="213"/>
      <c r="AJ32" s="278">
        <f>AI7</f>
        <v>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610</v>
      </c>
      <c r="AG34" s="213" t="s">
        <v>87</v>
      </c>
      <c r="AH34" s="213"/>
      <c r="AI34" s="213"/>
      <c r="AJ34" s="280" t="e">
        <f>TEXT(AB31,"#,###.00")</f>
        <v>#REF!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>
        <v>30</v>
      </c>
      <c r="H39" s="250"/>
      <c r="I39" s="347">
        <f>G39</f>
        <v>30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 t="e">
        <f>AB31-Z37</f>
        <v>#REF!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0</v>
      </c>
      <c r="F61" s="325"/>
      <c r="G61" s="325">
        <f t="shared" si="4"/>
        <v>30</v>
      </c>
      <c r="H61" s="325"/>
      <c r="I61" s="325">
        <f t="shared" si="4"/>
        <v>30</v>
      </c>
      <c r="J61" s="325"/>
      <c r="K61" s="325">
        <f>SUM(K11:K60)</f>
        <v>580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44164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0</v>
      </c>
      <c r="P72" s="218"/>
    </row>
    <row r="73" spans="1:29" ht="18.95" customHeight="1" x14ac:dyDescent="0.25">
      <c r="A73" s="211" t="s">
        <v>30</v>
      </c>
      <c r="B73" s="269">
        <f>E61</f>
        <v>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30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-30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 t="e">
        <f>C23</f>
        <v>#REF!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30</v>
      </c>
      <c r="P78" s="218"/>
    </row>
    <row r="79" spans="1:29" ht="18.95" customHeight="1" x14ac:dyDescent="0.25">
      <c r="A79" s="211" t="s">
        <v>30</v>
      </c>
      <c r="B79" s="271">
        <f>I61+(J61/100)</f>
        <v>30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610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580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 t="e">
        <f>B78+B79-B80</f>
        <v>#REF!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 t="e">
        <f>C75+C81+C87</f>
        <v>#REF!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topLeftCell="A12" zoomScale="70" zoomScaleNormal="70" workbookViewId="0">
      <selection activeCell="V29" sqref="V2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 t="e">
        <f>AB11</f>
        <v>#REF!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DATE(YEAR(Q3),MONTH(Q3)+11,DAY(EOMONTH(Q3,1)))</f>
        <v>44194</v>
      </c>
      <c r="L5" s="387"/>
      <c r="M5" s="387"/>
      <c r="N5" s="213"/>
      <c r="O5" s="388">
        <f>K5</f>
        <v>44194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44194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 t="e">
        <f>C23</f>
        <v>#REF!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610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>
        <f>INT(C15)</f>
        <v>0</v>
      </c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610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 t="e">
        <f>AK4+AK11-AK17</f>
        <v>#REF!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30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 t="e">
        <f>#REF!</f>
        <v>#REF!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/>
      <c r="B25" s="259" t="s">
        <v>35</v>
      </c>
      <c r="C25" s="300"/>
      <c r="D25" s="330" t="s">
        <v>64</v>
      </c>
      <c r="E25" s="284"/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/>
      <c r="B26" s="259" t="s">
        <v>41</v>
      </c>
      <c r="C26" s="300"/>
      <c r="D26" s="330" t="s">
        <v>67</v>
      </c>
      <c r="E26" s="284"/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30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SUM(E25:E26)</f>
        <v>0</v>
      </c>
      <c r="H28" s="260">
        <f>SUM(F25:F26)</f>
        <v>0</v>
      </c>
      <c r="I28" s="347">
        <f>G28</f>
        <v>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/>
      <c r="B29" s="259" t="s">
        <v>35</v>
      </c>
      <c r="C29" s="300"/>
      <c r="D29" s="330" t="s">
        <v>64</v>
      </c>
      <c r="E29" s="284"/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610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/>
      <c r="B30" s="259" t="s">
        <v>41</v>
      </c>
      <c r="C30" s="300"/>
      <c r="D30" s="330" t="s">
        <v>67</v>
      </c>
      <c r="E30" s="284"/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-610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 t="e">
        <f>AB30+AB11</f>
        <v>#REF!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SUM(E29:E30)</f>
        <v>0</v>
      </c>
      <c r="H32" s="260">
        <f>SUM(F29:F30)</f>
        <v>0</v>
      </c>
      <c r="I32" s="252">
        <f t="shared" si="3"/>
        <v>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44194</v>
      </c>
      <c r="AG32" s="213" t="s">
        <v>81</v>
      </c>
      <c r="AH32" s="213"/>
      <c r="AI32" s="213"/>
      <c r="AJ32" s="278">
        <f>AI7</f>
        <v>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610</v>
      </c>
      <c r="AG34" s="213" t="s">
        <v>87</v>
      </c>
      <c r="AH34" s="213"/>
      <c r="AI34" s="213"/>
      <c r="AJ34" s="280" t="e">
        <f>TEXT(AB31,"#,###.00")</f>
        <v>#REF!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>
        <v>30</v>
      </c>
      <c r="H39" s="250"/>
      <c r="I39" s="347">
        <f>G39</f>
        <v>30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 t="e">
        <f>AB31-Z37</f>
        <v>#REF!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0</v>
      </c>
      <c r="F61" s="325"/>
      <c r="G61" s="325">
        <f t="shared" si="4"/>
        <v>30</v>
      </c>
      <c r="H61" s="325"/>
      <c r="I61" s="325">
        <f t="shared" si="4"/>
        <v>30</v>
      </c>
      <c r="J61" s="325"/>
      <c r="K61" s="325">
        <f>SUM(K11:K60)</f>
        <v>580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44194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0</v>
      </c>
      <c r="P72" s="218"/>
    </row>
    <row r="73" spans="1:29" ht="18.95" customHeight="1" x14ac:dyDescent="0.25">
      <c r="A73" s="211" t="s">
        <v>30</v>
      </c>
      <c r="B73" s="269">
        <f>E61</f>
        <v>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30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-30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 t="e">
        <f>C23</f>
        <v>#REF!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30</v>
      </c>
      <c r="P78" s="218"/>
    </row>
    <row r="79" spans="1:29" ht="18.95" customHeight="1" x14ac:dyDescent="0.25">
      <c r="A79" s="211" t="s">
        <v>30</v>
      </c>
      <c r="B79" s="271">
        <f>I61+(J61/100)</f>
        <v>30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610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580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 t="e">
        <f>B78+B79-B80</f>
        <v>#REF!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 t="e">
        <f>C75+C81+C87</f>
        <v>#REF!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0"/>
  <sheetViews>
    <sheetView showGridLines="0" topLeftCell="A49" zoomScaleNormal="100" workbookViewId="0">
      <selection activeCell="P62" sqref="P62"/>
    </sheetView>
  </sheetViews>
  <sheetFormatPr defaultColWidth="9.28515625" defaultRowHeight="15" x14ac:dyDescent="0.25"/>
  <cols>
    <col min="1" max="1" width="16.7109375" style="9" customWidth="1"/>
    <col min="2" max="2" width="15.7109375" style="9" customWidth="1"/>
    <col min="3" max="3" width="11" style="13" customWidth="1"/>
    <col min="4" max="4" width="3.28515625" style="13" customWidth="1"/>
    <col min="5" max="5" width="6.7109375" style="9" customWidth="1"/>
    <col min="6" max="6" width="4.28515625" style="9" customWidth="1"/>
    <col min="7" max="7" width="6.7109375" style="9" customWidth="1"/>
    <col min="8" max="8" width="3.7109375" style="9" customWidth="1"/>
    <col min="9" max="9" width="6.7109375" style="9" customWidth="1"/>
    <col min="10" max="10" width="3.7109375" style="9" customWidth="1"/>
    <col min="11" max="11" width="11.42578125" style="170" customWidth="1"/>
    <col min="12" max="12" width="3.7109375" style="9" customWidth="1"/>
    <col min="13" max="13" width="6.7109375" style="9" customWidth="1"/>
    <col min="14" max="14" width="3.7109375" style="9" customWidth="1"/>
    <col min="15" max="15" width="6.7109375" style="9" customWidth="1"/>
    <col min="16" max="16" width="4.28515625" style="9" customWidth="1"/>
    <col min="17" max="17" width="9.28515625" style="9" hidden="1" customWidth="1"/>
    <col min="18" max="18" width="11" style="9" customWidth="1"/>
    <col min="19" max="19" width="2.7109375" style="9" customWidth="1"/>
    <col min="20" max="20" width="9.28515625" style="9"/>
    <col min="21" max="21" width="10.28515625" style="9" customWidth="1"/>
    <col min="22" max="27" width="9.28515625" style="9"/>
    <col min="28" max="28" width="12.5703125" style="9" bestFit="1" customWidth="1"/>
    <col min="29" max="29" width="8.42578125" style="9" customWidth="1"/>
    <col min="30" max="30" width="5.140625" style="9" customWidth="1"/>
    <col min="31" max="31" width="10.7109375" style="9" customWidth="1"/>
    <col min="32" max="32" width="9.42578125" style="9" customWidth="1"/>
    <col min="33" max="34" width="9.28515625" style="9"/>
    <col min="35" max="35" width="5.85546875" style="9" customWidth="1"/>
    <col min="36" max="36" width="10.7109375" style="9" customWidth="1"/>
    <col min="37" max="38" width="9.28515625" style="9"/>
    <col min="39" max="39" width="10.7109375" style="9" customWidth="1"/>
    <col min="40" max="48" width="9.28515625" style="9"/>
    <col min="49" max="49" width="9.28515625" style="9" customWidth="1"/>
    <col min="50" max="16384" width="9.28515625" style="9"/>
  </cols>
  <sheetData>
    <row r="1" spans="1:39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L1" s="115"/>
      <c r="M1" s="115"/>
      <c r="N1" s="115"/>
      <c r="O1" s="115"/>
      <c r="P1" s="115"/>
      <c r="AE1" s="11"/>
      <c r="AF1" s="11"/>
      <c r="AG1" s="11"/>
      <c r="AH1" s="11"/>
      <c r="AI1" s="11"/>
      <c r="AJ1" s="11"/>
      <c r="AK1" s="11"/>
      <c r="AL1" s="11"/>
      <c r="AM1" s="11"/>
    </row>
    <row r="2" spans="1:39" ht="15.75" thickBo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L2" s="115"/>
      <c r="M2" s="115"/>
      <c r="N2" s="115"/>
      <c r="O2" s="115"/>
      <c r="P2" s="115"/>
      <c r="AE2" s="11"/>
      <c r="AF2" s="11"/>
      <c r="AG2" s="11"/>
      <c r="AH2" s="11"/>
      <c r="AI2" s="11"/>
      <c r="AJ2" s="11"/>
      <c r="AK2" s="11"/>
      <c r="AL2" s="11"/>
      <c r="AM2" s="11"/>
    </row>
    <row r="3" spans="1:39" x14ac:dyDescent="0.25">
      <c r="A3" s="116"/>
      <c r="B3" s="117"/>
      <c r="C3" s="117"/>
      <c r="D3" s="117"/>
      <c r="E3" s="117"/>
      <c r="F3" s="118" t="s">
        <v>0</v>
      </c>
      <c r="G3" s="117"/>
      <c r="H3" s="117"/>
      <c r="I3" s="117"/>
      <c r="J3" s="117"/>
      <c r="K3" s="171"/>
      <c r="L3" s="117"/>
      <c r="M3" s="117"/>
      <c r="N3" s="117"/>
      <c r="O3" s="117"/>
      <c r="P3" s="119"/>
      <c r="Q3" s="6" t="e">
        <f>DATE(YEAR(#REF!),MONTH(#REF!)+1,DAY(#REF!))</f>
        <v>#REF!</v>
      </c>
      <c r="R3" s="7" t="s">
        <v>1</v>
      </c>
      <c r="S3" s="8"/>
      <c r="T3" s="7"/>
      <c r="U3" s="360" t="s">
        <v>2</v>
      </c>
      <c r="V3" s="361"/>
      <c r="W3" s="361"/>
      <c r="X3" s="361"/>
      <c r="Y3" s="361"/>
      <c r="Z3" s="361"/>
      <c r="AA3" s="361"/>
      <c r="AB3" s="361"/>
      <c r="AC3" s="362"/>
      <c r="AD3" s="7"/>
      <c r="AE3" s="350" t="s">
        <v>3</v>
      </c>
      <c r="AF3" s="350"/>
      <c r="AG3" s="350"/>
      <c r="AH3" s="350"/>
      <c r="AI3" s="350"/>
      <c r="AJ3" s="350"/>
      <c r="AK3" s="350"/>
      <c r="AL3" s="350"/>
      <c r="AM3" s="350"/>
    </row>
    <row r="4" spans="1:39" x14ac:dyDescent="0.25">
      <c r="A4" s="120"/>
      <c r="B4" s="121"/>
      <c r="C4" s="121"/>
      <c r="D4" s="121"/>
      <c r="E4" s="121"/>
      <c r="F4" s="121"/>
      <c r="G4" s="121"/>
      <c r="H4" s="121"/>
      <c r="I4" s="121"/>
      <c r="J4" s="121"/>
      <c r="K4" s="179"/>
      <c r="L4" s="121"/>
      <c r="M4" s="121"/>
      <c r="N4" s="121"/>
      <c r="O4" s="121"/>
      <c r="P4" s="122"/>
      <c r="R4" s="13">
        <f>November!M53+November!N53/100</f>
        <v>150</v>
      </c>
      <c r="S4" s="14"/>
      <c r="U4" s="363" t="s">
        <v>4</v>
      </c>
      <c r="V4" s="351"/>
      <c r="W4" s="351"/>
      <c r="X4" s="351"/>
      <c r="Y4" s="351"/>
      <c r="Z4" s="351"/>
      <c r="AA4" s="351"/>
      <c r="AB4" s="351"/>
      <c r="AC4" s="364"/>
      <c r="AD4" s="15"/>
      <c r="AE4" s="11" t="s">
        <v>5</v>
      </c>
      <c r="AF4" s="11"/>
      <c r="AG4" s="11"/>
      <c r="AH4" s="17" t="s">
        <v>6</v>
      </c>
      <c r="AI4" s="11"/>
      <c r="AJ4" s="11"/>
      <c r="AK4" s="18">
        <f>AB11</f>
        <v>1037.6500000000001</v>
      </c>
      <c r="AL4" s="11" t="s">
        <v>7</v>
      </c>
      <c r="AM4" s="11"/>
    </row>
    <row r="5" spans="1:39" x14ac:dyDescent="0.25">
      <c r="A5" s="123" t="s">
        <v>8</v>
      </c>
      <c r="B5" s="121"/>
      <c r="C5" s="121"/>
      <c r="D5" s="121"/>
      <c r="E5" s="124" t="s">
        <v>9</v>
      </c>
      <c r="F5" s="121" t="s">
        <v>10</v>
      </c>
      <c r="G5" s="121"/>
      <c r="H5" s="121"/>
      <c r="I5" s="121"/>
      <c r="J5" s="121"/>
      <c r="K5" s="172" t="e">
        <f>DATE(YEAR(Q3),MONTH(Q3),DAY(EOMONTH(Q3,-1)))</f>
        <v>#REF!</v>
      </c>
      <c r="L5" s="167"/>
      <c r="M5" s="167"/>
      <c r="N5" s="121"/>
      <c r="O5" s="168" t="e">
        <f>K5</f>
        <v>#REF!</v>
      </c>
      <c r="P5" s="169"/>
      <c r="S5" s="14"/>
      <c r="U5" s="365" t="s">
        <v>11</v>
      </c>
      <c r="V5" s="354"/>
      <c r="W5" s="354"/>
      <c r="X5" s="354"/>
      <c r="Y5" s="354"/>
      <c r="Z5" s="354"/>
      <c r="AA5" s="354"/>
      <c r="AB5" s="354"/>
      <c r="AC5" s="366"/>
      <c r="AE5" s="11"/>
      <c r="AF5" s="11"/>
      <c r="AG5" s="11"/>
      <c r="AH5" s="11"/>
      <c r="AI5" s="11"/>
      <c r="AJ5" s="11"/>
      <c r="AK5" s="11"/>
      <c r="AL5" s="11"/>
      <c r="AM5" s="11"/>
    </row>
    <row r="6" spans="1:39" s="26" customFormat="1" x14ac:dyDescent="0.25">
      <c r="A6" s="125" t="s">
        <v>12</v>
      </c>
      <c r="B6" s="23"/>
      <c r="C6" s="23"/>
      <c r="D6" s="23"/>
      <c r="E6" s="23" t="s">
        <v>13</v>
      </c>
      <c r="F6" s="23"/>
      <c r="G6" s="23" t="s">
        <v>14</v>
      </c>
      <c r="H6" s="23"/>
      <c r="I6" s="23"/>
      <c r="J6" s="23"/>
      <c r="K6" s="181" t="s">
        <v>15</v>
      </c>
      <c r="L6" s="23"/>
      <c r="M6" s="23"/>
      <c r="N6" s="23"/>
      <c r="O6" s="23" t="s">
        <v>16</v>
      </c>
      <c r="P6" s="25"/>
      <c r="S6" s="27"/>
      <c r="U6" s="367" t="s">
        <v>17</v>
      </c>
      <c r="V6" s="358"/>
      <c r="W6" s="358"/>
      <c r="X6" s="358"/>
      <c r="Y6" s="358"/>
      <c r="Z6" s="358"/>
      <c r="AA6" s="358"/>
      <c r="AB6" s="358"/>
      <c r="AC6" s="368"/>
      <c r="AE6" s="354" t="s">
        <v>18</v>
      </c>
      <c r="AF6" s="354"/>
      <c r="AG6" s="354"/>
      <c r="AH6" s="23"/>
      <c r="AI6" s="23"/>
      <c r="AJ6" s="23"/>
      <c r="AK6" s="23"/>
      <c r="AL6" s="23"/>
      <c r="AM6" s="23"/>
    </row>
    <row r="7" spans="1:39" s="26" customFormat="1" x14ac:dyDescent="0.25">
      <c r="A7" s="125"/>
      <c r="B7" s="23"/>
      <c r="C7" s="23"/>
      <c r="D7" s="23"/>
      <c r="E7" s="23"/>
      <c r="F7" s="23"/>
      <c r="G7" s="23"/>
      <c r="H7" s="23"/>
      <c r="I7" s="23"/>
      <c r="J7" s="23"/>
      <c r="K7" s="181"/>
      <c r="L7" s="23"/>
      <c r="M7" s="23"/>
      <c r="N7" s="23"/>
      <c r="O7" s="23"/>
      <c r="P7" s="25"/>
      <c r="S7" s="27"/>
      <c r="U7" s="29"/>
      <c r="V7" s="23"/>
      <c r="W7" s="23"/>
      <c r="X7" s="23"/>
      <c r="Y7" s="23"/>
      <c r="Z7" s="23"/>
      <c r="AA7" s="23"/>
      <c r="AB7" s="23"/>
      <c r="AC7" s="28"/>
      <c r="AE7" s="23" t="s">
        <v>19</v>
      </c>
      <c r="AF7" s="23"/>
      <c r="AG7" s="23"/>
      <c r="AH7" s="23"/>
      <c r="AI7" s="112">
        <f>Z18</f>
        <v>387</v>
      </c>
      <c r="AJ7" s="23"/>
      <c r="AK7" s="23"/>
      <c r="AL7" s="23"/>
      <c r="AM7" s="23"/>
    </row>
    <row r="8" spans="1:39" s="38" customFormat="1" x14ac:dyDescent="0.25">
      <c r="A8" s="126"/>
      <c r="B8" s="127"/>
      <c r="C8" s="128"/>
      <c r="D8" s="129" t="s">
        <v>20</v>
      </c>
      <c r="E8" s="34" t="s">
        <v>21</v>
      </c>
      <c r="F8" s="35"/>
      <c r="G8" s="35"/>
      <c r="H8" s="36"/>
      <c r="I8" s="34" t="s">
        <v>22</v>
      </c>
      <c r="J8" s="35"/>
      <c r="K8" s="173"/>
      <c r="L8" s="36"/>
      <c r="M8" s="34" t="s">
        <v>23</v>
      </c>
      <c r="N8" s="35"/>
      <c r="O8" s="35"/>
      <c r="P8" s="37"/>
      <c r="R8" s="38" t="s">
        <v>24</v>
      </c>
      <c r="S8" s="39"/>
      <c r="U8" s="16" t="s">
        <v>25</v>
      </c>
      <c r="V8" s="40" t="str">
        <f>A5</f>
        <v xml:space="preserve">     FREETOWN ENGLISH</v>
      </c>
      <c r="W8" s="40"/>
      <c r="X8" s="40"/>
      <c r="Y8" s="40"/>
      <c r="Z8" s="40"/>
      <c r="AA8" s="11" t="s">
        <v>26</v>
      </c>
      <c r="AB8" s="41" t="e">
        <f>K5</f>
        <v>#REF!</v>
      </c>
      <c r="AC8" s="42"/>
      <c r="AE8" s="23" t="s">
        <v>27</v>
      </c>
      <c r="AF8" s="43"/>
      <c r="AG8" s="43"/>
      <c r="AH8" s="43"/>
      <c r="AI8" s="43"/>
      <c r="AJ8" s="43"/>
      <c r="AK8" s="43"/>
      <c r="AL8" s="43"/>
      <c r="AM8" s="43"/>
    </row>
    <row r="9" spans="1:39" s="38" customFormat="1" x14ac:dyDescent="0.25">
      <c r="A9" s="45" t="s">
        <v>28</v>
      </c>
      <c r="B9" s="46" t="s">
        <v>29</v>
      </c>
      <c r="C9" s="46"/>
      <c r="D9" s="130"/>
      <c r="E9" s="131" t="s">
        <v>30</v>
      </c>
      <c r="F9" s="46"/>
      <c r="G9" s="131" t="s">
        <v>31</v>
      </c>
      <c r="H9" s="46"/>
      <c r="I9" s="131" t="s">
        <v>30</v>
      </c>
      <c r="J9" s="46"/>
      <c r="K9" s="174" t="s">
        <v>31</v>
      </c>
      <c r="L9" s="46"/>
      <c r="M9" s="131" t="s">
        <v>30</v>
      </c>
      <c r="N9" s="46"/>
      <c r="O9" s="131" t="s">
        <v>31</v>
      </c>
      <c r="P9" s="50"/>
      <c r="S9" s="39"/>
      <c r="U9" s="51"/>
      <c r="V9" s="43"/>
      <c r="W9" s="43"/>
      <c r="X9" s="43"/>
      <c r="Y9" s="43"/>
      <c r="Z9" s="43"/>
      <c r="AA9" s="43"/>
      <c r="AB9" s="43"/>
      <c r="AC9" s="44"/>
      <c r="AE9" s="11" t="s">
        <v>32</v>
      </c>
      <c r="AF9" s="43"/>
      <c r="AG9" s="43"/>
      <c r="AH9" s="43"/>
      <c r="AI9" s="52">
        <f>C11</f>
        <v>185</v>
      </c>
      <c r="AJ9" s="43"/>
      <c r="AK9" s="43"/>
      <c r="AL9" s="43"/>
      <c r="AM9" s="43"/>
    </row>
    <row r="10" spans="1:39" x14ac:dyDescent="0.25">
      <c r="A10" s="132"/>
      <c r="B10" s="133" t="s">
        <v>33</v>
      </c>
      <c r="C10" s="134"/>
      <c r="D10" s="134"/>
      <c r="E10" s="134"/>
      <c r="F10" s="134"/>
      <c r="G10" s="134"/>
      <c r="H10" s="134"/>
      <c r="I10" s="135" t="str">
        <f>IF(ISBLANK(G10)," ",G10)</f>
        <v xml:space="preserve"> </v>
      </c>
      <c r="J10" s="135" t="str">
        <f>IF(ISBLANK(H10)," ",H10)</f>
        <v xml:space="preserve"> </v>
      </c>
      <c r="K10" s="175"/>
      <c r="L10" s="134"/>
      <c r="M10" s="134"/>
      <c r="N10" s="134"/>
      <c r="O10" s="134"/>
      <c r="P10" s="136"/>
      <c r="S10" s="14"/>
      <c r="U10" s="369" t="s">
        <v>34</v>
      </c>
      <c r="V10" s="359"/>
      <c r="W10" s="359"/>
      <c r="X10" s="359"/>
      <c r="Y10" s="359"/>
      <c r="Z10" s="359"/>
      <c r="AA10" s="359"/>
      <c r="AB10" s="359"/>
      <c r="AC10" s="370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ht="16.5" x14ac:dyDescent="0.3">
      <c r="A11" s="132"/>
      <c r="B11" s="137" t="s">
        <v>109</v>
      </c>
      <c r="C11" s="138">
        <f>SUMIF(D:D,"W",E:E)+SUMIF(D:D,"W",F:F)/100</f>
        <v>185</v>
      </c>
      <c r="D11" s="134"/>
      <c r="E11" s="134"/>
      <c r="F11" s="134"/>
      <c r="G11" s="134"/>
      <c r="H11" s="134"/>
      <c r="I11" s="135" t="str">
        <f t="shared" ref="I11:J52" si="0">IF(ISBLANK(G11)," ",G11)</f>
        <v xml:space="preserve"> </v>
      </c>
      <c r="J11" s="135" t="str">
        <f t="shared" si="0"/>
        <v xml:space="preserve"> </v>
      </c>
      <c r="K11" s="175"/>
      <c r="L11" s="134"/>
      <c r="M11" s="134"/>
      <c r="N11" s="134"/>
      <c r="O11" s="134"/>
      <c r="P11" s="136"/>
      <c r="S11" s="14"/>
      <c r="U11" s="61" t="s">
        <v>36</v>
      </c>
      <c r="V11" s="11"/>
      <c r="W11" s="11"/>
      <c r="X11" s="17" t="s">
        <v>37</v>
      </c>
      <c r="Y11" s="11"/>
      <c r="Z11" s="11"/>
      <c r="AA11" s="11"/>
      <c r="AB11" s="62">
        <f>C23</f>
        <v>1037.6500000000001</v>
      </c>
      <c r="AC11" s="19" t="s">
        <v>38</v>
      </c>
      <c r="AE11" s="11" t="s">
        <v>39</v>
      </c>
      <c r="AF11" s="11"/>
      <c r="AG11" s="11"/>
      <c r="AH11" s="11"/>
      <c r="AI11" s="11"/>
      <c r="AJ11" s="11"/>
      <c r="AK11" s="52">
        <f>AI9+AI7</f>
        <v>572</v>
      </c>
      <c r="AL11" s="11" t="s">
        <v>40</v>
      </c>
      <c r="AM11" s="11"/>
    </row>
    <row r="12" spans="1:39" ht="16.5" x14ac:dyDescent="0.3">
      <c r="A12" s="132"/>
      <c r="B12" s="137" t="s">
        <v>41</v>
      </c>
      <c r="C12" s="138">
        <f>SUMIF(D:D,"C",E:E)+SUMIF(D:D,"C",F:F)/100</f>
        <v>387</v>
      </c>
      <c r="D12" s="134"/>
      <c r="E12" s="134"/>
      <c r="F12" s="134"/>
      <c r="G12" s="134"/>
      <c r="H12" s="134"/>
      <c r="I12" s="135" t="str">
        <f t="shared" si="0"/>
        <v xml:space="preserve"> </v>
      </c>
      <c r="J12" s="135" t="str">
        <f t="shared" si="0"/>
        <v xml:space="preserve"> </v>
      </c>
      <c r="K12" s="175"/>
      <c r="L12" s="134"/>
      <c r="M12" s="134"/>
      <c r="N12" s="134"/>
      <c r="O12" s="134"/>
      <c r="P12" s="136"/>
      <c r="S12" s="14"/>
      <c r="U12" s="16"/>
      <c r="V12" s="11"/>
      <c r="W12" s="11"/>
      <c r="X12" s="11"/>
      <c r="Y12" s="11"/>
      <c r="Z12" s="11"/>
      <c r="AA12" s="11"/>
      <c r="AB12" s="11"/>
      <c r="AC12" s="19"/>
      <c r="AE12" s="354" t="s">
        <v>42</v>
      </c>
      <c r="AF12" s="354"/>
      <c r="AG12" s="354"/>
      <c r="AH12" s="11"/>
      <c r="AI12" s="11"/>
      <c r="AJ12" s="11"/>
      <c r="AK12" s="11"/>
      <c r="AL12" s="11"/>
      <c r="AM12" s="11"/>
    </row>
    <row r="13" spans="1:39" ht="16.5" x14ac:dyDescent="0.3">
      <c r="A13" s="132"/>
      <c r="B13" s="137"/>
      <c r="C13" s="138"/>
      <c r="D13" s="134"/>
      <c r="E13" s="134"/>
      <c r="F13" s="134"/>
      <c r="G13" s="134"/>
      <c r="H13" s="134"/>
      <c r="I13" s="135"/>
      <c r="J13" s="135"/>
      <c r="K13" s="175"/>
      <c r="L13" s="134"/>
      <c r="M13" s="134"/>
      <c r="N13" s="134"/>
      <c r="O13" s="134"/>
      <c r="P13" s="136"/>
      <c r="S13" s="14"/>
      <c r="U13" s="365" t="s">
        <v>43</v>
      </c>
      <c r="V13" s="354"/>
      <c r="W13" s="354"/>
      <c r="X13" s="11"/>
      <c r="Y13" s="11"/>
      <c r="Z13" s="11"/>
      <c r="AA13" s="11"/>
      <c r="AB13" s="11"/>
      <c r="AC13" s="19"/>
      <c r="AE13" s="23" t="s">
        <v>44</v>
      </c>
      <c r="AF13" s="11"/>
      <c r="AG13" s="11"/>
      <c r="AH13" s="11"/>
      <c r="AI13" s="18">
        <f>Z29</f>
        <v>292.5</v>
      </c>
      <c r="AJ13" s="11"/>
      <c r="AK13" s="11"/>
      <c r="AL13" s="11"/>
      <c r="AM13" s="11"/>
    </row>
    <row r="14" spans="1:39" ht="15.75" x14ac:dyDescent="0.25">
      <c r="A14" s="132"/>
      <c r="B14" s="103" t="s">
        <v>110</v>
      </c>
      <c r="C14" s="138">
        <v>50</v>
      </c>
      <c r="D14" s="134"/>
      <c r="E14" s="134"/>
      <c r="F14" s="134"/>
      <c r="G14" s="134"/>
      <c r="H14" s="134"/>
      <c r="I14" s="135"/>
      <c r="J14" s="135"/>
      <c r="K14" s="175"/>
      <c r="L14" s="134"/>
      <c r="M14" s="134"/>
      <c r="N14" s="134"/>
      <c r="O14" s="134"/>
      <c r="P14" s="136"/>
      <c r="S14" s="14"/>
      <c r="U14" s="58" t="s">
        <v>46</v>
      </c>
      <c r="V14" s="18"/>
      <c r="W14" s="18"/>
      <c r="X14" s="11"/>
      <c r="Y14" s="52">
        <f>C12</f>
        <v>387</v>
      </c>
      <c r="Z14" s="11"/>
      <c r="AA14" s="11"/>
      <c r="AB14" s="11"/>
      <c r="AC14" s="19"/>
      <c r="AE14" s="23" t="s">
        <v>47</v>
      </c>
      <c r="AF14" s="43"/>
      <c r="AG14" s="43"/>
      <c r="AH14" s="43"/>
      <c r="AI14" s="43"/>
      <c r="AJ14" s="11"/>
      <c r="AK14" s="11"/>
      <c r="AL14" s="11"/>
      <c r="AM14" s="11"/>
    </row>
    <row r="15" spans="1:39" ht="15.75" x14ac:dyDescent="0.25">
      <c r="A15" s="132"/>
      <c r="B15" s="103" t="s">
        <v>111</v>
      </c>
      <c r="C15" s="138">
        <f>C11</f>
        <v>185</v>
      </c>
      <c r="D15" s="134"/>
      <c r="E15" s="134"/>
      <c r="F15" s="134"/>
      <c r="G15" s="134"/>
      <c r="H15" s="134"/>
      <c r="I15" s="135"/>
      <c r="J15" s="135"/>
      <c r="K15" s="175"/>
      <c r="L15" s="134"/>
      <c r="M15" s="134"/>
      <c r="N15" s="134"/>
      <c r="O15" s="134"/>
      <c r="P15" s="136"/>
      <c r="S15" s="14"/>
      <c r="U15" s="58"/>
      <c r="V15" s="18"/>
      <c r="W15" s="18"/>
      <c r="X15" s="11"/>
      <c r="Y15" s="52"/>
      <c r="Z15" s="11"/>
      <c r="AA15" s="11"/>
      <c r="AB15" s="63"/>
      <c r="AC15" s="19"/>
      <c r="AE15" s="11" t="s">
        <v>32</v>
      </c>
      <c r="AF15" s="43"/>
      <c r="AG15" s="43"/>
      <c r="AH15" s="43"/>
      <c r="AI15" s="52">
        <f>AI9</f>
        <v>185</v>
      </c>
      <c r="AJ15" s="11" t="s">
        <v>49</v>
      </c>
      <c r="AK15" s="11"/>
      <c r="AL15" s="11"/>
      <c r="AM15" s="11"/>
    </row>
    <row r="16" spans="1:39" ht="15.75" x14ac:dyDescent="0.25">
      <c r="A16" s="132"/>
      <c r="B16" s="103" t="s">
        <v>112</v>
      </c>
      <c r="C16" s="138">
        <v>40</v>
      </c>
      <c r="D16" s="134"/>
      <c r="E16" s="134"/>
      <c r="F16" s="134"/>
      <c r="G16" s="134"/>
      <c r="H16" s="134"/>
      <c r="I16" s="135"/>
      <c r="J16" s="135"/>
      <c r="K16" s="175"/>
      <c r="L16" s="134"/>
      <c r="M16" s="134"/>
      <c r="N16" s="134"/>
      <c r="O16" s="134"/>
      <c r="P16" s="136"/>
      <c r="S16" s="14"/>
      <c r="U16" s="58"/>
      <c r="V16" s="18"/>
      <c r="W16" s="18"/>
      <c r="X16" s="11"/>
      <c r="Y16" s="18"/>
      <c r="Z16" s="11"/>
      <c r="AA16" s="11"/>
      <c r="AB16" s="64"/>
      <c r="AC16" s="19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ht="15.75" x14ac:dyDescent="0.25">
      <c r="A17" s="132"/>
      <c r="B17" s="103" t="s">
        <v>51</v>
      </c>
      <c r="C17" s="138">
        <v>50</v>
      </c>
      <c r="D17" s="134"/>
      <c r="E17" s="134"/>
      <c r="F17" s="134"/>
      <c r="G17" s="134"/>
      <c r="H17" s="134"/>
      <c r="I17" s="135"/>
      <c r="J17" s="135"/>
      <c r="K17" s="175"/>
      <c r="L17" s="134"/>
      <c r="M17" s="134"/>
      <c r="N17" s="134"/>
      <c r="O17" s="134"/>
      <c r="P17" s="136"/>
      <c r="S17" s="14"/>
      <c r="U17" s="58"/>
      <c r="V17" s="18"/>
      <c r="W17" s="18"/>
      <c r="X17" s="11"/>
      <c r="Y17" s="18"/>
      <c r="Z17" s="11"/>
      <c r="AA17" s="11"/>
      <c r="AB17" s="11"/>
      <c r="AC17" s="19"/>
      <c r="AE17" s="11" t="s">
        <v>52</v>
      </c>
      <c r="AF17" s="11"/>
      <c r="AG17" s="11"/>
      <c r="AH17" s="11"/>
      <c r="AI17" s="11"/>
      <c r="AJ17" s="11"/>
      <c r="AK17" s="18">
        <f>SUM(AI13:AI16)</f>
        <v>477.5</v>
      </c>
      <c r="AL17" s="11" t="s">
        <v>53</v>
      </c>
      <c r="AM17" s="11"/>
    </row>
    <row r="18" spans="1:39" ht="15.75" x14ac:dyDescent="0.25">
      <c r="A18" s="132"/>
      <c r="B18" s="103" t="s">
        <v>54</v>
      </c>
      <c r="C18" s="138">
        <v>90</v>
      </c>
      <c r="D18" s="134"/>
      <c r="E18" s="134"/>
      <c r="F18" s="134"/>
      <c r="G18" s="134"/>
      <c r="H18" s="134"/>
      <c r="I18" s="135"/>
      <c r="J18" s="135"/>
      <c r="K18" s="175"/>
      <c r="L18" s="134"/>
      <c r="M18" s="134"/>
      <c r="N18" s="134"/>
      <c r="O18" s="134"/>
      <c r="P18" s="136"/>
      <c r="S18" s="14"/>
      <c r="U18" s="16"/>
      <c r="V18" s="11"/>
      <c r="W18" s="11"/>
      <c r="X18" s="11"/>
      <c r="Y18" s="11"/>
      <c r="Z18" s="52">
        <f>SUM(Y14:Y17)</f>
        <v>387</v>
      </c>
      <c r="AA18" s="11" t="s">
        <v>55</v>
      </c>
      <c r="AB18" s="11"/>
      <c r="AC18" s="19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ht="15.75" x14ac:dyDescent="0.25">
      <c r="A19" s="132"/>
      <c r="B19" s="103" t="s">
        <v>113</v>
      </c>
      <c r="C19" s="138">
        <v>62.5</v>
      </c>
      <c r="D19" s="134"/>
      <c r="E19" s="134"/>
      <c r="F19" s="134"/>
      <c r="G19" s="134"/>
      <c r="H19" s="134"/>
      <c r="I19" s="135"/>
      <c r="J19" s="135"/>
      <c r="K19" s="175"/>
      <c r="L19" s="134"/>
      <c r="M19" s="134"/>
      <c r="N19" s="134"/>
      <c r="O19" s="134"/>
      <c r="P19" s="136"/>
      <c r="S19" s="14"/>
      <c r="U19" s="365" t="s">
        <v>57</v>
      </c>
      <c r="V19" s="354"/>
      <c r="W19" s="354"/>
      <c r="X19" s="11"/>
      <c r="Y19" s="11"/>
      <c r="Z19" s="11"/>
      <c r="AA19" s="11"/>
      <c r="AB19" s="11"/>
      <c r="AC19" s="19"/>
      <c r="AE19" s="11" t="s">
        <v>58</v>
      </c>
      <c r="AF19" s="11"/>
      <c r="AG19" s="11"/>
      <c r="AH19" s="11"/>
      <c r="AI19" s="11"/>
      <c r="AJ19" s="11"/>
      <c r="AK19" s="11"/>
      <c r="AL19" s="52">
        <f>AK4+AK11-AK17</f>
        <v>1132.1500000000001</v>
      </c>
      <c r="AM19" s="11" t="s">
        <v>59</v>
      </c>
    </row>
    <row r="20" spans="1:39" ht="15.75" x14ac:dyDescent="0.25">
      <c r="A20" s="132"/>
      <c r="B20" s="103" t="s">
        <v>60</v>
      </c>
      <c r="C20" s="138"/>
      <c r="D20" s="134"/>
      <c r="E20" s="134"/>
      <c r="F20" s="134"/>
      <c r="G20" s="134"/>
      <c r="H20" s="134"/>
      <c r="I20" s="135"/>
      <c r="J20" s="135"/>
      <c r="K20" s="175"/>
      <c r="L20" s="134"/>
      <c r="M20" s="134"/>
      <c r="N20" s="134"/>
      <c r="O20" s="134"/>
      <c r="P20" s="136"/>
      <c r="S20" s="14"/>
      <c r="U20" s="58" t="str">
        <f>B14</f>
        <v>Worldwide Work (Res)</v>
      </c>
      <c r="V20" s="18"/>
      <c r="W20" s="18"/>
      <c r="X20" s="11"/>
      <c r="Y20" s="65">
        <f>C14</f>
        <v>50</v>
      </c>
      <c r="Z20" s="11"/>
      <c r="AA20" s="11"/>
      <c r="AB20" s="11"/>
      <c r="AC20" s="19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ht="15.75" x14ac:dyDescent="0.25">
      <c r="A21" s="132"/>
      <c r="B21" s="103" t="s">
        <v>114</v>
      </c>
      <c r="C21" s="138"/>
      <c r="D21" s="134"/>
      <c r="E21" s="134"/>
      <c r="F21" s="134"/>
      <c r="G21" s="134"/>
      <c r="H21" s="134"/>
      <c r="I21" s="135" t="str">
        <f t="shared" si="0"/>
        <v xml:space="preserve"> </v>
      </c>
      <c r="J21" s="135" t="str">
        <f t="shared" si="0"/>
        <v xml:space="preserve"> </v>
      </c>
      <c r="K21" s="175"/>
      <c r="L21" s="134"/>
      <c r="M21" s="134"/>
      <c r="N21" s="134"/>
      <c r="O21" s="134"/>
      <c r="P21" s="136"/>
      <c r="S21" s="14"/>
      <c r="U21" s="58" t="str">
        <f t="shared" ref="U21:U26" si="1">B16</f>
        <v>KHAHCW</v>
      </c>
      <c r="V21" s="18"/>
      <c r="W21" s="18"/>
      <c r="X21" s="11"/>
      <c r="Y21" s="65">
        <f t="shared" ref="Y21:Y27" si="2">C16</f>
        <v>40</v>
      </c>
      <c r="Z21" s="11"/>
      <c r="AA21" s="11"/>
      <c r="AB21" s="11"/>
      <c r="AC21" s="19"/>
      <c r="AE21" s="11" t="s">
        <v>61</v>
      </c>
      <c r="AF21" s="18"/>
      <c r="AG21" s="18"/>
      <c r="AH21" s="18"/>
      <c r="AI21" s="18"/>
      <c r="AJ21" s="18"/>
      <c r="AK21" s="18"/>
      <c r="AL21" s="18"/>
      <c r="AM21" s="18"/>
    </row>
    <row r="22" spans="1:39" ht="15.75" x14ac:dyDescent="0.25">
      <c r="A22" s="132"/>
      <c r="B22" s="134" t="s">
        <v>115</v>
      </c>
      <c r="C22" s="138">
        <f>K61+L61/100</f>
        <v>0</v>
      </c>
      <c r="D22" s="134"/>
      <c r="E22" s="134"/>
      <c r="F22" s="134"/>
      <c r="G22" s="134"/>
      <c r="H22" s="134"/>
      <c r="I22" s="135" t="str">
        <f t="shared" si="0"/>
        <v xml:space="preserve"> </v>
      </c>
      <c r="J22" s="135" t="str">
        <f t="shared" si="0"/>
        <v xml:space="preserve"> </v>
      </c>
      <c r="K22" s="175"/>
      <c r="L22" s="134"/>
      <c r="M22" s="134"/>
      <c r="N22" s="134"/>
      <c r="O22" s="134"/>
      <c r="P22" s="136"/>
      <c r="S22" s="14"/>
      <c r="U22" s="58" t="str">
        <f t="shared" si="1"/>
        <v>Missionary Travel</v>
      </c>
      <c r="V22" s="18"/>
      <c r="W22" s="18"/>
      <c r="X22" s="11"/>
      <c r="Y22" s="65">
        <f t="shared" si="2"/>
        <v>50</v>
      </c>
      <c r="Z22" s="11"/>
      <c r="AA22" s="11"/>
      <c r="AB22" s="11"/>
      <c r="AC22" s="19"/>
      <c r="AE22" s="11"/>
      <c r="AF22" s="11"/>
      <c r="AG22" s="11"/>
      <c r="AH22" s="11"/>
      <c r="AI22" s="11" t="s">
        <v>62</v>
      </c>
      <c r="AJ22" s="11"/>
      <c r="AK22" s="11"/>
      <c r="AL22" s="11"/>
      <c r="AM22" s="11"/>
    </row>
    <row r="23" spans="1:39" ht="15.75" x14ac:dyDescent="0.25">
      <c r="A23" s="132"/>
      <c r="B23" s="139" t="s">
        <v>116</v>
      </c>
      <c r="C23" s="140">
        <v>1037.6500000000001</v>
      </c>
      <c r="D23" s="134"/>
      <c r="E23" s="134"/>
      <c r="F23" s="134"/>
      <c r="G23" s="134"/>
      <c r="H23" s="134"/>
      <c r="I23" s="135" t="str">
        <f t="shared" si="0"/>
        <v xml:space="preserve"> </v>
      </c>
      <c r="J23" s="135" t="str">
        <f t="shared" si="0"/>
        <v xml:space="preserve"> </v>
      </c>
      <c r="K23" s="175"/>
      <c r="L23" s="134"/>
      <c r="M23" s="134"/>
      <c r="N23" s="134"/>
      <c r="O23" s="134"/>
      <c r="P23" s="136"/>
      <c r="Q23" s="68"/>
      <c r="S23" s="14"/>
      <c r="U23" s="58" t="str">
        <f t="shared" si="1"/>
        <v>Circuit 84 Fund</v>
      </c>
      <c r="V23" s="18"/>
      <c r="W23" s="18"/>
      <c r="X23" s="11"/>
      <c r="Y23" s="65">
        <f t="shared" si="2"/>
        <v>90</v>
      </c>
      <c r="Z23" s="11"/>
      <c r="AA23" s="11"/>
      <c r="AB23" s="11"/>
      <c r="AC23" s="19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ht="15.75" x14ac:dyDescent="0.3">
      <c r="A24" s="132"/>
      <c r="B24" s="137"/>
      <c r="C24" s="141"/>
      <c r="D24" s="134"/>
      <c r="E24" s="134"/>
      <c r="F24" s="134"/>
      <c r="G24" s="134"/>
      <c r="H24" s="134"/>
      <c r="I24" s="135" t="str">
        <f t="shared" si="0"/>
        <v xml:space="preserve"> </v>
      </c>
      <c r="J24" s="135" t="str">
        <f t="shared" si="0"/>
        <v xml:space="preserve"> </v>
      </c>
      <c r="K24" s="175"/>
      <c r="L24" s="134"/>
      <c r="M24" s="134"/>
      <c r="N24" s="134"/>
      <c r="O24" s="134"/>
      <c r="P24" s="136"/>
      <c r="S24" s="14"/>
      <c r="U24" s="58" t="str">
        <f t="shared" si="1"/>
        <v>Global Assist Arg Res</v>
      </c>
      <c r="V24" s="18"/>
      <c r="W24" s="18"/>
      <c r="X24" s="11"/>
      <c r="Y24" s="65">
        <f t="shared" si="2"/>
        <v>62.5</v>
      </c>
      <c r="Z24" s="11"/>
      <c r="AA24" s="11"/>
      <c r="AB24" s="11"/>
      <c r="AC24" s="19"/>
      <c r="AE24" s="350" t="s">
        <v>63</v>
      </c>
      <c r="AF24" s="350"/>
      <c r="AG24" s="350"/>
      <c r="AH24" s="350"/>
      <c r="AI24" s="350"/>
      <c r="AJ24" s="350"/>
      <c r="AK24" s="350"/>
      <c r="AL24" s="350"/>
      <c r="AM24" s="350"/>
    </row>
    <row r="25" spans="1:39" ht="19.5" x14ac:dyDescent="0.35">
      <c r="A25" s="142">
        <v>43436</v>
      </c>
      <c r="B25" s="143" t="s">
        <v>35</v>
      </c>
      <c r="C25" s="144"/>
      <c r="D25" s="36" t="s">
        <v>64</v>
      </c>
      <c r="E25" s="145">
        <v>65</v>
      </c>
      <c r="F25" s="146"/>
      <c r="G25" s="147"/>
      <c r="H25" s="147"/>
      <c r="I25" s="135" t="str">
        <f t="shared" si="0"/>
        <v xml:space="preserve"> </v>
      </c>
      <c r="J25" s="135" t="str">
        <f t="shared" si="0"/>
        <v xml:space="preserve"> </v>
      </c>
      <c r="K25" s="176"/>
      <c r="L25" s="147"/>
      <c r="M25" s="147"/>
      <c r="N25" s="147"/>
      <c r="O25" s="147"/>
      <c r="P25" s="148"/>
      <c r="S25" s="14"/>
      <c r="U25" s="58" t="str">
        <f t="shared" si="1"/>
        <v>Petty Cash</v>
      </c>
      <c r="V25" s="18"/>
      <c r="W25" s="18"/>
      <c r="X25" s="11"/>
      <c r="Y25" s="65">
        <f t="shared" si="2"/>
        <v>0</v>
      </c>
      <c r="Z25" s="11"/>
      <c r="AA25" s="11"/>
      <c r="AB25" s="11"/>
      <c r="AC25" s="19"/>
      <c r="AE25" s="356" t="s">
        <v>65</v>
      </c>
      <c r="AF25" s="356"/>
      <c r="AG25" s="11" t="s">
        <v>66</v>
      </c>
      <c r="AH25" s="11"/>
      <c r="AI25" s="11"/>
      <c r="AJ25" s="11"/>
      <c r="AK25" s="11"/>
      <c r="AL25" s="11"/>
      <c r="AM25" s="11"/>
    </row>
    <row r="26" spans="1:39" ht="18" x14ac:dyDescent="0.35">
      <c r="A26" s="142">
        <f>A25</f>
        <v>43436</v>
      </c>
      <c r="B26" s="143" t="s">
        <v>41</v>
      </c>
      <c r="C26" s="144"/>
      <c r="D26" s="36" t="s">
        <v>67</v>
      </c>
      <c r="E26" s="146">
        <v>0</v>
      </c>
      <c r="F26" s="147"/>
      <c r="G26" s="147"/>
      <c r="H26" s="147"/>
      <c r="I26" s="135" t="str">
        <f t="shared" si="0"/>
        <v xml:space="preserve"> </v>
      </c>
      <c r="J26" s="135" t="str">
        <f t="shared" si="0"/>
        <v xml:space="preserve"> </v>
      </c>
      <c r="K26" s="176"/>
      <c r="L26" s="147"/>
      <c r="M26" s="147"/>
      <c r="N26" s="147"/>
      <c r="O26" s="147"/>
      <c r="P26" s="148"/>
      <c r="S26" s="14"/>
      <c r="U26" s="58" t="str">
        <f t="shared" si="1"/>
        <v>Operating Committee</v>
      </c>
      <c r="V26" s="18"/>
      <c r="W26" s="18"/>
      <c r="X26" s="11"/>
      <c r="Y26" s="65">
        <f t="shared" si="2"/>
        <v>0</v>
      </c>
      <c r="Z26" s="11"/>
      <c r="AA26" s="11"/>
      <c r="AB26" s="11"/>
      <c r="AC26" s="19"/>
      <c r="AE26" s="11" t="s">
        <v>68</v>
      </c>
      <c r="AF26" s="11"/>
      <c r="AG26" s="11"/>
      <c r="AH26" s="11"/>
      <c r="AI26" s="11"/>
      <c r="AJ26" s="11"/>
      <c r="AK26" s="11"/>
      <c r="AL26" s="11"/>
      <c r="AM26" s="11"/>
    </row>
    <row r="27" spans="1:39" ht="18" x14ac:dyDescent="0.35">
      <c r="A27" s="142"/>
      <c r="B27" s="143" t="s">
        <v>69</v>
      </c>
      <c r="C27" s="144"/>
      <c r="D27" s="36" t="s">
        <v>70</v>
      </c>
      <c r="E27" s="146"/>
      <c r="F27" s="147"/>
      <c r="G27" s="147"/>
      <c r="H27" s="147"/>
      <c r="I27" s="135" t="str">
        <f t="shared" si="0"/>
        <v xml:space="preserve"> </v>
      </c>
      <c r="J27" s="135" t="str">
        <f t="shared" si="0"/>
        <v xml:space="preserve"> </v>
      </c>
      <c r="K27" s="176"/>
      <c r="L27" s="147"/>
      <c r="M27" s="147">
        <f>INT(Q27)</f>
        <v>150</v>
      </c>
      <c r="N27" s="147">
        <f>(Q27-INT(Q27))*100</f>
        <v>0</v>
      </c>
      <c r="O27" s="147"/>
      <c r="P27" s="148"/>
      <c r="Q27" s="9">
        <f>IF(SUM(R27)&gt;0,R27+(R4)-O27-(P27/100),(R4)-O27-(P27/100))</f>
        <v>150</v>
      </c>
      <c r="R27" s="101">
        <f>C20</f>
        <v>0</v>
      </c>
      <c r="S27" s="14"/>
      <c r="U27" s="58" t="str">
        <f>B22</f>
        <v>Other Expenses</v>
      </c>
      <c r="V27" s="18"/>
      <c r="W27" s="18"/>
      <c r="X27" s="11"/>
      <c r="Y27" s="65">
        <f t="shared" si="2"/>
        <v>0</v>
      </c>
      <c r="Z27" s="11"/>
      <c r="AA27" s="11"/>
      <c r="AB27" s="11"/>
      <c r="AC27" s="19"/>
      <c r="AE27" s="11" t="s">
        <v>72</v>
      </c>
      <c r="AF27" s="11"/>
      <c r="AG27" s="11"/>
      <c r="AH27" s="11"/>
      <c r="AI27" s="11"/>
      <c r="AJ27" s="11"/>
      <c r="AK27" s="11"/>
      <c r="AL27" s="11"/>
      <c r="AM27" s="11"/>
    </row>
    <row r="28" spans="1:39" ht="18" x14ac:dyDescent="0.35">
      <c r="A28" s="142"/>
      <c r="B28" s="149" t="s">
        <v>73</v>
      </c>
      <c r="C28" s="150"/>
      <c r="D28" s="36"/>
      <c r="E28" s="146"/>
      <c r="F28" s="147"/>
      <c r="G28" s="147"/>
      <c r="H28" s="147"/>
      <c r="I28" s="135" t="str">
        <f t="shared" si="0"/>
        <v xml:space="preserve"> </v>
      </c>
      <c r="J28" s="135" t="str">
        <f t="shared" si="0"/>
        <v xml:space="preserve"> </v>
      </c>
      <c r="K28" s="176"/>
      <c r="L28" s="147"/>
      <c r="M28" s="147"/>
      <c r="N28" s="147"/>
      <c r="O28" s="147"/>
      <c r="P28" s="148"/>
      <c r="S28" s="14"/>
      <c r="U28" s="16" t="s">
        <v>71</v>
      </c>
      <c r="V28" s="11"/>
      <c r="W28" s="11"/>
      <c r="X28" s="11"/>
      <c r="Y28" s="11"/>
      <c r="Z28" s="11"/>
      <c r="AA28" s="11"/>
      <c r="AB28" s="11"/>
      <c r="AC28" s="19"/>
      <c r="AE28" s="11" t="s">
        <v>76</v>
      </c>
      <c r="AF28" s="11"/>
      <c r="AG28" s="11"/>
      <c r="AH28" s="11"/>
      <c r="AI28" s="11"/>
      <c r="AJ28" s="11"/>
      <c r="AK28" s="11"/>
      <c r="AL28" s="11"/>
      <c r="AM28" s="11"/>
    </row>
    <row r="29" spans="1:39" ht="18" x14ac:dyDescent="0.35">
      <c r="A29" s="142">
        <v>43440</v>
      </c>
      <c r="B29" s="143" t="s">
        <v>35</v>
      </c>
      <c r="C29" s="144"/>
      <c r="D29" s="36" t="s">
        <v>64</v>
      </c>
      <c r="E29" s="146">
        <v>70</v>
      </c>
      <c r="F29" s="147"/>
      <c r="G29" s="147"/>
      <c r="H29" s="147"/>
      <c r="I29" s="135" t="str">
        <f t="shared" si="0"/>
        <v xml:space="preserve"> </v>
      </c>
      <c r="J29" s="135" t="str">
        <f t="shared" si="0"/>
        <v xml:space="preserve"> </v>
      </c>
      <c r="K29" s="176"/>
      <c r="L29" s="147"/>
      <c r="M29" s="147"/>
      <c r="N29" s="147"/>
      <c r="O29" s="147"/>
      <c r="P29" s="148"/>
      <c r="S29" s="14"/>
      <c r="U29" s="16" t="s">
        <v>74</v>
      </c>
      <c r="V29" s="11"/>
      <c r="W29" s="11"/>
      <c r="X29" s="11"/>
      <c r="Y29" s="11"/>
      <c r="Z29" s="18">
        <f>SUM(Y20:Y26)</f>
        <v>292.5</v>
      </c>
      <c r="AA29" s="11" t="s">
        <v>75</v>
      </c>
      <c r="AB29" s="11"/>
      <c r="AC29" s="19"/>
      <c r="AF29" s="11"/>
      <c r="AG29" s="11"/>
      <c r="AH29" s="11"/>
      <c r="AI29" s="11"/>
      <c r="AJ29" s="11"/>
      <c r="AK29" s="11"/>
      <c r="AL29" s="11"/>
      <c r="AM29" s="11"/>
    </row>
    <row r="30" spans="1:39" ht="18" x14ac:dyDescent="0.35">
      <c r="A30" s="142">
        <f>A29</f>
        <v>43440</v>
      </c>
      <c r="B30" s="143" t="s">
        <v>41</v>
      </c>
      <c r="C30" s="144"/>
      <c r="D30" s="36" t="s">
        <v>67</v>
      </c>
      <c r="E30" s="146">
        <v>31</v>
      </c>
      <c r="F30" s="147"/>
      <c r="G30" s="147"/>
      <c r="H30" s="147"/>
      <c r="I30" s="135" t="str">
        <f t="shared" si="0"/>
        <v xml:space="preserve"> </v>
      </c>
      <c r="J30" s="135" t="str">
        <f t="shared" si="0"/>
        <v xml:space="preserve"> </v>
      </c>
      <c r="K30" s="176"/>
      <c r="L30" s="147"/>
      <c r="M30" s="147"/>
      <c r="N30" s="147"/>
      <c r="O30" s="147"/>
      <c r="P30" s="148"/>
      <c r="S30" s="14"/>
      <c r="U30" s="16" t="s">
        <v>77</v>
      </c>
      <c r="V30" s="11"/>
      <c r="W30" s="11"/>
      <c r="X30" s="11"/>
      <c r="Y30" s="11"/>
      <c r="Z30" s="11"/>
      <c r="AA30" s="11"/>
      <c r="AB30" s="52">
        <f>Z18-Z29</f>
        <v>94.5</v>
      </c>
      <c r="AC30" s="19" t="s">
        <v>78</v>
      </c>
      <c r="AE30" s="11" t="s">
        <v>80</v>
      </c>
      <c r="AF30" s="81" t="e">
        <f>K5</f>
        <v>#REF!</v>
      </c>
      <c r="AG30" s="11" t="s">
        <v>81</v>
      </c>
      <c r="AH30" s="11"/>
      <c r="AI30" s="11"/>
      <c r="AJ30" s="82">
        <f>Z18</f>
        <v>387</v>
      </c>
      <c r="AK30" s="11" t="s">
        <v>82</v>
      </c>
      <c r="AL30" s="11"/>
      <c r="AM30" s="11"/>
    </row>
    <row r="31" spans="1:39" ht="18" x14ac:dyDescent="0.35">
      <c r="A31" s="142"/>
      <c r="B31" s="143" t="s">
        <v>69</v>
      </c>
      <c r="C31" s="144"/>
      <c r="D31" s="36" t="s">
        <v>70</v>
      </c>
      <c r="E31" s="146"/>
      <c r="F31" s="147"/>
      <c r="G31" s="147"/>
      <c r="H31" s="147"/>
      <c r="I31" s="135" t="str">
        <f t="shared" si="0"/>
        <v xml:space="preserve"> </v>
      </c>
      <c r="J31" s="135" t="str">
        <f t="shared" si="0"/>
        <v xml:space="preserve"> </v>
      </c>
      <c r="K31" s="176"/>
      <c r="L31" s="147"/>
      <c r="M31" s="147">
        <f>INT(Q31)</f>
        <v>150</v>
      </c>
      <c r="N31" s="147">
        <f>(Q31-INT(Q31))*100</f>
        <v>0</v>
      </c>
      <c r="O31" s="147"/>
      <c r="P31" s="148"/>
      <c r="Q31" s="9">
        <f>IF(SUM(R31)&gt;0,R31+(Q27)-O31-(P31/100),(Q27)-O31-(P31/100))</f>
        <v>150</v>
      </c>
      <c r="S31" s="14"/>
      <c r="U31" s="16"/>
      <c r="V31" s="11"/>
      <c r="W31" s="11"/>
      <c r="X31" s="11"/>
      <c r="Y31" s="11"/>
      <c r="Z31" s="11"/>
      <c r="AA31" s="11"/>
      <c r="AB31" s="83">
        <f>AB30+AB11</f>
        <v>1132.1500000000001</v>
      </c>
      <c r="AC31" s="19" t="s">
        <v>79</v>
      </c>
      <c r="AE31" s="11"/>
      <c r="AF31" s="84" t="s">
        <v>84</v>
      </c>
      <c r="AG31" s="11"/>
      <c r="AH31" s="11"/>
      <c r="AI31" s="11"/>
      <c r="AJ31" s="84" t="s">
        <v>85</v>
      </c>
      <c r="AK31" s="11"/>
      <c r="AL31" s="11"/>
      <c r="AM31" s="11"/>
    </row>
    <row r="32" spans="1:39" ht="18" x14ac:dyDescent="0.35">
      <c r="B32" s="149" t="s">
        <v>73</v>
      </c>
      <c r="C32" s="150"/>
      <c r="D32" s="36"/>
      <c r="E32" s="146"/>
      <c r="F32" s="147"/>
      <c r="G32" s="147"/>
      <c r="H32" s="147"/>
      <c r="I32" s="135" t="str">
        <f t="shared" si="0"/>
        <v xml:space="preserve"> </v>
      </c>
      <c r="J32" s="135" t="str">
        <f t="shared" si="0"/>
        <v xml:space="preserve"> </v>
      </c>
      <c r="K32" s="176"/>
      <c r="L32" s="147"/>
      <c r="M32" s="147"/>
      <c r="N32" s="147"/>
      <c r="O32" s="147"/>
      <c r="P32" s="148"/>
      <c r="Q32" s="9">
        <f>IF(SUM(R32)&gt;0,R32+(R8)-O32-(P32/100),(R16)-O32-(P32/100))</f>
        <v>0</v>
      </c>
      <c r="S32" s="14"/>
      <c r="U32" s="182" t="s">
        <v>83</v>
      </c>
      <c r="V32" s="179"/>
      <c r="W32" s="179"/>
      <c r="X32" s="179"/>
      <c r="Y32" s="11"/>
      <c r="Z32" s="11"/>
      <c r="AA32" s="11"/>
      <c r="AB32" s="11"/>
      <c r="AC32" s="19"/>
      <c r="AE32" s="11" t="s">
        <v>86</v>
      </c>
      <c r="AF32" s="85">
        <f>Z29</f>
        <v>292.5</v>
      </c>
      <c r="AG32" s="11" t="s">
        <v>87</v>
      </c>
      <c r="AH32" s="11"/>
      <c r="AI32" s="11"/>
      <c r="AJ32" s="82">
        <f>AB31</f>
        <v>1132.1500000000001</v>
      </c>
      <c r="AK32" s="11" t="s">
        <v>88</v>
      </c>
      <c r="AL32" s="11"/>
      <c r="AM32" s="11"/>
    </row>
    <row r="33" spans="1:39" ht="18" x14ac:dyDescent="0.35">
      <c r="A33" s="142">
        <v>43443</v>
      </c>
      <c r="B33" s="143" t="s">
        <v>35</v>
      </c>
      <c r="C33" s="144"/>
      <c r="D33" s="36" t="s">
        <v>64</v>
      </c>
      <c r="E33" s="146">
        <v>30</v>
      </c>
      <c r="F33" s="147"/>
      <c r="G33" s="147"/>
      <c r="H33" s="147"/>
      <c r="I33" s="135" t="str">
        <f t="shared" si="0"/>
        <v xml:space="preserve"> </v>
      </c>
      <c r="J33" s="135" t="str">
        <f t="shared" si="0"/>
        <v xml:space="preserve"> </v>
      </c>
      <c r="K33" s="176"/>
      <c r="L33" s="147"/>
      <c r="M33" s="147"/>
      <c r="N33" s="147"/>
      <c r="O33" s="147"/>
      <c r="P33" s="148"/>
      <c r="S33" s="14"/>
      <c r="U33" s="58"/>
      <c r="V33" s="18"/>
      <c r="W33" s="18"/>
      <c r="X33" s="11"/>
      <c r="Y33" s="18"/>
      <c r="Z33" s="11"/>
      <c r="AA33" s="11"/>
      <c r="AB33" s="11"/>
      <c r="AC33" s="19"/>
      <c r="AE33" s="11"/>
      <c r="AF33" s="84" t="s">
        <v>89</v>
      </c>
      <c r="AG33" s="11"/>
      <c r="AH33" s="11"/>
      <c r="AI33" s="11"/>
      <c r="AJ33" s="84" t="s">
        <v>90</v>
      </c>
      <c r="AK33" s="11"/>
      <c r="AL33" s="11"/>
      <c r="AM33" s="11"/>
    </row>
    <row r="34" spans="1:39" ht="18" x14ac:dyDescent="0.35">
      <c r="A34" s="142">
        <v>43443</v>
      </c>
      <c r="B34" s="143" t="s">
        <v>41</v>
      </c>
      <c r="C34" s="144"/>
      <c r="D34" s="36" t="s">
        <v>67</v>
      </c>
      <c r="E34" s="146">
        <v>86</v>
      </c>
      <c r="F34" s="147"/>
      <c r="G34" s="147"/>
      <c r="H34" s="147"/>
      <c r="I34" s="135" t="str">
        <f t="shared" si="0"/>
        <v xml:space="preserve"> </v>
      </c>
      <c r="J34" s="135" t="str">
        <f t="shared" si="0"/>
        <v xml:space="preserve"> </v>
      </c>
      <c r="K34" s="176"/>
      <c r="L34" s="147"/>
      <c r="M34" s="147"/>
      <c r="N34" s="147"/>
      <c r="O34" s="147"/>
      <c r="P34" s="148"/>
      <c r="S34" s="14"/>
      <c r="U34" s="58"/>
      <c r="V34" s="18"/>
      <c r="W34" s="18"/>
      <c r="X34" s="11"/>
      <c r="Y34" s="18"/>
      <c r="Z34" s="11"/>
      <c r="AA34" s="11"/>
      <c r="AB34" s="11"/>
      <c r="AC34" s="19"/>
      <c r="AE34" s="11" t="s">
        <v>91</v>
      </c>
      <c r="AF34" s="11"/>
      <c r="AG34" s="11"/>
      <c r="AH34" s="11"/>
      <c r="AI34" s="82">
        <f>AI15</f>
        <v>185</v>
      </c>
      <c r="AJ34" s="11" t="s">
        <v>92</v>
      </c>
      <c r="AK34" s="11"/>
      <c r="AL34" s="11"/>
      <c r="AM34" s="11"/>
    </row>
    <row r="35" spans="1:39" ht="18" x14ac:dyDescent="0.35">
      <c r="A35" s="142">
        <v>43443</v>
      </c>
      <c r="B35" s="143" t="s">
        <v>69</v>
      </c>
      <c r="C35" s="144"/>
      <c r="D35" s="36" t="s">
        <v>70</v>
      </c>
      <c r="E35" s="146"/>
      <c r="F35" s="147"/>
      <c r="G35" s="147">
        <v>282</v>
      </c>
      <c r="H35" s="147">
        <v>0</v>
      </c>
      <c r="I35" s="135">
        <f>IF(ISBLANK(G35)," ",G35)</f>
        <v>282</v>
      </c>
      <c r="J35" s="135">
        <f t="shared" si="0"/>
        <v>0</v>
      </c>
      <c r="K35" s="176"/>
      <c r="L35" s="147"/>
      <c r="M35" s="147">
        <f>INT(Q35)</f>
        <v>90</v>
      </c>
      <c r="N35" s="147">
        <f>(Q35-INT(Q35))*100</f>
        <v>0</v>
      </c>
      <c r="O35" s="147">
        <v>60</v>
      </c>
      <c r="P35" s="148">
        <v>0</v>
      </c>
      <c r="Q35" s="9">
        <f>IF(SUM(R35)&gt;0,R35+(Q31)-O35-(P35/100),(Q31)-O35-(P35/100))</f>
        <v>90</v>
      </c>
      <c r="S35" s="14"/>
      <c r="U35" s="58"/>
      <c r="V35" s="18"/>
      <c r="W35" s="18"/>
      <c r="X35" s="11"/>
      <c r="Y35" s="18"/>
      <c r="Z35" s="11"/>
      <c r="AA35" s="11"/>
      <c r="AB35" s="11"/>
      <c r="AC35" s="19"/>
      <c r="AE35" s="11"/>
      <c r="AF35" s="11"/>
      <c r="AG35" s="11"/>
      <c r="AH35" s="11"/>
      <c r="AI35" s="84" t="s">
        <v>94</v>
      </c>
      <c r="AJ35" s="11"/>
      <c r="AK35" s="11"/>
      <c r="AL35" s="11"/>
      <c r="AM35" s="11"/>
    </row>
    <row r="36" spans="1:39" ht="18" x14ac:dyDescent="0.35">
      <c r="A36" s="142">
        <v>43444</v>
      </c>
      <c r="B36" s="149" t="s">
        <v>73</v>
      </c>
      <c r="C36" s="150"/>
      <c r="D36" s="36" t="s">
        <v>121</v>
      </c>
      <c r="E36" s="146"/>
      <c r="F36" s="147"/>
      <c r="G36" s="147"/>
      <c r="H36" s="147"/>
      <c r="I36" s="135" t="str">
        <f>IF(ISBLANK(G36)," ",G36)</f>
        <v xml:space="preserve"> </v>
      </c>
      <c r="J36" s="135" t="str">
        <f t="shared" si="0"/>
        <v xml:space="preserve"> </v>
      </c>
      <c r="K36" s="176"/>
      <c r="L36" s="147"/>
      <c r="M36" s="147"/>
      <c r="N36" s="147"/>
      <c r="O36" s="147"/>
      <c r="P36" s="148"/>
      <c r="Q36" s="9">
        <f>IF(SUM(R36)&gt;0,R36+(Q32)-O43-(P43/100),(Q32)-O43-(P43/100))</f>
        <v>-50</v>
      </c>
      <c r="S36" s="14"/>
      <c r="U36" s="16" t="s">
        <v>93</v>
      </c>
      <c r="V36" s="11"/>
      <c r="W36" s="11"/>
      <c r="X36" s="11"/>
      <c r="Y36" s="11"/>
      <c r="Z36" s="11"/>
      <c r="AA36" s="11"/>
      <c r="AB36" s="11"/>
      <c r="AC36" s="19"/>
      <c r="AE36" s="18" t="s">
        <v>96</v>
      </c>
      <c r="AF36" s="18"/>
      <c r="AG36" s="18"/>
      <c r="AH36" s="18"/>
      <c r="AI36" s="18"/>
      <c r="AJ36" s="18"/>
      <c r="AK36" s="18"/>
      <c r="AL36" s="18"/>
      <c r="AM36" s="18"/>
    </row>
    <row r="37" spans="1:39" ht="18" x14ac:dyDescent="0.35">
      <c r="A37" s="142">
        <v>43447</v>
      </c>
      <c r="B37" s="143" t="s">
        <v>35</v>
      </c>
      <c r="C37" s="144"/>
      <c r="D37" s="36" t="s">
        <v>64</v>
      </c>
      <c r="E37" s="146">
        <v>20</v>
      </c>
      <c r="F37" s="147"/>
      <c r="G37" s="147"/>
      <c r="H37" s="147"/>
      <c r="I37" s="135" t="str">
        <f t="shared" si="0"/>
        <v xml:space="preserve"> </v>
      </c>
      <c r="J37" s="135" t="str">
        <f t="shared" si="0"/>
        <v xml:space="preserve"> </v>
      </c>
      <c r="K37" s="176"/>
      <c r="L37" s="147"/>
      <c r="M37" s="147"/>
      <c r="N37" s="147"/>
      <c r="O37" s="147"/>
      <c r="P37" s="148"/>
      <c r="S37" s="14"/>
      <c r="U37" s="16"/>
      <c r="V37" s="11"/>
      <c r="W37" s="11"/>
      <c r="X37" s="11"/>
      <c r="Y37" s="11"/>
      <c r="Z37" s="18">
        <f>SUM(Y33:Y35)</f>
        <v>0</v>
      </c>
      <c r="AA37" s="11" t="s">
        <v>95</v>
      </c>
      <c r="AB37" s="11"/>
      <c r="AC37" s="19"/>
      <c r="AE37" s="357" t="s">
        <v>98</v>
      </c>
      <c r="AF37" s="357"/>
      <c r="AG37" s="357"/>
      <c r="AH37" s="357"/>
      <c r="AI37" s="357"/>
      <c r="AJ37" s="357"/>
      <c r="AK37" s="357"/>
      <c r="AL37" s="357"/>
      <c r="AM37" s="357"/>
    </row>
    <row r="38" spans="1:39" ht="18" x14ac:dyDescent="0.35">
      <c r="A38" s="142">
        <v>43447</v>
      </c>
      <c r="B38" s="143" t="s">
        <v>41</v>
      </c>
      <c r="C38" s="144"/>
      <c r="D38" s="36" t="s">
        <v>67</v>
      </c>
      <c r="E38" s="146">
        <v>215</v>
      </c>
      <c r="F38" s="147"/>
      <c r="G38" s="147"/>
      <c r="H38" s="147"/>
      <c r="I38" s="135" t="str">
        <f t="shared" si="0"/>
        <v xml:space="preserve"> </v>
      </c>
      <c r="J38" s="135" t="str">
        <f t="shared" si="0"/>
        <v xml:space="preserve"> </v>
      </c>
      <c r="K38" s="176"/>
      <c r="L38" s="147"/>
      <c r="M38" s="147"/>
      <c r="N38" s="147"/>
      <c r="O38" s="147"/>
      <c r="P38" s="148"/>
      <c r="S38" s="14"/>
      <c r="U38" s="16" t="s">
        <v>97</v>
      </c>
      <c r="V38" s="11"/>
      <c r="W38" s="11"/>
      <c r="X38" s="11"/>
      <c r="Y38" s="11"/>
      <c r="Z38" s="11"/>
      <c r="AA38" s="11"/>
      <c r="AB38" s="11"/>
      <c r="AC38" s="19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ht="18" x14ac:dyDescent="0.35">
      <c r="A39" s="142"/>
      <c r="B39" s="143" t="s">
        <v>69</v>
      </c>
      <c r="C39" s="144"/>
      <c r="D39" s="36" t="s">
        <v>70</v>
      </c>
      <c r="E39" s="146"/>
      <c r="F39" s="147"/>
      <c r="G39" s="147"/>
      <c r="H39" s="147"/>
      <c r="I39" s="135" t="str">
        <f t="shared" si="0"/>
        <v xml:space="preserve"> </v>
      </c>
      <c r="J39" s="135" t="str">
        <f t="shared" si="0"/>
        <v xml:space="preserve"> </v>
      </c>
      <c r="K39" s="176"/>
      <c r="L39" s="147"/>
      <c r="M39" s="147">
        <f>INT(Q39)</f>
        <v>90</v>
      </c>
      <c r="N39" s="147">
        <f>(Q39-INT(Q39))*100</f>
        <v>0</v>
      </c>
      <c r="O39" s="147"/>
      <c r="P39" s="148"/>
      <c r="Q39" s="9">
        <f>IF(SUM(R39)&gt;0,R39+(Q35)-O39-(P39/100),(Q35)-O39-(P39/100))</f>
        <v>90</v>
      </c>
      <c r="S39" s="14"/>
      <c r="U39" s="58"/>
      <c r="V39" s="18"/>
      <c r="W39" s="18"/>
      <c r="X39" s="18"/>
      <c r="Y39" s="18"/>
      <c r="Z39" s="18"/>
      <c r="AA39" s="18"/>
      <c r="AB39" s="52">
        <f>AB31-Z37</f>
        <v>1132.1500000000001</v>
      </c>
      <c r="AC39" s="80" t="s">
        <v>99</v>
      </c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39" ht="18" x14ac:dyDescent="0.35">
      <c r="A40" s="142"/>
      <c r="B40" s="149" t="s">
        <v>73</v>
      </c>
      <c r="C40" s="150"/>
      <c r="D40" s="36"/>
      <c r="E40" s="146"/>
      <c r="F40" s="147"/>
      <c r="G40" s="147"/>
      <c r="H40" s="147"/>
      <c r="I40" s="135" t="str">
        <f t="shared" si="0"/>
        <v xml:space="preserve"> </v>
      </c>
      <c r="J40" s="135" t="str">
        <f t="shared" si="0"/>
        <v xml:space="preserve"> </v>
      </c>
      <c r="K40" s="176"/>
      <c r="L40" s="147"/>
      <c r="M40" s="147"/>
      <c r="N40" s="147"/>
      <c r="O40" s="147"/>
      <c r="P40" s="148"/>
      <c r="Q40" s="9">
        <f>IF(SUM(R40)&gt;0,R40+(Q36)-O47-(P47/100),(Q36)-O47-(P47/100))</f>
        <v>-50</v>
      </c>
      <c r="S40" s="14"/>
      <c r="Z40" s="11"/>
      <c r="AA40" s="11"/>
      <c r="AB40" s="11"/>
      <c r="AC40" s="11"/>
      <c r="AD40" s="11"/>
    </row>
    <row r="41" spans="1:39" ht="18" x14ac:dyDescent="0.35">
      <c r="A41" s="142">
        <v>43450</v>
      </c>
      <c r="B41" s="143" t="s">
        <v>35</v>
      </c>
      <c r="C41" s="144"/>
      <c r="D41" s="36" t="s">
        <v>64</v>
      </c>
      <c r="E41" s="146">
        <v>0</v>
      </c>
      <c r="F41" s="147"/>
      <c r="G41" s="147"/>
      <c r="H41" s="147"/>
      <c r="I41" s="135" t="str">
        <f t="shared" si="0"/>
        <v xml:space="preserve"> </v>
      </c>
      <c r="J41" s="135" t="str">
        <f t="shared" si="0"/>
        <v xml:space="preserve"> </v>
      </c>
      <c r="K41" s="176"/>
      <c r="L41" s="147"/>
      <c r="M41" s="147"/>
      <c r="N41" s="147"/>
      <c r="O41" s="147"/>
      <c r="P41" s="148"/>
      <c r="S41" s="14"/>
      <c r="Z41" s="11"/>
      <c r="AA41" s="11"/>
      <c r="AB41" s="11"/>
      <c r="AC41" s="11"/>
      <c r="AD41" s="11"/>
    </row>
    <row r="42" spans="1:39" ht="18" x14ac:dyDescent="0.35">
      <c r="A42" s="142">
        <v>43450</v>
      </c>
      <c r="B42" s="143" t="s">
        <v>41</v>
      </c>
      <c r="C42" s="144"/>
      <c r="D42" s="36" t="s">
        <v>67</v>
      </c>
      <c r="E42" s="146">
        <v>5</v>
      </c>
      <c r="F42" s="147"/>
      <c r="G42" s="147"/>
      <c r="H42" s="147"/>
      <c r="I42" s="135" t="str">
        <f t="shared" si="0"/>
        <v xml:space="preserve"> </v>
      </c>
      <c r="J42" s="135" t="str">
        <f t="shared" si="0"/>
        <v xml:space="preserve"> </v>
      </c>
      <c r="K42" s="176"/>
      <c r="L42" s="147"/>
      <c r="M42" s="147"/>
      <c r="N42" s="147"/>
      <c r="O42" s="147"/>
      <c r="P42" s="148"/>
      <c r="S42" s="14"/>
    </row>
    <row r="43" spans="1:39" ht="18" x14ac:dyDescent="0.35">
      <c r="A43" s="142">
        <v>43450</v>
      </c>
      <c r="B43" s="143" t="s">
        <v>69</v>
      </c>
      <c r="C43" s="144"/>
      <c r="D43" s="36" t="s">
        <v>70</v>
      </c>
      <c r="E43" s="146"/>
      <c r="F43" s="147"/>
      <c r="G43" s="147"/>
      <c r="H43" s="147"/>
      <c r="I43" s="135" t="str">
        <f t="shared" si="0"/>
        <v xml:space="preserve"> </v>
      </c>
      <c r="J43" s="135" t="str">
        <f t="shared" si="0"/>
        <v xml:space="preserve"> </v>
      </c>
      <c r="K43" s="176"/>
      <c r="L43" s="147"/>
      <c r="M43" s="147">
        <f>INT(Q43)</f>
        <v>40</v>
      </c>
      <c r="N43" s="147">
        <f>(Q43-INT(Q43))*100</f>
        <v>0</v>
      </c>
      <c r="O43" s="183">
        <v>50</v>
      </c>
      <c r="P43" s="148"/>
      <c r="Q43" s="9">
        <f>IF(SUM(R43)&gt;0,R43+(Q39)-O43-(P43/100),(Q39)-O43-(P43/100))</f>
        <v>40</v>
      </c>
      <c r="S43" s="14"/>
    </row>
    <row r="44" spans="1:39" ht="18" x14ac:dyDescent="0.35">
      <c r="A44" s="142">
        <v>43452</v>
      </c>
      <c r="B44" s="149" t="s">
        <v>73</v>
      </c>
      <c r="C44" s="150"/>
      <c r="D44" s="36" t="s">
        <v>121</v>
      </c>
      <c r="E44" s="146"/>
      <c r="F44" s="147"/>
      <c r="G44" s="147">
        <v>240</v>
      </c>
      <c r="H44" s="147"/>
      <c r="I44" s="135">
        <f t="shared" si="0"/>
        <v>240</v>
      </c>
      <c r="J44" s="135" t="str">
        <f t="shared" si="0"/>
        <v xml:space="preserve"> </v>
      </c>
      <c r="K44" s="176"/>
      <c r="L44" s="147"/>
      <c r="M44" s="147"/>
      <c r="N44" s="147"/>
      <c r="O44" s="147"/>
      <c r="P44" s="148"/>
      <c r="Q44" s="9">
        <f>IF(SUM(R44)&gt;0,R44+(Q40)-O51-(P51/100),(Q40)-O51-(P51/100))</f>
        <v>-50</v>
      </c>
      <c r="S44" s="14"/>
    </row>
    <row r="45" spans="1:39" ht="18" x14ac:dyDescent="0.35">
      <c r="A45" s="142">
        <v>43454</v>
      </c>
      <c r="B45" s="143" t="s">
        <v>35</v>
      </c>
      <c r="C45" s="144"/>
      <c r="D45" s="36" t="s">
        <v>64</v>
      </c>
      <c r="E45" s="146">
        <v>0</v>
      </c>
      <c r="F45" s="147"/>
      <c r="G45" s="146"/>
      <c r="H45" s="147"/>
      <c r="I45" s="135" t="str">
        <f t="shared" si="0"/>
        <v xml:space="preserve"> </v>
      </c>
      <c r="J45" s="135" t="str">
        <f t="shared" si="0"/>
        <v xml:space="preserve"> </v>
      </c>
      <c r="K45" s="176"/>
      <c r="L45" s="147"/>
      <c r="M45" s="147"/>
      <c r="N45" s="147"/>
      <c r="O45" s="147"/>
      <c r="P45" s="148"/>
      <c r="S45" s="14"/>
    </row>
    <row r="46" spans="1:39" ht="18" x14ac:dyDescent="0.35">
      <c r="A46" s="142">
        <v>43454</v>
      </c>
      <c r="B46" s="143" t="s">
        <v>41</v>
      </c>
      <c r="C46" s="144"/>
      <c r="D46" s="36" t="s">
        <v>67</v>
      </c>
      <c r="E46" s="146">
        <v>50</v>
      </c>
      <c r="F46" s="147"/>
      <c r="G46" s="146"/>
      <c r="H46" s="147"/>
      <c r="I46" s="135" t="str">
        <f t="shared" si="0"/>
        <v xml:space="preserve"> </v>
      </c>
      <c r="J46" s="135" t="str">
        <f t="shared" si="0"/>
        <v xml:space="preserve"> </v>
      </c>
      <c r="K46" s="176"/>
      <c r="L46" s="147"/>
      <c r="M46" s="147"/>
      <c r="N46" s="147"/>
      <c r="O46" s="147"/>
      <c r="P46" s="148"/>
      <c r="S46" s="14"/>
    </row>
    <row r="47" spans="1:39" ht="18" x14ac:dyDescent="0.35">
      <c r="A47" s="142"/>
      <c r="B47" s="143" t="s">
        <v>69</v>
      </c>
      <c r="C47" s="144"/>
      <c r="D47" s="36" t="s">
        <v>70</v>
      </c>
      <c r="E47" s="146"/>
      <c r="F47" s="147"/>
      <c r="G47" s="147"/>
      <c r="H47" s="147"/>
      <c r="I47" s="135" t="str">
        <f t="shared" si="0"/>
        <v xml:space="preserve"> </v>
      </c>
      <c r="J47" s="135" t="str">
        <f t="shared" si="0"/>
        <v xml:space="preserve"> </v>
      </c>
      <c r="K47" s="176"/>
      <c r="L47" s="147"/>
      <c r="M47" s="147">
        <f>INT(Q47)</f>
        <v>40</v>
      </c>
      <c r="N47" s="147">
        <f>(Q47-INT(Q47))*100</f>
        <v>0</v>
      </c>
      <c r="O47" s="147"/>
      <c r="P47" s="148"/>
      <c r="Q47" s="9">
        <f>IF(SUM(R47)&gt;0,R47+(Q43)-O47-(P47/100),(Q43)-O47-(P47/100))</f>
        <v>40</v>
      </c>
      <c r="S47" s="14"/>
    </row>
    <row r="48" spans="1:39" ht="18" x14ac:dyDescent="0.35">
      <c r="A48" s="142"/>
      <c r="B48" s="149" t="s">
        <v>73</v>
      </c>
      <c r="C48" s="150"/>
      <c r="D48" s="36"/>
      <c r="E48" s="146"/>
      <c r="F48" s="147"/>
      <c r="G48" s="147"/>
      <c r="H48" s="147"/>
      <c r="I48" s="135" t="str">
        <f t="shared" si="0"/>
        <v xml:space="preserve"> </v>
      </c>
      <c r="J48" s="135" t="str">
        <f t="shared" si="0"/>
        <v xml:space="preserve"> </v>
      </c>
      <c r="K48" s="176"/>
      <c r="L48" s="147"/>
      <c r="M48" s="147"/>
      <c r="N48" s="147"/>
      <c r="O48" s="147"/>
      <c r="P48" s="148"/>
      <c r="S48" s="14"/>
    </row>
    <row r="49" spans="1:19" ht="18" x14ac:dyDescent="0.35">
      <c r="A49" s="142">
        <v>43431</v>
      </c>
      <c r="B49" s="143" t="s">
        <v>35</v>
      </c>
      <c r="C49" s="144"/>
      <c r="D49" s="36" t="s">
        <v>64</v>
      </c>
      <c r="E49" s="146"/>
      <c r="F49" s="147"/>
      <c r="G49" s="147"/>
      <c r="H49" s="147"/>
      <c r="I49" s="135" t="str">
        <f t="shared" si="0"/>
        <v xml:space="preserve"> </v>
      </c>
      <c r="J49" s="135" t="str">
        <f t="shared" si="0"/>
        <v xml:space="preserve"> </v>
      </c>
      <c r="K49" s="176"/>
      <c r="L49" s="147"/>
      <c r="M49" s="147"/>
      <c r="N49" s="147"/>
      <c r="O49" s="147"/>
      <c r="P49" s="148"/>
      <c r="S49" s="14"/>
    </row>
    <row r="50" spans="1:19" ht="18" x14ac:dyDescent="0.35">
      <c r="A50" s="142">
        <v>43431</v>
      </c>
      <c r="B50" s="143" t="s">
        <v>41</v>
      </c>
      <c r="C50" s="144"/>
      <c r="D50" s="36" t="s">
        <v>67</v>
      </c>
      <c r="E50" s="146"/>
      <c r="F50" s="147"/>
      <c r="G50" s="147"/>
      <c r="H50" s="147"/>
      <c r="I50" s="135" t="str">
        <f t="shared" si="0"/>
        <v xml:space="preserve"> </v>
      </c>
      <c r="J50" s="135" t="str">
        <f t="shared" si="0"/>
        <v xml:space="preserve"> </v>
      </c>
      <c r="K50" s="176"/>
      <c r="L50" s="147"/>
      <c r="M50" s="147"/>
      <c r="N50" s="147"/>
      <c r="O50" s="147"/>
      <c r="P50" s="148"/>
      <c r="S50" s="14"/>
    </row>
    <row r="51" spans="1:19" ht="18" x14ac:dyDescent="0.35">
      <c r="A51" s="142">
        <v>43431</v>
      </c>
      <c r="B51" s="143" t="s">
        <v>69</v>
      </c>
      <c r="C51" s="144"/>
      <c r="D51" s="36" t="s">
        <v>70</v>
      </c>
      <c r="E51" s="146"/>
      <c r="F51" s="147"/>
      <c r="G51" s="147"/>
      <c r="H51" s="147"/>
      <c r="I51" s="135" t="str">
        <f t="shared" si="0"/>
        <v xml:space="preserve"> </v>
      </c>
      <c r="J51" s="135" t="str">
        <f t="shared" si="0"/>
        <v xml:space="preserve"> </v>
      </c>
      <c r="K51" s="176"/>
      <c r="L51" s="147"/>
      <c r="M51" s="147">
        <f>INT(Q51)</f>
        <v>40</v>
      </c>
      <c r="N51" s="147">
        <f>(Q51-INT(Q51))*100</f>
        <v>0</v>
      </c>
      <c r="O51" s="147"/>
      <c r="P51" s="148"/>
      <c r="Q51" s="9">
        <f>IF(SUM(R51)&gt;0,R51+(Q47)-O51-(P51/100),(Q47)-O51-(P51/100))</f>
        <v>40</v>
      </c>
      <c r="S51" s="14"/>
    </row>
    <row r="52" spans="1:19" ht="18" x14ac:dyDescent="0.35">
      <c r="A52" s="142">
        <v>43434</v>
      </c>
      <c r="B52" s="149" t="s">
        <v>73</v>
      </c>
      <c r="C52" s="150"/>
      <c r="D52" s="36"/>
      <c r="E52" s="146"/>
      <c r="F52" s="147"/>
      <c r="G52" s="147"/>
      <c r="H52" s="147"/>
      <c r="I52" s="135" t="str">
        <f t="shared" si="0"/>
        <v xml:space="preserve"> </v>
      </c>
      <c r="J52" s="135" t="str">
        <f t="shared" si="0"/>
        <v xml:space="preserve"> </v>
      </c>
      <c r="K52" s="176"/>
      <c r="L52" s="147"/>
      <c r="M52" s="147"/>
      <c r="N52" s="147"/>
      <c r="O52" s="147"/>
      <c r="P52" s="148"/>
      <c r="S52" s="14"/>
    </row>
    <row r="53" spans="1:19" ht="18" x14ac:dyDescent="0.35">
      <c r="A53" s="142">
        <v>43431</v>
      </c>
      <c r="B53" s="143" t="s">
        <v>35</v>
      </c>
      <c r="C53" s="144"/>
      <c r="D53" s="36" t="s">
        <v>64</v>
      </c>
      <c r="E53" s="146"/>
      <c r="F53" s="147"/>
      <c r="G53" s="147"/>
      <c r="H53" s="147"/>
      <c r="I53" s="135" t="str">
        <f t="shared" ref="I53:J60" si="3">IF(ISBLANK(G53)," ",G53)</f>
        <v xml:space="preserve"> </v>
      </c>
      <c r="J53" s="135" t="str">
        <f t="shared" si="3"/>
        <v xml:space="preserve"> </v>
      </c>
      <c r="K53" s="176"/>
      <c r="L53" s="147"/>
      <c r="M53" s="147"/>
      <c r="N53" s="147"/>
      <c r="O53" s="147"/>
      <c r="P53" s="148"/>
      <c r="S53" s="14"/>
    </row>
    <row r="54" spans="1:19" ht="18" x14ac:dyDescent="0.35">
      <c r="A54" s="142">
        <v>43431</v>
      </c>
      <c r="B54" s="143" t="s">
        <v>41</v>
      </c>
      <c r="C54" s="144"/>
      <c r="D54" s="36" t="s">
        <v>67</v>
      </c>
      <c r="E54" s="146"/>
      <c r="F54" s="147"/>
      <c r="G54" s="147"/>
      <c r="H54" s="147"/>
      <c r="I54" s="135" t="str">
        <f t="shared" si="3"/>
        <v xml:space="preserve"> </v>
      </c>
      <c r="J54" s="135" t="str">
        <f t="shared" si="3"/>
        <v xml:space="preserve"> </v>
      </c>
      <c r="K54" s="176"/>
      <c r="L54" s="147"/>
      <c r="M54" s="147"/>
      <c r="N54" s="147"/>
      <c r="O54" s="147"/>
      <c r="P54" s="148"/>
      <c r="S54" s="14"/>
    </row>
    <row r="55" spans="1:19" ht="18" x14ac:dyDescent="0.35">
      <c r="A55" s="142">
        <v>43431</v>
      </c>
      <c r="B55" s="143" t="s">
        <v>69</v>
      </c>
      <c r="C55" s="144"/>
      <c r="D55" s="36" t="s">
        <v>70</v>
      </c>
      <c r="E55" s="146"/>
      <c r="F55" s="147"/>
      <c r="G55" s="147"/>
      <c r="H55" s="147"/>
      <c r="I55" s="135" t="str">
        <f t="shared" si="3"/>
        <v xml:space="preserve"> </v>
      </c>
      <c r="J55" s="135" t="str">
        <f t="shared" si="3"/>
        <v xml:space="preserve"> </v>
      </c>
      <c r="K55" s="176"/>
      <c r="L55" s="147"/>
      <c r="M55" s="147">
        <f>INT(Q55)</f>
        <v>40</v>
      </c>
      <c r="N55" s="147">
        <f>(Q55-INT(Q55))*100</f>
        <v>0</v>
      </c>
      <c r="O55" s="147"/>
      <c r="P55" s="148"/>
      <c r="Q55" s="9">
        <f>IF(SUM(R55)&gt;0,R55+(Q51)-O55-(P55/100),(Q51)-O55-(P55/100))</f>
        <v>40</v>
      </c>
      <c r="S55" s="14"/>
    </row>
    <row r="56" spans="1:19" ht="18" x14ac:dyDescent="0.35">
      <c r="A56" s="142">
        <v>43434</v>
      </c>
      <c r="B56" s="149" t="s">
        <v>73</v>
      </c>
      <c r="C56" s="150"/>
      <c r="D56" s="36"/>
      <c r="E56" s="146"/>
      <c r="F56" s="147"/>
      <c r="G56" s="147"/>
      <c r="H56" s="147"/>
      <c r="I56" s="135" t="str">
        <f t="shared" si="3"/>
        <v xml:space="preserve"> </v>
      </c>
      <c r="J56" s="135" t="str">
        <f t="shared" si="3"/>
        <v xml:space="preserve"> </v>
      </c>
      <c r="K56" s="176"/>
      <c r="L56" s="147"/>
      <c r="M56" s="147"/>
      <c r="N56" s="147"/>
      <c r="O56" s="147"/>
      <c r="P56" s="148"/>
      <c r="S56" s="14"/>
    </row>
    <row r="57" spans="1:19" ht="18" x14ac:dyDescent="0.35">
      <c r="A57" s="142">
        <v>43431</v>
      </c>
      <c r="B57" s="143" t="s">
        <v>35</v>
      </c>
      <c r="C57" s="144"/>
      <c r="D57" s="36" t="s">
        <v>64</v>
      </c>
      <c r="E57" s="146"/>
      <c r="F57" s="147"/>
      <c r="G57" s="147"/>
      <c r="H57" s="147"/>
      <c r="I57" s="135" t="str">
        <f t="shared" si="3"/>
        <v xml:space="preserve"> </v>
      </c>
      <c r="J57" s="135" t="str">
        <f t="shared" si="3"/>
        <v xml:space="preserve"> </v>
      </c>
      <c r="K57" s="176"/>
      <c r="L57" s="147"/>
      <c r="M57" s="147"/>
      <c r="N57" s="147"/>
      <c r="O57" s="147"/>
      <c r="P57" s="148"/>
      <c r="S57" s="14"/>
    </row>
    <row r="58" spans="1:19" ht="18" x14ac:dyDescent="0.35">
      <c r="A58" s="142">
        <v>43431</v>
      </c>
      <c r="B58" s="143" t="s">
        <v>41</v>
      </c>
      <c r="C58" s="144"/>
      <c r="D58" s="36" t="s">
        <v>67</v>
      </c>
      <c r="E58" s="146"/>
      <c r="F58" s="147"/>
      <c r="G58" s="147"/>
      <c r="H58" s="147"/>
      <c r="I58" s="135" t="str">
        <f t="shared" si="3"/>
        <v xml:space="preserve"> </v>
      </c>
      <c r="J58" s="135" t="str">
        <f t="shared" si="3"/>
        <v xml:space="preserve"> </v>
      </c>
      <c r="K58" s="176"/>
      <c r="L58" s="147"/>
      <c r="M58" s="147"/>
      <c r="N58" s="147"/>
      <c r="O58" s="147"/>
      <c r="P58" s="148"/>
      <c r="S58" s="14"/>
    </row>
    <row r="59" spans="1:19" ht="18" x14ac:dyDescent="0.35">
      <c r="A59" s="142">
        <v>43431</v>
      </c>
      <c r="B59" s="143" t="s">
        <v>69</v>
      </c>
      <c r="C59" s="144"/>
      <c r="D59" s="36" t="s">
        <v>70</v>
      </c>
      <c r="E59" s="146"/>
      <c r="F59" s="147"/>
      <c r="G59" s="147"/>
      <c r="H59" s="147"/>
      <c r="I59" s="135" t="str">
        <f t="shared" si="3"/>
        <v xml:space="preserve"> </v>
      </c>
      <c r="J59" s="135" t="str">
        <f t="shared" si="3"/>
        <v xml:space="preserve"> </v>
      </c>
      <c r="K59" s="176"/>
      <c r="L59" s="147"/>
      <c r="M59" s="147">
        <f>INT(Q59)</f>
        <v>40</v>
      </c>
      <c r="N59" s="147">
        <f>(Q59-INT(Q59))*100</f>
        <v>0</v>
      </c>
      <c r="O59" s="147"/>
      <c r="P59" s="148"/>
      <c r="Q59" s="9">
        <f>IF(SUM(R59)&gt;0,R59+(Q55)-O59-(P59/100),(Q55)-O59-(P59/100))</f>
        <v>40</v>
      </c>
      <c r="S59" s="14"/>
    </row>
    <row r="60" spans="1:19" ht="18" x14ac:dyDescent="0.35">
      <c r="A60" s="142">
        <v>43434</v>
      </c>
      <c r="B60" s="149" t="s">
        <v>73</v>
      </c>
      <c r="C60" s="150"/>
      <c r="D60" s="36"/>
      <c r="E60" s="146"/>
      <c r="F60" s="147"/>
      <c r="G60" s="147"/>
      <c r="H60" s="147"/>
      <c r="I60" s="135" t="str">
        <f t="shared" si="3"/>
        <v xml:space="preserve"> </v>
      </c>
      <c r="J60" s="135" t="str">
        <f t="shared" si="3"/>
        <v xml:space="preserve"> </v>
      </c>
      <c r="K60" s="176"/>
      <c r="L60" s="147"/>
      <c r="M60" s="147"/>
      <c r="N60" s="147"/>
      <c r="O60" s="147"/>
      <c r="P60" s="148"/>
      <c r="S60" s="14"/>
    </row>
    <row r="61" spans="1:19" ht="18" thickBot="1" x14ac:dyDescent="0.35">
      <c r="A61" s="151"/>
      <c r="B61" s="152" t="s">
        <v>100</v>
      </c>
      <c r="C61" s="88"/>
      <c r="D61" s="89"/>
      <c r="E61" s="97">
        <f>SUM(E25:E60)</f>
        <v>572</v>
      </c>
      <c r="F61" s="97">
        <f t="shared" ref="F61:L61" si="4">SUM(F25:F60)</f>
        <v>0</v>
      </c>
      <c r="G61" s="97">
        <f>SUM(G25:G60)</f>
        <v>522</v>
      </c>
      <c r="H61" s="97">
        <f t="shared" si="4"/>
        <v>0</v>
      </c>
      <c r="I61" s="97">
        <f t="shared" si="4"/>
        <v>522</v>
      </c>
      <c r="J61" s="97">
        <f t="shared" si="4"/>
        <v>0</v>
      </c>
      <c r="K61" s="97">
        <f t="shared" si="4"/>
        <v>0</v>
      </c>
      <c r="L61" s="97">
        <f t="shared" si="4"/>
        <v>0</v>
      </c>
      <c r="M61" s="98">
        <f>M59</f>
        <v>40</v>
      </c>
      <c r="N61" s="98">
        <f>N59</f>
        <v>0</v>
      </c>
      <c r="O61" s="97">
        <f>SUM(O25:O60)</f>
        <v>110</v>
      </c>
      <c r="P61" s="97">
        <f>SUM(P25:P60)</f>
        <v>0</v>
      </c>
    </row>
    <row r="62" spans="1:19" x14ac:dyDescent="0.2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L62" s="115"/>
      <c r="M62" s="115"/>
      <c r="N62" s="115"/>
      <c r="O62" s="115"/>
      <c r="P62" s="115"/>
    </row>
    <row r="63" spans="1:19" x14ac:dyDescent="0.2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L63" s="115"/>
      <c r="M63" s="115"/>
      <c r="N63" s="115"/>
      <c r="O63" s="115"/>
      <c r="P63" s="115"/>
    </row>
    <row r="64" spans="1:19" x14ac:dyDescent="0.2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L64" s="115"/>
      <c r="M64" s="115"/>
      <c r="N64" s="115"/>
      <c r="O64" s="115"/>
      <c r="P64" s="115"/>
    </row>
    <row r="65" spans="1:16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L65" s="115"/>
      <c r="M65" s="115"/>
      <c r="N65" s="115"/>
      <c r="O65" s="115"/>
      <c r="P65" s="115"/>
    </row>
    <row r="66" spans="1:16" x14ac:dyDescent="0.2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L66" s="115"/>
      <c r="M66" s="115"/>
      <c r="N66" s="115"/>
      <c r="O66" s="115"/>
      <c r="P66" s="115"/>
    </row>
    <row r="67" spans="1:16" x14ac:dyDescent="0.2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L67" s="115"/>
      <c r="M67" s="115"/>
      <c r="N67" s="115"/>
      <c r="O67" s="115"/>
      <c r="P67" s="115"/>
    </row>
    <row r="68" spans="1:16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L68" s="115"/>
      <c r="M68" s="115"/>
      <c r="N68" s="115"/>
      <c r="O68" s="115"/>
      <c r="P68" s="115"/>
    </row>
    <row r="69" spans="1:16" x14ac:dyDescent="0.25">
      <c r="A69" s="153" t="s">
        <v>101</v>
      </c>
      <c r="B69" s="154"/>
      <c r="C69" s="154"/>
      <c r="D69" s="154"/>
      <c r="E69" s="155"/>
      <c r="F69" s="115"/>
      <c r="G69" s="153"/>
      <c r="H69" s="154"/>
      <c r="I69" s="154" t="s">
        <v>117</v>
      </c>
      <c r="J69" s="154"/>
      <c r="K69" s="177"/>
      <c r="L69" s="154"/>
      <c r="M69" s="154"/>
      <c r="N69" s="154"/>
      <c r="O69" s="154"/>
      <c r="P69" s="155"/>
    </row>
    <row r="70" spans="1:16" x14ac:dyDescent="0.25">
      <c r="A70" s="156" t="s">
        <v>102</v>
      </c>
      <c r="B70" s="157" t="e">
        <f>K5</f>
        <v>#REF!</v>
      </c>
      <c r="C70" s="121"/>
      <c r="D70" s="121"/>
      <c r="E70" s="158"/>
      <c r="F70" s="115"/>
      <c r="G70" s="156"/>
      <c r="H70" s="121"/>
      <c r="I70" s="121" t="s">
        <v>118</v>
      </c>
      <c r="J70" s="121"/>
      <c r="K70" s="179"/>
      <c r="L70" s="121"/>
      <c r="M70" s="121"/>
      <c r="N70" s="121"/>
      <c r="O70" s="121"/>
      <c r="P70" s="158"/>
    </row>
    <row r="71" spans="1:16" x14ac:dyDescent="0.25">
      <c r="A71" s="156" t="s">
        <v>103</v>
      </c>
      <c r="B71" s="121"/>
      <c r="C71" s="121"/>
      <c r="D71" s="121"/>
      <c r="E71" s="158"/>
      <c r="F71" s="115"/>
      <c r="G71" s="156"/>
      <c r="H71" s="121"/>
      <c r="I71" s="159" t="s">
        <v>45</v>
      </c>
      <c r="J71" s="159"/>
      <c r="K71" s="178"/>
      <c r="L71" s="159"/>
      <c r="M71" s="159"/>
      <c r="N71" s="121"/>
      <c r="O71" s="160">
        <f t="shared" ref="O71:O76" si="5">C14</f>
        <v>50</v>
      </c>
      <c r="P71" s="158"/>
    </row>
    <row r="72" spans="1:16" x14ac:dyDescent="0.25">
      <c r="A72" s="156" t="s">
        <v>104</v>
      </c>
      <c r="B72" s="159">
        <v>0</v>
      </c>
      <c r="C72" s="121"/>
      <c r="D72" s="121"/>
      <c r="E72" s="158"/>
      <c r="F72" s="115"/>
      <c r="G72" s="156"/>
      <c r="H72" s="121"/>
      <c r="I72" s="159" t="s">
        <v>48</v>
      </c>
      <c r="J72" s="159"/>
      <c r="K72" s="178"/>
      <c r="L72" s="159"/>
      <c r="M72" s="159"/>
      <c r="N72" s="121"/>
      <c r="O72" s="160">
        <f t="shared" si="5"/>
        <v>185</v>
      </c>
      <c r="P72" s="158"/>
    </row>
    <row r="73" spans="1:16" x14ac:dyDescent="0.25">
      <c r="A73" s="156" t="s">
        <v>30</v>
      </c>
      <c r="B73" s="160">
        <f>SUM(C11:C12)</f>
        <v>572</v>
      </c>
      <c r="C73" s="121"/>
      <c r="D73" s="121"/>
      <c r="E73" s="158"/>
      <c r="F73" s="115"/>
      <c r="G73" s="156"/>
      <c r="H73" s="121"/>
      <c r="I73" s="159" t="s">
        <v>50</v>
      </c>
      <c r="J73" s="159"/>
      <c r="K73" s="178"/>
      <c r="L73" s="159"/>
      <c r="M73" s="159"/>
      <c r="N73" s="121"/>
      <c r="O73" s="160">
        <f t="shared" si="5"/>
        <v>40</v>
      </c>
      <c r="P73" s="158"/>
    </row>
    <row r="74" spans="1:16" x14ac:dyDescent="0.25">
      <c r="A74" s="156" t="s">
        <v>31</v>
      </c>
      <c r="B74" s="161">
        <f>SUM(G61)+(H61/100)</f>
        <v>522</v>
      </c>
      <c r="C74" s="121"/>
      <c r="D74" s="121"/>
      <c r="E74" s="158"/>
      <c r="F74" s="115"/>
      <c r="G74" s="156"/>
      <c r="H74" s="121"/>
      <c r="I74" s="159" t="s">
        <v>51</v>
      </c>
      <c r="J74" s="159"/>
      <c r="K74" s="178"/>
      <c r="L74" s="159"/>
      <c r="M74" s="159"/>
      <c r="N74" s="121"/>
      <c r="O74" s="160">
        <f t="shared" si="5"/>
        <v>50</v>
      </c>
      <c r="P74" s="158"/>
    </row>
    <row r="75" spans="1:16" x14ac:dyDescent="0.25">
      <c r="A75" s="156" t="s">
        <v>105</v>
      </c>
      <c r="B75" s="121"/>
      <c r="C75" s="159">
        <f>B72+B73-B74</f>
        <v>50</v>
      </c>
      <c r="D75" s="121"/>
      <c r="E75" s="158"/>
      <c r="F75" s="115"/>
      <c r="G75" s="156"/>
      <c r="H75" s="121"/>
      <c r="I75" s="159" t="s">
        <v>54</v>
      </c>
      <c r="J75" s="159"/>
      <c r="K75" s="178"/>
      <c r="L75" s="159"/>
      <c r="M75" s="159"/>
      <c r="N75" s="121"/>
      <c r="O75" s="160">
        <f t="shared" si="5"/>
        <v>90</v>
      </c>
      <c r="P75" s="158"/>
    </row>
    <row r="76" spans="1:16" x14ac:dyDescent="0.25">
      <c r="A76" s="156"/>
      <c r="B76" s="121"/>
      <c r="C76" s="121"/>
      <c r="D76" s="121"/>
      <c r="E76" s="158"/>
      <c r="F76" s="115"/>
      <c r="G76" s="156"/>
      <c r="H76" s="121"/>
      <c r="I76" s="159" t="s">
        <v>56</v>
      </c>
      <c r="J76" s="159"/>
      <c r="K76" s="178"/>
      <c r="L76" s="159"/>
      <c r="M76" s="159"/>
      <c r="N76" s="121"/>
      <c r="O76" s="160">
        <f t="shared" si="5"/>
        <v>62.5</v>
      </c>
      <c r="P76" s="158"/>
    </row>
    <row r="77" spans="1:16" x14ac:dyDescent="0.25">
      <c r="A77" s="156" t="s">
        <v>106</v>
      </c>
      <c r="B77" s="121"/>
      <c r="C77" s="121"/>
      <c r="D77" s="121"/>
      <c r="E77" s="158"/>
      <c r="F77" s="115"/>
      <c r="G77" s="156"/>
      <c r="H77" s="121"/>
      <c r="I77" s="159" t="s">
        <v>114</v>
      </c>
      <c r="J77" s="159"/>
      <c r="K77" s="178"/>
      <c r="L77" s="159"/>
      <c r="M77" s="159"/>
      <c r="N77" s="121"/>
      <c r="O77" s="160">
        <f>C21</f>
        <v>0</v>
      </c>
      <c r="P77" s="158"/>
    </row>
    <row r="78" spans="1:16" x14ac:dyDescent="0.25">
      <c r="A78" s="156" t="s">
        <v>104</v>
      </c>
      <c r="B78" s="162">
        <f>C23</f>
        <v>1037.6500000000001</v>
      </c>
      <c r="C78" s="121"/>
      <c r="D78" s="121"/>
      <c r="E78" s="158"/>
      <c r="F78" s="115"/>
      <c r="G78" s="156"/>
      <c r="H78" s="121"/>
      <c r="I78" s="159" t="s">
        <v>115</v>
      </c>
      <c r="J78" s="159"/>
      <c r="K78" s="178"/>
      <c r="L78" s="159"/>
      <c r="M78" s="159"/>
      <c r="N78" s="121"/>
      <c r="O78" s="160">
        <f>C22</f>
        <v>0</v>
      </c>
      <c r="P78" s="158"/>
    </row>
    <row r="79" spans="1:16" x14ac:dyDescent="0.25">
      <c r="A79" s="156" t="s">
        <v>30</v>
      </c>
      <c r="B79" s="159">
        <f>I61+J61/100</f>
        <v>522</v>
      </c>
      <c r="C79" s="121"/>
      <c r="D79" s="121"/>
      <c r="E79" s="158"/>
      <c r="F79" s="115"/>
      <c r="G79" s="156"/>
      <c r="H79" s="121"/>
      <c r="I79" s="121"/>
      <c r="J79" s="121"/>
      <c r="K79" s="179" t="s">
        <v>119</v>
      </c>
      <c r="L79" s="121"/>
      <c r="M79" s="121"/>
      <c r="N79" s="121"/>
      <c r="O79" s="163">
        <f>SUM(O71:O78)</f>
        <v>477.5</v>
      </c>
      <c r="P79" s="158"/>
    </row>
    <row r="80" spans="1:16" x14ac:dyDescent="0.25">
      <c r="A80" s="156" t="s">
        <v>31</v>
      </c>
      <c r="B80" s="161">
        <f>AK17</f>
        <v>477.5</v>
      </c>
      <c r="C80" s="121"/>
      <c r="D80" s="121"/>
      <c r="E80" s="158"/>
      <c r="F80" s="115"/>
      <c r="G80" s="156"/>
      <c r="H80" s="121"/>
      <c r="I80" s="121"/>
      <c r="J80" s="121"/>
      <c r="K80" s="179"/>
      <c r="L80" s="121"/>
      <c r="M80" s="121"/>
      <c r="N80" s="121"/>
      <c r="O80" s="121"/>
      <c r="P80" s="158"/>
    </row>
    <row r="81" spans="1:16" x14ac:dyDescent="0.25">
      <c r="A81" s="156" t="s">
        <v>105</v>
      </c>
      <c r="B81" s="121"/>
      <c r="C81" s="164">
        <f>B78+B79-B80</f>
        <v>1082.1500000000001</v>
      </c>
      <c r="D81" s="121"/>
      <c r="E81" s="158"/>
      <c r="F81" s="115"/>
      <c r="G81" s="156"/>
      <c r="H81" s="121"/>
      <c r="I81" s="121" t="s">
        <v>120</v>
      </c>
      <c r="J81" s="121"/>
      <c r="K81" s="179"/>
      <c r="L81" s="121"/>
      <c r="M81" s="121"/>
      <c r="N81" s="121"/>
      <c r="O81" s="121"/>
      <c r="P81" s="158"/>
    </row>
    <row r="82" spans="1:16" x14ac:dyDescent="0.25">
      <c r="A82" s="156"/>
      <c r="B82" s="121"/>
      <c r="C82" s="121"/>
      <c r="D82" s="121"/>
      <c r="E82" s="158"/>
      <c r="F82" s="115"/>
      <c r="G82" s="156"/>
      <c r="H82" s="121"/>
      <c r="I82" s="159"/>
      <c r="J82" s="159"/>
      <c r="K82" s="178"/>
      <c r="L82" s="159"/>
      <c r="M82" s="159"/>
      <c r="N82" s="159"/>
      <c r="O82" s="121"/>
      <c r="P82" s="158"/>
    </row>
    <row r="83" spans="1:16" x14ac:dyDescent="0.25">
      <c r="A83" s="156" t="s">
        <v>107</v>
      </c>
      <c r="B83" s="121"/>
      <c r="C83" s="121"/>
      <c r="D83" s="121"/>
      <c r="E83" s="158"/>
      <c r="F83" s="115"/>
      <c r="G83" s="156"/>
      <c r="H83" s="121"/>
      <c r="I83" s="159"/>
      <c r="J83" s="159"/>
      <c r="K83" s="178"/>
      <c r="L83" s="159"/>
      <c r="M83" s="159"/>
      <c r="N83" s="159"/>
      <c r="O83" s="121"/>
      <c r="P83" s="158"/>
    </row>
    <row r="84" spans="1:16" x14ac:dyDescent="0.25">
      <c r="A84" s="156" t="s">
        <v>104</v>
      </c>
      <c r="B84" s="159">
        <f>M61+N61/100</f>
        <v>40</v>
      </c>
      <c r="C84" s="121"/>
      <c r="D84" s="121"/>
      <c r="E84" s="158"/>
      <c r="F84" s="115"/>
      <c r="G84" s="156"/>
      <c r="H84" s="121"/>
      <c r="I84" s="159"/>
      <c r="J84" s="159"/>
      <c r="K84" s="178"/>
      <c r="L84" s="159"/>
      <c r="M84" s="159"/>
      <c r="N84" s="159"/>
      <c r="O84" s="121"/>
      <c r="P84" s="158"/>
    </row>
    <row r="85" spans="1:16" x14ac:dyDescent="0.25">
      <c r="A85" s="156" t="s">
        <v>30</v>
      </c>
      <c r="B85" s="160">
        <f>C20</f>
        <v>0</v>
      </c>
      <c r="C85" s="121"/>
      <c r="D85" s="121"/>
      <c r="E85" s="158"/>
      <c r="F85" s="115"/>
      <c r="G85" s="156"/>
      <c r="H85" s="121"/>
      <c r="I85" s="159"/>
      <c r="J85" s="159"/>
      <c r="K85" s="178"/>
      <c r="L85" s="159"/>
      <c r="M85" s="159"/>
      <c r="N85" s="159"/>
      <c r="O85" s="121"/>
      <c r="P85" s="158"/>
    </row>
    <row r="86" spans="1:16" x14ac:dyDescent="0.25">
      <c r="A86" s="156" t="s">
        <v>31</v>
      </c>
      <c r="B86" s="161">
        <f>O61+P61/100</f>
        <v>110</v>
      </c>
      <c r="C86" s="121"/>
      <c r="D86" s="121"/>
      <c r="E86" s="158"/>
      <c r="F86" s="115"/>
      <c r="G86" s="156"/>
      <c r="H86" s="121"/>
      <c r="I86" s="159"/>
      <c r="J86" s="159"/>
      <c r="K86" s="178"/>
      <c r="L86" s="159"/>
      <c r="M86" s="159"/>
      <c r="N86" s="159"/>
      <c r="O86" s="121"/>
      <c r="P86" s="158"/>
    </row>
    <row r="87" spans="1:16" x14ac:dyDescent="0.25">
      <c r="A87" s="156" t="s">
        <v>105</v>
      </c>
      <c r="B87" s="121"/>
      <c r="C87" s="159">
        <f>B84+B85-B86</f>
        <v>-70</v>
      </c>
      <c r="D87" s="121"/>
      <c r="E87" s="158"/>
      <c r="F87" s="115"/>
      <c r="G87" s="156"/>
      <c r="H87" s="121"/>
      <c r="I87" s="159"/>
      <c r="J87" s="159"/>
      <c r="K87" s="178"/>
      <c r="L87" s="159"/>
      <c r="M87" s="159"/>
      <c r="N87" s="159"/>
      <c r="O87" s="121"/>
      <c r="P87" s="158"/>
    </row>
    <row r="88" spans="1:16" x14ac:dyDescent="0.25">
      <c r="A88" s="156"/>
      <c r="B88" s="121"/>
      <c r="C88" s="121"/>
      <c r="D88" s="121"/>
      <c r="E88" s="158"/>
      <c r="F88" s="115"/>
      <c r="G88" s="156"/>
      <c r="H88" s="121"/>
      <c r="I88" s="159"/>
      <c r="J88" s="159"/>
      <c r="K88" s="178"/>
      <c r="L88" s="159"/>
      <c r="M88" s="159"/>
      <c r="N88" s="159"/>
      <c r="O88" s="121"/>
      <c r="P88" s="158"/>
    </row>
    <row r="89" spans="1:16" x14ac:dyDescent="0.25">
      <c r="A89" s="156" t="s">
        <v>108</v>
      </c>
      <c r="B89" s="121"/>
      <c r="C89" s="121"/>
      <c r="D89" s="121"/>
      <c r="E89" s="165">
        <f>C75+C81+C87</f>
        <v>1062.1500000000001</v>
      </c>
      <c r="F89" s="115"/>
      <c r="G89" s="156"/>
      <c r="H89" s="121"/>
      <c r="I89" s="121"/>
      <c r="J89" s="121"/>
      <c r="K89" s="179"/>
      <c r="L89" s="121"/>
      <c r="M89" s="121"/>
      <c r="N89" s="121"/>
      <c r="O89" s="121"/>
      <c r="P89" s="158"/>
    </row>
    <row r="90" spans="1:16" x14ac:dyDescent="0.25">
      <c r="A90" s="103"/>
      <c r="B90" s="159"/>
      <c r="C90" s="159"/>
      <c r="D90" s="159"/>
      <c r="E90" s="166"/>
      <c r="F90" s="115"/>
      <c r="G90" s="103"/>
      <c r="H90" s="159"/>
      <c r="I90" s="159"/>
      <c r="J90" s="159"/>
      <c r="K90" s="178" t="s">
        <v>119</v>
      </c>
      <c r="L90" s="159"/>
      <c r="M90" s="159"/>
      <c r="N90" s="159"/>
      <c r="O90" s="160"/>
      <c r="P90" s="166"/>
    </row>
  </sheetData>
  <sheetProtection selectLockedCells="1"/>
  <mergeCells count="13">
    <mergeCell ref="AE25:AF25"/>
    <mergeCell ref="AE37:AM37"/>
    <mergeCell ref="U6:AC6"/>
    <mergeCell ref="AE6:AG6"/>
    <mergeCell ref="U10:AC10"/>
    <mergeCell ref="AE12:AG12"/>
    <mergeCell ref="U13:W13"/>
    <mergeCell ref="U19:W19"/>
    <mergeCell ref="U3:AC3"/>
    <mergeCell ref="AE3:AM3"/>
    <mergeCell ref="U4:AC4"/>
    <mergeCell ref="U5:AC5"/>
    <mergeCell ref="AE24:AM24"/>
  </mergeCells>
  <pageMargins left="0.51" right="0.17" top="0.17" bottom="0.17" header="0.3" footer="0.17"/>
  <pageSetup scale="11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31:Q61"/>
  <sheetViews>
    <sheetView zoomScaleNormal="150" zoomScaleSheetLayoutView="100" workbookViewId="0">
      <selection activeCell="P62" sqref="P62"/>
    </sheetView>
  </sheetViews>
  <sheetFormatPr defaultRowHeight="15" x14ac:dyDescent="0.25"/>
  <cols>
    <col min="32" max="32" width="9.42578125" customWidth="1"/>
    <col min="35" max="35" width="5.85546875" customWidth="1"/>
    <col min="36" max="36" width="10.7109375" customWidth="1"/>
  </cols>
  <sheetData>
    <row r="31" spans="17:17" x14ac:dyDescent="0.25">
      <c r="Q31">
        <f>IF(SUM(R31)&gt;0,R31+(Q27)-O31-(P31/100),(Q27)-O31-(P31/100))</f>
        <v>0</v>
      </c>
    </row>
    <row r="35" spans="17:17" x14ac:dyDescent="0.25">
      <c r="Q35">
        <f>IF(SUM(R35)&gt;0,R35+(Q31)-O35-(P35/100),(Q31)-O35-(P35/100))</f>
        <v>0</v>
      </c>
    </row>
    <row r="39" spans="17:17" x14ac:dyDescent="0.25">
      <c r="Q39">
        <f>IF(SUM(R39)&gt;0,R39+(Q35)-O39-(P39/100),(Q35)-O39-(P39/100))</f>
        <v>0</v>
      </c>
    </row>
    <row r="43" spans="17:17" x14ac:dyDescent="0.25">
      <c r="Q43">
        <f>IF(SUM(R43)&gt;0,R43+(Q39)-O43-(P43/100),(Q39)-O43-(P43/100))</f>
        <v>0</v>
      </c>
    </row>
    <row r="47" spans="17:17" x14ac:dyDescent="0.25">
      <c r="Q47">
        <f>IF(SUM(R47)&gt;0,R47+(Q43)-O47-(P47/100),(Q43)-O47-(P47/100))</f>
        <v>0</v>
      </c>
    </row>
    <row r="51" spans="5:17" x14ac:dyDescent="0.25">
      <c r="Q51">
        <f>IF(SUM(R51)&gt;0,R51+(Q47)-O51-(P51/100),(Q47)-O51-(P51/100))</f>
        <v>0</v>
      </c>
    </row>
    <row r="55" spans="5:17" x14ac:dyDescent="0.25">
      <c r="Q55">
        <f>IF(SUM(R55)&gt;0,R55+(Q51)-O55-(P55/100),(Q51)-O55-(P55/100))</f>
        <v>0</v>
      </c>
    </row>
    <row r="59" spans="5:17" x14ac:dyDescent="0.25">
      <c r="Q59">
        <f>IF(SUM(R59)&gt;0,R59+(Q55)-O59-(P59/100),(Q55)-O59-(P59/100))</f>
        <v>0</v>
      </c>
    </row>
    <row r="61" spans="5:17" x14ac:dyDescent="0.25">
      <c r="E61">
        <f>SUM(E25:E60)</f>
        <v>0</v>
      </c>
      <c r="F61">
        <f t="shared" ref="F61:L61" si="0">SUM(F25:F60)</f>
        <v>0</v>
      </c>
      <c r="G61">
        <f t="shared" si="0"/>
        <v>0</v>
      </c>
      <c r="H61">
        <f t="shared" si="0"/>
        <v>0</v>
      </c>
      <c r="I61">
        <f t="shared" si="0"/>
        <v>0</v>
      </c>
      <c r="J61">
        <f t="shared" si="0"/>
        <v>0</v>
      </c>
      <c r="K61">
        <f t="shared" si="0"/>
        <v>0</v>
      </c>
      <c r="L61">
        <f t="shared" si="0"/>
        <v>0</v>
      </c>
      <c r="M61">
        <f>M59</f>
        <v>0</v>
      </c>
      <c r="N61">
        <f>N59</f>
        <v>0</v>
      </c>
      <c r="O61">
        <f>SUM(O25:O60)</f>
        <v>0</v>
      </c>
      <c r="P61">
        <f>SUM(P25:P60)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topLeftCell="A25" zoomScale="70" zoomScaleNormal="70" workbookViewId="0">
      <selection activeCell="A25" sqref="A25:A56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>
        <f>AB11</f>
        <v>3524.0470000000005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DATE(YEAR(Q3),MONTH(Q3)+0,DAY(EOMONTH(Q3,1)))</f>
        <v>43859</v>
      </c>
      <c r="L5" s="387"/>
      <c r="M5" s="387"/>
      <c r="N5" s="213"/>
      <c r="O5" s="388">
        <f>K5</f>
        <v>43859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613.70000000000005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43859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203.6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203.6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>
        <f>C23</f>
        <v>3524.0470000000005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817.30000000000007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613.70000000000005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2110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613.70000000000005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203.6</v>
      </c>
      <c r="D15" s="250"/>
      <c r="E15" s="311"/>
      <c r="F15" s="251"/>
      <c r="G15" s="311"/>
      <c r="H15" s="251"/>
      <c r="I15" s="252"/>
      <c r="J15" s="252"/>
      <c r="K15" s="255">
        <f>INT(C15)</f>
        <v>203</v>
      </c>
      <c r="L15" s="207">
        <f>(C15-K15)*100</f>
        <v>59.999999999999432</v>
      </c>
      <c r="M15" s="251"/>
      <c r="N15" s="251"/>
      <c r="O15" s="251"/>
      <c r="P15" s="253"/>
      <c r="S15" s="203"/>
      <c r="U15" s="213"/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203.6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/>
      <c r="V16" s="213"/>
      <c r="W16" s="213"/>
      <c r="X16" s="213"/>
      <c r="Y16" s="213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130</v>
      </c>
      <c r="C17" s="206"/>
      <c r="D17" s="250"/>
      <c r="E17" s="311"/>
      <c r="F17" s="251"/>
      <c r="G17" s="311"/>
      <c r="H17" s="251"/>
      <c r="I17" s="252"/>
      <c r="J17" s="252"/>
      <c r="K17" s="251">
        <v>1500</v>
      </c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2313.6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613.70000000000005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>
        <f>AK4+AK11-AK17</f>
        <v>2027.7470000000008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30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>
        <f>[1]December.!$E$89</f>
        <v>3524.0470000000005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>
        <v>43835</v>
      </c>
      <c r="B25" s="259" t="s">
        <v>35</v>
      </c>
      <c r="C25" s="300"/>
      <c r="D25" s="330" t="s">
        <v>64</v>
      </c>
      <c r="E25" s="284">
        <v>27</v>
      </c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">
        <v>130</v>
      </c>
      <c r="V25" s="220"/>
      <c r="W25" s="220"/>
      <c r="X25" s="213"/>
      <c r="Y25" s="282">
        <v>1500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>
        <f>A25</f>
        <v>43835</v>
      </c>
      <c r="B26" s="259" t="s">
        <v>41</v>
      </c>
      <c r="C26" s="300"/>
      <c r="D26" s="330" t="s">
        <v>67</v>
      </c>
      <c r="E26" s="284">
        <v>51.6</v>
      </c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30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0" t="s">
        <v>70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 t="s">
        <v>129</v>
      </c>
      <c r="B28" s="262" t="s">
        <v>73</v>
      </c>
      <c r="C28" s="301"/>
      <c r="D28" s="330"/>
      <c r="E28" s="284"/>
      <c r="F28" s="250"/>
      <c r="G28" s="284">
        <f>E25+E26</f>
        <v>78.599999999999994</v>
      </c>
      <c r="H28" s="260"/>
      <c r="I28" s="252">
        <f t="shared" si="3"/>
        <v>78.599999999999994</v>
      </c>
      <c r="J28" s="252" t="str">
        <f t="shared" si="3"/>
        <v xml:space="preserve"> 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>
        <f>A25+2</f>
        <v>43837</v>
      </c>
      <c r="B29" s="259" t="s">
        <v>35</v>
      </c>
      <c r="C29" s="300"/>
      <c r="D29" s="330" t="s">
        <v>64</v>
      </c>
      <c r="E29" s="284">
        <v>3</v>
      </c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2110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>
        <f>A29</f>
        <v>43837</v>
      </c>
      <c r="B30" s="259" t="s">
        <v>41</v>
      </c>
      <c r="C30" s="300"/>
      <c r="D30" s="330" t="s">
        <v>67</v>
      </c>
      <c r="E30" s="284">
        <v>100</v>
      </c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-1496.3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>
        <f>AB30+AB11</f>
        <v>2027.7470000000005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 t="s">
        <v>129</v>
      </c>
      <c r="B32" s="262" t="s">
        <v>73</v>
      </c>
      <c r="C32" s="301"/>
      <c r="D32" s="330"/>
      <c r="E32" s="284"/>
      <c r="F32" s="250"/>
      <c r="G32" s="284">
        <f>E29+E30</f>
        <v>103</v>
      </c>
      <c r="H32" s="260"/>
      <c r="I32" s="252">
        <f t="shared" si="3"/>
        <v>103</v>
      </c>
      <c r="J32" s="252" t="str">
        <f t="shared" si="3"/>
        <v xml:space="preserve"> 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43859</v>
      </c>
      <c r="AG32" s="213" t="s">
        <v>81</v>
      </c>
      <c r="AH32" s="213"/>
      <c r="AI32" s="213"/>
      <c r="AJ32" s="278">
        <f>AI7</f>
        <v>613.70000000000005</v>
      </c>
      <c r="AK32" s="213" t="s">
        <v>82</v>
      </c>
      <c r="AL32" s="213"/>
      <c r="AM32" s="218"/>
    </row>
    <row r="33" spans="1:39" ht="18.95" customHeight="1" x14ac:dyDescent="0.25">
      <c r="A33" s="258">
        <f>A30+5</f>
        <v>43842</v>
      </c>
      <c r="B33" s="259" t="s">
        <v>35</v>
      </c>
      <c r="C33" s="300"/>
      <c r="D33" s="330" t="s">
        <v>64</v>
      </c>
      <c r="E33" s="284">
        <v>20</v>
      </c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>
        <f>A33</f>
        <v>43842</v>
      </c>
      <c r="B34" s="259" t="s">
        <v>41</v>
      </c>
      <c r="C34" s="300"/>
      <c r="D34" s="330" t="s">
        <v>67</v>
      </c>
      <c r="E34" s="284">
        <v>15</v>
      </c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2110</v>
      </c>
      <c r="AG34" s="213" t="s">
        <v>87</v>
      </c>
      <c r="AH34" s="213"/>
      <c r="AI34" s="213"/>
      <c r="AJ34" s="280" t="str">
        <f>TEXT(AB31,"#,###.00")</f>
        <v>2,027.75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/>
      <c r="H36" s="260"/>
      <c r="I36" s="252" t="str">
        <f t="shared" si="3"/>
        <v xml:space="preserve"> </v>
      </c>
      <c r="J36" s="252" t="str">
        <f t="shared" si="3"/>
        <v xml:space="preserve"> 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203.6</v>
      </c>
      <c r="AJ36" s="213" t="s">
        <v>92</v>
      </c>
      <c r="AK36" s="213"/>
      <c r="AL36" s="213"/>
      <c r="AM36" s="218"/>
    </row>
    <row r="37" spans="1:39" ht="18.95" customHeight="1" x14ac:dyDescent="0.25">
      <c r="A37" s="258">
        <f>A34+2</f>
        <v>43844</v>
      </c>
      <c r="B37" s="259" t="s">
        <v>35</v>
      </c>
      <c r="C37" s="300"/>
      <c r="D37" s="330" t="s">
        <v>64</v>
      </c>
      <c r="E37" s="284">
        <v>42</v>
      </c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>
        <f>A37</f>
        <v>43844</v>
      </c>
      <c r="B38" s="259" t="s">
        <v>41</v>
      </c>
      <c r="C38" s="300"/>
      <c r="D38" s="330" t="s">
        <v>67</v>
      </c>
      <c r="E38" s="284">
        <v>63</v>
      </c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284"/>
      <c r="F39" s="250"/>
      <c r="G39" s="284">
        <v>30</v>
      </c>
      <c r="H39" s="250"/>
      <c r="I39" s="252"/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>
        <f>AB31-Z37</f>
        <v>2027.7470000000005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>
        <f>A38+1</f>
        <v>43845</v>
      </c>
      <c r="B40" s="262" t="s">
        <v>73</v>
      </c>
      <c r="C40" s="301"/>
      <c r="D40" s="330"/>
      <c r="E40" s="284"/>
      <c r="F40" s="250"/>
      <c r="G40" s="284">
        <v>110</v>
      </c>
      <c r="H40" s="260"/>
      <c r="I40" s="252">
        <f t="shared" si="3"/>
        <v>110</v>
      </c>
      <c r="J40" s="252" t="str">
        <f t="shared" si="3"/>
        <v xml:space="preserve"> 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>
        <f>A38+5</f>
        <v>43849</v>
      </c>
      <c r="B41" s="259" t="s">
        <v>35</v>
      </c>
      <c r="C41" s="300"/>
      <c r="D41" s="330" t="s">
        <v>64</v>
      </c>
      <c r="E41" s="284">
        <v>21.6</v>
      </c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>
        <f>A41</f>
        <v>43849</v>
      </c>
      <c r="B42" s="259" t="s">
        <v>41</v>
      </c>
      <c r="C42" s="300"/>
      <c r="D42" s="330" t="s">
        <v>67</v>
      </c>
      <c r="E42" s="284">
        <v>21.6</v>
      </c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/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/>
      <c r="H44" s="260"/>
      <c r="I44" s="252" t="str">
        <f t="shared" si="3"/>
        <v xml:space="preserve"> </v>
      </c>
      <c r="J44" s="252" t="str">
        <f t="shared" si="3"/>
        <v xml:space="preserve"> 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>
        <f>A42+2</f>
        <v>43851</v>
      </c>
      <c r="B45" s="259" t="s">
        <v>35</v>
      </c>
      <c r="C45" s="300"/>
      <c r="D45" s="330" t="s">
        <v>64</v>
      </c>
      <c r="E45" s="284">
        <v>10</v>
      </c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>
        <f>A45</f>
        <v>43851</v>
      </c>
      <c r="B46" s="259" t="s">
        <v>41</v>
      </c>
      <c r="C46" s="300"/>
      <c r="D46" s="330" t="s">
        <v>67</v>
      </c>
      <c r="E46" s="284">
        <v>20</v>
      </c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>
        <f>A46+1</f>
        <v>43852</v>
      </c>
      <c r="B48" s="262" t="s">
        <v>73</v>
      </c>
      <c r="C48" s="301"/>
      <c r="D48" s="330"/>
      <c r="E48" s="284"/>
      <c r="F48" s="250"/>
      <c r="G48" s="284">
        <v>73.2</v>
      </c>
      <c r="H48" s="260"/>
      <c r="I48" s="252">
        <f t="shared" si="3"/>
        <v>73.2</v>
      </c>
      <c r="J48" s="252" t="str">
        <f t="shared" si="3"/>
        <v xml:space="preserve"> 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>
        <f>A46+5</f>
        <v>43856</v>
      </c>
      <c r="B49" s="259" t="s">
        <v>35</v>
      </c>
      <c r="C49" s="300"/>
      <c r="D49" s="330" t="s">
        <v>64</v>
      </c>
      <c r="E49" s="284">
        <v>40</v>
      </c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>
        <f>A49</f>
        <v>43856</v>
      </c>
      <c r="B50" s="259" t="s">
        <v>41</v>
      </c>
      <c r="C50" s="300"/>
      <c r="D50" s="330" t="s">
        <v>67</v>
      </c>
      <c r="E50" s="284">
        <v>231.5</v>
      </c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0" t="s">
        <v>70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/>
      <c r="H52" s="260"/>
      <c r="I52" s="252" t="str">
        <f t="shared" si="3"/>
        <v xml:space="preserve"> </v>
      </c>
      <c r="J52" s="252" t="str">
        <f t="shared" si="3"/>
        <v xml:space="preserve"> 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>
        <f>A50+2</f>
        <v>43858</v>
      </c>
      <c r="B53" s="259" t="s">
        <v>35</v>
      </c>
      <c r="C53" s="300"/>
      <c r="D53" s="330" t="s">
        <v>64</v>
      </c>
      <c r="E53" s="284">
        <v>40</v>
      </c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>
        <f>A53</f>
        <v>43858</v>
      </c>
      <c r="B54" s="259" t="s">
        <v>41</v>
      </c>
      <c r="C54" s="300"/>
      <c r="D54" s="330" t="s">
        <v>67</v>
      </c>
      <c r="E54" s="284">
        <v>111</v>
      </c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 t="s">
        <v>129</v>
      </c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>
        <f>SUM(E49:E54)</f>
        <v>422.5</v>
      </c>
      <c r="H56" s="260"/>
      <c r="I56" s="252">
        <f>IF(ISBLANK(G56)," ",G56)</f>
        <v>422.5</v>
      </c>
      <c r="J56" s="252" t="str">
        <f t="shared" si="3"/>
        <v xml:space="preserve"> 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/>
      <c r="H60" s="260"/>
      <c r="I60" s="252" t="str">
        <f>IF(ISBLANK(G60)," ",G60)</f>
        <v xml:space="preserve"> </v>
      </c>
      <c r="J60" s="252" t="str">
        <f>IF(ISBLANK(H60)," ",H60)</f>
        <v xml:space="preserve"> 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817.30000000000007</v>
      </c>
      <c r="F61" s="325"/>
      <c r="G61" s="325">
        <f t="shared" si="4"/>
        <v>817.3</v>
      </c>
      <c r="H61" s="325"/>
      <c r="I61" s="325">
        <f t="shared" si="4"/>
        <v>787.3</v>
      </c>
      <c r="J61" s="325"/>
      <c r="K61" s="325">
        <f>SUM(K11:K60)</f>
        <v>2283</v>
      </c>
      <c r="L61" s="325">
        <f>SUM(L11:L60)</f>
        <v>59.999999999999432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5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43859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203.6</v>
      </c>
      <c r="P72" s="218"/>
    </row>
    <row r="73" spans="1:29" ht="18.95" customHeight="1" x14ac:dyDescent="0.25">
      <c r="A73" s="211" t="s">
        <v>30</v>
      </c>
      <c r="B73" s="269">
        <f>E61</f>
        <v>817.30000000000007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817.3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130</v>
      </c>
      <c r="J77" s="220"/>
      <c r="K77" s="220"/>
      <c r="L77" s="220"/>
      <c r="M77" s="220"/>
      <c r="N77" s="213"/>
      <c r="O77" s="222">
        <v>1500</v>
      </c>
      <c r="P77" s="218"/>
    </row>
    <row r="78" spans="1:29" ht="18.95" customHeight="1" x14ac:dyDescent="0.25">
      <c r="A78" s="211" t="s">
        <v>104</v>
      </c>
      <c r="B78" s="229">
        <f>C23</f>
        <v>3524.0470000000005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30</v>
      </c>
      <c r="P78" s="218"/>
    </row>
    <row r="79" spans="1:29" ht="18.95" customHeight="1" x14ac:dyDescent="0.25">
      <c r="A79" s="211" t="s">
        <v>30</v>
      </c>
      <c r="B79" s="271">
        <f>I61+(J61/100)</f>
        <v>787.3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2313.6</v>
      </c>
      <c r="P79" s="218"/>
      <c r="U79" s="333"/>
    </row>
    <row r="80" spans="1:29" ht="18.95" customHeight="1" x14ac:dyDescent="0.25">
      <c r="A80" s="211" t="s">
        <v>31</v>
      </c>
      <c r="B80" s="273">
        <f>K61+(L61/100)</f>
        <v>2283.6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>
        <f>B78+B79-B80</f>
        <v>2027.7470000000008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>
        <f>C75+C81+C87</f>
        <v>2027.7470000000008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topLeftCell="A67" zoomScale="70" zoomScaleNormal="70" workbookViewId="0">
      <selection activeCell="E89" sqref="E8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20.5703125" style="184" bestFit="1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>
        <f>AB11</f>
        <v>2027.7470000000008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DATE(YEAR(Q3),MONTH(Q3)+1,DAY(EOMONTH(Q3,1)))</f>
        <v>43890</v>
      </c>
      <c r="L5" s="387"/>
      <c r="M5" s="387"/>
      <c r="N5" s="213"/>
      <c r="O5" s="388">
        <f>K5</f>
        <v>43890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754.2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43890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338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338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>
        <f>C23</f>
        <v>2027.7470000000008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1092.2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754.2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580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754.2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338</v>
      </c>
      <c r="D15" s="250"/>
      <c r="E15" s="311"/>
      <c r="F15" s="251"/>
      <c r="G15" s="311"/>
      <c r="H15" s="251"/>
      <c r="I15" s="252"/>
      <c r="J15" s="252"/>
      <c r="K15" s="255">
        <f>INT(C15)</f>
        <v>338</v>
      </c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338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136</v>
      </c>
      <c r="C17" s="206"/>
      <c r="D17" s="250"/>
      <c r="E17" s="311"/>
      <c r="F17" s="251"/>
      <c r="G17" s="311"/>
      <c r="H17" s="251"/>
      <c r="I17" s="252"/>
      <c r="J17" s="252"/>
      <c r="K17" s="251">
        <v>320</v>
      </c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918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754.2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>
        <f>AK4+AK11-AK17</f>
        <v>2201.947000000001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>
        <f>January!E89</f>
        <v>2027.7470000000008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>
        <v>43863</v>
      </c>
      <c r="B25" s="259" t="s">
        <v>35</v>
      </c>
      <c r="C25" s="300"/>
      <c r="D25" s="330" t="s">
        <v>64</v>
      </c>
      <c r="E25" s="284">
        <v>30</v>
      </c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>
        <f>A25</f>
        <v>43863</v>
      </c>
      <c r="B26" s="259" t="s">
        <v>41</v>
      </c>
      <c r="C26" s="300"/>
      <c r="D26" s="330" t="s">
        <v>67</v>
      </c>
      <c r="E26" s="284">
        <v>188.2</v>
      </c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131</v>
      </c>
      <c r="C27" s="300"/>
      <c r="D27" s="337" t="s">
        <v>67</v>
      </c>
      <c r="E27" s="284">
        <v>150</v>
      </c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338">
        <v>43923</v>
      </c>
      <c r="B28" s="262" t="s">
        <v>73</v>
      </c>
      <c r="C28" s="301"/>
      <c r="D28" s="330"/>
      <c r="E28" s="284"/>
      <c r="F28" s="250"/>
      <c r="G28" s="339">
        <f>SUM(E25:E27)</f>
        <v>368.2</v>
      </c>
      <c r="H28" s="260">
        <f>SUM(F25:F26)</f>
        <v>0</v>
      </c>
      <c r="I28" s="347">
        <f>G28</f>
        <v>368.2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>
        <v>43868</v>
      </c>
      <c r="B29" s="259" t="s">
        <v>35</v>
      </c>
      <c r="C29" s="300"/>
      <c r="D29" s="330" t="s">
        <v>64</v>
      </c>
      <c r="E29" s="284">
        <v>30</v>
      </c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580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>
        <v>43868</v>
      </c>
      <c r="B30" s="259" t="s">
        <v>41</v>
      </c>
      <c r="C30" s="300"/>
      <c r="D30" s="330" t="s">
        <v>67</v>
      </c>
      <c r="E30" s="284">
        <v>347</v>
      </c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174.20000000000005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>
        <f>AB30+AB11</f>
        <v>2201.947000000001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 t="s">
        <v>129</v>
      </c>
      <c r="B32" s="262" t="s">
        <v>73</v>
      </c>
      <c r="C32" s="301"/>
      <c r="D32" s="330"/>
      <c r="E32" s="284"/>
      <c r="F32" s="250"/>
      <c r="G32" s="284"/>
      <c r="H32" s="260">
        <f>SUM(F29:F30)</f>
        <v>0</v>
      </c>
      <c r="I32" s="252" t="str">
        <f t="shared" si="3"/>
        <v xml:space="preserve"> 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43890</v>
      </c>
      <c r="AG32" s="213" t="s">
        <v>81</v>
      </c>
      <c r="AH32" s="213"/>
      <c r="AI32" s="213"/>
      <c r="AJ32" s="278">
        <f>AI7</f>
        <v>754.2</v>
      </c>
      <c r="AK32" s="213" t="s">
        <v>82</v>
      </c>
      <c r="AL32" s="213"/>
      <c r="AM32" s="218"/>
    </row>
    <row r="33" spans="1:39" ht="18.95" customHeight="1" x14ac:dyDescent="0.25">
      <c r="A33" s="258">
        <v>43870</v>
      </c>
      <c r="B33" s="259" t="s">
        <v>35</v>
      </c>
      <c r="C33" s="300"/>
      <c r="D33" s="330" t="s">
        <v>64</v>
      </c>
      <c r="E33" s="284">
        <v>11</v>
      </c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>
        <v>43870</v>
      </c>
      <c r="B34" s="259" t="s">
        <v>41</v>
      </c>
      <c r="C34" s="300"/>
      <c r="D34" s="330" t="s">
        <v>67</v>
      </c>
      <c r="E34" s="284">
        <v>17</v>
      </c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580</v>
      </c>
      <c r="AG34" s="213" t="s">
        <v>87</v>
      </c>
      <c r="AH34" s="213"/>
      <c r="AI34" s="213"/>
      <c r="AJ34" s="280" t="str">
        <f>TEXT(AB31,"#,###.00")</f>
        <v>2,201.95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/>
      <c r="H36" s="260">
        <f>SUM(F33:F34)</f>
        <v>0</v>
      </c>
      <c r="I36" s="252" t="str">
        <f t="shared" si="3"/>
        <v xml:space="preserve"> 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338</v>
      </c>
      <c r="AJ36" s="213" t="s">
        <v>92</v>
      </c>
      <c r="AK36" s="213"/>
      <c r="AL36" s="213"/>
      <c r="AM36" s="218"/>
    </row>
    <row r="37" spans="1:39" ht="18.95" customHeight="1" x14ac:dyDescent="0.25">
      <c r="A37" s="258">
        <v>43872</v>
      </c>
      <c r="B37" s="259" t="s">
        <v>35</v>
      </c>
      <c r="C37" s="300"/>
      <c r="D37" s="330" t="s">
        <v>64</v>
      </c>
      <c r="E37" s="284">
        <v>150</v>
      </c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>
        <v>43872</v>
      </c>
      <c r="B38" s="259" t="s">
        <v>41</v>
      </c>
      <c r="C38" s="300"/>
      <c r="D38" s="330" t="s">
        <v>67</v>
      </c>
      <c r="E38" s="284">
        <v>17</v>
      </c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>
        <v>43875</v>
      </c>
      <c r="B39" s="262" t="s">
        <v>73</v>
      </c>
      <c r="C39" s="300"/>
      <c r="D39" s="330"/>
      <c r="E39" s="331"/>
      <c r="F39" s="250"/>
      <c r="G39" s="284">
        <v>564</v>
      </c>
      <c r="H39" s="250"/>
      <c r="I39" s="347">
        <f>G39</f>
        <v>564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>
        <f>AB31-Z37</f>
        <v>2201.947000000001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>
        <v>43876</v>
      </c>
      <c r="B40" s="262" t="s">
        <v>132</v>
      </c>
      <c r="C40" s="301"/>
      <c r="D40" s="330"/>
      <c r="E40" s="284"/>
      <c r="F40" s="250"/>
      <c r="G40" s="284"/>
      <c r="H40" s="260">
        <f>SUM(F37:F38)</f>
        <v>0</v>
      </c>
      <c r="I40" s="252" t="str">
        <f t="shared" si="3"/>
        <v xml:space="preserve"> 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>
        <v>564</v>
      </c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>
        <v>43877</v>
      </c>
      <c r="B41" s="259" t="s">
        <v>35</v>
      </c>
      <c r="C41" s="300"/>
      <c r="D41" s="330" t="s">
        <v>64</v>
      </c>
      <c r="E41" s="284">
        <v>20</v>
      </c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>
        <v>572</v>
      </c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>
        <v>43877</v>
      </c>
      <c r="B42" s="259" t="s">
        <v>41</v>
      </c>
      <c r="C42" s="300"/>
      <c r="D42" s="330" t="s">
        <v>67</v>
      </c>
      <c r="E42" s="284">
        <v>23</v>
      </c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312">
        <f>U41-U40</f>
        <v>8</v>
      </c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339"/>
      <c r="H44" s="260">
        <f>SUM(F41:F42)</f>
        <v>0</v>
      </c>
      <c r="I44" s="252" t="str">
        <f t="shared" si="3"/>
        <v xml:space="preserve"> 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312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>
        <v>43881</v>
      </c>
      <c r="B45" s="259" t="s">
        <v>35</v>
      </c>
      <c r="C45" s="300"/>
      <c r="D45" s="330" t="s">
        <v>64</v>
      </c>
      <c r="E45" s="284">
        <v>45</v>
      </c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>
        <v>43881</v>
      </c>
      <c r="B46" s="259" t="s">
        <v>41</v>
      </c>
      <c r="C46" s="300"/>
      <c r="D46" s="330" t="s">
        <v>67</v>
      </c>
      <c r="E46" s="284">
        <v>40</v>
      </c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339"/>
      <c r="H48" s="260">
        <f>SUM(F45:F46)</f>
        <v>0</v>
      </c>
      <c r="I48" s="252" t="str">
        <f t="shared" si="3"/>
        <v xml:space="preserve"> 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>
        <v>43884</v>
      </c>
      <c r="B49" s="259" t="s">
        <v>35</v>
      </c>
      <c r="C49" s="300"/>
      <c r="D49" s="330" t="s">
        <v>64</v>
      </c>
      <c r="E49" s="284">
        <v>52</v>
      </c>
      <c r="F49" s="250"/>
      <c r="G49" s="339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>
        <v>43884</v>
      </c>
      <c r="B50" s="259" t="s">
        <v>41</v>
      </c>
      <c r="C50" s="300"/>
      <c r="D50" s="330" t="s">
        <v>67</v>
      </c>
      <c r="E50" s="284">
        <v>22</v>
      </c>
      <c r="F50" s="250"/>
      <c r="G50" s="339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128</v>
      </c>
      <c r="C51" s="300"/>
      <c r="D51" s="337" t="s">
        <v>67</v>
      </c>
      <c r="E51" s="284">
        <v>-50</v>
      </c>
      <c r="F51" s="250"/>
      <c r="G51" s="339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339"/>
      <c r="H52" s="260">
        <f>SUM(F49:F50)</f>
        <v>0</v>
      </c>
      <c r="I52" s="252" t="str">
        <f t="shared" si="3"/>
        <v xml:space="preserve"> 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>
        <v>43886</v>
      </c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>
        <v>43886</v>
      </c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 t="s">
        <v>133</v>
      </c>
      <c r="B56" s="262" t="s">
        <v>73</v>
      </c>
      <c r="C56" s="301"/>
      <c r="D56" s="330"/>
      <c r="E56" s="284"/>
      <c r="F56" s="250"/>
      <c r="G56" s="339">
        <v>152</v>
      </c>
      <c r="H56" s="260">
        <f>SUM(F53:F54)</f>
        <v>0</v>
      </c>
      <c r="I56" s="347">
        <f>G56</f>
        <v>152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340">
        <v>43892</v>
      </c>
      <c r="B60" s="341" t="s">
        <v>73</v>
      </c>
      <c r="C60" s="342"/>
      <c r="D60" s="343"/>
      <c r="E60" s="339"/>
      <c r="F60" s="344"/>
      <c r="G60" s="339">
        <v>8</v>
      </c>
      <c r="H60" s="345">
        <f>SUM(F57:F58)</f>
        <v>0</v>
      </c>
      <c r="I60" s="347">
        <f>G60</f>
        <v>8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1092.2</v>
      </c>
      <c r="F61" s="325"/>
      <c r="G61" s="325">
        <f t="shared" si="4"/>
        <v>1092.2</v>
      </c>
      <c r="H61" s="325"/>
      <c r="I61" s="325">
        <f t="shared" si="4"/>
        <v>1092.2</v>
      </c>
      <c r="J61" s="325"/>
      <c r="K61" s="325">
        <f>SUM(K11:K60)</f>
        <v>1238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>
        <v>152</v>
      </c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>
        <v>564</v>
      </c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>
        <v>368</v>
      </c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43890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338</v>
      </c>
      <c r="P72" s="218"/>
    </row>
    <row r="73" spans="1:29" ht="18.95" customHeight="1" x14ac:dyDescent="0.25">
      <c r="A73" s="211" t="s">
        <v>30</v>
      </c>
      <c r="B73" s="269">
        <f>E61</f>
        <v>1092.2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1092.2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>
        <f>C23</f>
        <v>2027.7470000000008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0</v>
      </c>
      <c r="P78" s="218"/>
    </row>
    <row r="79" spans="1:29" ht="18.95" customHeight="1" x14ac:dyDescent="0.25">
      <c r="A79" s="211" t="s">
        <v>30</v>
      </c>
      <c r="B79" s="271">
        <f>I61+(J61/100)</f>
        <v>1092.2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918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1238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>
        <f>B78+B79-B80</f>
        <v>1881.947000000001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>
        <f>C75+C81+C87</f>
        <v>1881.947000000001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topLeftCell="A67" zoomScale="70" zoomScaleNormal="70" workbookViewId="0">
      <selection activeCell="E89" sqref="E8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>
        <f>AB11</f>
        <v>1881.947000000001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DATE(YEAR(Q3),MONTH(Q3)+2,DAY(EOMONTH(Q3,1)))</f>
        <v>43919</v>
      </c>
      <c r="L5" s="387"/>
      <c r="M5" s="387"/>
      <c r="N5" s="213"/>
      <c r="O5" s="388">
        <f>K5</f>
        <v>43919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396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43919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129.5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129.5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>
        <f>C23</f>
        <v>1881.947000000001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525.5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396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630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396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90">
        <f>C11</f>
        <v>129.5</v>
      </c>
      <c r="D15" s="250"/>
      <c r="E15" s="311"/>
      <c r="F15" s="251"/>
      <c r="G15" s="311"/>
      <c r="H15" s="251"/>
      <c r="I15" s="252"/>
      <c r="J15" s="252"/>
      <c r="K15" s="255">
        <f>INT(C15)</f>
        <v>129</v>
      </c>
      <c r="L15" s="207">
        <f>(C15-K15)*100</f>
        <v>50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129.5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759.5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396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>
        <f>AK4+AK11-AK17</f>
        <v>1647.947000000001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>
        <f>February!E89</f>
        <v>1881.947000000001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>
        <v>43893</v>
      </c>
      <c r="B25" s="259" t="s">
        <v>35</v>
      </c>
      <c r="C25" s="300"/>
      <c r="D25" s="330" t="s">
        <v>64</v>
      </c>
      <c r="E25" s="284">
        <v>45</v>
      </c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>
        <v>43893</v>
      </c>
      <c r="B26" s="259" t="s">
        <v>41</v>
      </c>
      <c r="C26" s="300"/>
      <c r="D26" s="330" t="s">
        <v>67</v>
      </c>
      <c r="E26" s="284">
        <v>96</v>
      </c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-E31</f>
        <v>50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>
        <f>A26+2</f>
        <v>43895</v>
      </c>
      <c r="B28" s="262" t="s">
        <v>73</v>
      </c>
      <c r="C28" s="301"/>
      <c r="D28" s="330"/>
      <c r="E28" s="284"/>
      <c r="F28" s="250"/>
      <c r="G28" s="284">
        <f>SUM(E25:E26)</f>
        <v>141</v>
      </c>
      <c r="H28" s="260">
        <f>SUM(F25:F26)</f>
        <v>0</v>
      </c>
      <c r="I28" s="347">
        <f>G28</f>
        <v>141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>
        <f>A25+5</f>
        <v>43898</v>
      </c>
      <c r="B29" s="259" t="s">
        <v>35</v>
      </c>
      <c r="C29" s="300"/>
      <c r="D29" s="330" t="s">
        <v>64</v>
      </c>
      <c r="E29" s="284">
        <v>30</v>
      </c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630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>
        <f>A29</f>
        <v>43898</v>
      </c>
      <c r="B30" s="259" t="s">
        <v>41</v>
      </c>
      <c r="C30" s="300"/>
      <c r="D30" s="330" t="s">
        <v>67</v>
      </c>
      <c r="E30" s="284">
        <v>95</v>
      </c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-234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348">
        <f>A30</f>
        <v>43898</v>
      </c>
      <c r="B31" s="259" t="s">
        <v>128</v>
      </c>
      <c r="C31" s="300"/>
      <c r="D31" s="330" t="s">
        <v>70</v>
      </c>
      <c r="E31" s="284">
        <v>-50</v>
      </c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>
        <f>AB30+AB11</f>
        <v>1647.947000000001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/>
      <c r="H32" s="260">
        <f>SUM(F29:F30)</f>
        <v>0</v>
      </c>
      <c r="I32" s="252" t="str">
        <f t="shared" si="3"/>
        <v xml:space="preserve"> 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43919</v>
      </c>
      <c r="AG32" s="213" t="s">
        <v>81</v>
      </c>
      <c r="AH32" s="213"/>
      <c r="AI32" s="213"/>
      <c r="AJ32" s="278">
        <f>AI7</f>
        <v>396</v>
      </c>
      <c r="AK32" s="213" t="s">
        <v>82</v>
      </c>
      <c r="AL32" s="213"/>
      <c r="AM32" s="218"/>
    </row>
    <row r="33" spans="1:39" ht="18.95" customHeight="1" x14ac:dyDescent="0.25">
      <c r="A33" s="258">
        <f>A31+2</f>
        <v>43900</v>
      </c>
      <c r="B33" s="259" t="s">
        <v>35</v>
      </c>
      <c r="C33" s="300"/>
      <c r="D33" s="330" t="s">
        <v>64</v>
      </c>
      <c r="E33" s="284">
        <v>20</v>
      </c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>
        <f>A33</f>
        <v>43900</v>
      </c>
      <c r="B34" s="259" t="s">
        <v>41</v>
      </c>
      <c r="C34" s="300"/>
      <c r="D34" s="330" t="s">
        <v>67</v>
      </c>
      <c r="E34" s="284">
        <v>175</v>
      </c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630</v>
      </c>
      <c r="AG34" s="213" t="s">
        <v>87</v>
      </c>
      <c r="AH34" s="213"/>
      <c r="AI34" s="213"/>
      <c r="AJ34" s="280" t="str">
        <f>TEXT(AB31,"#,###.00")</f>
        <v>1,647.95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348">
        <f>A37+1</f>
        <v>43906</v>
      </c>
      <c r="B36" s="262" t="s">
        <v>73</v>
      </c>
      <c r="C36" s="301"/>
      <c r="D36" s="330"/>
      <c r="E36" s="284"/>
      <c r="F36" s="250"/>
      <c r="G36" s="284">
        <f>SUM(E29:E34)</f>
        <v>270</v>
      </c>
      <c r="H36" s="260">
        <f>SUM(F33:F34)</f>
        <v>0</v>
      </c>
      <c r="I36" s="252">
        <f t="shared" si="3"/>
        <v>270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129.5</v>
      </c>
      <c r="AJ36" s="213" t="s">
        <v>92</v>
      </c>
      <c r="AK36" s="213"/>
      <c r="AL36" s="213"/>
      <c r="AM36" s="218"/>
    </row>
    <row r="37" spans="1:39" ht="18.95" customHeight="1" x14ac:dyDescent="0.25">
      <c r="A37" s="258">
        <f>A34+5</f>
        <v>43905</v>
      </c>
      <c r="B37" s="259" t="s">
        <v>35</v>
      </c>
      <c r="C37" s="300"/>
      <c r="D37" s="330" t="s">
        <v>64</v>
      </c>
      <c r="E37" s="284">
        <v>5</v>
      </c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>
        <f>A37</f>
        <v>43905</v>
      </c>
      <c r="B38" s="259" t="s">
        <v>41</v>
      </c>
      <c r="C38" s="300"/>
      <c r="D38" s="330" t="s">
        <v>67</v>
      </c>
      <c r="E38" s="284">
        <v>30</v>
      </c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/>
      <c r="H39" s="250"/>
      <c r="I39" s="347">
        <f>G39</f>
        <v>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>
        <f>AB31-Z37</f>
        <v>1647.947000000001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/>
      <c r="H40" s="260">
        <f>SUM(F37:F38)</f>
        <v>0</v>
      </c>
      <c r="I40" s="252" t="str">
        <f t="shared" si="3"/>
        <v xml:space="preserve"> 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>
        <v>29.5</v>
      </c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 t="s">
        <v>138</v>
      </c>
      <c r="B44" s="262" t="s">
        <v>73</v>
      </c>
      <c r="C44" s="301"/>
      <c r="D44" s="330"/>
      <c r="E44" s="284"/>
      <c r="F44" s="250"/>
      <c r="G44" s="339">
        <f>SUM(E37:E42)</f>
        <v>64.5</v>
      </c>
      <c r="H44" s="260">
        <f>SUM(F41:F42)</f>
        <v>0</v>
      </c>
      <c r="I44" s="252">
        <f t="shared" si="3"/>
        <v>64.5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 t="s">
        <v>137</v>
      </c>
      <c r="H50" s="250"/>
      <c r="I50" s="252" t="str">
        <f t="shared" si="3"/>
        <v>……….0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475.5</v>
      </c>
      <c r="F61" s="325"/>
      <c r="G61" s="325">
        <f t="shared" si="4"/>
        <v>475.5</v>
      </c>
      <c r="H61" s="325"/>
      <c r="I61" s="325">
        <f t="shared" si="4"/>
        <v>475.5</v>
      </c>
      <c r="J61" s="325"/>
      <c r="K61" s="325">
        <f>SUM(K11:K60)</f>
        <v>709</v>
      </c>
      <c r="L61" s="325">
        <f>SUM(L11:L60)</f>
        <v>50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>
        <f>525-50</f>
        <v>475</v>
      </c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43919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129.5</v>
      </c>
      <c r="P72" s="218"/>
    </row>
    <row r="73" spans="1:29" ht="18.95" customHeight="1" x14ac:dyDescent="0.25">
      <c r="A73" s="211" t="s">
        <v>30</v>
      </c>
      <c r="B73" s="269">
        <f>E61</f>
        <v>475.5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475.5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>
        <f>C23</f>
        <v>1881.947000000001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0</v>
      </c>
      <c r="P78" s="218"/>
    </row>
    <row r="79" spans="1:29" ht="18.95" customHeight="1" x14ac:dyDescent="0.25">
      <c r="A79" s="211" t="s">
        <v>30</v>
      </c>
      <c r="B79" s="271">
        <f>I61+(J61/100)</f>
        <v>475.5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709.5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709.5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>
        <f>B78+B79-B80</f>
        <v>1647.947000000001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49">
        <f>C75+C81+C87</f>
        <v>1647.947000000001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tabSelected="1" topLeftCell="A67" zoomScale="70" zoomScaleNormal="70" workbookViewId="0">
      <selection activeCell="O76" sqref="O76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>
        <f>AB11</f>
        <v>1647.947000000001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DATE(YEAR(Q3),MONTH(Q3)+3,DAY(EOMONTH(Q3,1)))</f>
        <v>43950</v>
      </c>
      <c r="L5" s="387"/>
      <c r="M5" s="387"/>
      <c r="N5" s="213"/>
      <c r="O5" s="388">
        <f>K5</f>
        <v>43950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800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43950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>
        <f>C23</f>
        <v>1647.947000000001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800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800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100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v>100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800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/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0</v>
      </c>
      <c r="D16" s="250"/>
      <c r="E16" s="311"/>
      <c r="F16" s="251"/>
      <c r="G16" s="311"/>
      <c r="H16" s="251"/>
      <c r="I16" s="252"/>
      <c r="J16" s="252"/>
      <c r="K16" s="255"/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100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/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800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>
        <f>AK4+AK11-AK17</f>
        <v>2347.947000000001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100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>
        <f>March!E89</f>
        <v>1647.947000000001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>
        <v>43948</v>
      </c>
      <c r="B25" s="259" t="s">
        <v>35</v>
      </c>
      <c r="C25" s="300"/>
      <c r="D25" s="330" t="s">
        <v>67</v>
      </c>
      <c r="E25" s="284">
        <v>700</v>
      </c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/>
      <c r="B26" s="259" t="s">
        <v>41</v>
      </c>
      <c r="C26" s="300"/>
      <c r="D26" s="330" t="s">
        <v>67</v>
      </c>
      <c r="E26" s="284"/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SUM(E25:E26)</f>
        <v>700</v>
      </c>
      <c r="H28" s="260">
        <f>SUM(F25:F26)</f>
        <v>0</v>
      </c>
      <c r="I28" s="347">
        <f>G28</f>
        <v>700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>
        <v>43949</v>
      </c>
      <c r="B29" s="259" t="s">
        <v>35</v>
      </c>
      <c r="C29" s="300"/>
      <c r="D29" s="330" t="s">
        <v>67</v>
      </c>
      <c r="E29" s="284">
        <v>100</v>
      </c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100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/>
      <c r="B30" s="259" t="s">
        <v>41</v>
      </c>
      <c r="C30" s="300"/>
      <c r="D30" s="330" t="s">
        <v>67</v>
      </c>
      <c r="E30" s="284"/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700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>
        <f>AB30+AB11</f>
        <v>2347.947000000001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SUM(E29:E30)</f>
        <v>100</v>
      </c>
      <c r="H32" s="260">
        <f>SUM(F29:F30)</f>
        <v>0</v>
      </c>
      <c r="I32" s="252">
        <f t="shared" si="3"/>
        <v>100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43950</v>
      </c>
      <c r="AG32" s="213" t="s">
        <v>81</v>
      </c>
      <c r="AH32" s="213"/>
      <c r="AI32" s="213"/>
      <c r="AJ32" s="278">
        <f>AI7</f>
        <v>800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100</v>
      </c>
      <c r="AG34" s="213" t="s">
        <v>87</v>
      </c>
      <c r="AH34" s="213"/>
      <c r="AI34" s="213"/>
      <c r="AJ34" s="280" t="str">
        <f>TEXT(AB31,"#,###.00")</f>
        <v>2,347.95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/>
      <c r="H39" s="250"/>
      <c r="I39" s="347">
        <f>G39</f>
        <v>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>
        <f>AB31-Z37</f>
        <v>2347.947000000001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800</v>
      </c>
      <c r="F61" s="325"/>
      <c r="G61" s="325">
        <f t="shared" si="4"/>
        <v>800</v>
      </c>
      <c r="H61" s="325"/>
      <c r="I61" s="325">
        <f t="shared" si="4"/>
        <v>800</v>
      </c>
      <c r="J61" s="325"/>
      <c r="K61" s="325">
        <f>SUM(K11:K60)</f>
        <v>100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43950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v>100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ref="O71:O76" si="5">C15</f>
        <v>0</v>
      </c>
      <c r="P72" s="218"/>
    </row>
    <row r="73" spans="1:29" ht="18.95" customHeight="1" x14ac:dyDescent="0.25">
      <c r="A73" s="211" t="s">
        <v>30</v>
      </c>
      <c r="B73" s="269">
        <f>E61</f>
        <v>800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0</v>
      </c>
      <c r="P73" s="218"/>
    </row>
    <row r="74" spans="1:29" ht="18.95" customHeight="1" x14ac:dyDescent="0.25">
      <c r="A74" s="211" t="s">
        <v>31</v>
      </c>
      <c r="B74" s="270">
        <f>G61</f>
        <v>800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v>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>
        <f>C23</f>
        <v>1647.947000000001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0</v>
      </c>
      <c r="P78" s="218"/>
    </row>
    <row r="79" spans="1:29" ht="18.95" customHeight="1" x14ac:dyDescent="0.25">
      <c r="A79" s="211" t="s">
        <v>30</v>
      </c>
      <c r="B79" s="271">
        <f>I61+(J61/100)</f>
        <v>800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100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100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>
        <f>B78+B79-B80</f>
        <v>2347.947000000001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>
        <f>C75+C81+C87</f>
        <v>2347.947000000001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topLeftCell="A29" zoomScale="70" zoomScaleNormal="70" workbookViewId="0">
      <selection activeCell="AD16" sqref="AD16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10.285156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>
        <f>AB11</f>
        <v>2347.947000000001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DATE(YEAR(Q3),MONTH(Q3)+4,DAY(EOMONTH(Q3,1)))</f>
        <v>43980</v>
      </c>
      <c r="L5" s="387"/>
      <c r="M5" s="387"/>
      <c r="N5" s="213"/>
      <c r="O5" s="388">
        <f>K5</f>
        <v>43980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400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43980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>
        <f>C23</f>
        <v>2347.947000000001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400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400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100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v>100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400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/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0</v>
      </c>
      <c r="D16" s="250"/>
      <c r="E16" s="311"/>
      <c r="F16" s="251"/>
      <c r="G16" s="311"/>
      <c r="H16" s="251"/>
      <c r="I16" s="252"/>
      <c r="J16" s="252"/>
      <c r="K16" s="255"/>
      <c r="L16" s="207"/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100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/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400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1">
        <f>AK4+AK11-AK17</f>
        <v>2647.947000000001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100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390">
        <f>April!E89</f>
        <v>2347.947000000001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/>
      <c r="B25" s="259" t="s">
        <v>35</v>
      </c>
      <c r="C25" s="300"/>
      <c r="D25" s="330" t="s">
        <v>64</v>
      </c>
      <c r="E25" s="284"/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>
        <v>43965</v>
      </c>
      <c r="B26" s="259" t="s">
        <v>41</v>
      </c>
      <c r="C26" s="300"/>
      <c r="D26" s="330" t="s">
        <v>67</v>
      </c>
      <c r="E26" s="284">
        <f>I26</f>
        <v>100</v>
      </c>
      <c r="F26" s="250"/>
      <c r="G26" s="284"/>
      <c r="H26" s="250"/>
      <c r="I26" s="252">
        <v>100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12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SUM(E26:E27)</f>
        <v>100</v>
      </c>
      <c r="H28" s="260">
        <f>SUM(F25:F26)</f>
        <v>0</v>
      </c>
      <c r="I28" s="347">
        <f>G28</f>
        <v>100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/>
      <c r="B29" s="259" t="s">
        <v>35</v>
      </c>
      <c r="C29" s="300"/>
      <c r="D29" s="330" t="s">
        <v>64</v>
      </c>
      <c r="E29" s="284"/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100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>
        <v>43977</v>
      </c>
      <c r="B30" s="259" t="s">
        <v>41</v>
      </c>
      <c r="C30" s="300"/>
      <c r="D30" s="330" t="s">
        <v>67</v>
      </c>
      <c r="E30" s="284">
        <f>I30</f>
        <v>300</v>
      </c>
      <c r="F30" s="250"/>
      <c r="G30" s="284"/>
      <c r="H30" s="250"/>
      <c r="I30" s="252">
        <v>300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300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12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>
        <f>AB30+AB11</f>
        <v>2647.947000000001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SUM(E30:E31)</f>
        <v>300</v>
      </c>
      <c r="H32" s="260">
        <f>SUM(F29:F30)</f>
        <v>0</v>
      </c>
      <c r="I32" s="252">
        <f t="shared" si="3"/>
        <v>300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43980</v>
      </c>
      <c r="AG32" s="213" t="s">
        <v>81</v>
      </c>
      <c r="AH32" s="213"/>
      <c r="AI32" s="213"/>
      <c r="AJ32" s="278">
        <f>AI7</f>
        <v>400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100</v>
      </c>
      <c r="AG34" s="213" t="s">
        <v>87</v>
      </c>
      <c r="AH34" s="213"/>
      <c r="AI34" s="213"/>
      <c r="AJ34" s="280" t="str">
        <f>TEXT(AB31,"#,###.00")</f>
        <v>2,647.95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12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12"/>
      <c r="F39" s="250"/>
      <c r="G39" s="284"/>
      <c r="H39" s="250"/>
      <c r="I39" s="347">
        <f>G39</f>
        <v>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>
        <f>AB31-Z37</f>
        <v>2647.947000000001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400</v>
      </c>
      <c r="F61" s="325"/>
      <c r="G61" s="325">
        <f t="shared" si="4"/>
        <v>400</v>
      </c>
      <c r="H61" s="325"/>
      <c r="I61" s="325">
        <f t="shared" si="4"/>
        <v>800</v>
      </c>
      <c r="J61" s="325"/>
      <c r="K61" s="325">
        <f>SUM(K11:K60)</f>
        <v>100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43980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139</v>
      </c>
      <c r="J71" s="220"/>
      <c r="K71" s="220"/>
      <c r="L71" s="220"/>
      <c r="M71" s="220"/>
      <c r="N71" s="213"/>
      <c r="O71" s="222">
        <v>100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v>0</v>
      </c>
      <c r="P72" s="218"/>
    </row>
    <row r="73" spans="1:29" ht="18.95" customHeight="1" x14ac:dyDescent="0.25">
      <c r="A73" s="211" t="s">
        <v>30</v>
      </c>
      <c r="B73" s="269">
        <f>E61</f>
        <v>400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v>0</v>
      </c>
      <c r="P73" s="218"/>
    </row>
    <row r="74" spans="1:29" ht="18.95" customHeight="1" x14ac:dyDescent="0.25">
      <c r="A74" s="211" t="s">
        <v>31</v>
      </c>
      <c r="B74" s="270">
        <f>G61</f>
        <v>400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v>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v>0</v>
      </c>
      <c r="P77" s="218"/>
    </row>
    <row r="78" spans="1:29" ht="18.95" customHeight="1" x14ac:dyDescent="0.25">
      <c r="A78" s="211" t="s">
        <v>104</v>
      </c>
      <c r="B78" s="229">
        <f>C23</f>
        <v>2347.947000000001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v>0</v>
      </c>
      <c r="P78" s="218"/>
    </row>
    <row r="79" spans="1:29" ht="18.95" customHeight="1" x14ac:dyDescent="0.25">
      <c r="A79" s="211" t="s">
        <v>30</v>
      </c>
      <c r="B79" s="271">
        <f>I61+(J61/100)</f>
        <v>800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100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100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>
        <f>B78+B79-B80</f>
        <v>3047.947000000001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>
        <f>C75+C81+C87</f>
        <v>3047.947000000001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90"/>
  <sheetViews>
    <sheetView showGridLines="0" zoomScale="70" zoomScaleNormal="70" workbookViewId="0">
      <selection activeCell="V29" sqref="V29"/>
    </sheetView>
  </sheetViews>
  <sheetFormatPr defaultColWidth="9.28515625" defaultRowHeight="15" x14ac:dyDescent="0.25"/>
  <cols>
    <col min="1" max="1" width="24.42578125" style="184" customWidth="1"/>
    <col min="2" max="2" width="28.28515625" style="184" bestFit="1" customWidth="1"/>
    <col min="3" max="3" width="11.5703125" style="292" bestFit="1" customWidth="1"/>
    <col min="4" max="4" width="3.28515625" style="185" customWidth="1"/>
    <col min="5" max="5" width="25.42578125" style="200" bestFit="1" customWidth="1"/>
    <col min="6" max="6" width="4.7109375" style="184" customWidth="1"/>
    <col min="7" max="7" width="10.140625" style="200" customWidth="1"/>
    <col min="8" max="8" width="4.7109375" style="184" customWidth="1"/>
    <col min="9" max="9" width="10.28515625" style="184" customWidth="1"/>
    <col min="10" max="10" width="4.7109375" style="184" customWidth="1"/>
    <col min="11" max="11" width="8.5703125" style="184" customWidth="1"/>
    <col min="12" max="12" width="4.7109375" style="184" customWidth="1"/>
    <col min="13" max="13" width="8.5703125" style="184" customWidth="1"/>
    <col min="14" max="14" width="4.7109375" style="184" customWidth="1"/>
    <col min="15" max="15" width="10.5703125" style="184" bestFit="1" customWidth="1"/>
    <col min="16" max="16" width="4.7109375" style="184" customWidth="1"/>
    <col min="17" max="17" width="9.28515625" style="184" hidden="1" customWidth="1"/>
    <col min="18" max="18" width="11" style="184" hidden="1" customWidth="1"/>
    <col min="19" max="19" width="2.7109375" style="184" customWidth="1"/>
    <col min="20" max="20" width="9.28515625" style="184"/>
    <col min="21" max="21" width="12.5703125" style="184" customWidth="1"/>
    <col min="22" max="22" width="9.28515625" style="184"/>
    <col min="23" max="23" width="20.7109375" style="184" customWidth="1"/>
    <col min="24" max="24" width="9.28515625" style="184"/>
    <col min="25" max="25" width="11.5703125" style="184" customWidth="1"/>
    <col min="26" max="26" width="12" style="184" customWidth="1"/>
    <col min="27" max="27" width="38.140625" style="184" customWidth="1"/>
    <col min="28" max="28" width="23.85546875" style="184" bestFit="1" customWidth="1"/>
    <col min="29" max="29" width="32.85546875" style="184" customWidth="1"/>
    <col min="30" max="30" width="5.140625" style="184" customWidth="1"/>
    <col min="31" max="31" width="12.7109375" style="184" customWidth="1"/>
    <col min="32" max="32" width="14.28515625" style="184" customWidth="1"/>
    <col min="33" max="33" width="9.28515625" style="184" customWidth="1"/>
    <col min="34" max="34" width="15.5703125" style="184" customWidth="1"/>
    <col min="35" max="35" width="16" style="184" customWidth="1"/>
    <col min="36" max="36" width="72" style="184" bestFit="1" customWidth="1"/>
    <col min="37" max="37" width="10.5703125" style="184" customWidth="1"/>
    <col min="38" max="38" width="9.42578125" style="184" customWidth="1"/>
    <col min="39" max="39" width="30.28515625" style="184" customWidth="1"/>
    <col min="40" max="40" width="9.28515625" style="184" customWidth="1"/>
    <col min="41" max="48" width="9.28515625" style="184"/>
    <col min="49" max="49" width="9.28515625" style="184" customWidth="1"/>
    <col min="50" max="16384" width="9.28515625" style="184"/>
  </cols>
  <sheetData>
    <row r="1" spans="1:39" x14ac:dyDescent="0.25">
      <c r="AE1" s="186"/>
      <c r="AF1" s="186"/>
      <c r="AG1" s="186"/>
      <c r="AH1" s="186"/>
      <c r="AI1" s="186"/>
      <c r="AJ1" s="186"/>
      <c r="AK1" s="186"/>
      <c r="AL1" s="186"/>
      <c r="AM1" s="186"/>
    </row>
    <row r="2" spans="1:39" ht="16.5" thickBot="1" x14ac:dyDescent="0.3">
      <c r="AE2" s="213"/>
      <c r="AF2" s="213"/>
      <c r="AG2" s="213"/>
      <c r="AH2" s="213"/>
      <c r="AI2" s="213"/>
      <c r="AJ2" s="213"/>
      <c r="AK2" s="213"/>
      <c r="AL2" s="213"/>
      <c r="AM2" s="213"/>
    </row>
    <row r="3" spans="1:39" ht="16.5" x14ac:dyDescent="0.25">
      <c r="A3" s="187"/>
      <c r="B3" s="188"/>
      <c r="C3" s="293"/>
      <c r="D3" s="189"/>
      <c r="E3" s="305"/>
      <c r="F3" s="190" t="s">
        <v>0</v>
      </c>
      <c r="G3" s="305"/>
      <c r="H3" s="188"/>
      <c r="I3" s="188"/>
      <c r="J3" s="188"/>
      <c r="K3" s="188"/>
      <c r="L3" s="188"/>
      <c r="M3" s="188"/>
      <c r="N3" s="188"/>
      <c r="O3" s="188"/>
      <c r="P3" s="191"/>
      <c r="Q3" s="192">
        <f>January!Q3</f>
        <v>43841</v>
      </c>
      <c r="R3" s="193" t="s">
        <v>1</v>
      </c>
      <c r="S3" s="202"/>
      <c r="T3" s="193"/>
      <c r="U3" s="373" t="s">
        <v>2</v>
      </c>
      <c r="V3" s="373"/>
      <c r="W3" s="373"/>
      <c r="X3" s="373"/>
      <c r="Y3" s="373"/>
      <c r="Z3" s="373"/>
      <c r="AA3" s="373"/>
      <c r="AB3" s="373"/>
      <c r="AC3" s="373"/>
      <c r="AD3" s="193"/>
      <c r="AE3" s="383" t="s">
        <v>3</v>
      </c>
      <c r="AF3" s="384"/>
      <c r="AG3" s="384"/>
      <c r="AH3" s="384"/>
      <c r="AI3" s="384"/>
      <c r="AJ3" s="384"/>
      <c r="AK3" s="384"/>
      <c r="AL3" s="384"/>
      <c r="AM3" s="385"/>
    </row>
    <row r="4" spans="1:39" ht="15" customHeight="1" x14ac:dyDescent="0.25">
      <c r="A4" s="232"/>
      <c r="B4" s="213"/>
      <c r="C4" s="294"/>
      <c r="D4" s="231"/>
      <c r="E4" s="306"/>
      <c r="F4" s="213"/>
      <c r="G4" s="306"/>
      <c r="H4" s="213"/>
      <c r="I4" s="213"/>
      <c r="J4" s="213"/>
      <c r="K4" s="213"/>
      <c r="L4" s="213"/>
      <c r="M4" s="213"/>
      <c r="N4" s="213"/>
      <c r="O4" s="213"/>
      <c r="P4" s="233"/>
      <c r="R4" s="185" t="e">
        <f>#REF!+(#REF!/100)</f>
        <v>#REF!</v>
      </c>
      <c r="S4" s="203"/>
      <c r="U4" s="386" t="s">
        <v>124</v>
      </c>
      <c r="V4" s="386"/>
      <c r="W4" s="386"/>
      <c r="X4" s="386"/>
      <c r="Y4" s="386"/>
      <c r="Z4" s="386"/>
      <c r="AA4" s="386"/>
      <c r="AB4" s="386"/>
      <c r="AC4" s="386"/>
      <c r="AD4" s="194"/>
      <c r="AE4" s="211" t="s">
        <v>5</v>
      </c>
      <c r="AF4" s="213"/>
      <c r="AG4" s="213"/>
      <c r="AH4" s="213" t="s">
        <v>6</v>
      </c>
      <c r="AI4" s="213"/>
      <c r="AJ4" s="213"/>
      <c r="AK4" s="221" t="e">
        <f>AB11</f>
        <v>#REF!</v>
      </c>
      <c r="AL4" s="213" t="s">
        <v>7</v>
      </c>
      <c r="AM4" s="218"/>
    </row>
    <row r="5" spans="1:39" ht="15.75" x14ac:dyDescent="0.25">
      <c r="A5" s="234" t="s">
        <v>125</v>
      </c>
      <c r="B5" s="213"/>
      <c r="C5" s="294"/>
      <c r="D5" s="231"/>
      <c r="E5" s="307" t="s">
        <v>9</v>
      </c>
      <c r="F5" s="328" t="s">
        <v>10</v>
      </c>
      <c r="G5" s="306"/>
      <c r="H5" s="213"/>
      <c r="I5" s="213"/>
      <c r="J5" s="213"/>
      <c r="K5" s="387">
        <f>DATE(YEAR(Q3),MONTH(Q3)+5,DAY(EOMONTH(Q3,1)))</f>
        <v>44011</v>
      </c>
      <c r="L5" s="387"/>
      <c r="M5" s="387"/>
      <c r="N5" s="213"/>
      <c r="O5" s="388">
        <f>K5</f>
        <v>44011</v>
      </c>
      <c r="P5" s="389"/>
      <c r="S5" s="203"/>
      <c r="U5" s="371" t="s">
        <v>11</v>
      </c>
      <c r="V5" s="371"/>
      <c r="W5" s="371"/>
      <c r="X5" s="371"/>
      <c r="Y5" s="371"/>
      <c r="Z5" s="371"/>
      <c r="AA5" s="371"/>
      <c r="AB5" s="371"/>
      <c r="AC5" s="371"/>
      <c r="AE5" s="211"/>
      <c r="AF5" s="213"/>
      <c r="AG5" s="213"/>
      <c r="AH5" s="213"/>
      <c r="AI5" s="213"/>
      <c r="AJ5" s="213"/>
      <c r="AK5" s="288"/>
      <c r="AL5" s="213"/>
      <c r="AM5" s="218"/>
    </row>
    <row r="6" spans="1:39" s="195" customFormat="1" ht="18.75" customHeight="1" x14ac:dyDescent="0.25">
      <c r="A6" s="235" t="s">
        <v>12</v>
      </c>
      <c r="B6" s="209"/>
      <c r="C6" s="295"/>
      <c r="D6" s="230"/>
      <c r="E6" s="308" t="s">
        <v>13</v>
      </c>
      <c r="F6" s="209"/>
      <c r="G6" s="308" t="s">
        <v>14</v>
      </c>
      <c r="H6" s="209"/>
      <c r="I6" s="209"/>
      <c r="J6" s="209"/>
      <c r="K6" s="230" t="s">
        <v>15</v>
      </c>
      <c r="L6" s="209"/>
      <c r="M6" s="209"/>
      <c r="N6" s="209"/>
      <c r="O6" s="230" t="s">
        <v>16</v>
      </c>
      <c r="P6" s="236"/>
      <c r="S6" s="204"/>
      <c r="U6" s="377" t="s">
        <v>17</v>
      </c>
      <c r="V6" s="377"/>
      <c r="W6" s="377"/>
      <c r="X6" s="377"/>
      <c r="Y6" s="377"/>
      <c r="Z6" s="377"/>
      <c r="AA6" s="377"/>
      <c r="AB6" s="377"/>
      <c r="AC6" s="377"/>
      <c r="AE6" s="378" t="s">
        <v>18</v>
      </c>
      <c r="AF6" s="371"/>
      <c r="AG6" s="371"/>
      <c r="AH6" s="209"/>
      <c r="AI6" s="209"/>
      <c r="AJ6" s="209"/>
      <c r="AK6" s="289"/>
      <c r="AL6" s="209"/>
      <c r="AM6" s="210"/>
    </row>
    <row r="7" spans="1:39" s="195" customFormat="1" ht="15.75" customHeight="1" x14ac:dyDescent="0.25">
      <c r="A7" s="235"/>
      <c r="B7" s="209"/>
      <c r="C7" s="295"/>
      <c r="D7" s="230"/>
      <c r="E7" s="308"/>
      <c r="F7" s="209"/>
      <c r="G7" s="308"/>
      <c r="H7" s="209"/>
      <c r="I7" s="209"/>
      <c r="J7" s="209"/>
      <c r="K7" s="230"/>
      <c r="L7" s="209"/>
      <c r="M7" s="209"/>
      <c r="N7" s="209"/>
      <c r="O7" s="230"/>
      <c r="P7" s="236"/>
      <c r="S7" s="204"/>
      <c r="U7" s="209"/>
      <c r="V7" s="209"/>
      <c r="W7" s="209"/>
      <c r="X7" s="209"/>
      <c r="Y7" s="209"/>
      <c r="Z7" s="209"/>
      <c r="AA7" s="209"/>
      <c r="AB7" s="209"/>
      <c r="AC7" s="209"/>
      <c r="AE7" s="208" t="s">
        <v>19</v>
      </c>
      <c r="AF7" s="209"/>
      <c r="AG7" s="209"/>
      <c r="AH7" s="209"/>
      <c r="AI7" s="217">
        <f>Z18</f>
        <v>0</v>
      </c>
      <c r="AJ7" s="209"/>
      <c r="AK7" s="289"/>
      <c r="AL7" s="209"/>
      <c r="AM7" s="210"/>
    </row>
    <row r="8" spans="1:39" s="196" customFormat="1" ht="15.75" x14ac:dyDescent="0.25">
      <c r="A8" s="237"/>
      <c r="B8" s="238"/>
      <c r="C8" s="296"/>
      <c r="D8" s="239" t="s">
        <v>20</v>
      </c>
      <c r="E8" s="309" t="s">
        <v>21</v>
      </c>
      <c r="F8" s="329"/>
      <c r="G8" s="318"/>
      <c r="H8" s="330"/>
      <c r="I8" s="379" t="s">
        <v>122</v>
      </c>
      <c r="J8" s="380"/>
      <c r="K8" s="380"/>
      <c r="L8" s="381"/>
      <c r="M8" s="240" t="s">
        <v>23</v>
      </c>
      <c r="N8" s="241"/>
      <c r="O8" s="241"/>
      <c r="P8" s="242"/>
      <c r="R8" s="196" t="s">
        <v>24</v>
      </c>
      <c r="S8" s="205"/>
      <c r="U8" s="213" t="s">
        <v>25</v>
      </c>
      <c r="V8" s="212" t="str">
        <f>A5</f>
        <v xml:space="preserve">  HAVANNA ENGLISH</v>
      </c>
      <c r="W8" s="212"/>
      <c r="X8" s="215"/>
      <c r="Y8" s="215"/>
      <c r="Z8" s="215"/>
      <c r="AA8" s="213" t="s">
        <v>26</v>
      </c>
      <c r="AB8" s="214">
        <f>K5</f>
        <v>44011</v>
      </c>
      <c r="AC8" s="215"/>
      <c r="AE8" s="208" t="s">
        <v>27</v>
      </c>
      <c r="AF8" s="215"/>
      <c r="AG8" s="215"/>
      <c r="AH8" s="215"/>
      <c r="AI8" s="215"/>
      <c r="AJ8" s="215"/>
      <c r="AK8" s="287"/>
      <c r="AL8" s="215"/>
      <c r="AM8" s="216"/>
    </row>
    <row r="9" spans="1:39" s="196" customFormat="1" ht="15.75" x14ac:dyDescent="0.25">
      <c r="A9" s="243" t="s">
        <v>28</v>
      </c>
      <c r="B9" s="244" t="s">
        <v>29</v>
      </c>
      <c r="C9" s="297"/>
      <c r="D9" s="245"/>
      <c r="E9" s="310" t="s">
        <v>30</v>
      </c>
      <c r="F9" s="244"/>
      <c r="G9" s="310" t="s">
        <v>31</v>
      </c>
      <c r="H9" s="244"/>
      <c r="I9" s="246" t="s">
        <v>30</v>
      </c>
      <c r="J9" s="244"/>
      <c r="K9" s="246" t="s">
        <v>31</v>
      </c>
      <c r="L9" s="244"/>
      <c r="M9" s="246" t="s">
        <v>30</v>
      </c>
      <c r="N9" s="244"/>
      <c r="O9" s="246" t="s">
        <v>31</v>
      </c>
      <c r="P9" s="247"/>
      <c r="S9" s="205"/>
      <c r="U9" s="215"/>
      <c r="V9" s="215"/>
      <c r="W9" s="215"/>
      <c r="X9" s="215"/>
      <c r="Y9" s="215"/>
      <c r="Z9" s="215"/>
      <c r="AA9" s="215"/>
      <c r="AB9" s="215"/>
      <c r="AC9" s="215"/>
      <c r="AE9" s="211" t="s">
        <v>32</v>
      </c>
      <c r="AF9" s="215"/>
      <c r="AG9" s="215"/>
      <c r="AH9" s="215"/>
      <c r="AI9" s="217">
        <f>C11</f>
        <v>0</v>
      </c>
      <c r="AJ9" s="215"/>
      <c r="AK9" s="287"/>
      <c r="AL9" s="215"/>
      <c r="AM9" s="216"/>
    </row>
    <row r="10" spans="1:39" ht="18.95" customHeight="1" x14ac:dyDescent="0.3">
      <c r="A10" s="248"/>
      <c r="B10" s="249" t="s">
        <v>33</v>
      </c>
      <c r="C10" s="206"/>
      <c r="D10" s="250"/>
      <c r="E10" s="311"/>
      <c r="F10" s="251"/>
      <c r="G10" s="311"/>
      <c r="H10" s="251"/>
      <c r="I10" s="252" t="str">
        <f>IF(ISBLANK(G10)," ",G10)</f>
        <v xml:space="preserve"> </v>
      </c>
      <c r="J10" s="252" t="str">
        <f>IF(ISBLANK(H10)," ",H10)</f>
        <v xml:space="preserve"> </v>
      </c>
      <c r="K10" s="251"/>
      <c r="L10" s="251"/>
      <c r="M10" s="251"/>
      <c r="N10" s="251"/>
      <c r="O10" s="251"/>
      <c r="P10" s="253"/>
      <c r="S10" s="203"/>
      <c r="U10" s="382" t="s">
        <v>34</v>
      </c>
      <c r="V10" s="382"/>
      <c r="W10" s="382"/>
      <c r="X10" s="382"/>
      <c r="Y10" s="382"/>
      <c r="Z10" s="382"/>
      <c r="AA10" s="382"/>
      <c r="AB10" s="382"/>
      <c r="AC10" s="382"/>
      <c r="AE10" s="211"/>
      <c r="AF10" s="213"/>
      <c r="AG10" s="213"/>
      <c r="AH10" s="213"/>
      <c r="AI10" s="213"/>
      <c r="AJ10" s="213"/>
      <c r="AK10" s="288"/>
      <c r="AL10" s="213"/>
      <c r="AM10" s="218"/>
    </row>
    <row r="11" spans="1:39" ht="18.95" customHeight="1" x14ac:dyDescent="0.25">
      <c r="A11" s="248"/>
      <c r="B11" s="254" t="s">
        <v>109</v>
      </c>
      <c r="C11" s="290">
        <f>SUMIF(D:D,"W",E:E)+SUMIF(D:D,"W",F:F)/100</f>
        <v>0</v>
      </c>
      <c r="D11" s="250"/>
      <c r="E11" s="311"/>
      <c r="F11" s="251"/>
      <c r="G11" s="311"/>
      <c r="H11" s="251"/>
      <c r="I11" s="252" t="str">
        <f t="shared" ref="I11:J26" si="0">IF(ISBLANK(G11)," ",G11)</f>
        <v xml:space="preserve"> </v>
      </c>
      <c r="J11" s="252" t="str">
        <f t="shared" si="0"/>
        <v xml:space="preserve"> </v>
      </c>
      <c r="K11" s="255"/>
      <c r="L11" s="251"/>
      <c r="M11" s="251"/>
      <c r="N11" s="251"/>
      <c r="O11" s="255"/>
      <c r="P11" s="253"/>
      <c r="S11" s="203"/>
      <c r="U11" s="213" t="s">
        <v>36</v>
      </c>
      <c r="V11" s="213"/>
      <c r="W11" s="213"/>
      <c r="X11" s="213" t="s">
        <v>37</v>
      </c>
      <c r="Y11" s="213"/>
      <c r="Z11" s="213"/>
      <c r="AA11" s="213"/>
      <c r="AB11" s="217" t="e">
        <f>C23</f>
        <v>#REF!</v>
      </c>
      <c r="AC11" s="213" t="s">
        <v>38</v>
      </c>
      <c r="AE11" s="211" t="s">
        <v>39</v>
      </c>
      <c r="AF11" s="213"/>
      <c r="AG11" s="213"/>
      <c r="AH11" s="213"/>
      <c r="AI11" s="213"/>
      <c r="AJ11" s="213"/>
      <c r="AK11" s="221">
        <f>AI9+AI7</f>
        <v>0</v>
      </c>
      <c r="AL11" s="213" t="s">
        <v>40</v>
      </c>
      <c r="AM11" s="218"/>
    </row>
    <row r="12" spans="1:39" ht="18.95" customHeight="1" x14ac:dyDescent="0.25">
      <c r="A12" s="248"/>
      <c r="B12" s="254" t="s">
        <v>41</v>
      </c>
      <c r="C12" s="290">
        <f>SUMIF(D:D,"C",E:E)+SUMIF(D:D,"C",F:F)/100</f>
        <v>0</v>
      </c>
      <c r="D12" s="250"/>
      <c r="E12" s="311"/>
      <c r="F12" s="251"/>
      <c r="G12" s="311"/>
      <c r="H12" s="251"/>
      <c r="I12" s="252" t="str">
        <f t="shared" si="0"/>
        <v xml:space="preserve"> </v>
      </c>
      <c r="J12" s="252" t="str">
        <f t="shared" si="0"/>
        <v xml:space="preserve"> </v>
      </c>
      <c r="K12" s="251"/>
      <c r="L12" s="251"/>
      <c r="M12" s="251"/>
      <c r="N12" s="251"/>
      <c r="O12" s="251"/>
      <c r="P12" s="253"/>
      <c r="S12" s="203"/>
      <c r="U12" s="213"/>
      <c r="V12" s="213"/>
      <c r="W12" s="213"/>
      <c r="X12" s="213"/>
      <c r="Y12" s="213"/>
      <c r="Z12" s="213"/>
      <c r="AA12" s="213"/>
      <c r="AB12" s="213"/>
      <c r="AC12" s="213"/>
      <c r="AE12" s="378" t="s">
        <v>42</v>
      </c>
      <c r="AF12" s="371"/>
      <c r="AG12" s="371"/>
      <c r="AH12" s="213"/>
      <c r="AI12" s="213"/>
      <c r="AJ12" s="213"/>
      <c r="AK12" s="288"/>
      <c r="AL12" s="213"/>
      <c r="AM12" s="218"/>
    </row>
    <row r="13" spans="1:39" ht="18.95" customHeight="1" x14ac:dyDescent="0.25">
      <c r="A13" s="248"/>
      <c r="B13" s="254"/>
      <c r="C13" s="206"/>
      <c r="D13" s="250"/>
      <c r="E13" s="311"/>
      <c r="F13" s="251"/>
      <c r="G13" s="311"/>
      <c r="H13" s="251"/>
      <c r="I13" s="252"/>
      <c r="J13" s="252"/>
      <c r="K13" s="251"/>
      <c r="L13" s="251"/>
      <c r="M13" s="251"/>
      <c r="N13" s="251"/>
      <c r="O13" s="251"/>
      <c r="P13" s="253"/>
      <c r="S13" s="203"/>
      <c r="U13" s="371" t="s">
        <v>43</v>
      </c>
      <c r="V13" s="371"/>
      <c r="W13" s="371"/>
      <c r="X13" s="213"/>
      <c r="Y13" s="213"/>
      <c r="Z13" s="213"/>
      <c r="AA13" s="213"/>
      <c r="AB13" s="213"/>
      <c r="AC13" s="213"/>
      <c r="AE13" s="208" t="s">
        <v>44</v>
      </c>
      <c r="AF13" s="213"/>
      <c r="AG13" s="213"/>
      <c r="AH13" s="213"/>
      <c r="AI13" s="221">
        <f>Z29</f>
        <v>610</v>
      </c>
      <c r="AJ13" s="213"/>
      <c r="AK13" s="288"/>
      <c r="AL13" s="213"/>
      <c r="AM13" s="218"/>
    </row>
    <row r="14" spans="1:39" ht="18.95" customHeight="1" x14ac:dyDescent="0.25">
      <c r="A14" s="248"/>
      <c r="B14" s="256" t="s">
        <v>110</v>
      </c>
      <c r="C14" s="298">
        <v>50</v>
      </c>
      <c r="D14" s="250"/>
      <c r="E14" s="311"/>
      <c r="F14" s="251"/>
      <c r="G14" s="311"/>
      <c r="H14" s="251"/>
      <c r="I14" s="252"/>
      <c r="J14" s="252"/>
      <c r="K14" s="255">
        <f>C14</f>
        <v>50</v>
      </c>
      <c r="L14" s="251"/>
      <c r="M14" s="251"/>
      <c r="N14" s="251"/>
      <c r="O14" s="255"/>
      <c r="P14" s="253"/>
      <c r="S14" s="203"/>
      <c r="U14" s="213" t="s">
        <v>46</v>
      </c>
      <c r="V14" s="213"/>
      <c r="W14" s="213"/>
      <c r="X14" s="213"/>
      <c r="Y14" s="271">
        <f>C12</f>
        <v>0</v>
      </c>
      <c r="Z14" s="213"/>
      <c r="AA14" s="213"/>
      <c r="AB14" s="213"/>
      <c r="AC14" s="213"/>
      <c r="AE14" s="208" t="s">
        <v>47</v>
      </c>
      <c r="AF14" s="215"/>
      <c r="AG14" s="215"/>
      <c r="AH14" s="215"/>
      <c r="AI14" s="287"/>
      <c r="AJ14" s="213"/>
      <c r="AK14" s="288"/>
      <c r="AL14" s="213"/>
      <c r="AM14" s="218"/>
    </row>
    <row r="15" spans="1:39" ht="18.95" customHeight="1" x14ac:dyDescent="0.25">
      <c r="A15" s="248"/>
      <c r="B15" s="219" t="s">
        <v>111</v>
      </c>
      <c r="C15" s="206">
        <f>C11</f>
        <v>0</v>
      </c>
      <c r="D15" s="250"/>
      <c r="E15" s="311"/>
      <c r="F15" s="251"/>
      <c r="G15" s="311"/>
      <c r="H15" s="251"/>
      <c r="I15" s="252"/>
      <c r="J15" s="252"/>
      <c r="K15" s="255">
        <f>INT(C15)</f>
        <v>0</v>
      </c>
      <c r="L15" s="207">
        <f>(C15-K15)*100</f>
        <v>0</v>
      </c>
      <c r="M15" s="251"/>
      <c r="N15" s="251"/>
      <c r="O15" s="251"/>
      <c r="P15" s="253"/>
      <c r="S15" s="203"/>
      <c r="U15" s="213" t="s">
        <v>134</v>
      </c>
      <c r="V15" s="213"/>
      <c r="W15" s="213"/>
      <c r="X15" s="213"/>
      <c r="Y15" s="272"/>
      <c r="Z15" s="213"/>
      <c r="AA15" s="213"/>
      <c r="AB15" s="223"/>
      <c r="AC15" s="213"/>
      <c r="AE15" s="211" t="s">
        <v>32</v>
      </c>
      <c r="AF15" s="215"/>
      <c r="AG15" s="215"/>
      <c r="AH15" s="215"/>
      <c r="AI15" s="221">
        <f>AI9</f>
        <v>0</v>
      </c>
      <c r="AJ15" s="213" t="s">
        <v>49</v>
      </c>
      <c r="AK15" s="288"/>
      <c r="AL15" s="213"/>
      <c r="AM15" s="218"/>
    </row>
    <row r="16" spans="1:39" ht="18.95" customHeight="1" x14ac:dyDescent="0.25">
      <c r="A16" s="248"/>
      <c r="B16" s="219" t="s">
        <v>112</v>
      </c>
      <c r="C16" s="206">
        <v>500</v>
      </c>
      <c r="D16" s="250"/>
      <c r="E16" s="311"/>
      <c r="F16" s="251"/>
      <c r="G16" s="311"/>
      <c r="H16" s="251"/>
      <c r="I16" s="252"/>
      <c r="J16" s="252"/>
      <c r="K16" s="255">
        <f>INT(C16)</f>
        <v>500</v>
      </c>
      <c r="L16" s="207">
        <f>(C16-K16)*100</f>
        <v>0</v>
      </c>
      <c r="M16" s="251"/>
      <c r="N16" s="251"/>
      <c r="O16" s="251"/>
      <c r="P16" s="253"/>
      <c r="S16" s="203"/>
      <c r="U16" s="213" t="s">
        <v>135</v>
      </c>
      <c r="V16" s="213"/>
      <c r="W16" s="213"/>
      <c r="X16" s="213"/>
      <c r="Y16" s="346"/>
      <c r="Z16" s="213"/>
      <c r="AA16" s="213"/>
      <c r="AB16" s="224"/>
      <c r="AC16" s="213"/>
      <c r="AE16" s="211"/>
      <c r="AF16" s="213"/>
      <c r="AG16" s="213"/>
      <c r="AH16" s="213"/>
      <c r="AI16" s="213"/>
      <c r="AJ16" s="213"/>
      <c r="AK16" s="288"/>
      <c r="AL16" s="213"/>
      <c r="AM16" s="218"/>
    </row>
    <row r="17" spans="1:39" ht="18.95" customHeight="1" x14ac:dyDescent="0.25">
      <c r="A17" s="248"/>
      <c r="B17" s="219" t="s">
        <v>51</v>
      </c>
      <c r="C17" s="206"/>
      <c r="D17" s="250"/>
      <c r="E17" s="311"/>
      <c r="F17" s="251"/>
      <c r="G17" s="311"/>
      <c r="H17" s="251"/>
      <c r="I17" s="252"/>
      <c r="J17" s="252"/>
      <c r="K17" s="251"/>
      <c r="L17" s="251"/>
      <c r="M17" s="251"/>
      <c r="N17" s="251"/>
      <c r="O17" s="251"/>
      <c r="P17" s="253"/>
      <c r="S17" s="203"/>
      <c r="U17" s="213"/>
      <c r="V17" s="213"/>
      <c r="W17" s="213"/>
      <c r="X17" s="213"/>
      <c r="Y17" s="213"/>
      <c r="Z17" s="213"/>
      <c r="AA17" s="213"/>
      <c r="AB17" s="213"/>
      <c r="AC17" s="213"/>
      <c r="AE17" s="211" t="s">
        <v>52</v>
      </c>
      <c r="AF17" s="213"/>
      <c r="AG17" s="213"/>
      <c r="AH17" s="213"/>
      <c r="AI17" s="213"/>
      <c r="AJ17" s="213"/>
      <c r="AK17" s="221">
        <f>SUM(AI13:AI16)</f>
        <v>610</v>
      </c>
      <c r="AL17" s="213" t="s">
        <v>53</v>
      </c>
      <c r="AM17" s="218"/>
    </row>
    <row r="18" spans="1:39" ht="18.95" customHeight="1" x14ac:dyDescent="0.25">
      <c r="A18" s="248"/>
      <c r="B18" s="219" t="s">
        <v>54</v>
      </c>
      <c r="C18" s="298">
        <v>30</v>
      </c>
      <c r="D18" s="250"/>
      <c r="E18" s="311"/>
      <c r="F18" s="251"/>
      <c r="G18" s="311"/>
      <c r="H18" s="251"/>
      <c r="I18" s="252"/>
      <c r="J18" s="252"/>
      <c r="K18" s="255">
        <f>C18</f>
        <v>30</v>
      </c>
      <c r="L18" s="251"/>
      <c r="M18" s="251"/>
      <c r="N18" s="251"/>
      <c r="O18" s="255"/>
      <c r="P18" s="253"/>
      <c r="S18" s="203"/>
      <c r="U18" s="213"/>
      <c r="V18" s="213"/>
      <c r="W18" s="213"/>
      <c r="X18" s="213"/>
      <c r="Y18" s="213"/>
      <c r="Z18" s="271">
        <f>SUM(Y14:Y17)</f>
        <v>0</v>
      </c>
      <c r="AA18" s="213" t="s">
        <v>55</v>
      </c>
      <c r="AB18" s="213"/>
      <c r="AC18" s="213"/>
      <c r="AE18" s="211"/>
      <c r="AF18" s="213"/>
      <c r="AG18" s="213"/>
      <c r="AH18" s="213"/>
      <c r="AI18" s="213"/>
      <c r="AJ18" s="213"/>
      <c r="AK18" s="213"/>
      <c r="AL18" s="213"/>
      <c r="AM18" s="218"/>
    </row>
    <row r="19" spans="1:39" ht="18.95" customHeight="1" x14ac:dyDescent="0.25">
      <c r="A19" s="248"/>
      <c r="B19" s="219" t="s">
        <v>113</v>
      </c>
      <c r="C19" s="206"/>
      <c r="D19" s="250"/>
      <c r="E19" s="311"/>
      <c r="F19" s="251"/>
      <c r="G19" s="311"/>
      <c r="H19" s="251"/>
      <c r="I19" s="252"/>
      <c r="J19" s="252"/>
      <c r="K19" s="251"/>
      <c r="L19" s="251"/>
      <c r="M19" s="251"/>
      <c r="N19" s="251"/>
      <c r="O19" s="251"/>
      <c r="P19" s="253"/>
      <c r="S19" s="203"/>
      <c r="U19" s="371" t="s">
        <v>57</v>
      </c>
      <c r="V19" s="371"/>
      <c r="W19" s="371"/>
      <c r="X19" s="213"/>
      <c r="Y19" s="213"/>
      <c r="Z19" s="213"/>
      <c r="AA19" s="213"/>
      <c r="AB19" s="213"/>
      <c r="AC19" s="213"/>
      <c r="AE19" s="211" t="s">
        <v>58</v>
      </c>
      <c r="AF19" s="213"/>
      <c r="AG19" s="213"/>
      <c r="AH19" s="213"/>
      <c r="AI19" s="213"/>
      <c r="AJ19" s="213"/>
      <c r="AK19" s="213"/>
      <c r="AL19" s="225" t="e">
        <f>AK4+AK11-AK17</f>
        <v>#REF!</v>
      </c>
      <c r="AM19" s="218" t="s">
        <v>59</v>
      </c>
    </row>
    <row r="20" spans="1:39" ht="18.95" customHeight="1" x14ac:dyDescent="0.25">
      <c r="A20" s="248"/>
      <c r="B20" s="219" t="s">
        <v>60</v>
      </c>
      <c r="C20" s="206"/>
      <c r="D20" s="250"/>
      <c r="E20" s="311"/>
      <c r="F20" s="251"/>
      <c r="G20" s="311"/>
      <c r="H20" s="251"/>
      <c r="I20" s="252"/>
      <c r="J20" s="252"/>
      <c r="K20" s="251"/>
      <c r="L20" s="251"/>
      <c r="M20" s="251"/>
      <c r="N20" s="251"/>
      <c r="O20" s="251"/>
      <c r="P20" s="253"/>
      <c r="S20" s="203"/>
      <c r="U20" s="220" t="str">
        <f>B14</f>
        <v>Worldwide Work (Res)</v>
      </c>
      <c r="V20" s="220"/>
      <c r="W20" s="220"/>
      <c r="X20" s="213"/>
      <c r="Y20" s="281">
        <f>K14</f>
        <v>50</v>
      </c>
      <c r="Z20" s="213"/>
      <c r="AA20" s="213"/>
      <c r="AB20" s="213"/>
      <c r="AC20" s="213"/>
      <c r="AE20" s="211"/>
      <c r="AF20" s="213"/>
      <c r="AG20" s="213"/>
      <c r="AH20" s="213"/>
      <c r="AI20" s="213"/>
      <c r="AJ20" s="213"/>
      <c r="AK20" s="213"/>
      <c r="AL20" s="213"/>
      <c r="AM20" s="218"/>
    </row>
    <row r="21" spans="1:39" ht="18.95" customHeight="1" x14ac:dyDescent="0.25">
      <c r="A21" s="248"/>
      <c r="B21" s="219" t="s">
        <v>114</v>
      </c>
      <c r="C21" s="206"/>
      <c r="D21" s="250"/>
      <c r="E21" s="311"/>
      <c r="F21" s="251"/>
      <c r="G21" s="311"/>
      <c r="H21" s="251"/>
      <c r="I21" s="252" t="str">
        <f t="shared" si="0"/>
        <v xml:space="preserve"> </v>
      </c>
      <c r="J21" s="252" t="str">
        <f t="shared" si="0"/>
        <v xml:space="preserve"> </v>
      </c>
      <c r="K21" s="251"/>
      <c r="L21" s="251"/>
      <c r="M21" s="251"/>
      <c r="N21" s="251"/>
      <c r="O21" s="251"/>
      <c r="P21" s="253"/>
      <c r="S21" s="203"/>
      <c r="U21" s="220" t="str">
        <f t="shared" ref="U21" si="1">B16</f>
        <v>KHAHCW</v>
      </c>
      <c r="V21" s="220"/>
      <c r="W21" s="220"/>
      <c r="X21" s="213"/>
      <c r="Y21" s="281">
        <f t="shared" ref="Y21" si="2">C16</f>
        <v>500</v>
      </c>
      <c r="Z21" s="213"/>
      <c r="AA21" s="213"/>
      <c r="AB21" s="213"/>
      <c r="AC21" s="213"/>
      <c r="AE21" s="211" t="s">
        <v>61</v>
      </c>
      <c r="AF21" s="220"/>
      <c r="AG21" s="220"/>
      <c r="AH21" s="220"/>
      <c r="AI21" s="220"/>
      <c r="AJ21" s="220"/>
      <c r="AK21" s="220"/>
      <c r="AL21" s="220"/>
      <c r="AM21" s="226"/>
    </row>
    <row r="22" spans="1:39" ht="18.95" customHeight="1" x14ac:dyDescent="0.25">
      <c r="A22" s="248"/>
      <c r="B22" s="251" t="s">
        <v>115</v>
      </c>
      <c r="C22" s="206">
        <f>SUMIF(D:D,"E",G:G)+SUMIF(D:D,"E",H:H)/100</f>
        <v>30</v>
      </c>
      <c r="D22" s="250"/>
      <c r="E22" s="311"/>
      <c r="F22" s="251"/>
      <c r="G22" s="311"/>
      <c r="H22" s="251"/>
      <c r="I22" s="252" t="str">
        <f t="shared" si="0"/>
        <v xml:space="preserve"> </v>
      </c>
      <c r="J22" s="252" t="str">
        <f t="shared" si="0"/>
        <v xml:space="preserve"> </v>
      </c>
      <c r="K22" s="251"/>
      <c r="L22" s="251"/>
      <c r="M22" s="251"/>
      <c r="N22" s="251"/>
      <c r="O22" s="251"/>
      <c r="P22" s="253"/>
      <c r="S22" s="203"/>
      <c r="U22" s="220" t="str">
        <f>B18</f>
        <v>Circuit 84 Fund</v>
      </c>
      <c r="V22" s="220"/>
      <c r="W22" s="220"/>
      <c r="X22" s="213"/>
      <c r="Y22" s="281">
        <f>K18</f>
        <v>30</v>
      </c>
      <c r="Z22" s="213"/>
      <c r="AA22" s="213"/>
      <c r="AB22" s="213"/>
      <c r="AC22" s="213"/>
      <c r="AE22" s="211"/>
      <c r="AF22" s="213"/>
      <c r="AG22" s="213"/>
      <c r="AH22" s="213"/>
      <c r="AI22" s="213" t="s">
        <v>62</v>
      </c>
      <c r="AJ22" s="213"/>
      <c r="AK22" s="213"/>
      <c r="AL22" s="213"/>
      <c r="AM22" s="218"/>
    </row>
    <row r="23" spans="1:39" ht="18.95" customHeight="1" x14ac:dyDescent="0.25">
      <c r="A23" s="248"/>
      <c r="B23" s="257" t="s">
        <v>116</v>
      </c>
      <c r="C23" s="206" t="e">
        <f>#REF!</f>
        <v>#REF!</v>
      </c>
      <c r="D23" s="250"/>
      <c r="E23" s="311"/>
      <c r="F23" s="251"/>
      <c r="G23" s="311"/>
      <c r="H23" s="251"/>
      <c r="I23" s="252" t="str">
        <f t="shared" si="0"/>
        <v xml:space="preserve"> </v>
      </c>
      <c r="J23" s="252" t="str">
        <f t="shared" si="0"/>
        <v xml:space="preserve"> </v>
      </c>
      <c r="K23" s="251"/>
      <c r="L23" s="251"/>
      <c r="M23" s="251"/>
      <c r="N23" s="251"/>
      <c r="O23" s="251"/>
      <c r="P23" s="253"/>
      <c r="Q23" s="200"/>
      <c r="S23" s="203"/>
      <c r="U23" s="220" t="str">
        <f>B19</f>
        <v>Global Assist Arg Res</v>
      </c>
      <c r="V23" s="220"/>
      <c r="W23" s="220"/>
      <c r="X23" s="213"/>
      <c r="Y23" s="282">
        <f>C19</f>
        <v>0</v>
      </c>
      <c r="Z23" s="213"/>
      <c r="AA23" s="213"/>
      <c r="AB23" s="213"/>
      <c r="AC23" s="213"/>
      <c r="AE23" s="211"/>
      <c r="AF23" s="213"/>
      <c r="AG23" s="213"/>
      <c r="AH23" s="213"/>
      <c r="AI23" s="213"/>
      <c r="AJ23" s="213"/>
      <c r="AK23" s="213"/>
      <c r="AL23" s="213"/>
      <c r="AM23" s="218"/>
    </row>
    <row r="24" spans="1:39" ht="18.95" customHeight="1" x14ac:dyDescent="0.25">
      <c r="A24" s="248"/>
      <c r="B24" s="254"/>
      <c r="C24" s="299"/>
      <c r="D24" s="250"/>
      <c r="E24" s="311"/>
      <c r="F24" s="251"/>
      <c r="G24" s="311"/>
      <c r="H24" s="251"/>
      <c r="I24" s="252" t="str">
        <f t="shared" si="0"/>
        <v xml:space="preserve"> </v>
      </c>
      <c r="J24" s="252" t="str">
        <f t="shared" si="0"/>
        <v xml:space="preserve"> </v>
      </c>
      <c r="K24" s="251"/>
      <c r="L24" s="251"/>
      <c r="M24" s="251"/>
      <c r="N24" s="251"/>
      <c r="O24" s="251"/>
      <c r="P24" s="253"/>
      <c r="S24" s="203"/>
      <c r="U24" s="220" t="str">
        <f>B20</f>
        <v>Petty Cash</v>
      </c>
      <c r="V24" s="220"/>
      <c r="W24" s="220"/>
      <c r="X24" s="213"/>
      <c r="Y24" s="282">
        <f>C20</f>
        <v>0</v>
      </c>
      <c r="Z24" s="213"/>
      <c r="AA24" s="213"/>
      <c r="AB24" s="213"/>
      <c r="AC24" s="213"/>
      <c r="AE24" s="197"/>
      <c r="AF24" s="186"/>
      <c r="AG24" s="186"/>
      <c r="AH24" s="186"/>
      <c r="AI24" s="186"/>
      <c r="AJ24" s="186"/>
      <c r="AK24" s="186"/>
      <c r="AL24" s="186"/>
      <c r="AM24" s="198"/>
    </row>
    <row r="25" spans="1:39" ht="18.95" customHeight="1" x14ac:dyDescent="0.25">
      <c r="A25" s="258"/>
      <c r="B25" s="259" t="s">
        <v>35</v>
      </c>
      <c r="C25" s="300"/>
      <c r="D25" s="330" t="s">
        <v>64</v>
      </c>
      <c r="E25" s="284"/>
      <c r="F25" s="260"/>
      <c r="G25" s="284"/>
      <c r="H25" s="250"/>
      <c r="I25" s="252" t="str">
        <f t="shared" si="0"/>
        <v xml:space="preserve"> </v>
      </c>
      <c r="J25" s="252" t="str">
        <f t="shared" si="0"/>
        <v xml:space="preserve"> </v>
      </c>
      <c r="K25" s="250"/>
      <c r="L25" s="250"/>
      <c r="M25" s="250"/>
      <c r="N25" s="250"/>
      <c r="O25" s="250"/>
      <c r="P25" s="261"/>
      <c r="S25" s="203"/>
      <c r="U25" s="220" t="str">
        <f>B21</f>
        <v>Operating Committee</v>
      </c>
      <c r="V25" s="220"/>
      <c r="W25" s="220"/>
      <c r="X25" s="213"/>
      <c r="Y25" s="282">
        <f>C21</f>
        <v>0</v>
      </c>
      <c r="Z25" s="213"/>
      <c r="AA25" s="213"/>
      <c r="AB25" s="213"/>
      <c r="AC25" s="213"/>
      <c r="AE25" s="197"/>
      <c r="AF25" s="186"/>
      <c r="AG25" s="186"/>
      <c r="AH25" s="186"/>
      <c r="AI25" s="186"/>
      <c r="AJ25" s="186"/>
      <c r="AK25" s="186"/>
      <c r="AL25" s="186"/>
      <c r="AM25" s="198"/>
    </row>
    <row r="26" spans="1:39" ht="18.95" customHeight="1" x14ac:dyDescent="0.25">
      <c r="A26" s="258"/>
      <c r="B26" s="259" t="s">
        <v>41</v>
      </c>
      <c r="C26" s="300"/>
      <c r="D26" s="330" t="s">
        <v>67</v>
      </c>
      <c r="E26" s="284"/>
      <c r="F26" s="250"/>
      <c r="G26" s="284"/>
      <c r="H26" s="250"/>
      <c r="I26" s="252" t="str">
        <f t="shared" si="0"/>
        <v xml:space="preserve"> </v>
      </c>
      <c r="J26" s="252" t="str">
        <f t="shared" si="0"/>
        <v xml:space="preserve"> </v>
      </c>
      <c r="K26" s="250"/>
      <c r="L26" s="250"/>
      <c r="M26" s="250"/>
      <c r="N26" s="250"/>
      <c r="O26" s="250"/>
      <c r="P26" s="261"/>
      <c r="S26" s="203"/>
      <c r="U26" s="220" t="str">
        <f>B22</f>
        <v>Other Expenses</v>
      </c>
      <c r="V26" s="220"/>
      <c r="W26" s="220"/>
      <c r="X26" s="213"/>
      <c r="Y26" s="217">
        <f>SUMIF(D:D,"E",G:G)</f>
        <v>30</v>
      </c>
      <c r="Z26" s="213"/>
      <c r="AA26" s="213"/>
      <c r="AB26" s="213"/>
      <c r="AC26" s="213"/>
      <c r="AE26" s="372" t="s">
        <v>63</v>
      </c>
      <c r="AF26" s="373"/>
      <c r="AG26" s="373"/>
      <c r="AH26" s="373"/>
      <c r="AI26" s="373"/>
      <c r="AJ26" s="373"/>
      <c r="AK26" s="373"/>
      <c r="AL26" s="373"/>
      <c r="AM26" s="374"/>
    </row>
    <row r="27" spans="1:39" ht="18.95" customHeight="1" x14ac:dyDescent="0.25">
      <c r="A27" s="258"/>
      <c r="B27" s="259" t="s">
        <v>69</v>
      </c>
      <c r="C27" s="300"/>
      <c r="D27" s="337" t="s">
        <v>67</v>
      </c>
      <c r="E27" s="331"/>
      <c r="F27" s="250"/>
      <c r="G27" s="284"/>
      <c r="H27" s="250"/>
      <c r="I27" s="252" t="str">
        <f t="shared" ref="I27:J59" si="3">IF(ISBLANK(G27)," ",G27)</f>
        <v xml:space="preserve"> </v>
      </c>
      <c r="J27" s="252" t="str">
        <f t="shared" si="3"/>
        <v xml:space="preserve"> </v>
      </c>
      <c r="K27" s="260"/>
      <c r="L27" s="250"/>
      <c r="M27" s="250"/>
      <c r="N27" s="250"/>
      <c r="O27" s="250"/>
      <c r="P27" s="261"/>
      <c r="Q27" s="184" t="e">
        <f>IF(SUM(R27)&gt;0,R27+(R4)-O27-(P27/100),(R4)-O27-(P27/100))</f>
        <v>#REF!</v>
      </c>
      <c r="R27" s="201">
        <f>C20</f>
        <v>0</v>
      </c>
      <c r="S27" s="203"/>
      <c r="Z27" s="213"/>
      <c r="AA27" s="213"/>
      <c r="AB27" s="213"/>
      <c r="AC27" s="213"/>
      <c r="AE27" s="375" t="s">
        <v>123</v>
      </c>
      <c r="AF27" s="376"/>
      <c r="AG27" s="213" t="s">
        <v>66</v>
      </c>
      <c r="AH27" s="213"/>
      <c r="AI27" s="213"/>
      <c r="AJ27" s="213"/>
      <c r="AK27" s="213"/>
      <c r="AL27" s="213"/>
      <c r="AM27" s="218"/>
    </row>
    <row r="28" spans="1:39" ht="18.95" customHeight="1" x14ac:dyDescent="0.25">
      <c r="A28" s="258"/>
      <c r="B28" s="262" t="s">
        <v>73</v>
      </c>
      <c r="C28" s="301"/>
      <c r="D28" s="330"/>
      <c r="E28" s="284"/>
      <c r="F28" s="250"/>
      <c r="G28" s="284">
        <f>SUM(E25:E26)</f>
        <v>0</v>
      </c>
      <c r="H28" s="260">
        <f>SUM(F25:F26)</f>
        <v>0</v>
      </c>
      <c r="I28" s="347">
        <f>G28</f>
        <v>0</v>
      </c>
      <c r="J28" s="252">
        <f t="shared" si="3"/>
        <v>0</v>
      </c>
      <c r="K28" s="250"/>
      <c r="L28" s="250"/>
      <c r="M28" s="250"/>
      <c r="N28" s="250"/>
      <c r="O28" s="250"/>
      <c r="P28" s="261"/>
      <c r="S28" s="203"/>
      <c r="U28" s="213" t="s">
        <v>71</v>
      </c>
      <c r="V28" s="213"/>
      <c r="W28" s="213"/>
      <c r="X28" s="213"/>
      <c r="Y28" s="213"/>
      <c r="Z28" s="213"/>
      <c r="AA28" s="213"/>
      <c r="AB28" s="213"/>
      <c r="AC28" s="213"/>
      <c r="AE28" s="211" t="s">
        <v>68</v>
      </c>
      <c r="AF28" s="213"/>
      <c r="AG28" s="213"/>
      <c r="AH28" s="213"/>
      <c r="AI28" s="213"/>
      <c r="AJ28" s="213"/>
      <c r="AK28" s="213"/>
      <c r="AL28" s="213"/>
      <c r="AM28" s="218"/>
    </row>
    <row r="29" spans="1:39" ht="18.95" customHeight="1" x14ac:dyDescent="0.25">
      <c r="A29" s="258"/>
      <c r="B29" s="259" t="s">
        <v>35</v>
      </c>
      <c r="C29" s="300"/>
      <c r="D29" s="330" t="s">
        <v>64</v>
      </c>
      <c r="E29" s="284"/>
      <c r="F29" s="250"/>
      <c r="G29" s="284"/>
      <c r="H29" s="250"/>
      <c r="I29" s="252" t="str">
        <f t="shared" si="3"/>
        <v xml:space="preserve"> </v>
      </c>
      <c r="J29" s="252" t="str">
        <f t="shared" si="3"/>
        <v xml:space="preserve"> </v>
      </c>
      <c r="K29" s="250"/>
      <c r="L29" s="250"/>
      <c r="M29" s="250"/>
      <c r="N29" s="250"/>
      <c r="O29" s="250"/>
      <c r="P29" s="261"/>
      <c r="S29" s="203"/>
      <c r="U29" s="213" t="s">
        <v>74</v>
      </c>
      <c r="V29" s="213"/>
      <c r="W29" s="213"/>
      <c r="X29" s="213"/>
      <c r="Y29" s="213"/>
      <c r="Z29" s="217">
        <f>SUM(Y20:Y26)</f>
        <v>610</v>
      </c>
      <c r="AA29" s="213" t="s">
        <v>75</v>
      </c>
      <c r="AB29" s="213"/>
      <c r="AC29" s="213"/>
      <c r="AE29" s="211" t="s">
        <v>72</v>
      </c>
      <c r="AF29" s="213"/>
      <c r="AG29" s="213"/>
      <c r="AH29" s="213"/>
      <c r="AI29" s="213"/>
      <c r="AJ29" s="213"/>
      <c r="AK29" s="213"/>
      <c r="AL29" s="213"/>
      <c r="AM29" s="218"/>
    </row>
    <row r="30" spans="1:39" ht="18.95" customHeight="1" x14ac:dyDescent="0.25">
      <c r="A30" s="258"/>
      <c r="B30" s="259" t="s">
        <v>41</v>
      </c>
      <c r="C30" s="300"/>
      <c r="D30" s="330" t="s">
        <v>67</v>
      </c>
      <c r="E30" s="284"/>
      <c r="F30" s="250"/>
      <c r="G30" s="284"/>
      <c r="H30" s="250"/>
      <c r="I30" s="252" t="str">
        <f t="shared" si="3"/>
        <v xml:space="preserve"> </v>
      </c>
      <c r="J30" s="252" t="str">
        <f t="shared" si="3"/>
        <v xml:space="preserve"> </v>
      </c>
      <c r="K30" s="250"/>
      <c r="L30" s="250"/>
      <c r="M30" s="250"/>
      <c r="N30" s="250"/>
      <c r="O30" s="250"/>
      <c r="P30" s="261"/>
      <c r="S30" s="203"/>
      <c r="U30" s="213" t="s">
        <v>77</v>
      </c>
      <c r="V30" s="213"/>
      <c r="W30" s="213"/>
      <c r="X30" s="213"/>
      <c r="Y30" s="213"/>
      <c r="Z30" s="213"/>
      <c r="AA30" s="213"/>
      <c r="AB30" s="225">
        <f>Z18-Z29</f>
        <v>-610</v>
      </c>
      <c r="AC30" s="213" t="s">
        <v>78</v>
      </c>
      <c r="AE30" s="211" t="s">
        <v>76</v>
      </c>
      <c r="AF30" s="213"/>
      <c r="AG30" s="213"/>
      <c r="AH30" s="213"/>
      <c r="AI30" s="213"/>
      <c r="AJ30" s="213"/>
      <c r="AK30" s="213"/>
      <c r="AL30" s="213"/>
      <c r="AM30" s="218"/>
    </row>
    <row r="31" spans="1:39" ht="18.95" customHeight="1" x14ac:dyDescent="0.25">
      <c r="A31" s="258"/>
      <c r="B31" s="259" t="s">
        <v>69</v>
      </c>
      <c r="C31" s="300"/>
      <c r="D31" s="330" t="s">
        <v>70</v>
      </c>
      <c r="E31" s="331"/>
      <c r="F31" s="250"/>
      <c r="G31" s="284"/>
      <c r="H31" s="250"/>
      <c r="I31" s="252" t="str">
        <f t="shared" si="3"/>
        <v xml:space="preserve"> </v>
      </c>
      <c r="J31" s="252" t="str">
        <f t="shared" si="3"/>
        <v xml:space="preserve"> </v>
      </c>
      <c r="K31" s="250"/>
      <c r="L31" s="250"/>
      <c r="M31" s="250"/>
      <c r="N31" s="250"/>
      <c r="O31" s="250"/>
      <c r="P31" s="261"/>
      <c r="Q31" s="184" t="e">
        <f>IF(SUM(R31)&gt;0,R31+(Q27)-O31-(P31/100),(Q27)-O31-(P31/100))</f>
        <v>#REF!</v>
      </c>
      <c r="S31" s="203"/>
      <c r="U31" s="213"/>
      <c r="V31" s="213"/>
      <c r="W31" s="213"/>
      <c r="X31" s="213"/>
      <c r="Y31" s="213"/>
      <c r="Z31" s="213"/>
      <c r="AA31" s="213"/>
      <c r="AB31" s="217" t="e">
        <f>AB30+AB11</f>
        <v>#REF!</v>
      </c>
      <c r="AC31" s="213" t="s">
        <v>79</v>
      </c>
      <c r="AE31" s="211"/>
      <c r="AF31" s="213"/>
      <c r="AG31" s="213"/>
      <c r="AH31" s="213"/>
      <c r="AI31" s="213"/>
      <c r="AJ31" s="213"/>
      <c r="AK31" s="213"/>
      <c r="AL31" s="213"/>
      <c r="AM31" s="218"/>
    </row>
    <row r="32" spans="1:39" ht="18.95" customHeight="1" x14ac:dyDescent="0.25">
      <c r="A32" s="258"/>
      <c r="B32" s="262" t="s">
        <v>73</v>
      </c>
      <c r="C32" s="301"/>
      <c r="D32" s="330"/>
      <c r="E32" s="284"/>
      <c r="F32" s="250"/>
      <c r="G32" s="284">
        <f>SUM(E29:E30)</f>
        <v>0</v>
      </c>
      <c r="H32" s="260">
        <f>SUM(F29:F30)</f>
        <v>0</v>
      </c>
      <c r="I32" s="252">
        <f t="shared" si="3"/>
        <v>0</v>
      </c>
      <c r="J32" s="252">
        <f t="shared" si="3"/>
        <v>0</v>
      </c>
      <c r="K32" s="250"/>
      <c r="L32" s="250"/>
      <c r="M32" s="250"/>
      <c r="N32" s="250"/>
      <c r="O32" s="250"/>
      <c r="P32" s="261"/>
      <c r="Q32" s="184">
        <f>IF(SUM(R32)&gt;0,R32+(R8)-O32-(P32/100),(R16)-O32-(P32/100))</f>
        <v>0</v>
      </c>
      <c r="S32" s="203"/>
      <c r="U32" s="328" t="s">
        <v>83</v>
      </c>
      <c r="V32" s="328"/>
      <c r="W32" s="328"/>
      <c r="X32" s="328"/>
      <c r="Y32" s="213"/>
      <c r="Z32" s="213"/>
      <c r="AA32" s="213"/>
      <c r="AB32" s="213"/>
      <c r="AC32" s="213"/>
      <c r="AE32" s="211" t="s">
        <v>80</v>
      </c>
      <c r="AF32" s="228">
        <f>K5</f>
        <v>44011</v>
      </c>
      <c r="AG32" s="213" t="s">
        <v>81</v>
      </c>
      <c r="AH32" s="213"/>
      <c r="AI32" s="213"/>
      <c r="AJ32" s="278">
        <f>AI7</f>
        <v>0</v>
      </c>
      <c r="AK32" s="213" t="s">
        <v>82</v>
      </c>
      <c r="AL32" s="213"/>
      <c r="AM32" s="218"/>
    </row>
    <row r="33" spans="1:39" ht="18.95" customHeight="1" x14ac:dyDescent="0.25">
      <c r="A33" s="258"/>
      <c r="B33" s="259" t="s">
        <v>35</v>
      </c>
      <c r="C33" s="300"/>
      <c r="D33" s="330" t="s">
        <v>64</v>
      </c>
      <c r="E33" s="284"/>
      <c r="F33" s="250"/>
      <c r="G33" s="284"/>
      <c r="H33" s="250"/>
      <c r="I33" s="252" t="str">
        <f t="shared" si="3"/>
        <v xml:space="preserve"> </v>
      </c>
      <c r="J33" s="252" t="str">
        <f t="shared" si="3"/>
        <v xml:space="preserve"> </v>
      </c>
      <c r="K33" s="250"/>
      <c r="L33" s="250"/>
      <c r="M33" s="250"/>
      <c r="N33" s="250"/>
      <c r="O33" s="250"/>
      <c r="P33" s="261"/>
      <c r="S33" s="203"/>
      <c r="U33" s="220"/>
      <c r="V33" s="220"/>
      <c r="W33" s="220"/>
      <c r="X33" s="213"/>
      <c r="Y33" s="220"/>
      <c r="Z33" s="213"/>
      <c r="AA33" s="213"/>
      <c r="AB33" s="213"/>
      <c r="AC33" s="213"/>
      <c r="AE33" s="211"/>
      <c r="AF33" s="230" t="s">
        <v>84</v>
      </c>
      <c r="AG33" s="213"/>
      <c r="AH33" s="213"/>
      <c r="AI33" s="213"/>
      <c r="AJ33" s="230" t="s">
        <v>85</v>
      </c>
      <c r="AK33" s="213"/>
      <c r="AL33" s="213"/>
      <c r="AM33" s="218"/>
    </row>
    <row r="34" spans="1:39" ht="18.95" customHeight="1" x14ac:dyDescent="0.25">
      <c r="A34" s="258"/>
      <c r="B34" s="259" t="s">
        <v>41</v>
      </c>
      <c r="C34" s="300"/>
      <c r="D34" s="330" t="s">
        <v>67</v>
      </c>
      <c r="E34" s="284"/>
      <c r="F34" s="250"/>
      <c r="G34" s="284"/>
      <c r="H34" s="250"/>
      <c r="I34" s="252" t="str">
        <f t="shared" si="3"/>
        <v xml:space="preserve"> </v>
      </c>
      <c r="J34" s="252" t="str">
        <f t="shared" si="3"/>
        <v xml:space="preserve"> </v>
      </c>
      <c r="K34" s="250"/>
      <c r="L34" s="250"/>
      <c r="M34" s="250"/>
      <c r="N34" s="250"/>
      <c r="O34" s="250"/>
      <c r="P34" s="261"/>
      <c r="S34" s="203"/>
      <c r="U34" s="220"/>
      <c r="V34" s="220"/>
      <c r="W34" s="220"/>
      <c r="X34" s="213"/>
      <c r="Y34" s="220"/>
      <c r="Z34" s="213"/>
      <c r="AA34" s="213"/>
      <c r="AB34" s="213"/>
      <c r="AC34" s="213"/>
      <c r="AE34" s="285" t="s">
        <v>86</v>
      </c>
      <c r="AF34" s="279">
        <f>Z29</f>
        <v>610</v>
      </c>
      <c r="AG34" s="213" t="s">
        <v>87</v>
      </c>
      <c r="AH34" s="213"/>
      <c r="AI34" s="213"/>
      <c r="AJ34" s="280" t="e">
        <f>TEXT(AB31,"#,###.00")</f>
        <v>#REF!</v>
      </c>
      <c r="AK34" s="213" t="s">
        <v>88</v>
      </c>
      <c r="AL34" s="213"/>
      <c r="AM34" s="218"/>
    </row>
    <row r="35" spans="1:39" ht="18.95" customHeight="1" x14ac:dyDescent="0.25">
      <c r="A35" s="258"/>
      <c r="B35" s="259"/>
      <c r="C35" s="300"/>
      <c r="D35" s="330" t="s">
        <v>70</v>
      </c>
      <c r="E35" s="331"/>
      <c r="F35" s="250"/>
      <c r="G35" s="284"/>
      <c r="H35" s="250"/>
      <c r="I35" s="252" t="str">
        <f t="shared" si="3"/>
        <v xml:space="preserve"> </v>
      </c>
      <c r="J35" s="252" t="str">
        <f t="shared" si="3"/>
        <v xml:space="preserve"> </v>
      </c>
      <c r="K35" s="250"/>
      <c r="L35" s="250"/>
      <c r="M35" s="250"/>
      <c r="N35" s="250"/>
      <c r="O35" s="250"/>
      <c r="P35" s="261"/>
      <c r="Q35" s="184" t="e">
        <f>IF(SUM(R35)&gt;0,R35+(Q31)-O35-(P35/100),(Q31)-O35-(P35/100))</f>
        <v>#REF!</v>
      </c>
      <c r="S35" s="203"/>
      <c r="U35" s="220"/>
      <c r="V35" s="220"/>
      <c r="W35" s="220"/>
      <c r="X35" s="213"/>
      <c r="Y35" s="220"/>
      <c r="Z35" s="213"/>
      <c r="AA35" s="213"/>
      <c r="AB35" s="213"/>
      <c r="AC35" s="213"/>
      <c r="AE35" s="211"/>
      <c r="AF35" s="230" t="s">
        <v>89</v>
      </c>
      <c r="AG35" s="213"/>
      <c r="AH35" s="213"/>
      <c r="AI35" s="213"/>
      <c r="AJ35" s="230" t="s">
        <v>90</v>
      </c>
      <c r="AK35" s="213"/>
      <c r="AL35" s="213"/>
      <c r="AM35" s="218"/>
    </row>
    <row r="36" spans="1:39" ht="18.95" customHeight="1" x14ac:dyDescent="0.25">
      <c r="A36" s="258"/>
      <c r="B36" s="262" t="s">
        <v>73</v>
      </c>
      <c r="C36" s="301"/>
      <c r="D36" s="330"/>
      <c r="E36" s="284"/>
      <c r="F36" s="250"/>
      <c r="G36" s="284">
        <f>SUM(E33:E35)</f>
        <v>0</v>
      </c>
      <c r="H36" s="260">
        <f>SUM(F33:F34)</f>
        <v>0</v>
      </c>
      <c r="I36" s="252">
        <f t="shared" si="3"/>
        <v>0</v>
      </c>
      <c r="J36" s="252">
        <f t="shared" si="3"/>
        <v>0</v>
      </c>
      <c r="K36" s="250"/>
      <c r="L36" s="250"/>
      <c r="M36" s="250"/>
      <c r="N36" s="250"/>
      <c r="O36" s="250"/>
      <c r="P36" s="261"/>
      <c r="Q36" s="184">
        <f>IF(SUM(R36)&gt;0,R36+(Q32)-O43-(P43/100),(Q32)-O43-(P43/100))</f>
        <v>0</v>
      </c>
      <c r="S36" s="203"/>
      <c r="U36" s="213" t="s">
        <v>93</v>
      </c>
      <c r="V36" s="213"/>
      <c r="W36" s="213"/>
      <c r="X36" s="213"/>
      <c r="Y36" s="213"/>
      <c r="Z36" s="213"/>
      <c r="AA36" s="213"/>
      <c r="AB36" s="213"/>
      <c r="AC36" s="213"/>
      <c r="AE36" s="211" t="s">
        <v>91</v>
      </c>
      <c r="AF36" s="213"/>
      <c r="AG36" s="213"/>
      <c r="AH36" s="213"/>
      <c r="AI36" s="229">
        <f>AI15</f>
        <v>0</v>
      </c>
      <c r="AJ36" s="213" t="s">
        <v>92</v>
      </c>
      <c r="AK36" s="213"/>
      <c r="AL36" s="213"/>
      <c r="AM36" s="218"/>
    </row>
    <row r="37" spans="1:39" ht="18.95" customHeight="1" x14ac:dyDescent="0.25">
      <c r="A37" s="258"/>
      <c r="B37" s="259" t="s">
        <v>35</v>
      </c>
      <c r="C37" s="300"/>
      <c r="D37" s="330" t="s">
        <v>64</v>
      </c>
      <c r="E37" s="284"/>
      <c r="F37" s="250"/>
      <c r="G37" s="284"/>
      <c r="H37" s="250"/>
      <c r="I37" s="252" t="str">
        <f t="shared" si="3"/>
        <v xml:space="preserve"> </v>
      </c>
      <c r="J37" s="252" t="str">
        <f t="shared" si="3"/>
        <v xml:space="preserve"> </v>
      </c>
      <c r="K37" s="250"/>
      <c r="L37" s="250"/>
      <c r="M37" s="250"/>
      <c r="N37" s="250"/>
      <c r="O37" s="250"/>
      <c r="P37" s="261"/>
      <c r="S37" s="203"/>
      <c r="U37" s="213"/>
      <c r="V37" s="213"/>
      <c r="W37" s="213"/>
      <c r="X37" s="213"/>
      <c r="Y37" s="213"/>
      <c r="Z37" s="220">
        <f>SUM(Y33:Y35)</f>
        <v>0</v>
      </c>
      <c r="AA37" s="213" t="s">
        <v>95</v>
      </c>
      <c r="AB37" s="213"/>
      <c r="AC37" s="213"/>
      <c r="AE37" s="211"/>
      <c r="AF37" s="213"/>
      <c r="AG37" s="213"/>
      <c r="AH37" s="213"/>
      <c r="AI37" s="230" t="s">
        <v>94</v>
      </c>
      <c r="AJ37" s="213"/>
      <c r="AK37" s="213"/>
      <c r="AL37" s="213"/>
      <c r="AM37" s="218"/>
    </row>
    <row r="38" spans="1:39" ht="18.95" customHeight="1" x14ac:dyDescent="0.25">
      <c r="A38" s="258"/>
      <c r="B38" s="259" t="s">
        <v>41</v>
      </c>
      <c r="C38" s="300"/>
      <c r="D38" s="330" t="s">
        <v>67</v>
      </c>
      <c r="E38" s="284"/>
      <c r="F38" s="250"/>
      <c r="G38" s="284"/>
      <c r="H38" s="250"/>
      <c r="I38" s="252" t="str">
        <f t="shared" si="3"/>
        <v xml:space="preserve"> </v>
      </c>
      <c r="J38" s="252" t="str">
        <f t="shared" si="3"/>
        <v xml:space="preserve"> </v>
      </c>
      <c r="K38" s="250"/>
      <c r="L38" s="250"/>
      <c r="M38" s="250"/>
      <c r="N38" s="250"/>
      <c r="O38" s="250"/>
      <c r="P38" s="261"/>
      <c r="S38" s="203"/>
      <c r="U38" s="213" t="s">
        <v>97</v>
      </c>
      <c r="V38" s="213"/>
      <c r="W38" s="213"/>
      <c r="X38" s="213"/>
      <c r="Y38" s="213"/>
      <c r="Z38" s="213"/>
      <c r="AA38" s="213"/>
      <c r="AB38" s="213"/>
      <c r="AC38" s="213"/>
      <c r="AE38" s="219" t="s">
        <v>96</v>
      </c>
      <c r="AF38" s="220"/>
      <c r="AG38" s="220"/>
      <c r="AH38" s="220"/>
      <c r="AI38" s="220"/>
      <c r="AJ38" s="220"/>
      <c r="AK38" s="220"/>
      <c r="AL38" s="220"/>
      <c r="AM38" s="226"/>
    </row>
    <row r="39" spans="1:39" ht="18.95" customHeight="1" x14ac:dyDescent="0.25">
      <c r="A39" s="258"/>
      <c r="B39" s="259" t="s">
        <v>128</v>
      </c>
      <c r="C39" s="300"/>
      <c r="D39" s="330" t="s">
        <v>70</v>
      </c>
      <c r="E39" s="331"/>
      <c r="F39" s="250"/>
      <c r="G39" s="284">
        <v>30</v>
      </c>
      <c r="H39" s="250"/>
      <c r="I39" s="347">
        <f>G39</f>
        <v>30</v>
      </c>
      <c r="J39" s="252" t="str">
        <f t="shared" si="3"/>
        <v xml:space="preserve"> </v>
      </c>
      <c r="K39" s="250"/>
      <c r="L39" s="250"/>
      <c r="M39" s="250"/>
      <c r="N39" s="250"/>
      <c r="O39" s="250"/>
      <c r="P39" s="261"/>
      <c r="Q39" s="184" t="e">
        <f>IF(SUM(R39)&gt;0,R39+(Q35)-O39-(P39/100),(Q35)-O39-(P39/100))</f>
        <v>#REF!</v>
      </c>
      <c r="S39" s="203"/>
      <c r="U39" s="213"/>
      <c r="V39" s="213"/>
      <c r="W39" s="213"/>
      <c r="X39" s="213"/>
      <c r="Y39" s="213"/>
      <c r="Z39" s="213"/>
      <c r="AA39" s="213"/>
      <c r="AB39" s="217" t="e">
        <f>AB31-Z37</f>
        <v>#REF!</v>
      </c>
      <c r="AC39" s="213" t="s">
        <v>99</v>
      </c>
      <c r="AE39" s="199"/>
      <c r="AF39" s="274"/>
      <c r="AG39" s="274"/>
      <c r="AH39" s="274"/>
      <c r="AI39" s="274" t="s">
        <v>126</v>
      </c>
      <c r="AJ39" s="274"/>
      <c r="AK39" s="274"/>
      <c r="AL39" s="274"/>
      <c r="AM39" s="286"/>
    </row>
    <row r="40" spans="1:39" ht="18.95" customHeight="1" x14ac:dyDescent="0.25">
      <c r="A40" s="258"/>
      <c r="B40" s="262" t="s">
        <v>73</v>
      </c>
      <c r="C40" s="301"/>
      <c r="D40" s="330"/>
      <c r="E40" s="284"/>
      <c r="F40" s="250"/>
      <c r="G40" s="284">
        <f>SUM(E37:E39)</f>
        <v>0</v>
      </c>
      <c r="H40" s="260">
        <f>SUM(F37:F38)</f>
        <v>0</v>
      </c>
      <c r="I40" s="252">
        <f t="shared" si="3"/>
        <v>0</v>
      </c>
      <c r="J40" s="252">
        <f t="shared" si="3"/>
        <v>0</v>
      </c>
      <c r="K40" s="250"/>
      <c r="L40" s="250"/>
      <c r="M40" s="250"/>
      <c r="N40" s="250"/>
      <c r="O40" s="250"/>
      <c r="P40" s="261"/>
      <c r="Q40" s="184">
        <f>IF(SUM(R40)&gt;0,R40+(Q36)-O47-(P47/100),(Q36)-O47-(P47/100))</f>
        <v>0</v>
      </c>
      <c r="S40" s="203"/>
      <c r="U40" s="227"/>
      <c r="V40" s="227"/>
      <c r="W40" s="227"/>
      <c r="X40" s="227"/>
      <c r="Y40" s="227"/>
      <c r="Z40" s="213"/>
      <c r="AA40" s="213"/>
      <c r="AB40" s="213"/>
      <c r="AC40" s="213"/>
      <c r="AD40" s="186"/>
      <c r="AE40" s="213"/>
      <c r="AF40" s="213"/>
      <c r="AG40" s="213"/>
      <c r="AH40" s="213"/>
      <c r="AI40" s="213"/>
      <c r="AJ40" s="213"/>
      <c r="AK40" s="213"/>
      <c r="AL40" s="213"/>
      <c r="AM40" s="213"/>
    </row>
    <row r="41" spans="1:39" ht="18.95" customHeight="1" x14ac:dyDescent="0.25">
      <c r="A41" s="258"/>
      <c r="B41" s="259" t="s">
        <v>35</v>
      </c>
      <c r="C41" s="300"/>
      <c r="D41" s="330" t="s">
        <v>64</v>
      </c>
      <c r="E41" s="284"/>
      <c r="F41" s="250"/>
      <c r="G41" s="284"/>
      <c r="H41" s="250"/>
      <c r="I41" s="252" t="str">
        <f t="shared" si="3"/>
        <v xml:space="preserve"> </v>
      </c>
      <c r="J41" s="252" t="str">
        <f t="shared" si="3"/>
        <v xml:space="preserve"> </v>
      </c>
      <c r="K41" s="250"/>
      <c r="L41" s="250"/>
      <c r="M41" s="250"/>
      <c r="N41" s="250"/>
      <c r="O41" s="250"/>
      <c r="P41" s="261"/>
      <c r="S41" s="203"/>
      <c r="U41" s="227"/>
      <c r="V41" s="227"/>
      <c r="W41" s="227"/>
      <c r="X41" s="227"/>
      <c r="Y41" s="227"/>
      <c r="Z41" s="213"/>
      <c r="AA41" s="213"/>
      <c r="AB41" s="213"/>
      <c r="AC41" s="213"/>
      <c r="AD41" s="186"/>
      <c r="AE41" s="227"/>
      <c r="AF41" s="227"/>
      <c r="AG41" s="227"/>
      <c r="AH41" s="227"/>
      <c r="AI41" s="227"/>
      <c r="AJ41" s="227"/>
      <c r="AK41" s="227"/>
      <c r="AL41" s="227"/>
      <c r="AM41" s="227"/>
    </row>
    <row r="42" spans="1:39" ht="18.95" customHeight="1" x14ac:dyDescent="0.25">
      <c r="A42" s="258"/>
      <c r="B42" s="259" t="s">
        <v>41</v>
      </c>
      <c r="C42" s="300"/>
      <c r="D42" s="330" t="s">
        <v>67</v>
      </c>
      <c r="E42" s="284"/>
      <c r="F42" s="250"/>
      <c r="G42" s="284"/>
      <c r="H42" s="250"/>
      <c r="I42" s="252" t="str">
        <f t="shared" si="3"/>
        <v xml:space="preserve"> </v>
      </c>
      <c r="J42" s="252" t="str">
        <f t="shared" si="3"/>
        <v xml:space="preserve"> </v>
      </c>
      <c r="K42" s="250"/>
      <c r="L42" s="250"/>
      <c r="M42" s="250"/>
      <c r="N42" s="250"/>
      <c r="O42" s="250"/>
      <c r="P42" s="261"/>
      <c r="S42" s="203"/>
      <c r="U42" s="227"/>
      <c r="V42" s="227"/>
      <c r="W42" s="227"/>
      <c r="X42" s="227"/>
      <c r="Y42" s="227"/>
      <c r="Z42" s="227"/>
      <c r="AA42" s="227"/>
      <c r="AB42" s="227"/>
      <c r="AC42" s="227"/>
      <c r="AE42" s="227"/>
      <c r="AF42" s="227"/>
      <c r="AG42" s="227"/>
      <c r="AH42" s="227"/>
      <c r="AI42" s="227"/>
      <c r="AJ42" s="227"/>
      <c r="AK42" s="227"/>
      <c r="AL42" s="227"/>
      <c r="AM42" s="227"/>
    </row>
    <row r="43" spans="1:39" ht="18.95" customHeight="1" x14ac:dyDescent="0.25">
      <c r="A43" s="258"/>
      <c r="B43" s="259" t="s">
        <v>127</v>
      </c>
      <c r="C43" s="300"/>
      <c r="D43" s="330" t="s">
        <v>70</v>
      </c>
      <c r="E43" s="331"/>
      <c r="F43" s="250"/>
      <c r="G43" s="284"/>
      <c r="H43" s="250"/>
      <c r="I43" s="252" t="str">
        <f t="shared" si="3"/>
        <v xml:space="preserve"> </v>
      </c>
      <c r="J43" s="252" t="str">
        <f t="shared" si="3"/>
        <v xml:space="preserve"> </v>
      </c>
      <c r="K43" s="250"/>
      <c r="L43" s="250"/>
      <c r="M43" s="250"/>
      <c r="N43" s="250"/>
      <c r="O43" s="250"/>
      <c r="P43" s="261"/>
      <c r="Q43" s="184" t="e">
        <f>IF(SUM(R43)&gt;0,R43+(Q39)-O43-(P43/100),(Q39)-O43-(P43/100))</f>
        <v>#REF!</v>
      </c>
      <c r="S43" s="203"/>
      <c r="U43" s="227"/>
      <c r="V43" s="227"/>
      <c r="W43" s="227"/>
      <c r="X43" s="227"/>
      <c r="Y43" s="227"/>
      <c r="Z43" s="227"/>
      <c r="AA43" s="227"/>
      <c r="AB43" s="227"/>
      <c r="AC43" s="227"/>
      <c r="AE43" s="227"/>
      <c r="AF43" s="227"/>
      <c r="AG43" s="227"/>
      <c r="AH43" s="227"/>
      <c r="AI43" s="227"/>
      <c r="AJ43" s="227"/>
      <c r="AK43" s="227"/>
      <c r="AL43" s="227"/>
      <c r="AM43" s="227"/>
    </row>
    <row r="44" spans="1:39" ht="18.95" customHeight="1" x14ac:dyDescent="0.25">
      <c r="A44" s="258"/>
      <c r="B44" s="262" t="s">
        <v>73</v>
      </c>
      <c r="C44" s="301"/>
      <c r="D44" s="330"/>
      <c r="E44" s="284"/>
      <c r="F44" s="250"/>
      <c r="G44" s="284">
        <f>SUM(E41:E42)</f>
        <v>0</v>
      </c>
      <c r="H44" s="260">
        <f>SUM(F41:F42)</f>
        <v>0</v>
      </c>
      <c r="I44" s="252">
        <f t="shared" si="3"/>
        <v>0</v>
      </c>
      <c r="J44" s="252">
        <f t="shared" si="3"/>
        <v>0</v>
      </c>
      <c r="K44" s="250"/>
      <c r="L44" s="250"/>
      <c r="M44" s="250"/>
      <c r="N44" s="250"/>
      <c r="O44" s="250"/>
      <c r="P44" s="261"/>
      <c r="Q44" s="184">
        <f>IF(SUM(R44)&gt;0,R44+(Q40)-O51-(P51/100),(Q40)-O51-(P51/100))</f>
        <v>0</v>
      </c>
      <c r="S44" s="203"/>
      <c r="U44" s="227"/>
      <c r="V44" s="227"/>
      <c r="W44" s="227"/>
      <c r="X44" s="227"/>
      <c r="Y44" s="227"/>
      <c r="Z44" s="227"/>
      <c r="AA44" s="227"/>
      <c r="AB44" s="227"/>
      <c r="AC44" s="227"/>
      <c r="AE44" s="227"/>
      <c r="AF44" s="227"/>
      <c r="AG44" s="227"/>
      <c r="AH44" s="227"/>
      <c r="AI44" s="227"/>
      <c r="AJ44" s="227"/>
      <c r="AK44" s="227"/>
      <c r="AL44" s="227"/>
      <c r="AM44" s="227"/>
    </row>
    <row r="45" spans="1:39" ht="18.95" customHeight="1" x14ac:dyDescent="0.25">
      <c r="A45" s="258"/>
      <c r="B45" s="259" t="s">
        <v>35</v>
      </c>
      <c r="C45" s="300"/>
      <c r="D45" s="330" t="s">
        <v>64</v>
      </c>
      <c r="E45" s="284"/>
      <c r="F45" s="250"/>
      <c r="G45" s="284"/>
      <c r="H45" s="250"/>
      <c r="I45" s="252" t="str">
        <f t="shared" si="3"/>
        <v xml:space="preserve"> </v>
      </c>
      <c r="J45" s="252" t="str">
        <f t="shared" si="3"/>
        <v xml:space="preserve"> </v>
      </c>
      <c r="K45" s="250"/>
      <c r="L45" s="250"/>
      <c r="M45" s="250"/>
      <c r="N45" s="250"/>
      <c r="O45" s="250"/>
      <c r="P45" s="261"/>
      <c r="S45" s="203"/>
      <c r="U45" s="227"/>
      <c r="V45" s="227"/>
      <c r="W45" s="227"/>
      <c r="X45" s="227"/>
      <c r="Y45" s="227"/>
      <c r="Z45" s="227"/>
      <c r="AA45" s="227"/>
      <c r="AB45" s="227"/>
      <c r="AC45" s="227"/>
      <c r="AE45" s="227"/>
      <c r="AF45" s="227"/>
      <c r="AG45" s="227"/>
      <c r="AH45" s="227"/>
      <c r="AI45" s="227"/>
      <c r="AJ45" s="227"/>
      <c r="AK45" s="227"/>
      <c r="AL45" s="227"/>
      <c r="AM45" s="227"/>
    </row>
    <row r="46" spans="1:39" ht="18.95" customHeight="1" x14ac:dyDescent="0.25">
      <c r="A46" s="258"/>
      <c r="B46" s="259" t="s">
        <v>41</v>
      </c>
      <c r="C46" s="300"/>
      <c r="D46" s="330" t="s">
        <v>67</v>
      </c>
      <c r="E46" s="284"/>
      <c r="F46" s="250"/>
      <c r="G46" s="284"/>
      <c r="H46" s="250"/>
      <c r="I46" s="252" t="str">
        <f t="shared" si="3"/>
        <v xml:space="preserve"> </v>
      </c>
      <c r="J46" s="252" t="str">
        <f t="shared" si="3"/>
        <v xml:space="preserve"> </v>
      </c>
      <c r="K46" s="250"/>
      <c r="L46" s="250"/>
      <c r="M46" s="250"/>
      <c r="N46" s="250"/>
      <c r="O46" s="250"/>
      <c r="P46" s="261"/>
      <c r="S46" s="203"/>
      <c r="U46" s="227"/>
      <c r="V46" s="227"/>
      <c r="W46" s="227"/>
      <c r="X46" s="227"/>
      <c r="Y46" s="227"/>
      <c r="Z46" s="227"/>
      <c r="AA46" s="227"/>
      <c r="AB46" s="227"/>
      <c r="AC46" s="227"/>
      <c r="AE46" s="227"/>
      <c r="AF46" s="227"/>
      <c r="AG46" s="227"/>
      <c r="AH46" s="227"/>
      <c r="AI46" s="227"/>
      <c r="AJ46" s="227"/>
      <c r="AK46" s="227"/>
      <c r="AL46" s="227"/>
      <c r="AM46" s="227"/>
    </row>
    <row r="47" spans="1:39" ht="18.95" customHeight="1" x14ac:dyDescent="0.25">
      <c r="A47" s="258"/>
      <c r="B47" s="259" t="s">
        <v>69</v>
      </c>
      <c r="C47" s="300"/>
      <c r="D47" s="330" t="s">
        <v>70</v>
      </c>
      <c r="E47" s="331"/>
      <c r="F47" s="250"/>
      <c r="G47" s="284"/>
      <c r="H47" s="250"/>
      <c r="I47" s="252" t="str">
        <f t="shared" si="3"/>
        <v xml:space="preserve"> </v>
      </c>
      <c r="J47" s="252" t="str">
        <f t="shared" si="3"/>
        <v xml:space="preserve"> </v>
      </c>
      <c r="K47" s="250"/>
      <c r="L47" s="250"/>
      <c r="M47" s="250"/>
      <c r="N47" s="250"/>
      <c r="O47" s="250"/>
      <c r="P47" s="261"/>
      <c r="Q47" s="184" t="e">
        <f>IF(SUM(R47)&gt;0,R47+(Q43)-O47-(P47/100),(Q43)-O47-(P47/100))</f>
        <v>#REF!</v>
      </c>
      <c r="S47" s="203"/>
      <c r="U47" s="283"/>
      <c r="V47" s="227"/>
      <c r="W47" s="227"/>
      <c r="X47" s="227"/>
      <c r="Y47" s="227"/>
      <c r="Z47" s="227"/>
      <c r="AA47" s="227"/>
      <c r="AB47" s="227"/>
      <c r="AC47" s="227"/>
      <c r="AE47" s="227"/>
      <c r="AF47" s="227"/>
      <c r="AG47" s="227"/>
      <c r="AH47" s="227"/>
      <c r="AI47" s="227"/>
      <c r="AJ47" s="227"/>
      <c r="AK47" s="227"/>
      <c r="AL47" s="227"/>
      <c r="AM47" s="227"/>
    </row>
    <row r="48" spans="1:39" ht="18.95" customHeight="1" x14ac:dyDescent="0.25">
      <c r="A48" s="258"/>
      <c r="B48" s="262" t="s">
        <v>73</v>
      </c>
      <c r="C48" s="301"/>
      <c r="D48" s="330"/>
      <c r="E48" s="284"/>
      <c r="F48" s="250"/>
      <c r="G48" s="284">
        <f>SUM(E45:E46)</f>
        <v>0</v>
      </c>
      <c r="H48" s="260">
        <f>SUM(F45:F46)</f>
        <v>0</v>
      </c>
      <c r="I48" s="252">
        <f t="shared" si="3"/>
        <v>0</v>
      </c>
      <c r="J48" s="252">
        <f t="shared" si="3"/>
        <v>0</v>
      </c>
      <c r="K48" s="250"/>
      <c r="L48" s="250"/>
      <c r="M48" s="250"/>
      <c r="N48" s="250"/>
      <c r="O48" s="250"/>
      <c r="P48" s="261"/>
      <c r="Q48" s="184" t="e">
        <f>IF(SUM(R48)&gt;0,R48+(Q44)-#REF!-(#REF!/100),(Q44)-#REF!-(#REF!/100))</f>
        <v>#REF!</v>
      </c>
      <c r="S48" s="203"/>
      <c r="U48" s="227"/>
      <c r="V48" s="227"/>
      <c r="W48" s="227"/>
      <c r="X48" s="227"/>
      <c r="Y48" s="227"/>
      <c r="Z48" s="227"/>
      <c r="AA48" s="227"/>
      <c r="AB48" s="227"/>
      <c r="AC48" s="227"/>
      <c r="AE48" s="227"/>
      <c r="AF48" s="227"/>
      <c r="AG48" s="227"/>
      <c r="AH48" s="227"/>
      <c r="AI48" s="227"/>
      <c r="AJ48" s="227"/>
      <c r="AK48" s="227"/>
      <c r="AL48" s="227"/>
      <c r="AM48" s="227"/>
    </row>
    <row r="49" spans="1:39" ht="18.95" customHeight="1" x14ac:dyDescent="0.25">
      <c r="A49" s="258"/>
      <c r="B49" s="259" t="s">
        <v>35</v>
      </c>
      <c r="C49" s="300"/>
      <c r="D49" s="330" t="s">
        <v>64</v>
      </c>
      <c r="E49" s="284"/>
      <c r="F49" s="250"/>
      <c r="G49" s="284"/>
      <c r="H49" s="250"/>
      <c r="I49" s="252" t="str">
        <f t="shared" si="3"/>
        <v xml:space="preserve"> </v>
      </c>
      <c r="J49" s="252" t="str">
        <f t="shared" si="3"/>
        <v xml:space="preserve"> </v>
      </c>
      <c r="K49" s="250"/>
      <c r="L49" s="250"/>
      <c r="M49" s="250"/>
      <c r="N49" s="250"/>
      <c r="O49" s="250"/>
      <c r="P49" s="261"/>
      <c r="S49" s="203"/>
      <c r="U49" s="227"/>
      <c r="V49" s="227"/>
      <c r="W49" s="227"/>
      <c r="X49" s="227"/>
      <c r="Y49" s="227"/>
      <c r="Z49" s="227"/>
      <c r="AA49" s="227"/>
      <c r="AB49" s="227"/>
      <c r="AC49" s="227"/>
      <c r="AE49" s="227"/>
      <c r="AF49" s="227"/>
      <c r="AG49" s="227"/>
      <c r="AH49" s="227"/>
      <c r="AI49" s="227"/>
      <c r="AJ49" s="227"/>
      <c r="AK49" s="227"/>
      <c r="AL49" s="227"/>
      <c r="AM49" s="227"/>
    </row>
    <row r="50" spans="1:39" ht="18.95" customHeight="1" x14ac:dyDescent="0.25">
      <c r="A50" s="258"/>
      <c r="B50" s="259" t="s">
        <v>41</v>
      </c>
      <c r="C50" s="300"/>
      <c r="D50" s="330" t="s">
        <v>67</v>
      </c>
      <c r="E50" s="284"/>
      <c r="F50" s="250"/>
      <c r="G50" s="284"/>
      <c r="H50" s="250"/>
      <c r="I50" s="252" t="str">
        <f t="shared" si="3"/>
        <v xml:space="preserve"> </v>
      </c>
      <c r="J50" s="252" t="str">
        <f t="shared" si="3"/>
        <v xml:space="preserve"> </v>
      </c>
      <c r="K50" s="250"/>
      <c r="L50" s="250"/>
      <c r="M50" s="250"/>
      <c r="N50" s="250"/>
      <c r="O50" s="250"/>
      <c r="P50" s="261"/>
      <c r="S50" s="203"/>
      <c r="U50" s="227"/>
      <c r="V50" s="227"/>
      <c r="W50" s="227"/>
      <c r="X50" s="227"/>
      <c r="Y50" s="227"/>
      <c r="Z50" s="227"/>
      <c r="AA50" s="227"/>
      <c r="AB50" s="227"/>
      <c r="AC50" s="227"/>
      <c r="AE50" s="227"/>
      <c r="AF50" s="227"/>
      <c r="AG50" s="227"/>
      <c r="AH50" s="227"/>
      <c r="AI50" s="227"/>
      <c r="AJ50" s="227"/>
      <c r="AK50" s="227"/>
      <c r="AL50" s="227"/>
      <c r="AM50" s="227"/>
    </row>
    <row r="51" spans="1:39" ht="18.95" customHeight="1" x14ac:dyDescent="0.25">
      <c r="A51" s="258"/>
      <c r="B51" s="259" t="s">
        <v>69</v>
      </c>
      <c r="C51" s="300"/>
      <c r="D51" s="337" t="s">
        <v>67</v>
      </c>
      <c r="E51" s="331"/>
      <c r="F51" s="250"/>
      <c r="G51" s="284"/>
      <c r="H51" s="250"/>
      <c r="I51" s="252" t="str">
        <f t="shared" si="3"/>
        <v xml:space="preserve"> </v>
      </c>
      <c r="J51" s="252" t="str">
        <f t="shared" si="3"/>
        <v xml:space="preserve"> </v>
      </c>
      <c r="K51" s="250"/>
      <c r="L51" s="250"/>
      <c r="M51" s="250"/>
      <c r="N51" s="250"/>
      <c r="O51" s="250"/>
      <c r="P51" s="261"/>
      <c r="Q51" s="184" t="e">
        <f>IF(SUM(R51)&gt;0,R51+(Q47)-O51-(P51/100),(Q47)-O51-(P51/100))</f>
        <v>#REF!</v>
      </c>
      <c r="S51" s="203"/>
      <c r="U51" s="227"/>
      <c r="V51" s="227"/>
      <c r="W51" s="227"/>
      <c r="X51" s="227"/>
      <c r="Y51" s="227"/>
      <c r="Z51" s="227"/>
      <c r="AA51" s="227"/>
      <c r="AB51" s="227"/>
      <c r="AC51" s="227"/>
      <c r="AE51" s="227"/>
      <c r="AF51" s="227"/>
      <c r="AG51" s="227"/>
      <c r="AH51" s="227"/>
      <c r="AI51" s="227"/>
      <c r="AJ51" s="227"/>
      <c r="AK51" s="227"/>
      <c r="AL51" s="227"/>
      <c r="AM51" s="227"/>
    </row>
    <row r="52" spans="1:39" ht="18.95" customHeight="1" x14ac:dyDescent="0.25">
      <c r="A52" s="258"/>
      <c r="B52" s="262" t="s">
        <v>73</v>
      </c>
      <c r="C52" s="301"/>
      <c r="D52" s="330"/>
      <c r="E52" s="284"/>
      <c r="F52" s="250"/>
      <c r="G52" s="284">
        <f>SUM(E49:E50)</f>
        <v>0</v>
      </c>
      <c r="H52" s="260">
        <f>SUM(F49:F50)</f>
        <v>0</v>
      </c>
      <c r="I52" s="252">
        <f t="shared" si="3"/>
        <v>0</v>
      </c>
      <c r="J52" s="252">
        <f t="shared" si="3"/>
        <v>0</v>
      </c>
      <c r="K52" s="250"/>
      <c r="L52" s="250"/>
      <c r="M52" s="250"/>
      <c r="N52" s="250"/>
      <c r="O52" s="250"/>
      <c r="P52" s="261"/>
      <c r="Q52" s="184" t="e">
        <f>IF(SUM(R52)&gt;0,R52+(Q48)-#REF!-(#REF!/100),(Q48)-#REF!-(#REF!/100))</f>
        <v>#REF!</v>
      </c>
      <c r="S52" s="203"/>
      <c r="U52" s="227"/>
      <c r="V52" s="227"/>
      <c r="W52" s="227"/>
      <c r="X52" s="227"/>
      <c r="Y52" s="227"/>
      <c r="Z52" s="227"/>
      <c r="AA52" s="227"/>
      <c r="AB52" s="227"/>
      <c r="AC52" s="227"/>
      <c r="AE52" s="227"/>
      <c r="AF52" s="227"/>
      <c r="AG52" s="227"/>
      <c r="AH52" s="227"/>
      <c r="AI52" s="227"/>
      <c r="AJ52" s="227"/>
      <c r="AK52" s="227"/>
      <c r="AL52" s="227"/>
      <c r="AM52" s="227"/>
    </row>
    <row r="53" spans="1:39" ht="18.95" customHeight="1" x14ac:dyDescent="0.25">
      <c r="A53" s="258"/>
      <c r="B53" s="259" t="s">
        <v>35</v>
      </c>
      <c r="C53" s="300"/>
      <c r="D53" s="330" t="s">
        <v>64</v>
      </c>
      <c r="E53" s="284"/>
      <c r="F53" s="250"/>
      <c r="G53" s="284"/>
      <c r="H53" s="250"/>
      <c r="I53" s="252" t="str">
        <f t="shared" si="3"/>
        <v xml:space="preserve"> </v>
      </c>
      <c r="J53" s="252" t="str">
        <f t="shared" si="3"/>
        <v xml:space="preserve"> </v>
      </c>
      <c r="K53" s="250"/>
      <c r="L53" s="250"/>
      <c r="M53" s="250"/>
      <c r="N53" s="250"/>
      <c r="O53" s="250"/>
      <c r="P53" s="261"/>
      <c r="S53" s="203"/>
      <c r="U53" s="227"/>
      <c r="V53" s="227"/>
      <c r="W53" s="227"/>
      <c r="X53" s="227"/>
      <c r="Y53" s="227"/>
      <c r="Z53" s="227"/>
      <c r="AA53" s="227"/>
      <c r="AB53" s="227"/>
      <c r="AC53" s="227"/>
      <c r="AE53" s="227"/>
      <c r="AF53" s="227"/>
      <c r="AG53" s="227"/>
      <c r="AH53" s="227"/>
      <c r="AI53" s="227"/>
      <c r="AJ53" s="227"/>
      <c r="AK53" s="227"/>
      <c r="AL53" s="227"/>
      <c r="AM53" s="227"/>
    </row>
    <row r="54" spans="1:39" ht="18.95" customHeight="1" x14ac:dyDescent="0.25">
      <c r="A54" s="258"/>
      <c r="B54" s="259" t="s">
        <v>41</v>
      </c>
      <c r="C54" s="300"/>
      <c r="D54" s="330" t="s">
        <v>67</v>
      </c>
      <c r="E54" s="284"/>
      <c r="F54" s="250"/>
      <c r="G54" s="284"/>
      <c r="H54" s="250"/>
      <c r="I54" s="252" t="str">
        <f t="shared" si="3"/>
        <v xml:space="preserve"> </v>
      </c>
      <c r="J54" s="252" t="str">
        <f t="shared" si="3"/>
        <v xml:space="preserve"> </v>
      </c>
      <c r="K54" s="250"/>
      <c r="L54" s="250"/>
      <c r="M54" s="250"/>
      <c r="N54" s="250"/>
      <c r="O54" s="250"/>
      <c r="P54" s="261"/>
      <c r="S54" s="203"/>
      <c r="U54" s="227"/>
      <c r="V54" s="227"/>
      <c r="W54" s="227"/>
      <c r="X54" s="227"/>
      <c r="Y54" s="227"/>
      <c r="Z54" s="227"/>
      <c r="AA54" s="227"/>
      <c r="AB54" s="227"/>
      <c r="AC54" s="227"/>
      <c r="AE54" s="227"/>
      <c r="AF54" s="227"/>
      <c r="AG54" s="227"/>
      <c r="AH54" s="227"/>
      <c r="AI54" s="227"/>
      <c r="AJ54" s="227"/>
      <c r="AK54" s="227"/>
      <c r="AL54" s="227"/>
      <c r="AM54" s="227"/>
    </row>
    <row r="55" spans="1:39" ht="18.95" customHeight="1" x14ac:dyDescent="0.25">
      <c r="A55" s="258"/>
      <c r="B55" s="259" t="s">
        <v>69</v>
      </c>
      <c r="C55" s="300"/>
      <c r="D55" s="330" t="s">
        <v>70</v>
      </c>
      <c r="E55" s="332"/>
      <c r="F55" s="250"/>
      <c r="H55" s="250"/>
      <c r="J55" s="252" t="str">
        <f t="shared" si="3"/>
        <v xml:space="preserve"> </v>
      </c>
      <c r="K55" s="250"/>
      <c r="L55" s="250"/>
      <c r="M55" s="250"/>
      <c r="N55" s="250"/>
      <c r="O55" s="250"/>
      <c r="P55" s="261"/>
      <c r="Q55" s="184" t="e">
        <f>IF(SUM(R55)&gt;0,R55+(Q51)-O55-(P55/100),(Q51)-O55-(P55/100))</f>
        <v>#REF!</v>
      </c>
      <c r="S55" s="203"/>
      <c r="U55" s="227"/>
      <c r="V55" s="227"/>
      <c r="W55" s="227"/>
      <c r="X55" s="227"/>
      <c r="Y55" s="227"/>
      <c r="Z55" s="227"/>
      <c r="AA55" s="227"/>
      <c r="AB55" s="227"/>
      <c r="AC55" s="227"/>
      <c r="AE55" s="227"/>
      <c r="AF55" s="227"/>
      <c r="AG55" s="227"/>
      <c r="AH55" s="227"/>
      <c r="AI55" s="227"/>
      <c r="AJ55" s="227"/>
      <c r="AK55" s="227"/>
      <c r="AL55" s="227"/>
      <c r="AM55" s="227"/>
    </row>
    <row r="56" spans="1:39" ht="18.95" customHeight="1" x14ac:dyDescent="0.25">
      <c r="A56" s="258"/>
      <c r="B56" s="262" t="s">
        <v>73</v>
      </c>
      <c r="C56" s="301"/>
      <c r="D56" s="330"/>
      <c r="E56" s="284"/>
      <c r="F56" s="250"/>
      <c r="G56" s="284"/>
      <c r="H56" s="260">
        <f>SUM(F53:F54)</f>
        <v>0</v>
      </c>
      <c r="I56" s="347">
        <f>G56</f>
        <v>0</v>
      </c>
      <c r="J56" s="252">
        <f t="shared" si="3"/>
        <v>0</v>
      </c>
      <c r="K56" s="250"/>
      <c r="L56" s="250"/>
      <c r="M56" s="250"/>
      <c r="N56" s="250"/>
      <c r="O56" s="250"/>
      <c r="P56" s="261"/>
      <c r="Q56" s="184" t="e">
        <f>IF(SUM(R56)&gt;0,R56+(Q52)-#REF!-(#REF!/100),(Q52)-#REF!-(#REF!/100))</f>
        <v>#REF!</v>
      </c>
      <c r="S56" s="203"/>
      <c r="U56" s="227"/>
      <c r="V56" s="227"/>
      <c r="W56" s="227"/>
      <c r="X56" s="227"/>
      <c r="Y56" s="227"/>
      <c r="Z56" s="227"/>
      <c r="AA56" s="227"/>
      <c r="AB56" s="227"/>
      <c r="AC56" s="227"/>
      <c r="AE56" s="227"/>
      <c r="AF56" s="227"/>
      <c r="AG56" s="227"/>
      <c r="AH56" s="227"/>
      <c r="AI56" s="227"/>
      <c r="AJ56" s="227"/>
      <c r="AK56" s="227"/>
      <c r="AL56" s="227"/>
      <c r="AM56" s="227"/>
    </row>
    <row r="57" spans="1:39" ht="18.95" customHeight="1" x14ac:dyDescent="0.25">
      <c r="A57" s="258"/>
      <c r="B57" s="259" t="s">
        <v>35</v>
      </c>
      <c r="C57" s="300"/>
      <c r="D57" s="330" t="s">
        <v>64</v>
      </c>
      <c r="E57" s="284"/>
      <c r="F57" s="250"/>
      <c r="G57" s="284"/>
      <c r="H57" s="250"/>
      <c r="I57" s="252" t="str">
        <f t="shared" si="3"/>
        <v xml:space="preserve"> </v>
      </c>
      <c r="J57" s="252" t="str">
        <f t="shared" si="3"/>
        <v xml:space="preserve"> </v>
      </c>
      <c r="K57" s="250"/>
      <c r="L57" s="250"/>
      <c r="M57" s="250"/>
      <c r="N57" s="250"/>
      <c r="O57" s="250"/>
      <c r="P57" s="261"/>
      <c r="S57" s="203"/>
      <c r="U57" s="227"/>
      <c r="V57" s="227"/>
      <c r="W57" s="227"/>
      <c r="X57" s="227"/>
      <c r="Y57" s="227"/>
      <c r="Z57" s="227"/>
      <c r="AA57" s="227"/>
      <c r="AB57" s="227"/>
      <c r="AC57" s="227"/>
      <c r="AE57" s="227"/>
      <c r="AF57" s="227"/>
      <c r="AG57" s="227"/>
      <c r="AH57" s="227"/>
      <c r="AI57" s="227"/>
      <c r="AJ57" s="227"/>
      <c r="AK57" s="227"/>
      <c r="AL57" s="227"/>
      <c r="AM57" s="227"/>
    </row>
    <row r="58" spans="1:39" ht="18.95" customHeight="1" x14ac:dyDescent="0.25">
      <c r="A58" s="258"/>
      <c r="B58" s="259" t="s">
        <v>41</v>
      </c>
      <c r="C58" s="300"/>
      <c r="D58" s="330" t="s">
        <v>67</v>
      </c>
      <c r="E58" s="284"/>
      <c r="F58" s="250"/>
      <c r="G58" s="284"/>
      <c r="H58" s="250"/>
      <c r="I58" s="252" t="str">
        <f t="shared" si="3"/>
        <v xml:space="preserve"> </v>
      </c>
      <c r="J58" s="252" t="str">
        <f t="shared" si="3"/>
        <v xml:space="preserve"> </v>
      </c>
      <c r="K58" s="250"/>
      <c r="L58" s="250"/>
      <c r="M58" s="250"/>
      <c r="N58" s="250"/>
      <c r="O58" s="250"/>
      <c r="P58" s="261"/>
      <c r="S58" s="203"/>
      <c r="U58" s="227"/>
      <c r="V58" s="227"/>
      <c r="W58" s="227"/>
      <c r="X58" s="227"/>
      <c r="Y58" s="227"/>
      <c r="Z58" s="227"/>
      <c r="AA58" s="227"/>
      <c r="AB58" s="227"/>
      <c r="AC58" s="227"/>
      <c r="AE58" s="227"/>
      <c r="AF58" s="227"/>
      <c r="AG58" s="227"/>
      <c r="AH58" s="227"/>
      <c r="AI58" s="227"/>
      <c r="AJ58" s="227"/>
      <c r="AK58" s="227"/>
      <c r="AL58" s="227"/>
      <c r="AM58" s="227"/>
    </row>
    <row r="59" spans="1:39" ht="18.95" customHeight="1" x14ac:dyDescent="0.25">
      <c r="A59" s="258"/>
      <c r="B59" s="259" t="s">
        <v>69</v>
      </c>
      <c r="C59" s="300"/>
      <c r="D59" s="330" t="s">
        <v>70</v>
      </c>
      <c r="E59" s="331"/>
      <c r="F59" s="250"/>
      <c r="G59" s="284"/>
      <c r="H59" s="250"/>
      <c r="I59" s="252" t="str">
        <f t="shared" si="3"/>
        <v xml:space="preserve"> </v>
      </c>
      <c r="J59" s="252" t="str">
        <f t="shared" si="3"/>
        <v xml:space="preserve"> </v>
      </c>
      <c r="K59" s="250"/>
      <c r="L59" s="250"/>
      <c r="M59" s="250"/>
      <c r="N59" s="250"/>
      <c r="O59" s="250"/>
      <c r="P59" s="261"/>
      <c r="Q59" s="184" t="e">
        <f>IF(SUM(R59)&gt;0,R59+(Q55)-O59-(P59/100),(Q55)-O59-(P59/100))</f>
        <v>#REF!</v>
      </c>
      <c r="S59" s="203"/>
      <c r="U59" s="227"/>
      <c r="V59" s="227"/>
      <c r="W59" s="227"/>
      <c r="X59" s="227"/>
      <c r="Y59" s="227"/>
      <c r="Z59" s="227"/>
      <c r="AA59" s="227"/>
      <c r="AB59" s="227"/>
      <c r="AC59" s="227"/>
      <c r="AE59" s="227"/>
      <c r="AF59" s="227"/>
      <c r="AG59" s="227"/>
      <c r="AH59" s="227"/>
      <c r="AI59" s="227"/>
      <c r="AJ59" s="227"/>
      <c r="AK59" s="227"/>
      <c r="AL59" s="227"/>
      <c r="AM59" s="227"/>
    </row>
    <row r="60" spans="1:39" ht="18.95" customHeight="1" x14ac:dyDescent="0.25">
      <c r="A60" s="258"/>
      <c r="B60" s="262" t="s">
        <v>73</v>
      </c>
      <c r="C60" s="301"/>
      <c r="D60" s="330"/>
      <c r="E60" s="284"/>
      <c r="F60" s="250"/>
      <c r="G60" s="284">
        <f>SUM(E57:E58)</f>
        <v>0</v>
      </c>
      <c r="H60" s="260">
        <f>SUM(F57:F58)</f>
        <v>0</v>
      </c>
      <c r="I60" s="347">
        <f>G60</f>
        <v>0</v>
      </c>
      <c r="J60" s="252">
        <f>IF(ISBLANK(H60)," ",H60)</f>
        <v>0</v>
      </c>
      <c r="K60" s="250"/>
      <c r="L60" s="250"/>
      <c r="M60" s="250"/>
      <c r="N60" s="250"/>
      <c r="O60" s="250"/>
      <c r="P60" s="261"/>
      <c r="Q60" s="184" t="e">
        <f>IF(SUM(R60)&gt;0,R60+(#REF!)-#REF!-(#REF!/100),(#REF!)-#REF!-(#REF!/100))</f>
        <v>#REF!</v>
      </c>
      <c r="S60" s="203"/>
      <c r="U60" s="227"/>
      <c r="V60" s="227"/>
      <c r="W60" s="227"/>
      <c r="X60" s="227"/>
      <c r="Y60" s="227"/>
      <c r="Z60" s="227"/>
      <c r="AA60" s="227"/>
      <c r="AB60" s="227"/>
      <c r="AC60" s="227"/>
      <c r="AE60" s="227"/>
      <c r="AF60" s="227"/>
      <c r="AG60" s="227"/>
      <c r="AH60" s="227"/>
      <c r="AI60" s="227"/>
      <c r="AJ60" s="227"/>
      <c r="AK60" s="227"/>
      <c r="AL60" s="227"/>
      <c r="AM60" s="227"/>
    </row>
    <row r="61" spans="1:39" s="326" customFormat="1" ht="18.95" customHeight="1" thickBot="1" x14ac:dyDescent="0.3">
      <c r="A61" s="322"/>
      <c r="B61" s="323" t="s">
        <v>100</v>
      </c>
      <c r="C61" s="291"/>
      <c r="D61" s="324"/>
      <c r="E61" s="325">
        <f t="shared" ref="E61:O61" si="4">SUM(E25:E60)</f>
        <v>0</v>
      </c>
      <c r="F61" s="325"/>
      <c r="G61" s="325">
        <f t="shared" si="4"/>
        <v>30</v>
      </c>
      <c r="H61" s="325"/>
      <c r="I61" s="325">
        <f t="shared" si="4"/>
        <v>30</v>
      </c>
      <c r="J61" s="325"/>
      <c r="K61" s="325">
        <f>SUM(K11:K60)</f>
        <v>580</v>
      </c>
      <c r="L61" s="325">
        <f>SUM(L11:L60)</f>
        <v>0</v>
      </c>
      <c r="M61" s="325">
        <f t="shared" si="4"/>
        <v>0</v>
      </c>
      <c r="N61" s="325"/>
      <c r="O61" s="325">
        <f t="shared" si="4"/>
        <v>0</v>
      </c>
      <c r="P61" s="325"/>
      <c r="U61" s="327"/>
      <c r="V61" s="327"/>
      <c r="W61" s="327"/>
      <c r="X61" s="327"/>
      <c r="Y61" s="327"/>
      <c r="Z61" s="327"/>
      <c r="AA61" s="327"/>
      <c r="AB61" s="327"/>
      <c r="AC61" s="327"/>
      <c r="AE61" s="327"/>
      <c r="AF61" s="327"/>
      <c r="AG61" s="327"/>
      <c r="AH61" s="327"/>
      <c r="AI61" s="327"/>
      <c r="AJ61" s="327"/>
      <c r="AK61" s="327"/>
      <c r="AL61" s="327"/>
      <c r="AM61" s="327"/>
    </row>
    <row r="62" spans="1:39" ht="18.95" customHeight="1" x14ac:dyDescent="0.25">
      <c r="A62" s="227"/>
      <c r="B62" s="227"/>
      <c r="C62" s="302"/>
      <c r="D62" s="263"/>
      <c r="E62" s="312"/>
      <c r="F62" s="227"/>
      <c r="G62" s="312"/>
      <c r="H62" s="227"/>
      <c r="I62" s="227"/>
      <c r="J62" s="227"/>
      <c r="K62" s="227"/>
      <c r="L62" s="227"/>
      <c r="M62" s="227"/>
      <c r="N62" s="227"/>
      <c r="O62" s="227"/>
      <c r="P62" s="227"/>
      <c r="U62" s="227"/>
      <c r="V62" s="227"/>
      <c r="W62" s="227"/>
      <c r="X62" s="227"/>
      <c r="Y62" s="227"/>
      <c r="Z62" s="227"/>
      <c r="AA62" s="227"/>
      <c r="AB62" s="227"/>
      <c r="AC62" s="227"/>
      <c r="AE62" s="227"/>
      <c r="AF62" s="227"/>
      <c r="AG62" s="227"/>
      <c r="AH62" s="227"/>
      <c r="AI62" s="227"/>
      <c r="AJ62" s="227"/>
      <c r="AK62" s="227"/>
      <c r="AL62" s="227"/>
      <c r="AM62" s="227"/>
    </row>
    <row r="63" spans="1:39" ht="18.95" customHeight="1" x14ac:dyDescent="0.25">
      <c r="A63" s="227"/>
      <c r="B63" s="227"/>
      <c r="C63" s="302"/>
      <c r="D63" s="263"/>
      <c r="E63" s="312"/>
      <c r="F63" s="227"/>
      <c r="G63" s="312"/>
      <c r="H63" s="227"/>
      <c r="I63" s="336"/>
      <c r="J63" s="227"/>
      <c r="K63" s="227"/>
      <c r="L63" s="227"/>
      <c r="M63" s="227"/>
      <c r="N63" s="227"/>
      <c r="O63" s="227"/>
      <c r="P63" s="227"/>
      <c r="U63" s="227"/>
      <c r="V63" s="227"/>
      <c r="W63" s="227"/>
      <c r="X63" s="227"/>
      <c r="Y63" s="227"/>
      <c r="Z63" s="227"/>
      <c r="AA63" s="227"/>
      <c r="AB63" s="227"/>
      <c r="AC63" s="227"/>
      <c r="AE63" s="227"/>
      <c r="AF63" s="227"/>
      <c r="AG63" s="227"/>
      <c r="AH63" s="227"/>
      <c r="AI63" s="227"/>
      <c r="AJ63" s="227"/>
      <c r="AK63" s="227"/>
      <c r="AL63" s="227"/>
      <c r="AM63" s="227"/>
    </row>
    <row r="64" spans="1:39" ht="18.95" customHeight="1" x14ac:dyDescent="0.25">
      <c r="A64" s="227"/>
      <c r="B64" s="227"/>
      <c r="C64" s="302"/>
      <c r="D64" s="263"/>
      <c r="E64" s="312"/>
      <c r="F64" s="227"/>
      <c r="G64" s="312"/>
      <c r="H64" s="227"/>
      <c r="I64" s="227"/>
      <c r="J64" s="227"/>
      <c r="K64" s="227"/>
      <c r="L64" s="227"/>
      <c r="M64" s="227"/>
      <c r="N64" s="227"/>
      <c r="O64" s="227"/>
      <c r="P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8.95" customHeight="1" x14ac:dyDescent="0.25">
      <c r="A65" s="227"/>
      <c r="B65" s="227"/>
      <c r="C65" s="302"/>
      <c r="D65" s="263"/>
      <c r="E65" s="312"/>
      <c r="F65" s="227"/>
      <c r="G65" s="312"/>
      <c r="H65" s="227"/>
      <c r="I65" s="227"/>
      <c r="J65" s="227"/>
      <c r="K65" s="227"/>
      <c r="L65" s="227"/>
      <c r="M65" s="227"/>
      <c r="N65" s="227"/>
      <c r="O65" s="227"/>
      <c r="P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8.95" customHeight="1" x14ac:dyDescent="0.25">
      <c r="A66" s="227"/>
      <c r="B66" s="227"/>
      <c r="C66" s="302"/>
      <c r="D66" s="263"/>
      <c r="E66" s="312"/>
      <c r="F66" s="227"/>
      <c r="G66" s="312"/>
      <c r="H66" s="227"/>
      <c r="I66" s="227"/>
      <c r="J66" s="227"/>
      <c r="K66" s="227"/>
      <c r="L66" s="227"/>
      <c r="M66" s="227"/>
      <c r="N66" s="227"/>
      <c r="O66" s="227"/>
      <c r="P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8.95" customHeight="1" x14ac:dyDescent="0.25">
      <c r="A67" s="227"/>
      <c r="B67" s="227"/>
      <c r="C67" s="302"/>
      <c r="D67" s="263"/>
      <c r="E67" s="312"/>
      <c r="F67" s="227"/>
      <c r="G67" s="312"/>
      <c r="H67" s="227"/>
      <c r="I67" s="227"/>
      <c r="J67" s="227"/>
      <c r="K67" s="227"/>
      <c r="L67" s="227"/>
      <c r="M67" s="227"/>
      <c r="N67" s="227"/>
      <c r="O67" s="227"/>
      <c r="P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8.95" customHeight="1" x14ac:dyDescent="0.25">
      <c r="A68" s="227"/>
      <c r="B68" s="227"/>
      <c r="C68" s="302"/>
      <c r="D68" s="263"/>
      <c r="E68" s="312"/>
      <c r="F68" s="227"/>
      <c r="G68" s="312"/>
      <c r="H68" s="227"/>
      <c r="I68" s="227"/>
      <c r="J68" s="227"/>
      <c r="K68" s="227"/>
      <c r="L68" s="227"/>
      <c r="M68" s="227"/>
      <c r="N68" s="227"/>
      <c r="O68" s="227"/>
      <c r="P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8.95" customHeight="1" x14ac:dyDescent="0.25">
      <c r="A69" s="264" t="s">
        <v>101</v>
      </c>
      <c r="B69" s="265"/>
      <c r="C69" s="303"/>
      <c r="D69" s="265"/>
      <c r="E69" s="313"/>
      <c r="F69" s="227"/>
      <c r="G69" s="319"/>
      <c r="H69" s="266"/>
      <c r="I69" s="266" t="s">
        <v>117</v>
      </c>
      <c r="J69" s="266"/>
      <c r="K69" s="266"/>
      <c r="L69" s="266"/>
      <c r="M69" s="266"/>
      <c r="N69" s="266"/>
      <c r="O69" s="266"/>
      <c r="P69" s="26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8.95" customHeight="1" x14ac:dyDescent="0.25">
      <c r="A70" s="211" t="s">
        <v>102</v>
      </c>
      <c r="B70" s="268">
        <f>K5</f>
        <v>44011</v>
      </c>
      <c r="C70" s="294"/>
      <c r="D70" s="231"/>
      <c r="E70" s="314"/>
      <c r="F70" s="227"/>
      <c r="G70" s="320"/>
      <c r="H70" s="213"/>
      <c r="I70" s="213" t="s">
        <v>118</v>
      </c>
      <c r="J70" s="213"/>
      <c r="K70" s="213"/>
      <c r="L70" s="213"/>
      <c r="M70" s="213"/>
      <c r="N70" s="213"/>
      <c r="O70" s="213"/>
      <c r="P70" s="218"/>
    </row>
    <row r="71" spans="1:29" ht="18.95" customHeight="1" x14ac:dyDescent="0.25">
      <c r="A71" s="211" t="s">
        <v>103</v>
      </c>
      <c r="B71" s="231"/>
      <c r="C71" s="294"/>
      <c r="D71" s="213"/>
      <c r="E71" s="315"/>
      <c r="F71" s="227"/>
      <c r="G71" s="320"/>
      <c r="H71" s="213"/>
      <c r="I71" s="220" t="s">
        <v>45</v>
      </c>
      <c r="J71" s="220"/>
      <c r="K71" s="220"/>
      <c r="L71" s="220"/>
      <c r="M71" s="220"/>
      <c r="N71" s="213"/>
      <c r="O71" s="222">
        <f t="shared" ref="O71:O76" si="5">C14</f>
        <v>50</v>
      </c>
      <c r="P71" s="218"/>
    </row>
    <row r="72" spans="1:29" ht="18.95" customHeight="1" x14ac:dyDescent="0.25">
      <c r="A72" s="211" t="s">
        <v>104</v>
      </c>
      <c r="B72" s="269">
        <v>0</v>
      </c>
      <c r="C72" s="294"/>
      <c r="D72" s="213"/>
      <c r="E72" s="315"/>
      <c r="F72" s="227"/>
      <c r="G72" s="320"/>
      <c r="H72" s="213"/>
      <c r="I72" s="220" t="s">
        <v>48</v>
      </c>
      <c r="J72" s="220"/>
      <c r="K72" s="220"/>
      <c r="L72" s="220"/>
      <c r="M72" s="220"/>
      <c r="N72" s="213"/>
      <c r="O72" s="222">
        <f t="shared" si="5"/>
        <v>0</v>
      </c>
      <c r="P72" s="218"/>
    </row>
    <row r="73" spans="1:29" ht="18.95" customHeight="1" x14ac:dyDescent="0.25">
      <c r="A73" s="211" t="s">
        <v>30</v>
      </c>
      <c r="B73" s="269">
        <f>E61</f>
        <v>0</v>
      </c>
      <c r="C73" s="294"/>
      <c r="D73" s="213"/>
      <c r="E73" s="315"/>
      <c r="F73" s="227"/>
      <c r="G73" s="320"/>
      <c r="H73" s="213"/>
      <c r="I73" s="220" t="s">
        <v>50</v>
      </c>
      <c r="J73" s="220"/>
      <c r="K73" s="220"/>
      <c r="L73" s="220"/>
      <c r="M73" s="220"/>
      <c r="N73" s="213"/>
      <c r="O73" s="222">
        <f t="shared" si="5"/>
        <v>500</v>
      </c>
      <c r="P73" s="218"/>
    </row>
    <row r="74" spans="1:29" ht="18.95" customHeight="1" x14ac:dyDescent="0.25">
      <c r="A74" s="211" t="s">
        <v>31</v>
      </c>
      <c r="B74" s="270">
        <f>G61</f>
        <v>30</v>
      </c>
      <c r="C74" s="294"/>
      <c r="D74" s="213"/>
      <c r="E74" s="315"/>
      <c r="F74" s="227"/>
      <c r="G74" s="320"/>
      <c r="H74" s="213"/>
      <c r="I74" s="220" t="s">
        <v>51</v>
      </c>
      <c r="J74" s="220"/>
      <c r="K74" s="220"/>
      <c r="L74" s="220"/>
      <c r="M74" s="220"/>
      <c r="N74" s="213"/>
      <c r="O74" s="222">
        <f t="shared" si="5"/>
        <v>0</v>
      </c>
      <c r="P74" s="218"/>
    </row>
    <row r="75" spans="1:29" ht="18.95" customHeight="1" x14ac:dyDescent="0.25">
      <c r="A75" s="211" t="s">
        <v>105</v>
      </c>
      <c r="B75" s="231"/>
      <c r="C75" s="280">
        <f>B72+B73-B74</f>
        <v>-30</v>
      </c>
      <c r="D75" s="213"/>
      <c r="E75" s="315"/>
      <c r="F75" s="227"/>
      <c r="G75" s="320"/>
      <c r="H75" s="213"/>
      <c r="I75" s="220" t="s">
        <v>54</v>
      </c>
      <c r="J75" s="220"/>
      <c r="K75" s="220"/>
      <c r="L75" s="220"/>
      <c r="M75" s="220"/>
      <c r="N75" s="213"/>
      <c r="O75" s="222">
        <f t="shared" si="5"/>
        <v>30</v>
      </c>
      <c r="P75" s="218"/>
    </row>
    <row r="76" spans="1:29" ht="18.95" customHeight="1" x14ac:dyDescent="0.25">
      <c r="A76" s="211"/>
      <c r="B76" s="231"/>
      <c r="C76" s="304"/>
      <c r="D76" s="213"/>
      <c r="E76" s="315"/>
      <c r="F76" s="227"/>
      <c r="G76" s="320"/>
      <c r="H76" s="213"/>
      <c r="I76" s="220" t="s">
        <v>56</v>
      </c>
      <c r="J76" s="220"/>
      <c r="K76" s="220"/>
      <c r="L76" s="220"/>
      <c r="M76" s="220"/>
      <c r="N76" s="213"/>
      <c r="O76" s="222">
        <f t="shared" si="5"/>
        <v>0</v>
      </c>
      <c r="P76" s="218"/>
    </row>
    <row r="77" spans="1:29" ht="18.95" customHeight="1" x14ac:dyDescent="0.25">
      <c r="A77" s="211" t="s">
        <v>106</v>
      </c>
      <c r="B77" s="231"/>
      <c r="C77" s="304"/>
      <c r="D77" s="213"/>
      <c r="E77" s="315"/>
      <c r="F77" s="227"/>
      <c r="G77" s="320"/>
      <c r="H77" s="213"/>
      <c r="I77" s="220" t="s">
        <v>114</v>
      </c>
      <c r="J77" s="220"/>
      <c r="K77" s="220"/>
      <c r="L77" s="220"/>
      <c r="M77" s="220"/>
      <c r="N77" s="213"/>
      <c r="O77" s="222">
        <f>C21</f>
        <v>0</v>
      </c>
      <c r="P77" s="218"/>
    </row>
    <row r="78" spans="1:29" ht="18.95" customHeight="1" x14ac:dyDescent="0.25">
      <c r="A78" s="211" t="s">
        <v>104</v>
      </c>
      <c r="B78" s="229" t="e">
        <f>C23</f>
        <v>#REF!</v>
      </c>
      <c r="C78" s="304"/>
      <c r="D78" s="213"/>
      <c r="E78" s="315"/>
      <c r="F78" s="227"/>
      <c r="G78" s="320"/>
      <c r="H78" s="213"/>
      <c r="I78" s="220" t="s">
        <v>115</v>
      </c>
      <c r="J78" s="220"/>
      <c r="K78" s="220"/>
      <c r="L78" s="220"/>
      <c r="M78" s="220"/>
      <c r="N78" s="213"/>
      <c r="O78" s="273">
        <f>SUMIF(D:D,"E",G:G)</f>
        <v>30</v>
      </c>
      <c r="P78" s="218"/>
    </row>
    <row r="79" spans="1:29" ht="18.95" customHeight="1" x14ac:dyDescent="0.25">
      <c r="A79" s="211" t="s">
        <v>30</v>
      </c>
      <c r="B79" s="271">
        <f>I61+(J61/100)</f>
        <v>30</v>
      </c>
      <c r="C79" s="304"/>
      <c r="D79" s="213"/>
      <c r="E79" s="315"/>
      <c r="F79" s="227"/>
      <c r="G79" s="320"/>
      <c r="H79" s="213"/>
      <c r="I79" s="213" t="s">
        <v>119</v>
      </c>
      <c r="J79" s="213"/>
      <c r="L79" s="213"/>
      <c r="M79" s="213"/>
      <c r="N79" s="213"/>
      <c r="O79" s="277">
        <f>SUM(O71:O78)</f>
        <v>610</v>
      </c>
      <c r="P79" s="218"/>
      <c r="U79" s="334"/>
    </row>
    <row r="80" spans="1:29" ht="18.95" customHeight="1" x14ac:dyDescent="0.25">
      <c r="A80" s="211" t="s">
        <v>31</v>
      </c>
      <c r="B80" s="273">
        <f>K61+(L61/100)</f>
        <v>580</v>
      </c>
      <c r="C80" s="304"/>
      <c r="D80" s="213"/>
      <c r="E80" s="315"/>
      <c r="F80" s="227"/>
      <c r="G80" s="320"/>
      <c r="H80" s="213"/>
      <c r="I80" s="213"/>
      <c r="J80" s="213"/>
      <c r="K80" s="213"/>
      <c r="L80" s="213"/>
      <c r="M80" s="213"/>
      <c r="N80" s="213"/>
      <c r="O80" s="213"/>
      <c r="P80" s="218"/>
    </row>
    <row r="81" spans="1:16" ht="18.95" customHeight="1" x14ac:dyDescent="0.25">
      <c r="A81" s="211" t="s">
        <v>105</v>
      </c>
      <c r="B81" s="231"/>
      <c r="C81" s="225" t="e">
        <f>B78+B79-B80</f>
        <v>#REF!</v>
      </c>
      <c r="D81" s="213"/>
      <c r="E81" s="315"/>
      <c r="F81" s="227"/>
      <c r="G81" s="320"/>
      <c r="H81" s="213"/>
      <c r="I81" s="213" t="s">
        <v>120</v>
      </c>
      <c r="J81" s="213"/>
      <c r="K81" s="213"/>
      <c r="L81" s="213"/>
      <c r="M81" s="213"/>
      <c r="N81" s="213"/>
      <c r="O81" s="213"/>
      <c r="P81" s="218"/>
    </row>
    <row r="82" spans="1:16" ht="18.95" customHeight="1" x14ac:dyDescent="0.25">
      <c r="A82" s="211"/>
      <c r="B82" s="231"/>
      <c r="C82" s="304"/>
      <c r="D82" s="213"/>
      <c r="E82" s="315"/>
      <c r="F82" s="227"/>
      <c r="G82" s="320"/>
      <c r="H82" s="213"/>
      <c r="I82" s="220"/>
      <c r="J82" s="220"/>
      <c r="K82" s="220"/>
      <c r="L82" s="220"/>
      <c r="M82" s="220"/>
      <c r="N82" s="220"/>
      <c r="O82" s="213"/>
      <c r="P82" s="218"/>
    </row>
    <row r="83" spans="1:16" ht="18.95" customHeight="1" x14ac:dyDescent="0.25">
      <c r="A83" s="211" t="s">
        <v>107</v>
      </c>
      <c r="B83" s="231"/>
      <c r="C83" s="304"/>
      <c r="D83" s="213"/>
      <c r="E83" s="315"/>
      <c r="F83" s="227"/>
      <c r="G83" s="320"/>
      <c r="H83" s="213"/>
      <c r="I83" s="220"/>
      <c r="J83" s="220"/>
      <c r="K83" s="220"/>
      <c r="L83" s="220"/>
      <c r="M83" s="220"/>
      <c r="N83" s="220"/>
      <c r="O83" s="213"/>
      <c r="P83" s="218"/>
    </row>
    <row r="84" spans="1:16" ht="18.95" customHeight="1" x14ac:dyDescent="0.25">
      <c r="A84" s="211" t="s">
        <v>104</v>
      </c>
      <c r="B84" s="274">
        <f>M61+N61/100</f>
        <v>0</v>
      </c>
      <c r="C84" s="304"/>
      <c r="D84" s="213"/>
      <c r="E84" s="315"/>
      <c r="F84" s="227"/>
      <c r="G84" s="320"/>
      <c r="H84" s="213"/>
      <c r="I84" s="220"/>
      <c r="J84" s="220"/>
      <c r="K84" s="220"/>
      <c r="L84" s="220"/>
      <c r="M84" s="220"/>
      <c r="N84" s="220"/>
      <c r="O84" s="213"/>
      <c r="P84" s="218"/>
    </row>
    <row r="85" spans="1:16" ht="18.95" customHeight="1" x14ac:dyDescent="0.25">
      <c r="A85" s="211" t="s">
        <v>30</v>
      </c>
      <c r="B85" s="275">
        <f>C20</f>
        <v>0</v>
      </c>
      <c r="C85" s="304"/>
      <c r="D85" s="213"/>
      <c r="E85" s="315"/>
      <c r="F85" s="227"/>
      <c r="G85" s="320"/>
      <c r="H85" s="213"/>
      <c r="I85" s="220"/>
      <c r="J85" s="220"/>
      <c r="K85" s="220"/>
      <c r="L85" s="220"/>
      <c r="M85" s="220"/>
      <c r="N85" s="220"/>
      <c r="O85" s="213"/>
      <c r="P85" s="218"/>
    </row>
    <row r="86" spans="1:16" ht="18.95" customHeight="1" x14ac:dyDescent="0.25">
      <c r="A86" s="211" t="s">
        <v>31</v>
      </c>
      <c r="B86" s="276">
        <f>O61+P61/100</f>
        <v>0</v>
      </c>
      <c r="C86" s="304"/>
      <c r="D86" s="213"/>
      <c r="E86" s="315"/>
      <c r="F86" s="227"/>
      <c r="G86" s="320"/>
      <c r="H86" s="213"/>
      <c r="I86" s="220"/>
      <c r="J86" s="220"/>
      <c r="K86" s="220"/>
      <c r="L86" s="220"/>
      <c r="M86" s="220"/>
      <c r="N86" s="220"/>
      <c r="O86" s="213"/>
      <c r="P86" s="218"/>
    </row>
    <row r="87" spans="1:16" ht="18.95" customHeight="1" x14ac:dyDescent="0.25">
      <c r="A87" s="211" t="s">
        <v>105</v>
      </c>
      <c r="B87" s="231"/>
      <c r="C87" s="225">
        <f>B84+B85-B86</f>
        <v>0</v>
      </c>
      <c r="D87" s="213"/>
      <c r="E87" s="315"/>
      <c r="F87" s="227"/>
      <c r="G87" s="320"/>
      <c r="H87" s="213"/>
      <c r="I87" s="220"/>
      <c r="J87" s="220"/>
      <c r="K87" s="220"/>
      <c r="L87" s="220"/>
      <c r="M87" s="220"/>
      <c r="N87" s="220"/>
      <c r="O87" s="213"/>
      <c r="P87" s="218"/>
    </row>
    <row r="88" spans="1:16" ht="18.95" customHeight="1" x14ac:dyDescent="0.25">
      <c r="A88" s="211"/>
      <c r="B88" s="231"/>
      <c r="C88" s="304"/>
      <c r="D88" s="213"/>
      <c r="E88" s="315"/>
      <c r="F88" s="227"/>
      <c r="G88" s="320"/>
      <c r="H88" s="213"/>
      <c r="I88" s="220"/>
      <c r="J88" s="220"/>
      <c r="K88" s="220"/>
      <c r="L88" s="220"/>
      <c r="M88" s="220"/>
      <c r="N88" s="220"/>
      <c r="O88" s="213"/>
      <c r="P88" s="218"/>
    </row>
    <row r="89" spans="1:16" ht="18.95" customHeight="1" x14ac:dyDescent="0.25">
      <c r="A89" s="211" t="s">
        <v>108</v>
      </c>
      <c r="B89" s="231"/>
      <c r="C89" s="304"/>
      <c r="D89" s="213"/>
      <c r="E89" s="316" t="e">
        <f>C75+C81+C87</f>
        <v>#REF!</v>
      </c>
      <c r="F89" s="227"/>
      <c r="G89" s="320"/>
      <c r="H89" s="213"/>
      <c r="I89" s="220" t="s">
        <v>119</v>
      </c>
      <c r="J89" s="213"/>
      <c r="K89" s="213"/>
      <c r="L89" s="213"/>
      <c r="M89" s="213"/>
      <c r="N89" s="213"/>
      <c r="O89" s="213"/>
      <c r="P89" s="218"/>
    </row>
    <row r="90" spans="1:16" ht="18.95" customHeight="1" x14ac:dyDescent="0.25">
      <c r="A90" s="219"/>
      <c r="B90" s="274"/>
      <c r="C90" s="280"/>
      <c r="D90" s="220"/>
      <c r="E90" s="317"/>
      <c r="F90" s="227"/>
      <c r="G90" s="321"/>
      <c r="H90" s="220"/>
      <c r="I90" s="220"/>
      <c r="J90" s="220"/>
      <c r="L90" s="220"/>
      <c r="M90" s="220"/>
      <c r="N90" s="220"/>
      <c r="O90" s="222"/>
      <c r="P90" s="226"/>
    </row>
  </sheetData>
  <sheetProtection selectLockedCells="1"/>
  <mergeCells count="15">
    <mergeCell ref="I8:L8"/>
    <mergeCell ref="U10:AC10"/>
    <mergeCell ref="AE12:AG12"/>
    <mergeCell ref="U13:W13"/>
    <mergeCell ref="U3:AC3"/>
    <mergeCell ref="AE3:AM3"/>
    <mergeCell ref="U4:AC4"/>
    <mergeCell ref="K5:M5"/>
    <mergeCell ref="O5:P5"/>
    <mergeCell ref="U5:AC5"/>
    <mergeCell ref="U19:W19"/>
    <mergeCell ref="AE26:AM26"/>
    <mergeCell ref="AE27:AF27"/>
    <mergeCell ref="U6:AC6"/>
    <mergeCell ref="AE6:AG6"/>
  </mergeCells>
  <pageMargins left="0.51" right="0.17" top="0.17" bottom="0.17" header="0.3" footer="0.17"/>
  <pageSetup scale="62" orientation="portrait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November</vt:lpstr>
      <vt:lpstr>December</vt:lpstr>
      <vt:lpstr>Sheet1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November.</vt:lpstr>
      <vt:lpstr>December.</vt:lpstr>
      <vt:lpstr>April!Print_Area</vt:lpstr>
      <vt:lpstr>August!Print_Area</vt:lpstr>
      <vt:lpstr>December!Print_Area</vt:lpstr>
      <vt:lpstr>December.!Print_Area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November.!Print_Area</vt:lpstr>
      <vt:lpstr>October!Print_Area</vt:lpstr>
      <vt:lpstr>September!Print_Area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kuu</dc:creator>
  <cp:keywords/>
  <dc:description/>
  <cp:lastModifiedBy>stephen Afari</cp:lastModifiedBy>
  <cp:revision/>
  <cp:lastPrinted>2019-09-02T11:15:56Z</cp:lastPrinted>
  <dcterms:created xsi:type="dcterms:W3CDTF">2018-06-10T13:40:17Z</dcterms:created>
  <dcterms:modified xsi:type="dcterms:W3CDTF">2020-06-06T16:30:15Z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Stephen.Afari@GH.nestle.com</vt:lpwstr>
  </property>
  <property fmtid="{D5CDD505-2E9C-101B-9397-08002B2CF9AE}" pid="5" name="MSIP_Label_1ada0a2f-b917-4d51-b0d0-d418a10c8b23_SetDate">
    <vt:lpwstr>2018-12-23T08:17:54.5430656Z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Extended_MSFT_Method">
    <vt:lpwstr>Automatic</vt:lpwstr>
  </property>
  <property fmtid="{D5CDD505-2E9C-101B-9397-08002B2CF9AE}" pid="9" name="Sensitivity">
    <vt:lpwstr>General Use</vt:lpwstr>
  </property>
</Properties>
</file>