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mc:AlternateContent xmlns:mc="http://schemas.openxmlformats.org/markup-compatibility/2006">
    <mc:Choice Requires="x15">
      <x15ac:absPath xmlns:x15ac="http://schemas.microsoft.com/office/spreadsheetml/2010/11/ac" url="C:\Users\Hp\Projects To be Publish\Maven Pizza\"/>
    </mc:Choice>
  </mc:AlternateContent>
  <xr:revisionPtr revIDLastSave="0" documentId="13_ncr:1_{D7FE7970-21A4-4FAC-B749-90B78CAAC46C}" xr6:coauthVersionLast="47" xr6:coauthVersionMax="47" xr10:uidLastSave="{00000000-0000-0000-0000-000000000000}"/>
  <bookViews>
    <workbookView xWindow="-120" yWindow="-120" windowWidth="20730" windowHeight="11310" activeTab="4" xr2:uid="{0A0D8D68-EFC2-4074-BDCA-85DAF874A3F1}"/>
  </bookViews>
  <sheets>
    <sheet name="Dashboard" sheetId="6" r:id="rId1"/>
    <sheet name="Two Theme" sheetId="7" r:id="rId2"/>
    <sheet name="Input Data" sheetId="2" r:id="rId3"/>
    <sheet name="Master Data" sheetId="1" r:id="rId4"/>
    <sheet name="Analysis" sheetId="4" r:id="rId5"/>
  </sheets>
  <definedNames>
    <definedName name="_xlchart.v1.2" hidden="1">Analysis!$AC$1</definedName>
    <definedName name="_xlchart.v1.5" hidden="1">Analysis!$AC$1</definedName>
    <definedName name="Category">OFFSET(Analysis!$AC$1,1,0,COUNT(Analysis!$AD:$AD))</definedName>
    <definedName name="CategoryRange">OFFSET(Analysis!$AC$1,1,1,COUNT(Analysis!$AD:$AD))</definedName>
    <definedName name="Slicer_MONTH">#N/A</definedName>
    <definedName name="Slicer_PAYMENT_MODE">#N/A</definedName>
    <definedName name="Slicer_SALE_TYPE">#N/A</definedName>
    <definedName name="Slicer_YEAR">#N/A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3" i="4" l="1" a="1"/>
  <c r="AH3" i="4" s="1"/>
  <c r="AF3" i="4" s="1" a="1"/>
  <c r="AF3" i="4" s="1"/>
  <c r="AH1" i="4" s="1"/>
  <c r="AG3" i="4" a="1"/>
  <c r="AG3" i="4" s="1"/>
  <c r="Z1" i="4"/>
  <c r="AA1" i="4" s="1"/>
  <c r="Z3" i="4" s="1" a="1"/>
  <c r="Z3" i="4" s="1"/>
  <c r="U3" i="4" a="1"/>
  <c r="U3" i="4" s="1"/>
  <c r="W3" i="4" a="1"/>
  <c r="W3" i="4" s="1"/>
  <c r="V3" i="4" a="1"/>
  <c r="V3" i="4" s="1"/>
  <c r="T3" i="4" s="1" a="1"/>
  <c r="T3" i="4" s="1"/>
  <c r="M4" i="4"/>
  <c r="N4" i="4" s="1"/>
  <c r="M5" i="4"/>
  <c r="N5" i="4" s="1"/>
  <c r="M6" i="4"/>
  <c r="N6" i="4" s="1"/>
  <c r="M7" i="4"/>
  <c r="N7" i="4" s="1"/>
  <c r="M8" i="4"/>
  <c r="N8" i="4" s="1"/>
  <c r="M9" i="4"/>
  <c r="N9" i="4" s="1"/>
  <c r="M10" i="4"/>
  <c r="N10" i="4" s="1"/>
  <c r="M11" i="4"/>
  <c r="N11" i="4" s="1"/>
  <c r="M12" i="4"/>
  <c r="N12" i="4" s="1"/>
  <c r="M13" i="4"/>
  <c r="N13" i="4" s="1"/>
  <c r="M14" i="4"/>
  <c r="N14" i="4" s="1"/>
  <c r="M3" i="4"/>
  <c r="N3" i="4" s="1"/>
  <c r="L4" i="4"/>
  <c r="L5" i="4"/>
  <c r="L6" i="4"/>
  <c r="L7" i="4"/>
  <c r="L8" i="4"/>
  <c r="L9" i="4"/>
  <c r="L10" i="4"/>
  <c r="L11" i="4"/>
  <c r="L12" i="4"/>
  <c r="L13" i="4"/>
  <c r="L14" i="4"/>
  <c r="L3" i="4"/>
  <c r="E4" i="4"/>
  <c r="E5" i="4" s="1"/>
  <c r="E6" i="4" s="1"/>
  <c r="G529" i="2"/>
  <c r="H529" i="2"/>
  <c r="I529" i="2"/>
  <c r="J529" i="2"/>
  <c r="L529" i="2" s="1"/>
  <c r="K529" i="2"/>
  <c r="M529" i="2" s="1"/>
  <c r="N529" i="2"/>
  <c r="O529" i="2"/>
  <c r="P529"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2" i="2"/>
  <c r="P2" i="2"/>
  <c r="N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J244" i="2"/>
  <c r="L244" i="2" s="1"/>
  <c r="J245" i="2"/>
  <c r="L245" i="2" s="1"/>
  <c r="J246" i="2"/>
  <c r="L246" i="2" s="1"/>
  <c r="J247" i="2"/>
  <c r="L247" i="2" s="1"/>
  <c r="J248" i="2"/>
  <c r="L248" i="2" s="1"/>
  <c r="J249" i="2"/>
  <c r="L249" i="2" s="1"/>
  <c r="J250" i="2"/>
  <c r="L250" i="2" s="1"/>
  <c r="J251" i="2"/>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J284" i="2"/>
  <c r="L284" i="2" s="1"/>
  <c r="J285" i="2"/>
  <c r="L285" i="2" s="1"/>
  <c r="J286" i="2"/>
  <c r="L286" i="2" s="1"/>
  <c r="J287" i="2"/>
  <c r="L287" i="2" s="1"/>
  <c r="J288" i="2"/>
  <c r="L288" i="2" s="1"/>
  <c r="J289" i="2"/>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J308" i="2"/>
  <c r="L308" i="2" s="1"/>
  <c r="J309" i="2"/>
  <c r="L309" i="2" s="1"/>
  <c r="J310" i="2"/>
  <c r="L310" i="2" s="1"/>
  <c r="J311" i="2"/>
  <c r="L311" i="2" s="1"/>
  <c r="J312" i="2"/>
  <c r="L312" i="2" s="1"/>
  <c r="J313" i="2"/>
  <c r="L313" i="2" s="1"/>
  <c r="J314" i="2"/>
  <c r="L314" i="2" s="1"/>
  <c r="J315" i="2"/>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J372" i="2"/>
  <c r="L372" i="2" s="1"/>
  <c r="J373" i="2"/>
  <c r="L373" i="2" s="1"/>
  <c r="J374" i="2"/>
  <c r="L374" i="2" s="1"/>
  <c r="J375" i="2"/>
  <c r="L375" i="2" s="1"/>
  <c r="J376" i="2"/>
  <c r="L376" i="2" s="1"/>
  <c r="J377" i="2"/>
  <c r="L377" i="2" s="1"/>
  <c r="J378" i="2"/>
  <c r="L378" i="2" s="1"/>
  <c r="J379" i="2"/>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J436" i="2"/>
  <c r="L436" i="2" s="1"/>
  <c r="J437" i="2"/>
  <c r="L437" i="2" s="1"/>
  <c r="J438" i="2"/>
  <c r="L438" i="2" s="1"/>
  <c r="J439" i="2"/>
  <c r="L439" i="2" s="1"/>
  <c r="J440" i="2"/>
  <c r="L440" i="2" s="1"/>
  <c r="J441" i="2"/>
  <c r="L441" i="2" s="1"/>
  <c r="J442" i="2"/>
  <c r="L442" i="2" s="1"/>
  <c r="J443" i="2"/>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J476" i="2"/>
  <c r="L476" i="2" s="1"/>
  <c r="J477" i="2"/>
  <c r="L477" i="2" s="1"/>
  <c r="J478" i="2"/>
  <c r="L478" i="2" s="1"/>
  <c r="J479" i="2"/>
  <c r="L479" i="2" s="1"/>
  <c r="J480" i="2"/>
  <c r="L480" i="2" s="1"/>
  <c r="J481" i="2"/>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J500" i="2"/>
  <c r="L500" i="2" s="1"/>
  <c r="J501" i="2"/>
  <c r="L501" i="2" s="1"/>
  <c r="J502" i="2"/>
  <c r="L502" i="2" s="1"/>
  <c r="J503" i="2"/>
  <c r="L503" i="2" s="1"/>
  <c r="J504" i="2"/>
  <c r="L504" i="2" s="1"/>
  <c r="J505" i="2"/>
  <c r="L505" i="2" s="1"/>
  <c r="J506" i="2"/>
  <c r="L506" i="2" s="1"/>
  <c r="J507" i="2"/>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K3" i="2"/>
  <c r="M3" i="2" s="1"/>
  <c r="K4" i="2"/>
  <c r="M4" i="2" s="1"/>
  <c r="K5" i="2"/>
  <c r="M5" i="2" s="1"/>
  <c r="K6" i="2"/>
  <c r="M6" i="2" s="1"/>
  <c r="K7" i="2"/>
  <c r="M7" i="2" s="1"/>
  <c r="K8" i="2"/>
  <c r="M8" i="2" s="1"/>
  <c r="K9" i="2"/>
  <c r="M9" i="2" s="1"/>
  <c r="K10" i="2"/>
  <c r="M10" i="2" s="1"/>
  <c r="K11" i="2"/>
  <c r="M11" i="2" s="1"/>
  <c r="K12" i="2"/>
  <c r="M12" i="2" s="1"/>
  <c r="K13" i="2"/>
  <c r="K14" i="2"/>
  <c r="M14" i="2" s="1"/>
  <c r="K15" i="2"/>
  <c r="M15" i="2" s="1"/>
  <c r="K16" i="2"/>
  <c r="M16" i="2" s="1"/>
  <c r="K17" i="2"/>
  <c r="M17" i="2" s="1"/>
  <c r="K18" i="2"/>
  <c r="M18" i="2" s="1"/>
  <c r="K19" i="2"/>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K38" i="2"/>
  <c r="M38" i="2" s="1"/>
  <c r="K39" i="2"/>
  <c r="M39" i="2" s="1"/>
  <c r="K40" i="2"/>
  <c r="M40" i="2" s="1"/>
  <c r="K41" i="2"/>
  <c r="M41" i="2" s="1"/>
  <c r="K42" i="2"/>
  <c r="M42" i="2" s="1"/>
  <c r="K43" i="2"/>
  <c r="M43" i="2" s="1"/>
  <c r="K44" i="2"/>
  <c r="M44" i="2" s="1"/>
  <c r="K45" i="2"/>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K230" i="2"/>
  <c r="M230" i="2" s="1"/>
  <c r="K231" i="2"/>
  <c r="M231" i="2" s="1"/>
  <c r="K232" i="2"/>
  <c r="M232" i="2" s="1"/>
  <c r="K233" i="2"/>
  <c r="M233" i="2" s="1"/>
  <c r="K234" i="2"/>
  <c r="M234" i="2" s="1"/>
  <c r="K235" i="2"/>
  <c r="M235" i="2" s="1"/>
  <c r="K236" i="2"/>
  <c r="M236" i="2" s="1"/>
  <c r="K237" i="2"/>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K270" i="2"/>
  <c r="M270" i="2" s="1"/>
  <c r="K271" i="2"/>
  <c r="M271" i="2" s="1"/>
  <c r="K272" i="2"/>
  <c r="M272" i="2" s="1"/>
  <c r="K273" i="2"/>
  <c r="M273" i="2" s="1"/>
  <c r="K274" i="2"/>
  <c r="M274" i="2" s="1"/>
  <c r="K275" i="2"/>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K294" i="2"/>
  <c r="M294" i="2" s="1"/>
  <c r="K295" i="2"/>
  <c r="M295" i="2" s="1"/>
  <c r="K296" i="2"/>
  <c r="M296" i="2" s="1"/>
  <c r="K297" i="2"/>
  <c r="M297" i="2" s="1"/>
  <c r="K298" i="2"/>
  <c r="M298" i="2" s="1"/>
  <c r="K299" i="2"/>
  <c r="M299" i="2" s="1"/>
  <c r="K300" i="2"/>
  <c r="M300" i="2" s="1"/>
  <c r="K301" i="2"/>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K356" i="2"/>
  <c r="M356" i="2" s="1"/>
  <c r="K357" i="2"/>
  <c r="M357" i="2" s="1"/>
  <c r="K358" i="2"/>
  <c r="M358" i="2" s="1"/>
  <c r="K359" i="2"/>
  <c r="M359" i="2" s="1"/>
  <c r="K360" i="2"/>
  <c r="M360" i="2" s="1"/>
  <c r="K361" i="2"/>
  <c r="M361" i="2" s="1"/>
  <c r="K362" i="2"/>
  <c r="M362" i="2" s="1"/>
  <c r="K363" i="2"/>
  <c r="M363" i="2" s="1"/>
  <c r="K364" i="2"/>
  <c r="M364" i="2" s="1"/>
  <c r="K365" i="2"/>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K378" i="2"/>
  <c r="M378" i="2" s="1"/>
  <c r="K379" i="2"/>
  <c r="M379" i="2" s="1"/>
  <c r="K380" i="2"/>
  <c r="M380" i="2" s="1"/>
  <c r="K381" i="2"/>
  <c r="M381" i="2" s="1"/>
  <c r="K382" i="2"/>
  <c r="M382" i="2" s="1"/>
  <c r="K383" i="2"/>
  <c r="M383" i="2" s="1"/>
  <c r="K384" i="2"/>
  <c r="M384" i="2" s="1"/>
  <c r="K385" i="2"/>
  <c r="M385" i="2" s="1"/>
  <c r="K386" i="2"/>
  <c r="M386" i="2" s="1"/>
  <c r="K387" i="2"/>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K402" i="2"/>
  <c r="M402" i="2" s="1"/>
  <c r="K403" i="2"/>
  <c r="M403" i="2" s="1"/>
  <c r="K404" i="2"/>
  <c r="M404" i="2" s="1"/>
  <c r="K405" i="2"/>
  <c r="M405" i="2" s="1"/>
  <c r="K406" i="2"/>
  <c r="M406" i="2" s="1"/>
  <c r="K407" i="2"/>
  <c r="M407" i="2" s="1"/>
  <c r="K408" i="2"/>
  <c r="M408" i="2" s="1"/>
  <c r="K409" i="2"/>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K426" i="2"/>
  <c r="M426" i="2" s="1"/>
  <c r="K427" i="2"/>
  <c r="M427" i="2" s="1"/>
  <c r="K428" i="2"/>
  <c r="M428" i="2" s="1"/>
  <c r="K429" i="2"/>
  <c r="M429" i="2" s="1"/>
  <c r="K430" i="2"/>
  <c r="M430" i="2" s="1"/>
  <c r="K431" i="2"/>
  <c r="M431" i="2" s="1"/>
  <c r="K432" i="2"/>
  <c r="M432" i="2" s="1"/>
  <c r="K433" i="2"/>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K478" i="2"/>
  <c r="K479" i="2"/>
  <c r="M479" i="2" s="1"/>
  <c r="K480" i="2"/>
  <c r="M480" i="2" s="1"/>
  <c r="K481" i="2"/>
  <c r="M481" i="2" s="1"/>
  <c r="K482" i="2"/>
  <c r="M482" i="2" s="1"/>
  <c r="K483" i="2"/>
  <c r="M483" i="2" s="1"/>
  <c r="K484" i="2"/>
  <c r="M484" i="2" s="1"/>
  <c r="K485" i="2"/>
  <c r="M485" i="2" s="1"/>
  <c r="K486" i="2"/>
  <c r="M486" i="2" s="1"/>
  <c r="K487" i="2"/>
  <c r="M487" i="2" s="1"/>
  <c r="K488" i="2"/>
  <c r="M488" i="2" s="1"/>
  <c r="K489" i="2"/>
  <c r="K490" i="2"/>
  <c r="M490" i="2" s="1"/>
  <c r="K491" i="2"/>
  <c r="M491" i="2" s="1"/>
  <c r="K492" i="2"/>
  <c r="M492" i="2" s="1"/>
  <c r="K493" i="2"/>
  <c r="M493" i="2" s="1"/>
  <c r="K494" i="2"/>
  <c r="K495" i="2"/>
  <c r="M495" i="2" s="1"/>
  <c r="K496" i="2"/>
  <c r="M496" i="2" s="1"/>
  <c r="K497" i="2"/>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43" i="2"/>
  <c r="L251" i="2"/>
  <c r="L265" i="2"/>
  <c r="L283" i="2"/>
  <c r="L289" i="2"/>
  <c r="L307" i="2"/>
  <c r="L315" i="2"/>
  <c r="L329" i="2"/>
  <c r="L347" i="2"/>
  <c r="L371" i="2"/>
  <c r="L379" i="2"/>
  <c r="L393" i="2"/>
  <c r="L411" i="2"/>
  <c r="L435" i="2"/>
  <c r="L443" i="2"/>
  <c r="L475" i="2"/>
  <c r="L481" i="2"/>
  <c r="L499" i="2"/>
  <c r="L507" i="2"/>
  <c r="M13" i="2"/>
  <c r="M19" i="2"/>
  <c r="M37" i="2"/>
  <c r="M45" i="2"/>
  <c r="M59" i="2"/>
  <c r="M77" i="2"/>
  <c r="M109" i="2"/>
  <c r="M123" i="2"/>
  <c r="M165" i="2"/>
  <c r="M205" i="2"/>
  <c r="M229" i="2"/>
  <c r="M237" i="2"/>
  <c r="M269" i="2"/>
  <c r="M275" i="2"/>
  <c r="M293" i="2"/>
  <c r="M301" i="2"/>
  <c r="M333" i="2"/>
  <c r="M355" i="2"/>
  <c r="M365" i="2"/>
  <c r="M377" i="2"/>
  <c r="M387" i="2"/>
  <c r="M401" i="2"/>
  <c r="M409" i="2"/>
  <c r="M425" i="2"/>
  <c r="M433" i="2"/>
  <c r="M446" i="2"/>
  <c r="M462" i="2"/>
  <c r="M477" i="2"/>
  <c r="M478" i="2"/>
  <c r="M489" i="2"/>
  <c r="M494" i="2"/>
  <c r="M497" i="2"/>
  <c r="M513" i="2"/>
  <c r="K2" i="2"/>
  <c r="M2" i="2" s="1"/>
  <c r="J2" i="2"/>
  <c r="L2" i="2" s="1"/>
  <c r="I2" i="2"/>
  <c r="H2" i="2"/>
  <c r="G2" i="2"/>
  <c r="AG1" i="4" l="1"/>
  <c r="Y3" i="4" a="1"/>
  <c r="Y3" i="4" s="1"/>
  <c r="W1" i="4"/>
  <c r="V1" i="4"/>
  <c r="U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<sst xmlns="http://schemas.openxmlformats.org/spreadsheetml/2006/main" count="1894" uniqueCount="145">
  <si>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</si>
  <si>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</si>
  <si>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</si>
  <si>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</si>
  <si>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</si>
  <si>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</si>
  <si>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</si>
  <si>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</si>
  <si>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</si>
  <si>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</si>
  <si>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</si>
  <si>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</si>
  <si>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</si>
  <si>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</si>
  <si>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</si>
  <si>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</si>
  <si>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</si>
  <si>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</si>
  <si>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</si>
  <si>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</si>
  <si>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</si>
  <si>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</si>
  <si>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</si>
  <si>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</si>
  <si>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</si>
  <si>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</si>
  <si>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</si>
  <si>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</si>
  <si>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</si>
  <si>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</si>
  <si>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</si>
  <si>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</si>
  <si>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</si>
  <si>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</si>
  <si>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</si>
  <si>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</si>
  <si>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</si>
  <si>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</si>
  <si>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</si>
  <si>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</si>
  <si>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</si>
  <si>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</si>
  <si>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</si>
  <si>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</si>
  <si>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</si>
  <si>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</si>
  <si>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</si>
  <si>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</si>
  <si>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</si>
  <si>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</si>
  <si>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</si>
  <si>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</si>
  <si>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</si>
  <si>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</si>
  <si>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</si>
  <si>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</si>
  <si>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</si>
  <si>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</si>
  <si>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</si>
  <si>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</si>
  <si>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</si>
  <si>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</si>
  <si>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</si>
  <si>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</si>
  <si>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</si>
  <si>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</si>
  <si>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</si>
  <si>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</si>
  <si>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</si>
  <si>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</si>
  <si>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</si>
  <si>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</si>
  <si>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</si>
  <si>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</si>
  <si>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</si>
  <si>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</si>
  <si>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</si>
  <si>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</si>
  <si>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</si>
  <si>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</si>
  <si>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</si>
  <si>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</si>
  <si>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</si>
  <si>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</si>
  <si>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</si>
  <si>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</si>
  <si>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</si>
  <si>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</si>
  <si>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</si>
  <si>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</si>
  <si>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</si>
  <si>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</si>
  <si>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</si>
  <si>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</si>
  <si>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</si>
  <si>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</si>
  <si>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</si>
  <si>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</si>
  <si>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</si>
  <si>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</si>
  <si>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</si>
  <si>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</si>
  <si>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</si>
  <si>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</si>
  <si>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</si>
  <si>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</si>
  <si>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</si>
  <si>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</si>
  <si>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</si>
  <si>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</si>
  <si>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</si>
  <si>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</si>
  <si>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</si>
  <si>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</si>
  <si>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</si>
  <si>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</si>
  <si>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</si>
  <si>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</si>
  <si>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</si>
  <si>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</si>
  <si>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</si>
  <si>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</si>
  <si>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</si>
  <si>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</si>
  <si>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</si>
  <si>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</si>
  <si>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</si>
  <si>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</si>
  <si>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</si>
  <si>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</si>
  <si>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</si>
  <si>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</si>
  <si>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</si>
  <si>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</si>
  <si>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</si>
  <si>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Total Sales</t>
  </si>
  <si>
    <t xml:space="preserve">Profit % </t>
  </si>
  <si>
    <t>Month</t>
  </si>
  <si>
    <t>Sales</t>
  </si>
  <si>
    <t>Profit</t>
  </si>
  <si>
    <t>Profit%</t>
  </si>
  <si>
    <t xml:space="preserve"> </t>
  </si>
  <si>
    <t xml:space="preserve">  </t>
  </si>
  <si>
    <t xml:space="preserve">     </t>
  </si>
  <si>
    <t>Total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</si>
</sst>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43" formatCode="_(* #,##0.00_);_(* \(#,##0.00\);_(* &quot;-&quot;??_);_(@_)"/>
    <numFmt numFmtId="164" formatCode="0.0%"/>
    <numFmt numFmtId="165" formatCode="&quot;$&quot;#,##0.00"/>
    <numFmt numFmtId="166" formatCode="&quot;$&quot;#,##0"/>
  </numFmts>
  <fonts count="3" x14ac:knownFonts="1">
    <font>
      <sz val="11"/>
      <color theme="1"/>
      <name val="Calibri"/>
      <family val="2"/>
      <scheme val="minor"/>
    </font>
    <font>
      <b/>
      <sz val="11"/>
      <color rgb="FF7030A0"/>
      <name val="Calibri"/>
      <family val="2"/>
      <scheme val="minor"/>
    </font>
    <font>
      <sz val="11"/>
      <color theme="1"/>
      <name val="Calibri"/>
      <family val="2"/>
      <scheme val="minor"/>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2" tint="-9.9978637043366805E-2"/>
        <bgColor indexed="64"/>
      </patternFill>
    </fill>
  </fills>
  <borders count="2">
    <border>
      <left/>
      <right/>
      <top/>
      <bottom/>
      <diagonal/>
    </border>
    <border>
      <left/>
      <right/>
      <top/>
      <bottom style="medium">
        <color rgb="FF7030A0"/>
      </bottom>
      <diagonal/>
    </border>
  </borders>
  <cellStyleXfs count="4">
    <xf numFmtId="0" fontId="0" fillId="0" borderId="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cellStyleXfs>
  <cellXfs count="19">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166" fontId="0" fillId="0" borderId="0" xfId="1" applyNumberFormat="1" applyFont="1"/>
    <xf numFmtId="9" fontId="0" fillId="0" borderId="0" xfId="2" applyFont="1"/>
    <xf numFmtId="166" fontId="0" fillId="0" borderId="0" xfId="0" applyNumberFormat="1"/>
    <xf numFmtId="1" fontId="0" fillId="0" borderId="0" xfId="0" applyNumberFormat="1"/>
    <xf numFmtId="166" fontId="0" fillId="0" borderId="0" xfId="3" applyNumberFormat="1" applyFont="1"/>
    <xf numFmtId="0" fontId="0" fillId="6" borderId="0" xfId="0" applyFill="1"/>
    <xf numFmtId="0" fontId="0" fillId="6" borderId="0" xfId="0" applyFill="1" applyAlignment="1">
      <alignment vertical="top"/>
    </xf>
    <xf numFmtId="0" fontId="0" fillId="0" borderId="0" xfId="0" applyNumberFormat="1"/>
  </cellXfs>
  <cellStyles count="4">
    <cellStyle name="Comma" xfId="3" builtinId="3"/>
    <cellStyle name="Currency" xfId="1" builtinId="4"/>
    <cellStyle name="Normal" xfId="0" builtinId="0"/>
    <cellStyle name="Percent" xfId="2" builtinId="5"/>
  </cellStyles>
  <dxfs count="24">
    <dxf>
      <numFmt numFmtId="165" formatCode="&quot;$&quot;#,##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165" formatCode="&quot;$&quot;#,##0.00"/>
    </dxf>
    <dxf>
      <numFmt numFmtId="165" formatCode="&quot;$&quot;#,##0.00"/>
    </dxf>
    <dxf>
      <numFmt numFmtId="165" formatCode="&quot;$&quot;#,##0.00"/>
    </dxf>
    <dxf>
      <numFmt numFmtId="165" formatCode="&quot;$&quot;#,##0.00"/>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7"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font>
      <fill>
        <patternFill>
          <bgColor theme="9"/>
        </patternFill>
      </fill>
      <border diagonalUp="0" diagonalDown="0">
        <left/>
        <right/>
        <top/>
        <bottom/>
        <vertical/>
        <horizontal/>
      </border>
    </dxf>
    <dxf>
      <font>
        <sz val="10"/>
        <color theme="9"/>
        <name val="Bodoni MT Black"/>
        <family val="1"/>
        <scheme val="none"/>
      </font>
      <fill>
        <patternFill>
          <bgColor theme="9"/>
        </patternFill>
      </fill>
      <border diagonalUp="0" diagonalDown="0">
        <left/>
        <right/>
        <top/>
        <bottom/>
        <vertical/>
        <horizontal/>
      </border>
    </dxf>
  </dxfs>
  <tableStyles count="2" defaultTableStyle="TableStyleMedium2" defaultPivotStyle="PivotStyleLight16">
    <tableStyle name="Invisible" pivot="0" table="0" count="0" xr9:uid="{C0338785-83E1-4C00-8AD0-AA7436DB5D56}"/>
    <tableStyle name="SLICER" pivot="0" table="0" count="10" xr9:uid="{9719E082-37BB-4B33-903A-4A6BEAA34A57}">
      <tableStyleElement type="wholeTable" dxfId="23"/>
      <tableStyleElement type="headerRow" dxfId="2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[b2c sales.xlsx]Analysis!Daily</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lumMod val="5000"/>
                  <a:lumOff val="95000"/>
                </a:schemeClr>
              </a:gs>
              <a:gs pos="85000">
                <a:schemeClr val="accent1">
                  <a:lumMod val="77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gradFill flip="none" rotWithShape="1">
              <a:gsLst>
                <a:gs pos="0">
                  <a:schemeClr val="accent1">
                    <a:lumMod val="5000"/>
                    <a:lumOff val="95000"/>
                  </a:schemeClr>
                </a:gs>
                <a:gs pos="85000">
                  <a:schemeClr val="accent1">
                    <a:lumMod val="77000"/>
                  </a:schemeClr>
                </a:gs>
              </a:gsLst>
              <a:lin ang="16200000" scaled="1"/>
              <a:tileRect/>
            </a:gra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7065.2999999999993</c:v>
                </c:pt>
              </c:numCache>
            </c:numRef>
          </c:val>
          <c:extLst>
            <c:ext xmlns:c16="http://schemas.microsoft.com/office/drawing/2014/chart" uri="{C3380CC4-5D6E-409C-BE32-E72D297353CC}">
              <c16:uniqueId val="{00000000-B6B2-41FF-AB66-A4D08785DABD}"/>
            </c:ext>
          </c:extLst>
        </c:ser>
        <c:dLbls>
          <c:showLegendKey val="0"/>
          <c:showVal val="0"/>
          <c:showCatName val="0"/>
          <c:showSerName val="0"/>
          <c:showPercent val="0"/>
          <c:showBubbleSize val="0"/>
        </c:dLbls>
        <c:axId val="1637488992"/>
        <c:axId val="1637478176"/>
      </c:areaChart>
      <c:catAx>
        <c:axId val="16374889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637478176"/>
        <c:crosses val="autoZero"/>
        <c:auto val="1"/>
        <c:lblAlgn val="ctr"/>
        <c:lblOffset val="100"/>
        <c:noMultiLvlLbl val="0"/>
      </c:catAx>
      <c:valAx>
        <c:axId val="1637478176"/>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63748899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Sales</c:v>
                </c:pt>
              </c:strCache>
            </c:strRef>
          </c:tx>
          <c:spPr>
            <a:gradFill>
              <a:gsLst>
                <a:gs pos="0">
                  <a:schemeClr val="accent1">
                    <a:lumMod val="5000"/>
                    <a:lumOff val="95000"/>
                  </a:schemeClr>
                </a:gs>
                <a:gs pos="85000">
                  <a:schemeClr val="accent1">
                    <a:lumMod val="75000"/>
                  </a:schemeClr>
                </a:gs>
              </a:gsLst>
              <a:lin ang="5400000" scaled="1"/>
            </a:gra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37243.179999999993</c:v>
                </c:pt>
              </c:numCache>
            </c:numRef>
          </c:val>
          <c:extLst>
            <c:ext xmlns:c16="http://schemas.microsoft.com/office/drawing/2014/chart" uri="{C3380CC4-5D6E-409C-BE32-E72D297353CC}">
              <c16:uniqueId val="{00000000-95FD-4778-ACD6-76B38C2CE483}"/>
            </c:ext>
          </c:extLst>
        </c:ser>
        <c:ser>
          <c:idx val="1"/>
          <c:order val="1"/>
          <c:tx>
            <c:strRef>
              <c:f>Analysis!$M$2</c:f>
              <c:strCache>
                <c:ptCount val="1"/>
                <c:pt idx="0">
                  <c:v>Profit</c:v>
                </c:pt>
              </c:strCache>
            </c:strRef>
          </c:tx>
          <c:spPr>
            <a:solidFill>
              <a:schemeClr val="accent2"/>
            </a:solidFill>
            <a:ln>
              <a:noFill/>
            </a:ln>
            <a:effectLst/>
          </c:spPr>
          <c:invertIfNegative val="0"/>
          <c:dLbls>
            <c:dLbl>
              <c:idx val="0"/>
              <c:tx>
                <c:rich>
                  <a:bodyPr/>
                  <a:lstStyle/>
                  <a:p>
                    <a:fld id="{6E2F4EDC-C8DC-428E-9CA8-9BE0156D7F0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95FD-4778-ACD6-76B38C2CE483}"/>
                </c:ext>
              </c:extLst>
            </c:dLbl>
            <c:dLbl>
              <c:idx val="1"/>
              <c:tx>
                <c:rich>
                  <a:bodyPr/>
                  <a:lstStyle/>
                  <a:p>
                    <a:fld id="{0AAACE3E-FBBE-4A8C-9E2D-16A272FBE6B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95FD-4778-ACD6-76B38C2CE483}"/>
                </c:ext>
              </c:extLst>
            </c:dLbl>
            <c:dLbl>
              <c:idx val="2"/>
              <c:tx>
                <c:rich>
                  <a:bodyPr/>
                  <a:lstStyle/>
                  <a:p>
                    <a:fld id="{988541E6-03A0-46BF-AAD1-CBEB3EDF1E5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5FD-4778-ACD6-76B38C2CE483}"/>
                </c:ext>
              </c:extLst>
            </c:dLbl>
            <c:dLbl>
              <c:idx val="3"/>
              <c:tx>
                <c:rich>
                  <a:bodyPr/>
                  <a:lstStyle/>
                  <a:p>
                    <a:fld id="{5AA2A8CF-17AA-4A96-9794-5BEFC8CCFF7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5FD-4778-ACD6-76B38C2CE483}"/>
                </c:ext>
              </c:extLst>
            </c:dLbl>
            <c:dLbl>
              <c:idx val="4"/>
              <c:tx>
                <c:rich>
                  <a:bodyPr/>
                  <a:lstStyle/>
                  <a:p>
                    <a:fld id="{9EA9BBFA-5737-40A5-A649-2F1B6CD840E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5FD-4778-ACD6-76B38C2CE483}"/>
                </c:ext>
              </c:extLst>
            </c:dLbl>
            <c:dLbl>
              <c:idx val="5"/>
              <c:tx>
                <c:rich>
                  <a:bodyPr/>
                  <a:lstStyle/>
                  <a:p>
                    <a:fld id="{C0B2687C-3781-495D-8735-E46B0B1D481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95FD-4778-ACD6-76B38C2CE483}"/>
                </c:ext>
              </c:extLst>
            </c:dLbl>
            <c:dLbl>
              <c:idx val="6"/>
              <c:tx>
                <c:rich>
                  <a:bodyPr/>
                  <a:lstStyle/>
                  <a:p>
                    <a:fld id="{4073FECA-BCA8-4B4B-B223-06695A680B4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95FD-4778-ACD6-76B38C2CE483}"/>
                </c:ext>
              </c:extLst>
            </c:dLbl>
            <c:dLbl>
              <c:idx val="7"/>
              <c:tx>
                <c:rich>
                  <a:bodyPr/>
                  <a:lstStyle/>
                  <a:p>
                    <a:fld id="{59FA789A-440D-4CD6-B671-6E3704C4EF8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95FD-4778-ACD6-76B38C2CE483}"/>
                </c:ext>
              </c:extLst>
            </c:dLbl>
            <c:dLbl>
              <c:idx val="8"/>
              <c:tx>
                <c:rich>
                  <a:bodyPr/>
                  <a:lstStyle/>
                  <a:p>
                    <a:fld id="{43B4CC63-E2CF-4821-B71A-9318B434F08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95FD-4778-ACD6-76B38C2CE483}"/>
                </c:ext>
              </c:extLst>
            </c:dLbl>
            <c:dLbl>
              <c:idx val="9"/>
              <c:tx>
                <c:rich>
                  <a:bodyPr/>
                  <a:lstStyle/>
                  <a:p>
                    <a:fld id="{1A4BDE5C-EE12-4A41-9162-1E3144B2480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95FD-4778-ACD6-76B38C2CE483}"/>
                </c:ext>
              </c:extLst>
            </c:dLbl>
            <c:dLbl>
              <c:idx val="10"/>
              <c:tx>
                <c:rich>
                  <a:bodyPr/>
                  <a:lstStyle/>
                  <a:p>
                    <a:fld id="{0E5A5CE5-9E64-4B3D-AA93-CE95782F90D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95FD-4778-ACD6-76B38C2CE483}"/>
                </c:ext>
              </c:extLst>
            </c:dLbl>
            <c:dLbl>
              <c:idx val="11"/>
              <c:tx>
                <c:rich>
                  <a:bodyPr/>
                  <a:lstStyle/>
                  <a:p>
                    <a:fld id="{CB74129E-0285-4886-8ADA-928D799F046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95FD-4778-ACD6-76B38C2CE483}"/>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Poppins" panose="020B0502040204020203" pitchFamily="2" charset="0"/>
                    <a:ea typeface="+mn-ea"/>
                    <a:cs typeface="Poppins" panose="020B0502040204020203" pitchFamily="2" charset="0"/>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5977.179999999993</c:v>
                </c:pt>
              </c:numCache>
            </c:numRef>
          </c:val>
          <c:extLst>
            <c:ext xmlns:c15="http://schemas.microsoft.com/office/drawing/2012/chart" uri="{02D57815-91ED-43cb-92C2-25804820EDAC}">
              <c15:datalabelsRange>
                <c15:f>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95FD-4778-ACD6-76B38C2CE483}"/>
            </c:ext>
          </c:extLst>
        </c:ser>
        <c:dLbls>
          <c:showLegendKey val="0"/>
          <c:showVal val="0"/>
          <c:showCatName val="0"/>
          <c:showSerName val="0"/>
          <c:showPercent val="0"/>
          <c:showBubbleSize val="0"/>
        </c:dLbls>
        <c:gapWidth val="50"/>
        <c:overlap val="100"/>
        <c:axId val="1651051920"/>
        <c:axId val="1651033200"/>
      </c:barChart>
      <c:catAx>
        <c:axId val="1651051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Poppins" panose="020B0502040204020203" pitchFamily="2" charset="0"/>
                <a:ea typeface="+mn-ea"/>
                <a:cs typeface="Poppins" panose="020B0502040204020203" pitchFamily="2" charset="0"/>
              </a:defRPr>
            </a:pPr>
            <a:endParaRPr lang="en-US"/>
          </a:p>
        </c:txPr>
        <c:crossAx val="1651033200"/>
        <c:crosses val="autoZero"/>
        <c:auto val="1"/>
        <c:lblAlgn val="ctr"/>
        <c:lblOffset val="100"/>
        <c:noMultiLvlLbl val="0"/>
      </c:catAx>
      <c:valAx>
        <c:axId val="1651033200"/>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Poppins" panose="020B0502040204020203" pitchFamily="2" charset="0"/>
                <a:ea typeface="+mn-ea"/>
                <a:cs typeface="Poppins" panose="020B0502040204020203" pitchFamily="2" charset="0"/>
              </a:defRPr>
            </a:pPr>
            <a:endParaRPr lang="en-US"/>
          </a:p>
        </c:txPr>
        <c:crossAx val="1651051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Poppins" panose="020B0502040204020203" pitchFamily="2" charset="0"/>
          <a:cs typeface="Poppins" panose="020B0502040204020203"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accent1">
                    <a:lumMod val="5000"/>
                    <a:lumOff val="95000"/>
                  </a:schemeClr>
                </a:gs>
                <a:gs pos="85000">
                  <a:schemeClr val="accent1">
                    <a:lumMod val="77000"/>
                  </a:schemeClr>
                </a:gs>
              </a:gsLst>
              <a:lin ang="0" scaled="1"/>
              <a:tileRect/>
            </a:gra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Poppins" panose="020B0502040204020203" pitchFamily="2" charset="0"/>
                    <a:ea typeface="+mn-ea"/>
                    <a:cs typeface="Poppins" panose="020B0502040204020203" pitchFamily="2"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Analysis!$Y$3:$Y$12</c:f>
              <c:strCache>
                <c:ptCount val="10"/>
                <c:pt idx="0">
                  <c:v>Product30</c:v>
                </c:pt>
                <c:pt idx="1">
                  <c:v>Product31</c:v>
                </c:pt>
                <c:pt idx="2">
                  <c:v>Product32</c:v>
                </c:pt>
                <c:pt idx="3">
                  <c:v>Product33</c:v>
                </c:pt>
                <c:pt idx="4">
                  <c:v>Product34</c:v>
                </c:pt>
                <c:pt idx="5">
                  <c:v>Product35</c:v>
                </c:pt>
                <c:pt idx="6">
                  <c:v>Product36</c:v>
                </c:pt>
                <c:pt idx="7">
                  <c:v>Product37</c:v>
                </c:pt>
                <c:pt idx="8">
                  <c:v>Product38</c:v>
                </c:pt>
                <c:pt idx="9">
                  <c:v>Product39</c:v>
                </c:pt>
              </c:strCache>
            </c:strRef>
          </c:cat>
          <c:val>
            <c:numRef>
              <c:f>Analysis!$Z$3:$Z$12</c:f>
              <c:numCache>
                <c:formatCode>"$"#,##0</c:formatCode>
                <c:ptCount val="10"/>
                <c:pt idx="0">
                  <c:v>22945.919999999998</c:v>
                </c:pt>
                <c:pt idx="1">
                  <c:v>6249.5999999999995</c:v>
                </c:pt>
                <c:pt idx="2">
                  <c:v>16329.72</c:v>
                </c:pt>
                <c:pt idx="3">
                  <c:v>13645.800000000001</c:v>
                </c:pt>
                <c:pt idx="4">
                  <c:v>8978.2000000000007</c:v>
                </c:pt>
                <c:pt idx="5">
                  <c:v>703.5</c:v>
                </c:pt>
                <c:pt idx="6">
                  <c:v>7222.5</c:v>
                </c:pt>
                <c:pt idx="7">
                  <c:v>5145.6000000000004</c:v>
                </c:pt>
                <c:pt idx="8">
                  <c:v>8871.1200000000008</c:v>
                </c:pt>
                <c:pt idx="9">
                  <c:v>3957.15</c:v>
                </c:pt>
              </c:numCache>
            </c:numRef>
          </c:val>
          <c:extLst>
            <c:ext xmlns:c16="http://schemas.microsoft.com/office/drawing/2014/chart" uri="{C3380CC4-5D6E-409C-BE32-E72D297353CC}">
              <c16:uniqueId val="{00000000-BC0A-4645-8642-A4A981036CA8}"/>
            </c:ext>
          </c:extLst>
        </c:ser>
        <c:dLbls>
          <c:showLegendKey val="0"/>
          <c:showVal val="0"/>
          <c:showCatName val="0"/>
          <c:showSerName val="0"/>
          <c:showPercent val="0"/>
          <c:showBubbleSize val="0"/>
        </c:dLbls>
        <c:gapWidth val="50"/>
        <c:axId val="1124322304"/>
        <c:axId val="1124338528"/>
      </c:barChart>
      <c:catAx>
        <c:axId val="11243223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Poppins" panose="020B0502040204020203" pitchFamily="2" charset="0"/>
                <a:ea typeface="+mn-ea"/>
                <a:cs typeface="Poppins" panose="020B0502040204020203" pitchFamily="2" charset="0"/>
              </a:defRPr>
            </a:pPr>
            <a:endParaRPr lang="en-US"/>
          </a:p>
        </c:txPr>
        <c:crossAx val="1124338528"/>
        <c:crosses val="autoZero"/>
        <c:auto val="1"/>
        <c:lblAlgn val="ctr"/>
        <c:lblOffset val="100"/>
        <c:noMultiLvlLbl val="0"/>
      </c:catAx>
      <c:valAx>
        <c:axId val="1124338528"/>
        <c:scaling>
          <c:orientation val="minMax"/>
        </c:scaling>
        <c:delete val="1"/>
        <c:axPos val="b"/>
        <c:numFmt formatCode="&quot;$&quot;#,##0" sourceLinked="1"/>
        <c:majorTickMark val="out"/>
        <c:minorTickMark val="none"/>
        <c:tickLblPos val="nextTo"/>
        <c:crossAx val="112432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Poppins" panose="020B0502040204020203" pitchFamily="2" charset="0"/>
          <a:cs typeface="Poppins" panose="020B0502040204020203"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[b2c sales.xlsx]Analysis!Sales Type</c:name>
    <c:fmtId val="1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noFill/>
          </a:ln>
          <a:effectLst>
            <a:outerShdw blurRad="50800" dist="38100" dir="2700000" algn="tl" rotWithShape="0">
              <a:prstClr val="black">
                <a:alpha val="40000"/>
              </a:prstClr>
            </a:outerShdw>
          </a:effectLst>
        </c:spPr>
      </c:pivotFmt>
      <c:pivotFmt>
        <c:idx val="10"/>
        <c:spPr>
          <a:solidFill>
            <a:schemeClr val="accent1"/>
          </a:solidFill>
          <a:ln w="19050">
            <a:noFill/>
          </a:ln>
          <a:effectLst>
            <a:outerShdw blurRad="50800" dist="38100" dir="2700000" algn="tl" rotWithShape="0">
              <a:prstClr val="black">
                <a:alpha val="40000"/>
              </a:prstClr>
            </a:outerShdw>
          </a:effectLst>
        </c:spPr>
      </c:pivotFmt>
      <c:pivotFmt>
        <c:idx val="11"/>
        <c:spPr>
          <a:solidFill>
            <a:schemeClr val="accent1"/>
          </a:solidFill>
          <a:ln w="19050">
            <a:noFill/>
          </a:ln>
          <a:effectLst>
            <a:outerShdw blurRad="50800" dist="38100" dir="2700000" algn="tl" rotWithShape="0">
              <a:prstClr val="black">
                <a:alpha val="40000"/>
              </a:prstClr>
            </a:outerShdw>
          </a:effectLst>
        </c:spPr>
      </c:pivotFmt>
    </c:pivotFmts>
    <c:plotArea>
      <c:layout/>
      <c:pieChart>
        <c:varyColors val="1"/>
        <c:ser>
          <c:idx val="0"/>
          <c:order val="0"/>
          <c:tx>
            <c:strRef>
              <c:f>Analysis!$AL$1</c:f>
              <c:strCache>
                <c:ptCount val="1"/>
                <c:pt idx="0">
                  <c:v>Total</c:v>
                </c:pt>
              </c:strCache>
            </c:strRef>
          </c:tx>
          <c:spPr>
            <a:ln>
              <a:noFill/>
            </a:ln>
            <a:effectLst>
              <a:outerShdw blurRad="50800" dist="38100" dir="2700000" algn="tl" rotWithShape="0">
                <a:prstClr val="black">
                  <a:alpha val="40000"/>
                </a:prstClr>
              </a:outerShdw>
            </a:effectLst>
          </c:spPr>
          <c:dPt>
            <c:idx val="0"/>
            <c:bubble3D val="0"/>
            <c:spPr>
              <a:solidFill>
                <a:schemeClr val="accent1"/>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033D-47E7-8C76-1A90AB74D712}"/>
              </c:ext>
            </c:extLst>
          </c:dPt>
          <c:dPt>
            <c:idx val="1"/>
            <c:bubble3D val="0"/>
            <c:spPr>
              <a:solidFill>
                <a:schemeClr val="accent2"/>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033D-47E7-8C76-1A90AB74D712}"/>
              </c:ext>
            </c:extLst>
          </c:dPt>
          <c:dPt>
            <c:idx val="2"/>
            <c:bubble3D val="0"/>
            <c:spPr>
              <a:solidFill>
                <a:schemeClr val="accent3"/>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5-033D-47E7-8C76-1A90AB74D712}"/>
              </c:ext>
            </c:extLst>
          </c:dPt>
          <c:dLbls>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Analysis!$AK$2:$AK$4</c:f>
              <c:strCache>
                <c:ptCount val="3"/>
                <c:pt idx="0">
                  <c:v>Direct Sales</c:v>
                </c:pt>
                <c:pt idx="1">
                  <c:v>Online</c:v>
                </c:pt>
                <c:pt idx="2">
                  <c:v>Wholesaler</c:v>
                </c:pt>
              </c:strCache>
            </c:strRef>
          </c:cat>
          <c:val>
            <c:numRef>
              <c:f>Analysis!$AL$2:$AL$4</c:f>
              <c:numCache>
                <c:formatCode>General</c:formatCode>
                <c:ptCount val="3"/>
                <c:pt idx="0">
                  <c:v>208140.15000000005</c:v>
                </c:pt>
                <c:pt idx="1">
                  <c:v>133923.87000000002</c:v>
                </c:pt>
                <c:pt idx="2">
                  <c:v>59493.100000000006</c:v>
                </c:pt>
              </c:numCache>
            </c:numRef>
          </c:val>
          <c:extLst>
            <c:ext xmlns:c16="http://schemas.microsoft.com/office/drawing/2014/chart" uri="{C3380CC4-5D6E-409C-BE32-E72D297353CC}">
              <c16:uniqueId val="{00000006-033D-47E7-8C76-1A90AB74D71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[b2c sales.xlsx]Analysis!Payment Mode</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2"/>
                  </a:solidFill>
                  <a:latin typeface="Poppins" panose="020B0502040204020203" pitchFamily="2" charset="0"/>
                  <a:ea typeface="+mn-ea"/>
                  <a:cs typeface="Poppins" panose="020B0502040204020203" pitchFamily="2" charset="0"/>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noFill/>
          </a:ln>
          <a:effectLst/>
        </c:spPr>
      </c:pivotFmt>
      <c:pivotFmt>
        <c:idx val="8"/>
        <c:spPr>
          <a:solidFill>
            <a:schemeClr val="accent1"/>
          </a:solidFill>
          <a:ln w="19050">
            <a:noFill/>
          </a:ln>
          <a:effectLst/>
        </c:spPr>
      </c:pivotFmt>
    </c:pivotFmts>
    <c:plotArea>
      <c:layout/>
      <c:pieChart>
        <c:varyColors val="1"/>
        <c:ser>
          <c:idx val="0"/>
          <c:order val="0"/>
          <c:tx>
            <c:strRef>
              <c:f>Analysis!$AO$1</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5747-4FDE-BDCD-42C0F897BA33}"/>
              </c:ext>
            </c:extLst>
          </c:dPt>
          <c:dPt>
            <c:idx val="1"/>
            <c:bubble3D val="0"/>
            <c:spPr>
              <a:solidFill>
                <a:schemeClr val="accent2"/>
              </a:solidFill>
              <a:ln w="19050">
                <a:noFill/>
              </a:ln>
              <a:effectLst/>
            </c:spPr>
            <c:extLst>
              <c:ext xmlns:c16="http://schemas.microsoft.com/office/drawing/2014/chart" uri="{C3380CC4-5D6E-409C-BE32-E72D297353CC}">
                <c16:uniqueId val="{00000003-5747-4FDE-BDCD-42C0F897BA33}"/>
              </c:ext>
            </c:extLst>
          </c:dPt>
          <c:dLbls>
            <c:spPr>
              <a:noFill/>
              <a:ln>
                <a:noFill/>
              </a:ln>
              <a:effectLst/>
            </c:spPr>
            <c:txPr>
              <a:bodyPr rot="0" spcFirstLastPara="1" vertOverflow="ellipsis" vert="horz" wrap="square" anchor="ctr" anchorCtr="1"/>
              <a:lstStyle/>
              <a:p>
                <a:pPr>
                  <a:defRPr sz="1000" b="1" i="0" u="none" strike="noStrike" kern="1200" baseline="0">
                    <a:solidFill>
                      <a:schemeClr val="bg2"/>
                    </a:solidFill>
                    <a:latin typeface="Poppins" panose="020B0502040204020203" pitchFamily="2" charset="0"/>
                    <a:ea typeface="+mn-ea"/>
                    <a:cs typeface="Poppins" panose="020B0502040204020203" pitchFamily="2" charset="0"/>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Analysis!$AN$2:$AN$3</c:f>
              <c:strCache>
                <c:ptCount val="2"/>
                <c:pt idx="0">
                  <c:v>Cash</c:v>
                </c:pt>
                <c:pt idx="1">
                  <c:v>Online</c:v>
                </c:pt>
              </c:strCache>
            </c:strRef>
          </c:cat>
          <c:val>
            <c:numRef>
              <c:f>Analysis!$AO$2:$AO$3</c:f>
              <c:numCache>
                <c:formatCode>General</c:formatCode>
                <c:ptCount val="2"/>
                <c:pt idx="0">
                  <c:v>199516.90000000008</c:v>
                </c:pt>
                <c:pt idx="1">
                  <c:v>202040.21999999994</c:v>
                </c:pt>
              </c:numCache>
            </c:numRef>
          </c:val>
          <c:extLst>
            <c:ext xmlns:c16="http://schemas.microsoft.com/office/drawing/2014/chart" uri="{C3380CC4-5D6E-409C-BE32-E72D297353CC}">
              <c16:uniqueId val="{00000004-5747-4FDE-BDCD-42C0F897BA3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Poppins" panose="020B0502040204020203" pitchFamily="2" charset="0"/>
              <a:ea typeface="+mn-ea"/>
              <a:cs typeface="Poppins" panose="020B0502040204020203"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2"/>
          </a:solidFill>
          <a:latin typeface="Poppins" panose="020B0502040204020203" pitchFamily="2" charset="0"/>
          <a:cs typeface="Poppins" panose="020B0502040204020203"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[b2c sales.xlsx]Analysis!Daily</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lumMod val="5000"/>
                  <a:lumOff val="95000"/>
                </a:schemeClr>
              </a:gs>
              <a:gs pos="85000">
                <a:schemeClr val="accent1">
                  <a:lumMod val="77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1">
                  <a:lumMod val="5000"/>
                  <a:lumOff val="95000"/>
                </a:schemeClr>
              </a:gs>
              <a:gs pos="85000">
                <a:schemeClr val="accent1">
                  <a:lumMod val="77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1">
                  <a:lumMod val="5000"/>
                  <a:lumOff val="95000"/>
                </a:schemeClr>
              </a:gs>
              <a:gs pos="85000">
                <a:schemeClr val="accent1">
                  <a:lumMod val="77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gradFill flip="none" rotWithShape="1">
              <a:gsLst>
                <a:gs pos="0">
                  <a:schemeClr val="accent1">
                    <a:lumMod val="5000"/>
                    <a:lumOff val="95000"/>
                  </a:schemeClr>
                </a:gs>
                <a:gs pos="85000">
                  <a:schemeClr val="accent1">
                    <a:lumMod val="77000"/>
                  </a:schemeClr>
                </a:gs>
              </a:gsLst>
              <a:lin ang="16200000" scaled="1"/>
              <a:tileRect/>
            </a:gra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7065.2999999999993</c:v>
                </c:pt>
              </c:numCache>
            </c:numRef>
          </c:val>
          <c:extLst>
            <c:ext xmlns:c16="http://schemas.microsoft.com/office/drawing/2014/chart" uri="{C3380CC4-5D6E-409C-BE32-E72D297353CC}">
              <c16:uniqueId val="{00000000-98A2-49ED-B3E5-4996C2A5D77A}"/>
            </c:ext>
          </c:extLst>
        </c:ser>
        <c:dLbls>
          <c:showLegendKey val="0"/>
          <c:showVal val="0"/>
          <c:showCatName val="0"/>
          <c:showSerName val="0"/>
          <c:showPercent val="0"/>
          <c:showBubbleSize val="0"/>
        </c:dLbls>
        <c:axId val="1637488992"/>
        <c:axId val="1637478176"/>
      </c:areaChart>
      <c:catAx>
        <c:axId val="16374889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637478176"/>
        <c:crosses val="autoZero"/>
        <c:auto val="1"/>
        <c:lblAlgn val="ctr"/>
        <c:lblOffset val="100"/>
        <c:noMultiLvlLbl val="0"/>
      </c:catAx>
      <c:valAx>
        <c:axId val="1637478176"/>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63748899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Sales</c:v>
                </c:pt>
              </c:strCache>
            </c:strRef>
          </c:tx>
          <c:spPr>
            <a:gradFill>
              <a:gsLst>
                <a:gs pos="0">
                  <a:schemeClr val="accent1">
                    <a:lumMod val="5000"/>
                    <a:lumOff val="95000"/>
                  </a:schemeClr>
                </a:gs>
                <a:gs pos="85000">
                  <a:schemeClr val="accent1">
                    <a:lumMod val="75000"/>
                  </a:schemeClr>
                </a:gs>
              </a:gsLst>
              <a:lin ang="5400000" scaled="1"/>
            </a:gra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37243.179999999993</c:v>
                </c:pt>
              </c:numCache>
            </c:numRef>
          </c:val>
          <c:extLst>
            <c:ext xmlns:c16="http://schemas.microsoft.com/office/drawing/2014/chart" uri="{C3380CC4-5D6E-409C-BE32-E72D297353CC}">
              <c16:uniqueId val="{00000000-72AF-4C55-96D2-732C22C8109B}"/>
            </c:ext>
          </c:extLst>
        </c:ser>
        <c:ser>
          <c:idx val="1"/>
          <c:order val="1"/>
          <c:tx>
            <c:strRef>
              <c:f>Analysis!$M$2</c:f>
              <c:strCache>
                <c:ptCount val="1"/>
                <c:pt idx="0">
                  <c:v>Profit</c:v>
                </c:pt>
              </c:strCache>
            </c:strRef>
          </c:tx>
          <c:spPr>
            <a:solidFill>
              <a:schemeClr val="accent2"/>
            </a:solidFill>
            <a:ln>
              <a:noFill/>
            </a:ln>
            <a:effectLst/>
          </c:spPr>
          <c:invertIfNegative val="0"/>
          <c:dLbls>
            <c:dLbl>
              <c:idx val="0"/>
              <c:tx>
                <c:rich>
                  <a:bodyPr/>
                  <a:lstStyle/>
                  <a:p>
                    <a:fld id="{94EDB96C-2796-47B7-BEF5-8E5152769C5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2AF-4C55-96D2-732C22C8109B}"/>
                </c:ext>
              </c:extLst>
            </c:dLbl>
            <c:dLbl>
              <c:idx val="1"/>
              <c:tx>
                <c:rich>
                  <a:bodyPr/>
                  <a:lstStyle/>
                  <a:p>
                    <a:fld id="{742C7F2E-946D-4311-B8CE-8D44CE7B725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72AF-4C55-96D2-732C22C8109B}"/>
                </c:ext>
              </c:extLst>
            </c:dLbl>
            <c:dLbl>
              <c:idx val="2"/>
              <c:tx>
                <c:rich>
                  <a:bodyPr/>
                  <a:lstStyle/>
                  <a:p>
                    <a:fld id="{20244FCA-087B-48CD-8F73-E3FA9DC389A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2AF-4C55-96D2-732C22C8109B}"/>
                </c:ext>
              </c:extLst>
            </c:dLbl>
            <c:dLbl>
              <c:idx val="3"/>
              <c:tx>
                <c:rich>
                  <a:bodyPr/>
                  <a:lstStyle/>
                  <a:p>
                    <a:fld id="{1EB7DAF0-FBDB-48FE-893B-75AE4F5CF33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2AF-4C55-96D2-732C22C8109B}"/>
                </c:ext>
              </c:extLst>
            </c:dLbl>
            <c:dLbl>
              <c:idx val="4"/>
              <c:tx>
                <c:rich>
                  <a:bodyPr/>
                  <a:lstStyle/>
                  <a:p>
                    <a:fld id="{3075C6ED-AC5F-4C3A-9002-8E6AE3B9638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2AF-4C55-96D2-732C22C8109B}"/>
                </c:ext>
              </c:extLst>
            </c:dLbl>
            <c:dLbl>
              <c:idx val="5"/>
              <c:tx>
                <c:rich>
                  <a:bodyPr/>
                  <a:lstStyle/>
                  <a:p>
                    <a:fld id="{1E007FD9-E3E9-42CF-AA99-75F2D97B8D3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2AF-4C55-96D2-732C22C8109B}"/>
                </c:ext>
              </c:extLst>
            </c:dLbl>
            <c:dLbl>
              <c:idx val="6"/>
              <c:tx>
                <c:rich>
                  <a:bodyPr/>
                  <a:lstStyle/>
                  <a:p>
                    <a:fld id="{18735BEE-7C27-4709-A0BA-35C078B1468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2AF-4C55-96D2-732C22C8109B}"/>
                </c:ext>
              </c:extLst>
            </c:dLbl>
            <c:dLbl>
              <c:idx val="7"/>
              <c:tx>
                <c:rich>
                  <a:bodyPr/>
                  <a:lstStyle/>
                  <a:p>
                    <a:fld id="{B31460B2-2AF0-4315-B55F-4DCFA9A98AC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2AF-4C55-96D2-732C22C8109B}"/>
                </c:ext>
              </c:extLst>
            </c:dLbl>
            <c:dLbl>
              <c:idx val="8"/>
              <c:tx>
                <c:rich>
                  <a:bodyPr/>
                  <a:lstStyle/>
                  <a:p>
                    <a:fld id="{030B628C-20FC-4766-8527-080D593DB45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2AF-4C55-96D2-732C22C8109B}"/>
                </c:ext>
              </c:extLst>
            </c:dLbl>
            <c:dLbl>
              <c:idx val="9"/>
              <c:tx>
                <c:rich>
                  <a:bodyPr/>
                  <a:lstStyle/>
                  <a:p>
                    <a:fld id="{5FCA2711-C842-437D-AB95-648D3E0EA36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2AF-4C55-96D2-732C22C8109B}"/>
                </c:ext>
              </c:extLst>
            </c:dLbl>
            <c:dLbl>
              <c:idx val="10"/>
              <c:tx>
                <c:rich>
                  <a:bodyPr/>
                  <a:lstStyle/>
                  <a:p>
                    <a:fld id="{FDB821FA-DEA6-4910-9D50-03EB097B1A2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2AF-4C55-96D2-732C22C8109B}"/>
                </c:ext>
              </c:extLst>
            </c:dLbl>
            <c:dLbl>
              <c:idx val="11"/>
              <c:tx>
                <c:rich>
                  <a:bodyPr/>
                  <a:lstStyle/>
                  <a:p>
                    <a:fld id="{61F381B8-4B7C-404D-AA96-AAAC5B8BE84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72AF-4C55-96D2-732C22C8109B}"/>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Poppins" panose="020B0502040204020203" pitchFamily="2" charset="0"/>
                    <a:ea typeface="+mn-ea"/>
                    <a:cs typeface="Poppins" panose="020B0502040204020203" pitchFamily="2" charset="0"/>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5977.179999999993</c:v>
                </c:pt>
              </c:numCache>
            </c:numRef>
          </c:val>
          <c:extLst>
            <c:ext xmlns:c15="http://schemas.microsoft.com/office/drawing/2012/chart" uri="{02D57815-91ED-43cb-92C2-25804820EDAC}">
              <c15:datalabelsRange>
                <c15:f>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72AF-4C55-96D2-732C22C8109B}"/>
            </c:ext>
          </c:extLst>
        </c:ser>
        <c:dLbls>
          <c:showLegendKey val="0"/>
          <c:showVal val="0"/>
          <c:showCatName val="0"/>
          <c:showSerName val="0"/>
          <c:showPercent val="0"/>
          <c:showBubbleSize val="0"/>
        </c:dLbls>
        <c:gapWidth val="50"/>
        <c:overlap val="100"/>
        <c:axId val="1651051920"/>
        <c:axId val="1651033200"/>
      </c:barChart>
      <c:catAx>
        <c:axId val="1651051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Poppins" panose="020B0502040204020203" pitchFamily="2" charset="0"/>
                <a:ea typeface="+mn-ea"/>
                <a:cs typeface="Poppins" panose="020B0502040204020203" pitchFamily="2" charset="0"/>
              </a:defRPr>
            </a:pPr>
            <a:endParaRPr lang="en-US"/>
          </a:p>
        </c:txPr>
        <c:crossAx val="1651033200"/>
        <c:crosses val="autoZero"/>
        <c:auto val="1"/>
        <c:lblAlgn val="ctr"/>
        <c:lblOffset val="100"/>
        <c:noMultiLvlLbl val="0"/>
      </c:catAx>
      <c:valAx>
        <c:axId val="1651033200"/>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Poppins" panose="020B0502040204020203" pitchFamily="2" charset="0"/>
                <a:ea typeface="+mn-ea"/>
                <a:cs typeface="Poppins" panose="020B0502040204020203" pitchFamily="2" charset="0"/>
              </a:defRPr>
            </a:pPr>
            <a:endParaRPr lang="en-US"/>
          </a:p>
        </c:txPr>
        <c:crossAx val="1651051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Poppins" panose="020B0502040204020203" pitchFamily="2" charset="0"/>
          <a:cs typeface="Poppins" panose="020B0502040204020203"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accent1">
                    <a:lumMod val="5000"/>
                    <a:lumOff val="95000"/>
                  </a:schemeClr>
                </a:gs>
                <a:gs pos="85000">
                  <a:schemeClr val="accent1">
                    <a:lumMod val="77000"/>
                  </a:schemeClr>
                </a:gs>
              </a:gsLst>
              <a:lin ang="0" scaled="1"/>
              <a:tileRect/>
            </a:gra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Poppins" panose="020B0502040204020203" pitchFamily="2" charset="0"/>
                    <a:ea typeface="+mn-ea"/>
                    <a:cs typeface="Poppins" panose="020B0502040204020203" pitchFamily="2"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Analysis!$Y$3:$Y$12</c:f>
              <c:strCache>
                <c:ptCount val="10"/>
                <c:pt idx="0">
                  <c:v>Product30</c:v>
                </c:pt>
                <c:pt idx="1">
                  <c:v>Product31</c:v>
                </c:pt>
                <c:pt idx="2">
                  <c:v>Product32</c:v>
                </c:pt>
                <c:pt idx="3">
                  <c:v>Product33</c:v>
                </c:pt>
                <c:pt idx="4">
                  <c:v>Product34</c:v>
                </c:pt>
                <c:pt idx="5">
                  <c:v>Product35</c:v>
                </c:pt>
                <c:pt idx="6">
                  <c:v>Product36</c:v>
                </c:pt>
                <c:pt idx="7">
                  <c:v>Product37</c:v>
                </c:pt>
                <c:pt idx="8">
                  <c:v>Product38</c:v>
                </c:pt>
                <c:pt idx="9">
                  <c:v>Product39</c:v>
                </c:pt>
              </c:strCache>
            </c:strRef>
          </c:cat>
          <c:val>
            <c:numRef>
              <c:f>Analysis!$Z$3:$Z$12</c:f>
              <c:numCache>
                <c:formatCode>"$"#,##0</c:formatCode>
                <c:ptCount val="10"/>
                <c:pt idx="0">
                  <c:v>22945.919999999998</c:v>
                </c:pt>
                <c:pt idx="1">
                  <c:v>6249.5999999999995</c:v>
                </c:pt>
                <c:pt idx="2">
                  <c:v>16329.72</c:v>
                </c:pt>
                <c:pt idx="3">
                  <c:v>13645.800000000001</c:v>
                </c:pt>
                <c:pt idx="4">
                  <c:v>8978.2000000000007</c:v>
                </c:pt>
                <c:pt idx="5">
                  <c:v>703.5</c:v>
                </c:pt>
                <c:pt idx="6">
                  <c:v>7222.5</c:v>
                </c:pt>
                <c:pt idx="7">
                  <c:v>5145.6000000000004</c:v>
                </c:pt>
                <c:pt idx="8">
                  <c:v>8871.1200000000008</c:v>
                </c:pt>
                <c:pt idx="9">
                  <c:v>3957.15</c:v>
                </c:pt>
              </c:numCache>
            </c:numRef>
          </c:val>
          <c:extLst>
            <c:ext xmlns:c16="http://schemas.microsoft.com/office/drawing/2014/chart" uri="{C3380CC4-5D6E-409C-BE32-E72D297353CC}">
              <c16:uniqueId val="{00000000-3E2D-4EA3-9E43-692449140386}"/>
            </c:ext>
          </c:extLst>
        </c:ser>
        <c:dLbls>
          <c:showLegendKey val="0"/>
          <c:showVal val="0"/>
          <c:showCatName val="0"/>
          <c:showSerName val="0"/>
          <c:showPercent val="0"/>
          <c:showBubbleSize val="0"/>
        </c:dLbls>
        <c:gapWidth val="50"/>
        <c:axId val="1124322304"/>
        <c:axId val="1124338528"/>
      </c:barChart>
      <c:catAx>
        <c:axId val="11243223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Poppins" panose="020B0502040204020203" pitchFamily="2" charset="0"/>
                <a:ea typeface="+mn-ea"/>
                <a:cs typeface="Poppins" panose="020B0502040204020203" pitchFamily="2" charset="0"/>
              </a:defRPr>
            </a:pPr>
            <a:endParaRPr lang="en-US"/>
          </a:p>
        </c:txPr>
        <c:crossAx val="1124338528"/>
        <c:crosses val="autoZero"/>
        <c:auto val="1"/>
        <c:lblAlgn val="ctr"/>
        <c:lblOffset val="100"/>
        <c:noMultiLvlLbl val="0"/>
      </c:catAx>
      <c:valAx>
        <c:axId val="1124338528"/>
        <c:scaling>
          <c:orientation val="minMax"/>
        </c:scaling>
        <c:delete val="1"/>
        <c:axPos val="b"/>
        <c:numFmt formatCode="&quot;$&quot;#,##0" sourceLinked="1"/>
        <c:majorTickMark val="out"/>
        <c:minorTickMark val="none"/>
        <c:tickLblPos val="nextTo"/>
        <c:crossAx val="112432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Poppins" panose="020B0502040204020203" pitchFamily="2" charset="0"/>
          <a:cs typeface="Poppins" panose="020B0502040204020203"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[b2c sales.xlsx]Analysis!Sales Type</c:name>
    <c:fmtId val="1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noFill/>
          </a:ln>
          <a:effectLst>
            <a:outerShdw blurRad="50800" dist="38100" dir="2700000" algn="tl" rotWithShape="0">
              <a:prstClr val="black">
                <a:alpha val="40000"/>
              </a:prstClr>
            </a:outerShdw>
          </a:effectLst>
        </c:spPr>
      </c:pivotFmt>
      <c:pivotFmt>
        <c:idx val="10"/>
        <c:spPr>
          <a:solidFill>
            <a:schemeClr val="accent1"/>
          </a:solidFill>
          <a:ln w="19050">
            <a:noFill/>
          </a:ln>
          <a:effectLst>
            <a:outerShdw blurRad="50800" dist="38100" dir="2700000" algn="tl" rotWithShape="0">
              <a:prstClr val="black">
                <a:alpha val="40000"/>
              </a:prstClr>
            </a:outerShdw>
          </a:effectLst>
        </c:spPr>
      </c:pivotFmt>
      <c:pivotFmt>
        <c:idx val="11"/>
        <c:spPr>
          <a:solidFill>
            <a:schemeClr val="accent1"/>
          </a:solidFill>
          <a:ln w="19050">
            <a:noFill/>
          </a:ln>
          <a:effectLst>
            <a:outerShdw blurRad="50800" dist="38100" dir="2700000" algn="tl" rotWithShape="0">
              <a:prstClr val="black">
                <a:alpha val="40000"/>
              </a:prstClr>
            </a:outerShdw>
          </a:effectLst>
        </c:spPr>
      </c:pivotFmt>
      <c:pivotFmt>
        <c:idx val="12"/>
        <c:spPr>
          <a:solidFill>
            <a:schemeClr val="accent1"/>
          </a:solidFill>
          <a:ln w="19050">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noFill/>
          </a:ln>
          <a:effectLst>
            <a:outerShdw blurRad="50800" dist="38100" dir="2700000" algn="tl" rotWithShape="0">
              <a:prstClr val="black">
                <a:alpha val="40000"/>
              </a:prstClr>
            </a:outerShdw>
          </a:effectLst>
        </c:spPr>
      </c:pivotFmt>
      <c:pivotFmt>
        <c:idx val="14"/>
        <c:spPr>
          <a:solidFill>
            <a:schemeClr val="accent1"/>
          </a:solidFill>
          <a:ln w="19050">
            <a:noFill/>
          </a:ln>
          <a:effectLst>
            <a:outerShdw blurRad="50800" dist="38100" dir="2700000" algn="tl" rotWithShape="0">
              <a:prstClr val="black">
                <a:alpha val="40000"/>
              </a:prstClr>
            </a:outerShdw>
          </a:effectLst>
        </c:spPr>
      </c:pivotFmt>
      <c:pivotFmt>
        <c:idx val="15"/>
        <c:spPr>
          <a:solidFill>
            <a:schemeClr val="accent1"/>
          </a:solidFill>
          <a:ln w="19050">
            <a:noFill/>
          </a:ln>
          <a:effectLst>
            <a:outerShdw blurRad="50800" dist="38100" dir="2700000" algn="tl" rotWithShape="0">
              <a:prstClr val="black">
                <a:alpha val="40000"/>
              </a:prstClr>
            </a:outerShdw>
          </a:effectLst>
        </c:spPr>
      </c:pivotFmt>
      <c:pivotFmt>
        <c:idx val="16"/>
        <c:spPr>
          <a:solidFill>
            <a:schemeClr val="accent1"/>
          </a:solidFill>
          <a:ln w="19050">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w="19050">
            <a:noFill/>
          </a:ln>
          <a:effectLst>
            <a:outerShdw blurRad="50800" dist="38100" dir="2700000" algn="tl" rotWithShape="0">
              <a:prstClr val="black">
                <a:alpha val="40000"/>
              </a:prstClr>
            </a:outerShdw>
          </a:effectLst>
        </c:spPr>
      </c:pivotFmt>
      <c:pivotFmt>
        <c:idx val="18"/>
        <c:spPr>
          <a:solidFill>
            <a:schemeClr val="accent1"/>
          </a:solidFill>
          <a:ln w="19050">
            <a:noFill/>
          </a:ln>
          <a:effectLst>
            <a:outerShdw blurRad="50800" dist="38100" dir="2700000" algn="tl" rotWithShape="0">
              <a:prstClr val="black">
                <a:alpha val="40000"/>
              </a:prstClr>
            </a:outerShdw>
          </a:effectLst>
        </c:spPr>
      </c:pivotFmt>
      <c:pivotFmt>
        <c:idx val="19"/>
        <c:spPr>
          <a:solidFill>
            <a:schemeClr val="accent1"/>
          </a:solidFill>
          <a:ln w="19050">
            <a:noFill/>
          </a:ln>
          <a:effectLst>
            <a:outerShdw blurRad="50800" dist="38100" dir="2700000" algn="tl" rotWithShape="0">
              <a:prstClr val="black">
                <a:alpha val="40000"/>
              </a:prstClr>
            </a:outerShdw>
          </a:effectLst>
        </c:spPr>
      </c:pivotFmt>
    </c:pivotFmts>
    <c:plotArea>
      <c:layout/>
      <c:pieChart>
        <c:varyColors val="1"/>
        <c:ser>
          <c:idx val="0"/>
          <c:order val="0"/>
          <c:tx>
            <c:strRef>
              <c:f>Analysis!$AL$1</c:f>
              <c:strCache>
                <c:ptCount val="1"/>
                <c:pt idx="0">
                  <c:v>Total</c:v>
                </c:pt>
              </c:strCache>
            </c:strRef>
          </c:tx>
          <c:spPr>
            <a:ln>
              <a:noFill/>
            </a:ln>
            <a:effectLst>
              <a:outerShdw blurRad="50800" dist="38100" dir="2700000" algn="tl" rotWithShape="0">
                <a:prstClr val="black">
                  <a:alpha val="40000"/>
                </a:prstClr>
              </a:outerShdw>
            </a:effectLst>
          </c:spPr>
          <c:dPt>
            <c:idx val="0"/>
            <c:bubble3D val="0"/>
            <c:spPr>
              <a:solidFill>
                <a:schemeClr val="accent1"/>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FB99-483D-B425-205454EA74AB}"/>
              </c:ext>
            </c:extLst>
          </c:dPt>
          <c:dPt>
            <c:idx val="1"/>
            <c:bubble3D val="0"/>
            <c:spPr>
              <a:solidFill>
                <a:schemeClr val="accent2"/>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FB99-483D-B425-205454EA74AB}"/>
              </c:ext>
            </c:extLst>
          </c:dPt>
          <c:dPt>
            <c:idx val="2"/>
            <c:bubble3D val="0"/>
            <c:spPr>
              <a:solidFill>
                <a:schemeClr val="accent3"/>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5-FB99-483D-B425-205454EA74AB}"/>
              </c:ext>
            </c:extLst>
          </c:dPt>
          <c:dLbls>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Analysis!$AK$2:$AK$4</c:f>
              <c:strCache>
                <c:ptCount val="3"/>
                <c:pt idx="0">
                  <c:v>Direct Sales</c:v>
                </c:pt>
                <c:pt idx="1">
                  <c:v>Online</c:v>
                </c:pt>
                <c:pt idx="2">
                  <c:v>Wholesaler</c:v>
                </c:pt>
              </c:strCache>
            </c:strRef>
          </c:cat>
          <c:val>
            <c:numRef>
              <c:f>Analysis!$AL$2:$AL$4</c:f>
              <c:numCache>
                <c:formatCode>General</c:formatCode>
                <c:ptCount val="3"/>
                <c:pt idx="0">
                  <c:v>208140.15000000005</c:v>
                </c:pt>
                <c:pt idx="1">
                  <c:v>133923.87000000002</c:v>
                </c:pt>
                <c:pt idx="2">
                  <c:v>59493.100000000006</c:v>
                </c:pt>
              </c:numCache>
            </c:numRef>
          </c:val>
          <c:extLst>
            <c:ext xmlns:c16="http://schemas.microsoft.com/office/drawing/2014/chart" uri="{C3380CC4-5D6E-409C-BE32-E72D297353CC}">
              <c16:uniqueId val="{00000006-FB99-483D-B425-205454EA74A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[b2c sales.xlsx]Analysis!Payment Mode</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2"/>
                  </a:solidFill>
                  <a:latin typeface="Poppins" panose="020B0502040204020203" pitchFamily="2" charset="0"/>
                  <a:ea typeface="+mn-ea"/>
                  <a:cs typeface="Poppins" panose="020B0502040204020203" pitchFamily="2" charset="0"/>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noFill/>
          </a:ln>
          <a:effectLst/>
        </c:spPr>
      </c:pivotFmt>
      <c:pivotFmt>
        <c:idx val="8"/>
        <c:spPr>
          <a:solidFill>
            <a:schemeClr val="accent1"/>
          </a:solidFill>
          <a:ln w="19050">
            <a:noFill/>
          </a:ln>
          <a:effectLst/>
        </c:spPr>
      </c:pivotFmt>
      <c:pivotFmt>
        <c:idx val="9"/>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2"/>
                  </a:solidFill>
                  <a:latin typeface="Poppins" panose="020B0502040204020203" pitchFamily="2" charset="0"/>
                  <a:ea typeface="+mn-ea"/>
                  <a:cs typeface="Poppins" panose="020B0502040204020203" pitchFamily="2" charset="0"/>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noFill/>
          </a:ln>
          <a:effectLst/>
        </c:spPr>
      </c:pivotFmt>
      <c:pivotFmt>
        <c:idx val="11"/>
        <c:spPr>
          <a:solidFill>
            <a:schemeClr val="accent1"/>
          </a:solidFill>
          <a:ln w="19050">
            <a:noFill/>
          </a:ln>
          <a:effectLst/>
        </c:spPr>
      </c:pivotFmt>
      <c:pivotFmt>
        <c:idx val="12"/>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2"/>
                  </a:solidFill>
                  <a:latin typeface="Poppins" panose="020B0502040204020203" pitchFamily="2" charset="0"/>
                  <a:ea typeface="+mn-ea"/>
                  <a:cs typeface="Poppins" panose="020B0502040204020203" pitchFamily="2" charset="0"/>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noFill/>
          </a:ln>
          <a:effectLst/>
        </c:spPr>
      </c:pivotFmt>
      <c:pivotFmt>
        <c:idx val="14"/>
        <c:spPr>
          <a:solidFill>
            <a:schemeClr val="accent1"/>
          </a:solidFill>
          <a:ln w="19050">
            <a:noFill/>
          </a:ln>
          <a:effectLst/>
        </c:spPr>
      </c:pivotFmt>
    </c:pivotFmts>
    <c:plotArea>
      <c:layout/>
      <c:pieChart>
        <c:varyColors val="1"/>
        <c:ser>
          <c:idx val="0"/>
          <c:order val="0"/>
          <c:tx>
            <c:strRef>
              <c:f>Analysis!$AO$1</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919A-4D91-A75A-C7828953AB7F}"/>
              </c:ext>
            </c:extLst>
          </c:dPt>
          <c:dPt>
            <c:idx val="1"/>
            <c:bubble3D val="0"/>
            <c:spPr>
              <a:solidFill>
                <a:schemeClr val="accent2"/>
              </a:solidFill>
              <a:ln w="19050">
                <a:noFill/>
              </a:ln>
              <a:effectLst/>
            </c:spPr>
            <c:extLst>
              <c:ext xmlns:c16="http://schemas.microsoft.com/office/drawing/2014/chart" uri="{C3380CC4-5D6E-409C-BE32-E72D297353CC}">
                <c16:uniqueId val="{00000003-919A-4D91-A75A-C7828953AB7F}"/>
              </c:ext>
            </c:extLst>
          </c:dPt>
          <c:dLbls>
            <c:spPr>
              <a:noFill/>
              <a:ln>
                <a:noFill/>
              </a:ln>
              <a:effectLst/>
            </c:spPr>
            <c:txPr>
              <a:bodyPr rot="0" spcFirstLastPara="1" vertOverflow="ellipsis" vert="horz" wrap="square" anchor="ctr" anchorCtr="1"/>
              <a:lstStyle/>
              <a:p>
                <a:pPr>
                  <a:defRPr sz="1000" b="1" i="0" u="none" strike="noStrike" kern="1200" baseline="0">
                    <a:solidFill>
                      <a:schemeClr val="bg2"/>
                    </a:solidFill>
                    <a:latin typeface="Poppins" panose="020B0502040204020203" pitchFamily="2" charset="0"/>
                    <a:ea typeface="+mn-ea"/>
                    <a:cs typeface="Poppins" panose="020B0502040204020203" pitchFamily="2" charset="0"/>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Analysis!$AN$2:$AN$3</c:f>
              <c:strCache>
                <c:ptCount val="2"/>
                <c:pt idx="0">
                  <c:v>Cash</c:v>
                </c:pt>
                <c:pt idx="1">
                  <c:v>Online</c:v>
                </c:pt>
              </c:strCache>
            </c:strRef>
          </c:cat>
          <c:val>
            <c:numRef>
              <c:f>Analysis!$AO$2:$AO$3</c:f>
              <c:numCache>
                <c:formatCode>General</c:formatCode>
                <c:ptCount val="2"/>
                <c:pt idx="0">
                  <c:v>199516.90000000008</c:v>
                </c:pt>
                <c:pt idx="1">
                  <c:v>202040.21999999994</c:v>
                </c:pt>
              </c:numCache>
            </c:numRef>
          </c:val>
          <c:extLst>
            <c:ext xmlns:c16="http://schemas.microsoft.com/office/drawing/2014/chart" uri="{C3380CC4-5D6E-409C-BE32-E72D297353CC}">
              <c16:uniqueId val="{00000004-919A-4D91-A75A-C7828953AB7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Poppins" panose="020B0502040204020203" pitchFamily="2" charset="0"/>
              <a:ea typeface="+mn-ea"/>
              <a:cs typeface="Poppins" panose="020B0502040204020203"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2"/>
          </a:solidFill>
          <a:latin typeface="Poppins" panose="020B0502040204020203" pitchFamily="2" charset="0"/>
          <a:cs typeface="Poppins" panose="020B0502040204020203"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C9D3E6F1-1EC4-4FB5-B22A-76FDBED7AB14}">
          <cx:tx>
            <cx:txData>
              <cx:f>_xlchart.v1.2</cx:f>
              <cx:v>CATEGORY</cx:v>
            </cx:txData>
          </cx:tx>
          <cx:spPr>
            <a:ln>
              <a:noFill/>
            </a:ln>
            <a:effectLst>
              <a:outerShdw blurRad="50800" dist="38100" dir="2700000" algn="tl" rotWithShape="0">
                <a:prstClr val="black">
                  <a:alpha val="40000"/>
                </a:prstClr>
              </a:outerShdw>
            </a:effectLst>
          </cx:spPr>
          <cx:dataLabels pos="inEnd">
            <cx:txPr>
              <a:bodyPr vertOverflow="overflow" horzOverflow="overflow" wrap="square" lIns="0" tIns="0" rIns="0" bIns="0"/>
              <a:lstStyle/>
              <a:p>
                <a:pPr algn="ctr" rtl="0">
                  <a:defRPr sz="900" b="0" i="0">
                    <a:solidFill>
                      <a:schemeClr val="bg2"/>
                    </a:solidFill>
                    <a:latin typeface="Calibri" panose="020F0502020204030204" pitchFamily="34" charset="0"/>
                    <a:ea typeface="Calibri" panose="020F0502020204030204" pitchFamily="34" charset="0"/>
                    <a:cs typeface="Calibri" panose="020F0502020204030204" pitchFamily="34" charset="0"/>
                  </a:defRPr>
                </a:pPr>
                <a:endParaRPr lang="en-US">
                  <a:solidFill>
                    <a:schemeClr val="bg2"/>
                  </a:solidFill>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C9D3E6F1-1EC4-4FB5-B22A-76FDBED7AB14}">
          <cx:tx>
            <cx:txData>
              <cx:f>_xlchart.v1.5</cx:f>
              <cx:v>CATEGORY</cx:v>
            </cx:txData>
          </cx:tx>
          <cx:spPr>
            <a:ln>
              <a:noFill/>
            </a:ln>
            <a:effectLst>
              <a:outerShdw blurRad="50800" dist="38100" dir="2700000" algn="tl" rotWithShape="0">
                <a:prstClr val="black">
                  <a:alpha val="40000"/>
                </a:prstClr>
              </a:outerShdw>
            </a:effectLst>
          </cx:spPr>
          <cx:dataLabels pos="inEnd">
            <cx:txPr>
              <a:bodyPr vertOverflow="overflow" horzOverflow="overflow" wrap="square" lIns="0" tIns="0" rIns="0" bIns="0"/>
              <a:lstStyle/>
              <a:p>
                <a:pPr algn="ctr" rtl="0">
                  <a:defRPr sz="900" b="0" i="0">
                    <a:solidFill>
                      <a:schemeClr val="bg2"/>
                    </a:solidFill>
                    <a:latin typeface="Calibri" panose="020F0502020204030204" pitchFamily="34" charset="0"/>
                    <a:ea typeface="Calibri" panose="020F0502020204030204" pitchFamily="34" charset="0"/>
                    <a:cs typeface="Calibri" panose="020F0502020204030204" pitchFamily="34" charset="0"/>
                  </a:defRPr>
                </a:pPr>
                <a:endParaRPr lang="en-US">
                  <a:solidFill>
                    <a:schemeClr val="bg2"/>
                  </a:solidFill>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L$1" lockText="1" noThreeD="1"/>
</file>

<file path=xl/ctrlProps/ctrlProp2.xml><?xml version="1.0" encoding="utf-8"?>
<formControlPr xmlns="http://schemas.microsoft.com/office/spreadsheetml/2009/9/main" objectType="CheckBox" checked="Checked" fmlaLink="Analysis!$N$1" lockText="1" noThreeD="1"/>
</file>

<file path=xl/ctrlProps/ctrlProp3.xml><?xml version="1.0" encoding="utf-8"?>
<formControlPr xmlns="http://schemas.microsoft.com/office/spreadsheetml/2009/9/main" objectType="CheckBox" checked="Checked" fmlaLink="Analysis!$M$1" lockText="1" noThreeD="1"/>
</file>

<file path=xl/ctrlProps/ctrlProp4.xml><?xml version="1.0" encoding="utf-8"?>
<formControlPr xmlns="http://schemas.microsoft.com/office/spreadsheetml/2009/9/main" objectType="Scroll" dx="22" fmlaLink="Analysis!$Y$1" max="100" min="1" page="10" val="30"/>
</file>

<file path=xl/ctrlProps/ctrlProp5.xml><?xml version="1.0" encoding="utf-8"?>
<formControlPr xmlns="http://schemas.microsoft.com/office/spreadsheetml/2009/9/main" objectType="CheckBox" checked="Checked" fmlaLink="Analysis!$L$1" lockText="1" noThreeD="1"/>
</file>

<file path=xl/ctrlProps/ctrlProp6.xml><?xml version="1.0" encoding="utf-8"?>
<formControlPr xmlns="http://schemas.microsoft.com/office/spreadsheetml/2009/9/main" objectType="CheckBox" checked="Checked" fmlaLink="Analysis!$N$1" lockText="1" noThreeD="1"/>
</file>

<file path=xl/ctrlProps/ctrlProp7.xml><?xml version="1.0" encoding="utf-8"?>
<formControlPr xmlns="http://schemas.microsoft.com/office/spreadsheetml/2009/9/main" objectType="CheckBox" checked="Checked" fmlaLink="Analysis!$M$1" lockText="1" noThreeD="1"/>
</file>

<file path=xl/ctrlProps/ctrlProp8.xml><?xml version="1.0" encoding="utf-8"?>
<formControlPr xmlns="http://schemas.microsoft.com/office/spreadsheetml/2009/9/main" objectType="Scroll" dx="22" fmlaLink="Analysis!$Y$1" max="100" min="1" page="10" val="30"/>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13" Type="http://schemas.openxmlformats.org/officeDocument/2006/relationships/image" Target="../media/image7.png"/><Relationship Id="rId18" Type="http://schemas.openxmlformats.org/officeDocument/2006/relationships/image" Target="../media/image12.svg"/><Relationship Id="rId26" Type="http://schemas.openxmlformats.org/officeDocument/2006/relationships/image" Target="../media/image20.svg"/><Relationship Id="rId3" Type="http://schemas.openxmlformats.org/officeDocument/2006/relationships/chart" Target="../charts/chart1.xml"/><Relationship Id="rId21" Type="http://schemas.openxmlformats.org/officeDocument/2006/relationships/image" Target="../media/image15.png"/><Relationship Id="rId7" Type="http://schemas.openxmlformats.org/officeDocument/2006/relationships/chart" Target="../charts/chart4.xml"/><Relationship Id="rId12" Type="http://schemas.openxmlformats.org/officeDocument/2006/relationships/image" Target="../media/image6.svg"/><Relationship Id="rId17" Type="http://schemas.openxmlformats.org/officeDocument/2006/relationships/image" Target="../media/image11.png"/><Relationship Id="rId25" Type="http://schemas.openxmlformats.org/officeDocument/2006/relationships/image" Target="../media/image19.png"/><Relationship Id="rId2" Type="http://schemas.openxmlformats.org/officeDocument/2006/relationships/image" Target="../media/image2.svg"/><Relationship Id="rId16" Type="http://schemas.openxmlformats.org/officeDocument/2006/relationships/image" Target="../media/image10.svg"/><Relationship Id="rId20" Type="http://schemas.openxmlformats.org/officeDocument/2006/relationships/image" Target="../media/image14.svg"/><Relationship Id="rId29" Type="http://schemas.openxmlformats.org/officeDocument/2006/relationships/image" Target="../media/image23.png"/><Relationship Id="rId1" Type="http://schemas.openxmlformats.org/officeDocument/2006/relationships/image" Target="../media/image1.png"/><Relationship Id="rId6" Type="http://schemas.microsoft.com/office/2014/relationships/chartEx" Target="../charts/chartEx1.xml"/><Relationship Id="rId11" Type="http://schemas.openxmlformats.org/officeDocument/2006/relationships/image" Target="../media/image5.png"/><Relationship Id="rId24" Type="http://schemas.openxmlformats.org/officeDocument/2006/relationships/image" Target="../media/image18.svg"/><Relationship Id="rId32" Type="http://schemas.openxmlformats.org/officeDocument/2006/relationships/image" Target="../media/image26.svg"/><Relationship Id="rId5" Type="http://schemas.openxmlformats.org/officeDocument/2006/relationships/chart" Target="../charts/chart3.xml"/><Relationship Id="rId15" Type="http://schemas.openxmlformats.org/officeDocument/2006/relationships/image" Target="../media/image9.png"/><Relationship Id="rId23" Type="http://schemas.openxmlformats.org/officeDocument/2006/relationships/image" Target="../media/image17.png"/><Relationship Id="rId28" Type="http://schemas.openxmlformats.org/officeDocument/2006/relationships/image" Target="../media/image22.svg"/><Relationship Id="rId10" Type="http://schemas.openxmlformats.org/officeDocument/2006/relationships/image" Target="../media/image4.svg"/><Relationship Id="rId19" Type="http://schemas.openxmlformats.org/officeDocument/2006/relationships/image" Target="../media/image13.png"/><Relationship Id="rId31" Type="http://schemas.openxmlformats.org/officeDocument/2006/relationships/image" Target="../media/image25.png"/><Relationship Id="rId4" Type="http://schemas.openxmlformats.org/officeDocument/2006/relationships/chart" Target="../charts/chart2.xml"/><Relationship Id="rId9" Type="http://schemas.openxmlformats.org/officeDocument/2006/relationships/image" Target="../media/image3.png"/><Relationship Id="rId14" Type="http://schemas.openxmlformats.org/officeDocument/2006/relationships/image" Target="../media/image8.svg"/><Relationship Id="rId22" Type="http://schemas.openxmlformats.org/officeDocument/2006/relationships/image" Target="../media/image16.svg"/><Relationship Id="rId27" Type="http://schemas.openxmlformats.org/officeDocument/2006/relationships/image" Target="../media/image21.png"/><Relationship Id="rId30" Type="http://schemas.openxmlformats.org/officeDocument/2006/relationships/image" Target="../media/image24.svg"/></Relationships>
</file>

<file path=xl/drawings/_rels/drawing2.xml.rels><?xml version="1.0" encoding="UTF-8" standalone="yes"?>
<Relationships xmlns="http://schemas.openxmlformats.org/package/2006/relationships"><Relationship Id="rId8" Type="http://schemas.openxmlformats.org/officeDocument/2006/relationships/chart" Target="../charts/chart10.xml"/><Relationship Id="rId13" Type="http://schemas.openxmlformats.org/officeDocument/2006/relationships/image" Target="../media/image7.png"/><Relationship Id="rId18" Type="http://schemas.openxmlformats.org/officeDocument/2006/relationships/image" Target="../media/image12.svg"/><Relationship Id="rId26" Type="http://schemas.openxmlformats.org/officeDocument/2006/relationships/image" Target="../media/image20.svg"/><Relationship Id="rId3" Type="http://schemas.openxmlformats.org/officeDocument/2006/relationships/chart" Target="../charts/chart6.xml"/><Relationship Id="rId21" Type="http://schemas.openxmlformats.org/officeDocument/2006/relationships/image" Target="../media/image15.png"/><Relationship Id="rId7" Type="http://schemas.openxmlformats.org/officeDocument/2006/relationships/chart" Target="../charts/chart9.xml"/><Relationship Id="rId12" Type="http://schemas.openxmlformats.org/officeDocument/2006/relationships/image" Target="../media/image6.svg"/><Relationship Id="rId17" Type="http://schemas.openxmlformats.org/officeDocument/2006/relationships/image" Target="../media/image11.png"/><Relationship Id="rId25" Type="http://schemas.openxmlformats.org/officeDocument/2006/relationships/image" Target="../media/image19.png"/><Relationship Id="rId2" Type="http://schemas.openxmlformats.org/officeDocument/2006/relationships/image" Target="../media/image27.svg"/><Relationship Id="rId16" Type="http://schemas.openxmlformats.org/officeDocument/2006/relationships/image" Target="../media/image10.svg"/><Relationship Id="rId20" Type="http://schemas.openxmlformats.org/officeDocument/2006/relationships/image" Target="../media/image14.svg"/><Relationship Id="rId29" Type="http://schemas.openxmlformats.org/officeDocument/2006/relationships/image" Target="../media/image23.png"/><Relationship Id="rId1" Type="http://schemas.openxmlformats.org/officeDocument/2006/relationships/image" Target="../media/image1.png"/><Relationship Id="rId6" Type="http://schemas.microsoft.com/office/2014/relationships/chartEx" Target="../charts/chartEx2.xml"/><Relationship Id="rId11" Type="http://schemas.openxmlformats.org/officeDocument/2006/relationships/image" Target="../media/image5.png"/><Relationship Id="rId24" Type="http://schemas.openxmlformats.org/officeDocument/2006/relationships/image" Target="../media/image18.svg"/><Relationship Id="rId32" Type="http://schemas.openxmlformats.org/officeDocument/2006/relationships/image" Target="../media/image26.svg"/><Relationship Id="rId5" Type="http://schemas.openxmlformats.org/officeDocument/2006/relationships/chart" Target="../charts/chart8.xml"/><Relationship Id="rId15" Type="http://schemas.openxmlformats.org/officeDocument/2006/relationships/image" Target="../media/image9.png"/><Relationship Id="rId23" Type="http://schemas.openxmlformats.org/officeDocument/2006/relationships/image" Target="../media/image17.png"/><Relationship Id="rId28" Type="http://schemas.openxmlformats.org/officeDocument/2006/relationships/image" Target="../media/image22.svg"/><Relationship Id="rId10" Type="http://schemas.openxmlformats.org/officeDocument/2006/relationships/image" Target="../media/image4.svg"/><Relationship Id="rId19" Type="http://schemas.openxmlformats.org/officeDocument/2006/relationships/image" Target="../media/image13.png"/><Relationship Id="rId31" Type="http://schemas.openxmlformats.org/officeDocument/2006/relationships/image" Target="../media/image25.png"/><Relationship Id="rId4" Type="http://schemas.openxmlformats.org/officeDocument/2006/relationships/chart" Target="../charts/chart7.xml"/><Relationship Id="rId9" Type="http://schemas.openxmlformats.org/officeDocument/2006/relationships/image" Target="../media/image3.png"/><Relationship Id="rId14" Type="http://schemas.openxmlformats.org/officeDocument/2006/relationships/image" Target="../media/image8.svg"/><Relationship Id="rId22" Type="http://schemas.openxmlformats.org/officeDocument/2006/relationships/image" Target="../media/image16.svg"/><Relationship Id="rId27" Type="http://schemas.openxmlformats.org/officeDocument/2006/relationships/image" Target="../media/image21.png"/><Relationship Id="rId30" Type="http://schemas.openxmlformats.org/officeDocument/2006/relationships/image" Target="../media/image24.sv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424286</xdr:colOff>
      <xdr:row>44</xdr:row>
      <xdr:rowOff>85200</xdr:rowOff>
    </xdr:to>
    <xdr:grpSp>
      <xdr:nvGrpSpPr>
        <xdr:cNvPr id="29" name="Group 28">
          <a:extLst>
            <a:ext uri="{FF2B5EF4-FFF2-40B4-BE49-F238E27FC236}">
              <a16:creationId xmlns:a16="http://schemas.microsoft.com/office/drawing/2014/main" id="{00000000-0008-0000-0500-00001D000000}"/>
            </a:ext>
          </a:extLst>
        </xdr:cNvPr>
        <xdr:cNvGrpSpPr>
          <a:grpSpLocks noChangeAspect="1"/>
        </xdr:cNvGrpSpPr>
      </xdr:nvGrpSpPr>
      <xdr:grpSpPr>
        <a:xfrm>
          <a:off x="0" y="0"/>
          <a:ext cx="15120000" cy="8467200"/>
          <a:chOff x="0" y="0"/>
          <a:chExt cx="12192000" cy="6858000"/>
        </a:xfrm>
      </xdr:grpSpPr>
      <xdr:sp macro="" textlink="">
        <xdr:nvSpPr>
          <xdr:cNvPr id="2" name="Rectangle: Rounded Corners 1">
            <a:extLst>
              <a:ext uri="{FF2B5EF4-FFF2-40B4-BE49-F238E27FC236}">
                <a16:creationId xmlns:a16="http://schemas.microsoft.com/office/drawing/2014/main" id="{00000000-0008-0000-0500-000002000000}"/>
              </a:ext>
            </a:extLst>
          </xdr:cNvPr>
          <xdr:cNvSpPr>
            <a:spLocks noChangeAspect="1"/>
          </xdr:cNvSpPr>
        </xdr:nvSpPr>
        <xdr:spPr>
          <a:xfrm>
            <a:off x="0" y="0"/>
            <a:ext cx="12192000" cy="6858000"/>
          </a:xfrm>
          <a:prstGeom prst="roundRect">
            <a:avLst>
              <a:gd name="adj" fmla="val 2911"/>
            </a:avLst>
          </a:prstGeom>
          <a:gradFill flip="none" rotWithShape="1">
            <a:gsLst>
              <a:gs pos="0">
                <a:schemeClr val="accent6">
                  <a:lumMod val="67000"/>
                </a:schemeClr>
              </a:gs>
              <a:gs pos="48000">
                <a:schemeClr val="accent6">
                  <a:lumMod val="97000"/>
                  <a:lumOff val="3000"/>
                </a:schemeClr>
              </a:gs>
              <a:gs pos="100000">
                <a:schemeClr val="accent6">
                  <a:lumMod val="60000"/>
                  <a:lumOff val="40000"/>
                  <a:alpha val="9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 name="Rectangle: Rounded Corners 2">
            <a:extLst>
              <a:ext uri="{FF2B5EF4-FFF2-40B4-BE49-F238E27FC236}">
                <a16:creationId xmlns:a16="http://schemas.microsoft.com/office/drawing/2014/main" id="{00000000-0008-0000-0500-000003000000}"/>
              </a:ext>
            </a:extLst>
          </xdr:cNvPr>
          <xdr:cNvSpPr/>
        </xdr:nvSpPr>
        <xdr:spPr>
          <a:xfrm>
            <a:off x="180000" y="180000"/>
            <a:ext cx="4860000" cy="720000"/>
          </a:xfrm>
          <a:prstGeom prst="roundRect">
            <a:avLst>
              <a:gd name="adj" fmla="val 806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4" name="Rectangle: Rounded Corners 3">
            <a:extLst>
              <a:ext uri="{FF2B5EF4-FFF2-40B4-BE49-F238E27FC236}">
                <a16:creationId xmlns:a16="http://schemas.microsoft.com/office/drawing/2014/main" id="{00000000-0008-0000-0500-000004000000}"/>
              </a:ext>
            </a:extLst>
          </xdr:cNvPr>
          <xdr:cNvSpPr/>
        </xdr:nvSpPr>
        <xdr:spPr>
          <a:xfrm>
            <a:off x="5344800" y="180000"/>
            <a:ext cx="6353714" cy="720000"/>
          </a:xfrm>
          <a:prstGeom prst="roundRect">
            <a:avLst>
              <a:gd name="adj" fmla="val 8603"/>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 name="Rectangle: Rounded Corners 4">
            <a:extLst>
              <a:ext uri="{FF2B5EF4-FFF2-40B4-BE49-F238E27FC236}">
                <a16:creationId xmlns:a16="http://schemas.microsoft.com/office/drawing/2014/main" id="{00000000-0008-0000-0500-000005000000}"/>
              </a:ext>
            </a:extLst>
          </xdr:cNvPr>
          <xdr:cNvSpPr/>
        </xdr:nvSpPr>
        <xdr:spPr>
          <a:xfrm>
            <a:off x="180000" y="1080000"/>
            <a:ext cx="1260000" cy="1080000"/>
          </a:xfrm>
          <a:prstGeom prst="roundRect">
            <a:avLst>
              <a:gd name="adj" fmla="val 7260"/>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6" name="Rectangle: Rounded Corners 5">
            <a:extLst>
              <a:ext uri="{FF2B5EF4-FFF2-40B4-BE49-F238E27FC236}">
                <a16:creationId xmlns:a16="http://schemas.microsoft.com/office/drawing/2014/main" id="{00000000-0008-0000-0500-000006000000}"/>
              </a:ext>
            </a:extLst>
          </xdr:cNvPr>
          <xdr:cNvSpPr/>
        </xdr:nvSpPr>
        <xdr:spPr>
          <a:xfrm>
            <a:off x="177200" y="2340000"/>
            <a:ext cx="1260000" cy="3240000"/>
          </a:xfrm>
          <a:prstGeom prst="roundRect">
            <a:avLst>
              <a:gd name="adj" fmla="val 5916"/>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7" name="Rectangle: Rounded Corners 6">
            <a:extLst>
              <a:ext uri="{FF2B5EF4-FFF2-40B4-BE49-F238E27FC236}">
                <a16:creationId xmlns:a16="http://schemas.microsoft.com/office/drawing/2014/main" id="{00000000-0008-0000-0500-000007000000}"/>
              </a:ext>
            </a:extLst>
          </xdr:cNvPr>
          <xdr:cNvSpPr/>
        </xdr:nvSpPr>
        <xdr:spPr>
          <a:xfrm>
            <a:off x="177200" y="5760000"/>
            <a:ext cx="1260000" cy="918000"/>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8" name="Rectangle: Rounded Corners 7">
            <a:extLst>
              <a:ext uri="{FF2B5EF4-FFF2-40B4-BE49-F238E27FC236}">
                <a16:creationId xmlns:a16="http://schemas.microsoft.com/office/drawing/2014/main" id="{00000000-0008-0000-0500-000008000000}"/>
              </a:ext>
            </a:extLst>
          </xdr:cNvPr>
          <xdr:cNvSpPr/>
        </xdr:nvSpPr>
        <xdr:spPr>
          <a:xfrm>
            <a:off x="1620000" y="1080000"/>
            <a:ext cx="2340000" cy="720000"/>
          </a:xfrm>
          <a:prstGeom prst="roundRect">
            <a:avLst>
              <a:gd name="adj" fmla="val 726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9" name="Rectangle: Rounded Corners 8">
            <a:extLst>
              <a:ext uri="{FF2B5EF4-FFF2-40B4-BE49-F238E27FC236}">
                <a16:creationId xmlns:a16="http://schemas.microsoft.com/office/drawing/2014/main" id="{00000000-0008-0000-0500-000009000000}"/>
              </a:ext>
            </a:extLst>
          </xdr:cNvPr>
          <xdr:cNvSpPr/>
        </xdr:nvSpPr>
        <xdr:spPr>
          <a:xfrm>
            <a:off x="6660000" y="1080000"/>
            <a:ext cx="2340000" cy="720000"/>
          </a:xfrm>
          <a:prstGeom prst="roundRect">
            <a:avLst>
              <a:gd name="adj" fmla="val 726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10" name="Rectangle: Rounded Corners 9">
            <a:extLst>
              <a:ext uri="{FF2B5EF4-FFF2-40B4-BE49-F238E27FC236}">
                <a16:creationId xmlns:a16="http://schemas.microsoft.com/office/drawing/2014/main" id="{00000000-0008-0000-0500-00000A000000}"/>
              </a:ext>
            </a:extLst>
          </xdr:cNvPr>
          <xdr:cNvSpPr/>
        </xdr:nvSpPr>
        <xdr:spPr>
          <a:xfrm>
            <a:off x="4140000" y="1080000"/>
            <a:ext cx="2340000" cy="720000"/>
          </a:xfrm>
          <a:prstGeom prst="roundRect">
            <a:avLst>
              <a:gd name="adj" fmla="val 726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11" name="Rectangle: Rounded Corners 10">
            <a:extLst>
              <a:ext uri="{FF2B5EF4-FFF2-40B4-BE49-F238E27FC236}">
                <a16:creationId xmlns:a16="http://schemas.microsoft.com/office/drawing/2014/main" id="{00000000-0008-0000-0500-00000B000000}"/>
              </a:ext>
            </a:extLst>
          </xdr:cNvPr>
          <xdr:cNvSpPr/>
        </xdr:nvSpPr>
        <xdr:spPr>
          <a:xfrm>
            <a:off x="1620000" y="1983200"/>
            <a:ext cx="3240000" cy="2340000"/>
          </a:xfrm>
          <a:prstGeom prst="roundRect">
            <a:avLst>
              <a:gd name="adj" fmla="val 539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12" name="Rectangle: Rounded Corners 11">
            <a:extLst>
              <a:ext uri="{FF2B5EF4-FFF2-40B4-BE49-F238E27FC236}">
                <a16:creationId xmlns:a16="http://schemas.microsoft.com/office/drawing/2014/main" id="{00000000-0008-0000-0500-00000C000000}"/>
              </a:ext>
            </a:extLst>
          </xdr:cNvPr>
          <xdr:cNvSpPr/>
        </xdr:nvSpPr>
        <xdr:spPr>
          <a:xfrm>
            <a:off x="5040000" y="1983200"/>
            <a:ext cx="2160000" cy="2340000"/>
          </a:xfrm>
          <a:prstGeom prst="roundRect">
            <a:avLst>
              <a:gd name="adj" fmla="val 539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13" name="Rectangle: Rounded Corners 12">
            <a:extLst>
              <a:ext uri="{FF2B5EF4-FFF2-40B4-BE49-F238E27FC236}">
                <a16:creationId xmlns:a16="http://schemas.microsoft.com/office/drawing/2014/main" id="{00000000-0008-0000-0500-00000D000000}"/>
              </a:ext>
            </a:extLst>
          </xdr:cNvPr>
          <xdr:cNvSpPr/>
        </xdr:nvSpPr>
        <xdr:spPr>
          <a:xfrm>
            <a:off x="7380000" y="1980000"/>
            <a:ext cx="1620000" cy="2340000"/>
          </a:xfrm>
          <a:prstGeom prst="roundRect">
            <a:avLst>
              <a:gd name="adj" fmla="val 539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14" name="Rectangle: Rounded Corners 13">
            <a:extLst>
              <a:ext uri="{FF2B5EF4-FFF2-40B4-BE49-F238E27FC236}">
                <a16:creationId xmlns:a16="http://schemas.microsoft.com/office/drawing/2014/main" id="{00000000-0008-0000-0500-00000E000000}"/>
              </a:ext>
            </a:extLst>
          </xdr:cNvPr>
          <xdr:cNvSpPr/>
        </xdr:nvSpPr>
        <xdr:spPr>
          <a:xfrm>
            <a:off x="7380000" y="4500000"/>
            <a:ext cx="1620000" cy="2178000"/>
          </a:xfrm>
          <a:prstGeom prst="roundRect">
            <a:avLst>
              <a:gd name="adj" fmla="val 539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15" name="Rectangle: Rounded Corners 14">
            <a:extLst>
              <a:ext uri="{FF2B5EF4-FFF2-40B4-BE49-F238E27FC236}">
                <a16:creationId xmlns:a16="http://schemas.microsoft.com/office/drawing/2014/main" id="{00000000-0008-0000-0500-00000F000000}"/>
              </a:ext>
            </a:extLst>
          </xdr:cNvPr>
          <xdr:cNvSpPr/>
        </xdr:nvSpPr>
        <xdr:spPr>
          <a:xfrm>
            <a:off x="1620000" y="4506400"/>
            <a:ext cx="5580000" cy="2178000"/>
          </a:xfrm>
          <a:prstGeom prst="roundRect">
            <a:avLst>
              <a:gd name="adj" fmla="val 539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16" name="Rectangle: Rounded Corners 15">
            <a:extLst>
              <a:ext uri="{FF2B5EF4-FFF2-40B4-BE49-F238E27FC236}">
                <a16:creationId xmlns:a16="http://schemas.microsoft.com/office/drawing/2014/main" id="{00000000-0008-0000-0500-000010000000}"/>
              </a:ext>
            </a:extLst>
          </xdr:cNvPr>
          <xdr:cNvSpPr/>
        </xdr:nvSpPr>
        <xdr:spPr>
          <a:xfrm>
            <a:off x="9180000" y="3060000"/>
            <a:ext cx="2592000" cy="3617999"/>
          </a:xfrm>
          <a:prstGeom prst="roundRect">
            <a:avLst>
              <a:gd name="adj" fmla="val 539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18" name="Trapezoid 17">
            <a:extLst>
              <a:ext uri="{FF2B5EF4-FFF2-40B4-BE49-F238E27FC236}">
                <a16:creationId xmlns:a16="http://schemas.microsoft.com/office/drawing/2014/main" id="{00000000-0008-0000-0500-000012000000}"/>
              </a:ext>
            </a:extLst>
          </xdr:cNvPr>
          <xdr:cNvSpPr/>
        </xdr:nvSpPr>
        <xdr:spPr>
          <a:xfrm>
            <a:off x="9050400" y="1021713"/>
            <a:ext cx="1332000" cy="241200"/>
          </a:xfrm>
          <a:prstGeom prst="trapezoid">
            <a:avLst>
              <a:gd name="adj" fmla="val 4588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21" name="Trapezoid 20">
            <a:extLst>
              <a:ext uri="{FF2B5EF4-FFF2-40B4-BE49-F238E27FC236}">
                <a16:creationId xmlns:a16="http://schemas.microsoft.com/office/drawing/2014/main" id="{00000000-0008-0000-0500-000015000000}"/>
              </a:ext>
            </a:extLst>
          </xdr:cNvPr>
          <xdr:cNvSpPr/>
        </xdr:nvSpPr>
        <xdr:spPr>
          <a:xfrm>
            <a:off x="10525356" y="1017825"/>
            <a:ext cx="1332000" cy="241200"/>
          </a:xfrm>
          <a:prstGeom prst="trapezoid">
            <a:avLst>
              <a:gd name="adj" fmla="val 4588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cxnSp macro="">
        <xdr:nvCxnSpPr>
          <xdr:cNvPr id="23" name="Straight Connector 22">
            <a:extLst>
              <a:ext uri="{FF2B5EF4-FFF2-40B4-BE49-F238E27FC236}">
                <a16:creationId xmlns:a16="http://schemas.microsoft.com/office/drawing/2014/main" id="{00000000-0008-0000-0500-000017000000}"/>
              </a:ext>
            </a:extLst>
          </xdr:cNvPr>
          <xdr:cNvCxnSpPr/>
        </xdr:nvCxnSpPr>
        <xdr:spPr>
          <a:xfrm>
            <a:off x="1789200" y="2340000"/>
            <a:ext cx="2844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4" name="Straight Connector 23">
            <a:extLst>
              <a:ext uri="{FF2B5EF4-FFF2-40B4-BE49-F238E27FC236}">
                <a16:creationId xmlns:a16="http://schemas.microsoft.com/office/drawing/2014/main" id="{00000000-0008-0000-0500-000018000000}"/>
              </a:ext>
            </a:extLst>
          </xdr:cNvPr>
          <xdr:cNvCxnSpPr/>
        </xdr:nvCxnSpPr>
        <xdr:spPr>
          <a:xfrm>
            <a:off x="5145657" y="2340000"/>
            <a:ext cx="1800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00000000-0008-0000-0500-000019000000}"/>
              </a:ext>
            </a:extLst>
          </xdr:cNvPr>
          <xdr:cNvCxnSpPr/>
        </xdr:nvCxnSpPr>
        <xdr:spPr>
          <a:xfrm>
            <a:off x="7542000" y="2340000"/>
            <a:ext cx="1296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a:extLst>
              <a:ext uri="{FF2B5EF4-FFF2-40B4-BE49-F238E27FC236}">
                <a16:creationId xmlns:a16="http://schemas.microsoft.com/office/drawing/2014/main" id="{00000000-0008-0000-0500-00001A000000}"/>
              </a:ext>
            </a:extLst>
          </xdr:cNvPr>
          <xdr:cNvCxnSpPr/>
        </xdr:nvCxnSpPr>
        <xdr:spPr>
          <a:xfrm>
            <a:off x="1789200" y="4860000"/>
            <a:ext cx="5184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7" name="Straight Connector 26">
            <a:extLst>
              <a:ext uri="{FF2B5EF4-FFF2-40B4-BE49-F238E27FC236}">
                <a16:creationId xmlns:a16="http://schemas.microsoft.com/office/drawing/2014/main" id="{00000000-0008-0000-0500-00001B000000}"/>
              </a:ext>
            </a:extLst>
          </xdr:cNvPr>
          <xdr:cNvCxnSpPr/>
        </xdr:nvCxnSpPr>
        <xdr:spPr>
          <a:xfrm>
            <a:off x="7524000" y="4860000"/>
            <a:ext cx="1332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8" name="Straight Connector 27">
            <a:extLst>
              <a:ext uri="{FF2B5EF4-FFF2-40B4-BE49-F238E27FC236}">
                <a16:creationId xmlns:a16="http://schemas.microsoft.com/office/drawing/2014/main" id="{00000000-0008-0000-0500-00001C000000}"/>
              </a:ext>
            </a:extLst>
          </xdr:cNvPr>
          <xdr:cNvCxnSpPr/>
        </xdr:nvCxnSpPr>
        <xdr:spPr>
          <a:xfrm>
            <a:off x="9216000" y="3420000"/>
            <a:ext cx="2520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7" name="Flowchart: Off-page Connector 16">
            <a:extLst>
              <a:ext uri="{FF2B5EF4-FFF2-40B4-BE49-F238E27FC236}">
                <a16:creationId xmlns:a16="http://schemas.microsoft.com/office/drawing/2014/main" id="{00000000-0008-0000-0500-000011000000}"/>
              </a:ext>
            </a:extLst>
          </xdr:cNvPr>
          <xdr:cNvSpPr/>
        </xdr:nvSpPr>
        <xdr:spPr>
          <a:xfrm>
            <a:off x="9254712" y="1030727"/>
            <a:ext cx="936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20" name="Flowchart: Off-page Connector 19">
            <a:extLst>
              <a:ext uri="{FF2B5EF4-FFF2-40B4-BE49-F238E27FC236}">
                <a16:creationId xmlns:a16="http://schemas.microsoft.com/office/drawing/2014/main" id="{00000000-0008-0000-0500-000014000000}"/>
              </a:ext>
            </a:extLst>
          </xdr:cNvPr>
          <xdr:cNvSpPr/>
        </xdr:nvSpPr>
        <xdr:spPr>
          <a:xfrm>
            <a:off x="10723356" y="1028846"/>
            <a:ext cx="936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19" name="Flowchart: Off-page Connector 18">
            <a:extLst>
              <a:ext uri="{FF2B5EF4-FFF2-40B4-BE49-F238E27FC236}">
                <a16:creationId xmlns:a16="http://schemas.microsoft.com/office/drawing/2014/main" id="{00000000-0008-0000-0500-000013000000}"/>
              </a:ext>
            </a:extLst>
          </xdr:cNvPr>
          <xdr:cNvSpPr/>
        </xdr:nvSpPr>
        <xdr:spPr>
          <a:xfrm>
            <a:off x="9335520" y="1041744"/>
            <a:ext cx="774000" cy="1367829"/>
          </a:xfrm>
          <a:prstGeom prst="flowChartOffpageConnector">
            <a:avLst/>
          </a:pr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2" name="Flowchart: Off-page Connector 21">
            <a:extLst>
              <a:ext uri="{FF2B5EF4-FFF2-40B4-BE49-F238E27FC236}">
                <a16:creationId xmlns:a16="http://schemas.microsoft.com/office/drawing/2014/main" id="{00000000-0008-0000-0500-000016000000}"/>
              </a:ext>
            </a:extLst>
          </xdr:cNvPr>
          <xdr:cNvSpPr/>
        </xdr:nvSpPr>
        <xdr:spPr>
          <a:xfrm>
            <a:off x="10837778" y="1030723"/>
            <a:ext cx="707156" cy="1372143"/>
          </a:xfrm>
          <a:prstGeom prst="flowChartOffpageConnector">
            <a:avLst/>
          </a:pr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editAs="oneCell">
    <xdr:from>
      <xdr:col>1</xdr:col>
      <xdr:colOff>176895</xdr:colOff>
      <xdr:row>39</xdr:row>
      <xdr:rowOff>108856</xdr:rowOff>
    </xdr:from>
    <xdr:to>
      <xdr:col>1</xdr:col>
      <xdr:colOff>500895</xdr:colOff>
      <xdr:row>41</xdr:row>
      <xdr:rowOff>51856</xdr:rowOff>
    </xdr:to>
    <xdr:pic>
      <xdr:nvPicPr>
        <xdr:cNvPr id="33" name="Graphic 32">
          <a:extLst>
            <a:ext uri="{FF2B5EF4-FFF2-40B4-BE49-F238E27FC236}">
              <a16:creationId xmlns:a16="http://schemas.microsoft.com/office/drawing/2014/main" id="{00000000-0008-0000-0500-00002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89216" y="7538356"/>
          <a:ext cx="324000" cy="324000"/>
        </a:xfrm>
        <a:prstGeom prst="rect">
          <a:avLst/>
        </a:prstGeom>
      </xdr:spPr>
    </xdr:pic>
    <xdr:clientData/>
  </xdr:twoCellAnchor>
  <xdr:twoCellAnchor>
    <xdr:from>
      <xdr:col>10</xdr:col>
      <xdr:colOff>556538</xdr:colOff>
      <xdr:row>13</xdr:row>
      <xdr:rowOff>85606</xdr:rowOff>
    </xdr:from>
    <xdr:to>
      <xdr:col>13</xdr:col>
      <xdr:colOff>51573</xdr:colOff>
      <xdr:row>14</xdr:row>
      <xdr:rowOff>147106</xdr:rowOff>
    </xdr:to>
    <xdr:sp macro="" textlink="">
      <xdr:nvSpPr>
        <xdr:cNvPr id="30" name="TextBox 29">
          <a:extLst>
            <a:ext uri="{FF2B5EF4-FFF2-40B4-BE49-F238E27FC236}">
              <a16:creationId xmlns:a16="http://schemas.microsoft.com/office/drawing/2014/main" id="{00000000-0008-0000-0500-00001E000000}"/>
            </a:ext>
          </a:extLst>
        </xdr:cNvPr>
        <xdr:cNvSpPr txBox="1"/>
      </xdr:nvSpPr>
      <xdr:spPr>
        <a:xfrm>
          <a:off x="6679752" y="2562106"/>
          <a:ext cx="1332000" cy="25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1">
              <a:solidFill>
                <a:schemeClr val="bg1"/>
              </a:solidFill>
              <a:latin typeface="Poppins" panose="020B0502040204020203" pitchFamily="2" charset="0"/>
              <a:ea typeface="+mn-ea"/>
              <a:cs typeface="Poppins" panose="020B0502040204020203" pitchFamily="2" charset="0"/>
            </a:rPr>
            <a:t>PRODUCT</a:t>
          </a:r>
        </a:p>
      </xdr:txBody>
    </xdr:sp>
    <xdr:clientData/>
  </xdr:twoCellAnchor>
  <xdr:twoCellAnchor>
    <xdr:from>
      <xdr:col>4</xdr:col>
      <xdr:colOff>16329</xdr:colOff>
      <xdr:row>13</xdr:row>
      <xdr:rowOff>85606</xdr:rowOff>
    </xdr:from>
    <xdr:to>
      <xdr:col>6</xdr:col>
      <xdr:colOff>123686</xdr:colOff>
      <xdr:row>14</xdr:row>
      <xdr:rowOff>147106</xdr:rowOff>
    </xdr:to>
    <xdr:sp macro="" textlink="">
      <xdr:nvSpPr>
        <xdr:cNvPr id="38" name="TextBox 37">
          <a:extLst>
            <a:ext uri="{FF2B5EF4-FFF2-40B4-BE49-F238E27FC236}">
              <a16:creationId xmlns:a16="http://schemas.microsoft.com/office/drawing/2014/main" id="{00000000-0008-0000-0500-000026000000}"/>
            </a:ext>
          </a:extLst>
        </xdr:cNvPr>
        <xdr:cNvSpPr txBox="1"/>
      </xdr:nvSpPr>
      <xdr:spPr>
        <a:xfrm>
          <a:off x="2465615" y="2562106"/>
          <a:ext cx="1332000" cy="25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Poppins" panose="020B0502040204020203" pitchFamily="2" charset="0"/>
              <a:cs typeface="Poppins" panose="020B0502040204020203" pitchFamily="2" charset="0"/>
            </a:rPr>
            <a:t>MONTHLY</a:t>
          </a:r>
        </a:p>
      </xdr:txBody>
    </xdr:sp>
    <xdr:clientData/>
  </xdr:twoCellAnchor>
  <xdr:twoCellAnchor>
    <xdr:from>
      <xdr:col>19</xdr:col>
      <xdr:colOff>141516</xdr:colOff>
      <xdr:row>20</xdr:row>
      <xdr:rowOff>112813</xdr:rowOff>
    </xdr:from>
    <xdr:to>
      <xdr:col>21</xdr:col>
      <xdr:colOff>212873</xdr:colOff>
      <xdr:row>21</xdr:row>
      <xdr:rowOff>174313</xdr:rowOff>
    </xdr:to>
    <xdr:sp macro="" textlink="">
      <xdr:nvSpPr>
        <xdr:cNvPr id="40" name="TextBox 39">
          <a:extLst>
            <a:ext uri="{FF2B5EF4-FFF2-40B4-BE49-F238E27FC236}">
              <a16:creationId xmlns:a16="http://schemas.microsoft.com/office/drawing/2014/main" id="{00000000-0008-0000-0500-000028000000}"/>
            </a:ext>
          </a:extLst>
        </xdr:cNvPr>
        <xdr:cNvSpPr txBox="1"/>
      </xdr:nvSpPr>
      <xdr:spPr>
        <a:xfrm>
          <a:off x="11775623" y="3922813"/>
          <a:ext cx="1296000" cy="25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Poppins" panose="020B0502040204020203" pitchFamily="2" charset="0"/>
              <a:ea typeface="+mn-ea"/>
              <a:cs typeface="Poppins" panose="020B0502040204020203" pitchFamily="2" charset="0"/>
            </a:rPr>
            <a:t>CATEGORY</a:t>
          </a:r>
        </a:p>
      </xdr:txBody>
    </xdr:sp>
    <xdr:clientData/>
  </xdr:twoCellAnchor>
  <xdr:twoCellAnchor>
    <xdr:from>
      <xdr:col>8</xdr:col>
      <xdr:colOff>310243</xdr:colOff>
      <xdr:row>7</xdr:row>
      <xdr:rowOff>48986</xdr:rowOff>
    </xdr:from>
    <xdr:to>
      <xdr:col>11</xdr:col>
      <xdr:colOff>78921</xdr:colOff>
      <xdr:row>8</xdr:row>
      <xdr:rowOff>89807</xdr:rowOff>
    </xdr:to>
    <xdr:sp macro="" textlink="">
      <xdr:nvSpPr>
        <xdr:cNvPr id="50" name="TextBox 49">
          <a:extLst>
            <a:ext uri="{FF2B5EF4-FFF2-40B4-BE49-F238E27FC236}">
              <a16:creationId xmlns:a16="http://schemas.microsoft.com/office/drawing/2014/main" id="{00000000-0008-0000-0500-000032000000}"/>
            </a:ext>
          </a:extLst>
        </xdr:cNvPr>
        <xdr:cNvSpPr txBox="1"/>
      </xdr:nvSpPr>
      <xdr:spPr>
        <a:xfrm>
          <a:off x="5208814" y="1382486"/>
          <a:ext cx="1605643" cy="231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solidFill>
              <a:latin typeface="Poppins" panose="020B0502040204020203" pitchFamily="2" charset="0"/>
              <a:cs typeface="Poppins" panose="020B0502040204020203" pitchFamily="2" charset="0"/>
            </a:rPr>
            <a:t>PROFIT</a:t>
          </a:r>
        </a:p>
      </xdr:txBody>
    </xdr:sp>
    <xdr:clientData/>
  </xdr:twoCellAnchor>
  <xdr:twoCellAnchor>
    <xdr:from>
      <xdr:col>3</xdr:col>
      <xdr:colOff>255815</xdr:colOff>
      <xdr:row>7</xdr:row>
      <xdr:rowOff>78922</xdr:rowOff>
    </xdr:from>
    <xdr:to>
      <xdr:col>6</xdr:col>
      <xdr:colOff>24493</xdr:colOff>
      <xdr:row>8</xdr:row>
      <xdr:rowOff>119743</xdr:rowOff>
    </xdr:to>
    <xdr:sp macro="" textlink="">
      <xdr:nvSpPr>
        <xdr:cNvPr id="51" name="TextBox 50">
          <a:extLst>
            <a:ext uri="{FF2B5EF4-FFF2-40B4-BE49-F238E27FC236}">
              <a16:creationId xmlns:a16="http://schemas.microsoft.com/office/drawing/2014/main" id="{00000000-0008-0000-0500-000033000000}"/>
            </a:ext>
          </a:extLst>
        </xdr:cNvPr>
        <xdr:cNvSpPr txBox="1"/>
      </xdr:nvSpPr>
      <xdr:spPr>
        <a:xfrm>
          <a:off x="2092779" y="1412422"/>
          <a:ext cx="1605643" cy="231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solidFill>
              <a:latin typeface="Poppins" panose="020B0502040204020203" pitchFamily="2" charset="0"/>
              <a:cs typeface="Poppins" panose="020B0502040204020203" pitchFamily="2" charset="0"/>
            </a:rPr>
            <a:t>TOTAL</a:t>
          </a:r>
          <a:r>
            <a:rPr lang="en-US" sz="1100" b="1" baseline="0">
              <a:solidFill>
                <a:schemeClr val="accent2"/>
              </a:solidFill>
              <a:latin typeface="Poppins" panose="020B0502040204020203" pitchFamily="2" charset="0"/>
              <a:cs typeface="Poppins" panose="020B0502040204020203" pitchFamily="2" charset="0"/>
            </a:rPr>
            <a:t> SALES</a:t>
          </a:r>
          <a:endParaRPr lang="en-US" sz="1100" b="1">
            <a:solidFill>
              <a:schemeClr val="accent2"/>
            </a:solidFill>
            <a:latin typeface="Poppins" panose="020B0502040204020203" pitchFamily="2" charset="0"/>
            <a:cs typeface="Poppins" panose="020B0502040204020203" pitchFamily="2" charset="0"/>
          </a:endParaRPr>
        </a:p>
      </xdr:txBody>
    </xdr:sp>
    <xdr:clientData/>
  </xdr:twoCellAnchor>
  <xdr:twoCellAnchor>
    <xdr:from>
      <xdr:col>1</xdr:col>
      <xdr:colOff>435423</xdr:colOff>
      <xdr:row>4</xdr:row>
      <xdr:rowOff>95247</xdr:rowOff>
    </xdr:from>
    <xdr:to>
      <xdr:col>4</xdr:col>
      <xdr:colOff>204101</xdr:colOff>
      <xdr:row>5</xdr:row>
      <xdr:rowOff>136068</xdr:rowOff>
    </xdr:to>
    <xdr:sp macro="" textlink="">
      <xdr:nvSpPr>
        <xdr:cNvPr id="52" name="TextBox 51">
          <a:extLst>
            <a:ext uri="{FF2B5EF4-FFF2-40B4-BE49-F238E27FC236}">
              <a16:creationId xmlns:a16="http://schemas.microsoft.com/office/drawing/2014/main" id="{00000000-0008-0000-0500-000034000000}"/>
            </a:ext>
          </a:extLst>
        </xdr:cNvPr>
        <xdr:cNvSpPr txBox="1"/>
      </xdr:nvSpPr>
      <xdr:spPr>
        <a:xfrm>
          <a:off x="1047744" y="857247"/>
          <a:ext cx="1605643" cy="231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solidFill>
              <a:latin typeface="Poppins" panose="020B0502040204020203" pitchFamily="2" charset="0"/>
              <a:cs typeface="Poppins" panose="020B0502040204020203" pitchFamily="2" charset="0"/>
            </a:rPr>
            <a:t>SUPERMARKET</a:t>
          </a:r>
          <a:r>
            <a:rPr lang="en-US" sz="1100" b="1" baseline="0">
              <a:solidFill>
                <a:schemeClr val="accent2"/>
              </a:solidFill>
              <a:latin typeface="Poppins" panose="020B0502040204020203" pitchFamily="2" charset="0"/>
              <a:cs typeface="Poppins" panose="020B0502040204020203" pitchFamily="2" charset="0"/>
            </a:rPr>
            <a:t> SHOP</a:t>
          </a:r>
          <a:endParaRPr lang="en-US" sz="1100" b="1">
            <a:solidFill>
              <a:schemeClr val="accent2"/>
            </a:solidFill>
            <a:latin typeface="Poppins" panose="020B0502040204020203" pitchFamily="2" charset="0"/>
            <a:cs typeface="Poppins" panose="020B0502040204020203" pitchFamily="2" charset="0"/>
          </a:endParaRPr>
        </a:p>
      </xdr:txBody>
    </xdr:sp>
    <xdr:clientData/>
  </xdr:twoCellAnchor>
  <xdr:twoCellAnchor>
    <xdr:from>
      <xdr:col>1</xdr:col>
      <xdr:colOff>435423</xdr:colOff>
      <xdr:row>1</xdr:row>
      <xdr:rowOff>108857</xdr:rowOff>
    </xdr:from>
    <xdr:to>
      <xdr:col>9</xdr:col>
      <xdr:colOff>326565</xdr:colOff>
      <xdr:row>4</xdr:row>
      <xdr:rowOff>81639</xdr:rowOff>
    </xdr:to>
    <xdr:sp macro="" textlink="">
      <xdr:nvSpPr>
        <xdr:cNvPr id="53" name="TextBox 52">
          <a:extLst>
            <a:ext uri="{FF2B5EF4-FFF2-40B4-BE49-F238E27FC236}">
              <a16:creationId xmlns:a16="http://schemas.microsoft.com/office/drawing/2014/main" id="{00000000-0008-0000-0500-000035000000}"/>
            </a:ext>
          </a:extLst>
        </xdr:cNvPr>
        <xdr:cNvSpPr txBox="1"/>
      </xdr:nvSpPr>
      <xdr:spPr>
        <a:xfrm>
          <a:off x="1047744" y="299357"/>
          <a:ext cx="4789714" cy="544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a:solidFill>
                <a:schemeClr val="bg1"/>
              </a:solidFill>
              <a:latin typeface="Poppins" panose="020B0502040204020203" pitchFamily="2" charset="0"/>
              <a:ea typeface="+mn-ea"/>
              <a:cs typeface="Poppins" panose="020B0502040204020203" pitchFamily="2" charset="0"/>
            </a:rPr>
            <a:t>SALES DASHBOARD </a:t>
          </a:r>
        </a:p>
      </xdr:txBody>
    </xdr:sp>
    <xdr:clientData/>
  </xdr:twoCellAnchor>
  <xdr:twoCellAnchor>
    <xdr:from>
      <xdr:col>4</xdr:col>
      <xdr:colOff>95256</xdr:colOff>
      <xdr:row>29</xdr:row>
      <xdr:rowOff>167245</xdr:rowOff>
    </xdr:from>
    <xdr:to>
      <xdr:col>6</xdr:col>
      <xdr:colOff>202613</xdr:colOff>
      <xdr:row>31</xdr:row>
      <xdr:rowOff>38245</xdr:rowOff>
    </xdr:to>
    <xdr:sp macro="" textlink="">
      <xdr:nvSpPr>
        <xdr:cNvPr id="54" name="TextBox 53">
          <a:extLst>
            <a:ext uri="{FF2B5EF4-FFF2-40B4-BE49-F238E27FC236}">
              <a16:creationId xmlns:a16="http://schemas.microsoft.com/office/drawing/2014/main" id="{00000000-0008-0000-0500-000036000000}"/>
            </a:ext>
          </a:extLst>
        </xdr:cNvPr>
        <xdr:cNvSpPr txBox="1"/>
      </xdr:nvSpPr>
      <xdr:spPr>
        <a:xfrm>
          <a:off x="2544542" y="5691745"/>
          <a:ext cx="1332000" cy="25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Poppins" panose="020B0502040204020203" pitchFamily="2" charset="0"/>
              <a:ea typeface="+mn-ea"/>
              <a:cs typeface="Poppins" panose="020B0502040204020203" pitchFamily="2" charset="0"/>
            </a:rPr>
            <a:t>DAILY</a:t>
          </a:r>
        </a:p>
      </xdr:txBody>
    </xdr:sp>
    <xdr:clientData/>
  </xdr:twoCellAnchor>
  <xdr:twoCellAnchor>
    <xdr:from>
      <xdr:col>15</xdr:col>
      <xdr:colOff>468085</xdr:colOff>
      <xdr:row>29</xdr:row>
      <xdr:rowOff>140031</xdr:rowOff>
    </xdr:from>
    <xdr:to>
      <xdr:col>17</xdr:col>
      <xdr:colOff>575442</xdr:colOff>
      <xdr:row>31</xdr:row>
      <xdr:rowOff>11031</xdr:rowOff>
    </xdr:to>
    <xdr:sp macro="" textlink="">
      <xdr:nvSpPr>
        <xdr:cNvPr id="56" name="TextBox 55">
          <a:extLst>
            <a:ext uri="{FF2B5EF4-FFF2-40B4-BE49-F238E27FC236}">
              <a16:creationId xmlns:a16="http://schemas.microsoft.com/office/drawing/2014/main" id="{00000000-0008-0000-0500-000038000000}"/>
            </a:ext>
          </a:extLst>
        </xdr:cNvPr>
        <xdr:cNvSpPr txBox="1"/>
      </xdr:nvSpPr>
      <xdr:spPr>
        <a:xfrm>
          <a:off x="9652906" y="5664531"/>
          <a:ext cx="1332000" cy="25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Poppins" panose="020B0502040204020203" pitchFamily="2" charset="0"/>
              <a:ea typeface="+mn-ea"/>
              <a:cs typeface="Poppins" panose="020B0502040204020203" pitchFamily="2" charset="0"/>
            </a:rPr>
            <a:t>PAYMENT</a:t>
          </a:r>
          <a:r>
            <a:rPr lang="en-US" sz="1100" b="1" baseline="0">
              <a:solidFill>
                <a:schemeClr val="bg1"/>
              </a:solidFill>
              <a:latin typeface="Poppins" panose="020B0502040204020203" pitchFamily="2" charset="0"/>
              <a:cs typeface="Poppins" panose="020B0502040204020203" pitchFamily="2" charset="0"/>
            </a:rPr>
            <a:t> MODE</a:t>
          </a:r>
          <a:endParaRPr lang="en-US" sz="1100" b="1">
            <a:solidFill>
              <a:schemeClr val="bg1"/>
            </a:solidFill>
            <a:latin typeface="Poppins" panose="020B0502040204020203" pitchFamily="2" charset="0"/>
            <a:cs typeface="Poppins" panose="020B0502040204020203" pitchFamily="2" charset="0"/>
          </a:endParaRPr>
        </a:p>
      </xdr:txBody>
    </xdr:sp>
    <xdr:clientData/>
  </xdr:twoCellAnchor>
  <xdr:twoCellAnchor>
    <xdr:from>
      <xdr:col>15</xdr:col>
      <xdr:colOff>389164</xdr:colOff>
      <xdr:row>13</xdr:row>
      <xdr:rowOff>85606</xdr:rowOff>
    </xdr:from>
    <xdr:to>
      <xdr:col>17</xdr:col>
      <xdr:colOff>496521</xdr:colOff>
      <xdr:row>14</xdr:row>
      <xdr:rowOff>147106</xdr:rowOff>
    </xdr:to>
    <xdr:sp macro="" textlink="">
      <xdr:nvSpPr>
        <xdr:cNvPr id="57" name="TextBox 56">
          <a:extLst>
            <a:ext uri="{FF2B5EF4-FFF2-40B4-BE49-F238E27FC236}">
              <a16:creationId xmlns:a16="http://schemas.microsoft.com/office/drawing/2014/main" id="{00000000-0008-0000-0500-000039000000}"/>
            </a:ext>
          </a:extLst>
        </xdr:cNvPr>
        <xdr:cNvSpPr txBox="1"/>
      </xdr:nvSpPr>
      <xdr:spPr>
        <a:xfrm>
          <a:off x="9573985" y="2562106"/>
          <a:ext cx="1332000" cy="25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Poppins" panose="020B0502040204020203" pitchFamily="2" charset="0"/>
              <a:ea typeface="+mn-ea"/>
              <a:cs typeface="Poppins" panose="020B0502040204020203" pitchFamily="2" charset="0"/>
            </a:rPr>
            <a:t>SALES</a:t>
          </a:r>
          <a:r>
            <a:rPr lang="en-US" sz="1100" baseline="0">
              <a:solidFill>
                <a:schemeClr val="bg1"/>
              </a:solidFill>
              <a:latin typeface="Poppins" panose="020B0502040204020203" pitchFamily="2" charset="0"/>
              <a:cs typeface="Poppins" panose="020B0502040204020203" pitchFamily="2" charset="0"/>
            </a:rPr>
            <a:t> </a:t>
          </a:r>
          <a:r>
            <a:rPr lang="en-US" sz="1100" b="1">
              <a:solidFill>
                <a:schemeClr val="bg1"/>
              </a:solidFill>
              <a:latin typeface="Poppins" panose="020B0502040204020203" pitchFamily="2" charset="0"/>
              <a:ea typeface="+mn-ea"/>
              <a:cs typeface="Poppins" panose="020B0502040204020203" pitchFamily="2" charset="0"/>
            </a:rPr>
            <a:t>TYPE</a:t>
          </a:r>
        </a:p>
      </xdr:txBody>
    </xdr:sp>
    <xdr:clientData/>
  </xdr:twoCellAnchor>
  <xdr:twoCellAnchor>
    <xdr:from>
      <xdr:col>13</xdr:col>
      <xdr:colOff>394606</xdr:colOff>
      <xdr:row>7</xdr:row>
      <xdr:rowOff>38100</xdr:rowOff>
    </xdr:from>
    <xdr:to>
      <xdr:col>16</xdr:col>
      <xdr:colOff>163285</xdr:colOff>
      <xdr:row>8</xdr:row>
      <xdr:rowOff>78921</xdr:rowOff>
    </xdr:to>
    <xdr:sp macro="" textlink="">
      <xdr:nvSpPr>
        <xdr:cNvPr id="58" name="TextBox 57">
          <a:extLst>
            <a:ext uri="{FF2B5EF4-FFF2-40B4-BE49-F238E27FC236}">
              <a16:creationId xmlns:a16="http://schemas.microsoft.com/office/drawing/2014/main" id="{00000000-0008-0000-0500-00003A000000}"/>
            </a:ext>
          </a:extLst>
        </xdr:cNvPr>
        <xdr:cNvSpPr txBox="1"/>
      </xdr:nvSpPr>
      <xdr:spPr>
        <a:xfrm>
          <a:off x="8354785" y="1371600"/>
          <a:ext cx="1605643" cy="231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solidFill>
              <a:latin typeface="Poppins" panose="020B0502040204020203" pitchFamily="2" charset="0"/>
              <a:cs typeface="Poppins" panose="020B0502040204020203" pitchFamily="2" charset="0"/>
            </a:rPr>
            <a:t>PROFIT</a:t>
          </a:r>
          <a:r>
            <a:rPr lang="en-US" sz="1100" b="1" baseline="0">
              <a:solidFill>
                <a:schemeClr val="accent2"/>
              </a:solidFill>
              <a:latin typeface="Poppins" panose="020B0502040204020203" pitchFamily="2" charset="0"/>
              <a:cs typeface="Poppins" panose="020B0502040204020203" pitchFamily="2" charset="0"/>
            </a:rPr>
            <a:t> %</a:t>
          </a:r>
          <a:endParaRPr lang="en-US" sz="1100" b="1">
            <a:solidFill>
              <a:schemeClr val="accent2"/>
            </a:solidFill>
            <a:latin typeface="Poppins" panose="020B0502040204020203" pitchFamily="2" charset="0"/>
            <a:cs typeface="Poppins" panose="020B0502040204020203" pitchFamily="2" charset="0"/>
          </a:endParaRPr>
        </a:p>
      </xdr:txBody>
    </xdr:sp>
    <xdr:clientData/>
  </xdr:twoCellAnchor>
  <xdr:twoCellAnchor>
    <xdr:from>
      <xdr:col>3</xdr:col>
      <xdr:colOff>255815</xdr:colOff>
      <xdr:row>9</xdr:row>
      <xdr:rowOff>59873</xdr:rowOff>
    </xdr:from>
    <xdr:to>
      <xdr:col>6</xdr:col>
      <xdr:colOff>24493</xdr:colOff>
      <xdr:row>11</xdr:row>
      <xdr:rowOff>74873</xdr:rowOff>
    </xdr:to>
    <xdr:sp macro="" textlink="Analysis!E4">
      <xdr:nvSpPr>
        <xdr:cNvPr id="59" name="TextBox 58">
          <a:extLst>
            <a:ext uri="{FF2B5EF4-FFF2-40B4-BE49-F238E27FC236}">
              <a16:creationId xmlns:a16="http://schemas.microsoft.com/office/drawing/2014/main" id="{00000000-0008-0000-0500-00003B000000}"/>
            </a:ext>
          </a:extLst>
        </xdr:cNvPr>
        <xdr:cNvSpPr txBox="1"/>
      </xdr:nvSpPr>
      <xdr:spPr>
        <a:xfrm>
          <a:off x="2092779" y="1774373"/>
          <a:ext cx="1605643" cy="39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2A65DC7-AB84-4273-BEDA-0C1F5C94525F}" type="TxLink">
            <a:rPr lang="en-US" sz="2400" b="1">
              <a:solidFill>
                <a:schemeClr val="bg1"/>
              </a:solidFill>
              <a:latin typeface="Poppins" panose="020B0502040204020203" pitchFamily="2" charset="0"/>
              <a:ea typeface="+mn-ea"/>
              <a:cs typeface="Poppins" panose="020B0502040204020203" pitchFamily="2" charset="0"/>
            </a:rPr>
            <a:pPr marL="0" indent="0"/>
            <a:t>$401,557</a:t>
          </a:fld>
          <a:endParaRPr lang="en-US" sz="2400" b="1">
            <a:solidFill>
              <a:schemeClr val="bg1"/>
            </a:solidFill>
            <a:latin typeface="Poppins" panose="020B0502040204020203" pitchFamily="2" charset="0"/>
            <a:ea typeface="+mn-ea"/>
            <a:cs typeface="Poppins" panose="020B0502040204020203" pitchFamily="2" charset="0"/>
          </a:endParaRPr>
        </a:p>
      </xdr:txBody>
    </xdr:sp>
    <xdr:clientData/>
  </xdr:twoCellAnchor>
  <xdr:twoCellAnchor>
    <xdr:from>
      <xdr:col>8</xdr:col>
      <xdr:colOff>325211</xdr:colOff>
      <xdr:row>9</xdr:row>
      <xdr:rowOff>59873</xdr:rowOff>
    </xdr:from>
    <xdr:to>
      <xdr:col>11</xdr:col>
      <xdr:colOff>93889</xdr:colOff>
      <xdr:row>11</xdr:row>
      <xdr:rowOff>74873</xdr:rowOff>
    </xdr:to>
    <xdr:sp macro="" textlink="Analysis!E5">
      <xdr:nvSpPr>
        <xdr:cNvPr id="60" name="TextBox 59">
          <a:extLst>
            <a:ext uri="{FF2B5EF4-FFF2-40B4-BE49-F238E27FC236}">
              <a16:creationId xmlns:a16="http://schemas.microsoft.com/office/drawing/2014/main" id="{00000000-0008-0000-0500-00003C000000}"/>
            </a:ext>
          </a:extLst>
        </xdr:cNvPr>
        <xdr:cNvSpPr txBox="1"/>
      </xdr:nvSpPr>
      <xdr:spPr>
        <a:xfrm>
          <a:off x="5223782" y="1774373"/>
          <a:ext cx="1605643" cy="39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B422433-AA02-4388-9F08-EE4362F9F5C1}" type="TxLink">
            <a:rPr lang="en-US" sz="2400" b="1">
              <a:solidFill>
                <a:schemeClr val="bg1"/>
              </a:solidFill>
              <a:latin typeface="Poppins" panose="020B0502040204020203" pitchFamily="2" charset="0"/>
              <a:ea typeface="+mn-ea"/>
              <a:cs typeface="Poppins" panose="020B0502040204020203" pitchFamily="2" charset="0"/>
            </a:rPr>
            <a:pPr marL="0" indent="0"/>
            <a:t>$68,921</a:t>
          </a:fld>
          <a:endParaRPr lang="en-US" sz="2400" b="1">
            <a:solidFill>
              <a:schemeClr val="bg1"/>
            </a:solidFill>
            <a:latin typeface="Poppins" panose="020B0502040204020203" pitchFamily="2" charset="0"/>
            <a:ea typeface="+mn-ea"/>
            <a:cs typeface="Poppins" panose="020B0502040204020203" pitchFamily="2" charset="0"/>
          </a:endParaRPr>
        </a:p>
      </xdr:txBody>
    </xdr:sp>
    <xdr:clientData/>
  </xdr:twoCellAnchor>
  <xdr:twoCellAnchor>
    <xdr:from>
      <xdr:col>13</xdr:col>
      <xdr:colOff>394606</xdr:colOff>
      <xdr:row>9</xdr:row>
      <xdr:rowOff>59873</xdr:rowOff>
    </xdr:from>
    <xdr:to>
      <xdr:col>16</xdr:col>
      <xdr:colOff>163285</xdr:colOff>
      <xdr:row>11</xdr:row>
      <xdr:rowOff>74873</xdr:rowOff>
    </xdr:to>
    <xdr:sp macro="" textlink="Analysis!E6">
      <xdr:nvSpPr>
        <xdr:cNvPr id="61" name="TextBox 60">
          <a:extLst>
            <a:ext uri="{FF2B5EF4-FFF2-40B4-BE49-F238E27FC236}">
              <a16:creationId xmlns:a16="http://schemas.microsoft.com/office/drawing/2014/main" id="{00000000-0008-0000-0500-00003D000000}"/>
            </a:ext>
          </a:extLst>
        </xdr:cNvPr>
        <xdr:cNvSpPr txBox="1"/>
      </xdr:nvSpPr>
      <xdr:spPr>
        <a:xfrm>
          <a:off x="8354785" y="1774373"/>
          <a:ext cx="1605643" cy="39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53A1BB3-C881-48BD-987F-03EDF4AD9584}" type="TxLink">
            <a:rPr lang="en-US" sz="2400" b="1">
              <a:solidFill>
                <a:schemeClr val="bg1"/>
              </a:solidFill>
              <a:latin typeface="Poppins" panose="020B0502040204020203" pitchFamily="2" charset="0"/>
              <a:ea typeface="+mn-ea"/>
              <a:cs typeface="Poppins" panose="020B0502040204020203" pitchFamily="2" charset="0"/>
            </a:rPr>
            <a:pPr marL="0" indent="0"/>
            <a:t>21%</a:t>
          </a:fld>
          <a:endParaRPr lang="en-US" sz="2400" b="1">
            <a:solidFill>
              <a:schemeClr val="bg1"/>
            </a:solidFill>
            <a:latin typeface="Poppins" panose="020B0502040204020203" pitchFamily="2" charset="0"/>
            <a:ea typeface="+mn-ea"/>
            <a:cs typeface="Poppins" panose="020B0502040204020203" pitchFamily="2" charset="0"/>
          </a:endParaRPr>
        </a:p>
      </xdr:txBody>
    </xdr:sp>
    <xdr:clientData/>
  </xdr:twoCellAnchor>
  <xdr:twoCellAnchor>
    <xdr:from>
      <xdr:col>18</xdr:col>
      <xdr:colOff>598714</xdr:colOff>
      <xdr:row>6</xdr:row>
      <xdr:rowOff>166004</xdr:rowOff>
    </xdr:from>
    <xdr:to>
      <xdr:col>20</xdr:col>
      <xdr:colOff>254399</xdr:colOff>
      <xdr:row>12</xdr:row>
      <xdr:rowOff>37006</xdr:rowOff>
    </xdr:to>
    <xdr:grpSp>
      <xdr:nvGrpSpPr>
        <xdr:cNvPr id="31" name="Group 30">
          <a:extLst>
            <a:ext uri="{FF2B5EF4-FFF2-40B4-BE49-F238E27FC236}">
              <a16:creationId xmlns:a16="http://schemas.microsoft.com/office/drawing/2014/main" id="{00000000-0008-0000-0500-00001F000000}"/>
            </a:ext>
          </a:extLst>
        </xdr:cNvPr>
        <xdr:cNvGrpSpPr/>
      </xdr:nvGrpSpPr>
      <xdr:grpSpPr>
        <a:xfrm>
          <a:off x="11620500" y="1309004"/>
          <a:ext cx="880328" cy="1014002"/>
          <a:chOff x="11620500" y="1662792"/>
          <a:chExt cx="880328" cy="1014002"/>
        </a:xfrm>
      </xdr:grpSpPr>
      <xdr:sp macro="" textlink="Analysis!U1">
        <xdr:nvSpPr>
          <xdr:cNvPr id="48" name="TextBox 47">
            <a:extLst>
              <a:ext uri="{FF2B5EF4-FFF2-40B4-BE49-F238E27FC236}">
                <a16:creationId xmlns:a16="http://schemas.microsoft.com/office/drawing/2014/main" id="{00000000-0008-0000-0500-000030000000}"/>
              </a:ext>
            </a:extLst>
          </xdr:cNvPr>
          <xdr:cNvSpPr txBox="1"/>
        </xdr:nvSpPr>
        <xdr:spPr>
          <a:xfrm>
            <a:off x="11636828" y="2190749"/>
            <a:ext cx="864000" cy="25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250F2FA-E65B-44EF-945C-EE1F05D5ACA1}" type="TxLink">
              <a:rPr lang="en-US" sz="1100" b="1">
                <a:solidFill>
                  <a:schemeClr val="bg1"/>
                </a:solidFill>
                <a:latin typeface="Poppins" panose="020B0502040204020203" pitchFamily="2" charset="0"/>
                <a:ea typeface="+mn-ea"/>
                <a:cs typeface="Poppins" panose="020B0502040204020203" pitchFamily="2" charset="0"/>
              </a:rPr>
              <a:pPr marL="0" indent="0"/>
              <a:t>Product41</a:t>
            </a:fld>
            <a:endParaRPr lang="en-US" sz="1100" b="1">
              <a:solidFill>
                <a:schemeClr val="bg1"/>
              </a:solidFill>
              <a:latin typeface="Poppins" panose="020B0502040204020203" pitchFamily="2" charset="0"/>
              <a:ea typeface="+mn-ea"/>
              <a:cs typeface="Poppins" panose="020B0502040204020203" pitchFamily="2" charset="0"/>
            </a:endParaRPr>
          </a:p>
        </xdr:txBody>
      </xdr:sp>
      <xdr:sp macro="" textlink="">
        <xdr:nvSpPr>
          <xdr:cNvPr id="49" name="TextBox 48">
            <a:extLst>
              <a:ext uri="{FF2B5EF4-FFF2-40B4-BE49-F238E27FC236}">
                <a16:creationId xmlns:a16="http://schemas.microsoft.com/office/drawing/2014/main" id="{00000000-0008-0000-0500-000031000000}"/>
              </a:ext>
            </a:extLst>
          </xdr:cNvPr>
          <xdr:cNvSpPr txBox="1"/>
        </xdr:nvSpPr>
        <xdr:spPr>
          <a:xfrm>
            <a:off x="11620500" y="1662792"/>
            <a:ext cx="843643" cy="544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baseline="0">
                <a:solidFill>
                  <a:schemeClr val="accent2"/>
                </a:solidFill>
                <a:latin typeface="Poppins" panose="020B0502040204020203" pitchFamily="2" charset="0"/>
                <a:cs typeface="Poppins" panose="020B0502040204020203" pitchFamily="2" charset="0"/>
              </a:rPr>
              <a:t>TOP PRODUCT</a:t>
            </a:r>
          </a:p>
        </xdr:txBody>
      </xdr:sp>
      <xdr:sp macro="" textlink="Analysis!V1">
        <xdr:nvSpPr>
          <xdr:cNvPr id="63" name="TextBox 62">
            <a:extLst>
              <a:ext uri="{FF2B5EF4-FFF2-40B4-BE49-F238E27FC236}">
                <a16:creationId xmlns:a16="http://schemas.microsoft.com/office/drawing/2014/main" id="{00000000-0008-0000-0500-00003F000000}"/>
              </a:ext>
            </a:extLst>
          </xdr:cNvPr>
          <xdr:cNvSpPr txBox="1"/>
        </xdr:nvSpPr>
        <xdr:spPr>
          <a:xfrm>
            <a:off x="11636828" y="2424794"/>
            <a:ext cx="864000" cy="25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EC13EFB-EF6B-44A4-8185-F9A18604B475}" type="TxLink">
              <a:rPr lang="en-US" sz="1100" b="1">
                <a:solidFill>
                  <a:schemeClr val="bg1"/>
                </a:solidFill>
                <a:latin typeface="Poppins" panose="020B0502040204020203" pitchFamily="2" charset="0"/>
                <a:ea typeface="+mn-ea"/>
                <a:cs typeface="Poppins" panose="020B0502040204020203" pitchFamily="2" charset="0"/>
              </a:rPr>
              <a:pPr marL="0" indent="0"/>
              <a:t>$22,952</a:t>
            </a:fld>
            <a:endParaRPr lang="en-US" sz="1100" b="1">
              <a:solidFill>
                <a:schemeClr val="bg1"/>
              </a:solidFill>
              <a:latin typeface="Poppins" panose="020B0502040204020203" pitchFamily="2" charset="0"/>
              <a:ea typeface="+mn-ea"/>
              <a:cs typeface="Poppins" panose="020B0502040204020203" pitchFamily="2" charset="0"/>
            </a:endParaRPr>
          </a:p>
        </xdr:txBody>
      </xdr:sp>
    </xdr:grpSp>
    <xdr:clientData/>
  </xdr:twoCellAnchor>
  <xdr:twoCellAnchor>
    <xdr:from>
      <xdr:col>21</xdr:col>
      <xdr:colOff>557893</xdr:colOff>
      <xdr:row>6</xdr:row>
      <xdr:rowOff>166004</xdr:rowOff>
    </xdr:from>
    <xdr:to>
      <xdr:col>23</xdr:col>
      <xdr:colOff>305250</xdr:colOff>
      <xdr:row>12</xdr:row>
      <xdr:rowOff>13606</xdr:rowOff>
    </xdr:to>
    <xdr:grpSp>
      <xdr:nvGrpSpPr>
        <xdr:cNvPr id="32" name="Group 31">
          <a:extLst>
            <a:ext uri="{FF2B5EF4-FFF2-40B4-BE49-F238E27FC236}">
              <a16:creationId xmlns:a16="http://schemas.microsoft.com/office/drawing/2014/main" id="{00000000-0008-0000-0500-000020000000}"/>
            </a:ext>
          </a:extLst>
        </xdr:cNvPr>
        <xdr:cNvGrpSpPr/>
      </xdr:nvGrpSpPr>
      <xdr:grpSpPr>
        <a:xfrm>
          <a:off x="13416643" y="1309004"/>
          <a:ext cx="972000" cy="990602"/>
          <a:chOff x="13416643" y="1662792"/>
          <a:chExt cx="972000" cy="990602"/>
        </a:xfrm>
      </xdr:grpSpPr>
      <xdr:sp macro="" textlink="">
        <xdr:nvSpPr>
          <xdr:cNvPr id="62" name="TextBox 61">
            <a:extLst>
              <a:ext uri="{FF2B5EF4-FFF2-40B4-BE49-F238E27FC236}">
                <a16:creationId xmlns:a16="http://schemas.microsoft.com/office/drawing/2014/main" id="{00000000-0008-0000-0500-00003E000000}"/>
              </a:ext>
            </a:extLst>
          </xdr:cNvPr>
          <xdr:cNvSpPr txBox="1"/>
        </xdr:nvSpPr>
        <xdr:spPr>
          <a:xfrm>
            <a:off x="13457464" y="1662792"/>
            <a:ext cx="911679" cy="514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2"/>
                </a:solidFill>
                <a:latin typeface="Poppins" panose="020B0502040204020203" pitchFamily="2" charset="0"/>
                <a:cs typeface="Poppins" panose="020B0502040204020203" pitchFamily="2" charset="0"/>
              </a:rPr>
              <a:t>TOP</a:t>
            </a:r>
          </a:p>
          <a:p>
            <a:pPr algn="ctr"/>
            <a:r>
              <a:rPr lang="en-US" sz="1100" b="1">
                <a:solidFill>
                  <a:schemeClr val="accent2"/>
                </a:solidFill>
                <a:latin typeface="Poppins" panose="020B0502040204020203" pitchFamily="2" charset="0"/>
                <a:cs typeface="Poppins" panose="020B0502040204020203" pitchFamily="2" charset="0"/>
              </a:rPr>
              <a:t>CATEGORY</a:t>
            </a:r>
          </a:p>
        </xdr:txBody>
      </xdr:sp>
      <xdr:sp macro="" textlink="Analysis!AG1">
        <xdr:nvSpPr>
          <xdr:cNvPr id="64" name="TextBox 63">
            <a:extLst>
              <a:ext uri="{FF2B5EF4-FFF2-40B4-BE49-F238E27FC236}">
                <a16:creationId xmlns:a16="http://schemas.microsoft.com/office/drawing/2014/main" id="{00000000-0008-0000-0500-000040000000}"/>
              </a:ext>
            </a:extLst>
          </xdr:cNvPr>
          <xdr:cNvSpPr txBox="1"/>
        </xdr:nvSpPr>
        <xdr:spPr>
          <a:xfrm>
            <a:off x="13416643" y="2190749"/>
            <a:ext cx="972000" cy="231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3BBA0BD-F9E3-4457-A3E8-E39B1D568505}" type="TxLink">
              <a:rPr lang="en-US" sz="1100" b="1">
                <a:solidFill>
                  <a:schemeClr val="bg1"/>
                </a:solidFill>
                <a:latin typeface="Poppins" panose="020B0502040204020203" pitchFamily="2" charset="0"/>
                <a:ea typeface="+mn-ea"/>
                <a:cs typeface="Poppins" panose="020B0502040204020203" pitchFamily="2" charset="0"/>
              </a:rPr>
              <a:pPr marL="0" indent="0"/>
              <a:t>Category04</a:t>
            </a:fld>
            <a:endParaRPr lang="en-US" sz="1100" b="1">
              <a:solidFill>
                <a:schemeClr val="bg1"/>
              </a:solidFill>
              <a:latin typeface="Poppins" panose="020B0502040204020203" pitchFamily="2" charset="0"/>
              <a:ea typeface="+mn-ea"/>
              <a:cs typeface="Poppins" panose="020B0502040204020203" pitchFamily="2" charset="0"/>
            </a:endParaRPr>
          </a:p>
        </xdr:txBody>
      </xdr:sp>
      <xdr:sp macro="" textlink="Analysis!AH1">
        <xdr:nvSpPr>
          <xdr:cNvPr id="65" name="TextBox 64">
            <a:extLst>
              <a:ext uri="{FF2B5EF4-FFF2-40B4-BE49-F238E27FC236}">
                <a16:creationId xmlns:a16="http://schemas.microsoft.com/office/drawing/2014/main" id="{00000000-0008-0000-0500-000041000000}"/>
              </a:ext>
            </a:extLst>
          </xdr:cNvPr>
          <xdr:cNvSpPr txBox="1"/>
        </xdr:nvSpPr>
        <xdr:spPr>
          <a:xfrm>
            <a:off x="13509397" y="2424794"/>
            <a:ext cx="786493"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6E9D15E-1D57-48BA-A99B-505A81B01CA5}" type="TxLink">
              <a:rPr lang="en-US" sz="1100" b="1">
                <a:solidFill>
                  <a:schemeClr val="bg1"/>
                </a:solidFill>
                <a:latin typeface="Poppins" panose="020B0502040204020203" pitchFamily="2" charset="0"/>
                <a:ea typeface="+mn-ea"/>
                <a:cs typeface="Poppins" panose="020B0502040204020203" pitchFamily="2" charset="0"/>
              </a:rPr>
              <a:pPr marL="0" indent="0"/>
              <a:t>$95,269</a:t>
            </a:fld>
            <a:endParaRPr lang="en-US" sz="1100" b="1">
              <a:solidFill>
                <a:schemeClr val="bg1"/>
              </a:solidFill>
              <a:latin typeface="Poppins" panose="020B0502040204020203" pitchFamily="2" charset="0"/>
              <a:ea typeface="+mn-ea"/>
              <a:cs typeface="Poppins" panose="020B0502040204020203" pitchFamily="2" charset="0"/>
            </a:endParaRPr>
          </a:p>
        </xdr:txBody>
      </xdr:sp>
    </xdr:grpSp>
    <xdr:clientData/>
  </xdr:twoCellAnchor>
  <xdr:twoCellAnchor editAs="oneCell">
    <xdr:from>
      <xdr:col>10</xdr:col>
      <xdr:colOff>557904</xdr:colOff>
      <xdr:row>1</xdr:row>
      <xdr:rowOff>69421</xdr:rowOff>
    </xdr:from>
    <xdr:to>
      <xdr:col>16</xdr:col>
      <xdr:colOff>408214</xdr:colOff>
      <xdr:row>5</xdr:row>
      <xdr:rowOff>68037</xdr:rowOff>
    </xdr:to>
    <mc:AlternateContent xmlns:mc="http://schemas.openxmlformats.org/markup-compatibility/2006" xmlns:a14="http://schemas.microsoft.com/office/drawing/2010/main">
      <mc:Choice Requires="a14">
        <xdr:graphicFrame macro="">
          <xdr:nvGraphicFramePr>
            <xdr:cNvPr id="55" name="SALE TYPE">
              <a:extLst>
                <a:ext uri="{FF2B5EF4-FFF2-40B4-BE49-F238E27FC236}">
                  <a16:creationId xmlns:a16="http://schemas.microsoft.com/office/drawing/2014/main" id="{00000000-0008-0000-0500-000037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6681118" y="259921"/>
              <a:ext cx="3524239" cy="7606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24477</xdr:colOff>
      <xdr:row>1</xdr:row>
      <xdr:rowOff>59895</xdr:rowOff>
    </xdr:from>
    <xdr:to>
      <xdr:col>20</xdr:col>
      <xdr:colOff>421807</xdr:colOff>
      <xdr:row>5</xdr:row>
      <xdr:rowOff>122465</xdr:rowOff>
    </xdr:to>
    <mc:AlternateContent xmlns:mc="http://schemas.openxmlformats.org/markup-compatibility/2006" xmlns:a14="http://schemas.microsoft.com/office/drawing/2010/main">
      <mc:Choice Requires="a14">
        <xdr:graphicFrame macro="">
          <xdr:nvGraphicFramePr>
            <xdr:cNvPr id="66" name="PAYMENT MODE">
              <a:extLst>
                <a:ext uri="{FF2B5EF4-FFF2-40B4-BE49-F238E27FC236}">
                  <a16:creationId xmlns:a16="http://schemas.microsoft.com/office/drawing/2014/main" id="{00000000-0008-0000-0500-000042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0433941" y="250395"/>
              <a:ext cx="2234295" cy="8245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381000</xdr:colOff>
      <xdr:row>15</xdr:row>
      <xdr:rowOff>108857</xdr:rowOff>
    </xdr:from>
    <xdr:to>
      <xdr:col>2</xdr:col>
      <xdr:colOff>449036</xdr:colOff>
      <xdr:row>35</xdr:row>
      <xdr:rowOff>136070</xdr:rowOff>
    </xdr:to>
    <mc:AlternateContent xmlns:mc="http://schemas.openxmlformats.org/markup-compatibility/2006" xmlns:a14="http://schemas.microsoft.com/office/drawing/2010/main">
      <mc:Choice Requires="a14">
        <xdr:graphicFrame macro="">
          <xdr:nvGraphicFramePr>
            <xdr:cNvPr id="67" name="MONTH">
              <a:extLst>
                <a:ext uri="{FF2B5EF4-FFF2-40B4-BE49-F238E27FC236}">
                  <a16:creationId xmlns:a16="http://schemas.microsoft.com/office/drawing/2014/main" id="{00000000-0008-0000-0500-000043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81000" y="2966357"/>
              <a:ext cx="1292679" cy="38372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353785</xdr:colOff>
      <xdr:row>7</xdr:row>
      <xdr:rowOff>68037</xdr:rowOff>
    </xdr:from>
    <xdr:to>
      <xdr:col>2</xdr:col>
      <xdr:colOff>408213</xdr:colOff>
      <xdr:row>13</xdr:row>
      <xdr:rowOff>149679</xdr:rowOff>
    </xdr:to>
    <mc:AlternateContent xmlns:mc="http://schemas.openxmlformats.org/markup-compatibility/2006" xmlns:a14="http://schemas.microsoft.com/office/drawing/2010/main">
      <mc:Choice Requires="a14">
        <xdr:graphicFrame macro="">
          <xdr:nvGraphicFramePr>
            <xdr:cNvPr id="68" name="YEAR">
              <a:extLst>
                <a:ext uri="{FF2B5EF4-FFF2-40B4-BE49-F238E27FC236}">
                  <a16:creationId xmlns:a16="http://schemas.microsoft.com/office/drawing/2014/main" id="{00000000-0008-0000-0500-000044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53785" y="1401537"/>
              <a:ext cx="1279071" cy="12246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381001</xdr:colOff>
      <xdr:row>31</xdr:row>
      <xdr:rowOff>122464</xdr:rowOff>
    </xdr:from>
    <xdr:to>
      <xdr:col>14</xdr:col>
      <xdr:colOff>53465</xdr:colOff>
      <xdr:row>42</xdr:row>
      <xdr:rowOff>186964</xdr:rowOff>
    </xdr:to>
    <xdr:graphicFrame macro="">
      <xdr:nvGraphicFramePr>
        <xdr:cNvPr id="69" name="Chart 68">
          <a:extLst>
            <a:ext uri="{FF2B5EF4-FFF2-40B4-BE49-F238E27FC236}">
              <a16:creationId xmlns:a16="http://schemas.microsoft.com/office/drawing/2014/main" id="{00000000-0008-0000-0500-00004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340179</xdr:colOff>
      <xdr:row>15</xdr:row>
      <xdr:rowOff>54427</xdr:rowOff>
    </xdr:from>
    <xdr:to>
      <xdr:col>9</xdr:col>
      <xdr:colOff>394606</xdr:colOff>
      <xdr:row>27</xdr:row>
      <xdr:rowOff>144427</xdr:rowOff>
    </xdr:to>
    <xdr:graphicFrame macro="">
      <xdr:nvGraphicFramePr>
        <xdr:cNvPr id="70" name="Chart 69">
          <a:extLst>
            <a:ext uri="{FF2B5EF4-FFF2-40B4-BE49-F238E27FC236}">
              <a16:creationId xmlns:a16="http://schemas.microsoft.com/office/drawing/2014/main" id="{00000000-0008-0000-0500-00004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409575</xdr:colOff>
          <xdr:row>13</xdr:row>
          <xdr:rowOff>0</xdr:rowOff>
        </xdr:from>
        <xdr:to>
          <xdr:col>7</xdr:col>
          <xdr:colOff>47625</xdr:colOff>
          <xdr:row>14</xdr:row>
          <xdr:rowOff>95250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5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13</xdr:row>
          <xdr:rowOff>0</xdr:rowOff>
        </xdr:from>
        <xdr:to>
          <xdr:col>8</xdr:col>
          <xdr:colOff>295275</xdr:colOff>
          <xdr:row>14</xdr:row>
          <xdr:rowOff>95250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5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304800</xdr:colOff>
          <xdr:row>13</xdr:row>
          <xdr:rowOff>0</xdr:rowOff>
        </xdr:from>
        <xdr:to>
          <xdr:col>5</xdr:col>
          <xdr:colOff>561975</xdr:colOff>
          <xdr:row>14</xdr:row>
          <xdr:rowOff>95250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5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10</xdr:col>
      <xdr:colOff>367393</xdr:colOff>
      <xdr:row>15</xdr:row>
      <xdr:rowOff>54429</xdr:rowOff>
    </xdr:from>
    <xdr:to>
      <xdr:col>14</xdr:col>
      <xdr:colOff>340179</xdr:colOff>
      <xdr:row>27</xdr:row>
      <xdr:rowOff>72429</xdr:rowOff>
    </xdr:to>
    <xdr:graphicFrame macro="">
      <xdr:nvGraphicFramePr>
        <xdr:cNvPr id="71" name="Chart 70">
          <a:extLst>
            <a:ext uri="{FF2B5EF4-FFF2-40B4-BE49-F238E27FC236}">
              <a16:creationId xmlns:a16="http://schemas.microsoft.com/office/drawing/2014/main" id="{00000000-0008-0000-0500-00004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190500</xdr:colOff>
          <xdr:row>15</xdr:row>
          <xdr:rowOff>133350</xdr:rowOff>
        </xdr:from>
        <xdr:to>
          <xdr:col>10</xdr:col>
          <xdr:colOff>352425</xdr:colOff>
          <xdr:row>27</xdr:row>
          <xdr:rowOff>47625</xdr:rowOff>
        </xdr:to>
        <xdr:sp macro="" textlink="">
          <xdr:nvSpPr>
            <xdr:cNvPr id="6148" name="Scroll Bar 4" hidden="1">
              <a:extLst>
                <a:ext uri="{63B3BB69-23CF-44E3-9099-C40C66FF867C}">
                  <a14:compatExt spid="_x0000_s6148"/>
                </a:ext>
                <a:ext uri="{FF2B5EF4-FFF2-40B4-BE49-F238E27FC236}">
                  <a16:creationId xmlns:a16="http://schemas.microsoft.com/office/drawing/2014/main" id="{00000000-0008-0000-0500-000004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18</xdr:col>
      <xdr:colOff>462643</xdr:colOff>
      <xdr:row>22</xdr:row>
      <xdr:rowOff>56471</xdr:rowOff>
    </xdr:from>
    <xdr:to>
      <xdr:col>23</xdr:col>
      <xdr:colOff>326572</xdr:colOff>
      <xdr:row>42</xdr:row>
      <xdr:rowOff>163286</xdr:rowOff>
    </xdr:to>
    <mc:AlternateContent xmlns:mc="http://schemas.openxmlformats.org/markup-compatibility/2006">
      <mc:Choice xmlns:cx1="http://schemas.microsoft.com/office/drawing/2015/9/8/chartex" Requires="cx1">
        <xdr:graphicFrame macro="">
          <xdr:nvGraphicFramePr>
            <xdr:cNvPr id="72" name="Chart 71">
              <a:extLst>
                <a:ext uri="{FF2B5EF4-FFF2-40B4-BE49-F238E27FC236}">
                  <a16:creationId xmlns:a16="http://schemas.microsoft.com/office/drawing/2014/main" id="{00000000-0008-0000-0500-000048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1435443" y="4247471"/>
              <a:ext cx="2911929" cy="391681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68036</xdr:colOff>
      <xdr:row>15</xdr:row>
      <xdr:rowOff>54429</xdr:rowOff>
    </xdr:from>
    <xdr:to>
      <xdr:col>18</xdr:col>
      <xdr:colOff>45534</xdr:colOff>
      <xdr:row>27</xdr:row>
      <xdr:rowOff>136071</xdr:rowOff>
    </xdr:to>
    <xdr:graphicFrame macro="">
      <xdr:nvGraphicFramePr>
        <xdr:cNvPr id="73" name="Chart 72">
          <a:extLst>
            <a:ext uri="{FF2B5EF4-FFF2-40B4-BE49-F238E27FC236}">
              <a16:creationId xmlns:a16="http://schemas.microsoft.com/office/drawing/2014/main" id="{00000000-0008-0000-0500-00004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81644</xdr:colOff>
      <xdr:row>31</xdr:row>
      <xdr:rowOff>122465</xdr:rowOff>
    </xdr:from>
    <xdr:to>
      <xdr:col>17</xdr:col>
      <xdr:colOff>585001</xdr:colOff>
      <xdr:row>43</xdr:row>
      <xdr:rowOff>32465</xdr:rowOff>
    </xdr:to>
    <xdr:graphicFrame macro="">
      <xdr:nvGraphicFramePr>
        <xdr:cNvPr id="74" name="Chart 73">
          <a:extLst>
            <a:ext uri="{FF2B5EF4-FFF2-40B4-BE49-F238E27FC236}">
              <a16:creationId xmlns:a16="http://schemas.microsoft.com/office/drawing/2014/main" id="{00000000-0008-0000-0500-00004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511212</xdr:colOff>
      <xdr:row>13</xdr:row>
      <xdr:rowOff>9313</xdr:rowOff>
    </xdr:from>
    <xdr:to>
      <xdr:col>6</xdr:col>
      <xdr:colOff>459486</xdr:colOff>
      <xdr:row>14</xdr:row>
      <xdr:rowOff>88231</xdr:rowOff>
    </xdr:to>
    <xdr:sp macro="" textlink="">
      <xdr:nvSpPr>
        <xdr:cNvPr id="83" name="TextBox 82">
          <a:extLst>
            <a:ext uri="{FF2B5EF4-FFF2-40B4-BE49-F238E27FC236}">
              <a16:creationId xmlns:a16="http://schemas.microsoft.com/office/drawing/2014/main" id="{00000000-0008-0000-0500-000053000000}"/>
            </a:ext>
          </a:extLst>
        </xdr:cNvPr>
        <xdr:cNvSpPr txBox="1"/>
      </xdr:nvSpPr>
      <xdr:spPr>
        <a:xfrm>
          <a:off x="3572819" y="2485813"/>
          <a:ext cx="560596" cy="2694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Poppins" panose="020B0502040204020203" pitchFamily="2" charset="0"/>
              <a:ea typeface="+mn-ea"/>
              <a:cs typeface="Poppins" panose="020B0502040204020203" pitchFamily="2" charset="0"/>
            </a:rPr>
            <a:t>SALE</a:t>
          </a:r>
        </a:p>
      </xdr:txBody>
    </xdr:sp>
    <xdr:clientData/>
  </xdr:twoCellAnchor>
  <xdr:twoCellAnchor>
    <xdr:from>
      <xdr:col>6</xdr:col>
      <xdr:colOff>612122</xdr:colOff>
      <xdr:row>13</xdr:row>
      <xdr:rowOff>10674</xdr:rowOff>
    </xdr:from>
    <xdr:to>
      <xdr:col>8</xdr:col>
      <xdr:colOff>95033</xdr:colOff>
      <xdr:row>14</xdr:row>
      <xdr:rowOff>86871</xdr:rowOff>
    </xdr:to>
    <xdr:sp macro="" textlink="">
      <xdr:nvSpPr>
        <xdr:cNvPr id="84" name="TextBox 83">
          <a:extLst>
            <a:ext uri="{FF2B5EF4-FFF2-40B4-BE49-F238E27FC236}">
              <a16:creationId xmlns:a16="http://schemas.microsoft.com/office/drawing/2014/main" id="{00000000-0008-0000-0500-000054000000}"/>
            </a:ext>
          </a:extLst>
        </xdr:cNvPr>
        <xdr:cNvSpPr txBox="1"/>
      </xdr:nvSpPr>
      <xdr:spPr>
        <a:xfrm>
          <a:off x="4286051" y="2487174"/>
          <a:ext cx="707553" cy="266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Poppins" panose="020B0502040204020203" pitchFamily="2" charset="0"/>
              <a:ea typeface="+mn-ea"/>
              <a:cs typeface="Poppins" panose="020B0502040204020203" pitchFamily="2" charset="0"/>
            </a:rPr>
            <a:t>PROFIT</a:t>
          </a:r>
        </a:p>
      </xdr:txBody>
    </xdr:sp>
    <xdr:clientData/>
  </xdr:twoCellAnchor>
  <xdr:twoCellAnchor>
    <xdr:from>
      <xdr:col>8</xdr:col>
      <xdr:colOff>247669</xdr:colOff>
      <xdr:row>13</xdr:row>
      <xdr:rowOff>9313</xdr:rowOff>
    </xdr:from>
    <xdr:to>
      <xdr:col>9</xdr:col>
      <xdr:colOff>463347</xdr:colOff>
      <xdr:row>14</xdr:row>
      <xdr:rowOff>88231</xdr:rowOff>
    </xdr:to>
    <xdr:sp macro="" textlink="">
      <xdr:nvSpPr>
        <xdr:cNvPr id="85" name="TextBox 84">
          <a:extLst>
            <a:ext uri="{FF2B5EF4-FFF2-40B4-BE49-F238E27FC236}">
              <a16:creationId xmlns:a16="http://schemas.microsoft.com/office/drawing/2014/main" id="{00000000-0008-0000-0500-000055000000}"/>
            </a:ext>
          </a:extLst>
        </xdr:cNvPr>
        <xdr:cNvSpPr txBox="1"/>
      </xdr:nvSpPr>
      <xdr:spPr>
        <a:xfrm>
          <a:off x="5146240" y="2485813"/>
          <a:ext cx="828000" cy="2694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Poppins" panose="020B0502040204020203" pitchFamily="2" charset="0"/>
              <a:ea typeface="+mn-ea"/>
              <a:cs typeface="Poppins" panose="020B0502040204020203" pitchFamily="2" charset="0"/>
            </a:rPr>
            <a:t>PROFIT</a:t>
          </a:r>
          <a:r>
            <a:rPr lang="en-US" sz="1100" b="1" baseline="0">
              <a:solidFill>
                <a:schemeClr val="bg1"/>
              </a:solidFill>
              <a:latin typeface="Poppins" panose="020B0502040204020203" pitchFamily="2" charset="0"/>
              <a:ea typeface="+mn-ea"/>
              <a:cs typeface="Poppins" panose="020B0502040204020203" pitchFamily="2" charset="0"/>
            </a:rPr>
            <a:t> %</a:t>
          </a:r>
          <a:endParaRPr lang="en-US" sz="1100" b="1">
            <a:solidFill>
              <a:schemeClr val="bg1"/>
            </a:solidFill>
            <a:latin typeface="Poppins" panose="020B0502040204020203" pitchFamily="2" charset="0"/>
            <a:ea typeface="+mn-ea"/>
            <a:cs typeface="Poppins" panose="020B0502040204020203" pitchFamily="2" charset="0"/>
          </a:endParaRPr>
        </a:p>
      </xdr:txBody>
    </xdr:sp>
    <xdr:clientData/>
  </xdr:twoCellAnchor>
  <xdr:twoCellAnchor editAs="oneCell">
    <xdr:from>
      <xdr:col>15</xdr:col>
      <xdr:colOff>40841</xdr:colOff>
      <xdr:row>29</xdr:row>
      <xdr:rowOff>68031</xdr:rowOff>
    </xdr:from>
    <xdr:to>
      <xdr:col>15</xdr:col>
      <xdr:colOff>436841</xdr:colOff>
      <xdr:row>31</xdr:row>
      <xdr:rowOff>83031</xdr:rowOff>
    </xdr:to>
    <xdr:pic>
      <xdr:nvPicPr>
        <xdr:cNvPr id="35" name="Graphic 34" descr="Coins with solid fill">
          <a:extLst>
            <a:ext uri="{FF2B5EF4-FFF2-40B4-BE49-F238E27FC236}">
              <a16:creationId xmlns:a16="http://schemas.microsoft.com/office/drawing/2014/main" id="{00000000-0008-0000-0500-000023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225662" y="5592531"/>
          <a:ext cx="396000" cy="396000"/>
        </a:xfrm>
        <a:prstGeom prst="rect">
          <a:avLst/>
        </a:prstGeom>
      </xdr:spPr>
    </xdr:pic>
    <xdr:clientData/>
  </xdr:twoCellAnchor>
  <xdr:twoCellAnchor editAs="oneCell">
    <xdr:from>
      <xdr:col>3</xdr:col>
      <xdr:colOff>299397</xdr:colOff>
      <xdr:row>29</xdr:row>
      <xdr:rowOff>95245</xdr:rowOff>
    </xdr:from>
    <xdr:to>
      <xdr:col>4</xdr:col>
      <xdr:colOff>83075</xdr:colOff>
      <xdr:row>31</xdr:row>
      <xdr:rowOff>110245</xdr:rowOff>
    </xdr:to>
    <xdr:pic>
      <xdr:nvPicPr>
        <xdr:cNvPr id="37" name="Graphic 36" descr="Daily calendar with solid fill">
          <a:extLst>
            <a:ext uri="{FF2B5EF4-FFF2-40B4-BE49-F238E27FC236}">
              <a16:creationId xmlns:a16="http://schemas.microsoft.com/office/drawing/2014/main" id="{00000000-0008-0000-0500-000025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136361" y="5619745"/>
          <a:ext cx="396000" cy="396000"/>
        </a:xfrm>
        <a:prstGeom prst="rect">
          <a:avLst/>
        </a:prstGeom>
      </xdr:spPr>
    </xdr:pic>
    <xdr:clientData/>
  </xdr:twoCellAnchor>
  <xdr:twoCellAnchor editAs="oneCell">
    <xdr:from>
      <xdr:col>0</xdr:col>
      <xdr:colOff>245616</xdr:colOff>
      <xdr:row>2</xdr:row>
      <xdr:rowOff>136718</xdr:rowOff>
    </xdr:from>
    <xdr:to>
      <xdr:col>1</xdr:col>
      <xdr:colOff>209295</xdr:colOff>
      <xdr:row>5</xdr:row>
      <xdr:rowOff>141218</xdr:rowOff>
    </xdr:to>
    <xdr:pic>
      <xdr:nvPicPr>
        <xdr:cNvPr id="43" name="Graphic 42" descr="Presentation with bar chart with solid fill">
          <a:extLst>
            <a:ext uri="{FF2B5EF4-FFF2-40B4-BE49-F238E27FC236}">
              <a16:creationId xmlns:a16="http://schemas.microsoft.com/office/drawing/2014/main" id="{00000000-0008-0000-0500-00002B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45616" y="517718"/>
          <a:ext cx="576000" cy="576000"/>
        </a:xfrm>
        <a:prstGeom prst="rect">
          <a:avLst/>
        </a:prstGeom>
      </xdr:spPr>
    </xdr:pic>
    <xdr:clientData/>
  </xdr:twoCellAnchor>
  <xdr:twoCellAnchor editAs="oneCell">
    <xdr:from>
      <xdr:col>17</xdr:col>
      <xdr:colOff>68052</xdr:colOff>
      <xdr:row>8</xdr:row>
      <xdr:rowOff>54438</xdr:rowOff>
    </xdr:from>
    <xdr:to>
      <xdr:col>18</xdr:col>
      <xdr:colOff>31730</xdr:colOff>
      <xdr:row>11</xdr:row>
      <xdr:rowOff>58938</xdr:rowOff>
    </xdr:to>
    <xdr:pic>
      <xdr:nvPicPr>
        <xdr:cNvPr id="45" name="Graphic 44" descr="Piggy Bank with solid fill">
          <a:extLst>
            <a:ext uri="{FF2B5EF4-FFF2-40B4-BE49-F238E27FC236}">
              <a16:creationId xmlns:a16="http://schemas.microsoft.com/office/drawing/2014/main" id="{00000000-0008-0000-0500-00002D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0477516" y="1578438"/>
          <a:ext cx="576000" cy="576000"/>
        </a:xfrm>
        <a:prstGeom prst="rect">
          <a:avLst/>
        </a:prstGeom>
      </xdr:spPr>
    </xdr:pic>
    <xdr:clientData/>
  </xdr:twoCellAnchor>
  <xdr:twoCellAnchor editAs="oneCell">
    <xdr:from>
      <xdr:col>18</xdr:col>
      <xdr:colOff>367403</xdr:colOff>
      <xdr:row>20</xdr:row>
      <xdr:rowOff>40813</xdr:rowOff>
    </xdr:from>
    <xdr:to>
      <xdr:col>19</xdr:col>
      <xdr:colOff>151082</xdr:colOff>
      <xdr:row>22</xdr:row>
      <xdr:rowOff>55813</xdr:rowOff>
    </xdr:to>
    <xdr:pic>
      <xdr:nvPicPr>
        <xdr:cNvPr id="47" name="Graphic 46" descr="Database with solid fill">
          <a:extLst>
            <a:ext uri="{FF2B5EF4-FFF2-40B4-BE49-F238E27FC236}">
              <a16:creationId xmlns:a16="http://schemas.microsoft.com/office/drawing/2014/main" id="{00000000-0008-0000-0500-00002F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1389189" y="3850813"/>
          <a:ext cx="396000" cy="396000"/>
        </a:xfrm>
        <a:prstGeom prst="rect">
          <a:avLst/>
        </a:prstGeom>
      </xdr:spPr>
    </xdr:pic>
    <xdr:clientData/>
  </xdr:twoCellAnchor>
  <xdr:twoCellAnchor editAs="oneCell">
    <xdr:from>
      <xdr:col>6</xdr:col>
      <xdr:colOff>571535</xdr:colOff>
      <xdr:row>8</xdr:row>
      <xdr:rowOff>54438</xdr:rowOff>
    </xdr:from>
    <xdr:to>
      <xdr:col>7</xdr:col>
      <xdr:colOff>535214</xdr:colOff>
      <xdr:row>11</xdr:row>
      <xdr:rowOff>58938</xdr:rowOff>
    </xdr:to>
    <xdr:pic>
      <xdr:nvPicPr>
        <xdr:cNvPr id="76" name="Graphic 75" descr="Money with solid fill">
          <a:extLst>
            <a:ext uri="{FF2B5EF4-FFF2-40B4-BE49-F238E27FC236}">
              <a16:creationId xmlns:a16="http://schemas.microsoft.com/office/drawing/2014/main" id="{00000000-0008-0000-0500-00004C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4245464" y="1578438"/>
          <a:ext cx="576000" cy="576000"/>
        </a:xfrm>
        <a:prstGeom prst="rect">
          <a:avLst/>
        </a:prstGeom>
      </xdr:spPr>
    </xdr:pic>
    <xdr:clientData/>
  </xdr:twoCellAnchor>
  <xdr:twoCellAnchor editAs="oneCell">
    <xdr:from>
      <xdr:col>19</xdr:col>
      <xdr:colOff>204117</xdr:colOff>
      <xdr:row>12</xdr:row>
      <xdr:rowOff>136071</xdr:rowOff>
    </xdr:from>
    <xdr:to>
      <xdr:col>19</xdr:col>
      <xdr:colOff>600117</xdr:colOff>
      <xdr:row>14</xdr:row>
      <xdr:rowOff>151071</xdr:rowOff>
    </xdr:to>
    <xdr:pic>
      <xdr:nvPicPr>
        <xdr:cNvPr id="78" name="Graphic 77" descr="Trophy with solid fill">
          <a:extLst>
            <a:ext uri="{FF2B5EF4-FFF2-40B4-BE49-F238E27FC236}">
              <a16:creationId xmlns:a16="http://schemas.microsoft.com/office/drawing/2014/main" id="{00000000-0008-0000-0500-00004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1838224" y="2422071"/>
          <a:ext cx="396000" cy="396000"/>
        </a:xfrm>
        <a:prstGeom prst="rect">
          <a:avLst/>
        </a:prstGeom>
      </xdr:spPr>
    </xdr:pic>
    <xdr:clientData/>
  </xdr:twoCellAnchor>
  <xdr:twoCellAnchor editAs="oneCell">
    <xdr:from>
      <xdr:col>22</xdr:col>
      <xdr:colOff>204105</xdr:colOff>
      <xdr:row>12</xdr:row>
      <xdr:rowOff>136071</xdr:rowOff>
    </xdr:from>
    <xdr:to>
      <xdr:col>22</xdr:col>
      <xdr:colOff>600105</xdr:colOff>
      <xdr:row>14</xdr:row>
      <xdr:rowOff>151071</xdr:rowOff>
    </xdr:to>
    <xdr:pic>
      <xdr:nvPicPr>
        <xdr:cNvPr id="80" name="Graphic 79" descr="Ribbon with solid fill">
          <a:extLst>
            <a:ext uri="{FF2B5EF4-FFF2-40B4-BE49-F238E27FC236}">
              <a16:creationId xmlns:a16="http://schemas.microsoft.com/office/drawing/2014/main" id="{00000000-0008-0000-0500-000050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3675176" y="2422071"/>
          <a:ext cx="396000" cy="396000"/>
        </a:xfrm>
        <a:prstGeom prst="rect">
          <a:avLst/>
        </a:prstGeom>
      </xdr:spPr>
    </xdr:pic>
    <xdr:clientData/>
  </xdr:twoCellAnchor>
  <xdr:twoCellAnchor editAs="oneCell">
    <xdr:from>
      <xdr:col>3</xdr:col>
      <xdr:colOff>244928</xdr:colOff>
      <xdr:row>13</xdr:row>
      <xdr:rowOff>13606</xdr:rowOff>
    </xdr:from>
    <xdr:to>
      <xdr:col>4</xdr:col>
      <xdr:colOff>28606</xdr:colOff>
      <xdr:row>15</xdr:row>
      <xdr:rowOff>28606</xdr:rowOff>
    </xdr:to>
    <xdr:pic>
      <xdr:nvPicPr>
        <xdr:cNvPr id="82" name="Graphic 81">
          <a:extLst>
            <a:ext uri="{FF2B5EF4-FFF2-40B4-BE49-F238E27FC236}">
              <a16:creationId xmlns:a16="http://schemas.microsoft.com/office/drawing/2014/main" id="{00000000-0008-0000-0500-000052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2081892" y="2490106"/>
          <a:ext cx="396000" cy="396000"/>
        </a:xfrm>
        <a:prstGeom prst="rect">
          <a:avLst/>
        </a:prstGeom>
      </xdr:spPr>
    </xdr:pic>
    <xdr:clientData/>
  </xdr:twoCellAnchor>
  <xdr:twoCellAnchor editAs="oneCell">
    <xdr:from>
      <xdr:col>12</xdr:col>
      <xdr:colOff>13633</xdr:colOff>
      <xdr:row>8</xdr:row>
      <xdr:rowOff>54438</xdr:rowOff>
    </xdr:from>
    <xdr:to>
      <xdr:col>12</xdr:col>
      <xdr:colOff>589633</xdr:colOff>
      <xdr:row>11</xdr:row>
      <xdr:rowOff>58938</xdr:rowOff>
    </xdr:to>
    <xdr:pic>
      <xdr:nvPicPr>
        <xdr:cNvPr id="87" name="Graphic 86">
          <a:extLst>
            <a:ext uri="{FF2B5EF4-FFF2-40B4-BE49-F238E27FC236}">
              <a16:creationId xmlns:a16="http://schemas.microsoft.com/office/drawing/2014/main" id="{00000000-0008-0000-0500-000057000000}"/>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7361490" y="1578438"/>
          <a:ext cx="576000" cy="576000"/>
        </a:xfrm>
        <a:prstGeom prst="rect">
          <a:avLst/>
        </a:prstGeom>
      </xdr:spPr>
    </xdr:pic>
    <xdr:clientData/>
  </xdr:twoCellAnchor>
  <xdr:twoCellAnchor editAs="oneCell">
    <xdr:from>
      <xdr:col>10</xdr:col>
      <xdr:colOff>129260</xdr:colOff>
      <xdr:row>13</xdr:row>
      <xdr:rowOff>13606</xdr:rowOff>
    </xdr:from>
    <xdr:to>
      <xdr:col>10</xdr:col>
      <xdr:colOff>525260</xdr:colOff>
      <xdr:row>15</xdr:row>
      <xdr:rowOff>28606</xdr:rowOff>
    </xdr:to>
    <xdr:pic>
      <xdr:nvPicPr>
        <xdr:cNvPr id="89" name="Graphic 88">
          <a:extLst>
            <a:ext uri="{FF2B5EF4-FFF2-40B4-BE49-F238E27FC236}">
              <a16:creationId xmlns:a16="http://schemas.microsoft.com/office/drawing/2014/main" id="{00000000-0008-0000-0500-00005900000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6252474" y="2490106"/>
          <a:ext cx="396000" cy="396000"/>
        </a:xfrm>
        <a:prstGeom prst="rect">
          <a:avLst/>
        </a:prstGeom>
      </xdr:spPr>
    </xdr:pic>
    <xdr:clientData/>
  </xdr:twoCellAnchor>
  <xdr:twoCellAnchor editAs="oneCell">
    <xdr:from>
      <xdr:col>14</xdr:col>
      <xdr:colOff>598712</xdr:colOff>
      <xdr:row>13</xdr:row>
      <xdr:rowOff>13606</xdr:rowOff>
    </xdr:from>
    <xdr:to>
      <xdr:col>15</xdr:col>
      <xdr:colOff>382391</xdr:colOff>
      <xdr:row>15</xdr:row>
      <xdr:rowOff>28606</xdr:rowOff>
    </xdr:to>
    <xdr:pic>
      <xdr:nvPicPr>
        <xdr:cNvPr id="93" name="Graphic 92">
          <a:extLst>
            <a:ext uri="{FF2B5EF4-FFF2-40B4-BE49-F238E27FC236}">
              <a16:creationId xmlns:a16="http://schemas.microsoft.com/office/drawing/2014/main" id="{00000000-0008-0000-0500-00005D000000}"/>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9171212" y="2490106"/>
          <a:ext cx="396000" cy="39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424286</xdr:colOff>
      <xdr:row>44</xdr:row>
      <xdr:rowOff>123000</xdr:rowOff>
    </xdr:to>
    <xdr:grpSp>
      <xdr:nvGrpSpPr>
        <xdr:cNvPr id="59" name="Black White">
          <a:extLst>
            <a:ext uri="{FF2B5EF4-FFF2-40B4-BE49-F238E27FC236}">
              <a16:creationId xmlns:a16="http://schemas.microsoft.com/office/drawing/2014/main" id="{00000000-0008-0000-0000-00003B000000}"/>
            </a:ext>
          </a:extLst>
        </xdr:cNvPr>
        <xdr:cNvGrpSpPr>
          <a:grpSpLocks noChangeAspect="1"/>
        </xdr:cNvGrpSpPr>
      </xdr:nvGrpSpPr>
      <xdr:grpSpPr>
        <a:xfrm>
          <a:off x="0" y="0"/>
          <a:ext cx="15120000" cy="8505000"/>
          <a:chOff x="0" y="0"/>
          <a:chExt cx="12192000" cy="6858000"/>
        </a:xfrm>
      </xdr:grpSpPr>
      <xdr:sp macro="" textlink="">
        <xdr:nvSpPr>
          <xdr:cNvPr id="82" name="Rectangle: Rounded Corners 81">
            <a:extLst>
              <a:ext uri="{FF2B5EF4-FFF2-40B4-BE49-F238E27FC236}">
                <a16:creationId xmlns:a16="http://schemas.microsoft.com/office/drawing/2014/main" id="{00000000-0008-0000-0000-000052000000}"/>
              </a:ext>
            </a:extLst>
          </xdr:cNvPr>
          <xdr:cNvSpPr/>
        </xdr:nvSpPr>
        <xdr:spPr>
          <a:xfrm>
            <a:off x="0" y="0"/>
            <a:ext cx="12192000" cy="6858000"/>
          </a:xfrm>
          <a:prstGeom prst="roundRect">
            <a:avLst>
              <a:gd name="adj" fmla="val 2911"/>
            </a:avLst>
          </a:prstGeom>
          <a:solidFill>
            <a:schemeClr val="tx2">
              <a:lumMod val="75000"/>
            </a:schemeClr>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83" name="Rectangle: Rounded Corners 82">
            <a:extLst>
              <a:ext uri="{FF2B5EF4-FFF2-40B4-BE49-F238E27FC236}">
                <a16:creationId xmlns:a16="http://schemas.microsoft.com/office/drawing/2014/main" id="{00000000-0008-0000-0000-000053000000}"/>
              </a:ext>
            </a:extLst>
          </xdr:cNvPr>
          <xdr:cNvSpPr/>
        </xdr:nvSpPr>
        <xdr:spPr>
          <a:xfrm>
            <a:off x="180000" y="180000"/>
            <a:ext cx="4860000" cy="720000"/>
          </a:xfrm>
          <a:prstGeom prst="roundRect">
            <a:avLst>
              <a:gd name="adj" fmla="val 8064"/>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84" name="Rectangle: Rounded Corners 83">
            <a:extLst>
              <a:ext uri="{FF2B5EF4-FFF2-40B4-BE49-F238E27FC236}">
                <a16:creationId xmlns:a16="http://schemas.microsoft.com/office/drawing/2014/main" id="{00000000-0008-0000-0000-000054000000}"/>
              </a:ext>
            </a:extLst>
          </xdr:cNvPr>
          <xdr:cNvSpPr/>
        </xdr:nvSpPr>
        <xdr:spPr>
          <a:xfrm>
            <a:off x="5344800" y="180000"/>
            <a:ext cx="6353714" cy="720000"/>
          </a:xfrm>
          <a:prstGeom prst="roundRect">
            <a:avLst>
              <a:gd name="adj" fmla="val 8603"/>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85" name="Rectangle: Rounded Corners 84">
            <a:extLst>
              <a:ext uri="{FF2B5EF4-FFF2-40B4-BE49-F238E27FC236}">
                <a16:creationId xmlns:a16="http://schemas.microsoft.com/office/drawing/2014/main" id="{00000000-0008-0000-0000-000055000000}"/>
              </a:ext>
            </a:extLst>
          </xdr:cNvPr>
          <xdr:cNvSpPr/>
        </xdr:nvSpPr>
        <xdr:spPr>
          <a:xfrm>
            <a:off x="180000" y="1080000"/>
            <a:ext cx="1260000" cy="1080000"/>
          </a:xfrm>
          <a:prstGeom prst="roundRect">
            <a:avLst>
              <a:gd name="adj" fmla="val 7260"/>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86" name="Rectangle: Rounded Corners 85">
            <a:extLst>
              <a:ext uri="{FF2B5EF4-FFF2-40B4-BE49-F238E27FC236}">
                <a16:creationId xmlns:a16="http://schemas.microsoft.com/office/drawing/2014/main" id="{00000000-0008-0000-0000-000056000000}"/>
              </a:ext>
            </a:extLst>
          </xdr:cNvPr>
          <xdr:cNvSpPr/>
        </xdr:nvSpPr>
        <xdr:spPr>
          <a:xfrm>
            <a:off x="177200" y="2340000"/>
            <a:ext cx="1260000" cy="3240000"/>
          </a:xfrm>
          <a:prstGeom prst="roundRect">
            <a:avLst>
              <a:gd name="adj" fmla="val 5916"/>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87" name="Rectangle: Rounded Corners 86">
            <a:extLst>
              <a:ext uri="{FF2B5EF4-FFF2-40B4-BE49-F238E27FC236}">
                <a16:creationId xmlns:a16="http://schemas.microsoft.com/office/drawing/2014/main" id="{00000000-0008-0000-0000-000057000000}"/>
              </a:ext>
            </a:extLst>
          </xdr:cNvPr>
          <xdr:cNvSpPr/>
        </xdr:nvSpPr>
        <xdr:spPr>
          <a:xfrm>
            <a:off x="177200" y="5760000"/>
            <a:ext cx="1260000" cy="918000"/>
          </a:xfrm>
          <a:prstGeom prst="roundRect">
            <a:avLst>
              <a:gd name="adj" fmla="val 50000"/>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88" name="Rectangle: Rounded Corners 87">
            <a:extLst>
              <a:ext uri="{FF2B5EF4-FFF2-40B4-BE49-F238E27FC236}">
                <a16:creationId xmlns:a16="http://schemas.microsoft.com/office/drawing/2014/main" id="{00000000-0008-0000-0000-000058000000}"/>
              </a:ext>
            </a:extLst>
          </xdr:cNvPr>
          <xdr:cNvSpPr/>
        </xdr:nvSpPr>
        <xdr:spPr>
          <a:xfrm>
            <a:off x="1620000" y="1080000"/>
            <a:ext cx="2340000" cy="720000"/>
          </a:xfrm>
          <a:prstGeom prst="roundRect">
            <a:avLst>
              <a:gd name="adj" fmla="val 7260"/>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89" name="Rectangle: Rounded Corners 88">
            <a:extLst>
              <a:ext uri="{FF2B5EF4-FFF2-40B4-BE49-F238E27FC236}">
                <a16:creationId xmlns:a16="http://schemas.microsoft.com/office/drawing/2014/main" id="{00000000-0008-0000-0000-000059000000}"/>
              </a:ext>
            </a:extLst>
          </xdr:cNvPr>
          <xdr:cNvSpPr/>
        </xdr:nvSpPr>
        <xdr:spPr>
          <a:xfrm>
            <a:off x="6660000" y="1080000"/>
            <a:ext cx="2340000" cy="720000"/>
          </a:xfrm>
          <a:prstGeom prst="roundRect">
            <a:avLst>
              <a:gd name="adj" fmla="val 7260"/>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90" name="Rectangle: Rounded Corners 89">
            <a:extLst>
              <a:ext uri="{FF2B5EF4-FFF2-40B4-BE49-F238E27FC236}">
                <a16:creationId xmlns:a16="http://schemas.microsoft.com/office/drawing/2014/main" id="{00000000-0008-0000-0000-00005A000000}"/>
              </a:ext>
            </a:extLst>
          </xdr:cNvPr>
          <xdr:cNvSpPr/>
        </xdr:nvSpPr>
        <xdr:spPr>
          <a:xfrm>
            <a:off x="4140000" y="1080000"/>
            <a:ext cx="2340000" cy="720000"/>
          </a:xfrm>
          <a:prstGeom prst="roundRect">
            <a:avLst>
              <a:gd name="adj" fmla="val 7260"/>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91" name="Rectangle: Rounded Corners 90">
            <a:extLst>
              <a:ext uri="{FF2B5EF4-FFF2-40B4-BE49-F238E27FC236}">
                <a16:creationId xmlns:a16="http://schemas.microsoft.com/office/drawing/2014/main" id="{00000000-0008-0000-0000-00005B000000}"/>
              </a:ext>
            </a:extLst>
          </xdr:cNvPr>
          <xdr:cNvSpPr/>
        </xdr:nvSpPr>
        <xdr:spPr>
          <a:xfrm>
            <a:off x="1620000" y="1983200"/>
            <a:ext cx="3240000" cy="2340000"/>
          </a:xfrm>
          <a:prstGeom prst="roundRect">
            <a:avLst>
              <a:gd name="adj" fmla="val 5399"/>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92" name="Rectangle: Rounded Corners 91">
            <a:extLst>
              <a:ext uri="{FF2B5EF4-FFF2-40B4-BE49-F238E27FC236}">
                <a16:creationId xmlns:a16="http://schemas.microsoft.com/office/drawing/2014/main" id="{00000000-0008-0000-0000-00005C000000}"/>
              </a:ext>
            </a:extLst>
          </xdr:cNvPr>
          <xdr:cNvSpPr/>
        </xdr:nvSpPr>
        <xdr:spPr>
          <a:xfrm>
            <a:off x="5040000" y="1983200"/>
            <a:ext cx="2160000" cy="2340000"/>
          </a:xfrm>
          <a:prstGeom prst="roundRect">
            <a:avLst>
              <a:gd name="adj" fmla="val 5399"/>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93" name="Rectangle: Rounded Corners 92">
            <a:extLst>
              <a:ext uri="{FF2B5EF4-FFF2-40B4-BE49-F238E27FC236}">
                <a16:creationId xmlns:a16="http://schemas.microsoft.com/office/drawing/2014/main" id="{00000000-0008-0000-0000-00005D000000}"/>
              </a:ext>
            </a:extLst>
          </xdr:cNvPr>
          <xdr:cNvSpPr/>
        </xdr:nvSpPr>
        <xdr:spPr>
          <a:xfrm>
            <a:off x="7380000" y="1980000"/>
            <a:ext cx="1620000" cy="2340000"/>
          </a:xfrm>
          <a:prstGeom prst="roundRect">
            <a:avLst>
              <a:gd name="adj" fmla="val 5399"/>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94" name="Rectangle: Rounded Corners 93">
            <a:extLst>
              <a:ext uri="{FF2B5EF4-FFF2-40B4-BE49-F238E27FC236}">
                <a16:creationId xmlns:a16="http://schemas.microsoft.com/office/drawing/2014/main" id="{00000000-0008-0000-0000-00005E000000}"/>
              </a:ext>
            </a:extLst>
          </xdr:cNvPr>
          <xdr:cNvSpPr/>
        </xdr:nvSpPr>
        <xdr:spPr>
          <a:xfrm>
            <a:off x="7380000" y="4500000"/>
            <a:ext cx="1620000" cy="2178000"/>
          </a:xfrm>
          <a:prstGeom prst="roundRect">
            <a:avLst>
              <a:gd name="adj" fmla="val 5399"/>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95" name="Rectangle: Rounded Corners 94">
            <a:extLst>
              <a:ext uri="{FF2B5EF4-FFF2-40B4-BE49-F238E27FC236}">
                <a16:creationId xmlns:a16="http://schemas.microsoft.com/office/drawing/2014/main" id="{00000000-0008-0000-0000-00005F000000}"/>
              </a:ext>
            </a:extLst>
          </xdr:cNvPr>
          <xdr:cNvSpPr/>
        </xdr:nvSpPr>
        <xdr:spPr>
          <a:xfrm>
            <a:off x="1620000" y="4506400"/>
            <a:ext cx="5580000" cy="2178000"/>
          </a:xfrm>
          <a:prstGeom prst="roundRect">
            <a:avLst>
              <a:gd name="adj" fmla="val 5399"/>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96" name="Rectangle: Rounded Corners 95">
            <a:extLst>
              <a:ext uri="{FF2B5EF4-FFF2-40B4-BE49-F238E27FC236}">
                <a16:creationId xmlns:a16="http://schemas.microsoft.com/office/drawing/2014/main" id="{00000000-0008-0000-0000-000060000000}"/>
              </a:ext>
            </a:extLst>
          </xdr:cNvPr>
          <xdr:cNvSpPr/>
        </xdr:nvSpPr>
        <xdr:spPr>
          <a:xfrm>
            <a:off x="9180000" y="3060000"/>
            <a:ext cx="2592000" cy="3617999"/>
          </a:xfrm>
          <a:prstGeom prst="roundRect">
            <a:avLst>
              <a:gd name="adj" fmla="val 5399"/>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97" name="Flowchart: Off-page Connector 96">
            <a:extLst>
              <a:ext uri="{FF2B5EF4-FFF2-40B4-BE49-F238E27FC236}">
                <a16:creationId xmlns:a16="http://schemas.microsoft.com/office/drawing/2014/main" id="{00000000-0008-0000-0000-000061000000}"/>
              </a:ext>
            </a:extLst>
          </xdr:cNvPr>
          <xdr:cNvSpPr/>
        </xdr:nvSpPr>
        <xdr:spPr>
          <a:xfrm>
            <a:off x="9254712" y="1019706"/>
            <a:ext cx="936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98" name="Trapezoid 97">
            <a:extLst>
              <a:ext uri="{FF2B5EF4-FFF2-40B4-BE49-F238E27FC236}">
                <a16:creationId xmlns:a16="http://schemas.microsoft.com/office/drawing/2014/main" id="{00000000-0008-0000-0000-000062000000}"/>
              </a:ext>
            </a:extLst>
          </xdr:cNvPr>
          <xdr:cNvSpPr/>
        </xdr:nvSpPr>
        <xdr:spPr>
          <a:xfrm>
            <a:off x="9050400" y="1021713"/>
            <a:ext cx="1332000" cy="241200"/>
          </a:xfrm>
          <a:prstGeom prst="trapezoid">
            <a:avLst>
              <a:gd name="adj" fmla="val 4588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99" name="Flowchart: Off-page Connector 98">
            <a:extLst>
              <a:ext uri="{FF2B5EF4-FFF2-40B4-BE49-F238E27FC236}">
                <a16:creationId xmlns:a16="http://schemas.microsoft.com/office/drawing/2014/main" id="{00000000-0008-0000-0000-000063000000}"/>
              </a:ext>
            </a:extLst>
          </xdr:cNvPr>
          <xdr:cNvSpPr/>
        </xdr:nvSpPr>
        <xdr:spPr>
          <a:xfrm>
            <a:off x="9335520" y="1329258"/>
            <a:ext cx="774000" cy="1367829"/>
          </a:xfrm>
          <a:prstGeom prst="flowChartOffpageConnector">
            <a:avLst/>
          </a:pr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0" name="Flowchart: Off-page Connector 99">
            <a:extLst>
              <a:ext uri="{FF2B5EF4-FFF2-40B4-BE49-F238E27FC236}">
                <a16:creationId xmlns:a16="http://schemas.microsoft.com/office/drawing/2014/main" id="{00000000-0008-0000-0000-000064000000}"/>
              </a:ext>
            </a:extLst>
          </xdr:cNvPr>
          <xdr:cNvSpPr/>
        </xdr:nvSpPr>
        <xdr:spPr>
          <a:xfrm>
            <a:off x="10723356" y="1017825"/>
            <a:ext cx="936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101" name="Trapezoid 100">
            <a:extLst>
              <a:ext uri="{FF2B5EF4-FFF2-40B4-BE49-F238E27FC236}">
                <a16:creationId xmlns:a16="http://schemas.microsoft.com/office/drawing/2014/main" id="{00000000-0008-0000-0000-000065000000}"/>
              </a:ext>
            </a:extLst>
          </xdr:cNvPr>
          <xdr:cNvSpPr/>
        </xdr:nvSpPr>
        <xdr:spPr>
          <a:xfrm>
            <a:off x="10525356" y="1017825"/>
            <a:ext cx="1332000" cy="241200"/>
          </a:xfrm>
          <a:prstGeom prst="trapezoid">
            <a:avLst>
              <a:gd name="adj" fmla="val 4588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102" name="Flowchart: Off-page Connector 101">
            <a:extLst>
              <a:ext uri="{FF2B5EF4-FFF2-40B4-BE49-F238E27FC236}">
                <a16:creationId xmlns:a16="http://schemas.microsoft.com/office/drawing/2014/main" id="{00000000-0008-0000-0000-000066000000}"/>
              </a:ext>
            </a:extLst>
          </xdr:cNvPr>
          <xdr:cNvSpPr/>
        </xdr:nvSpPr>
        <xdr:spPr>
          <a:xfrm>
            <a:off x="10837778" y="1317268"/>
            <a:ext cx="707156" cy="1372143"/>
          </a:xfrm>
          <a:prstGeom prst="flowChartOffpageConnector">
            <a:avLst/>
          </a:pr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103" name="Straight Connector 102">
            <a:extLst>
              <a:ext uri="{FF2B5EF4-FFF2-40B4-BE49-F238E27FC236}">
                <a16:creationId xmlns:a16="http://schemas.microsoft.com/office/drawing/2014/main" id="{00000000-0008-0000-0000-000067000000}"/>
              </a:ext>
            </a:extLst>
          </xdr:cNvPr>
          <xdr:cNvCxnSpPr/>
        </xdr:nvCxnSpPr>
        <xdr:spPr>
          <a:xfrm>
            <a:off x="1789200" y="2340000"/>
            <a:ext cx="2844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4" name="Straight Connector 103">
            <a:extLst>
              <a:ext uri="{FF2B5EF4-FFF2-40B4-BE49-F238E27FC236}">
                <a16:creationId xmlns:a16="http://schemas.microsoft.com/office/drawing/2014/main" id="{00000000-0008-0000-0000-000068000000}"/>
              </a:ext>
            </a:extLst>
          </xdr:cNvPr>
          <xdr:cNvCxnSpPr/>
        </xdr:nvCxnSpPr>
        <xdr:spPr>
          <a:xfrm>
            <a:off x="5145657" y="2340000"/>
            <a:ext cx="1800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5" name="Straight Connector 104">
            <a:extLst>
              <a:ext uri="{FF2B5EF4-FFF2-40B4-BE49-F238E27FC236}">
                <a16:creationId xmlns:a16="http://schemas.microsoft.com/office/drawing/2014/main" id="{00000000-0008-0000-0000-000069000000}"/>
              </a:ext>
            </a:extLst>
          </xdr:cNvPr>
          <xdr:cNvCxnSpPr/>
        </xdr:nvCxnSpPr>
        <xdr:spPr>
          <a:xfrm>
            <a:off x="7542000" y="2340000"/>
            <a:ext cx="1296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6" name="Straight Connector 105">
            <a:extLst>
              <a:ext uri="{FF2B5EF4-FFF2-40B4-BE49-F238E27FC236}">
                <a16:creationId xmlns:a16="http://schemas.microsoft.com/office/drawing/2014/main" id="{00000000-0008-0000-0000-00006A000000}"/>
              </a:ext>
            </a:extLst>
          </xdr:cNvPr>
          <xdr:cNvCxnSpPr/>
        </xdr:nvCxnSpPr>
        <xdr:spPr>
          <a:xfrm>
            <a:off x="1789200" y="4860000"/>
            <a:ext cx="5184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7" name="Straight Connector 106">
            <a:extLst>
              <a:ext uri="{FF2B5EF4-FFF2-40B4-BE49-F238E27FC236}">
                <a16:creationId xmlns:a16="http://schemas.microsoft.com/office/drawing/2014/main" id="{00000000-0008-0000-0000-00006B000000}"/>
              </a:ext>
            </a:extLst>
          </xdr:cNvPr>
          <xdr:cNvCxnSpPr/>
        </xdr:nvCxnSpPr>
        <xdr:spPr>
          <a:xfrm>
            <a:off x="7524000" y="4860000"/>
            <a:ext cx="1332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a:extLst>
              <a:ext uri="{FF2B5EF4-FFF2-40B4-BE49-F238E27FC236}">
                <a16:creationId xmlns:a16="http://schemas.microsoft.com/office/drawing/2014/main" id="{00000000-0008-0000-0000-00006C000000}"/>
              </a:ext>
            </a:extLst>
          </xdr:cNvPr>
          <xdr:cNvCxnSpPr/>
        </xdr:nvCxnSpPr>
        <xdr:spPr>
          <a:xfrm>
            <a:off x="9216000" y="3420000"/>
            <a:ext cx="2520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0</xdr:row>
      <xdr:rowOff>0</xdr:rowOff>
    </xdr:from>
    <xdr:to>
      <xdr:col>24</xdr:col>
      <xdr:colOff>424286</xdr:colOff>
      <xdr:row>44</xdr:row>
      <xdr:rowOff>85200</xdr:rowOff>
    </xdr:to>
    <xdr:grpSp>
      <xdr:nvGrpSpPr>
        <xdr:cNvPr id="2" name="Color" hidden="1">
          <a:extLst>
            <a:ext uri="{FF2B5EF4-FFF2-40B4-BE49-F238E27FC236}">
              <a16:creationId xmlns:a16="http://schemas.microsoft.com/office/drawing/2014/main" id="{00000000-0008-0000-0000-000002000000}"/>
            </a:ext>
          </a:extLst>
        </xdr:cNvPr>
        <xdr:cNvGrpSpPr>
          <a:grpSpLocks noChangeAspect="1"/>
        </xdr:cNvGrpSpPr>
      </xdr:nvGrpSpPr>
      <xdr:grpSpPr>
        <a:xfrm>
          <a:off x="0" y="0"/>
          <a:ext cx="15120000" cy="8467200"/>
          <a:chOff x="0" y="0"/>
          <a:chExt cx="12192000" cy="6858000"/>
        </a:xfrm>
      </xdr:grpSpPr>
      <xdr:sp macro="" textlink="">
        <xdr:nvSpPr>
          <xdr:cNvPr id="3" name="Rectangle: Rounded Corners 2">
            <a:extLst>
              <a:ext uri="{FF2B5EF4-FFF2-40B4-BE49-F238E27FC236}">
                <a16:creationId xmlns:a16="http://schemas.microsoft.com/office/drawing/2014/main" id="{00000000-0008-0000-0000-000003000000}"/>
              </a:ext>
            </a:extLst>
          </xdr:cNvPr>
          <xdr:cNvSpPr>
            <a:spLocks noChangeAspect="1"/>
          </xdr:cNvSpPr>
        </xdr:nvSpPr>
        <xdr:spPr>
          <a:xfrm>
            <a:off x="0" y="0"/>
            <a:ext cx="12192000" cy="6858000"/>
          </a:xfrm>
          <a:prstGeom prst="roundRect">
            <a:avLst>
              <a:gd name="adj" fmla="val 2911"/>
            </a:avLst>
          </a:prstGeom>
          <a:gradFill flip="none" rotWithShape="1">
            <a:gsLst>
              <a:gs pos="0">
                <a:schemeClr val="accent6">
                  <a:lumMod val="67000"/>
                </a:schemeClr>
              </a:gs>
              <a:gs pos="48000">
                <a:schemeClr val="accent6">
                  <a:lumMod val="97000"/>
                  <a:lumOff val="3000"/>
                </a:schemeClr>
              </a:gs>
              <a:gs pos="100000">
                <a:schemeClr val="accent6">
                  <a:lumMod val="60000"/>
                  <a:lumOff val="40000"/>
                  <a:alpha val="9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 name="Rectangle: Rounded Corners 3">
            <a:extLst>
              <a:ext uri="{FF2B5EF4-FFF2-40B4-BE49-F238E27FC236}">
                <a16:creationId xmlns:a16="http://schemas.microsoft.com/office/drawing/2014/main" id="{00000000-0008-0000-0000-000004000000}"/>
              </a:ext>
            </a:extLst>
          </xdr:cNvPr>
          <xdr:cNvSpPr/>
        </xdr:nvSpPr>
        <xdr:spPr>
          <a:xfrm>
            <a:off x="180000" y="180000"/>
            <a:ext cx="4860000" cy="720000"/>
          </a:xfrm>
          <a:prstGeom prst="roundRect">
            <a:avLst>
              <a:gd name="adj" fmla="val 806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5" name="Rectangle: Rounded Corners 4">
            <a:extLst>
              <a:ext uri="{FF2B5EF4-FFF2-40B4-BE49-F238E27FC236}">
                <a16:creationId xmlns:a16="http://schemas.microsoft.com/office/drawing/2014/main" id="{00000000-0008-0000-0000-000005000000}"/>
              </a:ext>
            </a:extLst>
          </xdr:cNvPr>
          <xdr:cNvSpPr/>
        </xdr:nvSpPr>
        <xdr:spPr>
          <a:xfrm>
            <a:off x="5344800" y="180000"/>
            <a:ext cx="6353714" cy="720000"/>
          </a:xfrm>
          <a:prstGeom prst="roundRect">
            <a:avLst>
              <a:gd name="adj" fmla="val 8603"/>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6" name="Rectangle: Rounded Corners 5">
            <a:extLst>
              <a:ext uri="{FF2B5EF4-FFF2-40B4-BE49-F238E27FC236}">
                <a16:creationId xmlns:a16="http://schemas.microsoft.com/office/drawing/2014/main" id="{00000000-0008-0000-0000-000006000000}"/>
              </a:ext>
            </a:extLst>
          </xdr:cNvPr>
          <xdr:cNvSpPr/>
        </xdr:nvSpPr>
        <xdr:spPr>
          <a:xfrm>
            <a:off x="180000" y="1080000"/>
            <a:ext cx="1260000" cy="1080000"/>
          </a:xfrm>
          <a:prstGeom prst="roundRect">
            <a:avLst>
              <a:gd name="adj" fmla="val 7260"/>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7" name="Rectangle: Rounded Corners 6">
            <a:extLst>
              <a:ext uri="{FF2B5EF4-FFF2-40B4-BE49-F238E27FC236}">
                <a16:creationId xmlns:a16="http://schemas.microsoft.com/office/drawing/2014/main" id="{00000000-0008-0000-0000-000007000000}"/>
              </a:ext>
            </a:extLst>
          </xdr:cNvPr>
          <xdr:cNvSpPr/>
        </xdr:nvSpPr>
        <xdr:spPr>
          <a:xfrm>
            <a:off x="177200" y="2340000"/>
            <a:ext cx="1260000" cy="3240000"/>
          </a:xfrm>
          <a:prstGeom prst="roundRect">
            <a:avLst>
              <a:gd name="adj" fmla="val 5916"/>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8" name="Rectangle: Rounded Corners 7">
            <a:extLst>
              <a:ext uri="{FF2B5EF4-FFF2-40B4-BE49-F238E27FC236}">
                <a16:creationId xmlns:a16="http://schemas.microsoft.com/office/drawing/2014/main" id="{00000000-0008-0000-0000-000008000000}"/>
              </a:ext>
            </a:extLst>
          </xdr:cNvPr>
          <xdr:cNvSpPr/>
        </xdr:nvSpPr>
        <xdr:spPr>
          <a:xfrm>
            <a:off x="177200" y="5760000"/>
            <a:ext cx="1260000" cy="918000"/>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9" name="Rectangle: Rounded Corners 8">
            <a:extLst>
              <a:ext uri="{FF2B5EF4-FFF2-40B4-BE49-F238E27FC236}">
                <a16:creationId xmlns:a16="http://schemas.microsoft.com/office/drawing/2014/main" id="{00000000-0008-0000-0000-000009000000}"/>
              </a:ext>
            </a:extLst>
          </xdr:cNvPr>
          <xdr:cNvSpPr/>
        </xdr:nvSpPr>
        <xdr:spPr>
          <a:xfrm>
            <a:off x="1620000" y="1080000"/>
            <a:ext cx="2340000" cy="720000"/>
          </a:xfrm>
          <a:prstGeom prst="roundRect">
            <a:avLst>
              <a:gd name="adj" fmla="val 726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10" name="Rectangle: Rounded Corners 9">
            <a:extLst>
              <a:ext uri="{FF2B5EF4-FFF2-40B4-BE49-F238E27FC236}">
                <a16:creationId xmlns:a16="http://schemas.microsoft.com/office/drawing/2014/main" id="{00000000-0008-0000-0000-00000A000000}"/>
              </a:ext>
            </a:extLst>
          </xdr:cNvPr>
          <xdr:cNvSpPr/>
        </xdr:nvSpPr>
        <xdr:spPr>
          <a:xfrm>
            <a:off x="6660000" y="1080000"/>
            <a:ext cx="2340000" cy="720000"/>
          </a:xfrm>
          <a:prstGeom prst="roundRect">
            <a:avLst>
              <a:gd name="adj" fmla="val 726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11" name="Rectangle: Rounded Corners 10">
            <a:extLst>
              <a:ext uri="{FF2B5EF4-FFF2-40B4-BE49-F238E27FC236}">
                <a16:creationId xmlns:a16="http://schemas.microsoft.com/office/drawing/2014/main" id="{00000000-0008-0000-0000-00000B000000}"/>
              </a:ext>
            </a:extLst>
          </xdr:cNvPr>
          <xdr:cNvSpPr/>
        </xdr:nvSpPr>
        <xdr:spPr>
          <a:xfrm>
            <a:off x="4140000" y="1080000"/>
            <a:ext cx="2340000" cy="720000"/>
          </a:xfrm>
          <a:prstGeom prst="roundRect">
            <a:avLst>
              <a:gd name="adj" fmla="val 726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12" name="Rectangle: Rounded Corners 11">
            <a:extLst>
              <a:ext uri="{FF2B5EF4-FFF2-40B4-BE49-F238E27FC236}">
                <a16:creationId xmlns:a16="http://schemas.microsoft.com/office/drawing/2014/main" id="{00000000-0008-0000-0000-00000C000000}"/>
              </a:ext>
            </a:extLst>
          </xdr:cNvPr>
          <xdr:cNvSpPr/>
        </xdr:nvSpPr>
        <xdr:spPr>
          <a:xfrm>
            <a:off x="1620000" y="1983200"/>
            <a:ext cx="3240000" cy="2340000"/>
          </a:xfrm>
          <a:prstGeom prst="roundRect">
            <a:avLst>
              <a:gd name="adj" fmla="val 539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13" name="Rectangle: Rounded Corners 12">
            <a:extLst>
              <a:ext uri="{FF2B5EF4-FFF2-40B4-BE49-F238E27FC236}">
                <a16:creationId xmlns:a16="http://schemas.microsoft.com/office/drawing/2014/main" id="{00000000-0008-0000-0000-00000D000000}"/>
              </a:ext>
            </a:extLst>
          </xdr:cNvPr>
          <xdr:cNvSpPr/>
        </xdr:nvSpPr>
        <xdr:spPr>
          <a:xfrm>
            <a:off x="5040000" y="1983200"/>
            <a:ext cx="2160000" cy="2340000"/>
          </a:xfrm>
          <a:prstGeom prst="roundRect">
            <a:avLst>
              <a:gd name="adj" fmla="val 539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14" name="Rectangle: Rounded Corners 13">
            <a:extLst>
              <a:ext uri="{FF2B5EF4-FFF2-40B4-BE49-F238E27FC236}">
                <a16:creationId xmlns:a16="http://schemas.microsoft.com/office/drawing/2014/main" id="{00000000-0008-0000-0000-00000E000000}"/>
              </a:ext>
            </a:extLst>
          </xdr:cNvPr>
          <xdr:cNvSpPr/>
        </xdr:nvSpPr>
        <xdr:spPr>
          <a:xfrm>
            <a:off x="7380000" y="1980000"/>
            <a:ext cx="1620000" cy="2340000"/>
          </a:xfrm>
          <a:prstGeom prst="roundRect">
            <a:avLst>
              <a:gd name="adj" fmla="val 539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15" name="Rectangle: Rounded Corners 14">
            <a:extLst>
              <a:ext uri="{FF2B5EF4-FFF2-40B4-BE49-F238E27FC236}">
                <a16:creationId xmlns:a16="http://schemas.microsoft.com/office/drawing/2014/main" id="{00000000-0008-0000-0000-00000F000000}"/>
              </a:ext>
            </a:extLst>
          </xdr:cNvPr>
          <xdr:cNvSpPr/>
        </xdr:nvSpPr>
        <xdr:spPr>
          <a:xfrm>
            <a:off x="7380000" y="4500000"/>
            <a:ext cx="1620000" cy="2178000"/>
          </a:xfrm>
          <a:prstGeom prst="roundRect">
            <a:avLst>
              <a:gd name="adj" fmla="val 539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16" name="Rectangle: Rounded Corners 15">
            <a:extLst>
              <a:ext uri="{FF2B5EF4-FFF2-40B4-BE49-F238E27FC236}">
                <a16:creationId xmlns:a16="http://schemas.microsoft.com/office/drawing/2014/main" id="{00000000-0008-0000-0000-000010000000}"/>
              </a:ext>
            </a:extLst>
          </xdr:cNvPr>
          <xdr:cNvSpPr/>
        </xdr:nvSpPr>
        <xdr:spPr>
          <a:xfrm>
            <a:off x="1620000" y="4506400"/>
            <a:ext cx="5580000" cy="2178000"/>
          </a:xfrm>
          <a:prstGeom prst="roundRect">
            <a:avLst>
              <a:gd name="adj" fmla="val 539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17" name="Rectangle: Rounded Corners 16">
            <a:extLst>
              <a:ext uri="{FF2B5EF4-FFF2-40B4-BE49-F238E27FC236}">
                <a16:creationId xmlns:a16="http://schemas.microsoft.com/office/drawing/2014/main" id="{00000000-0008-0000-0000-000011000000}"/>
              </a:ext>
            </a:extLst>
          </xdr:cNvPr>
          <xdr:cNvSpPr/>
        </xdr:nvSpPr>
        <xdr:spPr>
          <a:xfrm>
            <a:off x="9180000" y="3060000"/>
            <a:ext cx="2592000" cy="3617999"/>
          </a:xfrm>
          <a:prstGeom prst="roundRect">
            <a:avLst>
              <a:gd name="adj" fmla="val 539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18" name="Trapezoid 17">
            <a:extLst>
              <a:ext uri="{FF2B5EF4-FFF2-40B4-BE49-F238E27FC236}">
                <a16:creationId xmlns:a16="http://schemas.microsoft.com/office/drawing/2014/main" id="{00000000-0008-0000-0000-000012000000}"/>
              </a:ext>
            </a:extLst>
          </xdr:cNvPr>
          <xdr:cNvSpPr/>
        </xdr:nvSpPr>
        <xdr:spPr>
          <a:xfrm>
            <a:off x="9050400" y="1021713"/>
            <a:ext cx="1332000" cy="241200"/>
          </a:xfrm>
          <a:prstGeom prst="trapezoid">
            <a:avLst>
              <a:gd name="adj" fmla="val 4588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19" name="Trapezoid 18">
            <a:extLst>
              <a:ext uri="{FF2B5EF4-FFF2-40B4-BE49-F238E27FC236}">
                <a16:creationId xmlns:a16="http://schemas.microsoft.com/office/drawing/2014/main" id="{00000000-0008-0000-0000-000013000000}"/>
              </a:ext>
            </a:extLst>
          </xdr:cNvPr>
          <xdr:cNvSpPr/>
        </xdr:nvSpPr>
        <xdr:spPr>
          <a:xfrm>
            <a:off x="10525356" y="1017825"/>
            <a:ext cx="1332000" cy="241200"/>
          </a:xfrm>
          <a:prstGeom prst="trapezoid">
            <a:avLst>
              <a:gd name="adj" fmla="val 4588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cxnSp macro="">
        <xdr:nvCxnSpPr>
          <xdr:cNvPr id="20" name="Straight Connector 19">
            <a:extLst>
              <a:ext uri="{FF2B5EF4-FFF2-40B4-BE49-F238E27FC236}">
                <a16:creationId xmlns:a16="http://schemas.microsoft.com/office/drawing/2014/main" id="{00000000-0008-0000-0000-000014000000}"/>
              </a:ext>
            </a:extLst>
          </xdr:cNvPr>
          <xdr:cNvCxnSpPr/>
        </xdr:nvCxnSpPr>
        <xdr:spPr>
          <a:xfrm>
            <a:off x="1789200" y="2340000"/>
            <a:ext cx="2844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1" name="Straight Connector 20">
            <a:extLst>
              <a:ext uri="{FF2B5EF4-FFF2-40B4-BE49-F238E27FC236}">
                <a16:creationId xmlns:a16="http://schemas.microsoft.com/office/drawing/2014/main" id="{00000000-0008-0000-0000-000015000000}"/>
              </a:ext>
            </a:extLst>
          </xdr:cNvPr>
          <xdr:cNvCxnSpPr/>
        </xdr:nvCxnSpPr>
        <xdr:spPr>
          <a:xfrm>
            <a:off x="5145657" y="2340000"/>
            <a:ext cx="1800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2" name="Straight Connector 21">
            <a:extLst>
              <a:ext uri="{FF2B5EF4-FFF2-40B4-BE49-F238E27FC236}">
                <a16:creationId xmlns:a16="http://schemas.microsoft.com/office/drawing/2014/main" id="{00000000-0008-0000-0000-000016000000}"/>
              </a:ext>
            </a:extLst>
          </xdr:cNvPr>
          <xdr:cNvCxnSpPr/>
        </xdr:nvCxnSpPr>
        <xdr:spPr>
          <a:xfrm>
            <a:off x="7542000" y="2340000"/>
            <a:ext cx="1296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3" name="Straight Connector 22">
            <a:extLst>
              <a:ext uri="{FF2B5EF4-FFF2-40B4-BE49-F238E27FC236}">
                <a16:creationId xmlns:a16="http://schemas.microsoft.com/office/drawing/2014/main" id="{00000000-0008-0000-0000-000017000000}"/>
              </a:ext>
            </a:extLst>
          </xdr:cNvPr>
          <xdr:cNvCxnSpPr/>
        </xdr:nvCxnSpPr>
        <xdr:spPr>
          <a:xfrm>
            <a:off x="1789200" y="4860000"/>
            <a:ext cx="5184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4" name="Straight Connector 23">
            <a:extLst>
              <a:ext uri="{FF2B5EF4-FFF2-40B4-BE49-F238E27FC236}">
                <a16:creationId xmlns:a16="http://schemas.microsoft.com/office/drawing/2014/main" id="{00000000-0008-0000-0000-000018000000}"/>
              </a:ext>
            </a:extLst>
          </xdr:cNvPr>
          <xdr:cNvCxnSpPr/>
        </xdr:nvCxnSpPr>
        <xdr:spPr>
          <a:xfrm>
            <a:off x="7524000" y="4860000"/>
            <a:ext cx="1332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00000000-0008-0000-0000-000019000000}"/>
              </a:ext>
            </a:extLst>
          </xdr:cNvPr>
          <xdr:cNvCxnSpPr/>
        </xdr:nvCxnSpPr>
        <xdr:spPr>
          <a:xfrm>
            <a:off x="9216000" y="3420000"/>
            <a:ext cx="252000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6" name="Flowchart: Off-page Connector 25">
            <a:extLst>
              <a:ext uri="{FF2B5EF4-FFF2-40B4-BE49-F238E27FC236}">
                <a16:creationId xmlns:a16="http://schemas.microsoft.com/office/drawing/2014/main" id="{00000000-0008-0000-0000-00001A000000}"/>
              </a:ext>
            </a:extLst>
          </xdr:cNvPr>
          <xdr:cNvSpPr/>
        </xdr:nvSpPr>
        <xdr:spPr>
          <a:xfrm>
            <a:off x="9254712" y="1030727"/>
            <a:ext cx="936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27" name="Flowchart: Off-page Connector 26">
            <a:extLst>
              <a:ext uri="{FF2B5EF4-FFF2-40B4-BE49-F238E27FC236}">
                <a16:creationId xmlns:a16="http://schemas.microsoft.com/office/drawing/2014/main" id="{00000000-0008-0000-0000-00001B000000}"/>
              </a:ext>
            </a:extLst>
          </xdr:cNvPr>
          <xdr:cNvSpPr/>
        </xdr:nvSpPr>
        <xdr:spPr>
          <a:xfrm>
            <a:off x="10723356" y="1028846"/>
            <a:ext cx="936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sp macro="" textlink="">
        <xdr:nvSpPr>
          <xdr:cNvPr id="28" name="Flowchart: Off-page Connector 27">
            <a:extLst>
              <a:ext uri="{FF2B5EF4-FFF2-40B4-BE49-F238E27FC236}">
                <a16:creationId xmlns:a16="http://schemas.microsoft.com/office/drawing/2014/main" id="{00000000-0008-0000-0000-00001C000000}"/>
              </a:ext>
            </a:extLst>
          </xdr:cNvPr>
          <xdr:cNvSpPr/>
        </xdr:nvSpPr>
        <xdr:spPr>
          <a:xfrm>
            <a:off x="9335520" y="1041744"/>
            <a:ext cx="774000" cy="1367829"/>
          </a:xfrm>
          <a:prstGeom prst="flowChartOffpageConnector">
            <a:avLst/>
          </a:pr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9" name="Flowchart: Off-page Connector 28">
            <a:extLst>
              <a:ext uri="{FF2B5EF4-FFF2-40B4-BE49-F238E27FC236}">
                <a16:creationId xmlns:a16="http://schemas.microsoft.com/office/drawing/2014/main" id="{00000000-0008-0000-0000-00001D000000}"/>
              </a:ext>
            </a:extLst>
          </xdr:cNvPr>
          <xdr:cNvSpPr/>
        </xdr:nvSpPr>
        <xdr:spPr>
          <a:xfrm>
            <a:off x="10837778" y="1030723"/>
            <a:ext cx="707156" cy="1372143"/>
          </a:xfrm>
          <a:prstGeom prst="flowChartOffpageConnector">
            <a:avLst/>
          </a:pr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1</xdr:col>
      <xdr:colOff>176895</xdr:colOff>
      <xdr:row>39</xdr:row>
      <xdr:rowOff>108856</xdr:rowOff>
    </xdr:from>
    <xdr:to>
      <xdr:col>1</xdr:col>
      <xdr:colOff>500895</xdr:colOff>
      <xdr:row>41</xdr:row>
      <xdr:rowOff>51856</xdr:rowOff>
    </xdr:to>
    <xdr:pic>
      <xdr:nvPicPr>
        <xdr:cNvPr id="30" name="Graphic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89216" y="7538356"/>
          <a:ext cx="324000" cy="324000"/>
        </a:xfrm>
        <a:prstGeom prst="rect">
          <a:avLst/>
        </a:prstGeom>
      </xdr:spPr>
    </xdr:pic>
    <xdr:clientData/>
  </xdr:twoCellAnchor>
  <xdr:twoCellAnchor>
    <xdr:from>
      <xdr:col>10</xdr:col>
      <xdr:colOff>556538</xdr:colOff>
      <xdr:row>13</xdr:row>
      <xdr:rowOff>85606</xdr:rowOff>
    </xdr:from>
    <xdr:to>
      <xdr:col>13</xdr:col>
      <xdr:colOff>51573</xdr:colOff>
      <xdr:row>14</xdr:row>
      <xdr:rowOff>147106</xdr:rowOff>
    </xdr:to>
    <xdr:sp macro="" textlink="">
      <xdr:nvSpPr>
        <xdr:cNvPr id="31" name="TextBox 30">
          <a:extLst>
            <a:ext uri="{FF2B5EF4-FFF2-40B4-BE49-F238E27FC236}">
              <a16:creationId xmlns:a16="http://schemas.microsoft.com/office/drawing/2014/main" id="{00000000-0008-0000-0000-00001F000000}"/>
            </a:ext>
          </a:extLst>
        </xdr:cNvPr>
        <xdr:cNvSpPr txBox="1"/>
      </xdr:nvSpPr>
      <xdr:spPr>
        <a:xfrm>
          <a:off x="6679752" y="2562106"/>
          <a:ext cx="1332000" cy="25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1">
              <a:solidFill>
                <a:schemeClr val="bg1"/>
              </a:solidFill>
              <a:latin typeface="Poppins" panose="020B0502040204020203" pitchFamily="2" charset="0"/>
              <a:ea typeface="+mn-ea"/>
              <a:cs typeface="Poppins" panose="020B0502040204020203" pitchFamily="2" charset="0"/>
            </a:rPr>
            <a:t>PRODUCT</a:t>
          </a:r>
        </a:p>
      </xdr:txBody>
    </xdr:sp>
    <xdr:clientData/>
  </xdr:twoCellAnchor>
  <xdr:twoCellAnchor>
    <xdr:from>
      <xdr:col>4</xdr:col>
      <xdr:colOff>16329</xdr:colOff>
      <xdr:row>13</xdr:row>
      <xdr:rowOff>85606</xdr:rowOff>
    </xdr:from>
    <xdr:to>
      <xdr:col>6</xdr:col>
      <xdr:colOff>123686</xdr:colOff>
      <xdr:row>14</xdr:row>
      <xdr:rowOff>147106</xdr:rowOff>
    </xdr:to>
    <xdr:sp macro="" textlink="">
      <xdr:nvSpPr>
        <xdr:cNvPr id="32" name="TextBox 31">
          <a:extLst>
            <a:ext uri="{FF2B5EF4-FFF2-40B4-BE49-F238E27FC236}">
              <a16:creationId xmlns:a16="http://schemas.microsoft.com/office/drawing/2014/main" id="{00000000-0008-0000-0000-000020000000}"/>
            </a:ext>
          </a:extLst>
        </xdr:cNvPr>
        <xdr:cNvSpPr txBox="1"/>
      </xdr:nvSpPr>
      <xdr:spPr>
        <a:xfrm>
          <a:off x="2465615" y="2562106"/>
          <a:ext cx="1332000" cy="25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Poppins" panose="020B0502040204020203" pitchFamily="2" charset="0"/>
              <a:cs typeface="Poppins" panose="020B0502040204020203" pitchFamily="2" charset="0"/>
            </a:rPr>
            <a:t>MONTHLY</a:t>
          </a:r>
        </a:p>
      </xdr:txBody>
    </xdr:sp>
    <xdr:clientData/>
  </xdr:twoCellAnchor>
  <xdr:twoCellAnchor>
    <xdr:from>
      <xdr:col>19</xdr:col>
      <xdr:colOff>141516</xdr:colOff>
      <xdr:row>20</xdr:row>
      <xdr:rowOff>112813</xdr:rowOff>
    </xdr:from>
    <xdr:to>
      <xdr:col>21</xdr:col>
      <xdr:colOff>212873</xdr:colOff>
      <xdr:row>21</xdr:row>
      <xdr:rowOff>174313</xdr:rowOff>
    </xdr:to>
    <xdr:sp macro="" textlink="">
      <xdr:nvSpPr>
        <xdr:cNvPr id="33" name="TextBox 32">
          <a:extLst>
            <a:ext uri="{FF2B5EF4-FFF2-40B4-BE49-F238E27FC236}">
              <a16:creationId xmlns:a16="http://schemas.microsoft.com/office/drawing/2014/main" id="{00000000-0008-0000-0000-000021000000}"/>
            </a:ext>
          </a:extLst>
        </xdr:cNvPr>
        <xdr:cNvSpPr txBox="1"/>
      </xdr:nvSpPr>
      <xdr:spPr>
        <a:xfrm>
          <a:off x="11775623" y="3922813"/>
          <a:ext cx="1296000" cy="25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Poppins" panose="020B0502040204020203" pitchFamily="2" charset="0"/>
              <a:ea typeface="+mn-ea"/>
              <a:cs typeface="Poppins" panose="020B0502040204020203" pitchFamily="2" charset="0"/>
            </a:rPr>
            <a:t>CATEGORY</a:t>
          </a:r>
        </a:p>
      </xdr:txBody>
    </xdr:sp>
    <xdr:clientData/>
  </xdr:twoCellAnchor>
  <xdr:twoCellAnchor>
    <xdr:from>
      <xdr:col>8</xdr:col>
      <xdr:colOff>310243</xdr:colOff>
      <xdr:row>7</xdr:row>
      <xdr:rowOff>48986</xdr:rowOff>
    </xdr:from>
    <xdr:to>
      <xdr:col>11</xdr:col>
      <xdr:colOff>78921</xdr:colOff>
      <xdr:row>8</xdr:row>
      <xdr:rowOff>89807</xdr:rowOff>
    </xdr:to>
    <xdr:sp macro="" textlink="">
      <xdr:nvSpPr>
        <xdr:cNvPr id="34" name="TextBox 33">
          <a:extLst>
            <a:ext uri="{FF2B5EF4-FFF2-40B4-BE49-F238E27FC236}">
              <a16:creationId xmlns:a16="http://schemas.microsoft.com/office/drawing/2014/main" id="{00000000-0008-0000-0000-000022000000}"/>
            </a:ext>
          </a:extLst>
        </xdr:cNvPr>
        <xdr:cNvSpPr txBox="1"/>
      </xdr:nvSpPr>
      <xdr:spPr>
        <a:xfrm>
          <a:off x="5208814" y="1382486"/>
          <a:ext cx="1605643" cy="231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solidFill>
              <a:latin typeface="Poppins" panose="020B0502040204020203" pitchFamily="2" charset="0"/>
              <a:cs typeface="Poppins" panose="020B0502040204020203" pitchFamily="2" charset="0"/>
            </a:rPr>
            <a:t>PROFIT</a:t>
          </a:r>
        </a:p>
      </xdr:txBody>
    </xdr:sp>
    <xdr:clientData/>
  </xdr:twoCellAnchor>
  <xdr:twoCellAnchor>
    <xdr:from>
      <xdr:col>3</xdr:col>
      <xdr:colOff>255815</xdr:colOff>
      <xdr:row>7</xdr:row>
      <xdr:rowOff>78922</xdr:rowOff>
    </xdr:from>
    <xdr:to>
      <xdr:col>6</xdr:col>
      <xdr:colOff>24493</xdr:colOff>
      <xdr:row>8</xdr:row>
      <xdr:rowOff>119743</xdr:rowOff>
    </xdr:to>
    <xdr:sp macro="" textlink="">
      <xdr:nvSpPr>
        <xdr:cNvPr id="35" name="TextBox 34">
          <a:extLst>
            <a:ext uri="{FF2B5EF4-FFF2-40B4-BE49-F238E27FC236}">
              <a16:creationId xmlns:a16="http://schemas.microsoft.com/office/drawing/2014/main" id="{00000000-0008-0000-0000-000023000000}"/>
            </a:ext>
          </a:extLst>
        </xdr:cNvPr>
        <xdr:cNvSpPr txBox="1"/>
      </xdr:nvSpPr>
      <xdr:spPr>
        <a:xfrm>
          <a:off x="2092779" y="1412422"/>
          <a:ext cx="1605643" cy="231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solidFill>
              <a:latin typeface="Poppins" panose="020B0502040204020203" pitchFamily="2" charset="0"/>
              <a:cs typeface="Poppins" panose="020B0502040204020203" pitchFamily="2" charset="0"/>
            </a:rPr>
            <a:t>TOTAL</a:t>
          </a:r>
          <a:r>
            <a:rPr lang="en-US" sz="1100" b="1" baseline="0">
              <a:solidFill>
                <a:schemeClr val="accent2"/>
              </a:solidFill>
              <a:latin typeface="Poppins" panose="020B0502040204020203" pitchFamily="2" charset="0"/>
              <a:cs typeface="Poppins" panose="020B0502040204020203" pitchFamily="2" charset="0"/>
            </a:rPr>
            <a:t> SALES</a:t>
          </a:r>
          <a:endParaRPr lang="en-US" sz="1100" b="1">
            <a:solidFill>
              <a:schemeClr val="accent2"/>
            </a:solidFill>
            <a:latin typeface="Poppins" panose="020B0502040204020203" pitchFamily="2" charset="0"/>
            <a:cs typeface="Poppins" panose="020B0502040204020203" pitchFamily="2" charset="0"/>
          </a:endParaRPr>
        </a:p>
      </xdr:txBody>
    </xdr:sp>
    <xdr:clientData/>
  </xdr:twoCellAnchor>
  <xdr:twoCellAnchor>
    <xdr:from>
      <xdr:col>1</xdr:col>
      <xdr:colOff>435423</xdr:colOff>
      <xdr:row>4</xdr:row>
      <xdr:rowOff>95247</xdr:rowOff>
    </xdr:from>
    <xdr:to>
      <xdr:col>4</xdr:col>
      <xdr:colOff>204101</xdr:colOff>
      <xdr:row>5</xdr:row>
      <xdr:rowOff>136068</xdr:rowOff>
    </xdr:to>
    <xdr:sp macro="" textlink="">
      <xdr:nvSpPr>
        <xdr:cNvPr id="36" name="TextBox 35">
          <a:extLst>
            <a:ext uri="{FF2B5EF4-FFF2-40B4-BE49-F238E27FC236}">
              <a16:creationId xmlns:a16="http://schemas.microsoft.com/office/drawing/2014/main" id="{00000000-0008-0000-0000-000024000000}"/>
            </a:ext>
          </a:extLst>
        </xdr:cNvPr>
        <xdr:cNvSpPr txBox="1"/>
      </xdr:nvSpPr>
      <xdr:spPr>
        <a:xfrm>
          <a:off x="1047744" y="857247"/>
          <a:ext cx="1605643" cy="231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solidFill>
              <a:latin typeface="Poppins" panose="020B0502040204020203" pitchFamily="2" charset="0"/>
              <a:cs typeface="Poppins" panose="020B0502040204020203" pitchFamily="2" charset="0"/>
            </a:rPr>
            <a:t>SUPERMARKET</a:t>
          </a:r>
          <a:r>
            <a:rPr lang="en-US" sz="1100" b="1" baseline="0">
              <a:solidFill>
                <a:schemeClr val="accent2"/>
              </a:solidFill>
              <a:latin typeface="Poppins" panose="020B0502040204020203" pitchFamily="2" charset="0"/>
              <a:cs typeface="Poppins" panose="020B0502040204020203" pitchFamily="2" charset="0"/>
            </a:rPr>
            <a:t> SHOP</a:t>
          </a:r>
          <a:endParaRPr lang="en-US" sz="1100" b="1">
            <a:solidFill>
              <a:schemeClr val="accent2"/>
            </a:solidFill>
            <a:latin typeface="Poppins" panose="020B0502040204020203" pitchFamily="2" charset="0"/>
            <a:cs typeface="Poppins" panose="020B0502040204020203" pitchFamily="2" charset="0"/>
          </a:endParaRPr>
        </a:p>
      </xdr:txBody>
    </xdr:sp>
    <xdr:clientData/>
  </xdr:twoCellAnchor>
  <xdr:twoCellAnchor>
    <xdr:from>
      <xdr:col>1</xdr:col>
      <xdr:colOff>435423</xdr:colOff>
      <xdr:row>1</xdr:row>
      <xdr:rowOff>108857</xdr:rowOff>
    </xdr:from>
    <xdr:to>
      <xdr:col>9</xdr:col>
      <xdr:colOff>326565</xdr:colOff>
      <xdr:row>4</xdr:row>
      <xdr:rowOff>81639</xdr:rowOff>
    </xdr:to>
    <xdr:sp macro="" textlink="">
      <xdr:nvSpPr>
        <xdr:cNvPr id="37" name="TextBox 36">
          <a:extLst>
            <a:ext uri="{FF2B5EF4-FFF2-40B4-BE49-F238E27FC236}">
              <a16:creationId xmlns:a16="http://schemas.microsoft.com/office/drawing/2014/main" id="{00000000-0008-0000-0000-000025000000}"/>
            </a:ext>
          </a:extLst>
        </xdr:cNvPr>
        <xdr:cNvSpPr txBox="1"/>
      </xdr:nvSpPr>
      <xdr:spPr>
        <a:xfrm>
          <a:off x="1047744" y="299357"/>
          <a:ext cx="4789714" cy="544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a:solidFill>
                <a:schemeClr val="bg1"/>
              </a:solidFill>
              <a:latin typeface="Poppins" panose="020B0502040204020203" pitchFamily="2" charset="0"/>
              <a:ea typeface="+mn-ea"/>
              <a:cs typeface="Poppins" panose="020B0502040204020203" pitchFamily="2" charset="0"/>
            </a:rPr>
            <a:t>SALES DASHBOARD </a:t>
          </a:r>
        </a:p>
      </xdr:txBody>
    </xdr:sp>
    <xdr:clientData/>
  </xdr:twoCellAnchor>
  <xdr:twoCellAnchor>
    <xdr:from>
      <xdr:col>4</xdr:col>
      <xdr:colOff>95256</xdr:colOff>
      <xdr:row>29</xdr:row>
      <xdr:rowOff>167245</xdr:rowOff>
    </xdr:from>
    <xdr:to>
      <xdr:col>6</xdr:col>
      <xdr:colOff>202613</xdr:colOff>
      <xdr:row>31</xdr:row>
      <xdr:rowOff>38245</xdr:rowOff>
    </xdr:to>
    <xdr:sp macro="" textlink="">
      <xdr:nvSpPr>
        <xdr:cNvPr id="38" name="TextBox 37">
          <a:extLst>
            <a:ext uri="{FF2B5EF4-FFF2-40B4-BE49-F238E27FC236}">
              <a16:creationId xmlns:a16="http://schemas.microsoft.com/office/drawing/2014/main" id="{00000000-0008-0000-0000-000026000000}"/>
            </a:ext>
          </a:extLst>
        </xdr:cNvPr>
        <xdr:cNvSpPr txBox="1"/>
      </xdr:nvSpPr>
      <xdr:spPr>
        <a:xfrm>
          <a:off x="2544542" y="5691745"/>
          <a:ext cx="1332000" cy="25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Poppins" panose="020B0502040204020203" pitchFamily="2" charset="0"/>
              <a:ea typeface="+mn-ea"/>
              <a:cs typeface="Poppins" panose="020B0502040204020203" pitchFamily="2" charset="0"/>
            </a:rPr>
            <a:t>DAILY</a:t>
          </a:r>
        </a:p>
      </xdr:txBody>
    </xdr:sp>
    <xdr:clientData/>
  </xdr:twoCellAnchor>
  <xdr:twoCellAnchor>
    <xdr:from>
      <xdr:col>15</xdr:col>
      <xdr:colOff>468085</xdr:colOff>
      <xdr:row>29</xdr:row>
      <xdr:rowOff>140031</xdr:rowOff>
    </xdr:from>
    <xdr:to>
      <xdr:col>17</xdr:col>
      <xdr:colOff>575442</xdr:colOff>
      <xdr:row>31</xdr:row>
      <xdr:rowOff>11031</xdr:rowOff>
    </xdr:to>
    <xdr:sp macro="" textlink="">
      <xdr:nvSpPr>
        <xdr:cNvPr id="39" name="TextBox 38">
          <a:extLst>
            <a:ext uri="{FF2B5EF4-FFF2-40B4-BE49-F238E27FC236}">
              <a16:creationId xmlns:a16="http://schemas.microsoft.com/office/drawing/2014/main" id="{00000000-0008-0000-0000-000027000000}"/>
            </a:ext>
          </a:extLst>
        </xdr:cNvPr>
        <xdr:cNvSpPr txBox="1"/>
      </xdr:nvSpPr>
      <xdr:spPr>
        <a:xfrm>
          <a:off x="9652906" y="5664531"/>
          <a:ext cx="1332000" cy="25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Poppins" panose="020B0502040204020203" pitchFamily="2" charset="0"/>
              <a:ea typeface="+mn-ea"/>
              <a:cs typeface="Poppins" panose="020B0502040204020203" pitchFamily="2" charset="0"/>
            </a:rPr>
            <a:t>PAYMENT</a:t>
          </a:r>
          <a:r>
            <a:rPr lang="en-US" sz="1100" b="1" baseline="0">
              <a:solidFill>
                <a:schemeClr val="bg1"/>
              </a:solidFill>
              <a:latin typeface="Poppins" panose="020B0502040204020203" pitchFamily="2" charset="0"/>
              <a:cs typeface="Poppins" panose="020B0502040204020203" pitchFamily="2" charset="0"/>
            </a:rPr>
            <a:t> MODE</a:t>
          </a:r>
          <a:endParaRPr lang="en-US" sz="1100" b="1">
            <a:solidFill>
              <a:schemeClr val="bg1"/>
            </a:solidFill>
            <a:latin typeface="Poppins" panose="020B0502040204020203" pitchFamily="2" charset="0"/>
            <a:cs typeface="Poppins" panose="020B0502040204020203" pitchFamily="2" charset="0"/>
          </a:endParaRPr>
        </a:p>
      </xdr:txBody>
    </xdr:sp>
    <xdr:clientData/>
  </xdr:twoCellAnchor>
  <xdr:twoCellAnchor>
    <xdr:from>
      <xdr:col>15</xdr:col>
      <xdr:colOff>389164</xdr:colOff>
      <xdr:row>13</xdr:row>
      <xdr:rowOff>85606</xdr:rowOff>
    </xdr:from>
    <xdr:to>
      <xdr:col>17</xdr:col>
      <xdr:colOff>496521</xdr:colOff>
      <xdr:row>14</xdr:row>
      <xdr:rowOff>147106</xdr:rowOff>
    </xdr:to>
    <xdr:sp macro="" textlink="">
      <xdr:nvSpPr>
        <xdr:cNvPr id="40" name="TextBox 39">
          <a:extLst>
            <a:ext uri="{FF2B5EF4-FFF2-40B4-BE49-F238E27FC236}">
              <a16:creationId xmlns:a16="http://schemas.microsoft.com/office/drawing/2014/main" id="{00000000-0008-0000-0000-000028000000}"/>
            </a:ext>
          </a:extLst>
        </xdr:cNvPr>
        <xdr:cNvSpPr txBox="1"/>
      </xdr:nvSpPr>
      <xdr:spPr>
        <a:xfrm>
          <a:off x="9573985" y="2562106"/>
          <a:ext cx="1332000" cy="25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Poppins" panose="020B0502040204020203" pitchFamily="2" charset="0"/>
              <a:ea typeface="+mn-ea"/>
              <a:cs typeface="Poppins" panose="020B0502040204020203" pitchFamily="2" charset="0"/>
            </a:rPr>
            <a:t>SALES</a:t>
          </a:r>
          <a:r>
            <a:rPr lang="en-US" sz="1100" baseline="0">
              <a:solidFill>
                <a:schemeClr val="bg1"/>
              </a:solidFill>
              <a:latin typeface="Poppins" panose="020B0502040204020203" pitchFamily="2" charset="0"/>
              <a:cs typeface="Poppins" panose="020B0502040204020203" pitchFamily="2" charset="0"/>
            </a:rPr>
            <a:t> </a:t>
          </a:r>
          <a:r>
            <a:rPr lang="en-US" sz="1100" b="1">
              <a:solidFill>
                <a:schemeClr val="bg1"/>
              </a:solidFill>
              <a:latin typeface="Poppins" panose="020B0502040204020203" pitchFamily="2" charset="0"/>
              <a:ea typeface="+mn-ea"/>
              <a:cs typeface="Poppins" panose="020B0502040204020203" pitchFamily="2" charset="0"/>
            </a:rPr>
            <a:t>TYPE</a:t>
          </a:r>
        </a:p>
      </xdr:txBody>
    </xdr:sp>
    <xdr:clientData/>
  </xdr:twoCellAnchor>
  <xdr:twoCellAnchor>
    <xdr:from>
      <xdr:col>13</xdr:col>
      <xdr:colOff>394606</xdr:colOff>
      <xdr:row>7</xdr:row>
      <xdr:rowOff>38100</xdr:rowOff>
    </xdr:from>
    <xdr:to>
      <xdr:col>16</xdr:col>
      <xdr:colOff>163285</xdr:colOff>
      <xdr:row>8</xdr:row>
      <xdr:rowOff>78921</xdr:rowOff>
    </xdr:to>
    <xdr:sp macro="" textlink="">
      <xdr:nvSpPr>
        <xdr:cNvPr id="41" name="TextBox 40">
          <a:extLst>
            <a:ext uri="{FF2B5EF4-FFF2-40B4-BE49-F238E27FC236}">
              <a16:creationId xmlns:a16="http://schemas.microsoft.com/office/drawing/2014/main" id="{00000000-0008-0000-0000-000029000000}"/>
            </a:ext>
          </a:extLst>
        </xdr:cNvPr>
        <xdr:cNvSpPr txBox="1"/>
      </xdr:nvSpPr>
      <xdr:spPr>
        <a:xfrm>
          <a:off x="8354785" y="1371600"/>
          <a:ext cx="1605643" cy="231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solidFill>
              <a:latin typeface="Poppins" panose="020B0502040204020203" pitchFamily="2" charset="0"/>
              <a:cs typeface="Poppins" panose="020B0502040204020203" pitchFamily="2" charset="0"/>
            </a:rPr>
            <a:t>PROFIT</a:t>
          </a:r>
          <a:r>
            <a:rPr lang="en-US" sz="1100" b="1" baseline="0">
              <a:solidFill>
                <a:schemeClr val="accent2"/>
              </a:solidFill>
              <a:latin typeface="Poppins" panose="020B0502040204020203" pitchFamily="2" charset="0"/>
              <a:cs typeface="Poppins" panose="020B0502040204020203" pitchFamily="2" charset="0"/>
            </a:rPr>
            <a:t> %</a:t>
          </a:r>
          <a:endParaRPr lang="en-US" sz="1100" b="1">
            <a:solidFill>
              <a:schemeClr val="accent2"/>
            </a:solidFill>
            <a:latin typeface="Poppins" panose="020B0502040204020203" pitchFamily="2" charset="0"/>
            <a:cs typeface="Poppins" panose="020B0502040204020203" pitchFamily="2" charset="0"/>
          </a:endParaRPr>
        </a:p>
      </xdr:txBody>
    </xdr:sp>
    <xdr:clientData/>
  </xdr:twoCellAnchor>
  <xdr:twoCellAnchor>
    <xdr:from>
      <xdr:col>3</xdr:col>
      <xdr:colOff>255815</xdr:colOff>
      <xdr:row>9</xdr:row>
      <xdr:rowOff>59873</xdr:rowOff>
    </xdr:from>
    <xdr:to>
      <xdr:col>6</xdr:col>
      <xdr:colOff>24493</xdr:colOff>
      <xdr:row>11</xdr:row>
      <xdr:rowOff>74873</xdr:rowOff>
    </xdr:to>
    <xdr:sp macro="" textlink="Analysis!E4">
      <xdr:nvSpPr>
        <xdr:cNvPr id="42" name="TextBox 41">
          <a:extLst>
            <a:ext uri="{FF2B5EF4-FFF2-40B4-BE49-F238E27FC236}">
              <a16:creationId xmlns:a16="http://schemas.microsoft.com/office/drawing/2014/main" id="{00000000-0008-0000-0000-00002A000000}"/>
            </a:ext>
          </a:extLst>
        </xdr:cNvPr>
        <xdr:cNvSpPr txBox="1"/>
      </xdr:nvSpPr>
      <xdr:spPr>
        <a:xfrm>
          <a:off x="2092779" y="1774373"/>
          <a:ext cx="1605643" cy="39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2A65DC7-AB84-4273-BEDA-0C1F5C94525F}" type="TxLink">
            <a:rPr lang="en-US" sz="2400" b="1">
              <a:solidFill>
                <a:schemeClr val="bg1"/>
              </a:solidFill>
              <a:latin typeface="Poppins" panose="020B0502040204020203" pitchFamily="2" charset="0"/>
              <a:ea typeface="+mn-ea"/>
              <a:cs typeface="Poppins" panose="020B0502040204020203" pitchFamily="2" charset="0"/>
            </a:rPr>
            <a:pPr marL="0" indent="0"/>
            <a:t>$401,557</a:t>
          </a:fld>
          <a:endParaRPr lang="en-US" sz="2400" b="1">
            <a:solidFill>
              <a:schemeClr val="bg1"/>
            </a:solidFill>
            <a:latin typeface="Poppins" panose="020B0502040204020203" pitchFamily="2" charset="0"/>
            <a:ea typeface="+mn-ea"/>
            <a:cs typeface="Poppins" panose="020B0502040204020203" pitchFamily="2" charset="0"/>
          </a:endParaRPr>
        </a:p>
      </xdr:txBody>
    </xdr:sp>
    <xdr:clientData/>
  </xdr:twoCellAnchor>
  <xdr:twoCellAnchor>
    <xdr:from>
      <xdr:col>8</xdr:col>
      <xdr:colOff>325211</xdr:colOff>
      <xdr:row>9</xdr:row>
      <xdr:rowOff>59873</xdr:rowOff>
    </xdr:from>
    <xdr:to>
      <xdr:col>11</xdr:col>
      <xdr:colOff>93889</xdr:colOff>
      <xdr:row>11</xdr:row>
      <xdr:rowOff>74873</xdr:rowOff>
    </xdr:to>
    <xdr:sp macro="" textlink="Analysis!E5">
      <xdr:nvSpPr>
        <xdr:cNvPr id="43" name="TextBox 42">
          <a:extLst>
            <a:ext uri="{FF2B5EF4-FFF2-40B4-BE49-F238E27FC236}">
              <a16:creationId xmlns:a16="http://schemas.microsoft.com/office/drawing/2014/main" id="{00000000-0008-0000-0000-00002B000000}"/>
            </a:ext>
          </a:extLst>
        </xdr:cNvPr>
        <xdr:cNvSpPr txBox="1"/>
      </xdr:nvSpPr>
      <xdr:spPr>
        <a:xfrm>
          <a:off x="5223782" y="1774373"/>
          <a:ext cx="1605643" cy="39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B422433-AA02-4388-9F08-EE4362F9F5C1}" type="TxLink">
            <a:rPr lang="en-US" sz="2400" b="1">
              <a:solidFill>
                <a:schemeClr val="bg1"/>
              </a:solidFill>
              <a:latin typeface="Poppins" panose="020B0502040204020203" pitchFamily="2" charset="0"/>
              <a:ea typeface="+mn-ea"/>
              <a:cs typeface="Poppins" panose="020B0502040204020203" pitchFamily="2" charset="0"/>
            </a:rPr>
            <a:pPr marL="0" indent="0"/>
            <a:t>$68,921</a:t>
          </a:fld>
          <a:endParaRPr lang="en-US" sz="2400" b="1">
            <a:solidFill>
              <a:schemeClr val="bg1"/>
            </a:solidFill>
            <a:latin typeface="Poppins" panose="020B0502040204020203" pitchFamily="2" charset="0"/>
            <a:ea typeface="+mn-ea"/>
            <a:cs typeface="Poppins" panose="020B0502040204020203" pitchFamily="2" charset="0"/>
          </a:endParaRPr>
        </a:p>
      </xdr:txBody>
    </xdr:sp>
    <xdr:clientData/>
  </xdr:twoCellAnchor>
  <xdr:twoCellAnchor>
    <xdr:from>
      <xdr:col>13</xdr:col>
      <xdr:colOff>394606</xdr:colOff>
      <xdr:row>9</xdr:row>
      <xdr:rowOff>59873</xdr:rowOff>
    </xdr:from>
    <xdr:to>
      <xdr:col>16</xdr:col>
      <xdr:colOff>163285</xdr:colOff>
      <xdr:row>11</xdr:row>
      <xdr:rowOff>74873</xdr:rowOff>
    </xdr:to>
    <xdr:sp macro="" textlink="Analysis!E6">
      <xdr:nvSpPr>
        <xdr:cNvPr id="44" name="TextBox 43">
          <a:extLst>
            <a:ext uri="{FF2B5EF4-FFF2-40B4-BE49-F238E27FC236}">
              <a16:creationId xmlns:a16="http://schemas.microsoft.com/office/drawing/2014/main" id="{00000000-0008-0000-0000-00002C000000}"/>
            </a:ext>
          </a:extLst>
        </xdr:cNvPr>
        <xdr:cNvSpPr txBox="1"/>
      </xdr:nvSpPr>
      <xdr:spPr>
        <a:xfrm>
          <a:off x="8354785" y="1774373"/>
          <a:ext cx="1605643" cy="39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53A1BB3-C881-48BD-987F-03EDF4AD9584}" type="TxLink">
            <a:rPr lang="en-US" sz="2400" b="1">
              <a:solidFill>
                <a:schemeClr val="bg1"/>
              </a:solidFill>
              <a:latin typeface="Poppins" panose="020B0502040204020203" pitchFamily="2" charset="0"/>
              <a:ea typeface="+mn-ea"/>
              <a:cs typeface="Poppins" panose="020B0502040204020203" pitchFamily="2" charset="0"/>
            </a:rPr>
            <a:pPr marL="0" indent="0"/>
            <a:t>21%</a:t>
          </a:fld>
          <a:endParaRPr lang="en-US" sz="2400" b="1">
            <a:solidFill>
              <a:schemeClr val="bg1"/>
            </a:solidFill>
            <a:latin typeface="Poppins" panose="020B0502040204020203" pitchFamily="2" charset="0"/>
            <a:ea typeface="+mn-ea"/>
            <a:cs typeface="Poppins" panose="020B0502040204020203" pitchFamily="2" charset="0"/>
          </a:endParaRPr>
        </a:p>
      </xdr:txBody>
    </xdr:sp>
    <xdr:clientData/>
  </xdr:twoCellAnchor>
  <xdr:twoCellAnchor>
    <xdr:from>
      <xdr:col>18</xdr:col>
      <xdr:colOff>598714</xdr:colOff>
      <xdr:row>8</xdr:row>
      <xdr:rowOff>16323</xdr:rowOff>
    </xdr:from>
    <xdr:to>
      <xdr:col>20</xdr:col>
      <xdr:colOff>254399</xdr:colOff>
      <xdr:row>13</xdr:row>
      <xdr:rowOff>77825</xdr:rowOff>
    </xdr:to>
    <xdr:grpSp>
      <xdr:nvGrpSpPr>
        <xdr:cNvPr id="45" name="Group 44">
          <a:extLst>
            <a:ext uri="{FF2B5EF4-FFF2-40B4-BE49-F238E27FC236}">
              <a16:creationId xmlns:a16="http://schemas.microsoft.com/office/drawing/2014/main" id="{00000000-0008-0000-0000-00002D000000}"/>
            </a:ext>
          </a:extLst>
        </xdr:cNvPr>
        <xdr:cNvGrpSpPr/>
      </xdr:nvGrpSpPr>
      <xdr:grpSpPr>
        <a:xfrm>
          <a:off x="11620500" y="1540323"/>
          <a:ext cx="880328" cy="1014002"/>
          <a:chOff x="11620500" y="1662792"/>
          <a:chExt cx="880328" cy="1014002"/>
        </a:xfrm>
      </xdr:grpSpPr>
      <xdr:sp macro="" textlink="Analysis!U1">
        <xdr:nvSpPr>
          <xdr:cNvPr id="46" name="TextBox 45">
            <a:extLst>
              <a:ext uri="{FF2B5EF4-FFF2-40B4-BE49-F238E27FC236}">
                <a16:creationId xmlns:a16="http://schemas.microsoft.com/office/drawing/2014/main" id="{00000000-0008-0000-0000-00002E000000}"/>
              </a:ext>
            </a:extLst>
          </xdr:cNvPr>
          <xdr:cNvSpPr txBox="1"/>
        </xdr:nvSpPr>
        <xdr:spPr>
          <a:xfrm>
            <a:off x="11636828" y="2190749"/>
            <a:ext cx="864000" cy="25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250F2FA-E65B-44EF-945C-EE1F05D5ACA1}" type="TxLink">
              <a:rPr lang="en-US" sz="1100" b="1">
                <a:solidFill>
                  <a:schemeClr val="bg1"/>
                </a:solidFill>
                <a:latin typeface="Poppins" panose="020B0502040204020203" pitchFamily="2" charset="0"/>
                <a:ea typeface="+mn-ea"/>
                <a:cs typeface="Poppins" panose="020B0502040204020203" pitchFamily="2" charset="0"/>
              </a:rPr>
              <a:pPr marL="0" indent="0"/>
              <a:t>Product41</a:t>
            </a:fld>
            <a:endParaRPr lang="en-US" sz="1100" b="1">
              <a:solidFill>
                <a:schemeClr val="bg1"/>
              </a:solidFill>
              <a:latin typeface="Poppins" panose="020B0502040204020203" pitchFamily="2" charset="0"/>
              <a:ea typeface="+mn-ea"/>
              <a:cs typeface="Poppins" panose="020B0502040204020203" pitchFamily="2" charset="0"/>
            </a:endParaRPr>
          </a:p>
        </xdr:txBody>
      </xdr:sp>
      <xdr:sp macro="" textlink="">
        <xdr:nvSpPr>
          <xdr:cNvPr id="47" name="TextBox 46">
            <a:extLst>
              <a:ext uri="{FF2B5EF4-FFF2-40B4-BE49-F238E27FC236}">
                <a16:creationId xmlns:a16="http://schemas.microsoft.com/office/drawing/2014/main" id="{00000000-0008-0000-0000-00002F000000}"/>
              </a:ext>
            </a:extLst>
          </xdr:cNvPr>
          <xdr:cNvSpPr txBox="1"/>
        </xdr:nvSpPr>
        <xdr:spPr>
          <a:xfrm>
            <a:off x="11620500" y="1662792"/>
            <a:ext cx="843643" cy="544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baseline="0">
                <a:solidFill>
                  <a:schemeClr val="accent2"/>
                </a:solidFill>
                <a:latin typeface="Poppins" panose="020B0502040204020203" pitchFamily="2" charset="0"/>
                <a:cs typeface="Poppins" panose="020B0502040204020203" pitchFamily="2" charset="0"/>
              </a:rPr>
              <a:t>TOP PRODUCT</a:t>
            </a:r>
          </a:p>
        </xdr:txBody>
      </xdr:sp>
      <xdr:sp macro="" textlink="Analysis!V1">
        <xdr:nvSpPr>
          <xdr:cNvPr id="48" name="TextBox 47">
            <a:extLst>
              <a:ext uri="{FF2B5EF4-FFF2-40B4-BE49-F238E27FC236}">
                <a16:creationId xmlns:a16="http://schemas.microsoft.com/office/drawing/2014/main" id="{00000000-0008-0000-0000-000030000000}"/>
              </a:ext>
            </a:extLst>
          </xdr:cNvPr>
          <xdr:cNvSpPr txBox="1"/>
        </xdr:nvSpPr>
        <xdr:spPr>
          <a:xfrm>
            <a:off x="11636828" y="2424794"/>
            <a:ext cx="864000" cy="25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EC13EFB-EF6B-44A4-8185-F9A18604B475}" type="TxLink">
              <a:rPr lang="en-US" sz="1100" b="1">
                <a:solidFill>
                  <a:schemeClr val="bg1"/>
                </a:solidFill>
                <a:latin typeface="Poppins" panose="020B0502040204020203" pitchFamily="2" charset="0"/>
                <a:ea typeface="+mn-ea"/>
                <a:cs typeface="Poppins" panose="020B0502040204020203" pitchFamily="2" charset="0"/>
              </a:rPr>
              <a:pPr marL="0" indent="0"/>
              <a:t>$22,952</a:t>
            </a:fld>
            <a:endParaRPr lang="en-US" sz="1100" b="1">
              <a:solidFill>
                <a:schemeClr val="bg1"/>
              </a:solidFill>
              <a:latin typeface="Poppins" panose="020B0502040204020203" pitchFamily="2" charset="0"/>
              <a:ea typeface="+mn-ea"/>
              <a:cs typeface="Poppins" panose="020B0502040204020203" pitchFamily="2" charset="0"/>
            </a:endParaRPr>
          </a:p>
        </xdr:txBody>
      </xdr:sp>
    </xdr:grpSp>
    <xdr:clientData/>
  </xdr:twoCellAnchor>
  <xdr:twoCellAnchor>
    <xdr:from>
      <xdr:col>21</xdr:col>
      <xdr:colOff>557893</xdr:colOff>
      <xdr:row>8</xdr:row>
      <xdr:rowOff>16323</xdr:rowOff>
    </xdr:from>
    <xdr:to>
      <xdr:col>23</xdr:col>
      <xdr:colOff>305250</xdr:colOff>
      <xdr:row>13</xdr:row>
      <xdr:rowOff>54425</xdr:rowOff>
    </xdr:to>
    <xdr:grpSp>
      <xdr:nvGrpSpPr>
        <xdr:cNvPr id="49" name="Group 48">
          <a:extLst>
            <a:ext uri="{FF2B5EF4-FFF2-40B4-BE49-F238E27FC236}">
              <a16:creationId xmlns:a16="http://schemas.microsoft.com/office/drawing/2014/main" id="{00000000-0008-0000-0000-000031000000}"/>
            </a:ext>
          </a:extLst>
        </xdr:cNvPr>
        <xdr:cNvGrpSpPr/>
      </xdr:nvGrpSpPr>
      <xdr:grpSpPr>
        <a:xfrm>
          <a:off x="13416643" y="1540323"/>
          <a:ext cx="972000" cy="990602"/>
          <a:chOff x="13416643" y="1662792"/>
          <a:chExt cx="972000" cy="990602"/>
        </a:xfrm>
      </xdr:grpSpPr>
      <xdr:sp macro="" textlink="">
        <xdr:nvSpPr>
          <xdr:cNvPr id="50" name="TextBox 49">
            <a:extLst>
              <a:ext uri="{FF2B5EF4-FFF2-40B4-BE49-F238E27FC236}">
                <a16:creationId xmlns:a16="http://schemas.microsoft.com/office/drawing/2014/main" id="{00000000-0008-0000-0000-000032000000}"/>
              </a:ext>
            </a:extLst>
          </xdr:cNvPr>
          <xdr:cNvSpPr txBox="1"/>
        </xdr:nvSpPr>
        <xdr:spPr>
          <a:xfrm>
            <a:off x="13457464" y="1662792"/>
            <a:ext cx="911679" cy="514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2"/>
                </a:solidFill>
                <a:latin typeface="Poppins" panose="020B0502040204020203" pitchFamily="2" charset="0"/>
                <a:cs typeface="Poppins" panose="020B0502040204020203" pitchFamily="2" charset="0"/>
              </a:rPr>
              <a:t>TOP</a:t>
            </a:r>
          </a:p>
          <a:p>
            <a:pPr algn="ctr"/>
            <a:r>
              <a:rPr lang="en-US" sz="1100" b="1">
                <a:solidFill>
                  <a:schemeClr val="accent2"/>
                </a:solidFill>
                <a:latin typeface="Poppins" panose="020B0502040204020203" pitchFamily="2" charset="0"/>
                <a:cs typeface="Poppins" panose="020B0502040204020203" pitchFamily="2" charset="0"/>
              </a:rPr>
              <a:t>CATEGORY</a:t>
            </a:r>
          </a:p>
        </xdr:txBody>
      </xdr:sp>
      <xdr:sp macro="" textlink="Analysis!AG1">
        <xdr:nvSpPr>
          <xdr:cNvPr id="51" name="TextBox 50">
            <a:extLst>
              <a:ext uri="{FF2B5EF4-FFF2-40B4-BE49-F238E27FC236}">
                <a16:creationId xmlns:a16="http://schemas.microsoft.com/office/drawing/2014/main" id="{00000000-0008-0000-0000-000033000000}"/>
              </a:ext>
            </a:extLst>
          </xdr:cNvPr>
          <xdr:cNvSpPr txBox="1"/>
        </xdr:nvSpPr>
        <xdr:spPr>
          <a:xfrm>
            <a:off x="13416643" y="2190749"/>
            <a:ext cx="972000" cy="231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3BBA0BD-F9E3-4457-A3E8-E39B1D568505}" type="TxLink">
              <a:rPr lang="en-US" sz="1100" b="1">
                <a:solidFill>
                  <a:schemeClr val="bg1"/>
                </a:solidFill>
                <a:latin typeface="Poppins" panose="020B0502040204020203" pitchFamily="2" charset="0"/>
                <a:ea typeface="+mn-ea"/>
                <a:cs typeface="Poppins" panose="020B0502040204020203" pitchFamily="2" charset="0"/>
              </a:rPr>
              <a:pPr marL="0" indent="0"/>
              <a:t>Category04</a:t>
            </a:fld>
            <a:endParaRPr lang="en-US" sz="1100" b="1">
              <a:solidFill>
                <a:schemeClr val="bg1"/>
              </a:solidFill>
              <a:latin typeface="Poppins" panose="020B0502040204020203" pitchFamily="2" charset="0"/>
              <a:ea typeface="+mn-ea"/>
              <a:cs typeface="Poppins" panose="020B0502040204020203" pitchFamily="2" charset="0"/>
            </a:endParaRPr>
          </a:p>
        </xdr:txBody>
      </xdr:sp>
      <xdr:sp macro="" textlink="Analysis!AH1">
        <xdr:nvSpPr>
          <xdr:cNvPr id="52" name="TextBox 51">
            <a:extLst>
              <a:ext uri="{FF2B5EF4-FFF2-40B4-BE49-F238E27FC236}">
                <a16:creationId xmlns:a16="http://schemas.microsoft.com/office/drawing/2014/main" id="{00000000-0008-0000-0000-000034000000}"/>
              </a:ext>
            </a:extLst>
          </xdr:cNvPr>
          <xdr:cNvSpPr txBox="1"/>
        </xdr:nvSpPr>
        <xdr:spPr>
          <a:xfrm>
            <a:off x="13509397" y="2424794"/>
            <a:ext cx="786493"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6E9D15E-1D57-48BA-A99B-505A81B01CA5}" type="TxLink">
              <a:rPr lang="en-US" sz="1100" b="1">
                <a:solidFill>
                  <a:schemeClr val="bg1"/>
                </a:solidFill>
                <a:latin typeface="Poppins" panose="020B0502040204020203" pitchFamily="2" charset="0"/>
                <a:ea typeface="+mn-ea"/>
                <a:cs typeface="Poppins" panose="020B0502040204020203" pitchFamily="2" charset="0"/>
              </a:rPr>
              <a:pPr marL="0" indent="0"/>
              <a:t>$95,269</a:t>
            </a:fld>
            <a:endParaRPr lang="en-US" sz="1100" b="1">
              <a:solidFill>
                <a:schemeClr val="bg1"/>
              </a:solidFill>
              <a:latin typeface="Poppins" panose="020B0502040204020203" pitchFamily="2" charset="0"/>
              <a:ea typeface="+mn-ea"/>
              <a:cs typeface="Poppins" panose="020B0502040204020203" pitchFamily="2" charset="0"/>
            </a:endParaRPr>
          </a:p>
        </xdr:txBody>
      </xdr:sp>
    </xdr:grpSp>
    <xdr:clientData/>
  </xdr:twoCellAnchor>
  <xdr:twoCellAnchor>
    <xdr:from>
      <xdr:col>10</xdr:col>
      <xdr:colOff>557904</xdr:colOff>
      <xdr:row>1</xdr:row>
      <xdr:rowOff>69421</xdr:rowOff>
    </xdr:from>
    <xdr:to>
      <xdr:col>16</xdr:col>
      <xdr:colOff>408214</xdr:colOff>
      <xdr:row>5</xdr:row>
      <xdr:rowOff>68037</xdr:rowOff>
    </xdr:to>
    <mc:AlternateContent xmlns:mc="http://schemas.openxmlformats.org/markup-compatibility/2006">
      <mc:Choice xmlns:a14="http://schemas.microsoft.com/office/drawing/2010/main" Requires="a14">
        <xdr:graphicFrame macro="">
          <xdr:nvGraphicFramePr>
            <xdr:cNvPr id="53" name="SALE TYPE 1">
              <a:extLst>
                <a:ext uri="{FF2B5EF4-FFF2-40B4-BE49-F238E27FC236}">
                  <a16:creationId xmlns:a16="http://schemas.microsoft.com/office/drawing/2014/main" id="{00000000-0008-0000-0000-000035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6681118" y="259921"/>
              <a:ext cx="3524239" cy="7606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24477</xdr:colOff>
      <xdr:row>1</xdr:row>
      <xdr:rowOff>59895</xdr:rowOff>
    </xdr:from>
    <xdr:to>
      <xdr:col>20</xdr:col>
      <xdr:colOff>421807</xdr:colOff>
      <xdr:row>5</xdr:row>
      <xdr:rowOff>122465</xdr:rowOff>
    </xdr:to>
    <mc:AlternateContent xmlns:mc="http://schemas.openxmlformats.org/markup-compatibility/2006">
      <mc:Choice xmlns:a14="http://schemas.microsoft.com/office/drawing/2010/main" Requires="a14">
        <xdr:graphicFrame macro="">
          <xdr:nvGraphicFramePr>
            <xdr:cNvPr id="54" name="PAYMENT MODE 1">
              <a:extLst>
                <a:ext uri="{FF2B5EF4-FFF2-40B4-BE49-F238E27FC236}">
                  <a16:creationId xmlns:a16="http://schemas.microsoft.com/office/drawing/2014/main" id="{00000000-0008-0000-0000-000036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10433941" y="250395"/>
              <a:ext cx="2234295" cy="8245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381000</xdr:colOff>
      <xdr:row>15</xdr:row>
      <xdr:rowOff>108857</xdr:rowOff>
    </xdr:from>
    <xdr:to>
      <xdr:col>2</xdr:col>
      <xdr:colOff>449036</xdr:colOff>
      <xdr:row>35</xdr:row>
      <xdr:rowOff>136070</xdr:rowOff>
    </xdr:to>
    <mc:AlternateContent xmlns:mc="http://schemas.openxmlformats.org/markup-compatibility/2006">
      <mc:Choice xmlns:a14="http://schemas.microsoft.com/office/drawing/2010/main" Requires="a14">
        <xdr:graphicFrame macro="">
          <xdr:nvGraphicFramePr>
            <xdr:cNvPr id="55" name="MONTH 1">
              <a:extLst>
                <a:ext uri="{FF2B5EF4-FFF2-40B4-BE49-F238E27FC236}">
                  <a16:creationId xmlns:a16="http://schemas.microsoft.com/office/drawing/2014/main" id="{00000000-0008-0000-0000-000037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381000" y="2966357"/>
              <a:ext cx="1292679" cy="38372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353785</xdr:colOff>
      <xdr:row>7</xdr:row>
      <xdr:rowOff>68037</xdr:rowOff>
    </xdr:from>
    <xdr:to>
      <xdr:col>2</xdr:col>
      <xdr:colOff>408213</xdr:colOff>
      <xdr:row>13</xdr:row>
      <xdr:rowOff>149679</xdr:rowOff>
    </xdr:to>
    <mc:AlternateContent xmlns:mc="http://schemas.openxmlformats.org/markup-compatibility/2006">
      <mc:Choice xmlns:a14="http://schemas.microsoft.com/office/drawing/2010/main" Requires="a14">
        <xdr:graphicFrame macro="">
          <xdr:nvGraphicFramePr>
            <xdr:cNvPr id="56" name="YEAR 1">
              <a:extLst>
                <a:ext uri="{FF2B5EF4-FFF2-40B4-BE49-F238E27FC236}">
                  <a16:creationId xmlns:a16="http://schemas.microsoft.com/office/drawing/2014/main" id="{00000000-0008-0000-0000-000038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353785" y="1401537"/>
              <a:ext cx="1279071" cy="12246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381001</xdr:colOff>
      <xdr:row>31</xdr:row>
      <xdr:rowOff>122464</xdr:rowOff>
    </xdr:from>
    <xdr:to>
      <xdr:col>14</xdr:col>
      <xdr:colOff>53465</xdr:colOff>
      <xdr:row>42</xdr:row>
      <xdr:rowOff>186964</xdr:rowOff>
    </xdr:to>
    <xdr:graphicFrame macro="">
      <xdr:nvGraphicFramePr>
        <xdr:cNvPr id="57" name="Chart 56">
          <a:extLst>
            <a:ext uri="{FF2B5EF4-FFF2-40B4-BE49-F238E27FC236}">
              <a16:creationId xmlns:a16="http://schemas.microsoft.com/office/drawing/2014/main" id="{00000000-0008-0000-00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340179</xdr:colOff>
      <xdr:row>15</xdr:row>
      <xdr:rowOff>54427</xdr:rowOff>
    </xdr:from>
    <xdr:to>
      <xdr:col>9</xdr:col>
      <xdr:colOff>394606</xdr:colOff>
      <xdr:row>27</xdr:row>
      <xdr:rowOff>144427</xdr:rowOff>
    </xdr:to>
    <xdr:graphicFrame macro="">
      <xdr:nvGraphicFramePr>
        <xdr:cNvPr id="58" name="Chart 57">
          <a:extLst>
            <a:ext uri="{FF2B5EF4-FFF2-40B4-BE49-F238E27FC236}">
              <a16:creationId xmlns:a16="http://schemas.microsoft.com/office/drawing/2014/main" id="{00000000-0008-0000-00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xdr:from>
          <xdr:col>6</xdr:col>
          <xdr:colOff>409575</xdr:colOff>
          <xdr:row>13</xdr:row>
          <xdr:rowOff>0</xdr:rowOff>
        </xdr:from>
        <xdr:to>
          <xdr:col>7</xdr:col>
          <xdr:colOff>47625</xdr:colOff>
          <xdr:row>14</xdr:row>
          <xdr:rowOff>95250</xdr:rowOff>
        </xdr:to>
        <xdr:sp macro="" textlink="">
          <xdr:nvSpPr>
            <xdr:cNvPr id="11265" name="Check Box 1" hidden="1">
              <a:extLst>
                <a:ext uri="{63B3BB69-23CF-44E3-9099-C40C66FF867C}">
                  <a14:compatExt spid="_x0000_s11265"/>
                </a:ext>
                <a:ext uri="{FF2B5EF4-FFF2-40B4-BE49-F238E27FC236}">
                  <a16:creationId xmlns:a16="http://schemas.microsoft.com/office/drawing/2014/main" id="{00000000-0008-0000-0000-000001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47625</xdr:colOff>
          <xdr:row>13</xdr:row>
          <xdr:rowOff>0</xdr:rowOff>
        </xdr:from>
        <xdr:to>
          <xdr:col>8</xdr:col>
          <xdr:colOff>295275</xdr:colOff>
          <xdr:row>14</xdr:row>
          <xdr:rowOff>95250</xdr:rowOff>
        </xdr:to>
        <xdr:sp macro="" textlink="">
          <xdr:nvSpPr>
            <xdr:cNvPr id="11266" name="Check Box 2" hidden="1">
              <a:extLst>
                <a:ext uri="{63B3BB69-23CF-44E3-9099-C40C66FF867C}">
                  <a14:compatExt spid="_x0000_s11266"/>
                </a:ext>
                <a:ext uri="{FF2B5EF4-FFF2-40B4-BE49-F238E27FC236}">
                  <a16:creationId xmlns:a16="http://schemas.microsoft.com/office/drawing/2014/main" id="{00000000-0008-0000-0000-000002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304800</xdr:colOff>
          <xdr:row>13</xdr:row>
          <xdr:rowOff>0</xdr:rowOff>
        </xdr:from>
        <xdr:to>
          <xdr:col>5</xdr:col>
          <xdr:colOff>561975</xdr:colOff>
          <xdr:row>14</xdr:row>
          <xdr:rowOff>95250</xdr:rowOff>
        </xdr:to>
        <xdr:sp macro="" textlink="">
          <xdr:nvSpPr>
            <xdr:cNvPr id="11267" name="Check Box 3" hidden="1">
              <a:extLst>
                <a:ext uri="{63B3BB69-23CF-44E3-9099-C40C66FF867C}">
                  <a14:compatExt spid="_x0000_s11267"/>
                </a:ext>
                <a:ext uri="{FF2B5EF4-FFF2-40B4-BE49-F238E27FC236}">
                  <a16:creationId xmlns:a16="http://schemas.microsoft.com/office/drawing/2014/main" id="{00000000-0008-0000-0000-000003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10</xdr:col>
      <xdr:colOff>367393</xdr:colOff>
      <xdr:row>15</xdr:row>
      <xdr:rowOff>54429</xdr:rowOff>
    </xdr:from>
    <xdr:to>
      <xdr:col>14</xdr:col>
      <xdr:colOff>340179</xdr:colOff>
      <xdr:row>27</xdr:row>
      <xdr:rowOff>72429</xdr:rowOff>
    </xdr:to>
    <xdr:graphicFrame macro="">
      <xdr:nvGraphicFramePr>
        <xdr:cNvPr id="62" name="Chart 61">
          <a:extLst>
            <a:ext uri="{FF2B5EF4-FFF2-40B4-BE49-F238E27FC236}">
              <a16:creationId xmlns:a16="http://schemas.microsoft.com/office/drawing/2014/main" id="{00000000-0008-0000-0000-00003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xdr:from>
          <xdr:col>10</xdr:col>
          <xdr:colOff>190500</xdr:colOff>
          <xdr:row>15</xdr:row>
          <xdr:rowOff>133350</xdr:rowOff>
        </xdr:from>
        <xdr:to>
          <xdr:col>10</xdr:col>
          <xdr:colOff>352425</xdr:colOff>
          <xdr:row>27</xdr:row>
          <xdr:rowOff>47625</xdr:rowOff>
        </xdr:to>
        <xdr:sp macro="" textlink="">
          <xdr:nvSpPr>
            <xdr:cNvPr id="11268" name="Scroll Bar 4" hidden="1">
              <a:extLst>
                <a:ext uri="{63B3BB69-23CF-44E3-9099-C40C66FF867C}">
                  <a14:compatExt spid="_x0000_s11268"/>
                </a:ext>
                <a:ext uri="{FF2B5EF4-FFF2-40B4-BE49-F238E27FC236}">
                  <a16:creationId xmlns:a16="http://schemas.microsoft.com/office/drawing/2014/main" id="{00000000-0008-0000-0000-0000042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18</xdr:col>
      <xdr:colOff>462643</xdr:colOff>
      <xdr:row>22</xdr:row>
      <xdr:rowOff>56471</xdr:rowOff>
    </xdr:from>
    <xdr:to>
      <xdr:col>23</xdr:col>
      <xdr:colOff>326572</xdr:colOff>
      <xdr:row>42</xdr:row>
      <xdr:rowOff>163286</xdr:rowOff>
    </xdr:to>
    <mc:AlternateContent xmlns:mc="http://schemas.openxmlformats.org/markup-compatibility/2006">
      <mc:Choice xmlns:cx1="http://schemas.microsoft.com/office/drawing/2015/9/8/chartex" Requires="cx1">
        <xdr:graphicFrame macro="">
          <xdr:nvGraphicFramePr>
            <xdr:cNvPr id="64" name="Chart 63">
              <a:extLst>
                <a:ext uri="{FF2B5EF4-FFF2-40B4-BE49-F238E27FC236}">
                  <a16:creationId xmlns:a16="http://schemas.microsoft.com/office/drawing/2014/main" id="{00000000-0008-0000-0000-000040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1484429" y="4247471"/>
              <a:ext cx="2925536" cy="391681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68036</xdr:colOff>
      <xdr:row>15</xdr:row>
      <xdr:rowOff>54429</xdr:rowOff>
    </xdr:from>
    <xdr:to>
      <xdr:col>18</xdr:col>
      <xdr:colOff>45534</xdr:colOff>
      <xdr:row>27</xdr:row>
      <xdr:rowOff>136071</xdr:rowOff>
    </xdr:to>
    <xdr:graphicFrame macro="">
      <xdr:nvGraphicFramePr>
        <xdr:cNvPr id="65" name="Chart 64">
          <a:extLst>
            <a:ext uri="{FF2B5EF4-FFF2-40B4-BE49-F238E27FC236}">
              <a16:creationId xmlns:a16="http://schemas.microsoft.com/office/drawing/2014/main" id="{00000000-0008-0000-0000-00004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81644</xdr:colOff>
      <xdr:row>31</xdr:row>
      <xdr:rowOff>122465</xdr:rowOff>
    </xdr:from>
    <xdr:to>
      <xdr:col>17</xdr:col>
      <xdr:colOff>585001</xdr:colOff>
      <xdr:row>43</xdr:row>
      <xdr:rowOff>32465</xdr:rowOff>
    </xdr:to>
    <xdr:graphicFrame macro="">
      <xdr:nvGraphicFramePr>
        <xdr:cNvPr id="66" name="Chart 65">
          <a:extLst>
            <a:ext uri="{FF2B5EF4-FFF2-40B4-BE49-F238E27FC236}">
              <a16:creationId xmlns:a16="http://schemas.microsoft.com/office/drawing/2014/main" id="{00000000-0008-0000-0000-00004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511212</xdr:colOff>
      <xdr:row>13</xdr:row>
      <xdr:rowOff>9313</xdr:rowOff>
    </xdr:from>
    <xdr:to>
      <xdr:col>6</xdr:col>
      <xdr:colOff>459486</xdr:colOff>
      <xdr:row>14</xdr:row>
      <xdr:rowOff>88231</xdr:rowOff>
    </xdr:to>
    <xdr:sp macro="" textlink="">
      <xdr:nvSpPr>
        <xdr:cNvPr id="67" name="TextBox 66">
          <a:extLst>
            <a:ext uri="{FF2B5EF4-FFF2-40B4-BE49-F238E27FC236}">
              <a16:creationId xmlns:a16="http://schemas.microsoft.com/office/drawing/2014/main" id="{00000000-0008-0000-0000-000043000000}"/>
            </a:ext>
          </a:extLst>
        </xdr:cNvPr>
        <xdr:cNvSpPr txBox="1"/>
      </xdr:nvSpPr>
      <xdr:spPr>
        <a:xfrm>
          <a:off x="3572819" y="2485813"/>
          <a:ext cx="560596" cy="2694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Poppins" panose="020B0502040204020203" pitchFamily="2" charset="0"/>
              <a:ea typeface="+mn-ea"/>
              <a:cs typeface="Poppins" panose="020B0502040204020203" pitchFamily="2" charset="0"/>
            </a:rPr>
            <a:t>SALE</a:t>
          </a:r>
        </a:p>
      </xdr:txBody>
    </xdr:sp>
    <xdr:clientData/>
  </xdr:twoCellAnchor>
  <xdr:twoCellAnchor>
    <xdr:from>
      <xdr:col>6</xdr:col>
      <xdr:colOff>612122</xdr:colOff>
      <xdr:row>13</xdr:row>
      <xdr:rowOff>10674</xdr:rowOff>
    </xdr:from>
    <xdr:to>
      <xdr:col>8</xdr:col>
      <xdr:colOff>95033</xdr:colOff>
      <xdr:row>14</xdr:row>
      <xdr:rowOff>86871</xdr:rowOff>
    </xdr:to>
    <xdr:sp macro="" textlink="">
      <xdr:nvSpPr>
        <xdr:cNvPr id="68" name="TextBox 67">
          <a:extLst>
            <a:ext uri="{FF2B5EF4-FFF2-40B4-BE49-F238E27FC236}">
              <a16:creationId xmlns:a16="http://schemas.microsoft.com/office/drawing/2014/main" id="{00000000-0008-0000-0000-000044000000}"/>
            </a:ext>
          </a:extLst>
        </xdr:cNvPr>
        <xdr:cNvSpPr txBox="1"/>
      </xdr:nvSpPr>
      <xdr:spPr>
        <a:xfrm>
          <a:off x="4286051" y="2487174"/>
          <a:ext cx="707553" cy="266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Poppins" panose="020B0502040204020203" pitchFamily="2" charset="0"/>
              <a:ea typeface="+mn-ea"/>
              <a:cs typeface="Poppins" panose="020B0502040204020203" pitchFamily="2" charset="0"/>
            </a:rPr>
            <a:t>PROFIT</a:t>
          </a:r>
        </a:p>
      </xdr:txBody>
    </xdr:sp>
    <xdr:clientData/>
  </xdr:twoCellAnchor>
  <xdr:twoCellAnchor>
    <xdr:from>
      <xdr:col>8</xdr:col>
      <xdr:colOff>247669</xdr:colOff>
      <xdr:row>13</xdr:row>
      <xdr:rowOff>9313</xdr:rowOff>
    </xdr:from>
    <xdr:to>
      <xdr:col>9</xdr:col>
      <xdr:colOff>463347</xdr:colOff>
      <xdr:row>14</xdr:row>
      <xdr:rowOff>88231</xdr:rowOff>
    </xdr:to>
    <xdr:sp macro="" textlink="">
      <xdr:nvSpPr>
        <xdr:cNvPr id="69" name="TextBox 68">
          <a:extLst>
            <a:ext uri="{FF2B5EF4-FFF2-40B4-BE49-F238E27FC236}">
              <a16:creationId xmlns:a16="http://schemas.microsoft.com/office/drawing/2014/main" id="{00000000-0008-0000-0000-000045000000}"/>
            </a:ext>
          </a:extLst>
        </xdr:cNvPr>
        <xdr:cNvSpPr txBox="1"/>
      </xdr:nvSpPr>
      <xdr:spPr>
        <a:xfrm>
          <a:off x="5146240" y="2485813"/>
          <a:ext cx="828000" cy="2694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Poppins" panose="020B0502040204020203" pitchFamily="2" charset="0"/>
              <a:ea typeface="+mn-ea"/>
              <a:cs typeface="Poppins" panose="020B0502040204020203" pitchFamily="2" charset="0"/>
            </a:rPr>
            <a:t>PROFIT</a:t>
          </a:r>
          <a:r>
            <a:rPr lang="en-US" sz="1100" b="1" baseline="0">
              <a:solidFill>
                <a:schemeClr val="bg1"/>
              </a:solidFill>
              <a:latin typeface="Poppins" panose="020B0502040204020203" pitchFamily="2" charset="0"/>
              <a:ea typeface="+mn-ea"/>
              <a:cs typeface="Poppins" panose="020B0502040204020203" pitchFamily="2" charset="0"/>
            </a:rPr>
            <a:t> %</a:t>
          </a:r>
          <a:endParaRPr lang="en-US" sz="1100" b="1">
            <a:solidFill>
              <a:schemeClr val="bg1"/>
            </a:solidFill>
            <a:latin typeface="Poppins" panose="020B0502040204020203" pitchFamily="2" charset="0"/>
            <a:ea typeface="+mn-ea"/>
            <a:cs typeface="Poppins" panose="020B0502040204020203" pitchFamily="2" charset="0"/>
          </a:endParaRPr>
        </a:p>
      </xdr:txBody>
    </xdr:sp>
    <xdr:clientData/>
  </xdr:twoCellAnchor>
  <xdr:twoCellAnchor>
    <xdr:from>
      <xdr:col>15</xdr:col>
      <xdr:colOff>40841</xdr:colOff>
      <xdr:row>29</xdr:row>
      <xdr:rowOff>68031</xdr:rowOff>
    </xdr:from>
    <xdr:to>
      <xdr:col>15</xdr:col>
      <xdr:colOff>436841</xdr:colOff>
      <xdr:row>31</xdr:row>
      <xdr:rowOff>83031</xdr:rowOff>
    </xdr:to>
    <xdr:pic>
      <xdr:nvPicPr>
        <xdr:cNvPr id="70" name="Graphic 69" descr="Coins with solid fill">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225662" y="5592531"/>
          <a:ext cx="396000" cy="396000"/>
        </a:xfrm>
        <a:prstGeom prst="rect">
          <a:avLst/>
        </a:prstGeom>
      </xdr:spPr>
    </xdr:pic>
    <xdr:clientData/>
  </xdr:twoCellAnchor>
  <xdr:twoCellAnchor>
    <xdr:from>
      <xdr:col>3</xdr:col>
      <xdr:colOff>299397</xdr:colOff>
      <xdr:row>29</xdr:row>
      <xdr:rowOff>95245</xdr:rowOff>
    </xdr:from>
    <xdr:to>
      <xdr:col>4</xdr:col>
      <xdr:colOff>83075</xdr:colOff>
      <xdr:row>31</xdr:row>
      <xdr:rowOff>110245</xdr:rowOff>
    </xdr:to>
    <xdr:pic>
      <xdr:nvPicPr>
        <xdr:cNvPr id="71" name="Graphic 70" descr="Daily calendar with solid fill">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136361" y="5619745"/>
          <a:ext cx="396000" cy="396000"/>
        </a:xfrm>
        <a:prstGeom prst="rect">
          <a:avLst/>
        </a:prstGeom>
      </xdr:spPr>
    </xdr:pic>
    <xdr:clientData/>
  </xdr:twoCellAnchor>
  <xdr:twoCellAnchor>
    <xdr:from>
      <xdr:col>0</xdr:col>
      <xdr:colOff>245616</xdr:colOff>
      <xdr:row>2</xdr:row>
      <xdr:rowOff>136718</xdr:rowOff>
    </xdr:from>
    <xdr:to>
      <xdr:col>1</xdr:col>
      <xdr:colOff>209295</xdr:colOff>
      <xdr:row>5</xdr:row>
      <xdr:rowOff>141218</xdr:rowOff>
    </xdr:to>
    <xdr:pic>
      <xdr:nvPicPr>
        <xdr:cNvPr id="72" name="Graphic 71" descr="Presentation with bar chart with solid fill">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45616" y="517718"/>
          <a:ext cx="576000" cy="576000"/>
        </a:xfrm>
        <a:prstGeom prst="rect">
          <a:avLst/>
        </a:prstGeom>
      </xdr:spPr>
    </xdr:pic>
    <xdr:clientData/>
  </xdr:twoCellAnchor>
  <xdr:twoCellAnchor>
    <xdr:from>
      <xdr:col>17</xdr:col>
      <xdr:colOff>68052</xdr:colOff>
      <xdr:row>8</xdr:row>
      <xdr:rowOff>54438</xdr:rowOff>
    </xdr:from>
    <xdr:to>
      <xdr:col>18</xdr:col>
      <xdr:colOff>31730</xdr:colOff>
      <xdr:row>11</xdr:row>
      <xdr:rowOff>58938</xdr:rowOff>
    </xdr:to>
    <xdr:pic>
      <xdr:nvPicPr>
        <xdr:cNvPr id="73" name="Graphic 72" descr="Piggy Bank with solid fill">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0477516" y="1578438"/>
          <a:ext cx="576000" cy="576000"/>
        </a:xfrm>
        <a:prstGeom prst="rect">
          <a:avLst/>
        </a:prstGeom>
      </xdr:spPr>
    </xdr:pic>
    <xdr:clientData/>
  </xdr:twoCellAnchor>
  <xdr:twoCellAnchor>
    <xdr:from>
      <xdr:col>18</xdr:col>
      <xdr:colOff>367403</xdr:colOff>
      <xdr:row>20</xdr:row>
      <xdr:rowOff>40813</xdr:rowOff>
    </xdr:from>
    <xdr:to>
      <xdr:col>19</xdr:col>
      <xdr:colOff>151082</xdr:colOff>
      <xdr:row>22</xdr:row>
      <xdr:rowOff>55813</xdr:rowOff>
    </xdr:to>
    <xdr:pic>
      <xdr:nvPicPr>
        <xdr:cNvPr id="74" name="Graphic 73" descr="Database with solid fill">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1389189" y="3850813"/>
          <a:ext cx="396000" cy="396000"/>
        </a:xfrm>
        <a:prstGeom prst="rect">
          <a:avLst/>
        </a:prstGeom>
      </xdr:spPr>
    </xdr:pic>
    <xdr:clientData/>
  </xdr:twoCellAnchor>
  <xdr:twoCellAnchor>
    <xdr:from>
      <xdr:col>6</xdr:col>
      <xdr:colOff>571535</xdr:colOff>
      <xdr:row>8</xdr:row>
      <xdr:rowOff>54438</xdr:rowOff>
    </xdr:from>
    <xdr:to>
      <xdr:col>7</xdr:col>
      <xdr:colOff>535214</xdr:colOff>
      <xdr:row>11</xdr:row>
      <xdr:rowOff>58938</xdr:rowOff>
    </xdr:to>
    <xdr:pic>
      <xdr:nvPicPr>
        <xdr:cNvPr id="75" name="Graphic 74" descr="Money with solid fill">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4245464" y="1578438"/>
          <a:ext cx="576000" cy="576000"/>
        </a:xfrm>
        <a:prstGeom prst="rect">
          <a:avLst/>
        </a:prstGeom>
      </xdr:spPr>
    </xdr:pic>
    <xdr:clientData/>
  </xdr:twoCellAnchor>
  <xdr:twoCellAnchor>
    <xdr:from>
      <xdr:col>19</xdr:col>
      <xdr:colOff>204117</xdr:colOff>
      <xdr:row>14</xdr:row>
      <xdr:rowOff>27211</xdr:rowOff>
    </xdr:from>
    <xdr:to>
      <xdr:col>19</xdr:col>
      <xdr:colOff>600117</xdr:colOff>
      <xdr:row>16</xdr:row>
      <xdr:rowOff>42211</xdr:rowOff>
    </xdr:to>
    <xdr:pic>
      <xdr:nvPicPr>
        <xdr:cNvPr id="76" name="Graphic 75" descr="Trophy with solid fill">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1838224" y="2694211"/>
          <a:ext cx="396000" cy="396000"/>
        </a:xfrm>
        <a:prstGeom prst="rect">
          <a:avLst/>
        </a:prstGeom>
      </xdr:spPr>
    </xdr:pic>
    <xdr:clientData/>
  </xdr:twoCellAnchor>
  <xdr:twoCellAnchor>
    <xdr:from>
      <xdr:col>22</xdr:col>
      <xdr:colOff>204105</xdr:colOff>
      <xdr:row>14</xdr:row>
      <xdr:rowOff>27211</xdr:rowOff>
    </xdr:from>
    <xdr:to>
      <xdr:col>22</xdr:col>
      <xdr:colOff>600105</xdr:colOff>
      <xdr:row>16</xdr:row>
      <xdr:rowOff>42211</xdr:rowOff>
    </xdr:to>
    <xdr:pic>
      <xdr:nvPicPr>
        <xdr:cNvPr id="77" name="Graphic 76" descr="Ribbon with solid fill">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3675176" y="2694211"/>
          <a:ext cx="396000" cy="396000"/>
        </a:xfrm>
        <a:prstGeom prst="rect">
          <a:avLst/>
        </a:prstGeom>
      </xdr:spPr>
    </xdr:pic>
    <xdr:clientData/>
  </xdr:twoCellAnchor>
  <xdr:twoCellAnchor>
    <xdr:from>
      <xdr:col>3</xdr:col>
      <xdr:colOff>244928</xdr:colOff>
      <xdr:row>13</xdr:row>
      <xdr:rowOff>13606</xdr:rowOff>
    </xdr:from>
    <xdr:to>
      <xdr:col>4</xdr:col>
      <xdr:colOff>28606</xdr:colOff>
      <xdr:row>15</xdr:row>
      <xdr:rowOff>28606</xdr:rowOff>
    </xdr:to>
    <xdr:pic>
      <xdr:nvPicPr>
        <xdr:cNvPr id="78" name="Graphic 77">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2081892" y="2490106"/>
          <a:ext cx="396000" cy="396000"/>
        </a:xfrm>
        <a:prstGeom prst="rect">
          <a:avLst/>
        </a:prstGeom>
      </xdr:spPr>
    </xdr:pic>
    <xdr:clientData/>
  </xdr:twoCellAnchor>
  <xdr:twoCellAnchor>
    <xdr:from>
      <xdr:col>12</xdr:col>
      <xdr:colOff>13633</xdr:colOff>
      <xdr:row>8</xdr:row>
      <xdr:rowOff>54438</xdr:rowOff>
    </xdr:from>
    <xdr:to>
      <xdr:col>12</xdr:col>
      <xdr:colOff>589633</xdr:colOff>
      <xdr:row>11</xdr:row>
      <xdr:rowOff>58938</xdr:rowOff>
    </xdr:to>
    <xdr:pic>
      <xdr:nvPicPr>
        <xdr:cNvPr id="79" name="Graphic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7361490" y="1578438"/>
          <a:ext cx="576000" cy="576000"/>
        </a:xfrm>
        <a:prstGeom prst="rect">
          <a:avLst/>
        </a:prstGeom>
      </xdr:spPr>
    </xdr:pic>
    <xdr:clientData/>
  </xdr:twoCellAnchor>
  <xdr:twoCellAnchor>
    <xdr:from>
      <xdr:col>10</xdr:col>
      <xdr:colOff>129260</xdr:colOff>
      <xdr:row>13</xdr:row>
      <xdr:rowOff>13606</xdr:rowOff>
    </xdr:from>
    <xdr:to>
      <xdr:col>10</xdr:col>
      <xdr:colOff>525260</xdr:colOff>
      <xdr:row>15</xdr:row>
      <xdr:rowOff>28606</xdr:rowOff>
    </xdr:to>
    <xdr:pic>
      <xdr:nvPicPr>
        <xdr:cNvPr id="80" name="Graphic 79">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6252474" y="2490106"/>
          <a:ext cx="396000" cy="396000"/>
        </a:xfrm>
        <a:prstGeom prst="rect">
          <a:avLst/>
        </a:prstGeom>
      </xdr:spPr>
    </xdr:pic>
    <xdr:clientData/>
  </xdr:twoCellAnchor>
  <xdr:twoCellAnchor>
    <xdr:from>
      <xdr:col>14</xdr:col>
      <xdr:colOff>598712</xdr:colOff>
      <xdr:row>13</xdr:row>
      <xdr:rowOff>13606</xdr:rowOff>
    </xdr:from>
    <xdr:to>
      <xdr:col>15</xdr:col>
      <xdr:colOff>382391</xdr:colOff>
      <xdr:row>15</xdr:row>
      <xdr:rowOff>28606</xdr:rowOff>
    </xdr:to>
    <xdr:pic>
      <xdr:nvPicPr>
        <xdr:cNvPr id="81" name="Graphic 80">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9171212" y="2490106"/>
          <a:ext cx="396000" cy="3960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Idowu" refreshedDate="44871.576274189814" createdVersion="8" refreshedVersion="8" minRefreshableVersion="3" recordCount="528" xr:uid="{287D86EE-CA36-42FC-B777-DC3A54EBE4FA}">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2534469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r>
    <d v="2022-12-31T00:00:00"/>
    <s v="P0011"/>
    <n v="3"/>
    <x v="0"/>
    <x v="0"/>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60D24-EDB7-47FB-A234-BAC3219E6162}" name="Category 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ATEGORY">
  <location ref="AC1:AD6"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BB492B-FC99-490C-9A09-2AA7D8670FCE}" name="Payment 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location ref="AN1:AO3"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12">
    <chartFormat chart="4" format="3" series="1">
      <pivotArea type="data" outline="0" fieldPosition="0">
        <references count="1">
          <reference field="4294967294" count="1" selected="0">
            <x v="0"/>
          </reference>
        </references>
      </pivotArea>
    </chartFormat>
    <chartFormat chart="4" format="4">
      <pivotArea type="data" outline="0" fieldPosition="0">
        <references count="2">
          <reference field="4294967294" count="1" selected="0">
            <x v="0"/>
          </reference>
          <reference field="4" count="1" selected="0">
            <x v="0"/>
          </reference>
        </references>
      </pivotArea>
    </chartFormat>
    <chartFormat chart="4" format="5">
      <pivotArea type="data" outline="0" fieldPosition="0">
        <references count="2">
          <reference field="4294967294" count="1" selected="0">
            <x v="0"/>
          </reference>
          <reference field="4"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4" count="1" selected="0">
            <x v="0"/>
          </reference>
        </references>
      </pivotArea>
    </chartFormat>
    <chartFormat chart="5" format="8">
      <pivotArea type="data" outline="0" fieldPosition="0">
        <references count="2">
          <reference field="4294967294" count="1" selected="0">
            <x v="0"/>
          </reference>
          <reference field="4"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4" count="1" selected="0">
            <x v="0"/>
          </reference>
        </references>
      </pivotArea>
    </chartFormat>
    <chartFormat chart="6" format="8">
      <pivotArea type="data" outline="0" fieldPosition="0">
        <references count="2">
          <reference field="4294967294" count="1" selected="0">
            <x v="0"/>
          </reference>
          <reference field="4" count="1" selected="0">
            <x v="1"/>
          </reference>
        </references>
      </pivotArea>
    </chartFormat>
    <chartFormat chart="10" format="12" series="1">
      <pivotArea type="data" outline="0" fieldPosition="0">
        <references count="1">
          <reference field="4294967294" count="1" selected="0">
            <x v="0"/>
          </reference>
        </references>
      </pivotArea>
    </chartFormat>
    <chartFormat chart="10" format="13">
      <pivotArea type="data" outline="0" fieldPosition="0">
        <references count="2">
          <reference field="4294967294" count="1" selected="0">
            <x v="0"/>
          </reference>
          <reference field="4" count="1" selected="0">
            <x v="0"/>
          </reference>
        </references>
      </pivotArea>
    </chartFormat>
    <chartFormat chart="10" format="14">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32E94E5-EA26-4A53-8D4E-1705D1F24FAD}"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1:I13"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D02EE20-C819-4AAE-A926-21F556748335}" name="Product 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rowHeaderCaption="PRODUCT">
  <location ref="P1:R45" firstHeaderRow="0" firstDataRow="1" firstDataCol="1"/>
  <pivotFields count="16">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defaultSubtotal="0">
      <items count="44">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s>
    </pivotField>
    <pivotField showAll="0"/>
    <pivotField axis="axisRow" showAll="0">
      <items count="5">
        <item x="0"/>
        <item x="1"/>
        <item x="2"/>
        <item x="3"/>
        <item t="default"/>
      </items>
    </pivotField>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2">
    <field x="6"/>
    <field x="8"/>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F1ACF49-ED08-4DD8-BBDE-A3AFCE8831D8}" name="Total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D3664A-BF8C-4867-83B4-4705432902AF}"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A1:B32"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1">
    <format dxfId="0">
      <pivotArea outline="0" collapsedLevelsAreSubtotals="1" fieldPosition="0"/>
    </format>
  </formats>
  <chartFormats count="2">
    <chartFormat chart="6" format="4"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ED096F-E1BB-4A4C-98B2-9CBDAB5C9CEB}" name="Sales 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location ref="AK1:AL4"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16">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3" count="1" selected="0">
            <x v="0"/>
          </reference>
        </references>
      </pivotArea>
    </chartFormat>
    <chartFormat chart="9" format="6">
      <pivotArea type="data" outline="0" fieldPosition="0">
        <references count="2">
          <reference field="4294967294" count="1" selected="0">
            <x v="0"/>
          </reference>
          <reference field="3" count="1" selected="0">
            <x v="1"/>
          </reference>
        </references>
      </pivotArea>
    </chartFormat>
    <chartFormat chart="9" format="7">
      <pivotArea type="data" outline="0" fieldPosition="0">
        <references count="2">
          <reference field="4294967294" count="1" selected="0">
            <x v="0"/>
          </reference>
          <reference field="3" count="1" selected="0">
            <x v="2"/>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3" count="1" selected="0">
            <x v="0"/>
          </reference>
        </references>
      </pivotArea>
    </chartFormat>
    <chartFormat chart="10" format="10">
      <pivotArea type="data" outline="0" fieldPosition="0">
        <references count="2">
          <reference field="4294967294" count="1" selected="0">
            <x v="0"/>
          </reference>
          <reference field="3" count="1" selected="0">
            <x v="1"/>
          </reference>
        </references>
      </pivotArea>
    </chartFormat>
    <chartFormat chart="10" format="11">
      <pivotArea type="data" outline="0" fieldPosition="0">
        <references count="2">
          <reference field="4294967294" count="1" selected="0">
            <x v="0"/>
          </reference>
          <reference field="3" count="1" selected="0">
            <x v="2"/>
          </reference>
        </references>
      </pivotArea>
    </chartFormat>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3" count="1" selected="0">
            <x v="0"/>
          </reference>
        </references>
      </pivotArea>
    </chartFormat>
    <chartFormat chart="11" format="10">
      <pivotArea type="data" outline="0" fieldPosition="0">
        <references count="2">
          <reference field="4294967294" count="1" selected="0">
            <x v="0"/>
          </reference>
          <reference field="3" count="1" selected="0">
            <x v="1"/>
          </reference>
        </references>
      </pivotArea>
    </chartFormat>
    <chartFormat chart="11" format="11">
      <pivotArea type="data" outline="0" fieldPosition="0">
        <references count="2">
          <reference field="4294967294" count="1" selected="0">
            <x v="0"/>
          </reference>
          <reference field="3" count="1" selected="0">
            <x v="2"/>
          </reference>
        </references>
      </pivotArea>
    </chartFormat>
    <chartFormat chart="15" format="16" series="1">
      <pivotArea type="data" outline="0" fieldPosition="0">
        <references count="1">
          <reference field="4294967294" count="1" selected="0">
            <x v="0"/>
          </reference>
        </references>
      </pivotArea>
    </chartFormat>
    <chartFormat chart="15" format="17">
      <pivotArea type="data" outline="0" fieldPosition="0">
        <references count="2">
          <reference field="4294967294" count="1" selected="0">
            <x v="0"/>
          </reference>
          <reference field="3" count="1" selected="0">
            <x v="0"/>
          </reference>
        </references>
      </pivotArea>
    </chartFormat>
    <chartFormat chart="15" format="18">
      <pivotArea type="data" outline="0" fieldPosition="0">
        <references count="2">
          <reference field="4294967294" count="1" selected="0">
            <x v="0"/>
          </reference>
          <reference field="3" count="1" selected="0">
            <x v="1"/>
          </reference>
        </references>
      </pivotArea>
    </chartFormat>
    <chartFormat chart="15" format="19">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5BD1B05D-8FF6-469F-B928-C6CBD3057C1E}" sourceName="SALE TYPE">
  <pivotTables>
    <pivotTable tabId="4" name="Daily"/>
    <pivotTable tabId="4" name="Category Wise"/>
    <pivotTable tabId="4" name="Monthly"/>
    <pivotTable tabId="4" name="Payment Mode"/>
    <pivotTable tabId="4" name="Product Wise"/>
    <pivotTable tabId="4" name="Total Sales"/>
  </pivotTables>
  <data>
    <tabular pivotCacheId="1253446909">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8425844B-8288-4812-88C2-6172EFEDDE40}" sourceName="PAYMENT MODE">
  <pivotTables>
    <pivotTable tabId="4" name="Daily"/>
    <pivotTable tabId="4" name="Category Wise"/>
    <pivotTable tabId="4" name="Monthly"/>
    <pivotTable tabId="4" name="Product Wise"/>
    <pivotTable tabId="4" name="Sales Type"/>
    <pivotTable tabId="4" name="Total Sales"/>
  </pivotTables>
  <data>
    <tabular pivotCacheId="1253446909">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B7A39A2E-07D0-414D-9844-40E33A0E1794}" sourceName="MONTH">
  <pivotTables>
    <pivotTable tabId="4" name="Daily"/>
    <pivotTable tabId="4" name="Category Wise"/>
    <pivotTable tabId="4" name="Payment Mode"/>
    <pivotTable tabId="4" name="Product Wise"/>
    <pivotTable tabId="4" name="Sales Type"/>
    <pivotTable tabId="4" name="Total Sales"/>
  </pivotTables>
  <data>
    <tabular pivotCacheId="1253446909">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04C3A21-E9C1-46DF-B174-B8A0F1FE0A9E}" sourceName="YEAR">
  <pivotTables>
    <pivotTable tabId="4" name="Daily"/>
    <pivotTable tabId="4" name="Category Wise"/>
    <pivotTable tabId="4" name="Monthly"/>
    <pivotTable tabId="4" name="Payment Mode"/>
    <pivotTable tabId="4" name="Product Wise"/>
    <pivotTable tabId="4" name="Sales Type"/>
    <pivotTable tabId="4" name="Total Sales"/>
  </pivotTables>
  <data>
    <tabular pivotCacheId="125344690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81A0DF8B-8C3E-4996-9DAC-B6C980AD458E}" cache="Slicer_SALE_TYPE" caption="SALE TYPE" columnCount="3" style="SLICER" rowHeight="241300"/>
  <slicer name="PAYMENT MODE" xr10:uid="{E6CC2ED4-FD8E-44F2-8A1C-35C42DEBBDC8}" cache="Slicer_PAYMENT_MODE" caption="PAYMENT MODE" columnCount="2" style="SLICER" rowHeight="241300"/>
  <slicer name="MONTH" xr10:uid="{A1CFBDA2-9F26-4628-95CF-EA3BD33D4DE3}" cache="Slicer_MONTH" caption="MONTH" style="SLICER" rowHeight="241300"/>
  <slicer name="YEAR" xr10:uid="{03510B4E-79A4-4EA3-A90C-0ED9E653F5AD}" cache="Slicer_YEAR" caption="YEAR" style="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00F103FB-CFE1-4A42-AC6C-9AAD8F04D1AA}" cache="Slicer_SALE_TYPE" caption="SALE TYPE" columnCount="3" style="SLICER" rowHeight="241300"/>
  <slicer name="PAYMENT MODE 1" xr10:uid="{D7D6A588-A2B1-4AAA-ABFA-B19AC56E373F}" cache="Slicer_PAYMENT_MODE" caption="PAYMENT MODE" columnCount="2" style="SLICER" rowHeight="241300"/>
  <slicer name="MONTH 1" xr10:uid="{B31F7B1F-1867-465D-BE3F-330FAAFB0DE9}" cache="Slicer_MONTH" caption="MONTH" style="SLICER" rowHeight="241300"/>
  <slicer name="YEAR 1" xr10:uid="{9B0D8DA1-3A6E-4EE3-A6DB-65599E6623EA}" cache="Slicer_YEAR" caption="YEAR" style="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9" totalsRowShown="0" headerRowDxfId="21" headerRowBorderDxfId="20">
  <autoFilter ref="A1:P529" xr:uid="{60351B27-4213-4B50-AF1E-6DD234ED1CD8}"/>
  <sortState xmlns:xlrd2="http://schemas.microsoft.com/office/spreadsheetml/2017/richdata2" ref="A2:E527">
    <sortCondition ref="A1:A527"/>
  </sortState>
  <tableColumns count="16">
    <tableColumn id="1" xr3:uid="{7E2D9722-C99A-4D79-AD8A-A4AF24D31B15}" name="DATE" dataDxfId="19"/>
    <tableColumn id="3" xr3:uid="{1B687DA1-746A-409E-8132-464ADA2D65F7}" name="PRODUCT ID" dataDxfId="18"/>
    <tableColumn id="2" xr3:uid="{3D21C161-3520-4EEB-95C2-BC89A67F811B}" name="QUANTITY" dataDxfId="17"/>
    <tableColumn id="4" xr3:uid="{51AFA112-3989-4C7A-B537-003512753602}" name="SALE TYPE" dataDxfId="16"/>
    <tableColumn id="5" xr3:uid="{057B8FDA-60FB-4816-999C-2030B688B9CF}" name="PAYMENT MODE" dataDxfId="15"/>
    <tableColumn id="6" xr3:uid="{A77A9445-20AF-4122-92EB-C3706E536AB4}" name="DISCOUNT %" dataDxfId="14"/>
    <tableColumn id="7" xr3:uid="{7362DD84-4A41-4216-BB95-19E5F66C1810}" name="PRODUCT">
      <calculatedColumnFormula>VLOOKUP(InputData[[#This Row],[PRODUCT ID]],MasterData[],2,0)</calculatedColumnFormula>
    </tableColumn>
    <tableColumn id="8" xr3:uid="{15195975-924C-49FA-B97C-3E5004CFF3C9}" name="CATEGORY">
      <calculatedColumnFormula>VLOOKUP(InputData[[#This Row],[PRODUCT ID]],MasterData[],3,0)</calculatedColumnFormula>
    </tableColumn>
    <tableColumn id="9" xr3:uid="{50B94168-7DFB-43C6-9BC8-7213DFE5AB07}" name="UOM">
      <calculatedColumnFormula>VLOOKUP(InputData[[#This Row],[PRODUCT ID]],MasterData[],4,0)</calculatedColumnFormula>
    </tableColumn>
    <tableColumn id="10" xr3:uid="{BDE13C0B-D025-4B3F-8130-0EB0A18D2BDE}" name="BUYING PRIZE" dataDxfId="13">
      <calculatedColumnFormula>VLOOKUP(InputData[[#This Row],[PRODUCT ID]],MasterData[],5,0)</calculatedColumnFormula>
    </tableColumn>
    <tableColumn id="11" xr3:uid="{9E35FA47-595B-4D1D-AAE0-37C84CDD725F}" name="SELLING PRICE" dataDxfId="12">
      <calculatedColumnFormula>VLOOKUP(InputData[[#This Row],[PRODUCT ID]],MasterData[],6,0)</calculatedColumnFormula>
    </tableColumn>
    <tableColumn id="12" xr3:uid="{D991315F-5C74-45CD-BEB5-3CCE45EECB3A}" name="TOTAL BUYING VALUE" dataDxfId="11">
      <calculatedColumnFormula>InputData[[#This Row],[BUYING PRIZE]]*InputData[[#This Row],[QUANTITY]]</calculatedColumnFormula>
    </tableColumn>
    <tableColumn id="13" xr3:uid="{CDE9FD24-79F5-4251-9DCA-EC278B9078CB}" name="TOTAL SELLING VALUE" dataDxfId="10">
      <calculatedColumnFormula>InputData[[#This Row],[SELLING PRICE]]*InputData[[#This Row],[QUANTITY]]*(1-InputData[[#This Row],[DISCOUNT %]])</calculatedColumnFormula>
    </tableColumn>
    <tableColumn id="16" xr3:uid="{D29C51A6-3F9B-4CBC-8996-3C914CE5F2AF}" name="DAY">
      <calculatedColumnFormula>DAY(InputData[[#This Row],[DATE]])</calculatedColumnFormula>
    </tableColumn>
    <tableColumn id="17" xr3:uid="{0F2EB4D5-D3D4-4EE1-BDE8-1938A3CF4BA6}" name="MONTH">
      <calculatedColumnFormula>TEXT(InputData[[#This Row],[DATE]],"mmm")</calculatedColumnFormula>
    </tableColumn>
    <tableColumn id="18" xr3:uid="{2F1C88DC-49BE-4519-BE93-AC668938FD2E}" name="YEAR">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9" dataDxfId="7" headerRowBorderDxfId="8">
  <autoFilter ref="A1:F46" xr:uid="{DE6FA1E2-6EE8-430A-AF62-020400F3E926}"/>
  <tableColumns count="6">
    <tableColumn id="1" xr3:uid="{106E50BA-9FFB-484D-AC75-176578AFED44}" name="PRODUCT ID" dataDxfId="6"/>
    <tableColumn id="2" xr3:uid="{C6063C4C-22AC-43C3-B630-5C0916CFA263}" name="PRODUCT" dataDxfId="5"/>
    <tableColumn id="3" xr3:uid="{FEA9A0A4-A0D7-45FA-BD75-4D9EBBD09441}" name="CATEGORY" dataDxfId="4"/>
    <tableColumn id="4" xr3:uid="{3BDFD3DA-79CD-4B0E-9F98-1F406523093B}" name="UOM" dataDxfId="3"/>
    <tableColumn id="5" xr3:uid="{C286276F-25D5-4D9D-9759-32EF67A133BE}" name="BUYING PRIZE" dataDxfId="2"/>
    <tableColumn id="6" xr3:uid="{BFC92544-6510-4B40-ABEE-FD6A4B0302D7}" name="SELLING PRICE" dataDxfId="1"/>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E7E6E6"/>
      </a:lt2>
      <a:accent1>
        <a:srgbClr val="D60000"/>
      </a:accent1>
      <a:accent2>
        <a:srgbClr val="ED7D31"/>
      </a:accent2>
      <a:accent3>
        <a:srgbClr val="538135"/>
      </a:accent3>
      <a:accent4>
        <a:srgbClr val="00B0F0"/>
      </a:accent4>
      <a:accent5>
        <a:srgbClr val="3D21A3"/>
      </a:accent5>
      <a:accent6>
        <a:srgbClr val="121B5E"/>
      </a:accent6>
      <a:hlink>
        <a:srgbClr val="FF0000"/>
      </a:hlink>
      <a:folHlink>
        <a:srgbClr val="3D21A3"/>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vmlDrawing" Target="../drawings/vmlDrawing2.vml"/><Relationship Id="rId7" Type="http://schemas.openxmlformats.org/officeDocument/2006/relationships/ctrlProp" Target="../ctrlProps/ctrlProp8.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7.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4614-DEA0-484C-960A-A5CC19A0E2C3}">
  <dimension ref="AA9:AC19"/>
  <sheetViews>
    <sheetView zoomScale="70" zoomScaleNormal="70" workbookViewId="0">
      <selection activeCell="AA4" sqref="AA4"/>
    </sheetView>
  </sheetViews>
  <sheetFormatPr defaultRowHeight="15" x14ac:dyDescent="0.25"/>
  <cols>
    <col min="1" max="16384" width="9.140625" style="16"/>
  </cols>
  <sheetData>
    <row r="9" spans="27:29" x14ac:dyDescent="0.25">
      <c r="AC9" s="16" t="s">
        <v>142</v>
      </c>
    </row>
    <row r="15" spans="27:29" x14ac:dyDescent="0.25">
      <c r="AA15" s="16" t="s">
        <v>142</v>
      </c>
    </row>
    <row r="18" spans="27:28" x14ac:dyDescent="0.25">
      <c r="AA18" s="17"/>
    </row>
    <row r="19" spans="27:28" x14ac:dyDescent="0.25">
      <c r="AB19" s="16" t="s">
        <v>143</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145" r:id="rId4" name="Check Box 1">
              <controlPr defaultSize="0" autoFill="0" autoLine="0" autoPict="0">
                <anchor moveWithCells="1">
                  <from>
                    <xdr:col>6</xdr:col>
                    <xdr:colOff>409575</xdr:colOff>
                    <xdr:row>13</xdr:row>
                    <xdr:rowOff>0</xdr:rowOff>
                  </from>
                  <to>
                    <xdr:col>7</xdr:col>
                    <xdr:colOff>47625</xdr:colOff>
                    <xdr:row>14</xdr:row>
                    <xdr:rowOff>95250</xdr:rowOff>
                  </to>
                </anchor>
              </controlPr>
            </control>
          </mc:Choice>
        </mc:AlternateContent>
        <mc:AlternateContent xmlns:mc="http://schemas.openxmlformats.org/markup-compatibility/2006">
          <mc:Choice Requires="x14">
            <control shapeId="6146" r:id="rId5" name="Check Box 2">
              <controlPr defaultSize="0" autoFill="0" autoLine="0" autoPict="0">
                <anchor moveWithCells="1">
                  <from>
                    <xdr:col>8</xdr:col>
                    <xdr:colOff>47625</xdr:colOff>
                    <xdr:row>13</xdr:row>
                    <xdr:rowOff>0</xdr:rowOff>
                  </from>
                  <to>
                    <xdr:col>8</xdr:col>
                    <xdr:colOff>295275</xdr:colOff>
                    <xdr:row>14</xdr:row>
                    <xdr:rowOff>95250</xdr:rowOff>
                  </to>
                </anchor>
              </controlPr>
            </control>
          </mc:Choice>
        </mc:AlternateContent>
        <mc:AlternateContent xmlns:mc="http://schemas.openxmlformats.org/markup-compatibility/2006">
          <mc:Choice Requires="x14">
            <control shapeId="6147" r:id="rId6" name="Check Box 3">
              <controlPr defaultSize="0" autoFill="0" autoLine="0" autoPict="0">
                <anchor moveWithCells="1">
                  <from>
                    <xdr:col>5</xdr:col>
                    <xdr:colOff>304800</xdr:colOff>
                    <xdr:row>13</xdr:row>
                    <xdr:rowOff>0</xdr:rowOff>
                  </from>
                  <to>
                    <xdr:col>5</xdr:col>
                    <xdr:colOff>561975</xdr:colOff>
                    <xdr:row>14</xdr:row>
                    <xdr:rowOff>95250</xdr:rowOff>
                  </to>
                </anchor>
              </controlPr>
            </control>
          </mc:Choice>
        </mc:AlternateContent>
        <mc:AlternateContent xmlns:mc="http://schemas.openxmlformats.org/markup-compatibility/2006">
          <mc:Choice Requires="x14">
            <control shapeId="6148" r:id="rId7" name="Scroll Bar 4">
              <controlPr defaultSize="0" autoPict="0">
                <anchor moveWithCells="1">
                  <from>
                    <xdr:col>10</xdr:col>
                    <xdr:colOff>190500</xdr:colOff>
                    <xdr:row>15</xdr:row>
                    <xdr:rowOff>133350</xdr:rowOff>
                  </from>
                  <to>
                    <xdr:col>10</xdr:col>
                    <xdr:colOff>352425</xdr:colOff>
                    <xdr:row>27</xdr:row>
                    <xdr:rowOff>47625</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FEFE3-E6DE-4A8C-B754-5E32134B7A6C}">
  <dimension ref="AA9:AC19"/>
  <sheetViews>
    <sheetView zoomScale="70" zoomScaleNormal="70" workbookViewId="0">
      <selection activeCell="AB6" sqref="AB6"/>
    </sheetView>
  </sheetViews>
  <sheetFormatPr defaultRowHeight="15" x14ac:dyDescent="0.25"/>
  <cols>
    <col min="1" max="16384" width="9.140625" style="16"/>
  </cols>
  <sheetData>
    <row r="9" spans="27:29" x14ac:dyDescent="0.25">
      <c r="AC9" s="16" t="s">
        <v>142</v>
      </c>
    </row>
    <row r="15" spans="27:29" x14ac:dyDescent="0.25">
      <c r="AA15" s="16" t="s">
        <v>142</v>
      </c>
    </row>
    <row r="18" spans="27:28" x14ac:dyDescent="0.25">
      <c r="AA18" s="17"/>
    </row>
    <row r="19" spans="27:28" x14ac:dyDescent="0.25">
      <c r="AB19" s="16" t="s">
        <v>143</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1265" r:id="rId4" name="Check Box 1">
              <controlPr defaultSize="0" autoFill="0" autoLine="0" autoPict="0">
                <anchor moveWithCells="1">
                  <from>
                    <xdr:col>6</xdr:col>
                    <xdr:colOff>409575</xdr:colOff>
                    <xdr:row>13</xdr:row>
                    <xdr:rowOff>0</xdr:rowOff>
                  </from>
                  <to>
                    <xdr:col>7</xdr:col>
                    <xdr:colOff>47625</xdr:colOff>
                    <xdr:row>14</xdr:row>
                    <xdr:rowOff>95250</xdr:rowOff>
                  </to>
                </anchor>
              </controlPr>
            </control>
          </mc:Choice>
        </mc:AlternateContent>
        <mc:AlternateContent xmlns:mc="http://schemas.openxmlformats.org/markup-compatibility/2006">
          <mc:Choice Requires="x14">
            <control shapeId="11266" r:id="rId5" name="Check Box 2">
              <controlPr defaultSize="0" autoFill="0" autoLine="0" autoPict="0">
                <anchor moveWithCells="1">
                  <from>
                    <xdr:col>8</xdr:col>
                    <xdr:colOff>47625</xdr:colOff>
                    <xdr:row>13</xdr:row>
                    <xdr:rowOff>0</xdr:rowOff>
                  </from>
                  <to>
                    <xdr:col>8</xdr:col>
                    <xdr:colOff>295275</xdr:colOff>
                    <xdr:row>14</xdr:row>
                    <xdr:rowOff>95250</xdr:rowOff>
                  </to>
                </anchor>
              </controlPr>
            </control>
          </mc:Choice>
        </mc:AlternateContent>
        <mc:AlternateContent xmlns:mc="http://schemas.openxmlformats.org/markup-compatibility/2006">
          <mc:Choice Requires="x14">
            <control shapeId="11267" r:id="rId6" name="Check Box 3">
              <controlPr defaultSize="0" autoFill="0" autoLine="0" autoPict="0">
                <anchor moveWithCells="1">
                  <from>
                    <xdr:col>5</xdr:col>
                    <xdr:colOff>304800</xdr:colOff>
                    <xdr:row>13</xdr:row>
                    <xdr:rowOff>0</xdr:rowOff>
                  </from>
                  <to>
                    <xdr:col>5</xdr:col>
                    <xdr:colOff>561975</xdr:colOff>
                    <xdr:row>14</xdr:row>
                    <xdr:rowOff>95250</xdr:rowOff>
                  </to>
                </anchor>
              </controlPr>
            </control>
          </mc:Choice>
        </mc:AlternateContent>
        <mc:AlternateContent xmlns:mc="http://schemas.openxmlformats.org/markup-compatibility/2006">
          <mc:Choice Requires="x14">
            <control shapeId="11268" r:id="rId7" name="Scroll Bar 4">
              <controlPr defaultSize="0" autoPict="0">
                <anchor moveWithCells="1">
                  <from>
                    <xdr:col>10</xdr:col>
                    <xdr:colOff>190500</xdr:colOff>
                    <xdr:row>15</xdr:row>
                    <xdr:rowOff>133350</xdr:rowOff>
                  </from>
                  <to>
                    <xdr:col>10</xdr:col>
                    <xdr:colOff>352425</xdr:colOff>
                    <xdr:row>27</xdr:row>
                    <xdr:rowOff>47625</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9"/>
  <sheetViews>
    <sheetView topLeftCell="F1" workbookViewId="0">
      <selection activeCell="M2" sqref="M2"/>
    </sheetView>
  </sheetViews>
  <sheetFormatPr defaultRowHeight="15" x14ac:dyDescent="0.25"/>
  <cols>
    <col min="1" max="1" width="10.7109375" bestFit="1" customWidth="1"/>
    <col min="2" max="2" width="15.85546875" bestFit="1" customWidth="1"/>
    <col min="3" max="3" width="14.28515625" bestFit="1" customWidth="1"/>
    <col min="4" max="4" width="14.140625" bestFit="1" customWidth="1"/>
    <col min="5" max="5" width="19.7109375" bestFit="1" customWidth="1"/>
    <col min="6" max="6" width="16.28515625" bestFit="1" customWidth="1"/>
    <col min="7" max="7" width="13.7109375" bestFit="1" customWidth="1"/>
    <col min="8" max="8" width="14.42578125" bestFit="1" customWidth="1"/>
    <col min="9" max="9" width="9.85546875" bestFit="1" customWidth="1"/>
    <col min="10" max="10" width="17.28515625" style="8" bestFit="1" customWidth="1"/>
    <col min="11" max="11" width="17.7109375" style="8" bestFit="1" customWidth="1"/>
    <col min="12" max="12" width="24.28515625" style="8" bestFit="1" customWidth="1"/>
    <col min="13" max="13" width="24.5703125" style="8" bestFit="1" customWidth="1"/>
  </cols>
  <sheetData>
    <row r="1" spans="1:16" ht="15.75" thickBot="1" x14ac:dyDescent="0.3">
      <c r="A1" s="2" t="s">
        <v>100</v>
      </c>
      <c r="B1" s="2" t="s">
        <v>0</v>
      </c>
      <c r="C1" s="2" t="s">
        <v>101</v>
      </c>
      <c r="D1" s="2" t="s">
        <v>102</v>
      </c>
      <c r="E1" s="2" t="s">
        <v>103</v>
      </c>
      <c r="F1" s="2" t="s">
        <v>104</v>
      </c>
      <c r="G1" s="2" t="s">
        <v>1</v>
      </c>
      <c r="H1" s="2" t="s">
        <v>2</v>
      </c>
      <c r="I1" s="2" t="s">
        <v>3</v>
      </c>
      <c r="J1" s="7" t="s">
        <v>4</v>
      </c>
      <c r="K1" s="7" t="s">
        <v>5</v>
      </c>
      <c r="L1" s="7" t="s">
        <v>114</v>
      </c>
      <c r="M1" s="7" t="s">
        <v>115</v>
      </c>
      <c r="N1" s="2" t="s">
        <v>116</v>
      </c>
      <c r="O1" s="2" t="s">
        <v>117</v>
      </c>
      <c r="P1" s="2" t="s">
        <v>118</v>
      </c>
    </row>
    <row r="2" spans="1:16" x14ac:dyDescent="0.25">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8">
        <f>VLOOKUP(InputData[[#This Row],[PRODUCT ID]],MasterData[],5,0)</f>
        <v>144</v>
      </c>
      <c r="K2" s="8">
        <f>VLOOKUP(InputData[[#This Row],[PRODUCT ID]],MasterData[],6,0)</f>
        <v>156.96</v>
      </c>
      <c r="L2" s="8">
        <f>InputData[[#This Row],[BUYING PRIZE]]*InputData[[#This Row],[QUANTITY]]</f>
        <v>1296</v>
      </c>
      <c r="M2" s="8">
        <f>InputData[[#This Row],[SELLING PRICE]]*InputData[[#This Row],[QUANTITY]]*(1-InputData[[#This Row],[DISCOUNT %]])</f>
        <v>1412.64</v>
      </c>
      <c r="N2">
        <f>DAY(InputData[[#This Row],[DATE]])</f>
        <v>1</v>
      </c>
      <c r="O2" t="str">
        <f>TEXT(InputData[[#This Row],[DATE]],"mmm")</f>
        <v>Jan</v>
      </c>
      <c r="P2">
        <f>YEAR(InputData[[#This Row],[DATE]])</f>
        <v>2021</v>
      </c>
    </row>
    <row r="3" spans="1:16" x14ac:dyDescent="0.25">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8">
        <f>VLOOKUP(InputData[[#This Row],[PRODUCT ID]],MasterData[],5,0)</f>
        <v>72</v>
      </c>
      <c r="K3" s="8">
        <f>VLOOKUP(InputData[[#This Row],[PRODUCT ID]],MasterData[],6,0)</f>
        <v>79.92</v>
      </c>
      <c r="L3" s="8">
        <f>InputData[[#This Row],[BUYING PRIZE]]*InputData[[#This Row],[QUANTITY]]</f>
        <v>1080</v>
      </c>
      <c r="M3" s="8">
        <f>InputData[[#This Row],[SELLING PRICE]]*InputData[[#This Row],[QUANTITY]]*(1-InputData[[#This Row],[DISCOUNT %]])</f>
        <v>1198.8</v>
      </c>
      <c r="N3">
        <f>DAY(InputData[[#This Row],[DATE]])</f>
        <v>2</v>
      </c>
      <c r="O3" t="str">
        <f>TEXT(InputData[[#This Row],[DATE]],"mmm")</f>
        <v>Jan</v>
      </c>
      <c r="P3">
        <f>YEAR(InputData[[#This Row],[DATE]])</f>
        <v>2021</v>
      </c>
    </row>
    <row r="4" spans="1:16" x14ac:dyDescent="0.25">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8">
        <f>VLOOKUP(InputData[[#This Row],[PRODUCT ID]],MasterData[],5,0)</f>
        <v>112</v>
      </c>
      <c r="K4" s="8">
        <f>VLOOKUP(InputData[[#This Row],[PRODUCT ID]],MasterData[],6,0)</f>
        <v>122.08</v>
      </c>
      <c r="L4" s="8">
        <f>InputData[[#This Row],[BUYING PRIZE]]*InputData[[#This Row],[QUANTITY]]</f>
        <v>672</v>
      </c>
      <c r="M4" s="8">
        <f>InputData[[#This Row],[SELLING PRICE]]*InputData[[#This Row],[QUANTITY]]*(1-InputData[[#This Row],[DISCOUNT %]])</f>
        <v>732.48</v>
      </c>
      <c r="N4">
        <f>DAY(InputData[[#This Row],[DATE]])</f>
        <v>2</v>
      </c>
      <c r="O4" t="str">
        <f>TEXT(InputData[[#This Row],[DATE]],"mmm")</f>
        <v>Jan</v>
      </c>
      <c r="P4">
        <f>YEAR(InputData[[#This Row],[DATE]])</f>
        <v>2021</v>
      </c>
    </row>
    <row r="5" spans="1:16" x14ac:dyDescent="0.25">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8">
        <f>VLOOKUP(InputData[[#This Row],[PRODUCT ID]],MasterData[],5,0)</f>
        <v>44</v>
      </c>
      <c r="K5" s="8">
        <f>VLOOKUP(InputData[[#This Row],[PRODUCT ID]],MasterData[],6,0)</f>
        <v>48.84</v>
      </c>
      <c r="L5" s="8">
        <f>InputData[[#This Row],[BUYING PRIZE]]*InputData[[#This Row],[QUANTITY]]</f>
        <v>220</v>
      </c>
      <c r="M5" s="8">
        <f>InputData[[#This Row],[SELLING PRICE]]*InputData[[#This Row],[QUANTITY]]*(1-InputData[[#This Row],[DISCOUNT %]])</f>
        <v>244.20000000000002</v>
      </c>
      <c r="N5">
        <f>DAY(InputData[[#This Row],[DATE]])</f>
        <v>3</v>
      </c>
      <c r="O5" t="str">
        <f>TEXT(InputData[[#This Row],[DATE]],"mmm")</f>
        <v>Jan</v>
      </c>
      <c r="P5">
        <f>YEAR(InputData[[#This Row],[DATE]])</f>
        <v>2021</v>
      </c>
    </row>
    <row r="6" spans="1:16" x14ac:dyDescent="0.25">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8">
        <f>VLOOKUP(InputData[[#This Row],[PRODUCT ID]],MasterData[],5,0)</f>
        <v>5</v>
      </c>
      <c r="K6" s="8">
        <f>VLOOKUP(InputData[[#This Row],[PRODUCT ID]],MasterData[],6,0)</f>
        <v>6.7</v>
      </c>
      <c r="L6" s="8">
        <f>InputData[[#This Row],[BUYING PRIZE]]*InputData[[#This Row],[QUANTITY]]</f>
        <v>60</v>
      </c>
      <c r="M6" s="8">
        <f>InputData[[#This Row],[SELLING PRICE]]*InputData[[#This Row],[QUANTITY]]*(1-InputData[[#This Row],[DISCOUNT %]])</f>
        <v>80.400000000000006</v>
      </c>
      <c r="N6">
        <f>DAY(InputData[[#This Row],[DATE]])</f>
        <v>4</v>
      </c>
      <c r="O6" t="str">
        <f>TEXT(InputData[[#This Row],[DATE]],"mmm")</f>
        <v>Jan</v>
      </c>
      <c r="P6">
        <f>YEAR(InputData[[#This Row],[DATE]])</f>
        <v>2021</v>
      </c>
    </row>
    <row r="7" spans="1:16" x14ac:dyDescent="0.25">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8">
        <f>VLOOKUP(InputData[[#This Row],[PRODUCT ID]],MasterData[],5,0)</f>
        <v>93</v>
      </c>
      <c r="K7" s="8">
        <f>VLOOKUP(InputData[[#This Row],[PRODUCT ID]],MasterData[],6,0)</f>
        <v>104.16</v>
      </c>
      <c r="L7" s="8">
        <f>InputData[[#This Row],[BUYING PRIZE]]*InputData[[#This Row],[QUANTITY]]</f>
        <v>93</v>
      </c>
      <c r="M7" s="8">
        <f>InputData[[#This Row],[SELLING PRICE]]*InputData[[#This Row],[QUANTITY]]*(1-InputData[[#This Row],[DISCOUNT %]])</f>
        <v>104.16</v>
      </c>
      <c r="N7">
        <f>DAY(InputData[[#This Row],[DATE]])</f>
        <v>9</v>
      </c>
      <c r="O7" t="str">
        <f>TEXT(InputData[[#This Row],[DATE]],"mmm")</f>
        <v>Jan</v>
      </c>
      <c r="P7">
        <f>YEAR(InputData[[#This Row],[DATE]])</f>
        <v>2021</v>
      </c>
    </row>
    <row r="8" spans="1:16" x14ac:dyDescent="0.25">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8">
        <f>VLOOKUP(InputData[[#This Row],[PRODUCT ID]],MasterData[],5,0)</f>
        <v>71</v>
      </c>
      <c r="K8" s="8">
        <f>VLOOKUP(InputData[[#This Row],[PRODUCT ID]],MasterData[],6,0)</f>
        <v>80.94</v>
      </c>
      <c r="L8" s="8">
        <f>InputData[[#This Row],[BUYING PRIZE]]*InputData[[#This Row],[QUANTITY]]</f>
        <v>568</v>
      </c>
      <c r="M8" s="8">
        <f>InputData[[#This Row],[SELLING PRICE]]*InputData[[#This Row],[QUANTITY]]*(1-InputData[[#This Row],[DISCOUNT %]])</f>
        <v>647.52</v>
      </c>
      <c r="N8">
        <f>DAY(InputData[[#This Row],[DATE]])</f>
        <v>9</v>
      </c>
      <c r="O8" t="str">
        <f>TEXT(InputData[[#This Row],[DATE]],"mmm")</f>
        <v>Jan</v>
      </c>
      <c r="P8">
        <f>YEAR(InputData[[#This Row],[DATE]])</f>
        <v>2021</v>
      </c>
    </row>
    <row r="9" spans="1:16" x14ac:dyDescent="0.25">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8">
        <f>VLOOKUP(InputData[[#This Row],[PRODUCT ID]],MasterData[],5,0)</f>
        <v>7</v>
      </c>
      <c r="K9" s="8">
        <f>VLOOKUP(InputData[[#This Row],[PRODUCT ID]],MasterData[],6,0)</f>
        <v>8.33</v>
      </c>
      <c r="L9" s="8">
        <f>InputData[[#This Row],[BUYING PRIZE]]*InputData[[#This Row],[QUANTITY]]</f>
        <v>28</v>
      </c>
      <c r="M9" s="8">
        <f>InputData[[#This Row],[SELLING PRICE]]*InputData[[#This Row],[QUANTITY]]*(1-InputData[[#This Row],[DISCOUNT %]])</f>
        <v>33.32</v>
      </c>
      <c r="N9">
        <f>DAY(InputData[[#This Row],[DATE]])</f>
        <v>9</v>
      </c>
      <c r="O9" t="str">
        <f>TEXT(InputData[[#This Row],[DATE]],"mmm")</f>
        <v>Jan</v>
      </c>
      <c r="P9">
        <f>YEAR(InputData[[#This Row],[DATE]])</f>
        <v>2021</v>
      </c>
    </row>
    <row r="10" spans="1:16" x14ac:dyDescent="0.25">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8">
        <f>VLOOKUP(InputData[[#This Row],[PRODUCT ID]],MasterData[],5,0)</f>
        <v>67</v>
      </c>
      <c r="K10" s="8">
        <f>VLOOKUP(InputData[[#This Row],[PRODUCT ID]],MasterData[],6,0)</f>
        <v>85.76</v>
      </c>
      <c r="L10" s="8">
        <f>InputData[[#This Row],[BUYING PRIZE]]*InputData[[#This Row],[QUANTITY]]</f>
        <v>201</v>
      </c>
      <c r="M10" s="8">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25">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8">
        <f>VLOOKUP(InputData[[#This Row],[PRODUCT ID]],MasterData[],5,0)</f>
        <v>112</v>
      </c>
      <c r="K11" s="8">
        <f>VLOOKUP(InputData[[#This Row],[PRODUCT ID]],MasterData[],6,0)</f>
        <v>146.72</v>
      </c>
      <c r="L11" s="8">
        <f>InputData[[#This Row],[BUYING PRIZE]]*InputData[[#This Row],[QUANTITY]]</f>
        <v>448</v>
      </c>
      <c r="M11" s="8">
        <f>InputData[[#This Row],[SELLING PRICE]]*InputData[[#This Row],[QUANTITY]]*(1-InputData[[#This Row],[DISCOUNT %]])</f>
        <v>586.88</v>
      </c>
      <c r="N11">
        <f>DAY(InputData[[#This Row],[DATE]])</f>
        <v>11</v>
      </c>
      <c r="O11" t="str">
        <f>TEXT(InputData[[#This Row],[DATE]],"mmm")</f>
        <v>Jan</v>
      </c>
      <c r="P11">
        <f>YEAR(InputData[[#This Row],[DATE]])</f>
        <v>2021</v>
      </c>
    </row>
    <row r="12" spans="1:16" x14ac:dyDescent="0.25">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8">
        <f>VLOOKUP(InputData[[#This Row],[PRODUCT ID]],MasterData[],5,0)</f>
        <v>120</v>
      </c>
      <c r="K12" s="8">
        <f>VLOOKUP(InputData[[#This Row],[PRODUCT ID]],MasterData[],6,0)</f>
        <v>162</v>
      </c>
      <c r="L12" s="8">
        <f>InputData[[#This Row],[BUYING PRIZE]]*InputData[[#This Row],[QUANTITY]]</f>
        <v>480</v>
      </c>
      <c r="M12" s="8">
        <f>InputData[[#This Row],[SELLING PRICE]]*InputData[[#This Row],[QUANTITY]]*(1-InputData[[#This Row],[DISCOUNT %]])</f>
        <v>648</v>
      </c>
      <c r="N12">
        <f>DAY(InputData[[#This Row],[DATE]])</f>
        <v>11</v>
      </c>
      <c r="O12" t="str">
        <f>TEXT(InputData[[#This Row],[DATE]],"mmm")</f>
        <v>Jan</v>
      </c>
      <c r="P12">
        <f>YEAR(InputData[[#This Row],[DATE]])</f>
        <v>2021</v>
      </c>
    </row>
    <row r="13" spans="1:16" x14ac:dyDescent="0.25">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8">
        <f>VLOOKUP(InputData[[#This Row],[PRODUCT ID]],MasterData[],5,0)</f>
        <v>120</v>
      </c>
      <c r="K13" s="8">
        <f>VLOOKUP(InputData[[#This Row],[PRODUCT ID]],MasterData[],6,0)</f>
        <v>162</v>
      </c>
      <c r="L13" s="8">
        <f>InputData[[#This Row],[BUYING PRIZE]]*InputData[[#This Row],[QUANTITY]]</f>
        <v>1200</v>
      </c>
      <c r="M13" s="8">
        <f>InputData[[#This Row],[SELLING PRICE]]*InputData[[#This Row],[QUANTITY]]*(1-InputData[[#This Row],[DISCOUNT %]])</f>
        <v>1620</v>
      </c>
      <c r="N13">
        <f>DAY(InputData[[#This Row],[DATE]])</f>
        <v>12</v>
      </c>
      <c r="O13" t="str">
        <f>TEXT(InputData[[#This Row],[DATE]],"mmm")</f>
        <v>Jan</v>
      </c>
      <c r="P13">
        <f>YEAR(InputData[[#This Row],[DATE]])</f>
        <v>2021</v>
      </c>
    </row>
    <row r="14" spans="1:16" x14ac:dyDescent="0.25">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8">
        <f>VLOOKUP(InputData[[#This Row],[PRODUCT ID]],MasterData[],5,0)</f>
        <v>76</v>
      </c>
      <c r="K14" s="8">
        <f>VLOOKUP(InputData[[#This Row],[PRODUCT ID]],MasterData[],6,0)</f>
        <v>82.08</v>
      </c>
      <c r="L14" s="8">
        <f>InputData[[#This Row],[BUYING PRIZE]]*InputData[[#This Row],[QUANTITY]]</f>
        <v>988</v>
      </c>
      <c r="M14" s="8">
        <f>InputData[[#This Row],[SELLING PRICE]]*InputData[[#This Row],[QUANTITY]]*(1-InputData[[#This Row],[DISCOUNT %]])</f>
        <v>1067.04</v>
      </c>
      <c r="N14">
        <f>DAY(InputData[[#This Row],[DATE]])</f>
        <v>18</v>
      </c>
      <c r="O14" t="str">
        <f>TEXT(InputData[[#This Row],[DATE]],"mmm")</f>
        <v>Jan</v>
      </c>
      <c r="P14">
        <f>YEAR(InputData[[#This Row],[DATE]])</f>
        <v>2021</v>
      </c>
    </row>
    <row r="15" spans="1:16" x14ac:dyDescent="0.25">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8">
        <f>VLOOKUP(InputData[[#This Row],[PRODUCT ID]],MasterData[],5,0)</f>
        <v>141</v>
      </c>
      <c r="K15" s="8">
        <f>VLOOKUP(InputData[[#This Row],[PRODUCT ID]],MasterData[],6,0)</f>
        <v>149.46</v>
      </c>
      <c r="L15" s="8">
        <f>InputData[[#This Row],[BUYING PRIZE]]*InputData[[#This Row],[QUANTITY]]</f>
        <v>423</v>
      </c>
      <c r="M15" s="8">
        <f>InputData[[#This Row],[SELLING PRICE]]*InputData[[#This Row],[QUANTITY]]*(1-InputData[[#This Row],[DISCOUNT %]])</f>
        <v>448.38</v>
      </c>
      <c r="N15">
        <f>DAY(InputData[[#This Row],[DATE]])</f>
        <v>18</v>
      </c>
      <c r="O15" t="str">
        <f>TEXT(InputData[[#This Row],[DATE]],"mmm")</f>
        <v>Jan</v>
      </c>
      <c r="P15">
        <f>YEAR(InputData[[#This Row],[DATE]])</f>
        <v>2021</v>
      </c>
    </row>
    <row r="16" spans="1:16" x14ac:dyDescent="0.25">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8">
        <f>VLOOKUP(InputData[[#This Row],[PRODUCT ID]],MasterData[],5,0)</f>
        <v>5</v>
      </c>
      <c r="K16" s="8">
        <f>VLOOKUP(InputData[[#This Row],[PRODUCT ID]],MasterData[],6,0)</f>
        <v>6.7</v>
      </c>
      <c r="L16" s="8">
        <f>InputData[[#This Row],[BUYING PRIZE]]*InputData[[#This Row],[QUANTITY]]</f>
        <v>30</v>
      </c>
      <c r="M16" s="8">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25">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8">
        <f>VLOOKUP(InputData[[#This Row],[PRODUCT ID]],MasterData[],5,0)</f>
        <v>55</v>
      </c>
      <c r="K17" s="8">
        <f>VLOOKUP(InputData[[#This Row],[PRODUCT ID]],MasterData[],6,0)</f>
        <v>58.3</v>
      </c>
      <c r="L17" s="8">
        <f>InputData[[#This Row],[BUYING PRIZE]]*InputData[[#This Row],[QUANTITY]]</f>
        <v>220</v>
      </c>
      <c r="M17" s="8">
        <f>InputData[[#This Row],[SELLING PRICE]]*InputData[[#This Row],[QUANTITY]]*(1-InputData[[#This Row],[DISCOUNT %]])</f>
        <v>233.2</v>
      </c>
      <c r="N17">
        <f>DAY(InputData[[#This Row],[DATE]])</f>
        <v>20</v>
      </c>
      <c r="O17" t="str">
        <f>TEXT(InputData[[#This Row],[DATE]],"mmm")</f>
        <v>Jan</v>
      </c>
      <c r="P17">
        <f>YEAR(InputData[[#This Row],[DATE]])</f>
        <v>2021</v>
      </c>
    </row>
    <row r="18" spans="1:16" x14ac:dyDescent="0.25">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8">
        <f>VLOOKUP(InputData[[#This Row],[PRODUCT ID]],MasterData[],5,0)</f>
        <v>61</v>
      </c>
      <c r="K18" s="8">
        <f>VLOOKUP(InputData[[#This Row],[PRODUCT ID]],MasterData[],6,0)</f>
        <v>76.25</v>
      </c>
      <c r="L18" s="8">
        <f>InputData[[#This Row],[BUYING PRIZE]]*InputData[[#This Row],[QUANTITY]]</f>
        <v>244</v>
      </c>
      <c r="M18" s="8">
        <f>InputData[[#This Row],[SELLING PRICE]]*InputData[[#This Row],[QUANTITY]]*(1-InputData[[#This Row],[DISCOUNT %]])</f>
        <v>305</v>
      </c>
      <c r="N18">
        <f>DAY(InputData[[#This Row],[DATE]])</f>
        <v>20</v>
      </c>
      <c r="O18" t="str">
        <f>TEXT(InputData[[#This Row],[DATE]],"mmm")</f>
        <v>Jan</v>
      </c>
      <c r="P18">
        <f>YEAR(InputData[[#This Row],[DATE]])</f>
        <v>2021</v>
      </c>
    </row>
    <row r="19" spans="1:16" x14ac:dyDescent="0.25">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8">
        <f>VLOOKUP(InputData[[#This Row],[PRODUCT ID]],MasterData[],5,0)</f>
        <v>44</v>
      </c>
      <c r="K19" s="8">
        <f>VLOOKUP(InputData[[#This Row],[PRODUCT ID]],MasterData[],6,0)</f>
        <v>48.84</v>
      </c>
      <c r="L19" s="8">
        <f>InputData[[#This Row],[BUYING PRIZE]]*InputData[[#This Row],[QUANTITY]]</f>
        <v>660</v>
      </c>
      <c r="M19" s="8">
        <f>InputData[[#This Row],[SELLING PRICE]]*InputData[[#This Row],[QUANTITY]]*(1-InputData[[#This Row],[DISCOUNT %]])</f>
        <v>732.6</v>
      </c>
      <c r="N19">
        <f>DAY(InputData[[#This Row],[DATE]])</f>
        <v>21</v>
      </c>
      <c r="O19" t="str">
        <f>TEXT(InputData[[#This Row],[DATE]],"mmm")</f>
        <v>Jan</v>
      </c>
      <c r="P19">
        <f>YEAR(InputData[[#This Row],[DATE]])</f>
        <v>2021</v>
      </c>
    </row>
    <row r="20" spans="1:16" x14ac:dyDescent="0.25">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8">
        <f>VLOOKUP(InputData[[#This Row],[PRODUCT ID]],MasterData[],5,0)</f>
        <v>71</v>
      </c>
      <c r="K20" s="8">
        <f>VLOOKUP(InputData[[#This Row],[PRODUCT ID]],MasterData[],6,0)</f>
        <v>80.94</v>
      </c>
      <c r="L20" s="8">
        <f>InputData[[#This Row],[BUYING PRIZE]]*InputData[[#This Row],[QUANTITY]]</f>
        <v>639</v>
      </c>
      <c r="M20" s="8">
        <f>InputData[[#This Row],[SELLING PRICE]]*InputData[[#This Row],[QUANTITY]]*(1-InputData[[#This Row],[DISCOUNT %]])</f>
        <v>728.46</v>
      </c>
      <c r="N20">
        <f>DAY(InputData[[#This Row],[DATE]])</f>
        <v>21</v>
      </c>
      <c r="O20" t="str">
        <f>TEXT(InputData[[#This Row],[DATE]],"mmm")</f>
        <v>Jan</v>
      </c>
      <c r="P20">
        <f>YEAR(InputData[[#This Row],[DATE]])</f>
        <v>2021</v>
      </c>
    </row>
    <row r="21" spans="1:16" x14ac:dyDescent="0.25">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8">
        <f>VLOOKUP(InputData[[#This Row],[PRODUCT ID]],MasterData[],5,0)</f>
        <v>120</v>
      </c>
      <c r="K21" s="8">
        <f>VLOOKUP(InputData[[#This Row],[PRODUCT ID]],MasterData[],6,0)</f>
        <v>162</v>
      </c>
      <c r="L21" s="8">
        <f>InputData[[#This Row],[BUYING PRIZE]]*InputData[[#This Row],[QUANTITY]]</f>
        <v>720</v>
      </c>
      <c r="M21" s="8">
        <f>InputData[[#This Row],[SELLING PRICE]]*InputData[[#This Row],[QUANTITY]]*(1-InputData[[#This Row],[DISCOUNT %]])</f>
        <v>972</v>
      </c>
      <c r="N21">
        <f>DAY(InputData[[#This Row],[DATE]])</f>
        <v>21</v>
      </c>
      <c r="O21" t="str">
        <f>TEXT(InputData[[#This Row],[DATE]],"mmm")</f>
        <v>Jan</v>
      </c>
      <c r="P21">
        <f>YEAR(InputData[[#This Row],[DATE]])</f>
        <v>2021</v>
      </c>
    </row>
    <row r="22" spans="1:16" x14ac:dyDescent="0.25">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8">
        <f>VLOOKUP(InputData[[#This Row],[PRODUCT ID]],MasterData[],5,0)</f>
        <v>55</v>
      </c>
      <c r="K22" s="8">
        <f>VLOOKUP(InputData[[#This Row],[PRODUCT ID]],MasterData[],6,0)</f>
        <v>58.3</v>
      </c>
      <c r="L22" s="8">
        <f>InputData[[#This Row],[BUYING PRIZE]]*InputData[[#This Row],[QUANTITY]]</f>
        <v>330</v>
      </c>
      <c r="M22" s="8">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25">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8">
        <f>VLOOKUP(InputData[[#This Row],[PRODUCT ID]],MasterData[],5,0)</f>
        <v>5</v>
      </c>
      <c r="K23" s="8">
        <f>VLOOKUP(InputData[[#This Row],[PRODUCT ID]],MasterData[],6,0)</f>
        <v>6.7</v>
      </c>
      <c r="L23" s="8">
        <f>InputData[[#This Row],[BUYING PRIZE]]*InputData[[#This Row],[QUANTITY]]</f>
        <v>35</v>
      </c>
      <c r="M23" s="8">
        <f>InputData[[#This Row],[SELLING PRICE]]*InputData[[#This Row],[QUANTITY]]*(1-InputData[[#This Row],[DISCOUNT %]])</f>
        <v>46.9</v>
      </c>
      <c r="N23">
        <f>DAY(InputData[[#This Row],[DATE]])</f>
        <v>25</v>
      </c>
      <c r="O23" t="str">
        <f>TEXT(InputData[[#This Row],[DATE]],"mmm")</f>
        <v>Jan</v>
      </c>
      <c r="P23">
        <f>YEAR(InputData[[#This Row],[DATE]])</f>
        <v>2021</v>
      </c>
    </row>
    <row r="24" spans="1:16" x14ac:dyDescent="0.25">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8">
        <f>VLOOKUP(InputData[[#This Row],[PRODUCT ID]],MasterData[],5,0)</f>
        <v>93</v>
      </c>
      <c r="K24" s="8">
        <f>VLOOKUP(InputData[[#This Row],[PRODUCT ID]],MasterData[],6,0)</f>
        <v>104.16</v>
      </c>
      <c r="L24" s="8">
        <f>InputData[[#This Row],[BUYING PRIZE]]*InputData[[#This Row],[QUANTITY]]</f>
        <v>1302</v>
      </c>
      <c r="M24" s="8">
        <f>InputData[[#This Row],[SELLING PRICE]]*InputData[[#This Row],[QUANTITY]]*(1-InputData[[#This Row],[DISCOUNT %]])</f>
        <v>1458.24</v>
      </c>
      <c r="N24">
        <f>DAY(InputData[[#This Row],[DATE]])</f>
        <v>25</v>
      </c>
      <c r="O24" t="str">
        <f>TEXT(InputData[[#This Row],[DATE]],"mmm")</f>
        <v>Jan</v>
      </c>
      <c r="P24">
        <f>YEAR(InputData[[#This Row],[DATE]])</f>
        <v>2021</v>
      </c>
    </row>
    <row r="25" spans="1:16" x14ac:dyDescent="0.25">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8">
        <f>VLOOKUP(InputData[[#This Row],[PRODUCT ID]],MasterData[],5,0)</f>
        <v>76</v>
      </c>
      <c r="K25" s="8">
        <f>VLOOKUP(InputData[[#This Row],[PRODUCT ID]],MasterData[],6,0)</f>
        <v>82.08</v>
      </c>
      <c r="L25" s="8">
        <f>InputData[[#This Row],[BUYING PRIZE]]*InputData[[#This Row],[QUANTITY]]</f>
        <v>684</v>
      </c>
      <c r="M25" s="8">
        <f>InputData[[#This Row],[SELLING PRICE]]*InputData[[#This Row],[QUANTITY]]*(1-InputData[[#This Row],[DISCOUNT %]])</f>
        <v>738.72</v>
      </c>
      <c r="N25">
        <f>DAY(InputData[[#This Row],[DATE]])</f>
        <v>26</v>
      </c>
      <c r="O25" t="str">
        <f>TEXT(InputData[[#This Row],[DATE]],"mmm")</f>
        <v>Jan</v>
      </c>
      <c r="P25">
        <f>YEAR(InputData[[#This Row],[DATE]])</f>
        <v>2021</v>
      </c>
    </row>
    <row r="26" spans="1:16" x14ac:dyDescent="0.25">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8">
        <f>VLOOKUP(InputData[[#This Row],[PRODUCT ID]],MasterData[],5,0)</f>
        <v>75</v>
      </c>
      <c r="K26" s="8">
        <f>VLOOKUP(InputData[[#This Row],[PRODUCT ID]],MasterData[],6,0)</f>
        <v>85.5</v>
      </c>
      <c r="L26" s="8">
        <f>InputData[[#This Row],[BUYING PRIZE]]*InputData[[#This Row],[QUANTITY]]</f>
        <v>525</v>
      </c>
      <c r="M26" s="8">
        <f>InputData[[#This Row],[SELLING PRICE]]*InputData[[#This Row],[QUANTITY]]*(1-InputData[[#This Row],[DISCOUNT %]])</f>
        <v>598.5</v>
      </c>
      <c r="N26">
        <f>DAY(InputData[[#This Row],[DATE]])</f>
        <v>26</v>
      </c>
      <c r="O26" t="str">
        <f>TEXT(InputData[[#This Row],[DATE]],"mmm")</f>
        <v>Jan</v>
      </c>
      <c r="P26">
        <f>YEAR(InputData[[#This Row],[DATE]])</f>
        <v>2021</v>
      </c>
    </row>
    <row r="27" spans="1:16" x14ac:dyDescent="0.25">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8">
        <f>VLOOKUP(InputData[[#This Row],[PRODUCT ID]],MasterData[],5,0)</f>
        <v>98</v>
      </c>
      <c r="K27" s="8">
        <f>VLOOKUP(InputData[[#This Row],[PRODUCT ID]],MasterData[],6,0)</f>
        <v>103.88</v>
      </c>
      <c r="L27" s="8">
        <f>InputData[[#This Row],[BUYING PRIZE]]*InputData[[#This Row],[QUANTITY]]</f>
        <v>686</v>
      </c>
      <c r="M27" s="8">
        <f>InputData[[#This Row],[SELLING PRICE]]*InputData[[#This Row],[QUANTITY]]*(1-InputData[[#This Row],[DISCOUNT %]])</f>
        <v>727.16</v>
      </c>
      <c r="N27">
        <f>DAY(InputData[[#This Row],[DATE]])</f>
        <v>26</v>
      </c>
      <c r="O27" t="str">
        <f>TEXT(InputData[[#This Row],[DATE]],"mmm")</f>
        <v>Jan</v>
      </c>
      <c r="P27">
        <f>YEAR(InputData[[#This Row],[DATE]])</f>
        <v>2021</v>
      </c>
    </row>
    <row r="28" spans="1:16" x14ac:dyDescent="0.25">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8">
        <f>VLOOKUP(InputData[[#This Row],[PRODUCT ID]],MasterData[],5,0)</f>
        <v>90</v>
      </c>
      <c r="K28" s="8">
        <f>VLOOKUP(InputData[[#This Row],[PRODUCT ID]],MasterData[],6,0)</f>
        <v>115.2</v>
      </c>
      <c r="L28" s="8">
        <f>InputData[[#This Row],[BUYING PRIZE]]*InputData[[#This Row],[QUANTITY]]</f>
        <v>630</v>
      </c>
      <c r="M28" s="8">
        <f>InputData[[#This Row],[SELLING PRICE]]*InputData[[#This Row],[QUANTITY]]*(1-InputData[[#This Row],[DISCOUNT %]])</f>
        <v>806.4</v>
      </c>
      <c r="N28">
        <f>DAY(InputData[[#This Row],[DATE]])</f>
        <v>27</v>
      </c>
      <c r="O28" t="str">
        <f>TEXT(InputData[[#This Row],[DATE]],"mmm")</f>
        <v>Jan</v>
      </c>
      <c r="P28">
        <f>YEAR(InputData[[#This Row],[DATE]])</f>
        <v>2021</v>
      </c>
    </row>
    <row r="29" spans="1:16" x14ac:dyDescent="0.25">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8">
        <f>VLOOKUP(InputData[[#This Row],[PRODUCT ID]],MasterData[],5,0)</f>
        <v>89</v>
      </c>
      <c r="K29" s="8">
        <f>VLOOKUP(InputData[[#This Row],[PRODUCT ID]],MasterData[],6,0)</f>
        <v>117.48</v>
      </c>
      <c r="L29" s="8">
        <f>InputData[[#This Row],[BUYING PRIZE]]*InputData[[#This Row],[QUANTITY]]</f>
        <v>267</v>
      </c>
      <c r="M29" s="8">
        <f>InputData[[#This Row],[SELLING PRICE]]*InputData[[#This Row],[QUANTITY]]*(1-InputData[[#This Row],[DISCOUNT %]])</f>
        <v>352.44</v>
      </c>
      <c r="N29">
        <f>DAY(InputData[[#This Row],[DATE]])</f>
        <v>27</v>
      </c>
      <c r="O29" t="str">
        <f>TEXT(InputData[[#This Row],[DATE]],"mmm")</f>
        <v>Jan</v>
      </c>
      <c r="P29">
        <f>YEAR(InputData[[#This Row],[DATE]])</f>
        <v>2021</v>
      </c>
    </row>
    <row r="30" spans="1:16" x14ac:dyDescent="0.25">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8">
        <f>VLOOKUP(InputData[[#This Row],[PRODUCT ID]],MasterData[],5,0)</f>
        <v>44</v>
      </c>
      <c r="K30" s="8">
        <f>VLOOKUP(InputData[[#This Row],[PRODUCT ID]],MasterData[],6,0)</f>
        <v>48.84</v>
      </c>
      <c r="L30" s="8">
        <f>InputData[[#This Row],[BUYING PRIZE]]*InputData[[#This Row],[QUANTITY]]</f>
        <v>440</v>
      </c>
      <c r="M30" s="8">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25">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8">
        <f>VLOOKUP(InputData[[#This Row],[PRODUCT ID]],MasterData[],5,0)</f>
        <v>47</v>
      </c>
      <c r="K31" s="8">
        <f>VLOOKUP(InputData[[#This Row],[PRODUCT ID]],MasterData[],6,0)</f>
        <v>53.11</v>
      </c>
      <c r="L31" s="8">
        <f>InputData[[#This Row],[BUYING PRIZE]]*InputData[[#This Row],[QUANTITY]]</f>
        <v>94</v>
      </c>
      <c r="M31" s="8">
        <f>InputData[[#This Row],[SELLING PRICE]]*InputData[[#This Row],[QUANTITY]]*(1-InputData[[#This Row],[DISCOUNT %]])</f>
        <v>106.22</v>
      </c>
      <c r="N31">
        <f>DAY(InputData[[#This Row],[DATE]])</f>
        <v>28</v>
      </c>
      <c r="O31" t="str">
        <f>TEXT(InputData[[#This Row],[DATE]],"mmm")</f>
        <v>Jan</v>
      </c>
      <c r="P31">
        <f>YEAR(InputData[[#This Row],[DATE]])</f>
        <v>2021</v>
      </c>
    </row>
    <row r="32" spans="1:16" x14ac:dyDescent="0.25">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8">
        <f>VLOOKUP(InputData[[#This Row],[PRODUCT ID]],MasterData[],5,0)</f>
        <v>148</v>
      </c>
      <c r="K32" s="8">
        <f>VLOOKUP(InputData[[#This Row],[PRODUCT ID]],MasterData[],6,0)</f>
        <v>164.28</v>
      </c>
      <c r="L32" s="8">
        <f>InputData[[#This Row],[BUYING PRIZE]]*InputData[[#This Row],[QUANTITY]]</f>
        <v>1036</v>
      </c>
      <c r="M32" s="8">
        <f>InputData[[#This Row],[SELLING PRICE]]*InputData[[#This Row],[QUANTITY]]*(1-InputData[[#This Row],[DISCOUNT %]])</f>
        <v>1149.96</v>
      </c>
      <c r="N32">
        <f>DAY(InputData[[#This Row],[DATE]])</f>
        <v>2</v>
      </c>
      <c r="O32" t="str">
        <f>TEXT(InputData[[#This Row],[DATE]],"mmm")</f>
        <v>Feb</v>
      </c>
      <c r="P32">
        <f>YEAR(InputData[[#This Row],[DATE]])</f>
        <v>2021</v>
      </c>
    </row>
    <row r="33" spans="1:16" x14ac:dyDescent="0.25">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8">
        <f>VLOOKUP(InputData[[#This Row],[PRODUCT ID]],MasterData[],5,0)</f>
        <v>13</v>
      </c>
      <c r="K33" s="8">
        <f>VLOOKUP(InputData[[#This Row],[PRODUCT ID]],MasterData[],6,0)</f>
        <v>16.64</v>
      </c>
      <c r="L33" s="8">
        <f>InputData[[#This Row],[BUYING PRIZE]]*InputData[[#This Row],[QUANTITY]]</f>
        <v>169</v>
      </c>
      <c r="M33" s="8">
        <f>InputData[[#This Row],[SELLING PRICE]]*InputData[[#This Row],[QUANTITY]]*(1-InputData[[#This Row],[DISCOUNT %]])</f>
        <v>216.32</v>
      </c>
      <c r="N33">
        <f>DAY(InputData[[#This Row],[DATE]])</f>
        <v>3</v>
      </c>
      <c r="O33" t="str">
        <f>TEXT(InputData[[#This Row],[DATE]],"mmm")</f>
        <v>Feb</v>
      </c>
      <c r="P33">
        <f>YEAR(InputData[[#This Row],[DATE]])</f>
        <v>2021</v>
      </c>
    </row>
    <row r="34" spans="1:16" x14ac:dyDescent="0.25">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8">
        <f>VLOOKUP(InputData[[#This Row],[PRODUCT ID]],MasterData[],5,0)</f>
        <v>121</v>
      </c>
      <c r="K34" s="8">
        <f>VLOOKUP(InputData[[#This Row],[PRODUCT ID]],MasterData[],6,0)</f>
        <v>141.57</v>
      </c>
      <c r="L34" s="8">
        <f>InputData[[#This Row],[BUYING PRIZE]]*InputData[[#This Row],[QUANTITY]]</f>
        <v>242</v>
      </c>
      <c r="M34" s="8">
        <f>InputData[[#This Row],[SELLING PRICE]]*InputData[[#This Row],[QUANTITY]]*(1-InputData[[#This Row],[DISCOUNT %]])</f>
        <v>283.14</v>
      </c>
      <c r="N34">
        <f>DAY(InputData[[#This Row],[DATE]])</f>
        <v>3</v>
      </c>
      <c r="O34" t="str">
        <f>TEXT(InputData[[#This Row],[DATE]],"mmm")</f>
        <v>Feb</v>
      </c>
      <c r="P34">
        <f>YEAR(InputData[[#This Row],[DATE]])</f>
        <v>2021</v>
      </c>
    </row>
    <row r="35" spans="1:16" x14ac:dyDescent="0.25">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8">
        <f>VLOOKUP(InputData[[#This Row],[PRODUCT ID]],MasterData[],5,0)</f>
        <v>67</v>
      </c>
      <c r="K35" s="8">
        <f>VLOOKUP(InputData[[#This Row],[PRODUCT ID]],MasterData[],6,0)</f>
        <v>85.76</v>
      </c>
      <c r="L35" s="8">
        <f>InputData[[#This Row],[BUYING PRIZE]]*InputData[[#This Row],[QUANTITY]]</f>
        <v>268</v>
      </c>
      <c r="M35" s="8">
        <f>InputData[[#This Row],[SELLING PRICE]]*InputData[[#This Row],[QUANTITY]]*(1-InputData[[#This Row],[DISCOUNT %]])</f>
        <v>343.04</v>
      </c>
      <c r="N35">
        <f>DAY(InputData[[#This Row],[DATE]])</f>
        <v>4</v>
      </c>
      <c r="O35" t="str">
        <f>TEXT(InputData[[#This Row],[DATE]],"mmm")</f>
        <v>Feb</v>
      </c>
      <c r="P35">
        <f>YEAR(InputData[[#This Row],[DATE]])</f>
        <v>2021</v>
      </c>
    </row>
    <row r="36" spans="1:16" x14ac:dyDescent="0.25">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8">
        <f>VLOOKUP(InputData[[#This Row],[PRODUCT ID]],MasterData[],5,0)</f>
        <v>67</v>
      </c>
      <c r="K36" s="8">
        <f>VLOOKUP(InputData[[#This Row],[PRODUCT ID]],MasterData[],6,0)</f>
        <v>83.08</v>
      </c>
      <c r="L36" s="8">
        <f>InputData[[#This Row],[BUYING PRIZE]]*InputData[[#This Row],[QUANTITY]]</f>
        <v>469</v>
      </c>
      <c r="M36" s="8">
        <f>InputData[[#This Row],[SELLING PRICE]]*InputData[[#This Row],[QUANTITY]]*(1-InputData[[#This Row],[DISCOUNT %]])</f>
        <v>581.55999999999995</v>
      </c>
      <c r="N36">
        <f>DAY(InputData[[#This Row],[DATE]])</f>
        <v>5</v>
      </c>
      <c r="O36" t="str">
        <f>TEXT(InputData[[#This Row],[DATE]],"mmm")</f>
        <v>Feb</v>
      </c>
      <c r="P36">
        <f>YEAR(InputData[[#This Row],[DATE]])</f>
        <v>2021</v>
      </c>
    </row>
    <row r="37" spans="1:16" x14ac:dyDescent="0.25">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8">
        <f>VLOOKUP(InputData[[#This Row],[PRODUCT ID]],MasterData[],5,0)</f>
        <v>133</v>
      </c>
      <c r="K37" s="8">
        <f>VLOOKUP(InputData[[#This Row],[PRODUCT ID]],MasterData[],6,0)</f>
        <v>155.61000000000001</v>
      </c>
      <c r="L37" s="8">
        <f>InputData[[#This Row],[BUYING PRIZE]]*InputData[[#This Row],[QUANTITY]]</f>
        <v>133</v>
      </c>
      <c r="M37" s="8">
        <f>InputData[[#This Row],[SELLING PRICE]]*InputData[[#This Row],[QUANTITY]]*(1-InputData[[#This Row],[DISCOUNT %]])</f>
        <v>155.61000000000001</v>
      </c>
      <c r="N37">
        <f>DAY(InputData[[#This Row],[DATE]])</f>
        <v>5</v>
      </c>
      <c r="O37" t="str">
        <f>TEXT(InputData[[#This Row],[DATE]],"mmm")</f>
        <v>Feb</v>
      </c>
      <c r="P37">
        <f>YEAR(InputData[[#This Row],[DATE]])</f>
        <v>2021</v>
      </c>
    </row>
    <row r="38" spans="1:16" x14ac:dyDescent="0.25">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8">
        <f>VLOOKUP(InputData[[#This Row],[PRODUCT ID]],MasterData[],5,0)</f>
        <v>67</v>
      </c>
      <c r="K38" s="8">
        <f>VLOOKUP(InputData[[#This Row],[PRODUCT ID]],MasterData[],6,0)</f>
        <v>83.08</v>
      </c>
      <c r="L38" s="8">
        <f>InputData[[#This Row],[BUYING PRIZE]]*InputData[[#This Row],[QUANTITY]]</f>
        <v>603</v>
      </c>
      <c r="M38" s="8">
        <f>InputData[[#This Row],[SELLING PRICE]]*InputData[[#This Row],[QUANTITY]]*(1-InputData[[#This Row],[DISCOUNT %]])</f>
        <v>747.72</v>
      </c>
      <c r="N38">
        <f>DAY(InputData[[#This Row],[DATE]])</f>
        <v>5</v>
      </c>
      <c r="O38" t="str">
        <f>TEXT(InputData[[#This Row],[DATE]],"mmm")</f>
        <v>Feb</v>
      </c>
      <c r="P38">
        <f>YEAR(InputData[[#This Row],[DATE]])</f>
        <v>2021</v>
      </c>
    </row>
    <row r="39" spans="1:16" x14ac:dyDescent="0.25">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8">
        <f>VLOOKUP(InputData[[#This Row],[PRODUCT ID]],MasterData[],5,0)</f>
        <v>5</v>
      </c>
      <c r="K39" s="8">
        <f>VLOOKUP(InputData[[#This Row],[PRODUCT ID]],MasterData[],6,0)</f>
        <v>6.7</v>
      </c>
      <c r="L39" s="8">
        <f>InputData[[#This Row],[BUYING PRIZE]]*InputData[[#This Row],[QUANTITY]]</f>
        <v>5</v>
      </c>
      <c r="M39" s="8">
        <f>InputData[[#This Row],[SELLING PRICE]]*InputData[[#This Row],[QUANTITY]]*(1-InputData[[#This Row],[DISCOUNT %]])</f>
        <v>6.7</v>
      </c>
      <c r="N39">
        <f>DAY(InputData[[#This Row],[DATE]])</f>
        <v>6</v>
      </c>
      <c r="O39" t="str">
        <f>TEXT(InputData[[#This Row],[DATE]],"mmm")</f>
        <v>Feb</v>
      </c>
      <c r="P39">
        <f>YEAR(InputData[[#This Row],[DATE]])</f>
        <v>2021</v>
      </c>
    </row>
    <row r="40" spans="1:16" x14ac:dyDescent="0.25">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8">
        <f>VLOOKUP(InputData[[#This Row],[PRODUCT ID]],MasterData[],5,0)</f>
        <v>55</v>
      </c>
      <c r="K40" s="8">
        <f>VLOOKUP(InputData[[#This Row],[PRODUCT ID]],MasterData[],6,0)</f>
        <v>58.3</v>
      </c>
      <c r="L40" s="8">
        <f>InputData[[#This Row],[BUYING PRIZE]]*InputData[[#This Row],[QUANTITY]]</f>
        <v>770</v>
      </c>
      <c r="M40" s="8">
        <f>InputData[[#This Row],[SELLING PRICE]]*InputData[[#This Row],[QUANTITY]]*(1-InputData[[#This Row],[DISCOUNT %]])</f>
        <v>816.19999999999993</v>
      </c>
      <c r="N40">
        <f>DAY(InputData[[#This Row],[DATE]])</f>
        <v>9</v>
      </c>
      <c r="O40" t="str">
        <f>TEXT(InputData[[#This Row],[DATE]],"mmm")</f>
        <v>Feb</v>
      </c>
      <c r="P40">
        <f>YEAR(InputData[[#This Row],[DATE]])</f>
        <v>2021</v>
      </c>
    </row>
    <row r="41" spans="1:16" x14ac:dyDescent="0.25">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8">
        <f>VLOOKUP(InputData[[#This Row],[PRODUCT ID]],MasterData[],5,0)</f>
        <v>83</v>
      </c>
      <c r="K41" s="8">
        <f>VLOOKUP(InputData[[#This Row],[PRODUCT ID]],MasterData[],6,0)</f>
        <v>94.62</v>
      </c>
      <c r="L41" s="8">
        <f>InputData[[#This Row],[BUYING PRIZE]]*InputData[[#This Row],[QUANTITY]]</f>
        <v>581</v>
      </c>
      <c r="M41" s="8">
        <f>InputData[[#This Row],[SELLING PRICE]]*InputData[[#This Row],[QUANTITY]]*(1-InputData[[#This Row],[DISCOUNT %]])</f>
        <v>662.34</v>
      </c>
      <c r="N41">
        <f>DAY(InputData[[#This Row],[DATE]])</f>
        <v>12</v>
      </c>
      <c r="O41" t="str">
        <f>TEXT(InputData[[#This Row],[DATE]],"mmm")</f>
        <v>Feb</v>
      </c>
      <c r="P41">
        <f>YEAR(InputData[[#This Row],[DATE]])</f>
        <v>2021</v>
      </c>
    </row>
    <row r="42" spans="1:16" x14ac:dyDescent="0.25">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8">
        <f>VLOOKUP(InputData[[#This Row],[PRODUCT ID]],MasterData[],5,0)</f>
        <v>141</v>
      </c>
      <c r="K42" s="8">
        <f>VLOOKUP(InputData[[#This Row],[PRODUCT ID]],MasterData[],6,0)</f>
        <v>149.46</v>
      </c>
      <c r="L42" s="8">
        <f>InputData[[#This Row],[BUYING PRIZE]]*InputData[[#This Row],[QUANTITY]]</f>
        <v>1269</v>
      </c>
      <c r="M42" s="8">
        <f>InputData[[#This Row],[SELLING PRICE]]*InputData[[#This Row],[QUANTITY]]*(1-InputData[[#This Row],[DISCOUNT %]])</f>
        <v>1345.14</v>
      </c>
      <c r="N42">
        <f>DAY(InputData[[#This Row],[DATE]])</f>
        <v>12</v>
      </c>
      <c r="O42" t="str">
        <f>TEXT(InputData[[#This Row],[DATE]],"mmm")</f>
        <v>Feb</v>
      </c>
      <c r="P42">
        <f>YEAR(InputData[[#This Row],[DATE]])</f>
        <v>2021</v>
      </c>
    </row>
    <row r="43" spans="1:16" x14ac:dyDescent="0.25">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8">
        <f>VLOOKUP(InputData[[#This Row],[PRODUCT ID]],MasterData[],5,0)</f>
        <v>48</v>
      </c>
      <c r="K43" s="8">
        <f>VLOOKUP(InputData[[#This Row],[PRODUCT ID]],MasterData[],6,0)</f>
        <v>57.120000000000005</v>
      </c>
      <c r="L43" s="8">
        <f>InputData[[#This Row],[BUYING PRIZE]]*InputData[[#This Row],[QUANTITY]]</f>
        <v>192</v>
      </c>
      <c r="M43" s="8">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25">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8">
        <f>VLOOKUP(InputData[[#This Row],[PRODUCT ID]],MasterData[],5,0)</f>
        <v>12</v>
      </c>
      <c r="K44" s="8">
        <f>VLOOKUP(InputData[[#This Row],[PRODUCT ID]],MasterData[],6,0)</f>
        <v>15.719999999999999</v>
      </c>
      <c r="L44" s="8">
        <f>InputData[[#This Row],[BUYING PRIZE]]*InputData[[#This Row],[QUANTITY]]</f>
        <v>72</v>
      </c>
      <c r="M44" s="8">
        <f>InputData[[#This Row],[SELLING PRICE]]*InputData[[#This Row],[QUANTITY]]*(1-InputData[[#This Row],[DISCOUNT %]])</f>
        <v>94.32</v>
      </c>
      <c r="N44">
        <f>DAY(InputData[[#This Row],[DATE]])</f>
        <v>18</v>
      </c>
      <c r="O44" t="str">
        <f>TEXT(InputData[[#This Row],[DATE]],"mmm")</f>
        <v>Feb</v>
      </c>
      <c r="P44">
        <f>YEAR(InputData[[#This Row],[DATE]])</f>
        <v>2021</v>
      </c>
    </row>
    <row r="45" spans="1:16" x14ac:dyDescent="0.25">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8">
        <f>VLOOKUP(InputData[[#This Row],[PRODUCT ID]],MasterData[],5,0)</f>
        <v>148</v>
      </c>
      <c r="K45" s="8">
        <f>VLOOKUP(InputData[[#This Row],[PRODUCT ID]],MasterData[],6,0)</f>
        <v>201.28</v>
      </c>
      <c r="L45" s="8">
        <f>InputData[[#This Row],[BUYING PRIZE]]*InputData[[#This Row],[QUANTITY]]</f>
        <v>1628</v>
      </c>
      <c r="M45" s="8">
        <f>InputData[[#This Row],[SELLING PRICE]]*InputData[[#This Row],[QUANTITY]]*(1-InputData[[#This Row],[DISCOUNT %]])</f>
        <v>2214.08</v>
      </c>
      <c r="N45">
        <f>DAY(InputData[[#This Row],[DATE]])</f>
        <v>20</v>
      </c>
      <c r="O45" t="str">
        <f>TEXT(InputData[[#This Row],[DATE]],"mmm")</f>
        <v>Feb</v>
      </c>
      <c r="P45">
        <f>YEAR(InputData[[#This Row],[DATE]])</f>
        <v>2021</v>
      </c>
    </row>
    <row r="46" spans="1:16" x14ac:dyDescent="0.25">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8">
        <f>VLOOKUP(InputData[[#This Row],[PRODUCT ID]],MasterData[],5,0)</f>
        <v>112</v>
      </c>
      <c r="K46" s="8">
        <f>VLOOKUP(InputData[[#This Row],[PRODUCT ID]],MasterData[],6,0)</f>
        <v>122.08</v>
      </c>
      <c r="L46" s="8">
        <f>InputData[[#This Row],[BUYING PRIZE]]*InputData[[#This Row],[QUANTITY]]</f>
        <v>560</v>
      </c>
      <c r="M46" s="8">
        <f>InputData[[#This Row],[SELLING PRICE]]*InputData[[#This Row],[QUANTITY]]*(1-InputData[[#This Row],[DISCOUNT %]])</f>
        <v>610.4</v>
      </c>
      <c r="N46">
        <f>DAY(InputData[[#This Row],[DATE]])</f>
        <v>22</v>
      </c>
      <c r="O46" t="str">
        <f>TEXT(InputData[[#This Row],[DATE]],"mmm")</f>
        <v>Feb</v>
      </c>
      <c r="P46">
        <f>YEAR(InputData[[#This Row],[DATE]])</f>
        <v>2021</v>
      </c>
    </row>
    <row r="47" spans="1:16" x14ac:dyDescent="0.25">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8">
        <f>VLOOKUP(InputData[[#This Row],[PRODUCT ID]],MasterData[],5,0)</f>
        <v>7</v>
      </c>
      <c r="K47" s="8">
        <f>VLOOKUP(InputData[[#This Row],[PRODUCT ID]],MasterData[],6,0)</f>
        <v>8.33</v>
      </c>
      <c r="L47" s="8">
        <f>InputData[[#This Row],[BUYING PRIZE]]*InputData[[#This Row],[QUANTITY]]</f>
        <v>21</v>
      </c>
      <c r="M47" s="8">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25">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8">
        <f>VLOOKUP(InputData[[#This Row],[PRODUCT ID]],MasterData[],5,0)</f>
        <v>133</v>
      </c>
      <c r="K48" s="8">
        <f>VLOOKUP(InputData[[#This Row],[PRODUCT ID]],MasterData[],6,0)</f>
        <v>155.61000000000001</v>
      </c>
      <c r="L48" s="8">
        <f>InputData[[#This Row],[BUYING PRIZE]]*InputData[[#This Row],[QUANTITY]]</f>
        <v>266</v>
      </c>
      <c r="M48" s="8">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25">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8">
        <f>VLOOKUP(InputData[[#This Row],[PRODUCT ID]],MasterData[],5,0)</f>
        <v>105</v>
      </c>
      <c r="K49" s="8">
        <f>VLOOKUP(InputData[[#This Row],[PRODUCT ID]],MasterData[],6,0)</f>
        <v>142.80000000000001</v>
      </c>
      <c r="L49" s="8">
        <f>InputData[[#This Row],[BUYING PRIZE]]*InputData[[#This Row],[QUANTITY]]</f>
        <v>420</v>
      </c>
      <c r="M49" s="8">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25">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8">
        <f>VLOOKUP(InputData[[#This Row],[PRODUCT ID]],MasterData[],5,0)</f>
        <v>89</v>
      </c>
      <c r="K50" s="8">
        <f>VLOOKUP(InputData[[#This Row],[PRODUCT ID]],MasterData[],6,0)</f>
        <v>117.48</v>
      </c>
      <c r="L50" s="8">
        <f>InputData[[#This Row],[BUYING PRIZE]]*InputData[[#This Row],[QUANTITY]]</f>
        <v>979</v>
      </c>
      <c r="M50" s="8">
        <f>InputData[[#This Row],[SELLING PRICE]]*InputData[[#This Row],[QUANTITY]]*(1-InputData[[#This Row],[DISCOUNT %]])</f>
        <v>1292.28</v>
      </c>
      <c r="N50">
        <f>DAY(InputData[[#This Row],[DATE]])</f>
        <v>25</v>
      </c>
      <c r="O50" t="str">
        <f>TEXT(InputData[[#This Row],[DATE]],"mmm")</f>
        <v>Feb</v>
      </c>
      <c r="P50">
        <f>YEAR(InputData[[#This Row],[DATE]])</f>
        <v>2021</v>
      </c>
    </row>
    <row r="51" spans="1:16" x14ac:dyDescent="0.25">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8">
        <f>VLOOKUP(InputData[[#This Row],[PRODUCT ID]],MasterData[],5,0)</f>
        <v>148</v>
      </c>
      <c r="K51" s="8">
        <f>VLOOKUP(InputData[[#This Row],[PRODUCT ID]],MasterData[],6,0)</f>
        <v>201.28</v>
      </c>
      <c r="L51" s="8">
        <f>InputData[[#This Row],[BUYING PRIZE]]*InputData[[#This Row],[QUANTITY]]</f>
        <v>296</v>
      </c>
      <c r="M51" s="8">
        <f>InputData[[#This Row],[SELLING PRICE]]*InputData[[#This Row],[QUANTITY]]*(1-InputData[[#This Row],[DISCOUNT %]])</f>
        <v>402.56</v>
      </c>
      <c r="N51">
        <f>DAY(InputData[[#This Row],[DATE]])</f>
        <v>25</v>
      </c>
      <c r="O51" t="str">
        <f>TEXT(InputData[[#This Row],[DATE]],"mmm")</f>
        <v>Feb</v>
      </c>
      <c r="P51">
        <f>YEAR(InputData[[#This Row],[DATE]])</f>
        <v>2021</v>
      </c>
    </row>
    <row r="52" spans="1:16" x14ac:dyDescent="0.25">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8">
        <f>VLOOKUP(InputData[[#This Row],[PRODUCT ID]],MasterData[],5,0)</f>
        <v>37</v>
      </c>
      <c r="K52" s="8">
        <f>VLOOKUP(InputData[[#This Row],[PRODUCT ID]],MasterData[],6,0)</f>
        <v>49.21</v>
      </c>
      <c r="L52" s="8">
        <f>InputData[[#This Row],[BUYING PRIZE]]*InputData[[#This Row],[QUANTITY]]</f>
        <v>407</v>
      </c>
      <c r="M52" s="8">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25">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8">
        <f>VLOOKUP(InputData[[#This Row],[PRODUCT ID]],MasterData[],5,0)</f>
        <v>44</v>
      </c>
      <c r="K53" s="8">
        <f>VLOOKUP(InputData[[#This Row],[PRODUCT ID]],MasterData[],6,0)</f>
        <v>48.4</v>
      </c>
      <c r="L53" s="8">
        <f>InputData[[#This Row],[BUYING PRIZE]]*InputData[[#This Row],[QUANTITY]]</f>
        <v>44</v>
      </c>
      <c r="M53" s="8">
        <f>InputData[[#This Row],[SELLING PRICE]]*InputData[[#This Row],[QUANTITY]]*(1-InputData[[#This Row],[DISCOUNT %]])</f>
        <v>48.4</v>
      </c>
      <c r="N53">
        <f>DAY(InputData[[#This Row],[DATE]])</f>
        <v>3</v>
      </c>
      <c r="O53" t="str">
        <f>TEXT(InputData[[#This Row],[DATE]],"mmm")</f>
        <v>Mar</v>
      </c>
      <c r="P53">
        <f>YEAR(InputData[[#This Row],[DATE]])</f>
        <v>2021</v>
      </c>
    </row>
    <row r="54" spans="1:16" x14ac:dyDescent="0.25">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8">
        <f>VLOOKUP(InputData[[#This Row],[PRODUCT ID]],MasterData[],5,0)</f>
        <v>126</v>
      </c>
      <c r="K54" s="8">
        <f>VLOOKUP(InputData[[#This Row],[PRODUCT ID]],MasterData[],6,0)</f>
        <v>162.54</v>
      </c>
      <c r="L54" s="8">
        <f>InputData[[#This Row],[BUYING PRIZE]]*InputData[[#This Row],[QUANTITY]]</f>
        <v>1134</v>
      </c>
      <c r="M54" s="8">
        <f>InputData[[#This Row],[SELLING PRICE]]*InputData[[#This Row],[QUANTITY]]*(1-InputData[[#This Row],[DISCOUNT %]])</f>
        <v>1462.86</v>
      </c>
      <c r="N54">
        <f>DAY(InputData[[#This Row],[DATE]])</f>
        <v>7</v>
      </c>
      <c r="O54" t="str">
        <f>TEXT(InputData[[#This Row],[DATE]],"mmm")</f>
        <v>Mar</v>
      </c>
      <c r="P54">
        <f>YEAR(InputData[[#This Row],[DATE]])</f>
        <v>2021</v>
      </c>
    </row>
    <row r="55" spans="1:16" x14ac:dyDescent="0.25">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8">
        <f>VLOOKUP(InputData[[#This Row],[PRODUCT ID]],MasterData[],5,0)</f>
        <v>48</v>
      </c>
      <c r="K55" s="8">
        <f>VLOOKUP(InputData[[#This Row],[PRODUCT ID]],MasterData[],6,0)</f>
        <v>57.120000000000005</v>
      </c>
      <c r="L55" s="8">
        <f>InputData[[#This Row],[BUYING PRIZE]]*InputData[[#This Row],[QUANTITY]]</f>
        <v>288</v>
      </c>
      <c r="M55" s="8">
        <f>InputData[[#This Row],[SELLING PRICE]]*InputData[[#This Row],[QUANTITY]]*(1-InputData[[#This Row],[DISCOUNT %]])</f>
        <v>342.72</v>
      </c>
      <c r="N55">
        <f>DAY(InputData[[#This Row],[DATE]])</f>
        <v>8</v>
      </c>
      <c r="O55" t="str">
        <f>TEXT(InputData[[#This Row],[DATE]],"mmm")</f>
        <v>Mar</v>
      </c>
      <c r="P55">
        <f>YEAR(InputData[[#This Row],[DATE]])</f>
        <v>2021</v>
      </c>
    </row>
    <row r="56" spans="1:16" x14ac:dyDescent="0.25">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8">
        <f>VLOOKUP(InputData[[#This Row],[PRODUCT ID]],MasterData[],5,0)</f>
        <v>76</v>
      </c>
      <c r="K56" s="8">
        <f>VLOOKUP(InputData[[#This Row],[PRODUCT ID]],MasterData[],6,0)</f>
        <v>82.08</v>
      </c>
      <c r="L56" s="8">
        <f>InputData[[#This Row],[BUYING PRIZE]]*InputData[[#This Row],[QUANTITY]]</f>
        <v>684</v>
      </c>
      <c r="M56" s="8">
        <f>InputData[[#This Row],[SELLING PRICE]]*InputData[[#This Row],[QUANTITY]]*(1-InputData[[#This Row],[DISCOUNT %]])</f>
        <v>738.72</v>
      </c>
      <c r="N56">
        <f>DAY(InputData[[#This Row],[DATE]])</f>
        <v>8</v>
      </c>
      <c r="O56" t="str">
        <f>TEXT(InputData[[#This Row],[DATE]],"mmm")</f>
        <v>Mar</v>
      </c>
      <c r="P56">
        <f>YEAR(InputData[[#This Row],[DATE]])</f>
        <v>2021</v>
      </c>
    </row>
    <row r="57" spans="1:16" x14ac:dyDescent="0.25">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8">
        <f>VLOOKUP(InputData[[#This Row],[PRODUCT ID]],MasterData[],5,0)</f>
        <v>47</v>
      </c>
      <c r="K57" s="8">
        <f>VLOOKUP(InputData[[#This Row],[PRODUCT ID]],MasterData[],6,0)</f>
        <v>53.11</v>
      </c>
      <c r="L57" s="8">
        <f>InputData[[#This Row],[BUYING PRIZE]]*InputData[[#This Row],[QUANTITY]]</f>
        <v>282</v>
      </c>
      <c r="M57" s="8">
        <f>InputData[[#This Row],[SELLING PRICE]]*InputData[[#This Row],[QUANTITY]]*(1-InputData[[#This Row],[DISCOUNT %]])</f>
        <v>318.65999999999997</v>
      </c>
      <c r="N57">
        <f>DAY(InputData[[#This Row],[DATE]])</f>
        <v>9</v>
      </c>
      <c r="O57" t="str">
        <f>TEXT(InputData[[#This Row],[DATE]],"mmm")</f>
        <v>Mar</v>
      </c>
      <c r="P57">
        <f>YEAR(InputData[[#This Row],[DATE]])</f>
        <v>2021</v>
      </c>
    </row>
    <row r="58" spans="1:16" x14ac:dyDescent="0.25">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8">
        <f>VLOOKUP(InputData[[#This Row],[PRODUCT ID]],MasterData[],5,0)</f>
        <v>7</v>
      </c>
      <c r="K58" s="8">
        <f>VLOOKUP(InputData[[#This Row],[PRODUCT ID]],MasterData[],6,0)</f>
        <v>8.33</v>
      </c>
      <c r="L58" s="8">
        <f>InputData[[#This Row],[BUYING PRIZE]]*InputData[[#This Row],[QUANTITY]]</f>
        <v>77</v>
      </c>
      <c r="M58" s="8">
        <f>InputData[[#This Row],[SELLING PRICE]]*InputData[[#This Row],[QUANTITY]]*(1-InputData[[#This Row],[DISCOUNT %]])</f>
        <v>91.63</v>
      </c>
      <c r="N58">
        <f>DAY(InputData[[#This Row],[DATE]])</f>
        <v>11</v>
      </c>
      <c r="O58" t="str">
        <f>TEXT(InputData[[#This Row],[DATE]],"mmm")</f>
        <v>Mar</v>
      </c>
      <c r="P58">
        <f>YEAR(InputData[[#This Row],[DATE]])</f>
        <v>2021</v>
      </c>
    </row>
    <row r="59" spans="1:16" x14ac:dyDescent="0.25">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8">
        <f>VLOOKUP(InputData[[#This Row],[PRODUCT ID]],MasterData[],5,0)</f>
        <v>37</v>
      </c>
      <c r="K59" s="8">
        <f>VLOOKUP(InputData[[#This Row],[PRODUCT ID]],MasterData[],6,0)</f>
        <v>41.81</v>
      </c>
      <c r="L59" s="8">
        <f>InputData[[#This Row],[BUYING PRIZE]]*InputData[[#This Row],[QUANTITY]]</f>
        <v>370</v>
      </c>
      <c r="M59" s="8">
        <f>InputData[[#This Row],[SELLING PRICE]]*InputData[[#This Row],[QUANTITY]]*(1-InputData[[#This Row],[DISCOUNT %]])</f>
        <v>418.1</v>
      </c>
      <c r="N59">
        <f>DAY(InputData[[#This Row],[DATE]])</f>
        <v>13</v>
      </c>
      <c r="O59" t="str">
        <f>TEXT(InputData[[#This Row],[DATE]],"mmm")</f>
        <v>Mar</v>
      </c>
      <c r="P59">
        <f>YEAR(InputData[[#This Row],[DATE]])</f>
        <v>2021</v>
      </c>
    </row>
    <row r="60" spans="1:16" x14ac:dyDescent="0.25">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8">
        <f>VLOOKUP(InputData[[#This Row],[PRODUCT ID]],MasterData[],5,0)</f>
        <v>37</v>
      </c>
      <c r="K60" s="8">
        <f>VLOOKUP(InputData[[#This Row],[PRODUCT ID]],MasterData[],6,0)</f>
        <v>42.55</v>
      </c>
      <c r="L60" s="8">
        <f>InputData[[#This Row],[BUYING PRIZE]]*InputData[[#This Row],[QUANTITY]]</f>
        <v>407</v>
      </c>
      <c r="M60" s="8">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25">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8">
        <f>VLOOKUP(InputData[[#This Row],[PRODUCT ID]],MasterData[],5,0)</f>
        <v>73</v>
      </c>
      <c r="K61" s="8">
        <f>VLOOKUP(InputData[[#This Row],[PRODUCT ID]],MasterData[],6,0)</f>
        <v>94.17</v>
      </c>
      <c r="L61" s="8">
        <f>InputData[[#This Row],[BUYING PRIZE]]*InputData[[#This Row],[QUANTITY]]</f>
        <v>1022</v>
      </c>
      <c r="M61" s="8">
        <f>InputData[[#This Row],[SELLING PRICE]]*InputData[[#This Row],[QUANTITY]]*(1-InputData[[#This Row],[DISCOUNT %]])</f>
        <v>1318.38</v>
      </c>
      <c r="N61">
        <f>DAY(InputData[[#This Row],[DATE]])</f>
        <v>16</v>
      </c>
      <c r="O61" t="str">
        <f>TEXT(InputData[[#This Row],[DATE]],"mmm")</f>
        <v>Mar</v>
      </c>
      <c r="P61">
        <f>YEAR(InputData[[#This Row],[DATE]])</f>
        <v>2021</v>
      </c>
    </row>
    <row r="62" spans="1:16" x14ac:dyDescent="0.25">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8">
        <f>VLOOKUP(InputData[[#This Row],[PRODUCT ID]],MasterData[],5,0)</f>
        <v>120</v>
      </c>
      <c r="K62" s="8">
        <f>VLOOKUP(InputData[[#This Row],[PRODUCT ID]],MasterData[],6,0)</f>
        <v>162</v>
      </c>
      <c r="L62" s="8">
        <f>InputData[[#This Row],[BUYING PRIZE]]*InputData[[#This Row],[QUANTITY]]</f>
        <v>960</v>
      </c>
      <c r="M62" s="8">
        <f>InputData[[#This Row],[SELLING PRICE]]*InputData[[#This Row],[QUANTITY]]*(1-InputData[[#This Row],[DISCOUNT %]])</f>
        <v>1296</v>
      </c>
      <c r="N62">
        <f>DAY(InputData[[#This Row],[DATE]])</f>
        <v>18</v>
      </c>
      <c r="O62" t="str">
        <f>TEXT(InputData[[#This Row],[DATE]],"mmm")</f>
        <v>Mar</v>
      </c>
      <c r="P62">
        <f>YEAR(InputData[[#This Row],[DATE]])</f>
        <v>2021</v>
      </c>
    </row>
    <row r="63" spans="1:16" x14ac:dyDescent="0.25">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8">
        <f>VLOOKUP(InputData[[#This Row],[PRODUCT ID]],MasterData[],5,0)</f>
        <v>37</v>
      </c>
      <c r="K63" s="8">
        <f>VLOOKUP(InputData[[#This Row],[PRODUCT ID]],MasterData[],6,0)</f>
        <v>41.81</v>
      </c>
      <c r="L63" s="8">
        <f>InputData[[#This Row],[BUYING PRIZE]]*InputData[[#This Row],[QUANTITY]]</f>
        <v>333</v>
      </c>
      <c r="M63" s="8">
        <f>InputData[[#This Row],[SELLING PRICE]]*InputData[[#This Row],[QUANTITY]]*(1-InputData[[#This Row],[DISCOUNT %]])</f>
        <v>376.29</v>
      </c>
      <c r="N63">
        <f>DAY(InputData[[#This Row],[DATE]])</f>
        <v>19</v>
      </c>
      <c r="O63" t="str">
        <f>TEXT(InputData[[#This Row],[DATE]],"mmm")</f>
        <v>Mar</v>
      </c>
      <c r="P63">
        <f>YEAR(InputData[[#This Row],[DATE]])</f>
        <v>2021</v>
      </c>
    </row>
    <row r="64" spans="1:16" x14ac:dyDescent="0.25">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8">
        <f>VLOOKUP(InputData[[#This Row],[PRODUCT ID]],MasterData[],5,0)</f>
        <v>61</v>
      </c>
      <c r="K64" s="8">
        <f>VLOOKUP(InputData[[#This Row],[PRODUCT ID]],MasterData[],6,0)</f>
        <v>76.25</v>
      </c>
      <c r="L64" s="8">
        <f>InputData[[#This Row],[BUYING PRIZE]]*InputData[[#This Row],[QUANTITY]]</f>
        <v>793</v>
      </c>
      <c r="M64" s="8">
        <f>InputData[[#This Row],[SELLING PRICE]]*InputData[[#This Row],[QUANTITY]]*(1-InputData[[#This Row],[DISCOUNT %]])</f>
        <v>991.25</v>
      </c>
      <c r="N64">
        <f>DAY(InputData[[#This Row],[DATE]])</f>
        <v>21</v>
      </c>
      <c r="O64" t="str">
        <f>TEXT(InputData[[#This Row],[DATE]],"mmm")</f>
        <v>Mar</v>
      </c>
      <c r="P64">
        <f>YEAR(InputData[[#This Row],[DATE]])</f>
        <v>2021</v>
      </c>
    </row>
    <row r="65" spans="1:16" x14ac:dyDescent="0.25">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8">
        <f>VLOOKUP(InputData[[#This Row],[PRODUCT ID]],MasterData[],5,0)</f>
        <v>37</v>
      </c>
      <c r="K65" s="8">
        <f>VLOOKUP(InputData[[#This Row],[PRODUCT ID]],MasterData[],6,0)</f>
        <v>42.55</v>
      </c>
      <c r="L65" s="8">
        <f>InputData[[#This Row],[BUYING PRIZE]]*InputData[[#This Row],[QUANTITY]]</f>
        <v>259</v>
      </c>
      <c r="M65" s="8">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25">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8">
        <f>VLOOKUP(InputData[[#This Row],[PRODUCT ID]],MasterData[],5,0)</f>
        <v>105</v>
      </c>
      <c r="K66" s="8">
        <f>VLOOKUP(InputData[[#This Row],[PRODUCT ID]],MasterData[],6,0)</f>
        <v>142.80000000000001</v>
      </c>
      <c r="L66" s="8">
        <f>InputData[[#This Row],[BUYING PRIZE]]*InputData[[#This Row],[QUANTITY]]</f>
        <v>840</v>
      </c>
      <c r="M66" s="8">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25">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8">
        <f>VLOOKUP(InputData[[#This Row],[PRODUCT ID]],MasterData[],5,0)</f>
        <v>73</v>
      </c>
      <c r="K67" s="8">
        <f>VLOOKUP(InputData[[#This Row],[PRODUCT ID]],MasterData[],6,0)</f>
        <v>94.17</v>
      </c>
      <c r="L67" s="8">
        <f>InputData[[#This Row],[BUYING PRIZE]]*InputData[[#This Row],[QUANTITY]]</f>
        <v>292</v>
      </c>
      <c r="M67" s="8">
        <f>InputData[[#This Row],[SELLING PRICE]]*InputData[[#This Row],[QUANTITY]]*(1-InputData[[#This Row],[DISCOUNT %]])</f>
        <v>376.68</v>
      </c>
      <c r="N67">
        <f>DAY(InputData[[#This Row],[DATE]])</f>
        <v>22</v>
      </c>
      <c r="O67" t="str">
        <f>TEXT(InputData[[#This Row],[DATE]],"mmm")</f>
        <v>Mar</v>
      </c>
      <c r="P67">
        <f>YEAR(InputData[[#This Row],[DATE]])</f>
        <v>2021</v>
      </c>
    </row>
    <row r="68" spans="1:16" x14ac:dyDescent="0.25">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8">
        <f>VLOOKUP(InputData[[#This Row],[PRODUCT ID]],MasterData[],5,0)</f>
        <v>144</v>
      </c>
      <c r="K68" s="8">
        <f>VLOOKUP(InputData[[#This Row],[PRODUCT ID]],MasterData[],6,0)</f>
        <v>156.96</v>
      </c>
      <c r="L68" s="8">
        <f>InputData[[#This Row],[BUYING PRIZE]]*InputData[[#This Row],[QUANTITY]]</f>
        <v>2016</v>
      </c>
      <c r="M68" s="8">
        <f>InputData[[#This Row],[SELLING PRICE]]*InputData[[#This Row],[QUANTITY]]*(1-InputData[[#This Row],[DISCOUNT %]])</f>
        <v>2197.44</v>
      </c>
      <c r="N68">
        <f>DAY(InputData[[#This Row],[DATE]])</f>
        <v>25</v>
      </c>
      <c r="O68" t="str">
        <f>TEXT(InputData[[#This Row],[DATE]],"mmm")</f>
        <v>Mar</v>
      </c>
      <c r="P68">
        <f>YEAR(InputData[[#This Row],[DATE]])</f>
        <v>2021</v>
      </c>
    </row>
    <row r="69" spans="1:16" x14ac:dyDescent="0.25">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8">
        <f>VLOOKUP(InputData[[#This Row],[PRODUCT ID]],MasterData[],5,0)</f>
        <v>75</v>
      </c>
      <c r="K69" s="8">
        <f>VLOOKUP(InputData[[#This Row],[PRODUCT ID]],MasterData[],6,0)</f>
        <v>85.5</v>
      </c>
      <c r="L69" s="8">
        <f>InputData[[#This Row],[BUYING PRIZE]]*InputData[[#This Row],[QUANTITY]]</f>
        <v>300</v>
      </c>
      <c r="M69" s="8">
        <f>InputData[[#This Row],[SELLING PRICE]]*InputData[[#This Row],[QUANTITY]]*(1-InputData[[#This Row],[DISCOUNT %]])</f>
        <v>342</v>
      </c>
      <c r="N69">
        <f>DAY(InputData[[#This Row],[DATE]])</f>
        <v>25</v>
      </c>
      <c r="O69" t="str">
        <f>TEXT(InputData[[#This Row],[DATE]],"mmm")</f>
        <v>Mar</v>
      </c>
      <c r="P69">
        <f>YEAR(InputData[[#This Row],[DATE]])</f>
        <v>2021</v>
      </c>
    </row>
    <row r="70" spans="1:16" x14ac:dyDescent="0.25">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8">
        <f>VLOOKUP(InputData[[#This Row],[PRODUCT ID]],MasterData[],5,0)</f>
        <v>47</v>
      </c>
      <c r="K70" s="8">
        <f>VLOOKUP(InputData[[#This Row],[PRODUCT ID]],MasterData[],6,0)</f>
        <v>53.11</v>
      </c>
      <c r="L70" s="8">
        <f>InputData[[#This Row],[BUYING PRIZE]]*InputData[[#This Row],[QUANTITY]]</f>
        <v>376</v>
      </c>
      <c r="M70" s="8">
        <f>InputData[[#This Row],[SELLING PRICE]]*InputData[[#This Row],[QUANTITY]]*(1-InputData[[#This Row],[DISCOUNT %]])</f>
        <v>424.88</v>
      </c>
      <c r="N70">
        <f>DAY(InputData[[#This Row],[DATE]])</f>
        <v>25</v>
      </c>
      <c r="O70" t="str">
        <f>TEXT(InputData[[#This Row],[DATE]],"mmm")</f>
        <v>Mar</v>
      </c>
      <c r="P70">
        <f>YEAR(InputData[[#This Row],[DATE]])</f>
        <v>2021</v>
      </c>
    </row>
    <row r="71" spans="1:16" x14ac:dyDescent="0.25">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8">
        <f>VLOOKUP(InputData[[#This Row],[PRODUCT ID]],MasterData[],5,0)</f>
        <v>72</v>
      </c>
      <c r="K71" s="8">
        <f>VLOOKUP(InputData[[#This Row],[PRODUCT ID]],MasterData[],6,0)</f>
        <v>79.92</v>
      </c>
      <c r="L71" s="8">
        <f>InputData[[#This Row],[BUYING PRIZE]]*InputData[[#This Row],[QUANTITY]]</f>
        <v>144</v>
      </c>
      <c r="M71" s="8">
        <f>InputData[[#This Row],[SELLING PRICE]]*InputData[[#This Row],[QUANTITY]]*(1-InputData[[#This Row],[DISCOUNT %]])</f>
        <v>159.84</v>
      </c>
      <c r="N71">
        <f>DAY(InputData[[#This Row],[DATE]])</f>
        <v>25</v>
      </c>
      <c r="O71" t="str">
        <f>TEXT(InputData[[#This Row],[DATE]],"mmm")</f>
        <v>Mar</v>
      </c>
      <c r="P71">
        <f>YEAR(InputData[[#This Row],[DATE]])</f>
        <v>2021</v>
      </c>
    </row>
    <row r="72" spans="1:16" x14ac:dyDescent="0.25">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8">
        <f>VLOOKUP(InputData[[#This Row],[PRODUCT ID]],MasterData[],5,0)</f>
        <v>98</v>
      </c>
      <c r="K72" s="8">
        <f>VLOOKUP(InputData[[#This Row],[PRODUCT ID]],MasterData[],6,0)</f>
        <v>103.88</v>
      </c>
      <c r="L72" s="8">
        <f>InputData[[#This Row],[BUYING PRIZE]]*InputData[[#This Row],[QUANTITY]]</f>
        <v>392</v>
      </c>
      <c r="M72" s="8">
        <f>InputData[[#This Row],[SELLING PRICE]]*InputData[[#This Row],[QUANTITY]]*(1-InputData[[#This Row],[DISCOUNT %]])</f>
        <v>415.52</v>
      </c>
      <c r="N72">
        <f>DAY(InputData[[#This Row],[DATE]])</f>
        <v>26</v>
      </c>
      <c r="O72" t="str">
        <f>TEXT(InputData[[#This Row],[DATE]],"mmm")</f>
        <v>Mar</v>
      </c>
      <c r="P72">
        <f>YEAR(InputData[[#This Row],[DATE]])</f>
        <v>2021</v>
      </c>
    </row>
    <row r="73" spans="1:16" x14ac:dyDescent="0.25">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8">
        <f>VLOOKUP(InputData[[#This Row],[PRODUCT ID]],MasterData[],5,0)</f>
        <v>120</v>
      </c>
      <c r="K73" s="8">
        <f>VLOOKUP(InputData[[#This Row],[PRODUCT ID]],MasterData[],6,0)</f>
        <v>162</v>
      </c>
      <c r="L73" s="8">
        <f>InputData[[#This Row],[BUYING PRIZE]]*InputData[[#This Row],[QUANTITY]]</f>
        <v>120</v>
      </c>
      <c r="M73" s="8">
        <f>InputData[[#This Row],[SELLING PRICE]]*InputData[[#This Row],[QUANTITY]]*(1-InputData[[#This Row],[DISCOUNT %]])</f>
        <v>162</v>
      </c>
      <c r="N73">
        <f>DAY(InputData[[#This Row],[DATE]])</f>
        <v>26</v>
      </c>
      <c r="O73" t="str">
        <f>TEXT(InputData[[#This Row],[DATE]],"mmm")</f>
        <v>Mar</v>
      </c>
      <c r="P73">
        <f>YEAR(InputData[[#This Row],[DATE]])</f>
        <v>2021</v>
      </c>
    </row>
    <row r="74" spans="1:16" x14ac:dyDescent="0.25">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8">
        <f>VLOOKUP(InputData[[#This Row],[PRODUCT ID]],MasterData[],5,0)</f>
        <v>148</v>
      </c>
      <c r="K74" s="8">
        <f>VLOOKUP(InputData[[#This Row],[PRODUCT ID]],MasterData[],6,0)</f>
        <v>164.28</v>
      </c>
      <c r="L74" s="8">
        <f>InputData[[#This Row],[BUYING PRIZE]]*InputData[[#This Row],[QUANTITY]]</f>
        <v>1332</v>
      </c>
      <c r="M74" s="8">
        <f>InputData[[#This Row],[SELLING PRICE]]*InputData[[#This Row],[QUANTITY]]*(1-InputData[[#This Row],[DISCOUNT %]])</f>
        <v>1478.52</v>
      </c>
      <c r="N74">
        <f>DAY(InputData[[#This Row],[DATE]])</f>
        <v>26</v>
      </c>
      <c r="O74" t="str">
        <f>TEXT(InputData[[#This Row],[DATE]],"mmm")</f>
        <v>Mar</v>
      </c>
      <c r="P74">
        <f>YEAR(InputData[[#This Row],[DATE]])</f>
        <v>2021</v>
      </c>
    </row>
    <row r="75" spans="1:16" x14ac:dyDescent="0.25">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8">
        <f>VLOOKUP(InputData[[#This Row],[PRODUCT ID]],MasterData[],5,0)</f>
        <v>148</v>
      </c>
      <c r="K75" s="8">
        <f>VLOOKUP(InputData[[#This Row],[PRODUCT ID]],MasterData[],6,0)</f>
        <v>201.28</v>
      </c>
      <c r="L75" s="8">
        <f>InputData[[#This Row],[BUYING PRIZE]]*InputData[[#This Row],[QUANTITY]]</f>
        <v>444</v>
      </c>
      <c r="M75" s="8">
        <f>InputData[[#This Row],[SELLING PRICE]]*InputData[[#This Row],[QUANTITY]]*(1-InputData[[#This Row],[DISCOUNT %]])</f>
        <v>603.84</v>
      </c>
      <c r="N75">
        <f>DAY(InputData[[#This Row],[DATE]])</f>
        <v>27</v>
      </c>
      <c r="O75" t="str">
        <f>TEXT(InputData[[#This Row],[DATE]],"mmm")</f>
        <v>Mar</v>
      </c>
      <c r="P75">
        <f>YEAR(InputData[[#This Row],[DATE]])</f>
        <v>2021</v>
      </c>
    </row>
    <row r="76" spans="1:16" x14ac:dyDescent="0.25">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8">
        <f>VLOOKUP(InputData[[#This Row],[PRODUCT ID]],MasterData[],5,0)</f>
        <v>43</v>
      </c>
      <c r="K76" s="8">
        <f>VLOOKUP(InputData[[#This Row],[PRODUCT ID]],MasterData[],6,0)</f>
        <v>47.730000000000004</v>
      </c>
      <c r="L76" s="8">
        <f>InputData[[#This Row],[BUYING PRIZE]]*InputData[[#This Row],[QUANTITY]]</f>
        <v>344</v>
      </c>
      <c r="M76" s="8">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25">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8">
        <f>VLOOKUP(InputData[[#This Row],[PRODUCT ID]],MasterData[],5,0)</f>
        <v>72</v>
      </c>
      <c r="K77" s="8">
        <f>VLOOKUP(InputData[[#This Row],[PRODUCT ID]],MasterData[],6,0)</f>
        <v>79.92</v>
      </c>
      <c r="L77" s="8">
        <f>InputData[[#This Row],[BUYING PRIZE]]*InputData[[#This Row],[QUANTITY]]</f>
        <v>72</v>
      </c>
      <c r="M77" s="8">
        <f>InputData[[#This Row],[SELLING PRICE]]*InputData[[#This Row],[QUANTITY]]*(1-InputData[[#This Row],[DISCOUNT %]])</f>
        <v>79.92</v>
      </c>
      <c r="N77">
        <f>DAY(InputData[[#This Row],[DATE]])</f>
        <v>30</v>
      </c>
      <c r="O77" t="str">
        <f>TEXT(InputData[[#This Row],[DATE]],"mmm")</f>
        <v>Mar</v>
      </c>
      <c r="P77">
        <f>YEAR(InputData[[#This Row],[DATE]])</f>
        <v>2021</v>
      </c>
    </row>
    <row r="78" spans="1:16" x14ac:dyDescent="0.25">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8">
        <f>VLOOKUP(InputData[[#This Row],[PRODUCT ID]],MasterData[],5,0)</f>
        <v>120</v>
      </c>
      <c r="K78" s="8">
        <f>VLOOKUP(InputData[[#This Row],[PRODUCT ID]],MasterData[],6,0)</f>
        <v>162</v>
      </c>
      <c r="L78" s="8">
        <f>InputData[[#This Row],[BUYING PRIZE]]*InputData[[#This Row],[QUANTITY]]</f>
        <v>360</v>
      </c>
      <c r="M78" s="8">
        <f>InputData[[#This Row],[SELLING PRICE]]*InputData[[#This Row],[QUANTITY]]*(1-InputData[[#This Row],[DISCOUNT %]])</f>
        <v>486</v>
      </c>
      <c r="N78">
        <f>DAY(InputData[[#This Row],[DATE]])</f>
        <v>31</v>
      </c>
      <c r="O78" t="str">
        <f>TEXT(InputData[[#This Row],[DATE]],"mmm")</f>
        <v>Mar</v>
      </c>
      <c r="P78">
        <f>YEAR(InputData[[#This Row],[DATE]])</f>
        <v>2021</v>
      </c>
    </row>
    <row r="79" spans="1:16" x14ac:dyDescent="0.25">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8">
        <f>VLOOKUP(InputData[[#This Row],[PRODUCT ID]],MasterData[],5,0)</f>
        <v>90</v>
      </c>
      <c r="K79" s="8">
        <f>VLOOKUP(InputData[[#This Row],[PRODUCT ID]],MasterData[],6,0)</f>
        <v>115.2</v>
      </c>
      <c r="L79" s="8">
        <f>InputData[[#This Row],[BUYING PRIZE]]*InputData[[#This Row],[QUANTITY]]</f>
        <v>360</v>
      </c>
      <c r="M79" s="8">
        <f>InputData[[#This Row],[SELLING PRICE]]*InputData[[#This Row],[QUANTITY]]*(1-InputData[[#This Row],[DISCOUNT %]])</f>
        <v>460.8</v>
      </c>
      <c r="N79">
        <f>DAY(InputData[[#This Row],[DATE]])</f>
        <v>4</v>
      </c>
      <c r="O79" t="str">
        <f>TEXT(InputData[[#This Row],[DATE]],"mmm")</f>
        <v>Apr</v>
      </c>
      <c r="P79">
        <f>YEAR(InputData[[#This Row],[DATE]])</f>
        <v>2021</v>
      </c>
    </row>
    <row r="80" spans="1:16" x14ac:dyDescent="0.25">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8">
        <f>VLOOKUP(InputData[[#This Row],[PRODUCT ID]],MasterData[],5,0)</f>
        <v>6</v>
      </c>
      <c r="K80" s="8">
        <f>VLOOKUP(InputData[[#This Row],[PRODUCT ID]],MasterData[],6,0)</f>
        <v>7.8599999999999994</v>
      </c>
      <c r="L80" s="8">
        <f>InputData[[#This Row],[BUYING PRIZE]]*InputData[[#This Row],[QUANTITY]]</f>
        <v>54</v>
      </c>
      <c r="M80" s="8">
        <f>InputData[[#This Row],[SELLING PRICE]]*InputData[[#This Row],[QUANTITY]]*(1-InputData[[#This Row],[DISCOUNT %]])</f>
        <v>70.739999999999995</v>
      </c>
      <c r="N80">
        <f>DAY(InputData[[#This Row],[DATE]])</f>
        <v>4</v>
      </c>
      <c r="O80" t="str">
        <f>TEXT(InputData[[#This Row],[DATE]],"mmm")</f>
        <v>Apr</v>
      </c>
      <c r="P80">
        <f>YEAR(InputData[[#This Row],[DATE]])</f>
        <v>2021</v>
      </c>
    </row>
    <row r="81" spans="1:16" x14ac:dyDescent="0.25">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8">
        <f>VLOOKUP(InputData[[#This Row],[PRODUCT ID]],MasterData[],5,0)</f>
        <v>93</v>
      </c>
      <c r="K81" s="8">
        <f>VLOOKUP(InputData[[#This Row],[PRODUCT ID]],MasterData[],6,0)</f>
        <v>104.16</v>
      </c>
      <c r="L81" s="8">
        <f>InputData[[#This Row],[BUYING PRIZE]]*InputData[[#This Row],[QUANTITY]]</f>
        <v>1395</v>
      </c>
      <c r="M81" s="8">
        <f>InputData[[#This Row],[SELLING PRICE]]*InputData[[#This Row],[QUANTITY]]*(1-InputData[[#This Row],[DISCOUNT %]])</f>
        <v>1562.3999999999999</v>
      </c>
      <c r="N81">
        <f>DAY(InputData[[#This Row],[DATE]])</f>
        <v>5</v>
      </c>
      <c r="O81" t="str">
        <f>TEXT(InputData[[#This Row],[DATE]],"mmm")</f>
        <v>Apr</v>
      </c>
      <c r="P81">
        <f>YEAR(InputData[[#This Row],[DATE]])</f>
        <v>2021</v>
      </c>
    </row>
    <row r="82" spans="1:16" x14ac:dyDescent="0.25">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8">
        <f>VLOOKUP(InputData[[#This Row],[PRODUCT ID]],MasterData[],5,0)</f>
        <v>133</v>
      </c>
      <c r="K82" s="8">
        <f>VLOOKUP(InputData[[#This Row],[PRODUCT ID]],MasterData[],6,0)</f>
        <v>155.61000000000001</v>
      </c>
      <c r="L82" s="8">
        <f>InputData[[#This Row],[BUYING PRIZE]]*InputData[[#This Row],[QUANTITY]]</f>
        <v>399</v>
      </c>
      <c r="M82" s="8">
        <f>InputData[[#This Row],[SELLING PRICE]]*InputData[[#This Row],[QUANTITY]]*(1-InputData[[#This Row],[DISCOUNT %]])</f>
        <v>466.83000000000004</v>
      </c>
      <c r="N82">
        <f>DAY(InputData[[#This Row],[DATE]])</f>
        <v>9</v>
      </c>
      <c r="O82" t="str">
        <f>TEXT(InputData[[#This Row],[DATE]],"mmm")</f>
        <v>Apr</v>
      </c>
      <c r="P82">
        <f>YEAR(InputData[[#This Row],[DATE]])</f>
        <v>2021</v>
      </c>
    </row>
    <row r="83" spans="1:16" x14ac:dyDescent="0.25">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8">
        <f>VLOOKUP(InputData[[#This Row],[PRODUCT ID]],MasterData[],5,0)</f>
        <v>121</v>
      </c>
      <c r="K83" s="8">
        <f>VLOOKUP(InputData[[#This Row],[PRODUCT ID]],MasterData[],6,0)</f>
        <v>141.57</v>
      </c>
      <c r="L83" s="8">
        <f>InputData[[#This Row],[BUYING PRIZE]]*InputData[[#This Row],[QUANTITY]]</f>
        <v>1694</v>
      </c>
      <c r="M83" s="8">
        <f>InputData[[#This Row],[SELLING PRICE]]*InputData[[#This Row],[QUANTITY]]*(1-InputData[[#This Row],[DISCOUNT %]])</f>
        <v>1981.98</v>
      </c>
      <c r="N83">
        <f>DAY(InputData[[#This Row],[DATE]])</f>
        <v>10</v>
      </c>
      <c r="O83" t="str">
        <f>TEXT(InputData[[#This Row],[DATE]],"mmm")</f>
        <v>Apr</v>
      </c>
      <c r="P83">
        <f>YEAR(InputData[[#This Row],[DATE]])</f>
        <v>2021</v>
      </c>
    </row>
    <row r="84" spans="1:16" x14ac:dyDescent="0.25">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8">
        <f>VLOOKUP(InputData[[#This Row],[PRODUCT ID]],MasterData[],5,0)</f>
        <v>67</v>
      </c>
      <c r="K84" s="8">
        <f>VLOOKUP(InputData[[#This Row],[PRODUCT ID]],MasterData[],6,0)</f>
        <v>85.76</v>
      </c>
      <c r="L84" s="8">
        <f>InputData[[#This Row],[BUYING PRIZE]]*InputData[[#This Row],[QUANTITY]]</f>
        <v>201</v>
      </c>
      <c r="M84" s="8">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25">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8">
        <f>VLOOKUP(InputData[[#This Row],[PRODUCT ID]],MasterData[],5,0)</f>
        <v>47</v>
      </c>
      <c r="K85" s="8">
        <f>VLOOKUP(InputData[[#This Row],[PRODUCT ID]],MasterData[],6,0)</f>
        <v>53.11</v>
      </c>
      <c r="L85" s="8">
        <f>InputData[[#This Row],[BUYING PRIZE]]*InputData[[#This Row],[QUANTITY]]</f>
        <v>188</v>
      </c>
      <c r="M85" s="8">
        <f>InputData[[#This Row],[SELLING PRICE]]*InputData[[#This Row],[QUANTITY]]*(1-InputData[[#This Row],[DISCOUNT %]])</f>
        <v>212.44</v>
      </c>
      <c r="N85">
        <f>DAY(InputData[[#This Row],[DATE]])</f>
        <v>12</v>
      </c>
      <c r="O85" t="str">
        <f>TEXT(InputData[[#This Row],[DATE]],"mmm")</f>
        <v>Apr</v>
      </c>
      <c r="P85">
        <f>YEAR(InputData[[#This Row],[DATE]])</f>
        <v>2021</v>
      </c>
    </row>
    <row r="86" spans="1:16" x14ac:dyDescent="0.25">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8">
        <f>VLOOKUP(InputData[[#This Row],[PRODUCT ID]],MasterData[],5,0)</f>
        <v>48</v>
      </c>
      <c r="K86" s="8">
        <f>VLOOKUP(InputData[[#This Row],[PRODUCT ID]],MasterData[],6,0)</f>
        <v>57.120000000000005</v>
      </c>
      <c r="L86" s="8">
        <f>InputData[[#This Row],[BUYING PRIZE]]*InputData[[#This Row],[QUANTITY]]</f>
        <v>432</v>
      </c>
      <c r="M86" s="8">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25">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8">
        <f>VLOOKUP(InputData[[#This Row],[PRODUCT ID]],MasterData[],5,0)</f>
        <v>95</v>
      </c>
      <c r="K87" s="8">
        <f>VLOOKUP(InputData[[#This Row],[PRODUCT ID]],MasterData[],6,0)</f>
        <v>119.7</v>
      </c>
      <c r="L87" s="8">
        <f>InputData[[#This Row],[BUYING PRIZE]]*InputData[[#This Row],[QUANTITY]]</f>
        <v>1235</v>
      </c>
      <c r="M87" s="8">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25">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8">
        <f>VLOOKUP(InputData[[#This Row],[PRODUCT ID]],MasterData[],5,0)</f>
        <v>134</v>
      </c>
      <c r="K88" s="8">
        <f>VLOOKUP(InputData[[#This Row],[PRODUCT ID]],MasterData[],6,0)</f>
        <v>156.78</v>
      </c>
      <c r="L88" s="8">
        <f>InputData[[#This Row],[BUYING PRIZE]]*InputData[[#This Row],[QUANTITY]]</f>
        <v>402</v>
      </c>
      <c r="M88" s="8">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25">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8">
        <f>VLOOKUP(InputData[[#This Row],[PRODUCT ID]],MasterData[],5,0)</f>
        <v>37</v>
      </c>
      <c r="K89" s="8">
        <f>VLOOKUP(InputData[[#This Row],[PRODUCT ID]],MasterData[],6,0)</f>
        <v>49.21</v>
      </c>
      <c r="L89" s="8">
        <f>InputData[[#This Row],[BUYING PRIZE]]*InputData[[#This Row],[QUANTITY]]</f>
        <v>555</v>
      </c>
      <c r="M89" s="8">
        <f>InputData[[#This Row],[SELLING PRICE]]*InputData[[#This Row],[QUANTITY]]*(1-InputData[[#This Row],[DISCOUNT %]])</f>
        <v>738.15</v>
      </c>
      <c r="N89">
        <f>DAY(InputData[[#This Row],[DATE]])</f>
        <v>16</v>
      </c>
      <c r="O89" t="str">
        <f>TEXT(InputData[[#This Row],[DATE]],"mmm")</f>
        <v>Apr</v>
      </c>
      <c r="P89">
        <f>YEAR(InputData[[#This Row],[DATE]])</f>
        <v>2021</v>
      </c>
    </row>
    <row r="90" spans="1:16" x14ac:dyDescent="0.25">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8">
        <f>VLOOKUP(InputData[[#This Row],[PRODUCT ID]],MasterData[],5,0)</f>
        <v>72</v>
      </c>
      <c r="K90" s="8">
        <f>VLOOKUP(InputData[[#This Row],[PRODUCT ID]],MasterData[],6,0)</f>
        <v>79.92</v>
      </c>
      <c r="L90" s="8">
        <f>InputData[[#This Row],[BUYING PRIZE]]*InputData[[#This Row],[QUANTITY]]</f>
        <v>648</v>
      </c>
      <c r="M90" s="8">
        <f>InputData[[#This Row],[SELLING PRICE]]*InputData[[#This Row],[QUANTITY]]*(1-InputData[[#This Row],[DISCOUNT %]])</f>
        <v>719.28</v>
      </c>
      <c r="N90">
        <f>DAY(InputData[[#This Row],[DATE]])</f>
        <v>18</v>
      </c>
      <c r="O90" t="str">
        <f>TEXT(InputData[[#This Row],[DATE]],"mmm")</f>
        <v>Apr</v>
      </c>
      <c r="P90">
        <f>YEAR(InputData[[#This Row],[DATE]])</f>
        <v>2021</v>
      </c>
    </row>
    <row r="91" spans="1:16" x14ac:dyDescent="0.25">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8">
        <f>VLOOKUP(InputData[[#This Row],[PRODUCT ID]],MasterData[],5,0)</f>
        <v>150</v>
      </c>
      <c r="K91" s="8">
        <f>VLOOKUP(InputData[[#This Row],[PRODUCT ID]],MasterData[],6,0)</f>
        <v>210</v>
      </c>
      <c r="L91" s="8">
        <f>InputData[[#This Row],[BUYING PRIZE]]*InputData[[#This Row],[QUANTITY]]</f>
        <v>1950</v>
      </c>
      <c r="M91" s="8">
        <f>InputData[[#This Row],[SELLING PRICE]]*InputData[[#This Row],[QUANTITY]]*(1-InputData[[#This Row],[DISCOUNT %]])</f>
        <v>2730</v>
      </c>
      <c r="N91">
        <f>DAY(InputData[[#This Row],[DATE]])</f>
        <v>18</v>
      </c>
      <c r="O91" t="str">
        <f>TEXT(InputData[[#This Row],[DATE]],"mmm")</f>
        <v>Apr</v>
      </c>
      <c r="P91">
        <f>YEAR(InputData[[#This Row],[DATE]])</f>
        <v>2021</v>
      </c>
    </row>
    <row r="92" spans="1:16" x14ac:dyDescent="0.25">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8">
        <f>VLOOKUP(InputData[[#This Row],[PRODUCT ID]],MasterData[],5,0)</f>
        <v>120</v>
      </c>
      <c r="K92" s="8">
        <f>VLOOKUP(InputData[[#This Row],[PRODUCT ID]],MasterData[],6,0)</f>
        <v>162</v>
      </c>
      <c r="L92" s="8">
        <f>InputData[[#This Row],[BUYING PRIZE]]*InputData[[#This Row],[QUANTITY]]</f>
        <v>720</v>
      </c>
      <c r="M92" s="8">
        <f>InputData[[#This Row],[SELLING PRICE]]*InputData[[#This Row],[QUANTITY]]*(1-InputData[[#This Row],[DISCOUNT %]])</f>
        <v>972</v>
      </c>
      <c r="N92">
        <f>DAY(InputData[[#This Row],[DATE]])</f>
        <v>23</v>
      </c>
      <c r="O92" t="str">
        <f>TEXT(InputData[[#This Row],[DATE]],"mmm")</f>
        <v>Apr</v>
      </c>
      <c r="P92">
        <f>YEAR(InputData[[#This Row],[DATE]])</f>
        <v>2021</v>
      </c>
    </row>
    <row r="93" spans="1:16" x14ac:dyDescent="0.25">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8">
        <f>VLOOKUP(InputData[[#This Row],[PRODUCT ID]],MasterData[],5,0)</f>
        <v>37</v>
      </c>
      <c r="K93" s="8">
        <f>VLOOKUP(InputData[[#This Row],[PRODUCT ID]],MasterData[],6,0)</f>
        <v>41.81</v>
      </c>
      <c r="L93" s="8">
        <f>InputData[[#This Row],[BUYING PRIZE]]*InputData[[#This Row],[QUANTITY]]</f>
        <v>370</v>
      </c>
      <c r="M93" s="8">
        <f>InputData[[#This Row],[SELLING PRICE]]*InputData[[#This Row],[QUANTITY]]*(1-InputData[[#This Row],[DISCOUNT %]])</f>
        <v>418.1</v>
      </c>
      <c r="N93">
        <f>DAY(InputData[[#This Row],[DATE]])</f>
        <v>23</v>
      </c>
      <c r="O93" t="str">
        <f>TEXT(InputData[[#This Row],[DATE]],"mmm")</f>
        <v>Apr</v>
      </c>
      <c r="P93">
        <f>YEAR(InputData[[#This Row],[DATE]])</f>
        <v>2021</v>
      </c>
    </row>
    <row r="94" spans="1:16" x14ac:dyDescent="0.25">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8">
        <f>VLOOKUP(InputData[[#This Row],[PRODUCT ID]],MasterData[],5,0)</f>
        <v>148</v>
      </c>
      <c r="K94" s="8">
        <f>VLOOKUP(InputData[[#This Row],[PRODUCT ID]],MasterData[],6,0)</f>
        <v>201.28</v>
      </c>
      <c r="L94" s="8">
        <f>InputData[[#This Row],[BUYING PRIZE]]*InputData[[#This Row],[QUANTITY]]</f>
        <v>296</v>
      </c>
      <c r="M94" s="8">
        <f>InputData[[#This Row],[SELLING PRICE]]*InputData[[#This Row],[QUANTITY]]*(1-InputData[[#This Row],[DISCOUNT %]])</f>
        <v>402.56</v>
      </c>
      <c r="N94">
        <f>DAY(InputData[[#This Row],[DATE]])</f>
        <v>24</v>
      </c>
      <c r="O94" t="str">
        <f>TEXT(InputData[[#This Row],[DATE]],"mmm")</f>
        <v>Apr</v>
      </c>
      <c r="P94">
        <f>YEAR(InputData[[#This Row],[DATE]])</f>
        <v>2021</v>
      </c>
    </row>
    <row r="95" spans="1:16" x14ac:dyDescent="0.25">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8">
        <f>VLOOKUP(InputData[[#This Row],[PRODUCT ID]],MasterData[],5,0)</f>
        <v>67</v>
      </c>
      <c r="K95" s="8">
        <f>VLOOKUP(InputData[[#This Row],[PRODUCT ID]],MasterData[],6,0)</f>
        <v>85.76</v>
      </c>
      <c r="L95" s="8">
        <f>InputData[[#This Row],[BUYING PRIZE]]*InputData[[#This Row],[QUANTITY]]</f>
        <v>201</v>
      </c>
      <c r="M95" s="8">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25">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8">
        <f>VLOOKUP(InputData[[#This Row],[PRODUCT ID]],MasterData[],5,0)</f>
        <v>148</v>
      </c>
      <c r="K96" s="8">
        <f>VLOOKUP(InputData[[#This Row],[PRODUCT ID]],MasterData[],6,0)</f>
        <v>201.28</v>
      </c>
      <c r="L96" s="8">
        <f>InputData[[#This Row],[BUYING PRIZE]]*InputData[[#This Row],[QUANTITY]]</f>
        <v>1036</v>
      </c>
      <c r="M96" s="8">
        <f>InputData[[#This Row],[SELLING PRICE]]*InputData[[#This Row],[QUANTITY]]*(1-InputData[[#This Row],[DISCOUNT %]])</f>
        <v>1408.96</v>
      </c>
      <c r="N96">
        <f>DAY(InputData[[#This Row],[DATE]])</f>
        <v>29</v>
      </c>
      <c r="O96" t="str">
        <f>TEXT(InputData[[#This Row],[DATE]],"mmm")</f>
        <v>Apr</v>
      </c>
      <c r="P96">
        <f>YEAR(InputData[[#This Row],[DATE]])</f>
        <v>2021</v>
      </c>
    </row>
    <row r="97" spans="1:16" x14ac:dyDescent="0.25">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8">
        <f>VLOOKUP(InputData[[#This Row],[PRODUCT ID]],MasterData[],5,0)</f>
        <v>47</v>
      </c>
      <c r="K97" s="8">
        <f>VLOOKUP(InputData[[#This Row],[PRODUCT ID]],MasterData[],6,0)</f>
        <v>53.11</v>
      </c>
      <c r="L97" s="8">
        <f>InputData[[#This Row],[BUYING PRIZE]]*InputData[[#This Row],[QUANTITY]]</f>
        <v>47</v>
      </c>
      <c r="M97" s="8">
        <f>InputData[[#This Row],[SELLING PRICE]]*InputData[[#This Row],[QUANTITY]]*(1-InputData[[#This Row],[DISCOUNT %]])</f>
        <v>53.11</v>
      </c>
      <c r="N97">
        <f>DAY(InputData[[#This Row],[DATE]])</f>
        <v>30</v>
      </c>
      <c r="O97" t="str">
        <f>TEXT(InputData[[#This Row],[DATE]],"mmm")</f>
        <v>Apr</v>
      </c>
      <c r="P97">
        <f>YEAR(InputData[[#This Row],[DATE]])</f>
        <v>2021</v>
      </c>
    </row>
    <row r="98" spans="1:16" x14ac:dyDescent="0.25">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8">
        <f>VLOOKUP(InputData[[#This Row],[PRODUCT ID]],MasterData[],5,0)</f>
        <v>37</v>
      </c>
      <c r="K98" s="8">
        <f>VLOOKUP(InputData[[#This Row],[PRODUCT ID]],MasterData[],6,0)</f>
        <v>49.21</v>
      </c>
      <c r="L98" s="8">
        <f>InputData[[#This Row],[BUYING PRIZE]]*InputData[[#This Row],[QUANTITY]]</f>
        <v>111</v>
      </c>
      <c r="M98" s="8">
        <f>InputData[[#This Row],[SELLING PRICE]]*InputData[[#This Row],[QUANTITY]]*(1-InputData[[#This Row],[DISCOUNT %]])</f>
        <v>147.63</v>
      </c>
      <c r="N98">
        <f>DAY(InputData[[#This Row],[DATE]])</f>
        <v>1</v>
      </c>
      <c r="O98" t="str">
        <f>TEXT(InputData[[#This Row],[DATE]],"mmm")</f>
        <v>May</v>
      </c>
      <c r="P98">
        <f>YEAR(InputData[[#This Row],[DATE]])</f>
        <v>2021</v>
      </c>
    </row>
    <row r="99" spans="1:16" x14ac:dyDescent="0.25">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8">
        <f>VLOOKUP(InputData[[#This Row],[PRODUCT ID]],MasterData[],5,0)</f>
        <v>120</v>
      </c>
      <c r="K99" s="8">
        <f>VLOOKUP(InputData[[#This Row],[PRODUCT ID]],MasterData[],6,0)</f>
        <v>162</v>
      </c>
      <c r="L99" s="8">
        <f>InputData[[#This Row],[BUYING PRIZE]]*InputData[[#This Row],[QUANTITY]]</f>
        <v>120</v>
      </c>
      <c r="M99" s="8">
        <f>InputData[[#This Row],[SELLING PRICE]]*InputData[[#This Row],[QUANTITY]]*(1-InputData[[#This Row],[DISCOUNT %]])</f>
        <v>162</v>
      </c>
      <c r="N99">
        <f>DAY(InputData[[#This Row],[DATE]])</f>
        <v>1</v>
      </c>
      <c r="O99" t="str">
        <f>TEXT(InputData[[#This Row],[DATE]],"mmm")</f>
        <v>May</v>
      </c>
      <c r="P99">
        <f>YEAR(InputData[[#This Row],[DATE]])</f>
        <v>2021</v>
      </c>
    </row>
    <row r="100" spans="1:16" x14ac:dyDescent="0.25">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8">
        <f>VLOOKUP(InputData[[#This Row],[PRODUCT ID]],MasterData[],5,0)</f>
        <v>55</v>
      </c>
      <c r="K100" s="8">
        <f>VLOOKUP(InputData[[#This Row],[PRODUCT ID]],MasterData[],6,0)</f>
        <v>58.3</v>
      </c>
      <c r="L100" s="8">
        <f>InputData[[#This Row],[BUYING PRIZE]]*InputData[[#This Row],[QUANTITY]]</f>
        <v>165</v>
      </c>
      <c r="M100" s="8">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25">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8">
        <f>VLOOKUP(InputData[[#This Row],[PRODUCT ID]],MasterData[],5,0)</f>
        <v>12</v>
      </c>
      <c r="K101" s="8">
        <f>VLOOKUP(InputData[[#This Row],[PRODUCT ID]],MasterData[],6,0)</f>
        <v>15.719999999999999</v>
      </c>
      <c r="L101" s="8">
        <f>InputData[[#This Row],[BUYING PRIZE]]*InputData[[#This Row],[QUANTITY]]</f>
        <v>156</v>
      </c>
      <c r="M101" s="8">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25">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8">
        <f>VLOOKUP(InputData[[#This Row],[PRODUCT ID]],MasterData[],5,0)</f>
        <v>112</v>
      </c>
      <c r="K102" s="8">
        <f>VLOOKUP(InputData[[#This Row],[PRODUCT ID]],MasterData[],6,0)</f>
        <v>146.72</v>
      </c>
      <c r="L102" s="8">
        <f>InputData[[#This Row],[BUYING PRIZE]]*InputData[[#This Row],[QUANTITY]]</f>
        <v>448</v>
      </c>
      <c r="M102" s="8">
        <f>InputData[[#This Row],[SELLING PRICE]]*InputData[[#This Row],[QUANTITY]]*(1-InputData[[#This Row],[DISCOUNT %]])</f>
        <v>586.88</v>
      </c>
      <c r="N102">
        <f>DAY(InputData[[#This Row],[DATE]])</f>
        <v>4</v>
      </c>
      <c r="O102" t="str">
        <f>TEXT(InputData[[#This Row],[DATE]],"mmm")</f>
        <v>May</v>
      </c>
      <c r="P102">
        <f>YEAR(InputData[[#This Row],[DATE]])</f>
        <v>2021</v>
      </c>
    </row>
    <row r="103" spans="1:16" x14ac:dyDescent="0.25">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8">
        <f>VLOOKUP(InputData[[#This Row],[PRODUCT ID]],MasterData[],5,0)</f>
        <v>6</v>
      </c>
      <c r="K103" s="8">
        <f>VLOOKUP(InputData[[#This Row],[PRODUCT ID]],MasterData[],6,0)</f>
        <v>7.8599999999999994</v>
      </c>
      <c r="L103" s="8">
        <f>InputData[[#This Row],[BUYING PRIZE]]*InputData[[#This Row],[QUANTITY]]</f>
        <v>78</v>
      </c>
      <c r="M103" s="8">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25">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8">
        <f>VLOOKUP(InputData[[#This Row],[PRODUCT ID]],MasterData[],5,0)</f>
        <v>83</v>
      </c>
      <c r="K104" s="8">
        <f>VLOOKUP(InputData[[#This Row],[PRODUCT ID]],MasterData[],6,0)</f>
        <v>94.62</v>
      </c>
      <c r="L104" s="8">
        <f>InputData[[#This Row],[BUYING PRIZE]]*InputData[[#This Row],[QUANTITY]]</f>
        <v>1245</v>
      </c>
      <c r="M104" s="8">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25">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8">
        <f>VLOOKUP(InputData[[#This Row],[PRODUCT ID]],MasterData[],5,0)</f>
        <v>6</v>
      </c>
      <c r="K105" s="8">
        <f>VLOOKUP(InputData[[#This Row],[PRODUCT ID]],MasterData[],6,0)</f>
        <v>7.8599999999999994</v>
      </c>
      <c r="L105" s="8">
        <f>InputData[[#This Row],[BUYING PRIZE]]*InputData[[#This Row],[QUANTITY]]</f>
        <v>36</v>
      </c>
      <c r="M105" s="8">
        <f>InputData[[#This Row],[SELLING PRICE]]*InputData[[#This Row],[QUANTITY]]*(1-InputData[[#This Row],[DISCOUNT %]])</f>
        <v>47.16</v>
      </c>
      <c r="N105">
        <f>DAY(InputData[[#This Row],[DATE]])</f>
        <v>6</v>
      </c>
      <c r="O105" t="str">
        <f>TEXT(InputData[[#This Row],[DATE]],"mmm")</f>
        <v>May</v>
      </c>
      <c r="P105">
        <f>YEAR(InputData[[#This Row],[DATE]])</f>
        <v>2021</v>
      </c>
    </row>
    <row r="106" spans="1:16" x14ac:dyDescent="0.25">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8">
        <f>VLOOKUP(InputData[[#This Row],[PRODUCT ID]],MasterData[],5,0)</f>
        <v>37</v>
      </c>
      <c r="K106" s="8">
        <f>VLOOKUP(InputData[[#This Row],[PRODUCT ID]],MasterData[],6,0)</f>
        <v>49.21</v>
      </c>
      <c r="L106" s="8">
        <f>InputData[[#This Row],[BUYING PRIZE]]*InputData[[#This Row],[QUANTITY]]</f>
        <v>37</v>
      </c>
      <c r="M106" s="8">
        <f>InputData[[#This Row],[SELLING PRICE]]*InputData[[#This Row],[QUANTITY]]*(1-InputData[[#This Row],[DISCOUNT %]])</f>
        <v>49.21</v>
      </c>
      <c r="N106">
        <f>DAY(InputData[[#This Row],[DATE]])</f>
        <v>7</v>
      </c>
      <c r="O106" t="str">
        <f>TEXT(InputData[[#This Row],[DATE]],"mmm")</f>
        <v>May</v>
      </c>
      <c r="P106">
        <f>YEAR(InputData[[#This Row],[DATE]])</f>
        <v>2021</v>
      </c>
    </row>
    <row r="107" spans="1:16" x14ac:dyDescent="0.25">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8">
        <f>VLOOKUP(InputData[[#This Row],[PRODUCT ID]],MasterData[],5,0)</f>
        <v>13</v>
      </c>
      <c r="K107" s="8">
        <f>VLOOKUP(InputData[[#This Row],[PRODUCT ID]],MasterData[],6,0)</f>
        <v>16.64</v>
      </c>
      <c r="L107" s="8">
        <f>InputData[[#This Row],[BUYING PRIZE]]*InputData[[#This Row],[QUANTITY]]</f>
        <v>78</v>
      </c>
      <c r="M107" s="8">
        <f>InputData[[#This Row],[SELLING PRICE]]*InputData[[#This Row],[QUANTITY]]*(1-InputData[[#This Row],[DISCOUNT %]])</f>
        <v>99.84</v>
      </c>
      <c r="N107">
        <f>DAY(InputData[[#This Row],[DATE]])</f>
        <v>9</v>
      </c>
      <c r="O107" t="str">
        <f>TEXT(InputData[[#This Row],[DATE]],"mmm")</f>
        <v>May</v>
      </c>
      <c r="P107">
        <f>YEAR(InputData[[#This Row],[DATE]])</f>
        <v>2021</v>
      </c>
    </row>
    <row r="108" spans="1:16" x14ac:dyDescent="0.25">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8">
        <f>VLOOKUP(InputData[[#This Row],[PRODUCT ID]],MasterData[],5,0)</f>
        <v>37</v>
      </c>
      <c r="K108" s="8">
        <f>VLOOKUP(InputData[[#This Row],[PRODUCT ID]],MasterData[],6,0)</f>
        <v>41.81</v>
      </c>
      <c r="L108" s="8">
        <f>InputData[[#This Row],[BUYING PRIZE]]*InputData[[#This Row],[QUANTITY]]</f>
        <v>296</v>
      </c>
      <c r="M108" s="8">
        <f>InputData[[#This Row],[SELLING PRICE]]*InputData[[#This Row],[QUANTITY]]*(1-InputData[[#This Row],[DISCOUNT %]])</f>
        <v>334.48</v>
      </c>
      <c r="N108">
        <f>DAY(InputData[[#This Row],[DATE]])</f>
        <v>9</v>
      </c>
      <c r="O108" t="str">
        <f>TEXT(InputData[[#This Row],[DATE]],"mmm")</f>
        <v>May</v>
      </c>
      <c r="P108">
        <f>YEAR(InputData[[#This Row],[DATE]])</f>
        <v>2021</v>
      </c>
    </row>
    <row r="109" spans="1:16" x14ac:dyDescent="0.25">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8">
        <f>VLOOKUP(InputData[[#This Row],[PRODUCT ID]],MasterData[],5,0)</f>
        <v>13</v>
      </c>
      <c r="K109" s="8">
        <f>VLOOKUP(InputData[[#This Row],[PRODUCT ID]],MasterData[],6,0)</f>
        <v>16.64</v>
      </c>
      <c r="L109" s="8">
        <f>InputData[[#This Row],[BUYING PRIZE]]*InputData[[#This Row],[QUANTITY]]</f>
        <v>39</v>
      </c>
      <c r="M109" s="8">
        <f>InputData[[#This Row],[SELLING PRICE]]*InputData[[#This Row],[QUANTITY]]*(1-InputData[[#This Row],[DISCOUNT %]])</f>
        <v>49.92</v>
      </c>
      <c r="N109">
        <f>DAY(InputData[[#This Row],[DATE]])</f>
        <v>12</v>
      </c>
      <c r="O109" t="str">
        <f>TEXT(InputData[[#This Row],[DATE]],"mmm")</f>
        <v>May</v>
      </c>
      <c r="P109">
        <f>YEAR(InputData[[#This Row],[DATE]])</f>
        <v>2021</v>
      </c>
    </row>
    <row r="110" spans="1:16" x14ac:dyDescent="0.25">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8">
        <f>VLOOKUP(InputData[[#This Row],[PRODUCT ID]],MasterData[],5,0)</f>
        <v>5</v>
      </c>
      <c r="K110" s="8">
        <f>VLOOKUP(InputData[[#This Row],[PRODUCT ID]],MasterData[],6,0)</f>
        <v>6.7</v>
      </c>
      <c r="L110" s="8">
        <f>InputData[[#This Row],[BUYING PRIZE]]*InputData[[#This Row],[QUANTITY]]</f>
        <v>75</v>
      </c>
      <c r="M110" s="8">
        <f>InputData[[#This Row],[SELLING PRICE]]*InputData[[#This Row],[QUANTITY]]*(1-InputData[[#This Row],[DISCOUNT %]])</f>
        <v>100.5</v>
      </c>
      <c r="N110">
        <f>DAY(InputData[[#This Row],[DATE]])</f>
        <v>12</v>
      </c>
      <c r="O110" t="str">
        <f>TEXT(InputData[[#This Row],[DATE]],"mmm")</f>
        <v>May</v>
      </c>
      <c r="P110">
        <f>YEAR(InputData[[#This Row],[DATE]])</f>
        <v>2021</v>
      </c>
    </row>
    <row r="111" spans="1:16" x14ac:dyDescent="0.25">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8">
        <f>VLOOKUP(InputData[[#This Row],[PRODUCT ID]],MasterData[],5,0)</f>
        <v>47</v>
      </c>
      <c r="K111" s="8">
        <f>VLOOKUP(InputData[[#This Row],[PRODUCT ID]],MasterData[],6,0)</f>
        <v>53.11</v>
      </c>
      <c r="L111" s="8">
        <f>InputData[[#This Row],[BUYING PRIZE]]*InputData[[#This Row],[QUANTITY]]</f>
        <v>188</v>
      </c>
      <c r="M111" s="8">
        <f>InputData[[#This Row],[SELLING PRICE]]*InputData[[#This Row],[QUANTITY]]*(1-InputData[[#This Row],[DISCOUNT %]])</f>
        <v>212.44</v>
      </c>
      <c r="N111">
        <f>DAY(InputData[[#This Row],[DATE]])</f>
        <v>13</v>
      </c>
      <c r="O111" t="str">
        <f>TEXT(InputData[[#This Row],[DATE]],"mmm")</f>
        <v>May</v>
      </c>
      <c r="P111">
        <f>YEAR(InputData[[#This Row],[DATE]])</f>
        <v>2021</v>
      </c>
    </row>
    <row r="112" spans="1:16" x14ac:dyDescent="0.25">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8">
        <f>VLOOKUP(InputData[[#This Row],[PRODUCT ID]],MasterData[],5,0)</f>
        <v>120</v>
      </c>
      <c r="K112" s="8">
        <f>VLOOKUP(InputData[[#This Row],[PRODUCT ID]],MasterData[],6,0)</f>
        <v>162</v>
      </c>
      <c r="L112" s="8">
        <f>InputData[[#This Row],[BUYING PRIZE]]*InputData[[#This Row],[QUANTITY]]</f>
        <v>240</v>
      </c>
      <c r="M112" s="8">
        <f>InputData[[#This Row],[SELLING PRICE]]*InputData[[#This Row],[QUANTITY]]*(1-InputData[[#This Row],[DISCOUNT %]])</f>
        <v>324</v>
      </c>
      <c r="N112">
        <f>DAY(InputData[[#This Row],[DATE]])</f>
        <v>20</v>
      </c>
      <c r="O112" t="str">
        <f>TEXT(InputData[[#This Row],[DATE]],"mmm")</f>
        <v>May</v>
      </c>
      <c r="P112">
        <f>YEAR(InputData[[#This Row],[DATE]])</f>
        <v>2021</v>
      </c>
    </row>
    <row r="113" spans="1:16" x14ac:dyDescent="0.25">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8">
        <f>VLOOKUP(InputData[[#This Row],[PRODUCT ID]],MasterData[],5,0)</f>
        <v>90</v>
      </c>
      <c r="K113" s="8">
        <f>VLOOKUP(InputData[[#This Row],[PRODUCT ID]],MasterData[],6,0)</f>
        <v>115.2</v>
      </c>
      <c r="L113" s="8">
        <f>InputData[[#This Row],[BUYING PRIZE]]*InputData[[#This Row],[QUANTITY]]</f>
        <v>990</v>
      </c>
      <c r="M113" s="8">
        <f>InputData[[#This Row],[SELLING PRICE]]*InputData[[#This Row],[QUANTITY]]*(1-InputData[[#This Row],[DISCOUNT %]])</f>
        <v>1267.2</v>
      </c>
      <c r="N113">
        <f>DAY(InputData[[#This Row],[DATE]])</f>
        <v>23</v>
      </c>
      <c r="O113" t="str">
        <f>TEXT(InputData[[#This Row],[DATE]],"mmm")</f>
        <v>May</v>
      </c>
      <c r="P113">
        <f>YEAR(InputData[[#This Row],[DATE]])</f>
        <v>2021</v>
      </c>
    </row>
    <row r="114" spans="1:16" x14ac:dyDescent="0.25">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8">
        <f>VLOOKUP(InputData[[#This Row],[PRODUCT ID]],MasterData[],5,0)</f>
        <v>141</v>
      </c>
      <c r="K114" s="8">
        <f>VLOOKUP(InputData[[#This Row],[PRODUCT ID]],MasterData[],6,0)</f>
        <v>149.46</v>
      </c>
      <c r="L114" s="8">
        <f>InputData[[#This Row],[BUYING PRIZE]]*InputData[[#This Row],[QUANTITY]]</f>
        <v>1833</v>
      </c>
      <c r="M114" s="8">
        <f>InputData[[#This Row],[SELLING PRICE]]*InputData[[#This Row],[QUANTITY]]*(1-InputData[[#This Row],[DISCOUNT %]])</f>
        <v>1942.98</v>
      </c>
      <c r="N114">
        <f>DAY(InputData[[#This Row],[DATE]])</f>
        <v>30</v>
      </c>
      <c r="O114" t="str">
        <f>TEXT(InputData[[#This Row],[DATE]],"mmm")</f>
        <v>May</v>
      </c>
      <c r="P114">
        <f>YEAR(InputData[[#This Row],[DATE]])</f>
        <v>2021</v>
      </c>
    </row>
    <row r="115" spans="1:16" x14ac:dyDescent="0.25">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8">
        <f>VLOOKUP(InputData[[#This Row],[PRODUCT ID]],MasterData[],5,0)</f>
        <v>112</v>
      </c>
      <c r="K115" s="8">
        <f>VLOOKUP(InputData[[#This Row],[PRODUCT ID]],MasterData[],6,0)</f>
        <v>122.08</v>
      </c>
      <c r="L115" s="8">
        <f>InputData[[#This Row],[BUYING PRIZE]]*InputData[[#This Row],[QUANTITY]]</f>
        <v>672</v>
      </c>
      <c r="M115" s="8">
        <f>InputData[[#This Row],[SELLING PRICE]]*InputData[[#This Row],[QUANTITY]]*(1-InputData[[#This Row],[DISCOUNT %]])</f>
        <v>732.48</v>
      </c>
      <c r="N115">
        <f>DAY(InputData[[#This Row],[DATE]])</f>
        <v>30</v>
      </c>
      <c r="O115" t="str">
        <f>TEXT(InputData[[#This Row],[DATE]],"mmm")</f>
        <v>May</v>
      </c>
      <c r="P115">
        <f>YEAR(InputData[[#This Row],[DATE]])</f>
        <v>2021</v>
      </c>
    </row>
    <row r="116" spans="1:16" x14ac:dyDescent="0.25">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8">
        <f>VLOOKUP(InputData[[#This Row],[PRODUCT ID]],MasterData[],5,0)</f>
        <v>126</v>
      </c>
      <c r="K116" s="8">
        <f>VLOOKUP(InputData[[#This Row],[PRODUCT ID]],MasterData[],6,0)</f>
        <v>162.54</v>
      </c>
      <c r="L116" s="8">
        <f>InputData[[#This Row],[BUYING PRIZE]]*InputData[[#This Row],[QUANTITY]]</f>
        <v>1260</v>
      </c>
      <c r="M116" s="8">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25">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8">
        <f>VLOOKUP(InputData[[#This Row],[PRODUCT ID]],MasterData[],5,0)</f>
        <v>61</v>
      </c>
      <c r="K117" s="8">
        <f>VLOOKUP(InputData[[#This Row],[PRODUCT ID]],MasterData[],6,0)</f>
        <v>76.25</v>
      </c>
      <c r="L117" s="8">
        <f>InputData[[#This Row],[BUYING PRIZE]]*InputData[[#This Row],[QUANTITY]]</f>
        <v>488</v>
      </c>
      <c r="M117" s="8">
        <f>InputData[[#This Row],[SELLING PRICE]]*InputData[[#This Row],[QUANTITY]]*(1-InputData[[#This Row],[DISCOUNT %]])</f>
        <v>610</v>
      </c>
      <c r="N117">
        <f>DAY(InputData[[#This Row],[DATE]])</f>
        <v>4</v>
      </c>
      <c r="O117" t="str">
        <f>TEXT(InputData[[#This Row],[DATE]],"mmm")</f>
        <v>Jun</v>
      </c>
      <c r="P117">
        <f>YEAR(InputData[[#This Row],[DATE]])</f>
        <v>2021</v>
      </c>
    </row>
    <row r="118" spans="1:16" x14ac:dyDescent="0.25">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8">
        <f>VLOOKUP(InputData[[#This Row],[PRODUCT ID]],MasterData[],5,0)</f>
        <v>61</v>
      </c>
      <c r="K118" s="8">
        <f>VLOOKUP(InputData[[#This Row],[PRODUCT ID]],MasterData[],6,0)</f>
        <v>76.25</v>
      </c>
      <c r="L118" s="8">
        <f>InputData[[#This Row],[BUYING PRIZE]]*InputData[[#This Row],[QUANTITY]]</f>
        <v>732</v>
      </c>
      <c r="M118" s="8">
        <f>InputData[[#This Row],[SELLING PRICE]]*InputData[[#This Row],[QUANTITY]]*(1-InputData[[#This Row],[DISCOUNT %]])</f>
        <v>915</v>
      </c>
      <c r="N118">
        <f>DAY(InputData[[#This Row],[DATE]])</f>
        <v>4</v>
      </c>
      <c r="O118" t="str">
        <f>TEXT(InputData[[#This Row],[DATE]],"mmm")</f>
        <v>Jun</v>
      </c>
      <c r="P118">
        <f>YEAR(InputData[[#This Row],[DATE]])</f>
        <v>2021</v>
      </c>
    </row>
    <row r="119" spans="1:16" x14ac:dyDescent="0.25">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8">
        <f>VLOOKUP(InputData[[#This Row],[PRODUCT ID]],MasterData[],5,0)</f>
        <v>121</v>
      </c>
      <c r="K119" s="8">
        <f>VLOOKUP(InputData[[#This Row],[PRODUCT ID]],MasterData[],6,0)</f>
        <v>141.57</v>
      </c>
      <c r="L119" s="8">
        <f>InputData[[#This Row],[BUYING PRIZE]]*InputData[[#This Row],[QUANTITY]]</f>
        <v>1815</v>
      </c>
      <c r="M119" s="8">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25">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8">
        <f>VLOOKUP(InputData[[#This Row],[PRODUCT ID]],MasterData[],5,0)</f>
        <v>5</v>
      </c>
      <c r="K120" s="8">
        <f>VLOOKUP(InputData[[#This Row],[PRODUCT ID]],MasterData[],6,0)</f>
        <v>6.7</v>
      </c>
      <c r="L120" s="8">
        <f>InputData[[#This Row],[BUYING PRIZE]]*InputData[[#This Row],[QUANTITY]]</f>
        <v>50</v>
      </c>
      <c r="M120" s="8">
        <f>InputData[[#This Row],[SELLING PRICE]]*InputData[[#This Row],[QUANTITY]]*(1-InputData[[#This Row],[DISCOUNT %]])</f>
        <v>67</v>
      </c>
      <c r="N120">
        <f>DAY(InputData[[#This Row],[DATE]])</f>
        <v>5</v>
      </c>
      <c r="O120" t="str">
        <f>TEXT(InputData[[#This Row],[DATE]],"mmm")</f>
        <v>Jun</v>
      </c>
      <c r="P120">
        <f>YEAR(InputData[[#This Row],[DATE]])</f>
        <v>2021</v>
      </c>
    </row>
    <row r="121" spans="1:16" x14ac:dyDescent="0.25">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8">
        <f>VLOOKUP(InputData[[#This Row],[PRODUCT ID]],MasterData[],5,0)</f>
        <v>95</v>
      </c>
      <c r="K121" s="8">
        <f>VLOOKUP(InputData[[#This Row],[PRODUCT ID]],MasterData[],6,0)</f>
        <v>119.7</v>
      </c>
      <c r="L121" s="8">
        <f>InputData[[#This Row],[BUYING PRIZE]]*InputData[[#This Row],[QUANTITY]]</f>
        <v>570</v>
      </c>
      <c r="M121" s="8">
        <f>InputData[[#This Row],[SELLING PRICE]]*InputData[[#This Row],[QUANTITY]]*(1-InputData[[#This Row],[DISCOUNT %]])</f>
        <v>718.2</v>
      </c>
      <c r="N121">
        <f>DAY(InputData[[#This Row],[DATE]])</f>
        <v>6</v>
      </c>
      <c r="O121" t="str">
        <f>TEXT(InputData[[#This Row],[DATE]],"mmm")</f>
        <v>Jun</v>
      </c>
      <c r="P121">
        <f>YEAR(InputData[[#This Row],[DATE]])</f>
        <v>2021</v>
      </c>
    </row>
    <row r="122" spans="1:16" x14ac:dyDescent="0.25">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8">
        <f>VLOOKUP(InputData[[#This Row],[PRODUCT ID]],MasterData[],5,0)</f>
        <v>37</v>
      </c>
      <c r="K122" s="8">
        <f>VLOOKUP(InputData[[#This Row],[PRODUCT ID]],MasterData[],6,0)</f>
        <v>41.81</v>
      </c>
      <c r="L122" s="8">
        <f>InputData[[#This Row],[BUYING PRIZE]]*InputData[[#This Row],[QUANTITY]]</f>
        <v>407</v>
      </c>
      <c r="M122" s="8">
        <f>InputData[[#This Row],[SELLING PRICE]]*InputData[[#This Row],[QUANTITY]]*(1-InputData[[#This Row],[DISCOUNT %]])</f>
        <v>459.91</v>
      </c>
      <c r="N122">
        <f>DAY(InputData[[#This Row],[DATE]])</f>
        <v>8</v>
      </c>
      <c r="O122" t="str">
        <f>TEXT(InputData[[#This Row],[DATE]],"mmm")</f>
        <v>Jun</v>
      </c>
      <c r="P122">
        <f>YEAR(InputData[[#This Row],[DATE]])</f>
        <v>2021</v>
      </c>
    </row>
    <row r="123" spans="1:16" x14ac:dyDescent="0.25">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8">
        <f>VLOOKUP(InputData[[#This Row],[PRODUCT ID]],MasterData[],5,0)</f>
        <v>44</v>
      </c>
      <c r="K123" s="8">
        <f>VLOOKUP(InputData[[#This Row],[PRODUCT ID]],MasterData[],6,0)</f>
        <v>48.84</v>
      </c>
      <c r="L123" s="8">
        <f>InputData[[#This Row],[BUYING PRIZE]]*InputData[[#This Row],[QUANTITY]]</f>
        <v>484</v>
      </c>
      <c r="M123" s="8">
        <f>InputData[[#This Row],[SELLING PRICE]]*InputData[[#This Row],[QUANTITY]]*(1-InputData[[#This Row],[DISCOUNT %]])</f>
        <v>537.24</v>
      </c>
      <c r="N123">
        <f>DAY(InputData[[#This Row],[DATE]])</f>
        <v>8</v>
      </c>
      <c r="O123" t="str">
        <f>TEXT(InputData[[#This Row],[DATE]],"mmm")</f>
        <v>Jun</v>
      </c>
      <c r="P123">
        <f>YEAR(InputData[[#This Row],[DATE]])</f>
        <v>2021</v>
      </c>
    </row>
    <row r="124" spans="1:16" x14ac:dyDescent="0.25">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8">
        <f>VLOOKUP(InputData[[#This Row],[PRODUCT ID]],MasterData[],5,0)</f>
        <v>98</v>
      </c>
      <c r="K124" s="8">
        <f>VLOOKUP(InputData[[#This Row],[PRODUCT ID]],MasterData[],6,0)</f>
        <v>103.88</v>
      </c>
      <c r="L124" s="8">
        <f>InputData[[#This Row],[BUYING PRIZE]]*InputData[[#This Row],[QUANTITY]]</f>
        <v>686</v>
      </c>
      <c r="M124" s="8">
        <f>InputData[[#This Row],[SELLING PRICE]]*InputData[[#This Row],[QUANTITY]]*(1-InputData[[#This Row],[DISCOUNT %]])</f>
        <v>727.16</v>
      </c>
      <c r="N124">
        <f>DAY(InputData[[#This Row],[DATE]])</f>
        <v>9</v>
      </c>
      <c r="O124" t="str">
        <f>TEXT(InputData[[#This Row],[DATE]],"mmm")</f>
        <v>Jun</v>
      </c>
      <c r="P124">
        <f>YEAR(InputData[[#This Row],[DATE]])</f>
        <v>2021</v>
      </c>
    </row>
    <row r="125" spans="1:16" x14ac:dyDescent="0.25">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8">
        <f>VLOOKUP(InputData[[#This Row],[PRODUCT ID]],MasterData[],5,0)</f>
        <v>89</v>
      </c>
      <c r="K125" s="8">
        <f>VLOOKUP(InputData[[#This Row],[PRODUCT ID]],MasterData[],6,0)</f>
        <v>117.48</v>
      </c>
      <c r="L125" s="8">
        <f>InputData[[#This Row],[BUYING PRIZE]]*InputData[[#This Row],[QUANTITY]]</f>
        <v>1068</v>
      </c>
      <c r="M125" s="8">
        <f>InputData[[#This Row],[SELLING PRICE]]*InputData[[#This Row],[QUANTITY]]*(1-InputData[[#This Row],[DISCOUNT %]])</f>
        <v>1409.76</v>
      </c>
      <c r="N125">
        <f>DAY(InputData[[#This Row],[DATE]])</f>
        <v>11</v>
      </c>
      <c r="O125" t="str">
        <f>TEXT(InputData[[#This Row],[DATE]],"mmm")</f>
        <v>Jun</v>
      </c>
      <c r="P125">
        <f>YEAR(InputData[[#This Row],[DATE]])</f>
        <v>2021</v>
      </c>
    </row>
    <row r="126" spans="1:16" x14ac:dyDescent="0.25">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8">
        <f>VLOOKUP(InputData[[#This Row],[PRODUCT ID]],MasterData[],5,0)</f>
        <v>138</v>
      </c>
      <c r="K126" s="8">
        <f>VLOOKUP(InputData[[#This Row],[PRODUCT ID]],MasterData[],6,0)</f>
        <v>173.88</v>
      </c>
      <c r="L126" s="8">
        <f>InputData[[#This Row],[BUYING PRIZE]]*InputData[[#This Row],[QUANTITY]]</f>
        <v>828</v>
      </c>
      <c r="M126" s="8">
        <f>InputData[[#This Row],[SELLING PRICE]]*InputData[[#This Row],[QUANTITY]]*(1-InputData[[#This Row],[DISCOUNT %]])</f>
        <v>1043.28</v>
      </c>
      <c r="N126">
        <f>DAY(InputData[[#This Row],[DATE]])</f>
        <v>12</v>
      </c>
      <c r="O126" t="str">
        <f>TEXT(InputData[[#This Row],[DATE]],"mmm")</f>
        <v>Jun</v>
      </c>
      <c r="P126">
        <f>YEAR(InputData[[#This Row],[DATE]])</f>
        <v>2021</v>
      </c>
    </row>
    <row r="127" spans="1:16" x14ac:dyDescent="0.25">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8">
        <f>VLOOKUP(InputData[[#This Row],[PRODUCT ID]],MasterData[],5,0)</f>
        <v>7</v>
      </c>
      <c r="K127" s="8">
        <f>VLOOKUP(InputData[[#This Row],[PRODUCT ID]],MasterData[],6,0)</f>
        <v>8.33</v>
      </c>
      <c r="L127" s="8">
        <f>InputData[[#This Row],[BUYING PRIZE]]*InputData[[#This Row],[QUANTITY]]</f>
        <v>70</v>
      </c>
      <c r="M127" s="8">
        <f>InputData[[#This Row],[SELLING PRICE]]*InputData[[#This Row],[QUANTITY]]*(1-InputData[[#This Row],[DISCOUNT %]])</f>
        <v>83.3</v>
      </c>
      <c r="N127">
        <f>DAY(InputData[[#This Row],[DATE]])</f>
        <v>14</v>
      </c>
      <c r="O127" t="str">
        <f>TEXT(InputData[[#This Row],[DATE]],"mmm")</f>
        <v>Jun</v>
      </c>
      <c r="P127">
        <f>YEAR(InputData[[#This Row],[DATE]])</f>
        <v>2021</v>
      </c>
    </row>
    <row r="128" spans="1:16" x14ac:dyDescent="0.25">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8">
        <f>VLOOKUP(InputData[[#This Row],[PRODUCT ID]],MasterData[],5,0)</f>
        <v>150</v>
      </c>
      <c r="K128" s="8">
        <f>VLOOKUP(InputData[[#This Row],[PRODUCT ID]],MasterData[],6,0)</f>
        <v>210</v>
      </c>
      <c r="L128" s="8">
        <f>InputData[[#This Row],[BUYING PRIZE]]*InputData[[#This Row],[QUANTITY]]</f>
        <v>750</v>
      </c>
      <c r="M128" s="8">
        <f>InputData[[#This Row],[SELLING PRICE]]*InputData[[#This Row],[QUANTITY]]*(1-InputData[[#This Row],[DISCOUNT %]])</f>
        <v>1050</v>
      </c>
      <c r="N128">
        <f>DAY(InputData[[#This Row],[DATE]])</f>
        <v>16</v>
      </c>
      <c r="O128" t="str">
        <f>TEXT(InputData[[#This Row],[DATE]],"mmm")</f>
        <v>Jun</v>
      </c>
      <c r="P128">
        <f>YEAR(InputData[[#This Row],[DATE]])</f>
        <v>2021</v>
      </c>
    </row>
    <row r="129" spans="1:16" x14ac:dyDescent="0.25">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8">
        <f>VLOOKUP(InputData[[#This Row],[PRODUCT ID]],MasterData[],5,0)</f>
        <v>12</v>
      </c>
      <c r="K129" s="8">
        <f>VLOOKUP(InputData[[#This Row],[PRODUCT ID]],MasterData[],6,0)</f>
        <v>15.719999999999999</v>
      </c>
      <c r="L129" s="8">
        <f>InputData[[#This Row],[BUYING PRIZE]]*InputData[[#This Row],[QUANTITY]]</f>
        <v>144</v>
      </c>
      <c r="M129" s="8">
        <f>InputData[[#This Row],[SELLING PRICE]]*InputData[[#This Row],[QUANTITY]]*(1-InputData[[#This Row],[DISCOUNT %]])</f>
        <v>188.64</v>
      </c>
      <c r="N129">
        <f>DAY(InputData[[#This Row],[DATE]])</f>
        <v>16</v>
      </c>
      <c r="O129" t="str">
        <f>TEXT(InputData[[#This Row],[DATE]],"mmm")</f>
        <v>Jun</v>
      </c>
      <c r="P129">
        <f>YEAR(InputData[[#This Row],[DATE]])</f>
        <v>2021</v>
      </c>
    </row>
    <row r="130" spans="1:16" x14ac:dyDescent="0.25">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8">
        <f>VLOOKUP(InputData[[#This Row],[PRODUCT ID]],MasterData[],5,0)</f>
        <v>37</v>
      </c>
      <c r="K130" s="8">
        <f>VLOOKUP(InputData[[#This Row],[PRODUCT ID]],MasterData[],6,0)</f>
        <v>42.55</v>
      </c>
      <c r="L130" s="8">
        <f>InputData[[#This Row],[BUYING PRIZE]]*InputData[[#This Row],[QUANTITY]]</f>
        <v>407</v>
      </c>
      <c r="M130" s="8">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25">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8">
        <f>VLOOKUP(InputData[[#This Row],[PRODUCT ID]],MasterData[],5,0)</f>
        <v>7</v>
      </c>
      <c r="K131" s="8">
        <f>VLOOKUP(InputData[[#This Row],[PRODUCT ID]],MasterData[],6,0)</f>
        <v>8.33</v>
      </c>
      <c r="L131" s="8">
        <f>InputData[[#This Row],[BUYING PRIZE]]*InputData[[#This Row],[QUANTITY]]</f>
        <v>91</v>
      </c>
      <c r="M131" s="8">
        <f>InputData[[#This Row],[SELLING PRICE]]*InputData[[#This Row],[QUANTITY]]*(1-InputData[[#This Row],[DISCOUNT %]])</f>
        <v>108.29</v>
      </c>
      <c r="N131">
        <f>DAY(InputData[[#This Row],[DATE]])</f>
        <v>18</v>
      </c>
      <c r="O131" t="str">
        <f>TEXT(InputData[[#This Row],[DATE]],"mmm")</f>
        <v>Jun</v>
      </c>
      <c r="P131">
        <f>YEAR(InputData[[#This Row],[DATE]])</f>
        <v>2021</v>
      </c>
    </row>
    <row r="132" spans="1:16" x14ac:dyDescent="0.25">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8">
        <f>VLOOKUP(InputData[[#This Row],[PRODUCT ID]],MasterData[],5,0)</f>
        <v>138</v>
      </c>
      <c r="K132" s="8">
        <f>VLOOKUP(InputData[[#This Row],[PRODUCT ID]],MasterData[],6,0)</f>
        <v>173.88</v>
      </c>
      <c r="L132" s="8">
        <f>InputData[[#This Row],[BUYING PRIZE]]*InputData[[#This Row],[QUANTITY]]</f>
        <v>690</v>
      </c>
      <c r="M132" s="8">
        <f>InputData[[#This Row],[SELLING PRICE]]*InputData[[#This Row],[QUANTITY]]*(1-InputData[[#This Row],[DISCOUNT %]])</f>
        <v>869.4</v>
      </c>
      <c r="N132">
        <f>DAY(InputData[[#This Row],[DATE]])</f>
        <v>19</v>
      </c>
      <c r="O132" t="str">
        <f>TEXT(InputData[[#This Row],[DATE]],"mmm")</f>
        <v>Jun</v>
      </c>
      <c r="P132">
        <f>YEAR(InputData[[#This Row],[DATE]])</f>
        <v>2021</v>
      </c>
    </row>
    <row r="133" spans="1:16" x14ac:dyDescent="0.25">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8">
        <f>VLOOKUP(InputData[[#This Row],[PRODUCT ID]],MasterData[],5,0)</f>
        <v>13</v>
      </c>
      <c r="K133" s="8">
        <f>VLOOKUP(InputData[[#This Row],[PRODUCT ID]],MasterData[],6,0)</f>
        <v>16.64</v>
      </c>
      <c r="L133" s="8">
        <f>InputData[[#This Row],[BUYING PRIZE]]*InputData[[#This Row],[QUANTITY]]</f>
        <v>13</v>
      </c>
      <c r="M133" s="8">
        <f>InputData[[#This Row],[SELLING PRICE]]*InputData[[#This Row],[QUANTITY]]*(1-InputData[[#This Row],[DISCOUNT %]])</f>
        <v>16.64</v>
      </c>
      <c r="N133">
        <f>DAY(InputData[[#This Row],[DATE]])</f>
        <v>20</v>
      </c>
      <c r="O133" t="str">
        <f>TEXT(InputData[[#This Row],[DATE]],"mmm")</f>
        <v>Jun</v>
      </c>
      <c r="P133">
        <f>YEAR(InputData[[#This Row],[DATE]])</f>
        <v>2021</v>
      </c>
    </row>
    <row r="134" spans="1:16" x14ac:dyDescent="0.25">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8">
        <f>VLOOKUP(InputData[[#This Row],[PRODUCT ID]],MasterData[],5,0)</f>
        <v>13</v>
      </c>
      <c r="K134" s="8">
        <f>VLOOKUP(InputData[[#This Row],[PRODUCT ID]],MasterData[],6,0)</f>
        <v>16.64</v>
      </c>
      <c r="L134" s="8">
        <f>InputData[[#This Row],[BUYING PRIZE]]*InputData[[#This Row],[QUANTITY]]</f>
        <v>52</v>
      </c>
      <c r="M134" s="8">
        <f>InputData[[#This Row],[SELLING PRICE]]*InputData[[#This Row],[QUANTITY]]*(1-InputData[[#This Row],[DISCOUNT %]])</f>
        <v>66.56</v>
      </c>
      <c r="N134">
        <f>DAY(InputData[[#This Row],[DATE]])</f>
        <v>23</v>
      </c>
      <c r="O134" t="str">
        <f>TEXT(InputData[[#This Row],[DATE]],"mmm")</f>
        <v>Jun</v>
      </c>
      <c r="P134">
        <f>YEAR(InputData[[#This Row],[DATE]])</f>
        <v>2021</v>
      </c>
    </row>
    <row r="135" spans="1:16" x14ac:dyDescent="0.25">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8">
        <f>VLOOKUP(InputData[[#This Row],[PRODUCT ID]],MasterData[],5,0)</f>
        <v>44</v>
      </c>
      <c r="K135" s="8">
        <f>VLOOKUP(InputData[[#This Row],[PRODUCT ID]],MasterData[],6,0)</f>
        <v>48.4</v>
      </c>
      <c r="L135" s="8">
        <f>InputData[[#This Row],[BUYING PRIZE]]*InputData[[#This Row],[QUANTITY]]</f>
        <v>572</v>
      </c>
      <c r="M135" s="8">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25">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8">
        <f>VLOOKUP(InputData[[#This Row],[PRODUCT ID]],MasterData[],5,0)</f>
        <v>6</v>
      </c>
      <c r="K136" s="8">
        <f>VLOOKUP(InputData[[#This Row],[PRODUCT ID]],MasterData[],6,0)</f>
        <v>7.8599999999999994</v>
      </c>
      <c r="L136" s="8">
        <f>InputData[[#This Row],[BUYING PRIZE]]*InputData[[#This Row],[QUANTITY]]</f>
        <v>42</v>
      </c>
      <c r="M136" s="8">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25">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8">
        <f>VLOOKUP(InputData[[#This Row],[PRODUCT ID]],MasterData[],5,0)</f>
        <v>133</v>
      </c>
      <c r="K137" s="8">
        <f>VLOOKUP(InputData[[#This Row],[PRODUCT ID]],MasterData[],6,0)</f>
        <v>155.61000000000001</v>
      </c>
      <c r="L137" s="8">
        <f>InputData[[#This Row],[BUYING PRIZE]]*InputData[[#This Row],[QUANTITY]]</f>
        <v>1463</v>
      </c>
      <c r="M137" s="8">
        <f>InputData[[#This Row],[SELLING PRICE]]*InputData[[#This Row],[QUANTITY]]*(1-InputData[[#This Row],[DISCOUNT %]])</f>
        <v>1711.71</v>
      </c>
      <c r="N137">
        <f>DAY(InputData[[#This Row],[DATE]])</f>
        <v>27</v>
      </c>
      <c r="O137" t="str">
        <f>TEXT(InputData[[#This Row],[DATE]],"mmm")</f>
        <v>Jun</v>
      </c>
      <c r="P137">
        <f>YEAR(InputData[[#This Row],[DATE]])</f>
        <v>2021</v>
      </c>
    </row>
    <row r="138" spans="1:16" x14ac:dyDescent="0.25">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8">
        <f>VLOOKUP(InputData[[#This Row],[PRODUCT ID]],MasterData[],5,0)</f>
        <v>126</v>
      </c>
      <c r="K138" s="8">
        <f>VLOOKUP(InputData[[#This Row],[PRODUCT ID]],MasterData[],6,0)</f>
        <v>162.54</v>
      </c>
      <c r="L138" s="8">
        <f>InputData[[#This Row],[BUYING PRIZE]]*InputData[[#This Row],[QUANTITY]]</f>
        <v>252</v>
      </c>
      <c r="M138" s="8">
        <f>InputData[[#This Row],[SELLING PRICE]]*InputData[[#This Row],[QUANTITY]]*(1-InputData[[#This Row],[DISCOUNT %]])</f>
        <v>325.08</v>
      </c>
      <c r="N138">
        <f>DAY(InputData[[#This Row],[DATE]])</f>
        <v>28</v>
      </c>
      <c r="O138" t="str">
        <f>TEXT(InputData[[#This Row],[DATE]],"mmm")</f>
        <v>Jun</v>
      </c>
      <c r="P138">
        <f>YEAR(InputData[[#This Row],[DATE]])</f>
        <v>2021</v>
      </c>
    </row>
    <row r="139" spans="1:16" x14ac:dyDescent="0.25">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8">
        <f>VLOOKUP(InputData[[#This Row],[PRODUCT ID]],MasterData[],5,0)</f>
        <v>5</v>
      </c>
      <c r="K139" s="8">
        <f>VLOOKUP(InputData[[#This Row],[PRODUCT ID]],MasterData[],6,0)</f>
        <v>6.7</v>
      </c>
      <c r="L139" s="8">
        <f>InputData[[#This Row],[BUYING PRIZE]]*InputData[[#This Row],[QUANTITY]]</f>
        <v>35</v>
      </c>
      <c r="M139" s="8">
        <f>InputData[[#This Row],[SELLING PRICE]]*InputData[[#This Row],[QUANTITY]]*(1-InputData[[#This Row],[DISCOUNT %]])</f>
        <v>46.9</v>
      </c>
      <c r="N139">
        <f>DAY(InputData[[#This Row],[DATE]])</f>
        <v>28</v>
      </c>
      <c r="O139" t="str">
        <f>TEXT(InputData[[#This Row],[DATE]],"mmm")</f>
        <v>Jun</v>
      </c>
      <c r="P139">
        <f>YEAR(InputData[[#This Row],[DATE]])</f>
        <v>2021</v>
      </c>
    </row>
    <row r="140" spans="1:16" x14ac:dyDescent="0.25">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8">
        <f>VLOOKUP(InputData[[#This Row],[PRODUCT ID]],MasterData[],5,0)</f>
        <v>112</v>
      </c>
      <c r="K140" s="8">
        <f>VLOOKUP(InputData[[#This Row],[PRODUCT ID]],MasterData[],6,0)</f>
        <v>146.72</v>
      </c>
      <c r="L140" s="8">
        <f>InputData[[#This Row],[BUYING PRIZE]]*InputData[[#This Row],[QUANTITY]]</f>
        <v>448</v>
      </c>
      <c r="M140" s="8">
        <f>InputData[[#This Row],[SELLING PRICE]]*InputData[[#This Row],[QUANTITY]]*(1-InputData[[#This Row],[DISCOUNT %]])</f>
        <v>586.88</v>
      </c>
      <c r="N140">
        <f>DAY(InputData[[#This Row],[DATE]])</f>
        <v>29</v>
      </c>
      <c r="O140" t="str">
        <f>TEXT(InputData[[#This Row],[DATE]],"mmm")</f>
        <v>Jun</v>
      </c>
      <c r="P140">
        <f>YEAR(InputData[[#This Row],[DATE]])</f>
        <v>2021</v>
      </c>
    </row>
    <row r="141" spans="1:16" x14ac:dyDescent="0.25">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8">
        <f>VLOOKUP(InputData[[#This Row],[PRODUCT ID]],MasterData[],5,0)</f>
        <v>133</v>
      </c>
      <c r="K141" s="8">
        <f>VLOOKUP(InputData[[#This Row],[PRODUCT ID]],MasterData[],6,0)</f>
        <v>155.61000000000001</v>
      </c>
      <c r="L141" s="8">
        <f>InputData[[#This Row],[BUYING PRIZE]]*InputData[[#This Row],[QUANTITY]]</f>
        <v>1463</v>
      </c>
      <c r="M141" s="8">
        <f>InputData[[#This Row],[SELLING PRICE]]*InputData[[#This Row],[QUANTITY]]*(1-InputData[[#This Row],[DISCOUNT %]])</f>
        <v>1711.71</v>
      </c>
      <c r="N141">
        <f>DAY(InputData[[#This Row],[DATE]])</f>
        <v>1</v>
      </c>
      <c r="O141" t="str">
        <f>TEXT(InputData[[#This Row],[DATE]],"mmm")</f>
        <v>Jul</v>
      </c>
      <c r="P141">
        <f>YEAR(InputData[[#This Row],[DATE]])</f>
        <v>2021</v>
      </c>
    </row>
    <row r="142" spans="1:16" x14ac:dyDescent="0.25">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8">
        <f>VLOOKUP(InputData[[#This Row],[PRODUCT ID]],MasterData[],5,0)</f>
        <v>148</v>
      </c>
      <c r="K142" s="8">
        <f>VLOOKUP(InputData[[#This Row],[PRODUCT ID]],MasterData[],6,0)</f>
        <v>164.28</v>
      </c>
      <c r="L142" s="8">
        <f>InputData[[#This Row],[BUYING PRIZE]]*InputData[[#This Row],[QUANTITY]]</f>
        <v>1628</v>
      </c>
      <c r="M142" s="8">
        <f>InputData[[#This Row],[SELLING PRICE]]*InputData[[#This Row],[QUANTITY]]*(1-InputData[[#This Row],[DISCOUNT %]])</f>
        <v>1807.08</v>
      </c>
      <c r="N142">
        <f>DAY(InputData[[#This Row],[DATE]])</f>
        <v>2</v>
      </c>
      <c r="O142" t="str">
        <f>TEXT(InputData[[#This Row],[DATE]],"mmm")</f>
        <v>Jul</v>
      </c>
      <c r="P142">
        <f>YEAR(InputData[[#This Row],[DATE]])</f>
        <v>2021</v>
      </c>
    </row>
    <row r="143" spans="1:16" x14ac:dyDescent="0.25">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8">
        <f>VLOOKUP(InputData[[#This Row],[PRODUCT ID]],MasterData[],5,0)</f>
        <v>95</v>
      </c>
      <c r="K143" s="8">
        <f>VLOOKUP(InputData[[#This Row],[PRODUCT ID]],MasterData[],6,0)</f>
        <v>119.7</v>
      </c>
      <c r="L143" s="8">
        <f>InputData[[#This Row],[BUYING PRIZE]]*InputData[[#This Row],[QUANTITY]]</f>
        <v>855</v>
      </c>
      <c r="M143" s="8">
        <f>InputData[[#This Row],[SELLING PRICE]]*InputData[[#This Row],[QUANTITY]]*(1-InputData[[#This Row],[DISCOUNT %]])</f>
        <v>1077.3</v>
      </c>
      <c r="N143">
        <f>DAY(InputData[[#This Row],[DATE]])</f>
        <v>3</v>
      </c>
      <c r="O143" t="str">
        <f>TEXT(InputData[[#This Row],[DATE]],"mmm")</f>
        <v>Jul</v>
      </c>
      <c r="P143">
        <f>YEAR(InputData[[#This Row],[DATE]])</f>
        <v>2021</v>
      </c>
    </row>
    <row r="144" spans="1:16" x14ac:dyDescent="0.25">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8">
        <f>VLOOKUP(InputData[[#This Row],[PRODUCT ID]],MasterData[],5,0)</f>
        <v>71</v>
      </c>
      <c r="K144" s="8">
        <f>VLOOKUP(InputData[[#This Row],[PRODUCT ID]],MasterData[],6,0)</f>
        <v>80.94</v>
      </c>
      <c r="L144" s="8">
        <f>InputData[[#This Row],[BUYING PRIZE]]*InputData[[#This Row],[QUANTITY]]</f>
        <v>568</v>
      </c>
      <c r="M144" s="8">
        <f>InputData[[#This Row],[SELLING PRICE]]*InputData[[#This Row],[QUANTITY]]*(1-InputData[[#This Row],[DISCOUNT %]])</f>
        <v>647.52</v>
      </c>
      <c r="N144">
        <f>DAY(InputData[[#This Row],[DATE]])</f>
        <v>3</v>
      </c>
      <c r="O144" t="str">
        <f>TEXT(InputData[[#This Row],[DATE]],"mmm")</f>
        <v>Jul</v>
      </c>
      <c r="P144">
        <f>YEAR(InputData[[#This Row],[DATE]])</f>
        <v>2021</v>
      </c>
    </row>
    <row r="145" spans="1:16" x14ac:dyDescent="0.25">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8">
        <f>VLOOKUP(InputData[[#This Row],[PRODUCT ID]],MasterData[],5,0)</f>
        <v>105</v>
      </c>
      <c r="K145" s="8">
        <f>VLOOKUP(InputData[[#This Row],[PRODUCT ID]],MasterData[],6,0)</f>
        <v>142.80000000000001</v>
      </c>
      <c r="L145" s="8">
        <f>InputData[[#This Row],[BUYING PRIZE]]*InputData[[#This Row],[QUANTITY]]</f>
        <v>840</v>
      </c>
      <c r="M145" s="8">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25">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8">
        <f>VLOOKUP(InputData[[#This Row],[PRODUCT ID]],MasterData[],5,0)</f>
        <v>138</v>
      </c>
      <c r="K146" s="8">
        <f>VLOOKUP(InputData[[#This Row],[PRODUCT ID]],MasterData[],6,0)</f>
        <v>173.88</v>
      </c>
      <c r="L146" s="8">
        <f>InputData[[#This Row],[BUYING PRIZE]]*InputData[[#This Row],[QUANTITY]]</f>
        <v>2070</v>
      </c>
      <c r="M146" s="8">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25">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8">
        <f>VLOOKUP(InputData[[#This Row],[PRODUCT ID]],MasterData[],5,0)</f>
        <v>44</v>
      </c>
      <c r="K147" s="8">
        <f>VLOOKUP(InputData[[#This Row],[PRODUCT ID]],MasterData[],6,0)</f>
        <v>48.84</v>
      </c>
      <c r="L147" s="8">
        <f>InputData[[#This Row],[BUYING PRIZE]]*InputData[[#This Row],[QUANTITY]]</f>
        <v>440</v>
      </c>
      <c r="M147" s="8">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25">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8">
        <f>VLOOKUP(InputData[[#This Row],[PRODUCT ID]],MasterData[],5,0)</f>
        <v>55</v>
      </c>
      <c r="K148" s="8">
        <f>VLOOKUP(InputData[[#This Row],[PRODUCT ID]],MasterData[],6,0)</f>
        <v>58.3</v>
      </c>
      <c r="L148" s="8">
        <f>InputData[[#This Row],[BUYING PRIZE]]*InputData[[#This Row],[QUANTITY]]</f>
        <v>330</v>
      </c>
      <c r="M148" s="8">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25">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8">
        <f>VLOOKUP(InputData[[#This Row],[PRODUCT ID]],MasterData[],5,0)</f>
        <v>6</v>
      </c>
      <c r="K149" s="8">
        <f>VLOOKUP(InputData[[#This Row],[PRODUCT ID]],MasterData[],6,0)</f>
        <v>7.8599999999999994</v>
      </c>
      <c r="L149" s="8">
        <f>InputData[[#This Row],[BUYING PRIZE]]*InputData[[#This Row],[QUANTITY]]</f>
        <v>24</v>
      </c>
      <c r="M149" s="8">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25">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8">
        <f>VLOOKUP(InputData[[#This Row],[PRODUCT ID]],MasterData[],5,0)</f>
        <v>150</v>
      </c>
      <c r="K150" s="8">
        <f>VLOOKUP(InputData[[#This Row],[PRODUCT ID]],MasterData[],6,0)</f>
        <v>210</v>
      </c>
      <c r="L150" s="8">
        <f>InputData[[#This Row],[BUYING PRIZE]]*InputData[[#This Row],[QUANTITY]]</f>
        <v>150</v>
      </c>
      <c r="M150" s="8">
        <f>InputData[[#This Row],[SELLING PRICE]]*InputData[[#This Row],[QUANTITY]]*(1-InputData[[#This Row],[DISCOUNT %]])</f>
        <v>210</v>
      </c>
      <c r="N150">
        <f>DAY(InputData[[#This Row],[DATE]])</f>
        <v>13</v>
      </c>
      <c r="O150" t="str">
        <f>TEXT(InputData[[#This Row],[DATE]],"mmm")</f>
        <v>Jul</v>
      </c>
      <c r="P150">
        <f>YEAR(InputData[[#This Row],[DATE]])</f>
        <v>2021</v>
      </c>
    </row>
    <row r="151" spans="1:16" x14ac:dyDescent="0.25">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8">
        <f>VLOOKUP(InputData[[#This Row],[PRODUCT ID]],MasterData[],5,0)</f>
        <v>141</v>
      </c>
      <c r="K151" s="8">
        <f>VLOOKUP(InputData[[#This Row],[PRODUCT ID]],MasterData[],6,0)</f>
        <v>149.46</v>
      </c>
      <c r="L151" s="8">
        <f>InputData[[#This Row],[BUYING PRIZE]]*InputData[[#This Row],[QUANTITY]]</f>
        <v>1128</v>
      </c>
      <c r="M151" s="8">
        <f>InputData[[#This Row],[SELLING PRICE]]*InputData[[#This Row],[QUANTITY]]*(1-InputData[[#This Row],[DISCOUNT %]])</f>
        <v>1195.68</v>
      </c>
      <c r="N151">
        <f>DAY(InputData[[#This Row],[DATE]])</f>
        <v>16</v>
      </c>
      <c r="O151" t="str">
        <f>TEXT(InputData[[#This Row],[DATE]],"mmm")</f>
        <v>Jul</v>
      </c>
      <c r="P151">
        <f>YEAR(InputData[[#This Row],[DATE]])</f>
        <v>2021</v>
      </c>
    </row>
    <row r="152" spans="1:16" x14ac:dyDescent="0.25">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8">
        <f>VLOOKUP(InputData[[#This Row],[PRODUCT ID]],MasterData[],5,0)</f>
        <v>48</v>
      </c>
      <c r="K152" s="8">
        <f>VLOOKUP(InputData[[#This Row],[PRODUCT ID]],MasterData[],6,0)</f>
        <v>57.120000000000005</v>
      </c>
      <c r="L152" s="8">
        <f>InputData[[#This Row],[BUYING PRIZE]]*InputData[[#This Row],[QUANTITY]]</f>
        <v>672</v>
      </c>
      <c r="M152" s="8">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25">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8">
        <f>VLOOKUP(InputData[[#This Row],[PRODUCT ID]],MasterData[],5,0)</f>
        <v>72</v>
      </c>
      <c r="K153" s="8">
        <f>VLOOKUP(InputData[[#This Row],[PRODUCT ID]],MasterData[],6,0)</f>
        <v>79.92</v>
      </c>
      <c r="L153" s="8">
        <f>InputData[[#This Row],[BUYING PRIZE]]*InputData[[#This Row],[QUANTITY]]</f>
        <v>792</v>
      </c>
      <c r="M153" s="8">
        <f>InputData[[#This Row],[SELLING PRICE]]*InputData[[#This Row],[QUANTITY]]*(1-InputData[[#This Row],[DISCOUNT %]])</f>
        <v>879.12</v>
      </c>
      <c r="N153">
        <f>DAY(InputData[[#This Row],[DATE]])</f>
        <v>20</v>
      </c>
      <c r="O153" t="str">
        <f>TEXT(InputData[[#This Row],[DATE]],"mmm")</f>
        <v>Jul</v>
      </c>
      <c r="P153">
        <f>YEAR(InputData[[#This Row],[DATE]])</f>
        <v>2021</v>
      </c>
    </row>
    <row r="154" spans="1:16" x14ac:dyDescent="0.25">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8">
        <f>VLOOKUP(InputData[[#This Row],[PRODUCT ID]],MasterData[],5,0)</f>
        <v>67</v>
      </c>
      <c r="K154" s="8">
        <f>VLOOKUP(InputData[[#This Row],[PRODUCT ID]],MasterData[],6,0)</f>
        <v>83.08</v>
      </c>
      <c r="L154" s="8">
        <f>InputData[[#This Row],[BUYING PRIZE]]*InputData[[#This Row],[QUANTITY]]</f>
        <v>335</v>
      </c>
      <c r="M154" s="8">
        <f>InputData[[#This Row],[SELLING PRICE]]*InputData[[#This Row],[QUANTITY]]*(1-InputData[[#This Row],[DISCOUNT %]])</f>
        <v>415.4</v>
      </c>
      <c r="N154">
        <f>DAY(InputData[[#This Row],[DATE]])</f>
        <v>20</v>
      </c>
      <c r="O154" t="str">
        <f>TEXT(InputData[[#This Row],[DATE]],"mmm")</f>
        <v>Jul</v>
      </c>
      <c r="P154">
        <f>YEAR(InputData[[#This Row],[DATE]])</f>
        <v>2021</v>
      </c>
    </row>
    <row r="155" spans="1:16" x14ac:dyDescent="0.25">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8">
        <f>VLOOKUP(InputData[[#This Row],[PRODUCT ID]],MasterData[],5,0)</f>
        <v>47</v>
      </c>
      <c r="K155" s="8">
        <f>VLOOKUP(InputData[[#This Row],[PRODUCT ID]],MasterData[],6,0)</f>
        <v>53.11</v>
      </c>
      <c r="L155" s="8">
        <f>InputData[[#This Row],[BUYING PRIZE]]*InputData[[#This Row],[QUANTITY]]</f>
        <v>705</v>
      </c>
      <c r="M155" s="8">
        <f>InputData[[#This Row],[SELLING PRICE]]*InputData[[#This Row],[QUANTITY]]*(1-InputData[[#This Row],[DISCOUNT %]])</f>
        <v>796.65</v>
      </c>
      <c r="N155">
        <f>DAY(InputData[[#This Row],[DATE]])</f>
        <v>21</v>
      </c>
      <c r="O155" t="str">
        <f>TEXT(InputData[[#This Row],[DATE]],"mmm")</f>
        <v>Jul</v>
      </c>
      <c r="P155">
        <f>YEAR(InputData[[#This Row],[DATE]])</f>
        <v>2021</v>
      </c>
    </row>
    <row r="156" spans="1:16" x14ac:dyDescent="0.25">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8">
        <f>VLOOKUP(InputData[[#This Row],[PRODUCT ID]],MasterData[],5,0)</f>
        <v>18</v>
      </c>
      <c r="K156" s="8">
        <f>VLOOKUP(InputData[[#This Row],[PRODUCT ID]],MasterData[],6,0)</f>
        <v>24.66</v>
      </c>
      <c r="L156" s="8">
        <f>InputData[[#This Row],[BUYING PRIZE]]*InputData[[#This Row],[QUANTITY]]</f>
        <v>54</v>
      </c>
      <c r="M156" s="8">
        <f>InputData[[#This Row],[SELLING PRICE]]*InputData[[#This Row],[QUANTITY]]*(1-InputData[[#This Row],[DISCOUNT %]])</f>
        <v>73.98</v>
      </c>
      <c r="N156">
        <f>DAY(InputData[[#This Row],[DATE]])</f>
        <v>22</v>
      </c>
      <c r="O156" t="str">
        <f>TEXT(InputData[[#This Row],[DATE]],"mmm")</f>
        <v>Jul</v>
      </c>
      <c r="P156">
        <f>YEAR(InputData[[#This Row],[DATE]])</f>
        <v>2021</v>
      </c>
    </row>
    <row r="157" spans="1:16" x14ac:dyDescent="0.25">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8">
        <f>VLOOKUP(InputData[[#This Row],[PRODUCT ID]],MasterData[],5,0)</f>
        <v>144</v>
      </c>
      <c r="K157" s="8">
        <f>VLOOKUP(InputData[[#This Row],[PRODUCT ID]],MasterData[],6,0)</f>
        <v>156.96</v>
      </c>
      <c r="L157" s="8">
        <f>InputData[[#This Row],[BUYING PRIZE]]*InputData[[#This Row],[QUANTITY]]</f>
        <v>2016</v>
      </c>
      <c r="M157" s="8">
        <f>InputData[[#This Row],[SELLING PRICE]]*InputData[[#This Row],[QUANTITY]]*(1-InputData[[#This Row],[DISCOUNT %]])</f>
        <v>2197.44</v>
      </c>
      <c r="N157">
        <f>DAY(InputData[[#This Row],[DATE]])</f>
        <v>22</v>
      </c>
      <c r="O157" t="str">
        <f>TEXT(InputData[[#This Row],[DATE]],"mmm")</f>
        <v>Jul</v>
      </c>
      <c r="P157">
        <f>YEAR(InputData[[#This Row],[DATE]])</f>
        <v>2021</v>
      </c>
    </row>
    <row r="158" spans="1:16" x14ac:dyDescent="0.25">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8">
        <f>VLOOKUP(InputData[[#This Row],[PRODUCT ID]],MasterData[],5,0)</f>
        <v>90</v>
      </c>
      <c r="K158" s="8">
        <f>VLOOKUP(InputData[[#This Row],[PRODUCT ID]],MasterData[],6,0)</f>
        <v>96.3</v>
      </c>
      <c r="L158" s="8">
        <f>InputData[[#This Row],[BUYING PRIZE]]*InputData[[#This Row],[QUANTITY]]</f>
        <v>630</v>
      </c>
      <c r="M158" s="8">
        <f>InputData[[#This Row],[SELLING PRICE]]*InputData[[#This Row],[QUANTITY]]*(1-InputData[[#This Row],[DISCOUNT %]])</f>
        <v>674.1</v>
      </c>
      <c r="N158">
        <f>DAY(InputData[[#This Row],[DATE]])</f>
        <v>23</v>
      </c>
      <c r="O158" t="str">
        <f>TEXT(InputData[[#This Row],[DATE]],"mmm")</f>
        <v>Jul</v>
      </c>
      <c r="P158">
        <f>YEAR(InputData[[#This Row],[DATE]])</f>
        <v>2021</v>
      </c>
    </row>
    <row r="159" spans="1:16" x14ac:dyDescent="0.25">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8">
        <f>VLOOKUP(InputData[[#This Row],[PRODUCT ID]],MasterData[],5,0)</f>
        <v>67</v>
      </c>
      <c r="K159" s="8">
        <f>VLOOKUP(InputData[[#This Row],[PRODUCT ID]],MasterData[],6,0)</f>
        <v>85.76</v>
      </c>
      <c r="L159" s="8">
        <f>InputData[[#This Row],[BUYING PRIZE]]*InputData[[#This Row],[QUANTITY]]</f>
        <v>536</v>
      </c>
      <c r="M159" s="8">
        <f>InputData[[#This Row],[SELLING PRICE]]*InputData[[#This Row],[QUANTITY]]*(1-InputData[[#This Row],[DISCOUNT %]])</f>
        <v>686.08</v>
      </c>
      <c r="N159">
        <f>DAY(InputData[[#This Row],[DATE]])</f>
        <v>23</v>
      </c>
      <c r="O159" t="str">
        <f>TEXT(InputData[[#This Row],[DATE]],"mmm")</f>
        <v>Jul</v>
      </c>
      <c r="P159">
        <f>YEAR(InputData[[#This Row],[DATE]])</f>
        <v>2021</v>
      </c>
    </row>
    <row r="160" spans="1:16" x14ac:dyDescent="0.25">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8">
        <f>VLOOKUP(InputData[[#This Row],[PRODUCT ID]],MasterData[],5,0)</f>
        <v>6</v>
      </c>
      <c r="K160" s="8">
        <f>VLOOKUP(InputData[[#This Row],[PRODUCT ID]],MasterData[],6,0)</f>
        <v>7.8599999999999994</v>
      </c>
      <c r="L160" s="8">
        <f>InputData[[#This Row],[BUYING PRIZE]]*InputData[[#This Row],[QUANTITY]]</f>
        <v>24</v>
      </c>
      <c r="M160" s="8">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25">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8">
        <f>VLOOKUP(InputData[[#This Row],[PRODUCT ID]],MasterData[],5,0)</f>
        <v>76</v>
      </c>
      <c r="K161" s="8">
        <f>VLOOKUP(InputData[[#This Row],[PRODUCT ID]],MasterData[],6,0)</f>
        <v>82.08</v>
      </c>
      <c r="L161" s="8">
        <f>InputData[[#This Row],[BUYING PRIZE]]*InputData[[#This Row],[QUANTITY]]</f>
        <v>1140</v>
      </c>
      <c r="M161" s="8">
        <f>InputData[[#This Row],[SELLING PRICE]]*InputData[[#This Row],[QUANTITY]]*(1-InputData[[#This Row],[DISCOUNT %]])</f>
        <v>1231.2</v>
      </c>
      <c r="N161">
        <f>DAY(InputData[[#This Row],[DATE]])</f>
        <v>29</v>
      </c>
      <c r="O161" t="str">
        <f>TEXT(InputData[[#This Row],[DATE]],"mmm")</f>
        <v>Jul</v>
      </c>
      <c r="P161">
        <f>YEAR(InputData[[#This Row],[DATE]])</f>
        <v>2021</v>
      </c>
    </row>
    <row r="162" spans="1:16" x14ac:dyDescent="0.25">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8">
        <f>VLOOKUP(InputData[[#This Row],[PRODUCT ID]],MasterData[],5,0)</f>
        <v>98</v>
      </c>
      <c r="K162" s="8">
        <f>VLOOKUP(InputData[[#This Row],[PRODUCT ID]],MasterData[],6,0)</f>
        <v>103.88</v>
      </c>
      <c r="L162" s="8">
        <f>InputData[[#This Row],[BUYING PRIZE]]*InputData[[#This Row],[QUANTITY]]</f>
        <v>1078</v>
      </c>
      <c r="M162" s="8">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25">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8">
        <f>VLOOKUP(InputData[[#This Row],[PRODUCT ID]],MasterData[],5,0)</f>
        <v>141</v>
      </c>
      <c r="K163" s="8">
        <f>VLOOKUP(InputData[[#This Row],[PRODUCT ID]],MasterData[],6,0)</f>
        <v>149.46</v>
      </c>
      <c r="L163" s="8">
        <f>InputData[[#This Row],[BUYING PRIZE]]*InputData[[#This Row],[QUANTITY]]</f>
        <v>423</v>
      </c>
      <c r="M163" s="8">
        <f>InputData[[#This Row],[SELLING PRICE]]*InputData[[#This Row],[QUANTITY]]*(1-InputData[[#This Row],[DISCOUNT %]])</f>
        <v>448.38</v>
      </c>
      <c r="N163">
        <f>DAY(InputData[[#This Row],[DATE]])</f>
        <v>2</v>
      </c>
      <c r="O163" t="str">
        <f>TEXT(InputData[[#This Row],[DATE]],"mmm")</f>
        <v>Aug</v>
      </c>
      <c r="P163">
        <f>YEAR(InputData[[#This Row],[DATE]])</f>
        <v>2021</v>
      </c>
    </row>
    <row r="164" spans="1:16" x14ac:dyDescent="0.25">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8">
        <f>VLOOKUP(InputData[[#This Row],[PRODUCT ID]],MasterData[],5,0)</f>
        <v>121</v>
      </c>
      <c r="K164" s="8">
        <f>VLOOKUP(InputData[[#This Row],[PRODUCT ID]],MasterData[],6,0)</f>
        <v>141.57</v>
      </c>
      <c r="L164" s="8">
        <f>InputData[[#This Row],[BUYING PRIZE]]*InputData[[#This Row],[QUANTITY]]</f>
        <v>1573</v>
      </c>
      <c r="M164" s="8">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25">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8">
        <f>VLOOKUP(InputData[[#This Row],[PRODUCT ID]],MasterData[],5,0)</f>
        <v>55</v>
      </c>
      <c r="K165" s="8">
        <f>VLOOKUP(InputData[[#This Row],[PRODUCT ID]],MasterData[],6,0)</f>
        <v>58.3</v>
      </c>
      <c r="L165" s="8">
        <f>InputData[[#This Row],[BUYING PRIZE]]*InputData[[#This Row],[QUANTITY]]</f>
        <v>660</v>
      </c>
      <c r="M165" s="8">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25">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8">
        <f>VLOOKUP(InputData[[#This Row],[PRODUCT ID]],MasterData[],5,0)</f>
        <v>37</v>
      </c>
      <c r="K166" s="8">
        <f>VLOOKUP(InputData[[#This Row],[PRODUCT ID]],MasterData[],6,0)</f>
        <v>41.81</v>
      </c>
      <c r="L166" s="8">
        <f>InputData[[#This Row],[BUYING PRIZE]]*InputData[[#This Row],[QUANTITY]]</f>
        <v>518</v>
      </c>
      <c r="M166" s="8">
        <f>InputData[[#This Row],[SELLING PRICE]]*InputData[[#This Row],[QUANTITY]]*(1-InputData[[#This Row],[DISCOUNT %]])</f>
        <v>585.34</v>
      </c>
      <c r="N166">
        <f>DAY(InputData[[#This Row],[DATE]])</f>
        <v>5</v>
      </c>
      <c r="O166" t="str">
        <f>TEXT(InputData[[#This Row],[DATE]],"mmm")</f>
        <v>Aug</v>
      </c>
      <c r="P166">
        <f>YEAR(InputData[[#This Row],[DATE]])</f>
        <v>2021</v>
      </c>
    </row>
    <row r="167" spans="1:16" x14ac:dyDescent="0.25">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8">
        <f>VLOOKUP(InputData[[#This Row],[PRODUCT ID]],MasterData[],5,0)</f>
        <v>67</v>
      </c>
      <c r="K167" s="8">
        <f>VLOOKUP(InputData[[#This Row],[PRODUCT ID]],MasterData[],6,0)</f>
        <v>85.76</v>
      </c>
      <c r="L167" s="8">
        <f>InputData[[#This Row],[BUYING PRIZE]]*InputData[[#This Row],[QUANTITY]]</f>
        <v>67</v>
      </c>
      <c r="M167" s="8">
        <f>InputData[[#This Row],[SELLING PRICE]]*InputData[[#This Row],[QUANTITY]]*(1-InputData[[#This Row],[DISCOUNT %]])</f>
        <v>85.76</v>
      </c>
      <c r="N167">
        <f>DAY(InputData[[#This Row],[DATE]])</f>
        <v>6</v>
      </c>
      <c r="O167" t="str">
        <f>TEXT(InputData[[#This Row],[DATE]],"mmm")</f>
        <v>Aug</v>
      </c>
      <c r="P167">
        <f>YEAR(InputData[[#This Row],[DATE]])</f>
        <v>2021</v>
      </c>
    </row>
    <row r="168" spans="1:16" x14ac:dyDescent="0.25">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8">
        <f>VLOOKUP(InputData[[#This Row],[PRODUCT ID]],MasterData[],5,0)</f>
        <v>133</v>
      </c>
      <c r="K168" s="8">
        <f>VLOOKUP(InputData[[#This Row],[PRODUCT ID]],MasterData[],6,0)</f>
        <v>155.61000000000001</v>
      </c>
      <c r="L168" s="8">
        <f>InputData[[#This Row],[BUYING PRIZE]]*InputData[[#This Row],[QUANTITY]]</f>
        <v>532</v>
      </c>
      <c r="M168" s="8">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25">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8">
        <f>VLOOKUP(InputData[[#This Row],[PRODUCT ID]],MasterData[],5,0)</f>
        <v>76</v>
      </c>
      <c r="K169" s="8">
        <f>VLOOKUP(InputData[[#This Row],[PRODUCT ID]],MasterData[],6,0)</f>
        <v>82.08</v>
      </c>
      <c r="L169" s="8">
        <f>InputData[[#This Row],[BUYING PRIZE]]*InputData[[#This Row],[QUANTITY]]</f>
        <v>760</v>
      </c>
      <c r="M169" s="8">
        <f>InputData[[#This Row],[SELLING PRICE]]*InputData[[#This Row],[QUANTITY]]*(1-InputData[[#This Row],[DISCOUNT %]])</f>
        <v>820.8</v>
      </c>
      <c r="N169">
        <f>DAY(InputData[[#This Row],[DATE]])</f>
        <v>10</v>
      </c>
      <c r="O169" t="str">
        <f>TEXT(InputData[[#This Row],[DATE]],"mmm")</f>
        <v>Aug</v>
      </c>
      <c r="P169">
        <f>YEAR(InputData[[#This Row],[DATE]])</f>
        <v>2021</v>
      </c>
    </row>
    <row r="170" spans="1:16" x14ac:dyDescent="0.25">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8">
        <f>VLOOKUP(InputData[[#This Row],[PRODUCT ID]],MasterData[],5,0)</f>
        <v>75</v>
      </c>
      <c r="K170" s="8">
        <f>VLOOKUP(InputData[[#This Row],[PRODUCT ID]],MasterData[],6,0)</f>
        <v>85.5</v>
      </c>
      <c r="L170" s="8">
        <f>InputData[[#This Row],[BUYING PRIZE]]*InputData[[#This Row],[QUANTITY]]</f>
        <v>450</v>
      </c>
      <c r="M170" s="8">
        <f>InputData[[#This Row],[SELLING PRICE]]*InputData[[#This Row],[QUANTITY]]*(1-InputData[[#This Row],[DISCOUNT %]])</f>
        <v>513</v>
      </c>
      <c r="N170">
        <f>DAY(InputData[[#This Row],[DATE]])</f>
        <v>10</v>
      </c>
      <c r="O170" t="str">
        <f>TEXT(InputData[[#This Row],[DATE]],"mmm")</f>
        <v>Aug</v>
      </c>
      <c r="P170">
        <f>YEAR(InputData[[#This Row],[DATE]])</f>
        <v>2021</v>
      </c>
    </row>
    <row r="171" spans="1:16" x14ac:dyDescent="0.25">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8">
        <f>VLOOKUP(InputData[[#This Row],[PRODUCT ID]],MasterData[],5,0)</f>
        <v>141</v>
      </c>
      <c r="K171" s="8">
        <f>VLOOKUP(InputData[[#This Row],[PRODUCT ID]],MasterData[],6,0)</f>
        <v>149.46</v>
      </c>
      <c r="L171" s="8">
        <f>InputData[[#This Row],[BUYING PRIZE]]*InputData[[#This Row],[QUANTITY]]</f>
        <v>564</v>
      </c>
      <c r="M171" s="8">
        <f>InputData[[#This Row],[SELLING PRICE]]*InputData[[#This Row],[QUANTITY]]*(1-InputData[[#This Row],[DISCOUNT %]])</f>
        <v>597.84</v>
      </c>
      <c r="N171">
        <f>DAY(InputData[[#This Row],[DATE]])</f>
        <v>11</v>
      </c>
      <c r="O171" t="str">
        <f>TEXT(InputData[[#This Row],[DATE]],"mmm")</f>
        <v>Aug</v>
      </c>
      <c r="P171">
        <f>YEAR(InputData[[#This Row],[DATE]])</f>
        <v>2021</v>
      </c>
    </row>
    <row r="172" spans="1:16" x14ac:dyDescent="0.25">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8">
        <f>VLOOKUP(InputData[[#This Row],[PRODUCT ID]],MasterData[],5,0)</f>
        <v>44</v>
      </c>
      <c r="K172" s="8">
        <f>VLOOKUP(InputData[[#This Row],[PRODUCT ID]],MasterData[],6,0)</f>
        <v>48.4</v>
      </c>
      <c r="L172" s="8">
        <f>InputData[[#This Row],[BUYING PRIZE]]*InputData[[#This Row],[QUANTITY]]</f>
        <v>572</v>
      </c>
      <c r="M172" s="8">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25">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8">
        <f>VLOOKUP(InputData[[#This Row],[PRODUCT ID]],MasterData[],5,0)</f>
        <v>48</v>
      </c>
      <c r="K173" s="8">
        <f>VLOOKUP(InputData[[#This Row],[PRODUCT ID]],MasterData[],6,0)</f>
        <v>57.120000000000005</v>
      </c>
      <c r="L173" s="8">
        <f>InputData[[#This Row],[BUYING PRIZE]]*InputData[[#This Row],[QUANTITY]]</f>
        <v>432</v>
      </c>
      <c r="M173" s="8">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25">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8">
        <f>VLOOKUP(InputData[[#This Row],[PRODUCT ID]],MasterData[],5,0)</f>
        <v>71</v>
      </c>
      <c r="K174" s="8">
        <f>VLOOKUP(InputData[[#This Row],[PRODUCT ID]],MasterData[],6,0)</f>
        <v>80.94</v>
      </c>
      <c r="L174" s="8">
        <f>InputData[[#This Row],[BUYING PRIZE]]*InputData[[#This Row],[QUANTITY]]</f>
        <v>213</v>
      </c>
      <c r="M174" s="8">
        <f>InputData[[#This Row],[SELLING PRICE]]*InputData[[#This Row],[QUANTITY]]*(1-InputData[[#This Row],[DISCOUNT %]])</f>
        <v>242.82</v>
      </c>
      <c r="N174">
        <f>DAY(InputData[[#This Row],[DATE]])</f>
        <v>16</v>
      </c>
      <c r="O174" t="str">
        <f>TEXT(InputData[[#This Row],[DATE]],"mmm")</f>
        <v>Aug</v>
      </c>
      <c r="P174">
        <f>YEAR(InputData[[#This Row],[DATE]])</f>
        <v>2021</v>
      </c>
    </row>
    <row r="175" spans="1:16" x14ac:dyDescent="0.25">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8">
        <f>VLOOKUP(InputData[[#This Row],[PRODUCT ID]],MasterData[],5,0)</f>
        <v>7</v>
      </c>
      <c r="K175" s="8">
        <f>VLOOKUP(InputData[[#This Row],[PRODUCT ID]],MasterData[],6,0)</f>
        <v>8.33</v>
      </c>
      <c r="L175" s="8">
        <f>InputData[[#This Row],[BUYING PRIZE]]*InputData[[#This Row],[QUANTITY]]</f>
        <v>42</v>
      </c>
      <c r="M175" s="8">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25">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8">
        <f>VLOOKUP(InputData[[#This Row],[PRODUCT ID]],MasterData[],5,0)</f>
        <v>61</v>
      </c>
      <c r="K176" s="8">
        <f>VLOOKUP(InputData[[#This Row],[PRODUCT ID]],MasterData[],6,0)</f>
        <v>76.25</v>
      </c>
      <c r="L176" s="8">
        <f>InputData[[#This Row],[BUYING PRIZE]]*InputData[[#This Row],[QUANTITY]]</f>
        <v>915</v>
      </c>
      <c r="M176" s="8">
        <f>InputData[[#This Row],[SELLING PRICE]]*InputData[[#This Row],[QUANTITY]]*(1-InputData[[#This Row],[DISCOUNT %]])</f>
        <v>1143.75</v>
      </c>
      <c r="N176">
        <f>DAY(InputData[[#This Row],[DATE]])</f>
        <v>20</v>
      </c>
      <c r="O176" t="str">
        <f>TEXT(InputData[[#This Row],[DATE]],"mmm")</f>
        <v>Aug</v>
      </c>
      <c r="P176">
        <f>YEAR(InputData[[#This Row],[DATE]])</f>
        <v>2021</v>
      </c>
    </row>
    <row r="177" spans="1:16" x14ac:dyDescent="0.25">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8">
        <f>VLOOKUP(InputData[[#This Row],[PRODUCT ID]],MasterData[],5,0)</f>
        <v>93</v>
      </c>
      <c r="K177" s="8">
        <f>VLOOKUP(InputData[[#This Row],[PRODUCT ID]],MasterData[],6,0)</f>
        <v>104.16</v>
      </c>
      <c r="L177" s="8">
        <f>InputData[[#This Row],[BUYING PRIZE]]*InputData[[#This Row],[QUANTITY]]</f>
        <v>837</v>
      </c>
      <c r="M177" s="8">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25">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8">
        <f>VLOOKUP(InputData[[#This Row],[PRODUCT ID]],MasterData[],5,0)</f>
        <v>37</v>
      </c>
      <c r="K178" s="8">
        <f>VLOOKUP(InputData[[#This Row],[PRODUCT ID]],MasterData[],6,0)</f>
        <v>41.81</v>
      </c>
      <c r="L178" s="8">
        <f>InputData[[#This Row],[BUYING PRIZE]]*InputData[[#This Row],[QUANTITY]]</f>
        <v>481</v>
      </c>
      <c r="M178" s="8">
        <f>InputData[[#This Row],[SELLING PRICE]]*InputData[[#This Row],[QUANTITY]]*(1-InputData[[#This Row],[DISCOUNT %]])</f>
        <v>543.53</v>
      </c>
      <c r="N178">
        <f>DAY(InputData[[#This Row],[DATE]])</f>
        <v>20</v>
      </c>
      <c r="O178" t="str">
        <f>TEXT(InputData[[#This Row],[DATE]],"mmm")</f>
        <v>Aug</v>
      </c>
      <c r="P178">
        <f>YEAR(InputData[[#This Row],[DATE]])</f>
        <v>2021</v>
      </c>
    </row>
    <row r="179" spans="1:16" x14ac:dyDescent="0.25">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8">
        <f>VLOOKUP(InputData[[#This Row],[PRODUCT ID]],MasterData[],5,0)</f>
        <v>37</v>
      </c>
      <c r="K179" s="8">
        <f>VLOOKUP(InputData[[#This Row],[PRODUCT ID]],MasterData[],6,0)</f>
        <v>42.55</v>
      </c>
      <c r="L179" s="8">
        <f>InputData[[#This Row],[BUYING PRIZE]]*InputData[[#This Row],[QUANTITY]]</f>
        <v>148</v>
      </c>
      <c r="M179" s="8">
        <f>InputData[[#This Row],[SELLING PRICE]]*InputData[[#This Row],[QUANTITY]]*(1-InputData[[#This Row],[DISCOUNT %]])</f>
        <v>170.2</v>
      </c>
      <c r="N179">
        <f>DAY(InputData[[#This Row],[DATE]])</f>
        <v>26</v>
      </c>
      <c r="O179" t="str">
        <f>TEXT(InputData[[#This Row],[DATE]],"mmm")</f>
        <v>Aug</v>
      </c>
      <c r="P179">
        <f>YEAR(InputData[[#This Row],[DATE]])</f>
        <v>2021</v>
      </c>
    </row>
    <row r="180" spans="1:16" x14ac:dyDescent="0.25">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8">
        <f>VLOOKUP(InputData[[#This Row],[PRODUCT ID]],MasterData[],5,0)</f>
        <v>55</v>
      </c>
      <c r="K180" s="8">
        <f>VLOOKUP(InputData[[#This Row],[PRODUCT ID]],MasterData[],6,0)</f>
        <v>58.3</v>
      </c>
      <c r="L180" s="8">
        <f>InputData[[#This Row],[BUYING PRIZE]]*InputData[[#This Row],[QUANTITY]]</f>
        <v>660</v>
      </c>
      <c r="M180" s="8">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25">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8">
        <f>VLOOKUP(InputData[[#This Row],[PRODUCT ID]],MasterData[],5,0)</f>
        <v>112</v>
      </c>
      <c r="K181" s="8">
        <f>VLOOKUP(InputData[[#This Row],[PRODUCT ID]],MasterData[],6,0)</f>
        <v>122.08</v>
      </c>
      <c r="L181" s="8">
        <f>InputData[[#This Row],[BUYING PRIZE]]*InputData[[#This Row],[QUANTITY]]</f>
        <v>1456</v>
      </c>
      <c r="M181" s="8">
        <f>InputData[[#This Row],[SELLING PRICE]]*InputData[[#This Row],[QUANTITY]]*(1-InputData[[#This Row],[DISCOUNT %]])</f>
        <v>1587.04</v>
      </c>
      <c r="N181">
        <f>DAY(InputData[[#This Row],[DATE]])</f>
        <v>30</v>
      </c>
      <c r="O181" t="str">
        <f>TEXT(InputData[[#This Row],[DATE]],"mmm")</f>
        <v>Aug</v>
      </c>
      <c r="P181">
        <f>YEAR(InputData[[#This Row],[DATE]])</f>
        <v>2021</v>
      </c>
    </row>
    <row r="182" spans="1:16" x14ac:dyDescent="0.25">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8">
        <f>VLOOKUP(InputData[[#This Row],[PRODUCT ID]],MasterData[],5,0)</f>
        <v>98</v>
      </c>
      <c r="K182" s="8">
        <f>VLOOKUP(InputData[[#This Row],[PRODUCT ID]],MasterData[],6,0)</f>
        <v>103.88</v>
      </c>
      <c r="L182" s="8">
        <f>InputData[[#This Row],[BUYING PRIZE]]*InputData[[#This Row],[QUANTITY]]</f>
        <v>196</v>
      </c>
      <c r="M182" s="8">
        <f>InputData[[#This Row],[SELLING PRICE]]*InputData[[#This Row],[QUANTITY]]*(1-InputData[[#This Row],[DISCOUNT %]])</f>
        <v>207.76</v>
      </c>
      <c r="N182">
        <f>DAY(InputData[[#This Row],[DATE]])</f>
        <v>31</v>
      </c>
      <c r="O182" t="str">
        <f>TEXT(InputData[[#This Row],[DATE]],"mmm")</f>
        <v>Aug</v>
      </c>
      <c r="P182">
        <f>YEAR(InputData[[#This Row],[DATE]])</f>
        <v>2021</v>
      </c>
    </row>
    <row r="183" spans="1:16" x14ac:dyDescent="0.25">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8">
        <f>VLOOKUP(InputData[[#This Row],[PRODUCT ID]],MasterData[],5,0)</f>
        <v>5</v>
      </c>
      <c r="K183" s="8">
        <f>VLOOKUP(InputData[[#This Row],[PRODUCT ID]],MasterData[],6,0)</f>
        <v>6.7</v>
      </c>
      <c r="L183" s="8">
        <f>InputData[[#This Row],[BUYING PRIZE]]*InputData[[#This Row],[QUANTITY]]</f>
        <v>55</v>
      </c>
      <c r="M183" s="8">
        <f>InputData[[#This Row],[SELLING PRICE]]*InputData[[#This Row],[QUANTITY]]*(1-InputData[[#This Row],[DISCOUNT %]])</f>
        <v>73.7</v>
      </c>
      <c r="N183">
        <f>DAY(InputData[[#This Row],[DATE]])</f>
        <v>31</v>
      </c>
      <c r="O183" t="str">
        <f>TEXT(InputData[[#This Row],[DATE]],"mmm")</f>
        <v>Aug</v>
      </c>
      <c r="P183">
        <f>YEAR(InputData[[#This Row],[DATE]])</f>
        <v>2021</v>
      </c>
    </row>
    <row r="184" spans="1:16" x14ac:dyDescent="0.25">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8">
        <f>VLOOKUP(InputData[[#This Row],[PRODUCT ID]],MasterData[],5,0)</f>
        <v>144</v>
      </c>
      <c r="K184" s="8">
        <f>VLOOKUP(InputData[[#This Row],[PRODUCT ID]],MasterData[],6,0)</f>
        <v>156.96</v>
      </c>
      <c r="L184" s="8">
        <f>InputData[[#This Row],[BUYING PRIZE]]*InputData[[#This Row],[QUANTITY]]</f>
        <v>144</v>
      </c>
      <c r="M184" s="8">
        <f>InputData[[#This Row],[SELLING PRICE]]*InputData[[#This Row],[QUANTITY]]*(1-InputData[[#This Row],[DISCOUNT %]])</f>
        <v>156.96</v>
      </c>
      <c r="N184">
        <f>DAY(InputData[[#This Row],[DATE]])</f>
        <v>1</v>
      </c>
      <c r="O184" t="str">
        <f>TEXT(InputData[[#This Row],[DATE]],"mmm")</f>
        <v>Sep</v>
      </c>
      <c r="P184">
        <f>YEAR(InputData[[#This Row],[DATE]])</f>
        <v>2021</v>
      </c>
    </row>
    <row r="185" spans="1:16" x14ac:dyDescent="0.25">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8">
        <f>VLOOKUP(InputData[[#This Row],[PRODUCT ID]],MasterData[],5,0)</f>
        <v>71</v>
      </c>
      <c r="K185" s="8">
        <f>VLOOKUP(InputData[[#This Row],[PRODUCT ID]],MasterData[],6,0)</f>
        <v>80.94</v>
      </c>
      <c r="L185" s="8">
        <f>InputData[[#This Row],[BUYING PRIZE]]*InputData[[#This Row],[QUANTITY]]</f>
        <v>994</v>
      </c>
      <c r="M185" s="8">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25">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8">
        <f>VLOOKUP(InputData[[#This Row],[PRODUCT ID]],MasterData[],5,0)</f>
        <v>138</v>
      </c>
      <c r="K186" s="8">
        <f>VLOOKUP(InputData[[#This Row],[PRODUCT ID]],MasterData[],6,0)</f>
        <v>173.88</v>
      </c>
      <c r="L186" s="8">
        <f>InputData[[#This Row],[BUYING PRIZE]]*InputData[[#This Row],[QUANTITY]]</f>
        <v>1104</v>
      </c>
      <c r="M186" s="8">
        <f>InputData[[#This Row],[SELLING PRICE]]*InputData[[#This Row],[QUANTITY]]*(1-InputData[[#This Row],[DISCOUNT %]])</f>
        <v>1391.04</v>
      </c>
      <c r="N186">
        <f>DAY(InputData[[#This Row],[DATE]])</f>
        <v>3</v>
      </c>
      <c r="O186" t="str">
        <f>TEXT(InputData[[#This Row],[DATE]],"mmm")</f>
        <v>Sep</v>
      </c>
      <c r="P186">
        <f>YEAR(InputData[[#This Row],[DATE]])</f>
        <v>2021</v>
      </c>
    </row>
    <row r="187" spans="1:16" x14ac:dyDescent="0.25">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8">
        <f>VLOOKUP(InputData[[#This Row],[PRODUCT ID]],MasterData[],5,0)</f>
        <v>37</v>
      </c>
      <c r="K187" s="8">
        <f>VLOOKUP(InputData[[#This Row],[PRODUCT ID]],MasterData[],6,0)</f>
        <v>41.81</v>
      </c>
      <c r="L187" s="8">
        <f>InputData[[#This Row],[BUYING PRIZE]]*InputData[[#This Row],[QUANTITY]]</f>
        <v>259</v>
      </c>
      <c r="M187" s="8">
        <f>InputData[[#This Row],[SELLING PRICE]]*InputData[[#This Row],[QUANTITY]]*(1-InputData[[#This Row],[DISCOUNT %]])</f>
        <v>292.67</v>
      </c>
      <c r="N187">
        <f>DAY(InputData[[#This Row],[DATE]])</f>
        <v>4</v>
      </c>
      <c r="O187" t="str">
        <f>TEXT(InputData[[#This Row],[DATE]],"mmm")</f>
        <v>Sep</v>
      </c>
      <c r="P187">
        <f>YEAR(InputData[[#This Row],[DATE]])</f>
        <v>2021</v>
      </c>
    </row>
    <row r="188" spans="1:16" x14ac:dyDescent="0.25">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8">
        <f>VLOOKUP(InputData[[#This Row],[PRODUCT ID]],MasterData[],5,0)</f>
        <v>141</v>
      </c>
      <c r="K188" s="8">
        <f>VLOOKUP(InputData[[#This Row],[PRODUCT ID]],MasterData[],6,0)</f>
        <v>149.46</v>
      </c>
      <c r="L188" s="8">
        <f>InputData[[#This Row],[BUYING PRIZE]]*InputData[[#This Row],[QUANTITY]]</f>
        <v>2115</v>
      </c>
      <c r="M188" s="8">
        <f>InputData[[#This Row],[SELLING PRICE]]*InputData[[#This Row],[QUANTITY]]*(1-InputData[[#This Row],[DISCOUNT %]])</f>
        <v>2241.9</v>
      </c>
      <c r="N188">
        <f>DAY(InputData[[#This Row],[DATE]])</f>
        <v>4</v>
      </c>
      <c r="O188" t="str">
        <f>TEXT(InputData[[#This Row],[DATE]],"mmm")</f>
        <v>Sep</v>
      </c>
      <c r="P188">
        <f>YEAR(InputData[[#This Row],[DATE]])</f>
        <v>2021</v>
      </c>
    </row>
    <row r="189" spans="1:16" x14ac:dyDescent="0.25">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8">
        <f>VLOOKUP(InputData[[#This Row],[PRODUCT ID]],MasterData[],5,0)</f>
        <v>89</v>
      </c>
      <c r="K189" s="8">
        <f>VLOOKUP(InputData[[#This Row],[PRODUCT ID]],MasterData[],6,0)</f>
        <v>117.48</v>
      </c>
      <c r="L189" s="8">
        <f>InputData[[#This Row],[BUYING PRIZE]]*InputData[[#This Row],[QUANTITY]]</f>
        <v>89</v>
      </c>
      <c r="M189" s="8">
        <f>InputData[[#This Row],[SELLING PRICE]]*InputData[[#This Row],[QUANTITY]]*(1-InputData[[#This Row],[DISCOUNT %]])</f>
        <v>117.48</v>
      </c>
      <c r="N189">
        <f>DAY(InputData[[#This Row],[DATE]])</f>
        <v>5</v>
      </c>
      <c r="O189" t="str">
        <f>TEXT(InputData[[#This Row],[DATE]],"mmm")</f>
        <v>Sep</v>
      </c>
      <c r="P189">
        <f>YEAR(InputData[[#This Row],[DATE]])</f>
        <v>2021</v>
      </c>
    </row>
    <row r="190" spans="1:16" x14ac:dyDescent="0.25">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8">
        <f>VLOOKUP(InputData[[#This Row],[PRODUCT ID]],MasterData[],5,0)</f>
        <v>150</v>
      </c>
      <c r="K190" s="8">
        <f>VLOOKUP(InputData[[#This Row],[PRODUCT ID]],MasterData[],6,0)</f>
        <v>210</v>
      </c>
      <c r="L190" s="8">
        <f>InputData[[#This Row],[BUYING PRIZE]]*InputData[[#This Row],[QUANTITY]]</f>
        <v>750</v>
      </c>
      <c r="M190" s="8">
        <f>InputData[[#This Row],[SELLING PRICE]]*InputData[[#This Row],[QUANTITY]]*(1-InputData[[#This Row],[DISCOUNT %]])</f>
        <v>1050</v>
      </c>
      <c r="N190">
        <f>DAY(InputData[[#This Row],[DATE]])</f>
        <v>7</v>
      </c>
      <c r="O190" t="str">
        <f>TEXT(InputData[[#This Row],[DATE]],"mmm")</f>
        <v>Sep</v>
      </c>
      <c r="P190">
        <f>YEAR(InputData[[#This Row],[DATE]])</f>
        <v>2021</v>
      </c>
    </row>
    <row r="191" spans="1:16" x14ac:dyDescent="0.25">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8">
        <f>VLOOKUP(InputData[[#This Row],[PRODUCT ID]],MasterData[],5,0)</f>
        <v>76</v>
      </c>
      <c r="K191" s="8">
        <f>VLOOKUP(InputData[[#This Row],[PRODUCT ID]],MasterData[],6,0)</f>
        <v>82.08</v>
      </c>
      <c r="L191" s="8">
        <f>InputData[[#This Row],[BUYING PRIZE]]*InputData[[#This Row],[QUANTITY]]</f>
        <v>304</v>
      </c>
      <c r="M191" s="8">
        <f>InputData[[#This Row],[SELLING PRICE]]*InputData[[#This Row],[QUANTITY]]*(1-InputData[[#This Row],[DISCOUNT %]])</f>
        <v>328.32</v>
      </c>
      <c r="N191">
        <f>DAY(InputData[[#This Row],[DATE]])</f>
        <v>9</v>
      </c>
      <c r="O191" t="str">
        <f>TEXT(InputData[[#This Row],[DATE]],"mmm")</f>
        <v>Sep</v>
      </c>
      <c r="P191">
        <f>YEAR(InputData[[#This Row],[DATE]])</f>
        <v>2021</v>
      </c>
    </row>
    <row r="192" spans="1:16" x14ac:dyDescent="0.25">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8">
        <f>VLOOKUP(InputData[[#This Row],[PRODUCT ID]],MasterData[],5,0)</f>
        <v>148</v>
      </c>
      <c r="K192" s="8">
        <f>VLOOKUP(InputData[[#This Row],[PRODUCT ID]],MasterData[],6,0)</f>
        <v>201.28</v>
      </c>
      <c r="L192" s="8">
        <f>InputData[[#This Row],[BUYING PRIZE]]*InputData[[#This Row],[QUANTITY]]</f>
        <v>888</v>
      </c>
      <c r="M192" s="8">
        <f>InputData[[#This Row],[SELLING PRICE]]*InputData[[#This Row],[QUANTITY]]*(1-InputData[[#This Row],[DISCOUNT %]])</f>
        <v>1207.68</v>
      </c>
      <c r="N192">
        <f>DAY(InputData[[#This Row],[DATE]])</f>
        <v>10</v>
      </c>
      <c r="O192" t="str">
        <f>TEXT(InputData[[#This Row],[DATE]],"mmm")</f>
        <v>Sep</v>
      </c>
      <c r="P192">
        <f>YEAR(InputData[[#This Row],[DATE]])</f>
        <v>2021</v>
      </c>
    </row>
    <row r="193" spans="1:16" x14ac:dyDescent="0.25">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8">
        <f>VLOOKUP(InputData[[#This Row],[PRODUCT ID]],MasterData[],5,0)</f>
        <v>98</v>
      </c>
      <c r="K193" s="8">
        <f>VLOOKUP(InputData[[#This Row],[PRODUCT ID]],MasterData[],6,0)</f>
        <v>103.88</v>
      </c>
      <c r="L193" s="8">
        <f>InputData[[#This Row],[BUYING PRIZE]]*InputData[[#This Row],[QUANTITY]]</f>
        <v>882</v>
      </c>
      <c r="M193" s="8">
        <f>InputData[[#This Row],[SELLING PRICE]]*InputData[[#This Row],[QUANTITY]]*(1-InputData[[#This Row],[DISCOUNT %]])</f>
        <v>934.92</v>
      </c>
      <c r="N193">
        <f>DAY(InputData[[#This Row],[DATE]])</f>
        <v>10</v>
      </c>
      <c r="O193" t="str">
        <f>TEXT(InputData[[#This Row],[DATE]],"mmm")</f>
        <v>Sep</v>
      </c>
      <c r="P193">
        <f>YEAR(InputData[[#This Row],[DATE]])</f>
        <v>2021</v>
      </c>
    </row>
    <row r="194" spans="1:16" x14ac:dyDescent="0.25">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8">
        <f>VLOOKUP(InputData[[#This Row],[PRODUCT ID]],MasterData[],5,0)</f>
        <v>18</v>
      </c>
      <c r="K194" s="8">
        <f>VLOOKUP(InputData[[#This Row],[PRODUCT ID]],MasterData[],6,0)</f>
        <v>24.66</v>
      </c>
      <c r="L194" s="8">
        <f>InputData[[#This Row],[BUYING PRIZE]]*InputData[[#This Row],[QUANTITY]]</f>
        <v>36</v>
      </c>
      <c r="M194" s="8">
        <f>InputData[[#This Row],[SELLING PRICE]]*InputData[[#This Row],[QUANTITY]]*(1-InputData[[#This Row],[DISCOUNT %]])</f>
        <v>49.32</v>
      </c>
      <c r="N194">
        <f>DAY(InputData[[#This Row],[DATE]])</f>
        <v>10</v>
      </c>
      <c r="O194" t="str">
        <f>TEXT(InputData[[#This Row],[DATE]],"mmm")</f>
        <v>Sep</v>
      </c>
      <c r="P194">
        <f>YEAR(InputData[[#This Row],[DATE]])</f>
        <v>2021</v>
      </c>
    </row>
    <row r="195" spans="1:16" x14ac:dyDescent="0.25">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8">
        <f>VLOOKUP(InputData[[#This Row],[PRODUCT ID]],MasterData[],5,0)</f>
        <v>98</v>
      </c>
      <c r="K195" s="8">
        <f>VLOOKUP(InputData[[#This Row],[PRODUCT ID]],MasterData[],6,0)</f>
        <v>103.88</v>
      </c>
      <c r="L195" s="8">
        <f>InputData[[#This Row],[BUYING PRIZE]]*InputData[[#This Row],[QUANTITY]]</f>
        <v>588</v>
      </c>
      <c r="M195" s="8">
        <f>InputData[[#This Row],[SELLING PRICE]]*InputData[[#This Row],[QUANTITY]]*(1-InputData[[#This Row],[DISCOUNT %]])</f>
        <v>623.28</v>
      </c>
      <c r="N195">
        <f>DAY(InputData[[#This Row],[DATE]])</f>
        <v>11</v>
      </c>
      <c r="O195" t="str">
        <f>TEXT(InputData[[#This Row],[DATE]],"mmm")</f>
        <v>Sep</v>
      </c>
      <c r="P195">
        <f>YEAR(InputData[[#This Row],[DATE]])</f>
        <v>2021</v>
      </c>
    </row>
    <row r="196" spans="1:16" x14ac:dyDescent="0.25">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8">
        <f>VLOOKUP(InputData[[#This Row],[PRODUCT ID]],MasterData[],5,0)</f>
        <v>138</v>
      </c>
      <c r="K196" s="8">
        <f>VLOOKUP(InputData[[#This Row],[PRODUCT ID]],MasterData[],6,0)</f>
        <v>173.88</v>
      </c>
      <c r="L196" s="8">
        <f>InputData[[#This Row],[BUYING PRIZE]]*InputData[[#This Row],[QUANTITY]]</f>
        <v>966</v>
      </c>
      <c r="M196" s="8">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25">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8">
        <f>VLOOKUP(InputData[[#This Row],[PRODUCT ID]],MasterData[],5,0)</f>
        <v>120</v>
      </c>
      <c r="K197" s="8">
        <f>VLOOKUP(InputData[[#This Row],[PRODUCT ID]],MasterData[],6,0)</f>
        <v>162</v>
      </c>
      <c r="L197" s="8">
        <f>InputData[[#This Row],[BUYING PRIZE]]*InputData[[#This Row],[QUANTITY]]</f>
        <v>720</v>
      </c>
      <c r="M197" s="8">
        <f>InputData[[#This Row],[SELLING PRICE]]*InputData[[#This Row],[QUANTITY]]*(1-InputData[[#This Row],[DISCOUNT %]])</f>
        <v>972</v>
      </c>
      <c r="N197">
        <f>DAY(InputData[[#This Row],[DATE]])</f>
        <v>15</v>
      </c>
      <c r="O197" t="str">
        <f>TEXT(InputData[[#This Row],[DATE]],"mmm")</f>
        <v>Sep</v>
      </c>
      <c r="P197">
        <f>YEAR(InputData[[#This Row],[DATE]])</f>
        <v>2021</v>
      </c>
    </row>
    <row r="198" spans="1:16" x14ac:dyDescent="0.25">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8">
        <f>VLOOKUP(InputData[[#This Row],[PRODUCT ID]],MasterData[],5,0)</f>
        <v>120</v>
      </c>
      <c r="K198" s="8">
        <f>VLOOKUP(InputData[[#This Row],[PRODUCT ID]],MasterData[],6,0)</f>
        <v>162</v>
      </c>
      <c r="L198" s="8">
        <f>InputData[[#This Row],[BUYING PRIZE]]*InputData[[#This Row],[QUANTITY]]</f>
        <v>1680</v>
      </c>
      <c r="M198" s="8">
        <f>InputData[[#This Row],[SELLING PRICE]]*InputData[[#This Row],[QUANTITY]]*(1-InputData[[#This Row],[DISCOUNT %]])</f>
        <v>2268</v>
      </c>
      <c r="N198">
        <f>DAY(InputData[[#This Row],[DATE]])</f>
        <v>15</v>
      </c>
      <c r="O198" t="str">
        <f>TEXT(InputData[[#This Row],[DATE]],"mmm")</f>
        <v>Sep</v>
      </c>
      <c r="P198">
        <f>YEAR(InputData[[#This Row],[DATE]])</f>
        <v>2021</v>
      </c>
    </row>
    <row r="199" spans="1:16" x14ac:dyDescent="0.25">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8">
        <f>VLOOKUP(InputData[[#This Row],[PRODUCT ID]],MasterData[],5,0)</f>
        <v>61</v>
      </c>
      <c r="K199" s="8">
        <f>VLOOKUP(InputData[[#This Row],[PRODUCT ID]],MasterData[],6,0)</f>
        <v>76.25</v>
      </c>
      <c r="L199" s="8">
        <f>InputData[[#This Row],[BUYING PRIZE]]*InputData[[#This Row],[QUANTITY]]</f>
        <v>427</v>
      </c>
      <c r="M199" s="8">
        <f>InputData[[#This Row],[SELLING PRICE]]*InputData[[#This Row],[QUANTITY]]*(1-InputData[[#This Row],[DISCOUNT %]])</f>
        <v>533.75</v>
      </c>
      <c r="N199">
        <f>DAY(InputData[[#This Row],[DATE]])</f>
        <v>21</v>
      </c>
      <c r="O199" t="str">
        <f>TEXT(InputData[[#This Row],[DATE]],"mmm")</f>
        <v>Sep</v>
      </c>
      <c r="P199">
        <f>YEAR(InputData[[#This Row],[DATE]])</f>
        <v>2021</v>
      </c>
    </row>
    <row r="200" spans="1:16" x14ac:dyDescent="0.25">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8">
        <f>VLOOKUP(InputData[[#This Row],[PRODUCT ID]],MasterData[],5,0)</f>
        <v>90</v>
      </c>
      <c r="K200" s="8">
        <f>VLOOKUP(InputData[[#This Row],[PRODUCT ID]],MasterData[],6,0)</f>
        <v>115.2</v>
      </c>
      <c r="L200" s="8">
        <f>InputData[[#This Row],[BUYING PRIZE]]*InputData[[#This Row],[QUANTITY]]</f>
        <v>180</v>
      </c>
      <c r="M200" s="8">
        <f>InputData[[#This Row],[SELLING PRICE]]*InputData[[#This Row],[QUANTITY]]*(1-InputData[[#This Row],[DISCOUNT %]])</f>
        <v>230.4</v>
      </c>
      <c r="N200">
        <f>DAY(InputData[[#This Row],[DATE]])</f>
        <v>22</v>
      </c>
      <c r="O200" t="str">
        <f>TEXT(InputData[[#This Row],[DATE]],"mmm")</f>
        <v>Sep</v>
      </c>
      <c r="P200">
        <f>YEAR(InputData[[#This Row],[DATE]])</f>
        <v>2021</v>
      </c>
    </row>
    <row r="201" spans="1:16" x14ac:dyDescent="0.25">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8">
        <f>VLOOKUP(InputData[[#This Row],[PRODUCT ID]],MasterData[],5,0)</f>
        <v>105</v>
      </c>
      <c r="K201" s="8">
        <f>VLOOKUP(InputData[[#This Row],[PRODUCT ID]],MasterData[],6,0)</f>
        <v>142.80000000000001</v>
      </c>
      <c r="L201" s="8">
        <f>InputData[[#This Row],[BUYING PRIZE]]*InputData[[#This Row],[QUANTITY]]</f>
        <v>420</v>
      </c>
      <c r="M201" s="8">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25">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8">
        <f>VLOOKUP(InputData[[#This Row],[PRODUCT ID]],MasterData[],5,0)</f>
        <v>37</v>
      </c>
      <c r="K202" s="8">
        <f>VLOOKUP(InputData[[#This Row],[PRODUCT ID]],MasterData[],6,0)</f>
        <v>49.21</v>
      </c>
      <c r="L202" s="8">
        <f>InputData[[#This Row],[BUYING PRIZE]]*InputData[[#This Row],[QUANTITY]]</f>
        <v>444</v>
      </c>
      <c r="M202" s="8">
        <f>InputData[[#This Row],[SELLING PRICE]]*InputData[[#This Row],[QUANTITY]]*(1-InputData[[#This Row],[DISCOUNT %]])</f>
        <v>590.52</v>
      </c>
      <c r="N202">
        <f>DAY(InputData[[#This Row],[DATE]])</f>
        <v>23</v>
      </c>
      <c r="O202" t="str">
        <f>TEXT(InputData[[#This Row],[DATE]],"mmm")</f>
        <v>Sep</v>
      </c>
      <c r="P202">
        <f>YEAR(InputData[[#This Row],[DATE]])</f>
        <v>2021</v>
      </c>
    </row>
    <row r="203" spans="1:16" x14ac:dyDescent="0.25">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8">
        <f>VLOOKUP(InputData[[#This Row],[PRODUCT ID]],MasterData[],5,0)</f>
        <v>126</v>
      </c>
      <c r="K203" s="8">
        <f>VLOOKUP(InputData[[#This Row],[PRODUCT ID]],MasterData[],6,0)</f>
        <v>162.54</v>
      </c>
      <c r="L203" s="8">
        <f>InputData[[#This Row],[BUYING PRIZE]]*InputData[[#This Row],[QUANTITY]]</f>
        <v>882</v>
      </c>
      <c r="M203" s="8">
        <f>InputData[[#This Row],[SELLING PRICE]]*InputData[[#This Row],[QUANTITY]]*(1-InputData[[#This Row],[DISCOUNT %]])</f>
        <v>1137.78</v>
      </c>
      <c r="N203">
        <f>DAY(InputData[[#This Row],[DATE]])</f>
        <v>23</v>
      </c>
      <c r="O203" t="str">
        <f>TEXT(InputData[[#This Row],[DATE]],"mmm")</f>
        <v>Sep</v>
      </c>
      <c r="P203">
        <f>YEAR(InputData[[#This Row],[DATE]])</f>
        <v>2021</v>
      </c>
    </row>
    <row r="204" spans="1:16" x14ac:dyDescent="0.25">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8">
        <f>VLOOKUP(InputData[[#This Row],[PRODUCT ID]],MasterData[],5,0)</f>
        <v>55</v>
      </c>
      <c r="K204" s="8">
        <f>VLOOKUP(InputData[[#This Row],[PRODUCT ID]],MasterData[],6,0)</f>
        <v>58.3</v>
      </c>
      <c r="L204" s="8">
        <f>InputData[[#This Row],[BUYING PRIZE]]*InputData[[#This Row],[QUANTITY]]</f>
        <v>55</v>
      </c>
      <c r="M204" s="8">
        <f>InputData[[#This Row],[SELLING PRICE]]*InputData[[#This Row],[QUANTITY]]*(1-InputData[[#This Row],[DISCOUNT %]])</f>
        <v>58.3</v>
      </c>
      <c r="N204">
        <f>DAY(InputData[[#This Row],[DATE]])</f>
        <v>27</v>
      </c>
      <c r="O204" t="str">
        <f>TEXT(InputData[[#This Row],[DATE]],"mmm")</f>
        <v>Sep</v>
      </c>
      <c r="P204">
        <f>YEAR(InputData[[#This Row],[DATE]])</f>
        <v>2021</v>
      </c>
    </row>
    <row r="205" spans="1:16" x14ac:dyDescent="0.25">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8">
        <f>VLOOKUP(InputData[[#This Row],[PRODUCT ID]],MasterData[],5,0)</f>
        <v>112</v>
      </c>
      <c r="K205" s="8">
        <f>VLOOKUP(InputData[[#This Row],[PRODUCT ID]],MasterData[],6,0)</f>
        <v>146.72</v>
      </c>
      <c r="L205" s="8">
        <f>InputData[[#This Row],[BUYING PRIZE]]*InputData[[#This Row],[QUANTITY]]</f>
        <v>1008</v>
      </c>
      <c r="M205" s="8">
        <f>InputData[[#This Row],[SELLING PRICE]]*InputData[[#This Row],[QUANTITY]]*(1-InputData[[#This Row],[DISCOUNT %]])</f>
        <v>1320.48</v>
      </c>
      <c r="N205">
        <f>DAY(InputData[[#This Row],[DATE]])</f>
        <v>30</v>
      </c>
      <c r="O205" t="str">
        <f>TEXT(InputData[[#This Row],[DATE]],"mmm")</f>
        <v>Sep</v>
      </c>
      <c r="P205">
        <f>YEAR(InputData[[#This Row],[DATE]])</f>
        <v>2021</v>
      </c>
    </row>
    <row r="206" spans="1:16" x14ac:dyDescent="0.25">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8">
        <f>VLOOKUP(InputData[[#This Row],[PRODUCT ID]],MasterData[],5,0)</f>
        <v>75</v>
      </c>
      <c r="K206" s="8">
        <f>VLOOKUP(InputData[[#This Row],[PRODUCT ID]],MasterData[],6,0)</f>
        <v>85.5</v>
      </c>
      <c r="L206" s="8">
        <f>InputData[[#This Row],[BUYING PRIZE]]*InputData[[#This Row],[QUANTITY]]</f>
        <v>375</v>
      </c>
      <c r="M206" s="8">
        <f>InputData[[#This Row],[SELLING PRICE]]*InputData[[#This Row],[QUANTITY]]*(1-InputData[[#This Row],[DISCOUNT %]])</f>
        <v>427.5</v>
      </c>
      <c r="N206">
        <f>DAY(InputData[[#This Row],[DATE]])</f>
        <v>30</v>
      </c>
      <c r="O206" t="str">
        <f>TEXT(InputData[[#This Row],[DATE]],"mmm")</f>
        <v>Sep</v>
      </c>
      <c r="P206">
        <f>YEAR(InputData[[#This Row],[DATE]])</f>
        <v>2021</v>
      </c>
    </row>
    <row r="207" spans="1:16" x14ac:dyDescent="0.25">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8">
        <f>VLOOKUP(InputData[[#This Row],[PRODUCT ID]],MasterData[],5,0)</f>
        <v>148</v>
      </c>
      <c r="K207" s="8">
        <f>VLOOKUP(InputData[[#This Row],[PRODUCT ID]],MasterData[],6,0)</f>
        <v>201.28</v>
      </c>
      <c r="L207" s="8">
        <f>InputData[[#This Row],[BUYING PRIZE]]*InputData[[#This Row],[QUANTITY]]</f>
        <v>2072</v>
      </c>
      <c r="M207" s="8">
        <f>InputData[[#This Row],[SELLING PRICE]]*InputData[[#This Row],[QUANTITY]]*(1-InputData[[#This Row],[DISCOUNT %]])</f>
        <v>2817.92</v>
      </c>
      <c r="N207">
        <f>DAY(InputData[[#This Row],[DATE]])</f>
        <v>1</v>
      </c>
      <c r="O207" t="str">
        <f>TEXT(InputData[[#This Row],[DATE]],"mmm")</f>
        <v>Oct</v>
      </c>
      <c r="P207">
        <f>YEAR(InputData[[#This Row],[DATE]])</f>
        <v>2021</v>
      </c>
    </row>
    <row r="208" spans="1:16" x14ac:dyDescent="0.25">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8">
        <f>VLOOKUP(InputData[[#This Row],[PRODUCT ID]],MasterData[],5,0)</f>
        <v>112</v>
      </c>
      <c r="K208" s="8">
        <f>VLOOKUP(InputData[[#This Row],[PRODUCT ID]],MasterData[],6,0)</f>
        <v>146.72</v>
      </c>
      <c r="L208" s="8">
        <f>InputData[[#This Row],[BUYING PRIZE]]*InputData[[#This Row],[QUANTITY]]</f>
        <v>1680</v>
      </c>
      <c r="M208" s="8">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25">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8">
        <f>VLOOKUP(InputData[[#This Row],[PRODUCT ID]],MasterData[],5,0)</f>
        <v>150</v>
      </c>
      <c r="K209" s="8">
        <f>VLOOKUP(InputData[[#This Row],[PRODUCT ID]],MasterData[],6,0)</f>
        <v>210</v>
      </c>
      <c r="L209" s="8">
        <f>InputData[[#This Row],[BUYING PRIZE]]*InputData[[#This Row],[QUANTITY]]</f>
        <v>1350</v>
      </c>
      <c r="M209" s="8">
        <f>InputData[[#This Row],[SELLING PRICE]]*InputData[[#This Row],[QUANTITY]]*(1-InputData[[#This Row],[DISCOUNT %]])</f>
        <v>1890</v>
      </c>
      <c r="N209">
        <f>DAY(InputData[[#This Row],[DATE]])</f>
        <v>3</v>
      </c>
      <c r="O209" t="str">
        <f>TEXT(InputData[[#This Row],[DATE]],"mmm")</f>
        <v>Oct</v>
      </c>
      <c r="P209">
        <f>YEAR(InputData[[#This Row],[DATE]])</f>
        <v>2021</v>
      </c>
    </row>
    <row r="210" spans="1:16" x14ac:dyDescent="0.25">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8">
        <f>VLOOKUP(InputData[[#This Row],[PRODUCT ID]],MasterData[],5,0)</f>
        <v>5</v>
      </c>
      <c r="K210" s="8">
        <f>VLOOKUP(InputData[[#This Row],[PRODUCT ID]],MasterData[],6,0)</f>
        <v>6.7</v>
      </c>
      <c r="L210" s="8">
        <f>InputData[[#This Row],[BUYING PRIZE]]*InputData[[#This Row],[QUANTITY]]</f>
        <v>5</v>
      </c>
      <c r="M210" s="8">
        <f>InputData[[#This Row],[SELLING PRICE]]*InputData[[#This Row],[QUANTITY]]*(1-InputData[[#This Row],[DISCOUNT %]])</f>
        <v>6.7</v>
      </c>
      <c r="N210">
        <f>DAY(InputData[[#This Row],[DATE]])</f>
        <v>6</v>
      </c>
      <c r="O210" t="str">
        <f>TEXT(InputData[[#This Row],[DATE]],"mmm")</f>
        <v>Oct</v>
      </c>
      <c r="P210">
        <f>YEAR(InputData[[#This Row],[DATE]])</f>
        <v>2021</v>
      </c>
    </row>
    <row r="211" spans="1:16" x14ac:dyDescent="0.25">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8">
        <f>VLOOKUP(InputData[[#This Row],[PRODUCT ID]],MasterData[],5,0)</f>
        <v>90</v>
      </c>
      <c r="K211" s="8">
        <f>VLOOKUP(InputData[[#This Row],[PRODUCT ID]],MasterData[],6,0)</f>
        <v>96.3</v>
      </c>
      <c r="L211" s="8">
        <f>InputData[[#This Row],[BUYING PRIZE]]*InputData[[#This Row],[QUANTITY]]</f>
        <v>1080</v>
      </c>
      <c r="M211" s="8">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25">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8">
        <f>VLOOKUP(InputData[[#This Row],[PRODUCT ID]],MasterData[],5,0)</f>
        <v>18</v>
      </c>
      <c r="K212" s="8">
        <f>VLOOKUP(InputData[[#This Row],[PRODUCT ID]],MasterData[],6,0)</f>
        <v>24.66</v>
      </c>
      <c r="L212" s="8">
        <f>InputData[[#This Row],[BUYING PRIZE]]*InputData[[#This Row],[QUANTITY]]</f>
        <v>108</v>
      </c>
      <c r="M212" s="8">
        <f>InputData[[#This Row],[SELLING PRICE]]*InputData[[#This Row],[QUANTITY]]*(1-InputData[[#This Row],[DISCOUNT %]])</f>
        <v>147.96</v>
      </c>
      <c r="N212">
        <f>DAY(InputData[[#This Row],[DATE]])</f>
        <v>7</v>
      </c>
      <c r="O212" t="str">
        <f>TEXT(InputData[[#This Row],[DATE]],"mmm")</f>
        <v>Oct</v>
      </c>
      <c r="P212">
        <f>YEAR(InputData[[#This Row],[DATE]])</f>
        <v>2021</v>
      </c>
    </row>
    <row r="213" spans="1:16" x14ac:dyDescent="0.25">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8">
        <f>VLOOKUP(InputData[[#This Row],[PRODUCT ID]],MasterData[],5,0)</f>
        <v>72</v>
      </c>
      <c r="K213" s="8">
        <f>VLOOKUP(InputData[[#This Row],[PRODUCT ID]],MasterData[],6,0)</f>
        <v>79.92</v>
      </c>
      <c r="L213" s="8">
        <f>InputData[[#This Row],[BUYING PRIZE]]*InputData[[#This Row],[QUANTITY]]</f>
        <v>360</v>
      </c>
      <c r="M213" s="8">
        <f>InputData[[#This Row],[SELLING PRICE]]*InputData[[#This Row],[QUANTITY]]*(1-InputData[[#This Row],[DISCOUNT %]])</f>
        <v>399.6</v>
      </c>
      <c r="N213">
        <f>DAY(InputData[[#This Row],[DATE]])</f>
        <v>9</v>
      </c>
      <c r="O213" t="str">
        <f>TEXT(InputData[[#This Row],[DATE]],"mmm")</f>
        <v>Oct</v>
      </c>
      <c r="P213">
        <f>YEAR(InputData[[#This Row],[DATE]])</f>
        <v>2021</v>
      </c>
    </row>
    <row r="214" spans="1:16" x14ac:dyDescent="0.25">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8">
        <f>VLOOKUP(InputData[[#This Row],[PRODUCT ID]],MasterData[],5,0)</f>
        <v>89</v>
      </c>
      <c r="K214" s="8">
        <f>VLOOKUP(InputData[[#This Row],[PRODUCT ID]],MasterData[],6,0)</f>
        <v>117.48</v>
      </c>
      <c r="L214" s="8">
        <f>InputData[[#This Row],[BUYING PRIZE]]*InputData[[#This Row],[QUANTITY]]</f>
        <v>979</v>
      </c>
      <c r="M214" s="8">
        <f>InputData[[#This Row],[SELLING PRICE]]*InputData[[#This Row],[QUANTITY]]*(1-InputData[[#This Row],[DISCOUNT %]])</f>
        <v>1292.28</v>
      </c>
      <c r="N214">
        <f>DAY(InputData[[#This Row],[DATE]])</f>
        <v>9</v>
      </c>
      <c r="O214" t="str">
        <f>TEXT(InputData[[#This Row],[DATE]],"mmm")</f>
        <v>Oct</v>
      </c>
      <c r="P214">
        <f>YEAR(InputData[[#This Row],[DATE]])</f>
        <v>2021</v>
      </c>
    </row>
    <row r="215" spans="1:16" x14ac:dyDescent="0.25">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8">
        <f>VLOOKUP(InputData[[#This Row],[PRODUCT ID]],MasterData[],5,0)</f>
        <v>5</v>
      </c>
      <c r="K215" s="8">
        <f>VLOOKUP(InputData[[#This Row],[PRODUCT ID]],MasterData[],6,0)</f>
        <v>6.7</v>
      </c>
      <c r="L215" s="8">
        <f>InputData[[#This Row],[BUYING PRIZE]]*InputData[[#This Row],[QUANTITY]]</f>
        <v>70</v>
      </c>
      <c r="M215" s="8">
        <f>InputData[[#This Row],[SELLING PRICE]]*InputData[[#This Row],[QUANTITY]]*(1-InputData[[#This Row],[DISCOUNT %]])</f>
        <v>93.8</v>
      </c>
      <c r="N215">
        <f>DAY(InputData[[#This Row],[DATE]])</f>
        <v>10</v>
      </c>
      <c r="O215" t="str">
        <f>TEXT(InputData[[#This Row],[DATE]],"mmm")</f>
        <v>Oct</v>
      </c>
      <c r="P215">
        <f>YEAR(InputData[[#This Row],[DATE]])</f>
        <v>2021</v>
      </c>
    </row>
    <row r="216" spans="1:16" x14ac:dyDescent="0.25">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8">
        <f>VLOOKUP(InputData[[#This Row],[PRODUCT ID]],MasterData[],5,0)</f>
        <v>44</v>
      </c>
      <c r="K216" s="8">
        <f>VLOOKUP(InputData[[#This Row],[PRODUCT ID]],MasterData[],6,0)</f>
        <v>48.4</v>
      </c>
      <c r="L216" s="8">
        <f>InputData[[#This Row],[BUYING PRIZE]]*InputData[[#This Row],[QUANTITY]]</f>
        <v>660</v>
      </c>
      <c r="M216" s="8">
        <f>InputData[[#This Row],[SELLING PRICE]]*InputData[[#This Row],[QUANTITY]]*(1-InputData[[#This Row],[DISCOUNT %]])</f>
        <v>726</v>
      </c>
      <c r="N216">
        <f>DAY(InputData[[#This Row],[DATE]])</f>
        <v>11</v>
      </c>
      <c r="O216" t="str">
        <f>TEXT(InputData[[#This Row],[DATE]],"mmm")</f>
        <v>Oct</v>
      </c>
      <c r="P216">
        <f>YEAR(InputData[[#This Row],[DATE]])</f>
        <v>2021</v>
      </c>
    </row>
    <row r="217" spans="1:16" x14ac:dyDescent="0.25">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8">
        <f>VLOOKUP(InputData[[#This Row],[PRODUCT ID]],MasterData[],5,0)</f>
        <v>48</v>
      </c>
      <c r="K217" s="8">
        <f>VLOOKUP(InputData[[#This Row],[PRODUCT ID]],MasterData[],6,0)</f>
        <v>57.120000000000005</v>
      </c>
      <c r="L217" s="8">
        <f>InputData[[#This Row],[BUYING PRIZE]]*InputData[[#This Row],[QUANTITY]]</f>
        <v>384</v>
      </c>
      <c r="M217" s="8">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25">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8">
        <f>VLOOKUP(InputData[[#This Row],[PRODUCT ID]],MasterData[],5,0)</f>
        <v>98</v>
      </c>
      <c r="K218" s="8">
        <f>VLOOKUP(InputData[[#This Row],[PRODUCT ID]],MasterData[],6,0)</f>
        <v>103.88</v>
      </c>
      <c r="L218" s="8">
        <f>InputData[[#This Row],[BUYING PRIZE]]*InputData[[#This Row],[QUANTITY]]</f>
        <v>1274</v>
      </c>
      <c r="M218" s="8">
        <f>InputData[[#This Row],[SELLING PRICE]]*InputData[[#This Row],[QUANTITY]]*(1-InputData[[#This Row],[DISCOUNT %]])</f>
        <v>1350.44</v>
      </c>
      <c r="N218">
        <f>DAY(InputData[[#This Row],[DATE]])</f>
        <v>17</v>
      </c>
      <c r="O218" t="str">
        <f>TEXT(InputData[[#This Row],[DATE]],"mmm")</f>
        <v>Oct</v>
      </c>
      <c r="P218">
        <f>YEAR(InputData[[#This Row],[DATE]])</f>
        <v>2021</v>
      </c>
    </row>
    <row r="219" spans="1:16" x14ac:dyDescent="0.25">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8">
        <f>VLOOKUP(InputData[[#This Row],[PRODUCT ID]],MasterData[],5,0)</f>
        <v>7</v>
      </c>
      <c r="K219" s="8">
        <f>VLOOKUP(InputData[[#This Row],[PRODUCT ID]],MasterData[],6,0)</f>
        <v>8.33</v>
      </c>
      <c r="L219" s="8">
        <f>InputData[[#This Row],[BUYING PRIZE]]*InputData[[#This Row],[QUANTITY]]</f>
        <v>42</v>
      </c>
      <c r="M219" s="8">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25">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8">
        <f>VLOOKUP(InputData[[#This Row],[PRODUCT ID]],MasterData[],5,0)</f>
        <v>126</v>
      </c>
      <c r="K220" s="8">
        <f>VLOOKUP(InputData[[#This Row],[PRODUCT ID]],MasterData[],6,0)</f>
        <v>162.54</v>
      </c>
      <c r="L220" s="8">
        <f>InputData[[#This Row],[BUYING PRIZE]]*InputData[[#This Row],[QUANTITY]]</f>
        <v>1638</v>
      </c>
      <c r="M220" s="8">
        <f>InputData[[#This Row],[SELLING PRICE]]*InputData[[#This Row],[QUANTITY]]*(1-InputData[[#This Row],[DISCOUNT %]])</f>
        <v>2113.02</v>
      </c>
      <c r="N220">
        <f>DAY(InputData[[#This Row],[DATE]])</f>
        <v>18</v>
      </c>
      <c r="O220" t="str">
        <f>TEXT(InputData[[#This Row],[DATE]],"mmm")</f>
        <v>Oct</v>
      </c>
      <c r="P220">
        <f>YEAR(InputData[[#This Row],[DATE]])</f>
        <v>2021</v>
      </c>
    </row>
    <row r="221" spans="1:16" x14ac:dyDescent="0.25">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8">
        <f>VLOOKUP(InputData[[#This Row],[PRODUCT ID]],MasterData[],5,0)</f>
        <v>44</v>
      </c>
      <c r="K221" s="8">
        <f>VLOOKUP(InputData[[#This Row],[PRODUCT ID]],MasterData[],6,0)</f>
        <v>48.4</v>
      </c>
      <c r="L221" s="8">
        <f>InputData[[#This Row],[BUYING PRIZE]]*InputData[[#This Row],[QUANTITY]]</f>
        <v>308</v>
      </c>
      <c r="M221" s="8">
        <f>InputData[[#This Row],[SELLING PRICE]]*InputData[[#This Row],[QUANTITY]]*(1-InputData[[#This Row],[DISCOUNT %]])</f>
        <v>338.8</v>
      </c>
      <c r="N221">
        <f>DAY(InputData[[#This Row],[DATE]])</f>
        <v>22</v>
      </c>
      <c r="O221" t="str">
        <f>TEXT(InputData[[#This Row],[DATE]],"mmm")</f>
        <v>Oct</v>
      </c>
      <c r="P221">
        <f>YEAR(InputData[[#This Row],[DATE]])</f>
        <v>2021</v>
      </c>
    </row>
    <row r="222" spans="1:16" x14ac:dyDescent="0.25">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8">
        <f>VLOOKUP(InputData[[#This Row],[PRODUCT ID]],MasterData[],5,0)</f>
        <v>144</v>
      </c>
      <c r="K222" s="8">
        <f>VLOOKUP(InputData[[#This Row],[PRODUCT ID]],MasterData[],6,0)</f>
        <v>156.96</v>
      </c>
      <c r="L222" s="8">
        <f>InputData[[#This Row],[BUYING PRIZE]]*InputData[[#This Row],[QUANTITY]]</f>
        <v>1872</v>
      </c>
      <c r="M222" s="8">
        <f>InputData[[#This Row],[SELLING PRICE]]*InputData[[#This Row],[QUANTITY]]*(1-InputData[[#This Row],[DISCOUNT %]])</f>
        <v>2040.48</v>
      </c>
      <c r="N222">
        <f>DAY(InputData[[#This Row],[DATE]])</f>
        <v>22</v>
      </c>
      <c r="O222" t="str">
        <f>TEXT(InputData[[#This Row],[DATE]],"mmm")</f>
        <v>Oct</v>
      </c>
      <c r="P222">
        <f>YEAR(InputData[[#This Row],[DATE]])</f>
        <v>2021</v>
      </c>
    </row>
    <row r="223" spans="1:16" x14ac:dyDescent="0.25">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8">
        <f>VLOOKUP(InputData[[#This Row],[PRODUCT ID]],MasterData[],5,0)</f>
        <v>6</v>
      </c>
      <c r="K223" s="8">
        <f>VLOOKUP(InputData[[#This Row],[PRODUCT ID]],MasterData[],6,0)</f>
        <v>7.8599999999999994</v>
      </c>
      <c r="L223" s="8">
        <f>InputData[[#This Row],[BUYING PRIZE]]*InputData[[#This Row],[QUANTITY]]</f>
        <v>6</v>
      </c>
      <c r="M223" s="8">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25">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8">
        <f>VLOOKUP(InputData[[#This Row],[PRODUCT ID]],MasterData[],5,0)</f>
        <v>44</v>
      </c>
      <c r="K224" s="8">
        <f>VLOOKUP(InputData[[#This Row],[PRODUCT ID]],MasterData[],6,0)</f>
        <v>48.4</v>
      </c>
      <c r="L224" s="8">
        <f>InputData[[#This Row],[BUYING PRIZE]]*InputData[[#This Row],[QUANTITY]]</f>
        <v>132</v>
      </c>
      <c r="M224" s="8">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25">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8">
        <f>VLOOKUP(InputData[[#This Row],[PRODUCT ID]],MasterData[],5,0)</f>
        <v>76</v>
      </c>
      <c r="K225" s="8">
        <f>VLOOKUP(InputData[[#This Row],[PRODUCT ID]],MasterData[],6,0)</f>
        <v>82.08</v>
      </c>
      <c r="L225" s="8">
        <f>InputData[[#This Row],[BUYING PRIZE]]*InputData[[#This Row],[QUANTITY]]</f>
        <v>684</v>
      </c>
      <c r="M225" s="8">
        <f>InputData[[#This Row],[SELLING PRICE]]*InputData[[#This Row],[QUANTITY]]*(1-InputData[[#This Row],[DISCOUNT %]])</f>
        <v>738.72</v>
      </c>
      <c r="N225">
        <f>DAY(InputData[[#This Row],[DATE]])</f>
        <v>25</v>
      </c>
      <c r="O225" t="str">
        <f>TEXT(InputData[[#This Row],[DATE]],"mmm")</f>
        <v>Oct</v>
      </c>
      <c r="P225">
        <f>YEAR(InputData[[#This Row],[DATE]])</f>
        <v>2021</v>
      </c>
    </row>
    <row r="226" spans="1:16" x14ac:dyDescent="0.25">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8">
        <f>VLOOKUP(InputData[[#This Row],[PRODUCT ID]],MasterData[],5,0)</f>
        <v>44</v>
      </c>
      <c r="K226" s="8">
        <f>VLOOKUP(InputData[[#This Row],[PRODUCT ID]],MasterData[],6,0)</f>
        <v>48.84</v>
      </c>
      <c r="L226" s="8">
        <f>InputData[[#This Row],[BUYING PRIZE]]*InputData[[#This Row],[QUANTITY]]</f>
        <v>264</v>
      </c>
      <c r="M226" s="8">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25">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8">
        <f>VLOOKUP(InputData[[#This Row],[PRODUCT ID]],MasterData[],5,0)</f>
        <v>83</v>
      </c>
      <c r="K227" s="8">
        <f>VLOOKUP(InputData[[#This Row],[PRODUCT ID]],MasterData[],6,0)</f>
        <v>94.62</v>
      </c>
      <c r="L227" s="8">
        <f>InputData[[#This Row],[BUYING PRIZE]]*InputData[[#This Row],[QUANTITY]]</f>
        <v>83</v>
      </c>
      <c r="M227" s="8">
        <f>InputData[[#This Row],[SELLING PRICE]]*InputData[[#This Row],[QUANTITY]]*(1-InputData[[#This Row],[DISCOUNT %]])</f>
        <v>94.62</v>
      </c>
      <c r="N227">
        <f>DAY(InputData[[#This Row],[DATE]])</f>
        <v>28</v>
      </c>
      <c r="O227" t="str">
        <f>TEXT(InputData[[#This Row],[DATE]],"mmm")</f>
        <v>Oct</v>
      </c>
      <c r="P227">
        <f>YEAR(InputData[[#This Row],[DATE]])</f>
        <v>2021</v>
      </c>
    </row>
    <row r="228" spans="1:16" x14ac:dyDescent="0.25">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8">
        <f>VLOOKUP(InputData[[#This Row],[PRODUCT ID]],MasterData[],5,0)</f>
        <v>72</v>
      </c>
      <c r="K228" s="8">
        <f>VLOOKUP(InputData[[#This Row],[PRODUCT ID]],MasterData[],6,0)</f>
        <v>79.92</v>
      </c>
      <c r="L228" s="8">
        <f>InputData[[#This Row],[BUYING PRIZE]]*InputData[[#This Row],[QUANTITY]]</f>
        <v>1008</v>
      </c>
      <c r="M228" s="8">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25">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8">
        <f>VLOOKUP(InputData[[#This Row],[PRODUCT ID]],MasterData[],5,0)</f>
        <v>126</v>
      </c>
      <c r="K229" s="8">
        <f>VLOOKUP(InputData[[#This Row],[PRODUCT ID]],MasterData[],6,0)</f>
        <v>162.54</v>
      </c>
      <c r="L229" s="8">
        <f>InputData[[#This Row],[BUYING PRIZE]]*InputData[[#This Row],[QUANTITY]]</f>
        <v>756</v>
      </c>
      <c r="M229" s="8">
        <f>InputData[[#This Row],[SELLING PRICE]]*InputData[[#This Row],[QUANTITY]]*(1-InputData[[#This Row],[DISCOUNT %]])</f>
        <v>975.24</v>
      </c>
      <c r="N229">
        <f>DAY(InputData[[#This Row],[DATE]])</f>
        <v>31</v>
      </c>
      <c r="O229" t="str">
        <f>TEXT(InputData[[#This Row],[DATE]],"mmm")</f>
        <v>Oct</v>
      </c>
      <c r="P229">
        <f>YEAR(InputData[[#This Row],[DATE]])</f>
        <v>2021</v>
      </c>
    </row>
    <row r="230" spans="1:16" x14ac:dyDescent="0.25">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8">
        <f>VLOOKUP(InputData[[#This Row],[PRODUCT ID]],MasterData[],5,0)</f>
        <v>112</v>
      </c>
      <c r="K230" s="8">
        <f>VLOOKUP(InputData[[#This Row],[PRODUCT ID]],MasterData[],6,0)</f>
        <v>122.08</v>
      </c>
      <c r="L230" s="8">
        <f>InputData[[#This Row],[BUYING PRIZE]]*InputData[[#This Row],[QUANTITY]]</f>
        <v>1344</v>
      </c>
      <c r="M230" s="8">
        <f>InputData[[#This Row],[SELLING PRICE]]*InputData[[#This Row],[QUANTITY]]*(1-InputData[[#This Row],[DISCOUNT %]])</f>
        <v>1464.96</v>
      </c>
      <c r="N230">
        <f>DAY(InputData[[#This Row],[DATE]])</f>
        <v>3</v>
      </c>
      <c r="O230" t="str">
        <f>TEXT(InputData[[#This Row],[DATE]],"mmm")</f>
        <v>Nov</v>
      </c>
      <c r="P230">
        <f>YEAR(InputData[[#This Row],[DATE]])</f>
        <v>2021</v>
      </c>
    </row>
    <row r="231" spans="1:16" x14ac:dyDescent="0.25">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8">
        <f>VLOOKUP(InputData[[#This Row],[PRODUCT ID]],MasterData[],5,0)</f>
        <v>90</v>
      </c>
      <c r="K231" s="8">
        <f>VLOOKUP(InputData[[#This Row],[PRODUCT ID]],MasterData[],6,0)</f>
        <v>96.3</v>
      </c>
      <c r="L231" s="8">
        <f>InputData[[#This Row],[BUYING PRIZE]]*InputData[[#This Row],[QUANTITY]]</f>
        <v>900</v>
      </c>
      <c r="M231" s="8">
        <f>InputData[[#This Row],[SELLING PRICE]]*InputData[[#This Row],[QUANTITY]]*(1-InputData[[#This Row],[DISCOUNT %]])</f>
        <v>963</v>
      </c>
      <c r="N231">
        <f>DAY(InputData[[#This Row],[DATE]])</f>
        <v>6</v>
      </c>
      <c r="O231" t="str">
        <f>TEXT(InputData[[#This Row],[DATE]],"mmm")</f>
        <v>Nov</v>
      </c>
      <c r="P231">
        <f>YEAR(InputData[[#This Row],[DATE]])</f>
        <v>2021</v>
      </c>
    </row>
    <row r="232" spans="1:16" x14ac:dyDescent="0.25">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8">
        <f>VLOOKUP(InputData[[#This Row],[PRODUCT ID]],MasterData[],5,0)</f>
        <v>43</v>
      </c>
      <c r="K232" s="8">
        <f>VLOOKUP(InputData[[#This Row],[PRODUCT ID]],MasterData[],6,0)</f>
        <v>47.730000000000004</v>
      </c>
      <c r="L232" s="8">
        <f>InputData[[#This Row],[BUYING PRIZE]]*InputData[[#This Row],[QUANTITY]]</f>
        <v>645</v>
      </c>
      <c r="M232" s="8">
        <f>InputData[[#This Row],[SELLING PRICE]]*InputData[[#This Row],[QUANTITY]]*(1-InputData[[#This Row],[DISCOUNT %]])</f>
        <v>715.95</v>
      </c>
      <c r="N232">
        <f>DAY(InputData[[#This Row],[DATE]])</f>
        <v>8</v>
      </c>
      <c r="O232" t="str">
        <f>TEXT(InputData[[#This Row],[DATE]],"mmm")</f>
        <v>Nov</v>
      </c>
      <c r="P232">
        <f>YEAR(InputData[[#This Row],[DATE]])</f>
        <v>2021</v>
      </c>
    </row>
    <row r="233" spans="1:16" x14ac:dyDescent="0.25">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8">
        <f>VLOOKUP(InputData[[#This Row],[PRODUCT ID]],MasterData[],5,0)</f>
        <v>120</v>
      </c>
      <c r="K233" s="8">
        <f>VLOOKUP(InputData[[#This Row],[PRODUCT ID]],MasterData[],6,0)</f>
        <v>162</v>
      </c>
      <c r="L233" s="8">
        <f>InputData[[#This Row],[BUYING PRIZE]]*InputData[[#This Row],[QUANTITY]]</f>
        <v>720</v>
      </c>
      <c r="M233" s="8">
        <f>InputData[[#This Row],[SELLING PRICE]]*InputData[[#This Row],[QUANTITY]]*(1-InputData[[#This Row],[DISCOUNT %]])</f>
        <v>972</v>
      </c>
      <c r="N233">
        <f>DAY(InputData[[#This Row],[DATE]])</f>
        <v>10</v>
      </c>
      <c r="O233" t="str">
        <f>TEXT(InputData[[#This Row],[DATE]],"mmm")</f>
        <v>Nov</v>
      </c>
      <c r="P233">
        <f>YEAR(InputData[[#This Row],[DATE]])</f>
        <v>2021</v>
      </c>
    </row>
    <row r="234" spans="1:16" x14ac:dyDescent="0.25">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8">
        <f>VLOOKUP(InputData[[#This Row],[PRODUCT ID]],MasterData[],5,0)</f>
        <v>90</v>
      </c>
      <c r="K234" s="8">
        <f>VLOOKUP(InputData[[#This Row],[PRODUCT ID]],MasterData[],6,0)</f>
        <v>115.2</v>
      </c>
      <c r="L234" s="8">
        <f>InputData[[#This Row],[BUYING PRIZE]]*InputData[[#This Row],[QUANTITY]]</f>
        <v>1080</v>
      </c>
      <c r="M234" s="8">
        <f>InputData[[#This Row],[SELLING PRICE]]*InputData[[#This Row],[QUANTITY]]*(1-InputData[[#This Row],[DISCOUNT %]])</f>
        <v>1382.4</v>
      </c>
      <c r="N234">
        <f>DAY(InputData[[#This Row],[DATE]])</f>
        <v>11</v>
      </c>
      <c r="O234" t="str">
        <f>TEXT(InputData[[#This Row],[DATE]],"mmm")</f>
        <v>Nov</v>
      </c>
      <c r="P234">
        <f>YEAR(InputData[[#This Row],[DATE]])</f>
        <v>2021</v>
      </c>
    </row>
    <row r="235" spans="1:16" x14ac:dyDescent="0.25">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8">
        <f>VLOOKUP(InputData[[#This Row],[PRODUCT ID]],MasterData[],5,0)</f>
        <v>148</v>
      </c>
      <c r="K235" s="8">
        <f>VLOOKUP(InputData[[#This Row],[PRODUCT ID]],MasterData[],6,0)</f>
        <v>164.28</v>
      </c>
      <c r="L235" s="8">
        <f>InputData[[#This Row],[BUYING PRIZE]]*InputData[[#This Row],[QUANTITY]]</f>
        <v>444</v>
      </c>
      <c r="M235" s="8">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25">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8">
        <f>VLOOKUP(InputData[[#This Row],[PRODUCT ID]],MasterData[],5,0)</f>
        <v>55</v>
      </c>
      <c r="K236" s="8">
        <f>VLOOKUP(InputData[[#This Row],[PRODUCT ID]],MasterData[],6,0)</f>
        <v>58.3</v>
      </c>
      <c r="L236" s="8">
        <f>InputData[[#This Row],[BUYING PRIZE]]*InputData[[#This Row],[QUANTITY]]</f>
        <v>770</v>
      </c>
      <c r="M236" s="8">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25">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8">
        <f>VLOOKUP(InputData[[#This Row],[PRODUCT ID]],MasterData[],5,0)</f>
        <v>83</v>
      </c>
      <c r="K237" s="8">
        <f>VLOOKUP(InputData[[#This Row],[PRODUCT ID]],MasterData[],6,0)</f>
        <v>94.62</v>
      </c>
      <c r="L237" s="8">
        <f>InputData[[#This Row],[BUYING PRIZE]]*InputData[[#This Row],[QUANTITY]]</f>
        <v>913</v>
      </c>
      <c r="M237" s="8">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25">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8">
        <f>VLOOKUP(InputData[[#This Row],[PRODUCT ID]],MasterData[],5,0)</f>
        <v>112</v>
      </c>
      <c r="K238" s="8">
        <f>VLOOKUP(InputData[[#This Row],[PRODUCT ID]],MasterData[],6,0)</f>
        <v>146.72</v>
      </c>
      <c r="L238" s="8">
        <f>InputData[[#This Row],[BUYING PRIZE]]*InputData[[#This Row],[QUANTITY]]</f>
        <v>112</v>
      </c>
      <c r="M238" s="8">
        <f>InputData[[#This Row],[SELLING PRICE]]*InputData[[#This Row],[QUANTITY]]*(1-InputData[[#This Row],[DISCOUNT %]])</f>
        <v>146.72</v>
      </c>
      <c r="N238">
        <f>DAY(InputData[[#This Row],[DATE]])</f>
        <v>21</v>
      </c>
      <c r="O238" t="str">
        <f>TEXT(InputData[[#This Row],[DATE]],"mmm")</f>
        <v>Nov</v>
      </c>
      <c r="P238">
        <f>YEAR(InputData[[#This Row],[DATE]])</f>
        <v>2021</v>
      </c>
    </row>
    <row r="239" spans="1:16" x14ac:dyDescent="0.25">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8">
        <f>VLOOKUP(InputData[[#This Row],[PRODUCT ID]],MasterData[],5,0)</f>
        <v>75</v>
      </c>
      <c r="K239" s="8">
        <f>VLOOKUP(InputData[[#This Row],[PRODUCT ID]],MasterData[],6,0)</f>
        <v>85.5</v>
      </c>
      <c r="L239" s="8">
        <f>InputData[[#This Row],[BUYING PRIZE]]*InputData[[#This Row],[QUANTITY]]</f>
        <v>75</v>
      </c>
      <c r="M239" s="8">
        <f>InputData[[#This Row],[SELLING PRICE]]*InputData[[#This Row],[QUANTITY]]*(1-InputData[[#This Row],[DISCOUNT %]])</f>
        <v>85.5</v>
      </c>
      <c r="N239">
        <f>DAY(InputData[[#This Row],[DATE]])</f>
        <v>21</v>
      </c>
      <c r="O239" t="str">
        <f>TEXT(InputData[[#This Row],[DATE]],"mmm")</f>
        <v>Nov</v>
      </c>
      <c r="P239">
        <f>YEAR(InputData[[#This Row],[DATE]])</f>
        <v>2021</v>
      </c>
    </row>
    <row r="240" spans="1:16" x14ac:dyDescent="0.25">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8">
        <f>VLOOKUP(InputData[[#This Row],[PRODUCT ID]],MasterData[],5,0)</f>
        <v>73</v>
      </c>
      <c r="K240" s="8">
        <f>VLOOKUP(InputData[[#This Row],[PRODUCT ID]],MasterData[],6,0)</f>
        <v>94.17</v>
      </c>
      <c r="L240" s="8">
        <f>InputData[[#This Row],[BUYING PRIZE]]*InputData[[#This Row],[QUANTITY]]</f>
        <v>584</v>
      </c>
      <c r="M240" s="8">
        <f>InputData[[#This Row],[SELLING PRICE]]*InputData[[#This Row],[QUANTITY]]*(1-InputData[[#This Row],[DISCOUNT %]])</f>
        <v>753.36</v>
      </c>
      <c r="N240">
        <f>DAY(InputData[[#This Row],[DATE]])</f>
        <v>27</v>
      </c>
      <c r="O240" t="str">
        <f>TEXT(InputData[[#This Row],[DATE]],"mmm")</f>
        <v>Nov</v>
      </c>
      <c r="P240">
        <f>YEAR(InputData[[#This Row],[DATE]])</f>
        <v>2021</v>
      </c>
    </row>
    <row r="241" spans="1:16" x14ac:dyDescent="0.25">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8">
        <f>VLOOKUP(InputData[[#This Row],[PRODUCT ID]],MasterData[],5,0)</f>
        <v>90</v>
      </c>
      <c r="K241" s="8">
        <f>VLOOKUP(InputData[[#This Row],[PRODUCT ID]],MasterData[],6,0)</f>
        <v>115.2</v>
      </c>
      <c r="L241" s="8">
        <f>InputData[[#This Row],[BUYING PRIZE]]*InputData[[#This Row],[QUANTITY]]</f>
        <v>180</v>
      </c>
      <c r="M241" s="8">
        <f>InputData[[#This Row],[SELLING PRICE]]*InputData[[#This Row],[QUANTITY]]*(1-InputData[[#This Row],[DISCOUNT %]])</f>
        <v>230.4</v>
      </c>
      <c r="N241">
        <f>DAY(InputData[[#This Row],[DATE]])</f>
        <v>28</v>
      </c>
      <c r="O241" t="str">
        <f>TEXT(InputData[[#This Row],[DATE]],"mmm")</f>
        <v>Nov</v>
      </c>
      <c r="P241">
        <f>YEAR(InputData[[#This Row],[DATE]])</f>
        <v>2021</v>
      </c>
    </row>
    <row r="242" spans="1:16" x14ac:dyDescent="0.25">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8">
        <f>VLOOKUP(InputData[[#This Row],[PRODUCT ID]],MasterData[],5,0)</f>
        <v>37</v>
      </c>
      <c r="K242" s="8">
        <f>VLOOKUP(InputData[[#This Row],[PRODUCT ID]],MasterData[],6,0)</f>
        <v>42.55</v>
      </c>
      <c r="L242" s="8">
        <f>InputData[[#This Row],[BUYING PRIZE]]*InputData[[#This Row],[QUANTITY]]</f>
        <v>555</v>
      </c>
      <c r="M242" s="8">
        <f>InputData[[#This Row],[SELLING PRICE]]*InputData[[#This Row],[QUANTITY]]*(1-InputData[[#This Row],[DISCOUNT %]])</f>
        <v>638.25</v>
      </c>
      <c r="N242">
        <f>DAY(InputData[[#This Row],[DATE]])</f>
        <v>30</v>
      </c>
      <c r="O242" t="str">
        <f>TEXT(InputData[[#This Row],[DATE]],"mmm")</f>
        <v>Nov</v>
      </c>
      <c r="P242">
        <f>YEAR(InputData[[#This Row],[DATE]])</f>
        <v>2021</v>
      </c>
    </row>
    <row r="243" spans="1:16" x14ac:dyDescent="0.25">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8">
        <f>VLOOKUP(InputData[[#This Row],[PRODUCT ID]],MasterData[],5,0)</f>
        <v>13</v>
      </c>
      <c r="K243" s="8">
        <f>VLOOKUP(InputData[[#This Row],[PRODUCT ID]],MasterData[],6,0)</f>
        <v>16.64</v>
      </c>
      <c r="L243" s="8">
        <f>InputData[[#This Row],[BUYING PRIZE]]*InputData[[#This Row],[QUANTITY]]</f>
        <v>130</v>
      </c>
      <c r="M243" s="8">
        <f>InputData[[#This Row],[SELLING PRICE]]*InputData[[#This Row],[QUANTITY]]*(1-InputData[[#This Row],[DISCOUNT %]])</f>
        <v>166.4</v>
      </c>
      <c r="N243">
        <f>DAY(InputData[[#This Row],[DATE]])</f>
        <v>2</v>
      </c>
      <c r="O243" t="str">
        <f>TEXT(InputData[[#This Row],[DATE]],"mmm")</f>
        <v>Dec</v>
      </c>
      <c r="P243">
        <f>YEAR(InputData[[#This Row],[DATE]])</f>
        <v>2021</v>
      </c>
    </row>
    <row r="244" spans="1:16" x14ac:dyDescent="0.25">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8">
        <f>VLOOKUP(InputData[[#This Row],[PRODUCT ID]],MasterData[],5,0)</f>
        <v>55</v>
      </c>
      <c r="K244" s="8">
        <f>VLOOKUP(InputData[[#This Row],[PRODUCT ID]],MasterData[],6,0)</f>
        <v>58.3</v>
      </c>
      <c r="L244" s="8">
        <f>InputData[[#This Row],[BUYING PRIZE]]*InputData[[#This Row],[QUANTITY]]</f>
        <v>110</v>
      </c>
      <c r="M244" s="8">
        <f>InputData[[#This Row],[SELLING PRICE]]*InputData[[#This Row],[QUANTITY]]*(1-InputData[[#This Row],[DISCOUNT %]])</f>
        <v>116.6</v>
      </c>
      <c r="N244">
        <f>DAY(InputData[[#This Row],[DATE]])</f>
        <v>3</v>
      </c>
      <c r="O244" t="str">
        <f>TEXT(InputData[[#This Row],[DATE]],"mmm")</f>
        <v>Dec</v>
      </c>
      <c r="P244">
        <f>YEAR(InputData[[#This Row],[DATE]])</f>
        <v>2021</v>
      </c>
    </row>
    <row r="245" spans="1:16" x14ac:dyDescent="0.25">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8">
        <f>VLOOKUP(InputData[[#This Row],[PRODUCT ID]],MasterData[],5,0)</f>
        <v>150</v>
      </c>
      <c r="K245" s="8">
        <f>VLOOKUP(InputData[[#This Row],[PRODUCT ID]],MasterData[],6,0)</f>
        <v>210</v>
      </c>
      <c r="L245" s="8">
        <f>InputData[[#This Row],[BUYING PRIZE]]*InputData[[#This Row],[QUANTITY]]</f>
        <v>1200</v>
      </c>
      <c r="M245" s="8">
        <f>InputData[[#This Row],[SELLING PRICE]]*InputData[[#This Row],[QUANTITY]]*(1-InputData[[#This Row],[DISCOUNT %]])</f>
        <v>1680</v>
      </c>
      <c r="N245">
        <f>DAY(InputData[[#This Row],[DATE]])</f>
        <v>3</v>
      </c>
      <c r="O245" t="str">
        <f>TEXT(InputData[[#This Row],[DATE]],"mmm")</f>
        <v>Dec</v>
      </c>
      <c r="P245">
        <f>YEAR(InputData[[#This Row],[DATE]])</f>
        <v>2021</v>
      </c>
    </row>
    <row r="246" spans="1:16" x14ac:dyDescent="0.25">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8">
        <f>VLOOKUP(InputData[[#This Row],[PRODUCT ID]],MasterData[],5,0)</f>
        <v>44</v>
      </c>
      <c r="K246" s="8">
        <f>VLOOKUP(InputData[[#This Row],[PRODUCT ID]],MasterData[],6,0)</f>
        <v>48.84</v>
      </c>
      <c r="L246" s="8">
        <f>InputData[[#This Row],[BUYING PRIZE]]*InputData[[#This Row],[QUANTITY]]</f>
        <v>660</v>
      </c>
      <c r="M246" s="8">
        <f>InputData[[#This Row],[SELLING PRICE]]*InputData[[#This Row],[QUANTITY]]*(1-InputData[[#This Row],[DISCOUNT %]])</f>
        <v>732.6</v>
      </c>
      <c r="N246">
        <f>DAY(InputData[[#This Row],[DATE]])</f>
        <v>5</v>
      </c>
      <c r="O246" t="str">
        <f>TEXT(InputData[[#This Row],[DATE]],"mmm")</f>
        <v>Dec</v>
      </c>
      <c r="P246">
        <f>YEAR(InputData[[#This Row],[DATE]])</f>
        <v>2021</v>
      </c>
    </row>
    <row r="247" spans="1:16" x14ac:dyDescent="0.25">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8">
        <f>VLOOKUP(InputData[[#This Row],[PRODUCT ID]],MasterData[],5,0)</f>
        <v>148</v>
      </c>
      <c r="K247" s="8">
        <f>VLOOKUP(InputData[[#This Row],[PRODUCT ID]],MasterData[],6,0)</f>
        <v>164.28</v>
      </c>
      <c r="L247" s="8">
        <f>InputData[[#This Row],[BUYING PRIZE]]*InputData[[#This Row],[QUANTITY]]</f>
        <v>148</v>
      </c>
      <c r="M247" s="8">
        <f>InputData[[#This Row],[SELLING PRICE]]*InputData[[#This Row],[QUANTITY]]*(1-InputData[[#This Row],[DISCOUNT %]])</f>
        <v>164.28</v>
      </c>
      <c r="N247">
        <f>DAY(InputData[[#This Row],[DATE]])</f>
        <v>5</v>
      </c>
      <c r="O247" t="str">
        <f>TEXT(InputData[[#This Row],[DATE]],"mmm")</f>
        <v>Dec</v>
      </c>
      <c r="P247">
        <f>YEAR(InputData[[#This Row],[DATE]])</f>
        <v>2021</v>
      </c>
    </row>
    <row r="248" spans="1:16" x14ac:dyDescent="0.25">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8">
        <f>VLOOKUP(InputData[[#This Row],[PRODUCT ID]],MasterData[],5,0)</f>
        <v>112</v>
      </c>
      <c r="K248" s="8">
        <f>VLOOKUP(InputData[[#This Row],[PRODUCT ID]],MasterData[],6,0)</f>
        <v>122.08</v>
      </c>
      <c r="L248" s="8">
        <f>InputData[[#This Row],[BUYING PRIZE]]*InputData[[#This Row],[QUANTITY]]</f>
        <v>896</v>
      </c>
      <c r="M248" s="8">
        <f>InputData[[#This Row],[SELLING PRICE]]*InputData[[#This Row],[QUANTITY]]*(1-InputData[[#This Row],[DISCOUNT %]])</f>
        <v>976.64</v>
      </c>
      <c r="N248">
        <f>DAY(InputData[[#This Row],[DATE]])</f>
        <v>7</v>
      </c>
      <c r="O248" t="str">
        <f>TEXT(InputData[[#This Row],[DATE]],"mmm")</f>
        <v>Dec</v>
      </c>
      <c r="P248">
        <f>YEAR(InputData[[#This Row],[DATE]])</f>
        <v>2021</v>
      </c>
    </row>
    <row r="249" spans="1:16" x14ac:dyDescent="0.25">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8">
        <f>VLOOKUP(InputData[[#This Row],[PRODUCT ID]],MasterData[],5,0)</f>
        <v>76</v>
      </c>
      <c r="K249" s="8">
        <f>VLOOKUP(InputData[[#This Row],[PRODUCT ID]],MasterData[],6,0)</f>
        <v>82.08</v>
      </c>
      <c r="L249" s="8">
        <f>InputData[[#This Row],[BUYING PRIZE]]*InputData[[#This Row],[QUANTITY]]</f>
        <v>1064</v>
      </c>
      <c r="M249" s="8">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25">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8">
        <f>VLOOKUP(InputData[[#This Row],[PRODUCT ID]],MasterData[],5,0)</f>
        <v>120</v>
      </c>
      <c r="K250" s="8">
        <f>VLOOKUP(InputData[[#This Row],[PRODUCT ID]],MasterData[],6,0)</f>
        <v>162</v>
      </c>
      <c r="L250" s="8">
        <f>InputData[[#This Row],[BUYING PRIZE]]*InputData[[#This Row],[QUANTITY]]</f>
        <v>480</v>
      </c>
      <c r="M250" s="8">
        <f>InputData[[#This Row],[SELLING PRICE]]*InputData[[#This Row],[QUANTITY]]*(1-InputData[[#This Row],[DISCOUNT %]])</f>
        <v>648</v>
      </c>
      <c r="N250">
        <f>DAY(InputData[[#This Row],[DATE]])</f>
        <v>14</v>
      </c>
      <c r="O250" t="str">
        <f>TEXT(InputData[[#This Row],[DATE]],"mmm")</f>
        <v>Dec</v>
      </c>
      <c r="P250">
        <f>YEAR(InputData[[#This Row],[DATE]])</f>
        <v>2021</v>
      </c>
    </row>
    <row r="251" spans="1:16" x14ac:dyDescent="0.25">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8">
        <f>VLOOKUP(InputData[[#This Row],[PRODUCT ID]],MasterData[],5,0)</f>
        <v>71</v>
      </c>
      <c r="K251" s="8">
        <f>VLOOKUP(InputData[[#This Row],[PRODUCT ID]],MasterData[],6,0)</f>
        <v>80.94</v>
      </c>
      <c r="L251" s="8">
        <f>InputData[[#This Row],[BUYING PRIZE]]*InputData[[#This Row],[QUANTITY]]</f>
        <v>142</v>
      </c>
      <c r="M251" s="8">
        <f>InputData[[#This Row],[SELLING PRICE]]*InputData[[#This Row],[QUANTITY]]*(1-InputData[[#This Row],[DISCOUNT %]])</f>
        <v>161.88</v>
      </c>
      <c r="N251">
        <f>DAY(InputData[[#This Row],[DATE]])</f>
        <v>18</v>
      </c>
      <c r="O251" t="str">
        <f>TEXT(InputData[[#This Row],[DATE]],"mmm")</f>
        <v>Dec</v>
      </c>
      <c r="P251">
        <f>YEAR(InputData[[#This Row],[DATE]])</f>
        <v>2021</v>
      </c>
    </row>
    <row r="252" spans="1:16" x14ac:dyDescent="0.25">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8">
        <f>VLOOKUP(InputData[[#This Row],[PRODUCT ID]],MasterData[],5,0)</f>
        <v>121</v>
      </c>
      <c r="K252" s="8">
        <f>VLOOKUP(InputData[[#This Row],[PRODUCT ID]],MasterData[],6,0)</f>
        <v>141.57</v>
      </c>
      <c r="L252" s="8">
        <f>InputData[[#This Row],[BUYING PRIZE]]*InputData[[#This Row],[QUANTITY]]</f>
        <v>968</v>
      </c>
      <c r="M252" s="8">
        <f>InputData[[#This Row],[SELLING PRICE]]*InputData[[#This Row],[QUANTITY]]*(1-InputData[[#This Row],[DISCOUNT %]])</f>
        <v>1132.56</v>
      </c>
      <c r="N252">
        <f>DAY(InputData[[#This Row],[DATE]])</f>
        <v>18</v>
      </c>
      <c r="O252" t="str">
        <f>TEXT(InputData[[#This Row],[DATE]],"mmm")</f>
        <v>Dec</v>
      </c>
      <c r="P252">
        <f>YEAR(InputData[[#This Row],[DATE]])</f>
        <v>2021</v>
      </c>
    </row>
    <row r="253" spans="1:16" x14ac:dyDescent="0.25">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8">
        <f>VLOOKUP(InputData[[#This Row],[PRODUCT ID]],MasterData[],5,0)</f>
        <v>141</v>
      </c>
      <c r="K253" s="8">
        <f>VLOOKUP(InputData[[#This Row],[PRODUCT ID]],MasterData[],6,0)</f>
        <v>149.46</v>
      </c>
      <c r="L253" s="8">
        <f>InputData[[#This Row],[BUYING PRIZE]]*InputData[[#This Row],[QUANTITY]]</f>
        <v>1692</v>
      </c>
      <c r="M253" s="8">
        <f>InputData[[#This Row],[SELLING PRICE]]*InputData[[#This Row],[QUANTITY]]*(1-InputData[[#This Row],[DISCOUNT %]])</f>
        <v>1793.52</v>
      </c>
      <c r="N253">
        <f>DAY(InputData[[#This Row],[DATE]])</f>
        <v>19</v>
      </c>
      <c r="O253" t="str">
        <f>TEXT(InputData[[#This Row],[DATE]],"mmm")</f>
        <v>Dec</v>
      </c>
      <c r="P253">
        <f>YEAR(InputData[[#This Row],[DATE]])</f>
        <v>2021</v>
      </c>
    </row>
    <row r="254" spans="1:16" x14ac:dyDescent="0.25">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8">
        <f>VLOOKUP(InputData[[#This Row],[PRODUCT ID]],MasterData[],5,0)</f>
        <v>47</v>
      </c>
      <c r="K254" s="8">
        <f>VLOOKUP(InputData[[#This Row],[PRODUCT ID]],MasterData[],6,0)</f>
        <v>53.11</v>
      </c>
      <c r="L254" s="8">
        <f>InputData[[#This Row],[BUYING PRIZE]]*InputData[[#This Row],[QUANTITY]]</f>
        <v>141</v>
      </c>
      <c r="M254" s="8">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25">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8">
        <f>VLOOKUP(InputData[[#This Row],[PRODUCT ID]],MasterData[],5,0)</f>
        <v>44</v>
      </c>
      <c r="K255" s="8">
        <f>VLOOKUP(InputData[[#This Row],[PRODUCT ID]],MasterData[],6,0)</f>
        <v>48.4</v>
      </c>
      <c r="L255" s="8">
        <f>InputData[[#This Row],[BUYING PRIZE]]*InputData[[#This Row],[QUANTITY]]</f>
        <v>440</v>
      </c>
      <c r="M255" s="8">
        <f>InputData[[#This Row],[SELLING PRICE]]*InputData[[#This Row],[QUANTITY]]*(1-InputData[[#This Row],[DISCOUNT %]])</f>
        <v>484</v>
      </c>
      <c r="N255">
        <f>DAY(InputData[[#This Row],[DATE]])</f>
        <v>19</v>
      </c>
      <c r="O255" t="str">
        <f>TEXT(InputData[[#This Row],[DATE]],"mmm")</f>
        <v>Dec</v>
      </c>
      <c r="P255">
        <f>YEAR(InputData[[#This Row],[DATE]])</f>
        <v>2021</v>
      </c>
    </row>
    <row r="256" spans="1:16" x14ac:dyDescent="0.25">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8">
        <f>VLOOKUP(InputData[[#This Row],[PRODUCT ID]],MasterData[],5,0)</f>
        <v>73</v>
      </c>
      <c r="K256" s="8">
        <f>VLOOKUP(InputData[[#This Row],[PRODUCT ID]],MasterData[],6,0)</f>
        <v>94.17</v>
      </c>
      <c r="L256" s="8">
        <f>InputData[[#This Row],[BUYING PRIZE]]*InputData[[#This Row],[QUANTITY]]</f>
        <v>1022</v>
      </c>
      <c r="M256" s="8">
        <f>InputData[[#This Row],[SELLING PRICE]]*InputData[[#This Row],[QUANTITY]]*(1-InputData[[#This Row],[DISCOUNT %]])</f>
        <v>1318.38</v>
      </c>
      <c r="N256">
        <f>DAY(InputData[[#This Row],[DATE]])</f>
        <v>20</v>
      </c>
      <c r="O256" t="str">
        <f>TEXT(InputData[[#This Row],[DATE]],"mmm")</f>
        <v>Dec</v>
      </c>
      <c r="P256">
        <f>YEAR(InputData[[#This Row],[DATE]])</f>
        <v>2021</v>
      </c>
    </row>
    <row r="257" spans="1:16" x14ac:dyDescent="0.25">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8">
        <f>VLOOKUP(InputData[[#This Row],[PRODUCT ID]],MasterData[],5,0)</f>
        <v>18</v>
      </c>
      <c r="K257" s="8">
        <f>VLOOKUP(InputData[[#This Row],[PRODUCT ID]],MasterData[],6,0)</f>
        <v>24.66</v>
      </c>
      <c r="L257" s="8">
        <f>InputData[[#This Row],[BUYING PRIZE]]*InputData[[#This Row],[QUANTITY]]</f>
        <v>180</v>
      </c>
      <c r="M257" s="8">
        <f>InputData[[#This Row],[SELLING PRICE]]*InputData[[#This Row],[QUANTITY]]*(1-InputData[[#This Row],[DISCOUNT %]])</f>
        <v>246.6</v>
      </c>
      <c r="N257">
        <f>DAY(InputData[[#This Row],[DATE]])</f>
        <v>21</v>
      </c>
      <c r="O257" t="str">
        <f>TEXT(InputData[[#This Row],[DATE]],"mmm")</f>
        <v>Dec</v>
      </c>
      <c r="P257">
        <f>YEAR(InputData[[#This Row],[DATE]])</f>
        <v>2021</v>
      </c>
    </row>
    <row r="258" spans="1:16" x14ac:dyDescent="0.25">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8">
        <f>VLOOKUP(InputData[[#This Row],[PRODUCT ID]],MasterData[],5,0)</f>
        <v>120</v>
      </c>
      <c r="K258" s="8">
        <f>VLOOKUP(InputData[[#This Row],[PRODUCT ID]],MasterData[],6,0)</f>
        <v>162</v>
      </c>
      <c r="L258" s="8">
        <f>InputData[[#This Row],[BUYING PRIZE]]*InputData[[#This Row],[QUANTITY]]</f>
        <v>960</v>
      </c>
      <c r="M258" s="8">
        <f>InputData[[#This Row],[SELLING PRICE]]*InputData[[#This Row],[QUANTITY]]*(1-InputData[[#This Row],[DISCOUNT %]])</f>
        <v>1296</v>
      </c>
      <c r="N258">
        <f>DAY(InputData[[#This Row],[DATE]])</f>
        <v>24</v>
      </c>
      <c r="O258" t="str">
        <f>TEXT(InputData[[#This Row],[DATE]],"mmm")</f>
        <v>Dec</v>
      </c>
      <c r="P258">
        <f>YEAR(InputData[[#This Row],[DATE]])</f>
        <v>2021</v>
      </c>
    </row>
    <row r="259" spans="1:16" x14ac:dyDescent="0.25">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8">
        <f>VLOOKUP(InputData[[#This Row],[PRODUCT ID]],MasterData[],5,0)</f>
        <v>90</v>
      </c>
      <c r="K259" s="8">
        <f>VLOOKUP(InputData[[#This Row],[PRODUCT ID]],MasterData[],6,0)</f>
        <v>96.3</v>
      </c>
      <c r="L259" s="8">
        <f>InputData[[#This Row],[BUYING PRIZE]]*InputData[[#This Row],[QUANTITY]]</f>
        <v>720</v>
      </c>
      <c r="M259" s="8">
        <f>InputData[[#This Row],[SELLING PRICE]]*InputData[[#This Row],[QUANTITY]]*(1-InputData[[#This Row],[DISCOUNT %]])</f>
        <v>770.4</v>
      </c>
      <c r="N259">
        <f>DAY(InputData[[#This Row],[DATE]])</f>
        <v>24</v>
      </c>
      <c r="O259" t="str">
        <f>TEXT(InputData[[#This Row],[DATE]],"mmm")</f>
        <v>Dec</v>
      </c>
      <c r="P259">
        <f>YEAR(InputData[[#This Row],[DATE]])</f>
        <v>2021</v>
      </c>
    </row>
    <row r="260" spans="1:16" x14ac:dyDescent="0.25">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8">
        <f>VLOOKUP(InputData[[#This Row],[PRODUCT ID]],MasterData[],5,0)</f>
        <v>138</v>
      </c>
      <c r="K260" s="8">
        <f>VLOOKUP(InputData[[#This Row],[PRODUCT ID]],MasterData[],6,0)</f>
        <v>173.88</v>
      </c>
      <c r="L260" s="8">
        <f>InputData[[#This Row],[BUYING PRIZE]]*InputData[[#This Row],[QUANTITY]]</f>
        <v>1932</v>
      </c>
      <c r="M260" s="8">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25">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8">
        <f>VLOOKUP(InputData[[#This Row],[PRODUCT ID]],MasterData[],5,0)</f>
        <v>47</v>
      </c>
      <c r="K261" s="8">
        <f>VLOOKUP(InputData[[#This Row],[PRODUCT ID]],MasterData[],6,0)</f>
        <v>53.11</v>
      </c>
      <c r="L261" s="8">
        <f>InputData[[#This Row],[BUYING PRIZE]]*InputData[[#This Row],[QUANTITY]]</f>
        <v>658</v>
      </c>
      <c r="M261" s="8">
        <f>InputData[[#This Row],[SELLING PRICE]]*InputData[[#This Row],[QUANTITY]]*(1-InputData[[#This Row],[DISCOUNT %]])</f>
        <v>743.54</v>
      </c>
      <c r="N261">
        <f>DAY(InputData[[#This Row],[DATE]])</f>
        <v>27</v>
      </c>
      <c r="O261" t="str">
        <f>TEXT(InputData[[#This Row],[DATE]],"mmm")</f>
        <v>Dec</v>
      </c>
      <c r="P261">
        <f>YEAR(InputData[[#This Row],[DATE]])</f>
        <v>2021</v>
      </c>
    </row>
    <row r="262" spans="1:16" x14ac:dyDescent="0.25">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8">
        <f>VLOOKUP(InputData[[#This Row],[PRODUCT ID]],MasterData[],5,0)</f>
        <v>47</v>
      </c>
      <c r="K262" s="8">
        <f>VLOOKUP(InputData[[#This Row],[PRODUCT ID]],MasterData[],6,0)</f>
        <v>53.11</v>
      </c>
      <c r="L262" s="8">
        <f>InputData[[#This Row],[BUYING PRIZE]]*InputData[[#This Row],[QUANTITY]]</f>
        <v>282</v>
      </c>
      <c r="M262" s="8">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25">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8">
        <f>VLOOKUP(InputData[[#This Row],[PRODUCT ID]],MasterData[],5,0)</f>
        <v>148</v>
      </c>
      <c r="K263" s="8">
        <f>VLOOKUP(InputData[[#This Row],[PRODUCT ID]],MasterData[],6,0)</f>
        <v>164.28</v>
      </c>
      <c r="L263" s="8">
        <f>InputData[[#This Row],[BUYING PRIZE]]*InputData[[#This Row],[QUANTITY]]</f>
        <v>1924</v>
      </c>
      <c r="M263" s="8">
        <f>InputData[[#This Row],[SELLING PRICE]]*InputData[[#This Row],[QUANTITY]]*(1-InputData[[#This Row],[DISCOUNT %]])</f>
        <v>2135.64</v>
      </c>
      <c r="N263">
        <f>DAY(InputData[[#This Row],[DATE]])</f>
        <v>30</v>
      </c>
      <c r="O263" t="str">
        <f>TEXT(InputData[[#This Row],[DATE]],"mmm")</f>
        <v>Dec</v>
      </c>
      <c r="P263">
        <f>YEAR(InputData[[#This Row],[DATE]])</f>
        <v>2021</v>
      </c>
    </row>
    <row r="264" spans="1:16" x14ac:dyDescent="0.25">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8">
        <f>VLOOKUP(InputData[[#This Row],[PRODUCT ID]],MasterData[],5,0)</f>
        <v>121</v>
      </c>
      <c r="K264" s="8">
        <f>VLOOKUP(InputData[[#This Row],[PRODUCT ID]],MasterData[],6,0)</f>
        <v>141.57</v>
      </c>
      <c r="L264" s="8">
        <f>InputData[[#This Row],[BUYING PRIZE]]*InputData[[#This Row],[QUANTITY]]</f>
        <v>121</v>
      </c>
      <c r="M264" s="8">
        <f>InputData[[#This Row],[SELLING PRICE]]*InputData[[#This Row],[QUANTITY]]*(1-InputData[[#This Row],[DISCOUNT %]])</f>
        <v>141.57</v>
      </c>
      <c r="N264">
        <f>DAY(InputData[[#This Row],[DATE]])</f>
        <v>1</v>
      </c>
      <c r="O264" t="str">
        <f>TEXT(InputData[[#This Row],[DATE]],"mmm")</f>
        <v>Jan</v>
      </c>
      <c r="P264">
        <f>YEAR(InputData[[#This Row],[DATE]])</f>
        <v>2022</v>
      </c>
    </row>
    <row r="265" spans="1:16" x14ac:dyDescent="0.25">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8">
        <f>VLOOKUP(InputData[[#This Row],[PRODUCT ID]],MasterData[],5,0)</f>
        <v>148</v>
      </c>
      <c r="K265" s="8">
        <f>VLOOKUP(InputData[[#This Row],[PRODUCT ID]],MasterData[],6,0)</f>
        <v>164.28</v>
      </c>
      <c r="L265" s="8">
        <f>InputData[[#This Row],[BUYING PRIZE]]*InputData[[#This Row],[QUANTITY]]</f>
        <v>1036</v>
      </c>
      <c r="M265" s="8">
        <f>InputData[[#This Row],[SELLING PRICE]]*InputData[[#This Row],[QUANTITY]]*(1-InputData[[#This Row],[DISCOUNT %]])</f>
        <v>1149.96</v>
      </c>
      <c r="N265">
        <f>DAY(InputData[[#This Row],[DATE]])</f>
        <v>2</v>
      </c>
      <c r="O265" t="str">
        <f>TEXT(InputData[[#This Row],[DATE]],"mmm")</f>
        <v>Jan</v>
      </c>
      <c r="P265">
        <f>YEAR(InputData[[#This Row],[DATE]])</f>
        <v>2022</v>
      </c>
    </row>
    <row r="266" spans="1:16" x14ac:dyDescent="0.25">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8">
        <f>VLOOKUP(InputData[[#This Row],[PRODUCT ID]],MasterData[],5,0)</f>
        <v>12</v>
      </c>
      <c r="K266" s="8">
        <f>VLOOKUP(InputData[[#This Row],[PRODUCT ID]],MasterData[],6,0)</f>
        <v>15.719999999999999</v>
      </c>
      <c r="L266" s="8">
        <f>InputData[[#This Row],[BUYING PRIZE]]*InputData[[#This Row],[QUANTITY]]</f>
        <v>24</v>
      </c>
      <c r="M266" s="8">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25">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8">
        <f>VLOOKUP(InputData[[#This Row],[PRODUCT ID]],MasterData[],5,0)</f>
        <v>95</v>
      </c>
      <c r="K267" s="8">
        <f>VLOOKUP(InputData[[#This Row],[PRODUCT ID]],MasterData[],6,0)</f>
        <v>119.7</v>
      </c>
      <c r="L267" s="8">
        <f>InputData[[#This Row],[BUYING PRIZE]]*InputData[[#This Row],[QUANTITY]]</f>
        <v>95</v>
      </c>
      <c r="M267" s="8">
        <f>InputData[[#This Row],[SELLING PRICE]]*InputData[[#This Row],[QUANTITY]]*(1-InputData[[#This Row],[DISCOUNT %]])</f>
        <v>119.7</v>
      </c>
      <c r="N267">
        <f>DAY(InputData[[#This Row],[DATE]])</f>
        <v>2</v>
      </c>
      <c r="O267" t="str">
        <f>TEXT(InputData[[#This Row],[DATE]],"mmm")</f>
        <v>Jan</v>
      </c>
      <c r="P267">
        <f>YEAR(InputData[[#This Row],[DATE]])</f>
        <v>2022</v>
      </c>
    </row>
    <row r="268" spans="1:16" x14ac:dyDescent="0.25">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8">
        <f>VLOOKUP(InputData[[#This Row],[PRODUCT ID]],MasterData[],5,0)</f>
        <v>67</v>
      </c>
      <c r="K268" s="8">
        <f>VLOOKUP(InputData[[#This Row],[PRODUCT ID]],MasterData[],6,0)</f>
        <v>83.08</v>
      </c>
      <c r="L268" s="8">
        <f>InputData[[#This Row],[BUYING PRIZE]]*InputData[[#This Row],[QUANTITY]]</f>
        <v>603</v>
      </c>
      <c r="M268" s="8">
        <f>InputData[[#This Row],[SELLING PRICE]]*InputData[[#This Row],[QUANTITY]]*(1-InputData[[#This Row],[DISCOUNT %]])</f>
        <v>747.72</v>
      </c>
      <c r="N268">
        <f>DAY(InputData[[#This Row],[DATE]])</f>
        <v>3</v>
      </c>
      <c r="O268" t="str">
        <f>TEXT(InputData[[#This Row],[DATE]],"mmm")</f>
        <v>Jan</v>
      </c>
      <c r="P268">
        <f>YEAR(InputData[[#This Row],[DATE]])</f>
        <v>2022</v>
      </c>
    </row>
    <row r="269" spans="1:16" x14ac:dyDescent="0.25">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8">
        <f>VLOOKUP(InputData[[#This Row],[PRODUCT ID]],MasterData[],5,0)</f>
        <v>73</v>
      </c>
      <c r="K269" s="8">
        <f>VLOOKUP(InputData[[#This Row],[PRODUCT ID]],MasterData[],6,0)</f>
        <v>94.17</v>
      </c>
      <c r="L269" s="8">
        <f>InputData[[#This Row],[BUYING PRIZE]]*InputData[[#This Row],[QUANTITY]]</f>
        <v>584</v>
      </c>
      <c r="M269" s="8">
        <f>InputData[[#This Row],[SELLING PRICE]]*InputData[[#This Row],[QUANTITY]]*(1-InputData[[#This Row],[DISCOUNT %]])</f>
        <v>753.36</v>
      </c>
      <c r="N269">
        <f>DAY(InputData[[#This Row],[DATE]])</f>
        <v>4</v>
      </c>
      <c r="O269" t="str">
        <f>TEXT(InputData[[#This Row],[DATE]],"mmm")</f>
        <v>Jan</v>
      </c>
      <c r="P269">
        <f>YEAR(InputData[[#This Row],[DATE]])</f>
        <v>2022</v>
      </c>
    </row>
    <row r="270" spans="1:16" x14ac:dyDescent="0.25">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8">
        <f>VLOOKUP(InputData[[#This Row],[PRODUCT ID]],MasterData[],5,0)</f>
        <v>47</v>
      </c>
      <c r="K270" s="8">
        <f>VLOOKUP(InputData[[#This Row],[PRODUCT ID]],MasterData[],6,0)</f>
        <v>53.11</v>
      </c>
      <c r="L270" s="8">
        <f>InputData[[#This Row],[BUYING PRIZE]]*InputData[[#This Row],[QUANTITY]]</f>
        <v>47</v>
      </c>
      <c r="M270" s="8">
        <f>InputData[[#This Row],[SELLING PRICE]]*InputData[[#This Row],[QUANTITY]]*(1-InputData[[#This Row],[DISCOUNT %]])</f>
        <v>53.11</v>
      </c>
      <c r="N270">
        <f>DAY(InputData[[#This Row],[DATE]])</f>
        <v>4</v>
      </c>
      <c r="O270" t="str">
        <f>TEXT(InputData[[#This Row],[DATE]],"mmm")</f>
        <v>Jan</v>
      </c>
      <c r="P270">
        <f>YEAR(InputData[[#This Row],[DATE]])</f>
        <v>2022</v>
      </c>
    </row>
    <row r="271" spans="1:16" x14ac:dyDescent="0.25">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8">
        <f>VLOOKUP(InputData[[#This Row],[PRODUCT ID]],MasterData[],5,0)</f>
        <v>89</v>
      </c>
      <c r="K271" s="8">
        <f>VLOOKUP(InputData[[#This Row],[PRODUCT ID]],MasterData[],6,0)</f>
        <v>117.48</v>
      </c>
      <c r="L271" s="8">
        <f>InputData[[#This Row],[BUYING PRIZE]]*InputData[[#This Row],[QUANTITY]]</f>
        <v>1068</v>
      </c>
      <c r="M271" s="8">
        <f>InputData[[#This Row],[SELLING PRICE]]*InputData[[#This Row],[QUANTITY]]*(1-InputData[[#This Row],[DISCOUNT %]])</f>
        <v>1409.76</v>
      </c>
      <c r="N271">
        <f>DAY(InputData[[#This Row],[DATE]])</f>
        <v>9</v>
      </c>
      <c r="O271" t="str">
        <f>TEXT(InputData[[#This Row],[DATE]],"mmm")</f>
        <v>Jan</v>
      </c>
      <c r="P271">
        <f>YEAR(InputData[[#This Row],[DATE]])</f>
        <v>2022</v>
      </c>
    </row>
    <row r="272" spans="1:16" x14ac:dyDescent="0.25">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8">
        <f>VLOOKUP(InputData[[#This Row],[PRODUCT ID]],MasterData[],5,0)</f>
        <v>55</v>
      </c>
      <c r="K272" s="8">
        <f>VLOOKUP(InputData[[#This Row],[PRODUCT ID]],MasterData[],6,0)</f>
        <v>58.3</v>
      </c>
      <c r="L272" s="8">
        <f>InputData[[#This Row],[BUYING PRIZE]]*InputData[[#This Row],[QUANTITY]]</f>
        <v>770</v>
      </c>
      <c r="M272" s="8">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25">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8">
        <f>VLOOKUP(InputData[[#This Row],[PRODUCT ID]],MasterData[],5,0)</f>
        <v>89</v>
      </c>
      <c r="K273" s="8">
        <f>VLOOKUP(InputData[[#This Row],[PRODUCT ID]],MasterData[],6,0)</f>
        <v>117.48</v>
      </c>
      <c r="L273" s="8">
        <f>InputData[[#This Row],[BUYING PRIZE]]*InputData[[#This Row],[QUANTITY]]</f>
        <v>178</v>
      </c>
      <c r="M273" s="8">
        <f>InputData[[#This Row],[SELLING PRICE]]*InputData[[#This Row],[QUANTITY]]*(1-InputData[[#This Row],[DISCOUNT %]])</f>
        <v>234.96</v>
      </c>
      <c r="N273">
        <f>DAY(InputData[[#This Row],[DATE]])</f>
        <v>11</v>
      </c>
      <c r="O273" t="str">
        <f>TEXT(InputData[[#This Row],[DATE]],"mmm")</f>
        <v>Jan</v>
      </c>
      <c r="P273">
        <f>YEAR(InputData[[#This Row],[DATE]])</f>
        <v>2022</v>
      </c>
    </row>
    <row r="274" spans="1:16" x14ac:dyDescent="0.25">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8">
        <f>VLOOKUP(InputData[[#This Row],[PRODUCT ID]],MasterData[],5,0)</f>
        <v>150</v>
      </c>
      <c r="K274" s="8">
        <f>VLOOKUP(InputData[[#This Row],[PRODUCT ID]],MasterData[],6,0)</f>
        <v>210</v>
      </c>
      <c r="L274" s="8">
        <f>InputData[[#This Row],[BUYING PRIZE]]*InputData[[#This Row],[QUANTITY]]</f>
        <v>900</v>
      </c>
      <c r="M274" s="8">
        <f>InputData[[#This Row],[SELLING PRICE]]*InputData[[#This Row],[QUANTITY]]*(1-InputData[[#This Row],[DISCOUNT %]])</f>
        <v>1260</v>
      </c>
      <c r="N274">
        <f>DAY(InputData[[#This Row],[DATE]])</f>
        <v>13</v>
      </c>
      <c r="O274" t="str">
        <f>TEXT(InputData[[#This Row],[DATE]],"mmm")</f>
        <v>Jan</v>
      </c>
      <c r="P274">
        <f>YEAR(InputData[[#This Row],[DATE]])</f>
        <v>2022</v>
      </c>
    </row>
    <row r="275" spans="1:16" x14ac:dyDescent="0.25">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8">
        <f>VLOOKUP(InputData[[#This Row],[PRODUCT ID]],MasterData[],5,0)</f>
        <v>44</v>
      </c>
      <c r="K275" s="8">
        <f>VLOOKUP(InputData[[#This Row],[PRODUCT ID]],MasterData[],6,0)</f>
        <v>48.4</v>
      </c>
      <c r="L275" s="8">
        <f>InputData[[#This Row],[BUYING PRIZE]]*InputData[[#This Row],[QUANTITY]]</f>
        <v>616</v>
      </c>
      <c r="M275" s="8">
        <f>InputData[[#This Row],[SELLING PRICE]]*InputData[[#This Row],[QUANTITY]]*(1-InputData[[#This Row],[DISCOUNT %]])</f>
        <v>677.6</v>
      </c>
      <c r="N275">
        <f>DAY(InputData[[#This Row],[DATE]])</f>
        <v>14</v>
      </c>
      <c r="O275" t="str">
        <f>TEXT(InputData[[#This Row],[DATE]],"mmm")</f>
        <v>Jan</v>
      </c>
      <c r="P275">
        <f>YEAR(InputData[[#This Row],[DATE]])</f>
        <v>2022</v>
      </c>
    </row>
    <row r="276" spans="1:16" x14ac:dyDescent="0.25">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8">
        <f>VLOOKUP(InputData[[#This Row],[PRODUCT ID]],MasterData[],5,0)</f>
        <v>121</v>
      </c>
      <c r="K276" s="8">
        <f>VLOOKUP(InputData[[#This Row],[PRODUCT ID]],MasterData[],6,0)</f>
        <v>141.57</v>
      </c>
      <c r="L276" s="8">
        <f>InputData[[#This Row],[BUYING PRIZE]]*InputData[[#This Row],[QUANTITY]]</f>
        <v>1210</v>
      </c>
      <c r="M276" s="8">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25">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8">
        <f>VLOOKUP(InputData[[#This Row],[PRODUCT ID]],MasterData[],5,0)</f>
        <v>112</v>
      </c>
      <c r="K277" s="8">
        <f>VLOOKUP(InputData[[#This Row],[PRODUCT ID]],MasterData[],6,0)</f>
        <v>146.72</v>
      </c>
      <c r="L277" s="8">
        <f>InputData[[#This Row],[BUYING PRIZE]]*InputData[[#This Row],[QUANTITY]]</f>
        <v>1232</v>
      </c>
      <c r="M277" s="8">
        <f>InputData[[#This Row],[SELLING PRICE]]*InputData[[#This Row],[QUANTITY]]*(1-InputData[[#This Row],[DISCOUNT %]])</f>
        <v>1613.92</v>
      </c>
      <c r="N277">
        <f>DAY(InputData[[#This Row],[DATE]])</f>
        <v>16</v>
      </c>
      <c r="O277" t="str">
        <f>TEXT(InputData[[#This Row],[DATE]],"mmm")</f>
        <v>Jan</v>
      </c>
      <c r="P277">
        <f>YEAR(InputData[[#This Row],[DATE]])</f>
        <v>2022</v>
      </c>
    </row>
    <row r="278" spans="1:16" x14ac:dyDescent="0.25">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8">
        <f>VLOOKUP(InputData[[#This Row],[PRODUCT ID]],MasterData[],5,0)</f>
        <v>90</v>
      </c>
      <c r="K278" s="8">
        <f>VLOOKUP(InputData[[#This Row],[PRODUCT ID]],MasterData[],6,0)</f>
        <v>115.2</v>
      </c>
      <c r="L278" s="8">
        <f>InputData[[#This Row],[BUYING PRIZE]]*InputData[[#This Row],[QUANTITY]]</f>
        <v>360</v>
      </c>
      <c r="M278" s="8">
        <f>InputData[[#This Row],[SELLING PRICE]]*InputData[[#This Row],[QUANTITY]]*(1-InputData[[#This Row],[DISCOUNT %]])</f>
        <v>460.8</v>
      </c>
      <c r="N278">
        <f>DAY(InputData[[#This Row],[DATE]])</f>
        <v>17</v>
      </c>
      <c r="O278" t="str">
        <f>TEXT(InputData[[#This Row],[DATE]],"mmm")</f>
        <v>Jan</v>
      </c>
      <c r="P278">
        <f>YEAR(InputData[[#This Row],[DATE]])</f>
        <v>2022</v>
      </c>
    </row>
    <row r="279" spans="1:16" x14ac:dyDescent="0.25">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8">
        <f>VLOOKUP(InputData[[#This Row],[PRODUCT ID]],MasterData[],5,0)</f>
        <v>83</v>
      </c>
      <c r="K279" s="8">
        <f>VLOOKUP(InputData[[#This Row],[PRODUCT ID]],MasterData[],6,0)</f>
        <v>94.62</v>
      </c>
      <c r="L279" s="8">
        <f>InputData[[#This Row],[BUYING PRIZE]]*InputData[[#This Row],[QUANTITY]]</f>
        <v>747</v>
      </c>
      <c r="M279" s="8">
        <f>InputData[[#This Row],[SELLING PRICE]]*InputData[[#This Row],[QUANTITY]]*(1-InputData[[#This Row],[DISCOUNT %]])</f>
        <v>851.58</v>
      </c>
      <c r="N279">
        <f>DAY(InputData[[#This Row],[DATE]])</f>
        <v>18</v>
      </c>
      <c r="O279" t="str">
        <f>TEXT(InputData[[#This Row],[DATE]],"mmm")</f>
        <v>Jan</v>
      </c>
      <c r="P279">
        <f>YEAR(InputData[[#This Row],[DATE]])</f>
        <v>2022</v>
      </c>
    </row>
    <row r="280" spans="1:16" x14ac:dyDescent="0.25">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8">
        <f>VLOOKUP(InputData[[#This Row],[PRODUCT ID]],MasterData[],5,0)</f>
        <v>126</v>
      </c>
      <c r="K280" s="8">
        <f>VLOOKUP(InputData[[#This Row],[PRODUCT ID]],MasterData[],6,0)</f>
        <v>162.54</v>
      </c>
      <c r="L280" s="8">
        <f>InputData[[#This Row],[BUYING PRIZE]]*InputData[[#This Row],[QUANTITY]]</f>
        <v>252</v>
      </c>
      <c r="M280" s="8">
        <f>InputData[[#This Row],[SELLING PRICE]]*InputData[[#This Row],[QUANTITY]]*(1-InputData[[#This Row],[DISCOUNT %]])</f>
        <v>325.08</v>
      </c>
      <c r="N280">
        <f>DAY(InputData[[#This Row],[DATE]])</f>
        <v>20</v>
      </c>
      <c r="O280" t="str">
        <f>TEXT(InputData[[#This Row],[DATE]],"mmm")</f>
        <v>Jan</v>
      </c>
      <c r="P280">
        <f>YEAR(InputData[[#This Row],[DATE]])</f>
        <v>2022</v>
      </c>
    </row>
    <row r="281" spans="1:16" x14ac:dyDescent="0.25">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8">
        <f>VLOOKUP(InputData[[#This Row],[PRODUCT ID]],MasterData[],5,0)</f>
        <v>112</v>
      </c>
      <c r="K281" s="8">
        <f>VLOOKUP(InputData[[#This Row],[PRODUCT ID]],MasterData[],6,0)</f>
        <v>146.72</v>
      </c>
      <c r="L281" s="8">
        <f>InputData[[#This Row],[BUYING PRIZE]]*InputData[[#This Row],[QUANTITY]]</f>
        <v>784</v>
      </c>
      <c r="M281" s="8">
        <f>InputData[[#This Row],[SELLING PRICE]]*InputData[[#This Row],[QUANTITY]]*(1-InputData[[#This Row],[DISCOUNT %]])</f>
        <v>1027.04</v>
      </c>
      <c r="N281">
        <f>DAY(InputData[[#This Row],[DATE]])</f>
        <v>20</v>
      </c>
      <c r="O281" t="str">
        <f>TEXT(InputData[[#This Row],[DATE]],"mmm")</f>
        <v>Jan</v>
      </c>
      <c r="P281">
        <f>YEAR(InputData[[#This Row],[DATE]])</f>
        <v>2022</v>
      </c>
    </row>
    <row r="282" spans="1:16" x14ac:dyDescent="0.25">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8">
        <f>VLOOKUP(InputData[[#This Row],[PRODUCT ID]],MasterData[],5,0)</f>
        <v>98</v>
      </c>
      <c r="K282" s="8">
        <f>VLOOKUP(InputData[[#This Row],[PRODUCT ID]],MasterData[],6,0)</f>
        <v>103.88</v>
      </c>
      <c r="L282" s="8">
        <f>InputData[[#This Row],[BUYING PRIZE]]*InputData[[#This Row],[QUANTITY]]</f>
        <v>588</v>
      </c>
      <c r="M282" s="8">
        <f>InputData[[#This Row],[SELLING PRICE]]*InputData[[#This Row],[QUANTITY]]*(1-InputData[[#This Row],[DISCOUNT %]])</f>
        <v>623.28</v>
      </c>
      <c r="N282">
        <f>DAY(InputData[[#This Row],[DATE]])</f>
        <v>22</v>
      </c>
      <c r="O282" t="str">
        <f>TEXT(InputData[[#This Row],[DATE]],"mmm")</f>
        <v>Jan</v>
      </c>
      <c r="P282">
        <f>YEAR(InputData[[#This Row],[DATE]])</f>
        <v>2022</v>
      </c>
    </row>
    <row r="283" spans="1:16" x14ac:dyDescent="0.25">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8">
        <f>VLOOKUP(InputData[[#This Row],[PRODUCT ID]],MasterData[],5,0)</f>
        <v>105</v>
      </c>
      <c r="K283" s="8">
        <f>VLOOKUP(InputData[[#This Row],[PRODUCT ID]],MasterData[],6,0)</f>
        <v>142.80000000000001</v>
      </c>
      <c r="L283" s="8">
        <f>InputData[[#This Row],[BUYING PRIZE]]*InputData[[#This Row],[QUANTITY]]</f>
        <v>525</v>
      </c>
      <c r="M283" s="8">
        <f>InputData[[#This Row],[SELLING PRICE]]*InputData[[#This Row],[QUANTITY]]*(1-InputData[[#This Row],[DISCOUNT %]])</f>
        <v>714</v>
      </c>
      <c r="N283">
        <f>DAY(InputData[[#This Row],[DATE]])</f>
        <v>23</v>
      </c>
      <c r="O283" t="str">
        <f>TEXT(InputData[[#This Row],[DATE]],"mmm")</f>
        <v>Jan</v>
      </c>
      <c r="P283">
        <f>YEAR(InputData[[#This Row],[DATE]])</f>
        <v>2022</v>
      </c>
    </row>
    <row r="284" spans="1:16" x14ac:dyDescent="0.25">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8">
        <f>VLOOKUP(InputData[[#This Row],[PRODUCT ID]],MasterData[],5,0)</f>
        <v>120</v>
      </c>
      <c r="K284" s="8">
        <f>VLOOKUP(InputData[[#This Row],[PRODUCT ID]],MasterData[],6,0)</f>
        <v>162</v>
      </c>
      <c r="L284" s="8">
        <f>InputData[[#This Row],[BUYING PRIZE]]*InputData[[#This Row],[QUANTITY]]</f>
        <v>960</v>
      </c>
      <c r="M284" s="8">
        <f>InputData[[#This Row],[SELLING PRICE]]*InputData[[#This Row],[QUANTITY]]*(1-InputData[[#This Row],[DISCOUNT %]])</f>
        <v>1296</v>
      </c>
      <c r="N284">
        <f>DAY(InputData[[#This Row],[DATE]])</f>
        <v>23</v>
      </c>
      <c r="O284" t="str">
        <f>TEXT(InputData[[#This Row],[DATE]],"mmm")</f>
        <v>Jan</v>
      </c>
      <c r="P284">
        <f>YEAR(InputData[[#This Row],[DATE]])</f>
        <v>2022</v>
      </c>
    </row>
    <row r="285" spans="1:16" x14ac:dyDescent="0.25">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8">
        <f>VLOOKUP(InputData[[#This Row],[PRODUCT ID]],MasterData[],5,0)</f>
        <v>148</v>
      </c>
      <c r="K285" s="8">
        <f>VLOOKUP(InputData[[#This Row],[PRODUCT ID]],MasterData[],6,0)</f>
        <v>201.28</v>
      </c>
      <c r="L285" s="8">
        <f>InputData[[#This Row],[BUYING PRIZE]]*InputData[[#This Row],[QUANTITY]]</f>
        <v>2220</v>
      </c>
      <c r="M285" s="8">
        <f>InputData[[#This Row],[SELLING PRICE]]*InputData[[#This Row],[QUANTITY]]*(1-InputData[[#This Row],[DISCOUNT %]])</f>
        <v>3019.2</v>
      </c>
      <c r="N285">
        <f>DAY(InputData[[#This Row],[DATE]])</f>
        <v>24</v>
      </c>
      <c r="O285" t="str">
        <f>TEXT(InputData[[#This Row],[DATE]],"mmm")</f>
        <v>Jan</v>
      </c>
      <c r="P285">
        <f>YEAR(InputData[[#This Row],[DATE]])</f>
        <v>2022</v>
      </c>
    </row>
    <row r="286" spans="1:16" x14ac:dyDescent="0.25">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8">
        <f>VLOOKUP(InputData[[#This Row],[PRODUCT ID]],MasterData[],5,0)</f>
        <v>134</v>
      </c>
      <c r="K286" s="8">
        <f>VLOOKUP(InputData[[#This Row],[PRODUCT ID]],MasterData[],6,0)</f>
        <v>156.78</v>
      </c>
      <c r="L286" s="8">
        <f>InputData[[#This Row],[BUYING PRIZE]]*InputData[[#This Row],[QUANTITY]]</f>
        <v>1876</v>
      </c>
      <c r="M286" s="8">
        <f>InputData[[#This Row],[SELLING PRICE]]*InputData[[#This Row],[QUANTITY]]*(1-InputData[[#This Row],[DISCOUNT %]])</f>
        <v>2194.92</v>
      </c>
      <c r="N286">
        <f>DAY(InputData[[#This Row],[DATE]])</f>
        <v>25</v>
      </c>
      <c r="O286" t="str">
        <f>TEXT(InputData[[#This Row],[DATE]],"mmm")</f>
        <v>Jan</v>
      </c>
      <c r="P286">
        <f>YEAR(InputData[[#This Row],[DATE]])</f>
        <v>2022</v>
      </c>
    </row>
    <row r="287" spans="1:16" x14ac:dyDescent="0.25">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8">
        <f>VLOOKUP(InputData[[#This Row],[PRODUCT ID]],MasterData[],5,0)</f>
        <v>13</v>
      </c>
      <c r="K287" s="8">
        <f>VLOOKUP(InputData[[#This Row],[PRODUCT ID]],MasterData[],6,0)</f>
        <v>16.64</v>
      </c>
      <c r="L287" s="8">
        <f>InputData[[#This Row],[BUYING PRIZE]]*InputData[[#This Row],[QUANTITY]]</f>
        <v>143</v>
      </c>
      <c r="M287" s="8">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25">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8">
        <f>VLOOKUP(InputData[[#This Row],[PRODUCT ID]],MasterData[],5,0)</f>
        <v>141</v>
      </c>
      <c r="K288" s="8">
        <f>VLOOKUP(InputData[[#This Row],[PRODUCT ID]],MasterData[],6,0)</f>
        <v>149.46</v>
      </c>
      <c r="L288" s="8">
        <f>InputData[[#This Row],[BUYING PRIZE]]*InputData[[#This Row],[QUANTITY]]</f>
        <v>846</v>
      </c>
      <c r="M288" s="8">
        <f>InputData[[#This Row],[SELLING PRICE]]*InputData[[#This Row],[QUANTITY]]*(1-InputData[[#This Row],[DISCOUNT %]])</f>
        <v>896.76</v>
      </c>
      <c r="N288">
        <f>DAY(InputData[[#This Row],[DATE]])</f>
        <v>31</v>
      </c>
      <c r="O288" t="str">
        <f>TEXT(InputData[[#This Row],[DATE]],"mmm")</f>
        <v>Jan</v>
      </c>
      <c r="P288">
        <f>YEAR(InputData[[#This Row],[DATE]])</f>
        <v>2022</v>
      </c>
    </row>
    <row r="289" spans="1:16" x14ac:dyDescent="0.25">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8">
        <f>VLOOKUP(InputData[[#This Row],[PRODUCT ID]],MasterData[],5,0)</f>
        <v>138</v>
      </c>
      <c r="K289" s="8">
        <f>VLOOKUP(InputData[[#This Row],[PRODUCT ID]],MasterData[],6,0)</f>
        <v>173.88</v>
      </c>
      <c r="L289" s="8">
        <f>InputData[[#This Row],[BUYING PRIZE]]*InputData[[#This Row],[QUANTITY]]</f>
        <v>1242</v>
      </c>
      <c r="M289" s="8">
        <f>InputData[[#This Row],[SELLING PRICE]]*InputData[[#This Row],[QUANTITY]]*(1-InputData[[#This Row],[DISCOUNT %]])</f>
        <v>1564.92</v>
      </c>
      <c r="N289">
        <f>DAY(InputData[[#This Row],[DATE]])</f>
        <v>31</v>
      </c>
      <c r="O289" t="str">
        <f>TEXT(InputData[[#This Row],[DATE]],"mmm")</f>
        <v>Jan</v>
      </c>
      <c r="P289">
        <f>YEAR(InputData[[#This Row],[DATE]])</f>
        <v>2022</v>
      </c>
    </row>
    <row r="290" spans="1:16" x14ac:dyDescent="0.25">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8">
        <f>VLOOKUP(InputData[[#This Row],[PRODUCT ID]],MasterData[],5,0)</f>
        <v>133</v>
      </c>
      <c r="K290" s="8">
        <f>VLOOKUP(InputData[[#This Row],[PRODUCT ID]],MasterData[],6,0)</f>
        <v>155.61000000000001</v>
      </c>
      <c r="L290" s="8">
        <f>InputData[[#This Row],[BUYING PRIZE]]*InputData[[#This Row],[QUANTITY]]</f>
        <v>1197</v>
      </c>
      <c r="M290" s="8">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25">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8">
        <f>VLOOKUP(InputData[[#This Row],[PRODUCT ID]],MasterData[],5,0)</f>
        <v>112</v>
      </c>
      <c r="K291" s="8">
        <f>VLOOKUP(InputData[[#This Row],[PRODUCT ID]],MasterData[],6,0)</f>
        <v>146.72</v>
      </c>
      <c r="L291" s="8">
        <f>InputData[[#This Row],[BUYING PRIZE]]*InputData[[#This Row],[QUANTITY]]</f>
        <v>896</v>
      </c>
      <c r="M291" s="8">
        <f>InputData[[#This Row],[SELLING PRICE]]*InputData[[#This Row],[QUANTITY]]*(1-InputData[[#This Row],[DISCOUNT %]])</f>
        <v>1173.76</v>
      </c>
      <c r="N291">
        <f>DAY(InputData[[#This Row],[DATE]])</f>
        <v>3</v>
      </c>
      <c r="O291" t="str">
        <f>TEXT(InputData[[#This Row],[DATE]],"mmm")</f>
        <v>Feb</v>
      </c>
      <c r="P291">
        <f>YEAR(InputData[[#This Row],[DATE]])</f>
        <v>2022</v>
      </c>
    </row>
    <row r="292" spans="1:16" x14ac:dyDescent="0.25">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8">
        <f>VLOOKUP(InputData[[#This Row],[PRODUCT ID]],MasterData[],5,0)</f>
        <v>37</v>
      </c>
      <c r="K292" s="8">
        <f>VLOOKUP(InputData[[#This Row],[PRODUCT ID]],MasterData[],6,0)</f>
        <v>49.21</v>
      </c>
      <c r="L292" s="8">
        <f>InputData[[#This Row],[BUYING PRIZE]]*InputData[[#This Row],[QUANTITY]]</f>
        <v>222</v>
      </c>
      <c r="M292" s="8">
        <f>InputData[[#This Row],[SELLING PRICE]]*InputData[[#This Row],[QUANTITY]]*(1-InputData[[#This Row],[DISCOUNT %]])</f>
        <v>295.26</v>
      </c>
      <c r="N292">
        <f>DAY(InputData[[#This Row],[DATE]])</f>
        <v>5</v>
      </c>
      <c r="O292" t="str">
        <f>TEXT(InputData[[#This Row],[DATE]],"mmm")</f>
        <v>Feb</v>
      </c>
      <c r="P292">
        <f>YEAR(InputData[[#This Row],[DATE]])</f>
        <v>2022</v>
      </c>
    </row>
    <row r="293" spans="1:16" x14ac:dyDescent="0.25">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8">
        <f>VLOOKUP(InputData[[#This Row],[PRODUCT ID]],MasterData[],5,0)</f>
        <v>105</v>
      </c>
      <c r="K293" s="8">
        <f>VLOOKUP(InputData[[#This Row],[PRODUCT ID]],MasterData[],6,0)</f>
        <v>142.80000000000001</v>
      </c>
      <c r="L293" s="8">
        <f>InputData[[#This Row],[BUYING PRIZE]]*InputData[[#This Row],[QUANTITY]]</f>
        <v>630</v>
      </c>
      <c r="M293" s="8">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25">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8">
        <f>VLOOKUP(InputData[[#This Row],[PRODUCT ID]],MasterData[],5,0)</f>
        <v>133</v>
      </c>
      <c r="K294" s="8">
        <f>VLOOKUP(InputData[[#This Row],[PRODUCT ID]],MasterData[],6,0)</f>
        <v>155.61000000000001</v>
      </c>
      <c r="L294" s="8">
        <f>InputData[[#This Row],[BUYING PRIZE]]*InputData[[#This Row],[QUANTITY]]</f>
        <v>1463</v>
      </c>
      <c r="M294" s="8">
        <f>InputData[[#This Row],[SELLING PRICE]]*InputData[[#This Row],[QUANTITY]]*(1-InputData[[#This Row],[DISCOUNT %]])</f>
        <v>1711.71</v>
      </c>
      <c r="N294">
        <f>DAY(InputData[[#This Row],[DATE]])</f>
        <v>8</v>
      </c>
      <c r="O294" t="str">
        <f>TEXT(InputData[[#This Row],[DATE]],"mmm")</f>
        <v>Feb</v>
      </c>
      <c r="P294">
        <f>YEAR(InputData[[#This Row],[DATE]])</f>
        <v>2022</v>
      </c>
    </row>
    <row r="295" spans="1:16" x14ac:dyDescent="0.25">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8">
        <f>VLOOKUP(InputData[[#This Row],[PRODUCT ID]],MasterData[],5,0)</f>
        <v>44</v>
      </c>
      <c r="K295" s="8">
        <f>VLOOKUP(InputData[[#This Row],[PRODUCT ID]],MasterData[],6,0)</f>
        <v>48.84</v>
      </c>
      <c r="L295" s="8">
        <f>InputData[[#This Row],[BUYING PRIZE]]*InputData[[#This Row],[QUANTITY]]</f>
        <v>132</v>
      </c>
      <c r="M295" s="8">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25">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8">
        <f>VLOOKUP(InputData[[#This Row],[PRODUCT ID]],MasterData[],5,0)</f>
        <v>89</v>
      </c>
      <c r="K296" s="8">
        <f>VLOOKUP(InputData[[#This Row],[PRODUCT ID]],MasterData[],6,0)</f>
        <v>117.48</v>
      </c>
      <c r="L296" s="8">
        <f>InputData[[#This Row],[BUYING PRIZE]]*InputData[[#This Row],[QUANTITY]]</f>
        <v>1246</v>
      </c>
      <c r="M296" s="8">
        <f>InputData[[#This Row],[SELLING PRICE]]*InputData[[#This Row],[QUANTITY]]*(1-InputData[[#This Row],[DISCOUNT %]])</f>
        <v>1644.72</v>
      </c>
      <c r="N296">
        <f>DAY(InputData[[#This Row],[DATE]])</f>
        <v>9</v>
      </c>
      <c r="O296" t="str">
        <f>TEXT(InputData[[#This Row],[DATE]],"mmm")</f>
        <v>Feb</v>
      </c>
      <c r="P296">
        <f>YEAR(InputData[[#This Row],[DATE]])</f>
        <v>2022</v>
      </c>
    </row>
    <row r="297" spans="1:16" x14ac:dyDescent="0.25">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8">
        <f>VLOOKUP(InputData[[#This Row],[PRODUCT ID]],MasterData[],5,0)</f>
        <v>148</v>
      </c>
      <c r="K297" s="8">
        <f>VLOOKUP(InputData[[#This Row],[PRODUCT ID]],MasterData[],6,0)</f>
        <v>164.28</v>
      </c>
      <c r="L297" s="8">
        <f>InputData[[#This Row],[BUYING PRIZE]]*InputData[[#This Row],[QUANTITY]]</f>
        <v>1924</v>
      </c>
      <c r="M297" s="8">
        <f>InputData[[#This Row],[SELLING PRICE]]*InputData[[#This Row],[QUANTITY]]*(1-InputData[[#This Row],[DISCOUNT %]])</f>
        <v>2135.64</v>
      </c>
      <c r="N297">
        <f>DAY(InputData[[#This Row],[DATE]])</f>
        <v>12</v>
      </c>
      <c r="O297" t="str">
        <f>TEXT(InputData[[#This Row],[DATE]],"mmm")</f>
        <v>Feb</v>
      </c>
      <c r="P297">
        <f>YEAR(InputData[[#This Row],[DATE]])</f>
        <v>2022</v>
      </c>
    </row>
    <row r="298" spans="1:16" x14ac:dyDescent="0.25">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8">
        <f>VLOOKUP(InputData[[#This Row],[PRODUCT ID]],MasterData[],5,0)</f>
        <v>18</v>
      </c>
      <c r="K298" s="8">
        <f>VLOOKUP(InputData[[#This Row],[PRODUCT ID]],MasterData[],6,0)</f>
        <v>24.66</v>
      </c>
      <c r="L298" s="8">
        <f>InputData[[#This Row],[BUYING PRIZE]]*InputData[[#This Row],[QUANTITY]]</f>
        <v>144</v>
      </c>
      <c r="M298" s="8">
        <f>InputData[[#This Row],[SELLING PRICE]]*InputData[[#This Row],[QUANTITY]]*(1-InputData[[#This Row],[DISCOUNT %]])</f>
        <v>197.28</v>
      </c>
      <c r="N298">
        <f>DAY(InputData[[#This Row],[DATE]])</f>
        <v>14</v>
      </c>
      <c r="O298" t="str">
        <f>TEXT(InputData[[#This Row],[DATE]],"mmm")</f>
        <v>Feb</v>
      </c>
      <c r="P298">
        <f>YEAR(InputData[[#This Row],[DATE]])</f>
        <v>2022</v>
      </c>
    </row>
    <row r="299" spans="1:16" x14ac:dyDescent="0.25">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8">
        <f>VLOOKUP(InputData[[#This Row],[PRODUCT ID]],MasterData[],5,0)</f>
        <v>37</v>
      </c>
      <c r="K299" s="8">
        <f>VLOOKUP(InputData[[#This Row],[PRODUCT ID]],MasterData[],6,0)</f>
        <v>41.81</v>
      </c>
      <c r="L299" s="8">
        <f>InputData[[#This Row],[BUYING PRIZE]]*InputData[[#This Row],[QUANTITY]]</f>
        <v>111</v>
      </c>
      <c r="M299" s="8">
        <f>InputData[[#This Row],[SELLING PRICE]]*InputData[[#This Row],[QUANTITY]]*(1-InputData[[#This Row],[DISCOUNT %]])</f>
        <v>125.43</v>
      </c>
      <c r="N299">
        <f>DAY(InputData[[#This Row],[DATE]])</f>
        <v>14</v>
      </c>
      <c r="O299" t="str">
        <f>TEXT(InputData[[#This Row],[DATE]],"mmm")</f>
        <v>Feb</v>
      </c>
      <c r="P299">
        <f>YEAR(InputData[[#This Row],[DATE]])</f>
        <v>2022</v>
      </c>
    </row>
    <row r="300" spans="1:16" x14ac:dyDescent="0.25">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8">
        <f>VLOOKUP(InputData[[#This Row],[PRODUCT ID]],MasterData[],5,0)</f>
        <v>89</v>
      </c>
      <c r="K300" s="8">
        <f>VLOOKUP(InputData[[#This Row],[PRODUCT ID]],MasterData[],6,0)</f>
        <v>117.48</v>
      </c>
      <c r="L300" s="8">
        <f>InputData[[#This Row],[BUYING PRIZE]]*InputData[[#This Row],[QUANTITY]]</f>
        <v>89</v>
      </c>
      <c r="M300" s="8">
        <f>InputData[[#This Row],[SELLING PRICE]]*InputData[[#This Row],[QUANTITY]]*(1-InputData[[#This Row],[DISCOUNT %]])</f>
        <v>117.48</v>
      </c>
      <c r="N300">
        <f>DAY(InputData[[#This Row],[DATE]])</f>
        <v>16</v>
      </c>
      <c r="O300" t="str">
        <f>TEXT(InputData[[#This Row],[DATE]],"mmm")</f>
        <v>Feb</v>
      </c>
      <c r="P300">
        <f>YEAR(InputData[[#This Row],[DATE]])</f>
        <v>2022</v>
      </c>
    </row>
    <row r="301" spans="1:16" x14ac:dyDescent="0.25">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8">
        <f>VLOOKUP(InputData[[#This Row],[PRODUCT ID]],MasterData[],5,0)</f>
        <v>105</v>
      </c>
      <c r="K301" s="8">
        <f>VLOOKUP(InputData[[#This Row],[PRODUCT ID]],MasterData[],6,0)</f>
        <v>142.80000000000001</v>
      </c>
      <c r="L301" s="8">
        <f>InputData[[#This Row],[BUYING PRIZE]]*InputData[[#This Row],[QUANTITY]]</f>
        <v>1365</v>
      </c>
      <c r="M301" s="8">
        <f>InputData[[#This Row],[SELLING PRICE]]*InputData[[#This Row],[QUANTITY]]*(1-InputData[[#This Row],[DISCOUNT %]])</f>
        <v>1856.4</v>
      </c>
      <c r="N301">
        <f>DAY(InputData[[#This Row],[DATE]])</f>
        <v>19</v>
      </c>
      <c r="O301" t="str">
        <f>TEXT(InputData[[#This Row],[DATE]],"mmm")</f>
        <v>Feb</v>
      </c>
      <c r="P301">
        <f>YEAR(InputData[[#This Row],[DATE]])</f>
        <v>2022</v>
      </c>
    </row>
    <row r="302" spans="1:16" x14ac:dyDescent="0.25">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8">
        <f>VLOOKUP(InputData[[#This Row],[PRODUCT ID]],MasterData[],5,0)</f>
        <v>73</v>
      </c>
      <c r="K302" s="8">
        <f>VLOOKUP(InputData[[#This Row],[PRODUCT ID]],MasterData[],6,0)</f>
        <v>94.17</v>
      </c>
      <c r="L302" s="8">
        <f>InputData[[#This Row],[BUYING PRIZE]]*InputData[[#This Row],[QUANTITY]]</f>
        <v>438</v>
      </c>
      <c r="M302" s="8">
        <f>InputData[[#This Row],[SELLING PRICE]]*InputData[[#This Row],[QUANTITY]]*(1-InputData[[#This Row],[DISCOUNT %]])</f>
        <v>565.02</v>
      </c>
      <c r="N302">
        <f>DAY(InputData[[#This Row],[DATE]])</f>
        <v>20</v>
      </c>
      <c r="O302" t="str">
        <f>TEXT(InputData[[#This Row],[DATE]],"mmm")</f>
        <v>Feb</v>
      </c>
      <c r="P302">
        <f>YEAR(InputData[[#This Row],[DATE]])</f>
        <v>2022</v>
      </c>
    </row>
    <row r="303" spans="1:16" x14ac:dyDescent="0.25">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8">
        <f>VLOOKUP(InputData[[#This Row],[PRODUCT ID]],MasterData[],5,0)</f>
        <v>112</v>
      </c>
      <c r="K303" s="8">
        <f>VLOOKUP(InputData[[#This Row],[PRODUCT ID]],MasterData[],6,0)</f>
        <v>122.08</v>
      </c>
      <c r="L303" s="8">
        <f>InputData[[#This Row],[BUYING PRIZE]]*InputData[[#This Row],[QUANTITY]]</f>
        <v>672</v>
      </c>
      <c r="M303" s="8">
        <f>InputData[[#This Row],[SELLING PRICE]]*InputData[[#This Row],[QUANTITY]]*(1-InputData[[#This Row],[DISCOUNT %]])</f>
        <v>732.48</v>
      </c>
      <c r="N303">
        <f>DAY(InputData[[#This Row],[DATE]])</f>
        <v>23</v>
      </c>
      <c r="O303" t="str">
        <f>TEXT(InputData[[#This Row],[DATE]],"mmm")</f>
        <v>Feb</v>
      </c>
      <c r="P303">
        <f>YEAR(InputData[[#This Row],[DATE]])</f>
        <v>2022</v>
      </c>
    </row>
    <row r="304" spans="1:16" x14ac:dyDescent="0.25">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8">
        <f>VLOOKUP(InputData[[#This Row],[PRODUCT ID]],MasterData[],5,0)</f>
        <v>13</v>
      </c>
      <c r="K304" s="8">
        <f>VLOOKUP(InputData[[#This Row],[PRODUCT ID]],MasterData[],6,0)</f>
        <v>16.64</v>
      </c>
      <c r="L304" s="8">
        <f>InputData[[#This Row],[BUYING PRIZE]]*InputData[[#This Row],[QUANTITY]]</f>
        <v>195</v>
      </c>
      <c r="M304" s="8">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25">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8">
        <f>VLOOKUP(InputData[[#This Row],[PRODUCT ID]],MasterData[],5,0)</f>
        <v>90</v>
      </c>
      <c r="K305" s="8">
        <f>VLOOKUP(InputData[[#This Row],[PRODUCT ID]],MasterData[],6,0)</f>
        <v>96.3</v>
      </c>
      <c r="L305" s="8">
        <f>InputData[[#This Row],[BUYING PRIZE]]*InputData[[#This Row],[QUANTITY]]</f>
        <v>720</v>
      </c>
      <c r="M305" s="8">
        <f>InputData[[#This Row],[SELLING PRICE]]*InputData[[#This Row],[QUANTITY]]*(1-InputData[[#This Row],[DISCOUNT %]])</f>
        <v>770.4</v>
      </c>
      <c r="N305">
        <f>DAY(InputData[[#This Row],[DATE]])</f>
        <v>23</v>
      </c>
      <c r="O305" t="str">
        <f>TEXT(InputData[[#This Row],[DATE]],"mmm")</f>
        <v>Feb</v>
      </c>
      <c r="P305">
        <f>YEAR(InputData[[#This Row],[DATE]])</f>
        <v>2022</v>
      </c>
    </row>
    <row r="306" spans="1:16" x14ac:dyDescent="0.25">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8">
        <f>VLOOKUP(InputData[[#This Row],[PRODUCT ID]],MasterData[],5,0)</f>
        <v>73</v>
      </c>
      <c r="K306" s="8">
        <f>VLOOKUP(InputData[[#This Row],[PRODUCT ID]],MasterData[],6,0)</f>
        <v>94.17</v>
      </c>
      <c r="L306" s="8">
        <f>InputData[[#This Row],[BUYING PRIZE]]*InputData[[#This Row],[QUANTITY]]</f>
        <v>511</v>
      </c>
      <c r="M306" s="8">
        <f>InputData[[#This Row],[SELLING PRICE]]*InputData[[#This Row],[QUANTITY]]*(1-InputData[[#This Row],[DISCOUNT %]])</f>
        <v>659.19</v>
      </c>
      <c r="N306">
        <f>DAY(InputData[[#This Row],[DATE]])</f>
        <v>27</v>
      </c>
      <c r="O306" t="str">
        <f>TEXT(InputData[[#This Row],[DATE]],"mmm")</f>
        <v>Feb</v>
      </c>
      <c r="P306">
        <f>YEAR(InputData[[#This Row],[DATE]])</f>
        <v>2022</v>
      </c>
    </row>
    <row r="307" spans="1:16" x14ac:dyDescent="0.25">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8">
        <f>VLOOKUP(InputData[[#This Row],[PRODUCT ID]],MasterData[],5,0)</f>
        <v>133</v>
      </c>
      <c r="K307" s="8">
        <f>VLOOKUP(InputData[[#This Row],[PRODUCT ID]],MasterData[],6,0)</f>
        <v>155.61000000000001</v>
      </c>
      <c r="L307" s="8">
        <f>InputData[[#This Row],[BUYING PRIZE]]*InputData[[#This Row],[QUANTITY]]</f>
        <v>1995</v>
      </c>
      <c r="M307" s="8">
        <f>InputData[[#This Row],[SELLING PRICE]]*InputData[[#This Row],[QUANTITY]]*(1-InputData[[#This Row],[DISCOUNT %]])</f>
        <v>2334.15</v>
      </c>
      <c r="N307">
        <f>DAY(InputData[[#This Row],[DATE]])</f>
        <v>27</v>
      </c>
      <c r="O307" t="str">
        <f>TEXT(InputData[[#This Row],[DATE]],"mmm")</f>
        <v>Feb</v>
      </c>
      <c r="P307">
        <f>YEAR(InputData[[#This Row],[DATE]])</f>
        <v>2022</v>
      </c>
    </row>
    <row r="308" spans="1:16" x14ac:dyDescent="0.25">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8">
        <f>VLOOKUP(InputData[[#This Row],[PRODUCT ID]],MasterData[],5,0)</f>
        <v>67</v>
      </c>
      <c r="K308" s="8">
        <f>VLOOKUP(InputData[[#This Row],[PRODUCT ID]],MasterData[],6,0)</f>
        <v>85.76</v>
      </c>
      <c r="L308" s="8">
        <f>InputData[[#This Row],[BUYING PRIZE]]*InputData[[#This Row],[QUANTITY]]</f>
        <v>1005</v>
      </c>
      <c r="M308" s="8">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25">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8">
        <f>VLOOKUP(InputData[[#This Row],[PRODUCT ID]],MasterData[],5,0)</f>
        <v>18</v>
      </c>
      <c r="K309" s="8">
        <f>VLOOKUP(InputData[[#This Row],[PRODUCT ID]],MasterData[],6,0)</f>
        <v>24.66</v>
      </c>
      <c r="L309" s="8">
        <f>InputData[[#This Row],[BUYING PRIZE]]*InputData[[#This Row],[QUANTITY]]</f>
        <v>234</v>
      </c>
      <c r="M309" s="8">
        <f>InputData[[#This Row],[SELLING PRICE]]*InputData[[#This Row],[QUANTITY]]*(1-InputData[[#This Row],[DISCOUNT %]])</f>
        <v>320.58</v>
      </c>
      <c r="N309">
        <f>DAY(InputData[[#This Row],[DATE]])</f>
        <v>4</v>
      </c>
      <c r="O309" t="str">
        <f>TEXT(InputData[[#This Row],[DATE]],"mmm")</f>
        <v>Mar</v>
      </c>
      <c r="P309">
        <f>YEAR(InputData[[#This Row],[DATE]])</f>
        <v>2022</v>
      </c>
    </row>
    <row r="310" spans="1:16" x14ac:dyDescent="0.25">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8">
        <f>VLOOKUP(InputData[[#This Row],[PRODUCT ID]],MasterData[],5,0)</f>
        <v>44</v>
      </c>
      <c r="K310" s="8">
        <f>VLOOKUP(InputData[[#This Row],[PRODUCT ID]],MasterData[],6,0)</f>
        <v>48.84</v>
      </c>
      <c r="L310" s="8">
        <f>InputData[[#This Row],[BUYING PRIZE]]*InputData[[#This Row],[QUANTITY]]</f>
        <v>88</v>
      </c>
      <c r="M310" s="8">
        <f>InputData[[#This Row],[SELLING PRICE]]*InputData[[#This Row],[QUANTITY]]*(1-InputData[[#This Row],[DISCOUNT %]])</f>
        <v>97.68</v>
      </c>
      <c r="N310">
        <f>DAY(InputData[[#This Row],[DATE]])</f>
        <v>6</v>
      </c>
      <c r="O310" t="str">
        <f>TEXT(InputData[[#This Row],[DATE]],"mmm")</f>
        <v>Mar</v>
      </c>
      <c r="P310">
        <f>YEAR(InputData[[#This Row],[DATE]])</f>
        <v>2022</v>
      </c>
    </row>
    <row r="311" spans="1:16" x14ac:dyDescent="0.25">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8">
        <f>VLOOKUP(InputData[[#This Row],[PRODUCT ID]],MasterData[],5,0)</f>
        <v>71</v>
      </c>
      <c r="K311" s="8">
        <f>VLOOKUP(InputData[[#This Row],[PRODUCT ID]],MasterData[],6,0)</f>
        <v>80.94</v>
      </c>
      <c r="L311" s="8">
        <f>InputData[[#This Row],[BUYING PRIZE]]*InputData[[#This Row],[QUANTITY]]</f>
        <v>71</v>
      </c>
      <c r="M311" s="8">
        <f>InputData[[#This Row],[SELLING PRICE]]*InputData[[#This Row],[QUANTITY]]*(1-InputData[[#This Row],[DISCOUNT %]])</f>
        <v>80.94</v>
      </c>
      <c r="N311">
        <f>DAY(InputData[[#This Row],[DATE]])</f>
        <v>7</v>
      </c>
      <c r="O311" t="str">
        <f>TEXT(InputData[[#This Row],[DATE]],"mmm")</f>
        <v>Mar</v>
      </c>
      <c r="P311">
        <f>YEAR(InputData[[#This Row],[DATE]])</f>
        <v>2022</v>
      </c>
    </row>
    <row r="312" spans="1:16" x14ac:dyDescent="0.25">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8">
        <f>VLOOKUP(InputData[[#This Row],[PRODUCT ID]],MasterData[],5,0)</f>
        <v>76</v>
      </c>
      <c r="K312" s="8">
        <f>VLOOKUP(InputData[[#This Row],[PRODUCT ID]],MasterData[],6,0)</f>
        <v>82.08</v>
      </c>
      <c r="L312" s="8">
        <f>InputData[[#This Row],[BUYING PRIZE]]*InputData[[#This Row],[QUANTITY]]</f>
        <v>456</v>
      </c>
      <c r="M312" s="8">
        <f>InputData[[#This Row],[SELLING PRICE]]*InputData[[#This Row],[QUANTITY]]*(1-InputData[[#This Row],[DISCOUNT %]])</f>
        <v>492.48</v>
      </c>
      <c r="N312">
        <f>DAY(InputData[[#This Row],[DATE]])</f>
        <v>8</v>
      </c>
      <c r="O312" t="str">
        <f>TEXT(InputData[[#This Row],[DATE]],"mmm")</f>
        <v>Mar</v>
      </c>
      <c r="P312">
        <f>YEAR(InputData[[#This Row],[DATE]])</f>
        <v>2022</v>
      </c>
    </row>
    <row r="313" spans="1:16" x14ac:dyDescent="0.25">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8">
        <f>VLOOKUP(InputData[[#This Row],[PRODUCT ID]],MasterData[],5,0)</f>
        <v>148</v>
      </c>
      <c r="K313" s="8">
        <f>VLOOKUP(InputData[[#This Row],[PRODUCT ID]],MasterData[],6,0)</f>
        <v>201.28</v>
      </c>
      <c r="L313" s="8">
        <f>InputData[[#This Row],[BUYING PRIZE]]*InputData[[#This Row],[QUANTITY]]</f>
        <v>444</v>
      </c>
      <c r="M313" s="8">
        <f>InputData[[#This Row],[SELLING PRICE]]*InputData[[#This Row],[QUANTITY]]*(1-InputData[[#This Row],[DISCOUNT %]])</f>
        <v>603.84</v>
      </c>
      <c r="N313">
        <f>DAY(InputData[[#This Row],[DATE]])</f>
        <v>9</v>
      </c>
      <c r="O313" t="str">
        <f>TEXT(InputData[[#This Row],[DATE]],"mmm")</f>
        <v>Mar</v>
      </c>
      <c r="P313">
        <f>YEAR(InputData[[#This Row],[DATE]])</f>
        <v>2022</v>
      </c>
    </row>
    <row r="314" spans="1:16" x14ac:dyDescent="0.25">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8">
        <f>VLOOKUP(InputData[[#This Row],[PRODUCT ID]],MasterData[],5,0)</f>
        <v>44</v>
      </c>
      <c r="K314" s="8">
        <f>VLOOKUP(InputData[[#This Row],[PRODUCT ID]],MasterData[],6,0)</f>
        <v>48.84</v>
      </c>
      <c r="L314" s="8">
        <f>InputData[[#This Row],[BUYING PRIZE]]*InputData[[#This Row],[QUANTITY]]</f>
        <v>484</v>
      </c>
      <c r="M314" s="8">
        <f>InputData[[#This Row],[SELLING PRICE]]*InputData[[#This Row],[QUANTITY]]*(1-InputData[[#This Row],[DISCOUNT %]])</f>
        <v>537.24</v>
      </c>
      <c r="N314">
        <f>DAY(InputData[[#This Row],[DATE]])</f>
        <v>9</v>
      </c>
      <c r="O314" t="str">
        <f>TEXT(InputData[[#This Row],[DATE]],"mmm")</f>
        <v>Mar</v>
      </c>
      <c r="P314">
        <f>YEAR(InputData[[#This Row],[DATE]])</f>
        <v>2022</v>
      </c>
    </row>
    <row r="315" spans="1:16" x14ac:dyDescent="0.25">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8">
        <f>VLOOKUP(InputData[[#This Row],[PRODUCT ID]],MasterData[],5,0)</f>
        <v>95</v>
      </c>
      <c r="K315" s="8">
        <f>VLOOKUP(InputData[[#This Row],[PRODUCT ID]],MasterData[],6,0)</f>
        <v>119.7</v>
      </c>
      <c r="L315" s="8">
        <f>InputData[[#This Row],[BUYING PRIZE]]*InputData[[#This Row],[QUANTITY]]</f>
        <v>1140</v>
      </c>
      <c r="M315" s="8">
        <f>InputData[[#This Row],[SELLING PRICE]]*InputData[[#This Row],[QUANTITY]]*(1-InputData[[#This Row],[DISCOUNT %]])</f>
        <v>1436.4</v>
      </c>
      <c r="N315">
        <f>DAY(InputData[[#This Row],[DATE]])</f>
        <v>10</v>
      </c>
      <c r="O315" t="str">
        <f>TEXT(InputData[[#This Row],[DATE]],"mmm")</f>
        <v>Mar</v>
      </c>
      <c r="P315">
        <f>YEAR(InputData[[#This Row],[DATE]])</f>
        <v>2022</v>
      </c>
    </row>
    <row r="316" spans="1:16" x14ac:dyDescent="0.25">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8">
        <f>VLOOKUP(InputData[[#This Row],[PRODUCT ID]],MasterData[],5,0)</f>
        <v>13</v>
      </c>
      <c r="K316" s="8">
        <f>VLOOKUP(InputData[[#This Row],[PRODUCT ID]],MasterData[],6,0)</f>
        <v>16.64</v>
      </c>
      <c r="L316" s="8">
        <f>InputData[[#This Row],[BUYING PRIZE]]*InputData[[#This Row],[QUANTITY]]</f>
        <v>26</v>
      </c>
      <c r="M316" s="8">
        <f>InputData[[#This Row],[SELLING PRICE]]*InputData[[#This Row],[QUANTITY]]*(1-InputData[[#This Row],[DISCOUNT %]])</f>
        <v>33.28</v>
      </c>
      <c r="N316">
        <f>DAY(InputData[[#This Row],[DATE]])</f>
        <v>14</v>
      </c>
      <c r="O316" t="str">
        <f>TEXT(InputData[[#This Row],[DATE]],"mmm")</f>
        <v>Mar</v>
      </c>
      <c r="P316">
        <f>YEAR(InputData[[#This Row],[DATE]])</f>
        <v>2022</v>
      </c>
    </row>
    <row r="317" spans="1:16" x14ac:dyDescent="0.25">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8">
        <f>VLOOKUP(InputData[[#This Row],[PRODUCT ID]],MasterData[],5,0)</f>
        <v>18</v>
      </c>
      <c r="K317" s="8">
        <f>VLOOKUP(InputData[[#This Row],[PRODUCT ID]],MasterData[],6,0)</f>
        <v>24.66</v>
      </c>
      <c r="L317" s="8">
        <f>InputData[[#This Row],[BUYING PRIZE]]*InputData[[#This Row],[QUANTITY]]</f>
        <v>234</v>
      </c>
      <c r="M317" s="8">
        <f>InputData[[#This Row],[SELLING PRICE]]*InputData[[#This Row],[QUANTITY]]*(1-InputData[[#This Row],[DISCOUNT %]])</f>
        <v>320.58</v>
      </c>
      <c r="N317">
        <f>DAY(InputData[[#This Row],[DATE]])</f>
        <v>14</v>
      </c>
      <c r="O317" t="str">
        <f>TEXT(InputData[[#This Row],[DATE]],"mmm")</f>
        <v>Mar</v>
      </c>
      <c r="P317">
        <f>YEAR(InputData[[#This Row],[DATE]])</f>
        <v>2022</v>
      </c>
    </row>
    <row r="318" spans="1:16" x14ac:dyDescent="0.25">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8">
        <f>VLOOKUP(InputData[[#This Row],[PRODUCT ID]],MasterData[],5,0)</f>
        <v>150</v>
      </c>
      <c r="K318" s="8">
        <f>VLOOKUP(InputData[[#This Row],[PRODUCT ID]],MasterData[],6,0)</f>
        <v>210</v>
      </c>
      <c r="L318" s="8">
        <f>InputData[[#This Row],[BUYING PRIZE]]*InputData[[#This Row],[QUANTITY]]</f>
        <v>300</v>
      </c>
      <c r="M318" s="8">
        <f>InputData[[#This Row],[SELLING PRICE]]*InputData[[#This Row],[QUANTITY]]*(1-InputData[[#This Row],[DISCOUNT %]])</f>
        <v>420</v>
      </c>
      <c r="N318">
        <f>DAY(InputData[[#This Row],[DATE]])</f>
        <v>18</v>
      </c>
      <c r="O318" t="str">
        <f>TEXT(InputData[[#This Row],[DATE]],"mmm")</f>
        <v>Mar</v>
      </c>
      <c r="P318">
        <f>YEAR(InputData[[#This Row],[DATE]])</f>
        <v>2022</v>
      </c>
    </row>
    <row r="319" spans="1:16" x14ac:dyDescent="0.25">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8">
        <f>VLOOKUP(InputData[[#This Row],[PRODUCT ID]],MasterData[],5,0)</f>
        <v>48</v>
      </c>
      <c r="K319" s="8">
        <f>VLOOKUP(InputData[[#This Row],[PRODUCT ID]],MasterData[],6,0)</f>
        <v>57.120000000000005</v>
      </c>
      <c r="L319" s="8">
        <f>InputData[[#This Row],[BUYING PRIZE]]*InputData[[#This Row],[QUANTITY]]</f>
        <v>480</v>
      </c>
      <c r="M319" s="8">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25">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8">
        <f>VLOOKUP(InputData[[#This Row],[PRODUCT ID]],MasterData[],5,0)</f>
        <v>138</v>
      </c>
      <c r="K320" s="8">
        <f>VLOOKUP(InputData[[#This Row],[PRODUCT ID]],MasterData[],6,0)</f>
        <v>173.88</v>
      </c>
      <c r="L320" s="8">
        <f>InputData[[#This Row],[BUYING PRIZE]]*InputData[[#This Row],[QUANTITY]]</f>
        <v>828</v>
      </c>
      <c r="M320" s="8">
        <f>InputData[[#This Row],[SELLING PRICE]]*InputData[[#This Row],[QUANTITY]]*(1-InputData[[#This Row],[DISCOUNT %]])</f>
        <v>1043.28</v>
      </c>
      <c r="N320">
        <f>DAY(InputData[[#This Row],[DATE]])</f>
        <v>19</v>
      </c>
      <c r="O320" t="str">
        <f>TEXT(InputData[[#This Row],[DATE]],"mmm")</f>
        <v>Mar</v>
      </c>
      <c r="P320">
        <f>YEAR(InputData[[#This Row],[DATE]])</f>
        <v>2022</v>
      </c>
    </row>
    <row r="321" spans="1:16" x14ac:dyDescent="0.25">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8">
        <f>VLOOKUP(InputData[[#This Row],[PRODUCT ID]],MasterData[],5,0)</f>
        <v>89</v>
      </c>
      <c r="K321" s="8">
        <f>VLOOKUP(InputData[[#This Row],[PRODUCT ID]],MasterData[],6,0)</f>
        <v>117.48</v>
      </c>
      <c r="L321" s="8">
        <f>InputData[[#This Row],[BUYING PRIZE]]*InputData[[#This Row],[QUANTITY]]</f>
        <v>801</v>
      </c>
      <c r="M321" s="8">
        <f>InputData[[#This Row],[SELLING PRICE]]*InputData[[#This Row],[QUANTITY]]*(1-InputData[[#This Row],[DISCOUNT %]])</f>
        <v>1057.32</v>
      </c>
      <c r="N321">
        <f>DAY(InputData[[#This Row],[DATE]])</f>
        <v>23</v>
      </c>
      <c r="O321" t="str">
        <f>TEXT(InputData[[#This Row],[DATE]],"mmm")</f>
        <v>Mar</v>
      </c>
      <c r="P321">
        <f>YEAR(InputData[[#This Row],[DATE]])</f>
        <v>2022</v>
      </c>
    </row>
    <row r="322" spans="1:16" x14ac:dyDescent="0.25">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8">
        <f>VLOOKUP(InputData[[#This Row],[PRODUCT ID]],MasterData[],5,0)</f>
        <v>98</v>
      </c>
      <c r="K322" s="8">
        <f>VLOOKUP(InputData[[#This Row],[PRODUCT ID]],MasterData[],6,0)</f>
        <v>103.88</v>
      </c>
      <c r="L322" s="8">
        <f>InputData[[#This Row],[BUYING PRIZE]]*InputData[[#This Row],[QUANTITY]]</f>
        <v>196</v>
      </c>
      <c r="M322" s="8">
        <f>InputData[[#This Row],[SELLING PRICE]]*InputData[[#This Row],[QUANTITY]]*(1-InputData[[#This Row],[DISCOUNT %]])</f>
        <v>207.76</v>
      </c>
      <c r="N322">
        <f>DAY(InputData[[#This Row],[DATE]])</f>
        <v>25</v>
      </c>
      <c r="O322" t="str">
        <f>TEXT(InputData[[#This Row],[DATE]],"mmm")</f>
        <v>Mar</v>
      </c>
      <c r="P322">
        <f>YEAR(InputData[[#This Row],[DATE]])</f>
        <v>2022</v>
      </c>
    </row>
    <row r="323" spans="1:16" x14ac:dyDescent="0.25">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8">
        <f>VLOOKUP(InputData[[#This Row],[PRODUCT ID]],MasterData[],5,0)</f>
        <v>148</v>
      </c>
      <c r="K323" s="8">
        <f>VLOOKUP(InputData[[#This Row],[PRODUCT ID]],MasterData[],6,0)</f>
        <v>201.28</v>
      </c>
      <c r="L323" s="8">
        <f>InputData[[#This Row],[BUYING PRIZE]]*InputData[[#This Row],[QUANTITY]]</f>
        <v>1628</v>
      </c>
      <c r="M323" s="8">
        <f>InputData[[#This Row],[SELLING PRICE]]*InputData[[#This Row],[QUANTITY]]*(1-InputData[[#This Row],[DISCOUNT %]])</f>
        <v>2214.08</v>
      </c>
      <c r="N323">
        <f>DAY(InputData[[#This Row],[DATE]])</f>
        <v>25</v>
      </c>
      <c r="O323" t="str">
        <f>TEXT(InputData[[#This Row],[DATE]],"mmm")</f>
        <v>Mar</v>
      </c>
      <c r="P323">
        <f>YEAR(InputData[[#This Row],[DATE]])</f>
        <v>2022</v>
      </c>
    </row>
    <row r="324" spans="1:16" x14ac:dyDescent="0.25">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8">
        <f>VLOOKUP(InputData[[#This Row],[PRODUCT ID]],MasterData[],5,0)</f>
        <v>89</v>
      </c>
      <c r="K324" s="8">
        <f>VLOOKUP(InputData[[#This Row],[PRODUCT ID]],MasterData[],6,0)</f>
        <v>117.48</v>
      </c>
      <c r="L324" s="8">
        <f>InputData[[#This Row],[BUYING PRIZE]]*InputData[[#This Row],[QUANTITY]]</f>
        <v>1068</v>
      </c>
      <c r="M324" s="8">
        <f>InputData[[#This Row],[SELLING PRICE]]*InputData[[#This Row],[QUANTITY]]*(1-InputData[[#This Row],[DISCOUNT %]])</f>
        <v>1409.76</v>
      </c>
      <c r="N324">
        <f>DAY(InputData[[#This Row],[DATE]])</f>
        <v>29</v>
      </c>
      <c r="O324" t="str">
        <f>TEXT(InputData[[#This Row],[DATE]],"mmm")</f>
        <v>Mar</v>
      </c>
      <c r="P324">
        <f>YEAR(InputData[[#This Row],[DATE]])</f>
        <v>2022</v>
      </c>
    </row>
    <row r="325" spans="1:16" x14ac:dyDescent="0.25">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8">
        <f>VLOOKUP(InputData[[#This Row],[PRODUCT ID]],MasterData[],5,0)</f>
        <v>98</v>
      </c>
      <c r="K325" s="8">
        <f>VLOOKUP(InputData[[#This Row],[PRODUCT ID]],MasterData[],6,0)</f>
        <v>103.88</v>
      </c>
      <c r="L325" s="8">
        <f>InputData[[#This Row],[BUYING PRIZE]]*InputData[[#This Row],[QUANTITY]]</f>
        <v>1274</v>
      </c>
      <c r="M325" s="8">
        <f>InputData[[#This Row],[SELLING PRICE]]*InputData[[#This Row],[QUANTITY]]*(1-InputData[[#This Row],[DISCOUNT %]])</f>
        <v>1350.44</v>
      </c>
      <c r="N325">
        <f>DAY(InputData[[#This Row],[DATE]])</f>
        <v>30</v>
      </c>
      <c r="O325" t="str">
        <f>TEXT(InputData[[#This Row],[DATE]],"mmm")</f>
        <v>Mar</v>
      </c>
      <c r="P325">
        <f>YEAR(InputData[[#This Row],[DATE]])</f>
        <v>2022</v>
      </c>
    </row>
    <row r="326" spans="1:16" x14ac:dyDescent="0.25">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8">
        <f>VLOOKUP(InputData[[#This Row],[PRODUCT ID]],MasterData[],5,0)</f>
        <v>105</v>
      </c>
      <c r="K326" s="8">
        <f>VLOOKUP(InputData[[#This Row],[PRODUCT ID]],MasterData[],6,0)</f>
        <v>142.80000000000001</v>
      </c>
      <c r="L326" s="8">
        <f>InputData[[#This Row],[BUYING PRIZE]]*InputData[[#This Row],[QUANTITY]]</f>
        <v>210</v>
      </c>
      <c r="M326" s="8">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25">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8">
        <f>VLOOKUP(InputData[[#This Row],[PRODUCT ID]],MasterData[],5,0)</f>
        <v>105</v>
      </c>
      <c r="K327" s="8">
        <f>VLOOKUP(InputData[[#This Row],[PRODUCT ID]],MasterData[],6,0)</f>
        <v>142.80000000000001</v>
      </c>
      <c r="L327" s="8">
        <f>InputData[[#This Row],[BUYING PRIZE]]*InputData[[#This Row],[QUANTITY]]</f>
        <v>315</v>
      </c>
      <c r="M327" s="8">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25">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8">
        <f>VLOOKUP(InputData[[#This Row],[PRODUCT ID]],MasterData[],5,0)</f>
        <v>90</v>
      </c>
      <c r="K328" s="8">
        <f>VLOOKUP(InputData[[#This Row],[PRODUCT ID]],MasterData[],6,0)</f>
        <v>115.2</v>
      </c>
      <c r="L328" s="8">
        <f>InputData[[#This Row],[BUYING PRIZE]]*InputData[[#This Row],[QUANTITY]]</f>
        <v>180</v>
      </c>
      <c r="M328" s="8">
        <f>InputData[[#This Row],[SELLING PRICE]]*InputData[[#This Row],[QUANTITY]]*(1-InputData[[#This Row],[DISCOUNT %]])</f>
        <v>230.4</v>
      </c>
      <c r="N328">
        <f>DAY(InputData[[#This Row],[DATE]])</f>
        <v>6</v>
      </c>
      <c r="O328" t="str">
        <f>TEXT(InputData[[#This Row],[DATE]],"mmm")</f>
        <v>Apr</v>
      </c>
      <c r="P328">
        <f>YEAR(InputData[[#This Row],[DATE]])</f>
        <v>2022</v>
      </c>
    </row>
    <row r="329" spans="1:16" x14ac:dyDescent="0.25">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8">
        <f>VLOOKUP(InputData[[#This Row],[PRODUCT ID]],MasterData[],5,0)</f>
        <v>18</v>
      </c>
      <c r="K329" s="8">
        <f>VLOOKUP(InputData[[#This Row],[PRODUCT ID]],MasterData[],6,0)</f>
        <v>24.66</v>
      </c>
      <c r="L329" s="8">
        <f>InputData[[#This Row],[BUYING PRIZE]]*InputData[[#This Row],[QUANTITY]]</f>
        <v>126</v>
      </c>
      <c r="M329" s="8">
        <f>InputData[[#This Row],[SELLING PRICE]]*InputData[[#This Row],[QUANTITY]]*(1-InputData[[#This Row],[DISCOUNT %]])</f>
        <v>172.62</v>
      </c>
      <c r="N329">
        <f>DAY(InputData[[#This Row],[DATE]])</f>
        <v>7</v>
      </c>
      <c r="O329" t="str">
        <f>TEXT(InputData[[#This Row],[DATE]],"mmm")</f>
        <v>Apr</v>
      </c>
      <c r="P329">
        <f>YEAR(InputData[[#This Row],[DATE]])</f>
        <v>2022</v>
      </c>
    </row>
    <row r="330" spans="1:16" x14ac:dyDescent="0.25">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8">
        <f>VLOOKUP(InputData[[#This Row],[PRODUCT ID]],MasterData[],5,0)</f>
        <v>37</v>
      </c>
      <c r="K330" s="8">
        <f>VLOOKUP(InputData[[#This Row],[PRODUCT ID]],MasterData[],6,0)</f>
        <v>42.55</v>
      </c>
      <c r="L330" s="8">
        <f>InputData[[#This Row],[BUYING PRIZE]]*InputData[[#This Row],[QUANTITY]]</f>
        <v>444</v>
      </c>
      <c r="M330" s="8">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25">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8">
        <f>VLOOKUP(InputData[[#This Row],[PRODUCT ID]],MasterData[],5,0)</f>
        <v>105</v>
      </c>
      <c r="K331" s="8">
        <f>VLOOKUP(InputData[[#This Row],[PRODUCT ID]],MasterData[],6,0)</f>
        <v>142.80000000000001</v>
      </c>
      <c r="L331" s="8">
        <f>InputData[[#This Row],[BUYING PRIZE]]*InputData[[#This Row],[QUANTITY]]</f>
        <v>945</v>
      </c>
      <c r="M331" s="8">
        <f>InputData[[#This Row],[SELLING PRICE]]*InputData[[#This Row],[QUANTITY]]*(1-InputData[[#This Row],[DISCOUNT %]])</f>
        <v>1285.2</v>
      </c>
      <c r="N331">
        <f>DAY(InputData[[#This Row],[DATE]])</f>
        <v>9</v>
      </c>
      <c r="O331" t="str">
        <f>TEXT(InputData[[#This Row],[DATE]],"mmm")</f>
        <v>Apr</v>
      </c>
      <c r="P331">
        <f>YEAR(InputData[[#This Row],[DATE]])</f>
        <v>2022</v>
      </c>
    </row>
    <row r="332" spans="1:16" x14ac:dyDescent="0.25">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8">
        <f>VLOOKUP(InputData[[#This Row],[PRODUCT ID]],MasterData[],5,0)</f>
        <v>13</v>
      </c>
      <c r="K332" s="8">
        <f>VLOOKUP(InputData[[#This Row],[PRODUCT ID]],MasterData[],6,0)</f>
        <v>16.64</v>
      </c>
      <c r="L332" s="8">
        <f>InputData[[#This Row],[BUYING PRIZE]]*InputData[[#This Row],[QUANTITY]]</f>
        <v>182</v>
      </c>
      <c r="M332" s="8">
        <f>InputData[[#This Row],[SELLING PRICE]]*InputData[[#This Row],[QUANTITY]]*(1-InputData[[#This Row],[DISCOUNT %]])</f>
        <v>232.96</v>
      </c>
      <c r="N332">
        <f>DAY(InputData[[#This Row],[DATE]])</f>
        <v>13</v>
      </c>
      <c r="O332" t="str">
        <f>TEXT(InputData[[#This Row],[DATE]],"mmm")</f>
        <v>Apr</v>
      </c>
      <c r="P332">
        <f>YEAR(InputData[[#This Row],[DATE]])</f>
        <v>2022</v>
      </c>
    </row>
    <row r="333" spans="1:16" x14ac:dyDescent="0.25">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8">
        <f>VLOOKUP(InputData[[#This Row],[PRODUCT ID]],MasterData[],5,0)</f>
        <v>138</v>
      </c>
      <c r="K333" s="8">
        <f>VLOOKUP(InputData[[#This Row],[PRODUCT ID]],MasterData[],6,0)</f>
        <v>173.88</v>
      </c>
      <c r="L333" s="8">
        <f>InputData[[#This Row],[BUYING PRIZE]]*InputData[[#This Row],[QUANTITY]]</f>
        <v>1242</v>
      </c>
      <c r="M333" s="8">
        <f>InputData[[#This Row],[SELLING PRICE]]*InputData[[#This Row],[QUANTITY]]*(1-InputData[[#This Row],[DISCOUNT %]])</f>
        <v>1564.92</v>
      </c>
      <c r="N333">
        <f>DAY(InputData[[#This Row],[DATE]])</f>
        <v>18</v>
      </c>
      <c r="O333" t="str">
        <f>TEXT(InputData[[#This Row],[DATE]],"mmm")</f>
        <v>Apr</v>
      </c>
      <c r="P333">
        <f>YEAR(InputData[[#This Row],[DATE]])</f>
        <v>2022</v>
      </c>
    </row>
    <row r="334" spans="1:16" x14ac:dyDescent="0.25">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8">
        <f>VLOOKUP(InputData[[#This Row],[PRODUCT ID]],MasterData[],5,0)</f>
        <v>37</v>
      </c>
      <c r="K334" s="8">
        <f>VLOOKUP(InputData[[#This Row],[PRODUCT ID]],MasterData[],6,0)</f>
        <v>49.21</v>
      </c>
      <c r="L334" s="8">
        <f>InputData[[#This Row],[BUYING PRIZE]]*InputData[[#This Row],[QUANTITY]]</f>
        <v>74</v>
      </c>
      <c r="M334" s="8">
        <f>InputData[[#This Row],[SELLING PRICE]]*InputData[[#This Row],[QUANTITY]]*(1-InputData[[#This Row],[DISCOUNT %]])</f>
        <v>98.42</v>
      </c>
      <c r="N334">
        <f>DAY(InputData[[#This Row],[DATE]])</f>
        <v>20</v>
      </c>
      <c r="O334" t="str">
        <f>TEXT(InputData[[#This Row],[DATE]],"mmm")</f>
        <v>Apr</v>
      </c>
      <c r="P334">
        <f>YEAR(InputData[[#This Row],[DATE]])</f>
        <v>2022</v>
      </c>
    </row>
    <row r="335" spans="1:16" x14ac:dyDescent="0.25">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8">
        <f>VLOOKUP(InputData[[#This Row],[PRODUCT ID]],MasterData[],5,0)</f>
        <v>73</v>
      </c>
      <c r="K335" s="8">
        <f>VLOOKUP(InputData[[#This Row],[PRODUCT ID]],MasterData[],6,0)</f>
        <v>94.17</v>
      </c>
      <c r="L335" s="8">
        <f>InputData[[#This Row],[BUYING PRIZE]]*InputData[[#This Row],[QUANTITY]]</f>
        <v>292</v>
      </c>
      <c r="M335" s="8">
        <f>InputData[[#This Row],[SELLING PRICE]]*InputData[[#This Row],[QUANTITY]]*(1-InputData[[#This Row],[DISCOUNT %]])</f>
        <v>376.68</v>
      </c>
      <c r="N335">
        <f>DAY(InputData[[#This Row],[DATE]])</f>
        <v>20</v>
      </c>
      <c r="O335" t="str">
        <f>TEXT(InputData[[#This Row],[DATE]],"mmm")</f>
        <v>Apr</v>
      </c>
      <c r="P335">
        <f>YEAR(InputData[[#This Row],[DATE]])</f>
        <v>2022</v>
      </c>
    </row>
    <row r="336" spans="1:16" x14ac:dyDescent="0.25">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8">
        <f>VLOOKUP(InputData[[#This Row],[PRODUCT ID]],MasterData[],5,0)</f>
        <v>148</v>
      </c>
      <c r="K336" s="8">
        <f>VLOOKUP(InputData[[#This Row],[PRODUCT ID]],MasterData[],6,0)</f>
        <v>201.28</v>
      </c>
      <c r="L336" s="8">
        <f>InputData[[#This Row],[BUYING PRIZE]]*InputData[[#This Row],[QUANTITY]]</f>
        <v>296</v>
      </c>
      <c r="M336" s="8">
        <f>InputData[[#This Row],[SELLING PRICE]]*InputData[[#This Row],[QUANTITY]]*(1-InputData[[#This Row],[DISCOUNT %]])</f>
        <v>402.56</v>
      </c>
      <c r="N336">
        <f>DAY(InputData[[#This Row],[DATE]])</f>
        <v>21</v>
      </c>
      <c r="O336" t="str">
        <f>TEXT(InputData[[#This Row],[DATE]],"mmm")</f>
        <v>Apr</v>
      </c>
      <c r="P336">
        <f>YEAR(InputData[[#This Row],[DATE]])</f>
        <v>2022</v>
      </c>
    </row>
    <row r="337" spans="1:16" x14ac:dyDescent="0.25">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8">
        <f>VLOOKUP(InputData[[#This Row],[PRODUCT ID]],MasterData[],5,0)</f>
        <v>18</v>
      </c>
      <c r="K337" s="8">
        <f>VLOOKUP(InputData[[#This Row],[PRODUCT ID]],MasterData[],6,0)</f>
        <v>24.66</v>
      </c>
      <c r="L337" s="8">
        <f>InputData[[#This Row],[BUYING PRIZE]]*InputData[[#This Row],[QUANTITY]]</f>
        <v>252</v>
      </c>
      <c r="M337" s="8">
        <f>InputData[[#This Row],[SELLING PRICE]]*InputData[[#This Row],[QUANTITY]]*(1-InputData[[#This Row],[DISCOUNT %]])</f>
        <v>345.24</v>
      </c>
      <c r="N337">
        <f>DAY(InputData[[#This Row],[DATE]])</f>
        <v>21</v>
      </c>
      <c r="O337" t="str">
        <f>TEXT(InputData[[#This Row],[DATE]],"mmm")</f>
        <v>Apr</v>
      </c>
      <c r="P337">
        <f>YEAR(InputData[[#This Row],[DATE]])</f>
        <v>2022</v>
      </c>
    </row>
    <row r="338" spans="1:16" x14ac:dyDescent="0.25">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8">
        <f>VLOOKUP(InputData[[#This Row],[PRODUCT ID]],MasterData[],5,0)</f>
        <v>76</v>
      </c>
      <c r="K338" s="8">
        <f>VLOOKUP(InputData[[#This Row],[PRODUCT ID]],MasterData[],6,0)</f>
        <v>82.08</v>
      </c>
      <c r="L338" s="8">
        <f>InputData[[#This Row],[BUYING PRIZE]]*InputData[[#This Row],[QUANTITY]]</f>
        <v>1140</v>
      </c>
      <c r="M338" s="8">
        <f>InputData[[#This Row],[SELLING PRICE]]*InputData[[#This Row],[QUANTITY]]*(1-InputData[[#This Row],[DISCOUNT %]])</f>
        <v>1231.2</v>
      </c>
      <c r="N338">
        <f>DAY(InputData[[#This Row],[DATE]])</f>
        <v>23</v>
      </c>
      <c r="O338" t="str">
        <f>TEXT(InputData[[#This Row],[DATE]],"mmm")</f>
        <v>Apr</v>
      </c>
      <c r="P338">
        <f>YEAR(InputData[[#This Row],[DATE]])</f>
        <v>2022</v>
      </c>
    </row>
    <row r="339" spans="1:16" x14ac:dyDescent="0.25">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8">
        <f>VLOOKUP(InputData[[#This Row],[PRODUCT ID]],MasterData[],5,0)</f>
        <v>55</v>
      </c>
      <c r="K339" s="8">
        <f>VLOOKUP(InputData[[#This Row],[PRODUCT ID]],MasterData[],6,0)</f>
        <v>58.3</v>
      </c>
      <c r="L339" s="8">
        <f>InputData[[#This Row],[BUYING PRIZE]]*InputData[[#This Row],[QUANTITY]]</f>
        <v>220</v>
      </c>
      <c r="M339" s="8">
        <f>InputData[[#This Row],[SELLING PRICE]]*InputData[[#This Row],[QUANTITY]]*(1-InputData[[#This Row],[DISCOUNT %]])</f>
        <v>233.2</v>
      </c>
      <c r="N339">
        <f>DAY(InputData[[#This Row],[DATE]])</f>
        <v>24</v>
      </c>
      <c r="O339" t="str">
        <f>TEXT(InputData[[#This Row],[DATE]],"mmm")</f>
        <v>Apr</v>
      </c>
      <c r="P339">
        <f>YEAR(InputData[[#This Row],[DATE]])</f>
        <v>2022</v>
      </c>
    </row>
    <row r="340" spans="1:16" x14ac:dyDescent="0.25">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8">
        <f>VLOOKUP(InputData[[#This Row],[PRODUCT ID]],MasterData[],5,0)</f>
        <v>44</v>
      </c>
      <c r="K340" s="8">
        <f>VLOOKUP(InputData[[#This Row],[PRODUCT ID]],MasterData[],6,0)</f>
        <v>48.84</v>
      </c>
      <c r="L340" s="8">
        <f>InputData[[#This Row],[BUYING PRIZE]]*InputData[[#This Row],[QUANTITY]]</f>
        <v>396</v>
      </c>
      <c r="M340" s="8">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25">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8">
        <f>VLOOKUP(InputData[[#This Row],[PRODUCT ID]],MasterData[],5,0)</f>
        <v>71</v>
      </c>
      <c r="K341" s="8">
        <f>VLOOKUP(InputData[[#This Row],[PRODUCT ID]],MasterData[],6,0)</f>
        <v>80.94</v>
      </c>
      <c r="L341" s="8">
        <f>InputData[[#This Row],[BUYING PRIZE]]*InputData[[#This Row],[QUANTITY]]</f>
        <v>568</v>
      </c>
      <c r="M341" s="8">
        <f>InputData[[#This Row],[SELLING PRICE]]*InputData[[#This Row],[QUANTITY]]*(1-InputData[[#This Row],[DISCOUNT %]])</f>
        <v>647.52</v>
      </c>
      <c r="N341">
        <f>DAY(InputData[[#This Row],[DATE]])</f>
        <v>25</v>
      </c>
      <c r="O341" t="str">
        <f>TEXT(InputData[[#This Row],[DATE]],"mmm")</f>
        <v>Apr</v>
      </c>
      <c r="P341">
        <f>YEAR(InputData[[#This Row],[DATE]])</f>
        <v>2022</v>
      </c>
    </row>
    <row r="342" spans="1:16" x14ac:dyDescent="0.25">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8">
        <f>VLOOKUP(InputData[[#This Row],[PRODUCT ID]],MasterData[],5,0)</f>
        <v>48</v>
      </c>
      <c r="K342" s="8">
        <f>VLOOKUP(InputData[[#This Row],[PRODUCT ID]],MasterData[],6,0)</f>
        <v>57.120000000000005</v>
      </c>
      <c r="L342" s="8">
        <f>InputData[[#This Row],[BUYING PRIZE]]*InputData[[#This Row],[QUANTITY]]</f>
        <v>96</v>
      </c>
      <c r="M342" s="8">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25">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8">
        <f>VLOOKUP(InputData[[#This Row],[PRODUCT ID]],MasterData[],5,0)</f>
        <v>112</v>
      </c>
      <c r="K343" s="8">
        <f>VLOOKUP(InputData[[#This Row],[PRODUCT ID]],MasterData[],6,0)</f>
        <v>146.72</v>
      </c>
      <c r="L343" s="8">
        <f>InputData[[#This Row],[BUYING PRIZE]]*InputData[[#This Row],[QUANTITY]]</f>
        <v>1568</v>
      </c>
      <c r="M343" s="8">
        <f>InputData[[#This Row],[SELLING PRICE]]*InputData[[#This Row],[QUANTITY]]*(1-InputData[[#This Row],[DISCOUNT %]])</f>
        <v>2054.08</v>
      </c>
      <c r="N343">
        <f>DAY(InputData[[#This Row],[DATE]])</f>
        <v>28</v>
      </c>
      <c r="O343" t="str">
        <f>TEXT(InputData[[#This Row],[DATE]],"mmm")</f>
        <v>Apr</v>
      </c>
      <c r="P343">
        <f>YEAR(InputData[[#This Row],[DATE]])</f>
        <v>2022</v>
      </c>
    </row>
    <row r="344" spans="1:16" x14ac:dyDescent="0.25">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8">
        <f>VLOOKUP(InputData[[#This Row],[PRODUCT ID]],MasterData[],5,0)</f>
        <v>13</v>
      </c>
      <c r="K344" s="8">
        <f>VLOOKUP(InputData[[#This Row],[PRODUCT ID]],MasterData[],6,0)</f>
        <v>16.64</v>
      </c>
      <c r="L344" s="8">
        <f>InputData[[#This Row],[BUYING PRIZE]]*InputData[[#This Row],[QUANTITY]]</f>
        <v>169</v>
      </c>
      <c r="M344" s="8">
        <f>InputData[[#This Row],[SELLING PRICE]]*InputData[[#This Row],[QUANTITY]]*(1-InputData[[#This Row],[DISCOUNT %]])</f>
        <v>216.32</v>
      </c>
      <c r="N344">
        <f>DAY(InputData[[#This Row],[DATE]])</f>
        <v>30</v>
      </c>
      <c r="O344" t="str">
        <f>TEXT(InputData[[#This Row],[DATE]],"mmm")</f>
        <v>Apr</v>
      </c>
      <c r="P344">
        <f>YEAR(InputData[[#This Row],[DATE]])</f>
        <v>2022</v>
      </c>
    </row>
    <row r="345" spans="1:16" x14ac:dyDescent="0.25">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8">
        <f>VLOOKUP(InputData[[#This Row],[PRODUCT ID]],MasterData[],5,0)</f>
        <v>48</v>
      </c>
      <c r="K345" s="8">
        <f>VLOOKUP(InputData[[#This Row],[PRODUCT ID]],MasterData[],6,0)</f>
        <v>57.120000000000005</v>
      </c>
      <c r="L345" s="8">
        <f>InputData[[#This Row],[BUYING PRIZE]]*InputData[[#This Row],[QUANTITY]]</f>
        <v>384</v>
      </c>
      <c r="M345" s="8">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25">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8">
        <f>VLOOKUP(InputData[[#This Row],[PRODUCT ID]],MasterData[],5,0)</f>
        <v>55</v>
      </c>
      <c r="K346" s="8">
        <f>VLOOKUP(InputData[[#This Row],[PRODUCT ID]],MasterData[],6,0)</f>
        <v>58.3</v>
      </c>
      <c r="L346" s="8">
        <f>InputData[[#This Row],[BUYING PRIZE]]*InputData[[#This Row],[QUANTITY]]</f>
        <v>495</v>
      </c>
      <c r="M346" s="8">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25">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8">
        <f>VLOOKUP(InputData[[#This Row],[PRODUCT ID]],MasterData[],5,0)</f>
        <v>95</v>
      </c>
      <c r="K347" s="8">
        <f>VLOOKUP(InputData[[#This Row],[PRODUCT ID]],MasterData[],6,0)</f>
        <v>119.7</v>
      </c>
      <c r="L347" s="8">
        <f>InputData[[#This Row],[BUYING PRIZE]]*InputData[[#This Row],[QUANTITY]]</f>
        <v>570</v>
      </c>
      <c r="M347" s="8">
        <f>InputData[[#This Row],[SELLING PRICE]]*InputData[[#This Row],[QUANTITY]]*(1-InputData[[#This Row],[DISCOUNT %]])</f>
        <v>718.2</v>
      </c>
      <c r="N347">
        <f>DAY(InputData[[#This Row],[DATE]])</f>
        <v>1</v>
      </c>
      <c r="O347" t="str">
        <f>TEXT(InputData[[#This Row],[DATE]],"mmm")</f>
        <v>May</v>
      </c>
      <c r="P347">
        <f>YEAR(InputData[[#This Row],[DATE]])</f>
        <v>2022</v>
      </c>
    </row>
    <row r="348" spans="1:16" x14ac:dyDescent="0.25">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8">
        <f>VLOOKUP(InputData[[#This Row],[PRODUCT ID]],MasterData[],5,0)</f>
        <v>112</v>
      </c>
      <c r="K348" s="8">
        <f>VLOOKUP(InputData[[#This Row],[PRODUCT ID]],MasterData[],6,0)</f>
        <v>122.08</v>
      </c>
      <c r="L348" s="8">
        <f>InputData[[#This Row],[BUYING PRIZE]]*InputData[[#This Row],[QUANTITY]]</f>
        <v>448</v>
      </c>
      <c r="M348" s="8">
        <f>InputData[[#This Row],[SELLING PRICE]]*InputData[[#This Row],[QUANTITY]]*(1-InputData[[#This Row],[DISCOUNT %]])</f>
        <v>488.32</v>
      </c>
      <c r="N348">
        <f>DAY(InputData[[#This Row],[DATE]])</f>
        <v>2</v>
      </c>
      <c r="O348" t="str">
        <f>TEXT(InputData[[#This Row],[DATE]],"mmm")</f>
        <v>May</v>
      </c>
      <c r="P348">
        <f>YEAR(InputData[[#This Row],[DATE]])</f>
        <v>2022</v>
      </c>
    </row>
    <row r="349" spans="1:16" x14ac:dyDescent="0.25">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8">
        <f>VLOOKUP(InputData[[#This Row],[PRODUCT ID]],MasterData[],5,0)</f>
        <v>61</v>
      </c>
      <c r="K349" s="8">
        <f>VLOOKUP(InputData[[#This Row],[PRODUCT ID]],MasterData[],6,0)</f>
        <v>76.25</v>
      </c>
      <c r="L349" s="8">
        <f>InputData[[#This Row],[BUYING PRIZE]]*InputData[[#This Row],[QUANTITY]]</f>
        <v>610</v>
      </c>
      <c r="M349" s="8">
        <f>InputData[[#This Row],[SELLING PRICE]]*InputData[[#This Row],[QUANTITY]]*(1-InputData[[#This Row],[DISCOUNT %]])</f>
        <v>762.5</v>
      </c>
      <c r="N349">
        <f>DAY(InputData[[#This Row],[DATE]])</f>
        <v>4</v>
      </c>
      <c r="O349" t="str">
        <f>TEXT(InputData[[#This Row],[DATE]],"mmm")</f>
        <v>May</v>
      </c>
      <c r="P349">
        <f>YEAR(InputData[[#This Row],[DATE]])</f>
        <v>2022</v>
      </c>
    </row>
    <row r="350" spans="1:16" x14ac:dyDescent="0.25">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8">
        <f>VLOOKUP(InputData[[#This Row],[PRODUCT ID]],MasterData[],5,0)</f>
        <v>55</v>
      </c>
      <c r="K350" s="8">
        <f>VLOOKUP(InputData[[#This Row],[PRODUCT ID]],MasterData[],6,0)</f>
        <v>58.3</v>
      </c>
      <c r="L350" s="8">
        <f>InputData[[#This Row],[BUYING PRIZE]]*InputData[[#This Row],[QUANTITY]]</f>
        <v>385</v>
      </c>
      <c r="M350" s="8">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25">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8">
        <f>VLOOKUP(InputData[[#This Row],[PRODUCT ID]],MasterData[],5,0)</f>
        <v>12</v>
      </c>
      <c r="K351" s="8">
        <f>VLOOKUP(InputData[[#This Row],[PRODUCT ID]],MasterData[],6,0)</f>
        <v>15.719999999999999</v>
      </c>
      <c r="L351" s="8">
        <f>InputData[[#This Row],[BUYING PRIZE]]*InputData[[#This Row],[QUANTITY]]</f>
        <v>48</v>
      </c>
      <c r="M351" s="8">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25">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8">
        <f>VLOOKUP(InputData[[#This Row],[PRODUCT ID]],MasterData[],5,0)</f>
        <v>48</v>
      </c>
      <c r="K352" s="8">
        <f>VLOOKUP(InputData[[#This Row],[PRODUCT ID]],MasterData[],6,0)</f>
        <v>57.120000000000005</v>
      </c>
      <c r="L352" s="8">
        <f>InputData[[#This Row],[BUYING PRIZE]]*InputData[[#This Row],[QUANTITY]]</f>
        <v>48</v>
      </c>
      <c r="M352" s="8">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25">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8">
        <f>VLOOKUP(InputData[[#This Row],[PRODUCT ID]],MasterData[],5,0)</f>
        <v>121</v>
      </c>
      <c r="K353" s="8">
        <f>VLOOKUP(InputData[[#This Row],[PRODUCT ID]],MasterData[],6,0)</f>
        <v>141.57</v>
      </c>
      <c r="L353" s="8">
        <f>InputData[[#This Row],[BUYING PRIZE]]*InputData[[#This Row],[QUANTITY]]</f>
        <v>847</v>
      </c>
      <c r="M353" s="8">
        <f>InputData[[#This Row],[SELLING PRICE]]*InputData[[#This Row],[QUANTITY]]*(1-InputData[[#This Row],[DISCOUNT %]])</f>
        <v>990.99</v>
      </c>
      <c r="N353">
        <f>DAY(InputData[[#This Row],[DATE]])</f>
        <v>8</v>
      </c>
      <c r="O353" t="str">
        <f>TEXT(InputData[[#This Row],[DATE]],"mmm")</f>
        <v>May</v>
      </c>
      <c r="P353">
        <f>YEAR(InputData[[#This Row],[DATE]])</f>
        <v>2022</v>
      </c>
    </row>
    <row r="354" spans="1:16" x14ac:dyDescent="0.25">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8">
        <f>VLOOKUP(InputData[[#This Row],[PRODUCT ID]],MasterData[],5,0)</f>
        <v>134</v>
      </c>
      <c r="K354" s="8">
        <f>VLOOKUP(InputData[[#This Row],[PRODUCT ID]],MasterData[],6,0)</f>
        <v>156.78</v>
      </c>
      <c r="L354" s="8">
        <f>InputData[[#This Row],[BUYING PRIZE]]*InputData[[#This Row],[QUANTITY]]</f>
        <v>1608</v>
      </c>
      <c r="M354" s="8">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25">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8">
        <f>VLOOKUP(InputData[[#This Row],[PRODUCT ID]],MasterData[],5,0)</f>
        <v>6</v>
      </c>
      <c r="K355" s="8">
        <f>VLOOKUP(InputData[[#This Row],[PRODUCT ID]],MasterData[],6,0)</f>
        <v>7.8599999999999994</v>
      </c>
      <c r="L355" s="8">
        <f>InputData[[#This Row],[BUYING PRIZE]]*InputData[[#This Row],[QUANTITY]]</f>
        <v>36</v>
      </c>
      <c r="M355" s="8">
        <f>InputData[[#This Row],[SELLING PRICE]]*InputData[[#This Row],[QUANTITY]]*(1-InputData[[#This Row],[DISCOUNT %]])</f>
        <v>47.16</v>
      </c>
      <c r="N355">
        <f>DAY(InputData[[#This Row],[DATE]])</f>
        <v>10</v>
      </c>
      <c r="O355" t="str">
        <f>TEXT(InputData[[#This Row],[DATE]],"mmm")</f>
        <v>May</v>
      </c>
      <c r="P355">
        <f>YEAR(InputData[[#This Row],[DATE]])</f>
        <v>2022</v>
      </c>
    </row>
    <row r="356" spans="1:16" x14ac:dyDescent="0.25">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8">
        <f>VLOOKUP(InputData[[#This Row],[PRODUCT ID]],MasterData[],5,0)</f>
        <v>44</v>
      </c>
      <c r="K356" s="8">
        <f>VLOOKUP(InputData[[#This Row],[PRODUCT ID]],MasterData[],6,0)</f>
        <v>48.4</v>
      </c>
      <c r="L356" s="8">
        <f>InputData[[#This Row],[BUYING PRIZE]]*InputData[[#This Row],[QUANTITY]]</f>
        <v>308</v>
      </c>
      <c r="M356" s="8">
        <f>InputData[[#This Row],[SELLING PRICE]]*InputData[[#This Row],[QUANTITY]]*(1-InputData[[#This Row],[DISCOUNT %]])</f>
        <v>338.8</v>
      </c>
      <c r="N356">
        <f>DAY(InputData[[#This Row],[DATE]])</f>
        <v>12</v>
      </c>
      <c r="O356" t="str">
        <f>TEXT(InputData[[#This Row],[DATE]],"mmm")</f>
        <v>May</v>
      </c>
      <c r="P356">
        <f>YEAR(InputData[[#This Row],[DATE]])</f>
        <v>2022</v>
      </c>
    </row>
    <row r="357" spans="1:16" x14ac:dyDescent="0.25">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8">
        <f>VLOOKUP(InputData[[#This Row],[PRODUCT ID]],MasterData[],5,0)</f>
        <v>73</v>
      </c>
      <c r="K357" s="8">
        <f>VLOOKUP(InputData[[#This Row],[PRODUCT ID]],MasterData[],6,0)</f>
        <v>94.17</v>
      </c>
      <c r="L357" s="8">
        <f>InputData[[#This Row],[BUYING PRIZE]]*InputData[[#This Row],[QUANTITY]]</f>
        <v>365</v>
      </c>
      <c r="M357" s="8">
        <f>InputData[[#This Row],[SELLING PRICE]]*InputData[[#This Row],[QUANTITY]]*(1-InputData[[#This Row],[DISCOUNT %]])</f>
        <v>470.85</v>
      </c>
      <c r="N357">
        <f>DAY(InputData[[#This Row],[DATE]])</f>
        <v>13</v>
      </c>
      <c r="O357" t="str">
        <f>TEXT(InputData[[#This Row],[DATE]],"mmm")</f>
        <v>May</v>
      </c>
      <c r="P357">
        <f>YEAR(InputData[[#This Row],[DATE]])</f>
        <v>2022</v>
      </c>
    </row>
    <row r="358" spans="1:16" x14ac:dyDescent="0.25">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8">
        <f>VLOOKUP(InputData[[#This Row],[PRODUCT ID]],MasterData[],5,0)</f>
        <v>83</v>
      </c>
      <c r="K358" s="8">
        <f>VLOOKUP(InputData[[#This Row],[PRODUCT ID]],MasterData[],6,0)</f>
        <v>94.62</v>
      </c>
      <c r="L358" s="8">
        <f>InputData[[#This Row],[BUYING PRIZE]]*InputData[[#This Row],[QUANTITY]]</f>
        <v>1162</v>
      </c>
      <c r="M358" s="8">
        <f>InputData[[#This Row],[SELLING PRICE]]*InputData[[#This Row],[QUANTITY]]*(1-InputData[[#This Row],[DISCOUNT %]])</f>
        <v>1324.68</v>
      </c>
      <c r="N358">
        <f>DAY(InputData[[#This Row],[DATE]])</f>
        <v>14</v>
      </c>
      <c r="O358" t="str">
        <f>TEXT(InputData[[#This Row],[DATE]],"mmm")</f>
        <v>May</v>
      </c>
      <c r="P358">
        <f>YEAR(InputData[[#This Row],[DATE]])</f>
        <v>2022</v>
      </c>
    </row>
    <row r="359" spans="1:16" x14ac:dyDescent="0.25">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8">
        <f>VLOOKUP(InputData[[#This Row],[PRODUCT ID]],MasterData[],5,0)</f>
        <v>61</v>
      </c>
      <c r="K359" s="8">
        <f>VLOOKUP(InputData[[#This Row],[PRODUCT ID]],MasterData[],6,0)</f>
        <v>76.25</v>
      </c>
      <c r="L359" s="8">
        <f>InputData[[#This Row],[BUYING PRIZE]]*InputData[[#This Row],[QUANTITY]]</f>
        <v>305</v>
      </c>
      <c r="M359" s="8">
        <f>InputData[[#This Row],[SELLING PRICE]]*InputData[[#This Row],[QUANTITY]]*(1-InputData[[#This Row],[DISCOUNT %]])</f>
        <v>381.25</v>
      </c>
      <c r="N359">
        <f>DAY(InputData[[#This Row],[DATE]])</f>
        <v>15</v>
      </c>
      <c r="O359" t="str">
        <f>TEXT(InputData[[#This Row],[DATE]],"mmm")</f>
        <v>May</v>
      </c>
      <c r="P359">
        <f>YEAR(InputData[[#This Row],[DATE]])</f>
        <v>2022</v>
      </c>
    </row>
    <row r="360" spans="1:16" x14ac:dyDescent="0.25">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8">
        <f>VLOOKUP(InputData[[#This Row],[PRODUCT ID]],MasterData[],5,0)</f>
        <v>148</v>
      </c>
      <c r="K360" s="8">
        <f>VLOOKUP(InputData[[#This Row],[PRODUCT ID]],MasterData[],6,0)</f>
        <v>164.28</v>
      </c>
      <c r="L360" s="8">
        <f>InputData[[#This Row],[BUYING PRIZE]]*InputData[[#This Row],[QUANTITY]]</f>
        <v>1924</v>
      </c>
      <c r="M360" s="8">
        <f>InputData[[#This Row],[SELLING PRICE]]*InputData[[#This Row],[QUANTITY]]*(1-InputData[[#This Row],[DISCOUNT %]])</f>
        <v>2135.64</v>
      </c>
      <c r="N360">
        <f>DAY(InputData[[#This Row],[DATE]])</f>
        <v>16</v>
      </c>
      <c r="O360" t="str">
        <f>TEXT(InputData[[#This Row],[DATE]],"mmm")</f>
        <v>May</v>
      </c>
      <c r="P360">
        <f>YEAR(InputData[[#This Row],[DATE]])</f>
        <v>2022</v>
      </c>
    </row>
    <row r="361" spans="1:16" x14ac:dyDescent="0.25">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8">
        <f>VLOOKUP(InputData[[#This Row],[PRODUCT ID]],MasterData[],5,0)</f>
        <v>93</v>
      </c>
      <c r="K361" s="8">
        <f>VLOOKUP(InputData[[#This Row],[PRODUCT ID]],MasterData[],6,0)</f>
        <v>104.16</v>
      </c>
      <c r="L361" s="8">
        <f>InputData[[#This Row],[BUYING PRIZE]]*InputData[[#This Row],[QUANTITY]]</f>
        <v>1209</v>
      </c>
      <c r="M361" s="8">
        <f>InputData[[#This Row],[SELLING PRICE]]*InputData[[#This Row],[QUANTITY]]*(1-InputData[[#This Row],[DISCOUNT %]])</f>
        <v>1354.08</v>
      </c>
      <c r="N361">
        <f>DAY(InputData[[#This Row],[DATE]])</f>
        <v>16</v>
      </c>
      <c r="O361" t="str">
        <f>TEXT(InputData[[#This Row],[DATE]],"mmm")</f>
        <v>May</v>
      </c>
      <c r="P361">
        <f>YEAR(InputData[[#This Row],[DATE]])</f>
        <v>2022</v>
      </c>
    </row>
    <row r="362" spans="1:16" x14ac:dyDescent="0.25">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8">
        <f>VLOOKUP(InputData[[#This Row],[PRODUCT ID]],MasterData[],5,0)</f>
        <v>48</v>
      </c>
      <c r="K362" s="8">
        <f>VLOOKUP(InputData[[#This Row],[PRODUCT ID]],MasterData[],6,0)</f>
        <v>57.120000000000005</v>
      </c>
      <c r="L362" s="8">
        <f>InputData[[#This Row],[BUYING PRIZE]]*InputData[[#This Row],[QUANTITY]]</f>
        <v>384</v>
      </c>
      <c r="M362" s="8">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25">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8">
        <f>VLOOKUP(InputData[[#This Row],[PRODUCT ID]],MasterData[],5,0)</f>
        <v>48</v>
      </c>
      <c r="K363" s="8">
        <f>VLOOKUP(InputData[[#This Row],[PRODUCT ID]],MasterData[],6,0)</f>
        <v>57.120000000000005</v>
      </c>
      <c r="L363" s="8">
        <f>InputData[[#This Row],[BUYING PRIZE]]*InputData[[#This Row],[QUANTITY]]</f>
        <v>192</v>
      </c>
      <c r="M363" s="8">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25">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8">
        <f>VLOOKUP(InputData[[#This Row],[PRODUCT ID]],MasterData[],5,0)</f>
        <v>72</v>
      </c>
      <c r="K364" s="8">
        <f>VLOOKUP(InputData[[#This Row],[PRODUCT ID]],MasterData[],6,0)</f>
        <v>79.92</v>
      </c>
      <c r="L364" s="8">
        <f>InputData[[#This Row],[BUYING PRIZE]]*InputData[[#This Row],[QUANTITY]]</f>
        <v>576</v>
      </c>
      <c r="M364" s="8">
        <f>InputData[[#This Row],[SELLING PRICE]]*InputData[[#This Row],[QUANTITY]]*(1-InputData[[#This Row],[DISCOUNT %]])</f>
        <v>639.36</v>
      </c>
      <c r="N364">
        <f>DAY(InputData[[#This Row],[DATE]])</f>
        <v>18</v>
      </c>
      <c r="O364" t="str">
        <f>TEXT(InputData[[#This Row],[DATE]],"mmm")</f>
        <v>May</v>
      </c>
      <c r="P364">
        <f>YEAR(InputData[[#This Row],[DATE]])</f>
        <v>2022</v>
      </c>
    </row>
    <row r="365" spans="1:16" x14ac:dyDescent="0.25">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8">
        <f>VLOOKUP(InputData[[#This Row],[PRODUCT ID]],MasterData[],5,0)</f>
        <v>76</v>
      </c>
      <c r="K365" s="8">
        <f>VLOOKUP(InputData[[#This Row],[PRODUCT ID]],MasterData[],6,0)</f>
        <v>82.08</v>
      </c>
      <c r="L365" s="8">
        <f>InputData[[#This Row],[BUYING PRIZE]]*InputData[[#This Row],[QUANTITY]]</f>
        <v>1140</v>
      </c>
      <c r="M365" s="8">
        <f>InputData[[#This Row],[SELLING PRICE]]*InputData[[#This Row],[QUANTITY]]*(1-InputData[[#This Row],[DISCOUNT %]])</f>
        <v>1231.2</v>
      </c>
      <c r="N365">
        <f>DAY(InputData[[#This Row],[DATE]])</f>
        <v>20</v>
      </c>
      <c r="O365" t="str">
        <f>TEXT(InputData[[#This Row],[DATE]],"mmm")</f>
        <v>May</v>
      </c>
      <c r="P365">
        <f>YEAR(InputData[[#This Row],[DATE]])</f>
        <v>2022</v>
      </c>
    </row>
    <row r="366" spans="1:16" x14ac:dyDescent="0.25">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8">
        <f>VLOOKUP(InputData[[#This Row],[PRODUCT ID]],MasterData[],5,0)</f>
        <v>12</v>
      </c>
      <c r="K366" s="8">
        <f>VLOOKUP(InputData[[#This Row],[PRODUCT ID]],MasterData[],6,0)</f>
        <v>15.719999999999999</v>
      </c>
      <c r="L366" s="8">
        <f>InputData[[#This Row],[BUYING PRIZE]]*InputData[[#This Row],[QUANTITY]]</f>
        <v>144</v>
      </c>
      <c r="M366" s="8">
        <f>InputData[[#This Row],[SELLING PRICE]]*InputData[[#This Row],[QUANTITY]]*(1-InputData[[#This Row],[DISCOUNT %]])</f>
        <v>188.64</v>
      </c>
      <c r="N366">
        <f>DAY(InputData[[#This Row],[DATE]])</f>
        <v>22</v>
      </c>
      <c r="O366" t="str">
        <f>TEXT(InputData[[#This Row],[DATE]],"mmm")</f>
        <v>May</v>
      </c>
      <c r="P366">
        <f>YEAR(InputData[[#This Row],[DATE]])</f>
        <v>2022</v>
      </c>
    </row>
    <row r="367" spans="1:16" x14ac:dyDescent="0.25">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8">
        <f>VLOOKUP(InputData[[#This Row],[PRODUCT ID]],MasterData[],5,0)</f>
        <v>105</v>
      </c>
      <c r="K367" s="8">
        <f>VLOOKUP(InputData[[#This Row],[PRODUCT ID]],MasterData[],6,0)</f>
        <v>142.80000000000001</v>
      </c>
      <c r="L367" s="8">
        <f>InputData[[#This Row],[BUYING PRIZE]]*InputData[[#This Row],[QUANTITY]]</f>
        <v>735</v>
      </c>
      <c r="M367" s="8">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25">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8">
        <f>VLOOKUP(InputData[[#This Row],[PRODUCT ID]],MasterData[],5,0)</f>
        <v>37</v>
      </c>
      <c r="K368" s="8">
        <f>VLOOKUP(InputData[[#This Row],[PRODUCT ID]],MasterData[],6,0)</f>
        <v>41.81</v>
      </c>
      <c r="L368" s="8">
        <f>InputData[[#This Row],[BUYING PRIZE]]*InputData[[#This Row],[QUANTITY]]</f>
        <v>74</v>
      </c>
      <c r="M368" s="8">
        <f>InputData[[#This Row],[SELLING PRICE]]*InputData[[#This Row],[QUANTITY]]*(1-InputData[[#This Row],[DISCOUNT %]])</f>
        <v>83.62</v>
      </c>
      <c r="N368">
        <f>DAY(InputData[[#This Row],[DATE]])</f>
        <v>26</v>
      </c>
      <c r="O368" t="str">
        <f>TEXT(InputData[[#This Row],[DATE]],"mmm")</f>
        <v>May</v>
      </c>
      <c r="P368">
        <f>YEAR(InputData[[#This Row],[DATE]])</f>
        <v>2022</v>
      </c>
    </row>
    <row r="369" spans="1:16" x14ac:dyDescent="0.25">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8">
        <f>VLOOKUP(InputData[[#This Row],[PRODUCT ID]],MasterData[],5,0)</f>
        <v>48</v>
      </c>
      <c r="K369" s="8">
        <f>VLOOKUP(InputData[[#This Row],[PRODUCT ID]],MasterData[],6,0)</f>
        <v>57.120000000000005</v>
      </c>
      <c r="L369" s="8">
        <f>InputData[[#This Row],[BUYING PRIZE]]*InputData[[#This Row],[QUANTITY]]</f>
        <v>96</v>
      </c>
      <c r="M369" s="8">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25">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8">
        <f>VLOOKUP(InputData[[#This Row],[PRODUCT ID]],MasterData[],5,0)</f>
        <v>138</v>
      </c>
      <c r="K370" s="8">
        <f>VLOOKUP(InputData[[#This Row],[PRODUCT ID]],MasterData[],6,0)</f>
        <v>173.88</v>
      </c>
      <c r="L370" s="8">
        <f>InputData[[#This Row],[BUYING PRIZE]]*InputData[[#This Row],[QUANTITY]]</f>
        <v>1380</v>
      </c>
      <c r="M370" s="8">
        <f>InputData[[#This Row],[SELLING PRICE]]*InputData[[#This Row],[QUANTITY]]*(1-InputData[[#This Row],[DISCOUNT %]])</f>
        <v>1738.8</v>
      </c>
      <c r="N370">
        <f>DAY(InputData[[#This Row],[DATE]])</f>
        <v>28</v>
      </c>
      <c r="O370" t="str">
        <f>TEXT(InputData[[#This Row],[DATE]],"mmm")</f>
        <v>May</v>
      </c>
      <c r="P370">
        <f>YEAR(InputData[[#This Row],[DATE]])</f>
        <v>2022</v>
      </c>
    </row>
    <row r="371" spans="1:16" x14ac:dyDescent="0.25">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8">
        <f>VLOOKUP(InputData[[#This Row],[PRODUCT ID]],MasterData[],5,0)</f>
        <v>83</v>
      </c>
      <c r="K371" s="8">
        <f>VLOOKUP(InputData[[#This Row],[PRODUCT ID]],MasterData[],6,0)</f>
        <v>94.62</v>
      </c>
      <c r="L371" s="8">
        <f>InputData[[#This Row],[BUYING PRIZE]]*InputData[[#This Row],[QUANTITY]]</f>
        <v>415</v>
      </c>
      <c r="M371" s="8">
        <f>InputData[[#This Row],[SELLING PRICE]]*InputData[[#This Row],[QUANTITY]]*(1-InputData[[#This Row],[DISCOUNT %]])</f>
        <v>473.1</v>
      </c>
      <c r="N371">
        <f>DAY(InputData[[#This Row],[DATE]])</f>
        <v>28</v>
      </c>
      <c r="O371" t="str">
        <f>TEXT(InputData[[#This Row],[DATE]],"mmm")</f>
        <v>May</v>
      </c>
      <c r="P371">
        <f>YEAR(InputData[[#This Row],[DATE]])</f>
        <v>2022</v>
      </c>
    </row>
    <row r="372" spans="1:16" x14ac:dyDescent="0.25">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8">
        <f>VLOOKUP(InputData[[#This Row],[PRODUCT ID]],MasterData[],5,0)</f>
        <v>148</v>
      </c>
      <c r="K372" s="8">
        <f>VLOOKUP(InputData[[#This Row],[PRODUCT ID]],MasterData[],6,0)</f>
        <v>164.28</v>
      </c>
      <c r="L372" s="8">
        <f>InputData[[#This Row],[BUYING PRIZE]]*InputData[[#This Row],[QUANTITY]]</f>
        <v>1332</v>
      </c>
      <c r="M372" s="8">
        <f>InputData[[#This Row],[SELLING PRICE]]*InputData[[#This Row],[QUANTITY]]*(1-InputData[[#This Row],[DISCOUNT %]])</f>
        <v>1478.52</v>
      </c>
      <c r="N372">
        <f>DAY(InputData[[#This Row],[DATE]])</f>
        <v>28</v>
      </c>
      <c r="O372" t="str">
        <f>TEXT(InputData[[#This Row],[DATE]],"mmm")</f>
        <v>May</v>
      </c>
      <c r="P372">
        <f>YEAR(InputData[[#This Row],[DATE]])</f>
        <v>2022</v>
      </c>
    </row>
    <row r="373" spans="1:16" x14ac:dyDescent="0.25">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8">
        <f>VLOOKUP(InputData[[#This Row],[PRODUCT ID]],MasterData[],5,0)</f>
        <v>44</v>
      </c>
      <c r="K373" s="8">
        <f>VLOOKUP(InputData[[#This Row],[PRODUCT ID]],MasterData[],6,0)</f>
        <v>48.84</v>
      </c>
      <c r="L373" s="8">
        <f>InputData[[#This Row],[BUYING PRIZE]]*InputData[[#This Row],[QUANTITY]]</f>
        <v>528</v>
      </c>
      <c r="M373" s="8">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25">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8">
        <f>VLOOKUP(InputData[[#This Row],[PRODUCT ID]],MasterData[],5,0)</f>
        <v>61</v>
      </c>
      <c r="K374" s="8">
        <f>VLOOKUP(InputData[[#This Row],[PRODUCT ID]],MasterData[],6,0)</f>
        <v>76.25</v>
      </c>
      <c r="L374" s="8">
        <f>InputData[[#This Row],[BUYING PRIZE]]*InputData[[#This Row],[QUANTITY]]</f>
        <v>854</v>
      </c>
      <c r="M374" s="8">
        <f>InputData[[#This Row],[SELLING PRICE]]*InputData[[#This Row],[QUANTITY]]*(1-InputData[[#This Row],[DISCOUNT %]])</f>
        <v>1067.5</v>
      </c>
      <c r="N374">
        <f>DAY(InputData[[#This Row],[DATE]])</f>
        <v>28</v>
      </c>
      <c r="O374" t="str">
        <f>TEXT(InputData[[#This Row],[DATE]],"mmm")</f>
        <v>May</v>
      </c>
      <c r="P374">
        <f>YEAR(InputData[[#This Row],[DATE]])</f>
        <v>2022</v>
      </c>
    </row>
    <row r="375" spans="1:16" x14ac:dyDescent="0.25">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8">
        <f>VLOOKUP(InputData[[#This Row],[PRODUCT ID]],MasterData[],5,0)</f>
        <v>76</v>
      </c>
      <c r="K375" s="8">
        <f>VLOOKUP(InputData[[#This Row],[PRODUCT ID]],MasterData[],6,0)</f>
        <v>82.08</v>
      </c>
      <c r="L375" s="8">
        <f>InputData[[#This Row],[BUYING PRIZE]]*InputData[[#This Row],[QUANTITY]]</f>
        <v>684</v>
      </c>
      <c r="M375" s="8">
        <f>InputData[[#This Row],[SELLING PRICE]]*InputData[[#This Row],[QUANTITY]]*(1-InputData[[#This Row],[DISCOUNT %]])</f>
        <v>738.72</v>
      </c>
      <c r="N375">
        <f>DAY(InputData[[#This Row],[DATE]])</f>
        <v>30</v>
      </c>
      <c r="O375" t="str">
        <f>TEXT(InputData[[#This Row],[DATE]],"mmm")</f>
        <v>May</v>
      </c>
      <c r="P375">
        <f>YEAR(InputData[[#This Row],[DATE]])</f>
        <v>2022</v>
      </c>
    </row>
    <row r="376" spans="1:16" x14ac:dyDescent="0.25">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8">
        <f>VLOOKUP(InputData[[#This Row],[PRODUCT ID]],MasterData[],5,0)</f>
        <v>133</v>
      </c>
      <c r="K376" s="8">
        <f>VLOOKUP(InputData[[#This Row],[PRODUCT ID]],MasterData[],6,0)</f>
        <v>155.61000000000001</v>
      </c>
      <c r="L376" s="8">
        <f>InputData[[#This Row],[BUYING PRIZE]]*InputData[[#This Row],[QUANTITY]]</f>
        <v>532</v>
      </c>
      <c r="M376" s="8">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25">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8">
        <f>VLOOKUP(InputData[[#This Row],[PRODUCT ID]],MasterData[],5,0)</f>
        <v>95</v>
      </c>
      <c r="K377" s="8">
        <f>VLOOKUP(InputData[[#This Row],[PRODUCT ID]],MasterData[],6,0)</f>
        <v>119.7</v>
      </c>
      <c r="L377" s="8">
        <f>InputData[[#This Row],[BUYING PRIZE]]*InputData[[#This Row],[QUANTITY]]</f>
        <v>285</v>
      </c>
      <c r="M377" s="8">
        <f>InputData[[#This Row],[SELLING PRICE]]*InputData[[#This Row],[QUANTITY]]*(1-InputData[[#This Row],[DISCOUNT %]])</f>
        <v>359.1</v>
      </c>
      <c r="N377">
        <f>DAY(InputData[[#This Row],[DATE]])</f>
        <v>30</v>
      </c>
      <c r="O377" t="str">
        <f>TEXT(InputData[[#This Row],[DATE]],"mmm")</f>
        <v>May</v>
      </c>
      <c r="P377">
        <f>YEAR(InputData[[#This Row],[DATE]])</f>
        <v>2022</v>
      </c>
    </row>
    <row r="378" spans="1:16" x14ac:dyDescent="0.25">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8">
        <f>VLOOKUP(InputData[[#This Row],[PRODUCT ID]],MasterData[],5,0)</f>
        <v>83</v>
      </c>
      <c r="K378" s="8">
        <f>VLOOKUP(InputData[[#This Row],[PRODUCT ID]],MasterData[],6,0)</f>
        <v>94.62</v>
      </c>
      <c r="L378" s="8">
        <f>InputData[[#This Row],[BUYING PRIZE]]*InputData[[#This Row],[QUANTITY]]</f>
        <v>1162</v>
      </c>
      <c r="M378" s="8">
        <f>InputData[[#This Row],[SELLING PRICE]]*InputData[[#This Row],[QUANTITY]]*(1-InputData[[#This Row],[DISCOUNT %]])</f>
        <v>1324.68</v>
      </c>
      <c r="N378">
        <f>DAY(InputData[[#This Row],[DATE]])</f>
        <v>3</v>
      </c>
      <c r="O378" t="str">
        <f>TEXT(InputData[[#This Row],[DATE]],"mmm")</f>
        <v>Jun</v>
      </c>
      <c r="P378">
        <f>YEAR(InputData[[#This Row],[DATE]])</f>
        <v>2022</v>
      </c>
    </row>
    <row r="379" spans="1:16" x14ac:dyDescent="0.25">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8">
        <f>VLOOKUP(InputData[[#This Row],[PRODUCT ID]],MasterData[],5,0)</f>
        <v>37</v>
      </c>
      <c r="K379" s="8">
        <f>VLOOKUP(InputData[[#This Row],[PRODUCT ID]],MasterData[],6,0)</f>
        <v>41.81</v>
      </c>
      <c r="L379" s="8">
        <f>InputData[[#This Row],[BUYING PRIZE]]*InputData[[#This Row],[QUANTITY]]</f>
        <v>296</v>
      </c>
      <c r="M379" s="8">
        <f>InputData[[#This Row],[SELLING PRICE]]*InputData[[#This Row],[QUANTITY]]*(1-InputData[[#This Row],[DISCOUNT %]])</f>
        <v>334.48</v>
      </c>
      <c r="N379">
        <f>DAY(InputData[[#This Row],[DATE]])</f>
        <v>10</v>
      </c>
      <c r="O379" t="str">
        <f>TEXT(InputData[[#This Row],[DATE]],"mmm")</f>
        <v>Jun</v>
      </c>
      <c r="P379">
        <f>YEAR(InputData[[#This Row],[DATE]])</f>
        <v>2022</v>
      </c>
    </row>
    <row r="380" spans="1:16" x14ac:dyDescent="0.25">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8">
        <f>VLOOKUP(InputData[[#This Row],[PRODUCT ID]],MasterData[],5,0)</f>
        <v>37</v>
      </c>
      <c r="K380" s="8">
        <f>VLOOKUP(InputData[[#This Row],[PRODUCT ID]],MasterData[],6,0)</f>
        <v>42.55</v>
      </c>
      <c r="L380" s="8">
        <f>InputData[[#This Row],[BUYING PRIZE]]*InputData[[#This Row],[QUANTITY]]</f>
        <v>481</v>
      </c>
      <c r="M380" s="8">
        <f>InputData[[#This Row],[SELLING PRICE]]*InputData[[#This Row],[QUANTITY]]*(1-InputData[[#This Row],[DISCOUNT %]])</f>
        <v>553.15</v>
      </c>
      <c r="N380">
        <f>DAY(InputData[[#This Row],[DATE]])</f>
        <v>11</v>
      </c>
      <c r="O380" t="str">
        <f>TEXT(InputData[[#This Row],[DATE]],"mmm")</f>
        <v>Jun</v>
      </c>
      <c r="P380">
        <f>YEAR(InputData[[#This Row],[DATE]])</f>
        <v>2022</v>
      </c>
    </row>
    <row r="381" spans="1:16" x14ac:dyDescent="0.25">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8">
        <f>VLOOKUP(InputData[[#This Row],[PRODUCT ID]],MasterData[],5,0)</f>
        <v>126</v>
      </c>
      <c r="K381" s="8">
        <f>VLOOKUP(InputData[[#This Row],[PRODUCT ID]],MasterData[],6,0)</f>
        <v>162.54</v>
      </c>
      <c r="L381" s="8">
        <f>InputData[[#This Row],[BUYING PRIZE]]*InputData[[#This Row],[QUANTITY]]</f>
        <v>756</v>
      </c>
      <c r="M381" s="8">
        <f>InputData[[#This Row],[SELLING PRICE]]*InputData[[#This Row],[QUANTITY]]*(1-InputData[[#This Row],[DISCOUNT %]])</f>
        <v>975.24</v>
      </c>
      <c r="N381">
        <f>DAY(InputData[[#This Row],[DATE]])</f>
        <v>11</v>
      </c>
      <c r="O381" t="str">
        <f>TEXT(InputData[[#This Row],[DATE]],"mmm")</f>
        <v>Jun</v>
      </c>
      <c r="P381">
        <f>YEAR(InputData[[#This Row],[DATE]])</f>
        <v>2022</v>
      </c>
    </row>
    <row r="382" spans="1:16" x14ac:dyDescent="0.25">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8">
        <f>VLOOKUP(InputData[[#This Row],[PRODUCT ID]],MasterData[],5,0)</f>
        <v>18</v>
      </c>
      <c r="K382" s="8">
        <f>VLOOKUP(InputData[[#This Row],[PRODUCT ID]],MasterData[],6,0)</f>
        <v>24.66</v>
      </c>
      <c r="L382" s="8">
        <f>InputData[[#This Row],[BUYING PRIZE]]*InputData[[#This Row],[QUANTITY]]</f>
        <v>108</v>
      </c>
      <c r="M382" s="8">
        <f>InputData[[#This Row],[SELLING PRICE]]*InputData[[#This Row],[QUANTITY]]*(1-InputData[[#This Row],[DISCOUNT %]])</f>
        <v>147.96</v>
      </c>
      <c r="N382">
        <f>DAY(InputData[[#This Row],[DATE]])</f>
        <v>13</v>
      </c>
      <c r="O382" t="str">
        <f>TEXT(InputData[[#This Row],[DATE]],"mmm")</f>
        <v>Jun</v>
      </c>
      <c r="P382">
        <f>YEAR(InputData[[#This Row],[DATE]])</f>
        <v>2022</v>
      </c>
    </row>
    <row r="383" spans="1:16" x14ac:dyDescent="0.25">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8">
        <f>VLOOKUP(InputData[[#This Row],[PRODUCT ID]],MasterData[],5,0)</f>
        <v>120</v>
      </c>
      <c r="K383" s="8">
        <f>VLOOKUP(InputData[[#This Row],[PRODUCT ID]],MasterData[],6,0)</f>
        <v>162</v>
      </c>
      <c r="L383" s="8">
        <f>InputData[[#This Row],[BUYING PRIZE]]*InputData[[#This Row],[QUANTITY]]</f>
        <v>1800</v>
      </c>
      <c r="M383" s="8">
        <f>InputData[[#This Row],[SELLING PRICE]]*InputData[[#This Row],[QUANTITY]]*(1-InputData[[#This Row],[DISCOUNT %]])</f>
        <v>2430</v>
      </c>
      <c r="N383">
        <f>DAY(InputData[[#This Row],[DATE]])</f>
        <v>15</v>
      </c>
      <c r="O383" t="str">
        <f>TEXT(InputData[[#This Row],[DATE]],"mmm")</f>
        <v>Jun</v>
      </c>
      <c r="P383">
        <f>YEAR(InputData[[#This Row],[DATE]])</f>
        <v>2022</v>
      </c>
    </row>
    <row r="384" spans="1:16" x14ac:dyDescent="0.25">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8">
        <f>VLOOKUP(InputData[[#This Row],[PRODUCT ID]],MasterData[],5,0)</f>
        <v>47</v>
      </c>
      <c r="K384" s="8">
        <f>VLOOKUP(InputData[[#This Row],[PRODUCT ID]],MasterData[],6,0)</f>
        <v>53.11</v>
      </c>
      <c r="L384" s="8">
        <f>InputData[[#This Row],[BUYING PRIZE]]*InputData[[#This Row],[QUANTITY]]</f>
        <v>705</v>
      </c>
      <c r="M384" s="8">
        <f>InputData[[#This Row],[SELLING PRICE]]*InputData[[#This Row],[QUANTITY]]*(1-InputData[[#This Row],[DISCOUNT %]])</f>
        <v>796.65</v>
      </c>
      <c r="N384">
        <f>DAY(InputData[[#This Row],[DATE]])</f>
        <v>16</v>
      </c>
      <c r="O384" t="str">
        <f>TEXT(InputData[[#This Row],[DATE]],"mmm")</f>
        <v>Jun</v>
      </c>
      <c r="P384">
        <f>YEAR(InputData[[#This Row],[DATE]])</f>
        <v>2022</v>
      </c>
    </row>
    <row r="385" spans="1:16" x14ac:dyDescent="0.25">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8">
        <f>VLOOKUP(InputData[[#This Row],[PRODUCT ID]],MasterData[],5,0)</f>
        <v>105</v>
      </c>
      <c r="K385" s="8">
        <f>VLOOKUP(InputData[[#This Row],[PRODUCT ID]],MasterData[],6,0)</f>
        <v>142.80000000000001</v>
      </c>
      <c r="L385" s="8">
        <f>InputData[[#This Row],[BUYING PRIZE]]*InputData[[#This Row],[QUANTITY]]</f>
        <v>840</v>
      </c>
      <c r="M385" s="8">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25">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8">
        <f>VLOOKUP(InputData[[#This Row],[PRODUCT ID]],MasterData[],5,0)</f>
        <v>134</v>
      </c>
      <c r="K386" s="8">
        <f>VLOOKUP(InputData[[#This Row],[PRODUCT ID]],MasterData[],6,0)</f>
        <v>156.78</v>
      </c>
      <c r="L386" s="8">
        <f>InputData[[#This Row],[BUYING PRIZE]]*InputData[[#This Row],[QUANTITY]]</f>
        <v>1876</v>
      </c>
      <c r="M386" s="8">
        <f>InputData[[#This Row],[SELLING PRICE]]*InputData[[#This Row],[QUANTITY]]*(1-InputData[[#This Row],[DISCOUNT %]])</f>
        <v>2194.92</v>
      </c>
      <c r="N386">
        <f>DAY(InputData[[#This Row],[DATE]])</f>
        <v>21</v>
      </c>
      <c r="O386" t="str">
        <f>TEXT(InputData[[#This Row],[DATE]],"mmm")</f>
        <v>Jun</v>
      </c>
      <c r="P386">
        <f>YEAR(InputData[[#This Row],[DATE]])</f>
        <v>2022</v>
      </c>
    </row>
    <row r="387" spans="1:16" x14ac:dyDescent="0.25">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8">
        <f>VLOOKUP(InputData[[#This Row],[PRODUCT ID]],MasterData[],5,0)</f>
        <v>90</v>
      </c>
      <c r="K387" s="8">
        <f>VLOOKUP(InputData[[#This Row],[PRODUCT ID]],MasterData[],6,0)</f>
        <v>115.2</v>
      </c>
      <c r="L387" s="8">
        <f>InputData[[#This Row],[BUYING PRIZE]]*InputData[[#This Row],[QUANTITY]]</f>
        <v>900</v>
      </c>
      <c r="M387" s="8">
        <f>InputData[[#This Row],[SELLING PRICE]]*InputData[[#This Row],[QUANTITY]]*(1-InputData[[#This Row],[DISCOUNT %]])</f>
        <v>1152</v>
      </c>
      <c r="N387">
        <f>DAY(InputData[[#This Row],[DATE]])</f>
        <v>22</v>
      </c>
      <c r="O387" t="str">
        <f>TEXT(InputData[[#This Row],[DATE]],"mmm")</f>
        <v>Jun</v>
      </c>
      <c r="P387">
        <f>YEAR(InputData[[#This Row],[DATE]])</f>
        <v>2022</v>
      </c>
    </row>
    <row r="388" spans="1:16" x14ac:dyDescent="0.25">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8">
        <f>VLOOKUP(InputData[[#This Row],[PRODUCT ID]],MasterData[],5,0)</f>
        <v>98</v>
      </c>
      <c r="K388" s="8">
        <f>VLOOKUP(InputData[[#This Row],[PRODUCT ID]],MasterData[],6,0)</f>
        <v>103.88</v>
      </c>
      <c r="L388" s="8">
        <f>InputData[[#This Row],[BUYING PRIZE]]*InputData[[#This Row],[QUANTITY]]</f>
        <v>392</v>
      </c>
      <c r="M388" s="8">
        <f>InputData[[#This Row],[SELLING PRICE]]*InputData[[#This Row],[QUANTITY]]*(1-InputData[[#This Row],[DISCOUNT %]])</f>
        <v>415.52</v>
      </c>
      <c r="N388">
        <f>DAY(InputData[[#This Row],[DATE]])</f>
        <v>22</v>
      </c>
      <c r="O388" t="str">
        <f>TEXT(InputData[[#This Row],[DATE]],"mmm")</f>
        <v>Jun</v>
      </c>
      <c r="P388">
        <f>YEAR(InputData[[#This Row],[DATE]])</f>
        <v>2022</v>
      </c>
    </row>
    <row r="389" spans="1:16" x14ac:dyDescent="0.25">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8">
        <f>VLOOKUP(InputData[[#This Row],[PRODUCT ID]],MasterData[],5,0)</f>
        <v>44</v>
      </c>
      <c r="K389" s="8">
        <f>VLOOKUP(InputData[[#This Row],[PRODUCT ID]],MasterData[],6,0)</f>
        <v>48.84</v>
      </c>
      <c r="L389" s="8">
        <f>InputData[[#This Row],[BUYING PRIZE]]*InputData[[#This Row],[QUANTITY]]</f>
        <v>352</v>
      </c>
      <c r="M389" s="8">
        <f>InputData[[#This Row],[SELLING PRICE]]*InputData[[#This Row],[QUANTITY]]*(1-InputData[[#This Row],[DISCOUNT %]])</f>
        <v>390.72</v>
      </c>
      <c r="N389">
        <f>DAY(InputData[[#This Row],[DATE]])</f>
        <v>23</v>
      </c>
      <c r="O389" t="str">
        <f>TEXT(InputData[[#This Row],[DATE]],"mmm")</f>
        <v>Jun</v>
      </c>
      <c r="P389">
        <f>YEAR(InputData[[#This Row],[DATE]])</f>
        <v>2022</v>
      </c>
    </row>
    <row r="390" spans="1:16" x14ac:dyDescent="0.25">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8">
        <f>VLOOKUP(InputData[[#This Row],[PRODUCT ID]],MasterData[],5,0)</f>
        <v>37</v>
      </c>
      <c r="K390" s="8">
        <f>VLOOKUP(InputData[[#This Row],[PRODUCT ID]],MasterData[],6,0)</f>
        <v>49.21</v>
      </c>
      <c r="L390" s="8">
        <f>InputData[[#This Row],[BUYING PRIZE]]*InputData[[#This Row],[QUANTITY]]</f>
        <v>259</v>
      </c>
      <c r="M390" s="8">
        <f>InputData[[#This Row],[SELLING PRICE]]*InputData[[#This Row],[QUANTITY]]*(1-InputData[[#This Row],[DISCOUNT %]])</f>
        <v>344.47</v>
      </c>
      <c r="N390">
        <f>DAY(InputData[[#This Row],[DATE]])</f>
        <v>24</v>
      </c>
      <c r="O390" t="str">
        <f>TEXT(InputData[[#This Row],[DATE]],"mmm")</f>
        <v>Jun</v>
      </c>
      <c r="P390">
        <f>YEAR(InputData[[#This Row],[DATE]])</f>
        <v>2022</v>
      </c>
    </row>
    <row r="391" spans="1:16" x14ac:dyDescent="0.25">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8">
        <f>VLOOKUP(InputData[[#This Row],[PRODUCT ID]],MasterData[],5,0)</f>
        <v>73</v>
      </c>
      <c r="K391" s="8">
        <f>VLOOKUP(InputData[[#This Row],[PRODUCT ID]],MasterData[],6,0)</f>
        <v>94.17</v>
      </c>
      <c r="L391" s="8">
        <f>InputData[[#This Row],[BUYING PRIZE]]*InputData[[#This Row],[QUANTITY]]</f>
        <v>511</v>
      </c>
      <c r="M391" s="8">
        <f>InputData[[#This Row],[SELLING PRICE]]*InputData[[#This Row],[QUANTITY]]*(1-InputData[[#This Row],[DISCOUNT %]])</f>
        <v>659.19</v>
      </c>
      <c r="N391">
        <f>DAY(InputData[[#This Row],[DATE]])</f>
        <v>25</v>
      </c>
      <c r="O391" t="str">
        <f>TEXT(InputData[[#This Row],[DATE]],"mmm")</f>
        <v>Jun</v>
      </c>
      <c r="P391">
        <f>YEAR(InputData[[#This Row],[DATE]])</f>
        <v>2022</v>
      </c>
    </row>
    <row r="392" spans="1:16" x14ac:dyDescent="0.25">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8">
        <f>VLOOKUP(InputData[[#This Row],[PRODUCT ID]],MasterData[],5,0)</f>
        <v>55</v>
      </c>
      <c r="K392" s="8">
        <f>VLOOKUP(InputData[[#This Row],[PRODUCT ID]],MasterData[],6,0)</f>
        <v>58.3</v>
      </c>
      <c r="L392" s="8">
        <f>InputData[[#This Row],[BUYING PRIZE]]*InputData[[#This Row],[QUANTITY]]</f>
        <v>220</v>
      </c>
      <c r="M392" s="8">
        <f>InputData[[#This Row],[SELLING PRICE]]*InputData[[#This Row],[QUANTITY]]*(1-InputData[[#This Row],[DISCOUNT %]])</f>
        <v>233.2</v>
      </c>
      <c r="N392">
        <f>DAY(InputData[[#This Row],[DATE]])</f>
        <v>26</v>
      </c>
      <c r="O392" t="str">
        <f>TEXT(InputData[[#This Row],[DATE]],"mmm")</f>
        <v>Jun</v>
      </c>
      <c r="P392">
        <f>YEAR(InputData[[#This Row],[DATE]])</f>
        <v>2022</v>
      </c>
    </row>
    <row r="393" spans="1:16" x14ac:dyDescent="0.25">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8">
        <f>VLOOKUP(InputData[[#This Row],[PRODUCT ID]],MasterData[],5,0)</f>
        <v>67</v>
      </c>
      <c r="K393" s="8">
        <f>VLOOKUP(InputData[[#This Row],[PRODUCT ID]],MasterData[],6,0)</f>
        <v>83.08</v>
      </c>
      <c r="L393" s="8">
        <f>InputData[[#This Row],[BUYING PRIZE]]*InputData[[#This Row],[QUANTITY]]</f>
        <v>804</v>
      </c>
      <c r="M393" s="8">
        <f>InputData[[#This Row],[SELLING PRICE]]*InputData[[#This Row],[QUANTITY]]*(1-InputData[[#This Row],[DISCOUNT %]])</f>
        <v>996.96</v>
      </c>
      <c r="N393">
        <f>DAY(InputData[[#This Row],[DATE]])</f>
        <v>26</v>
      </c>
      <c r="O393" t="str">
        <f>TEXT(InputData[[#This Row],[DATE]],"mmm")</f>
        <v>Jun</v>
      </c>
      <c r="P393">
        <f>YEAR(InputData[[#This Row],[DATE]])</f>
        <v>2022</v>
      </c>
    </row>
    <row r="394" spans="1:16" x14ac:dyDescent="0.25">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8">
        <f>VLOOKUP(InputData[[#This Row],[PRODUCT ID]],MasterData[],5,0)</f>
        <v>95</v>
      </c>
      <c r="K394" s="8">
        <f>VLOOKUP(InputData[[#This Row],[PRODUCT ID]],MasterData[],6,0)</f>
        <v>119.7</v>
      </c>
      <c r="L394" s="8">
        <f>InputData[[#This Row],[BUYING PRIZE]]*InputData[[#This Row],[QUANTITY]]</f>
        <v>1425</v>
      </c>
      <c r="M394" s="8">
        <f>InputData[[#This Row],[SELLING PRICE]]*InputData[[#This Row],[QUANTITY]]*(1-InputData[[#This Row],[DISCOUNT %]])</f>
        <v>1795.5</v>
      </c>
      <c r="N394">
        <f>DAY(InputData[[#This Row],[DATE]])</f>
        <v>3</v>
      </c>
      <c r="O394" t="str">
        <f>TEXT(InputData[[#This Row],[DATE]],"mmm")</f>
        <v>Jul</v>
      </c>
      <c r="P394">
        <f>YEAR(InputData[[#This Row],[DATE]])</f>
        <v>2022</v>
      </c>
    </row>
    <row r="395" spans="1:16" x14ac:dyDescent="0.25">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8">
        <f>VLOOKUP(InputData[[#This Row],[PRODUCT ID]],MasterData[],5,0)</f>
        <v>43</v>
      </c>
      <c r="K395" s="8">
        <f>VLOOKUP(InputData[[#This Row],[PRODUCT ID]],MasterData[],6,0)</f>
        <v>47.730000000000004</v>
      </c>
      <c r="L395" s="8">
        <f>InputData[[#This Row],[BUYING PRIZE]]*InputData[[#This Row],[QUANTITY]]</f>
        <v>301</v>
      </c>
      <c r="M395" s="8">
        <f>InputData[[#This Row],[SELLING PRICE]]*InputData[[#This Row],[QUANTITY]]*(1-InputData[[#This Row],[DISCOUNT %]])</f>
        <v>334.11</v>
      </c>
      <c r="N395">
        <f>DAY(InputData[[#This Row],[DATE]])</f>
        <v>4</v>
      </c>
      <c r="O395" t="str">
        <f>TEXT(InputData[[#This Row],[DATE]],"mmm")</f>
        <v>Jul</v>
      </c>
      <c r="P395">
        <f>YEAR(InputData[[#This Row],[DATE]])</f>
        <v>2022</v>
      </c>
    </row>
    <row r="396" spans="1:16" x14ac:dyDescent="0.25">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8">
        <f>VLOOKUP(InputData[[#This Row],[PRODUCT ID]],MasterData[],5,0)</f>
        <v>7</v>
      </c>
      <c r="K396" s="8">
        <f>VLOOKUP(InputData[[#This Row],[PRODUCT ID]],MasterData[],6,0)</f>
        <v>8.33</v>
      </c>
      <c r="L396" s="8">
        <f>InputData[[#This Row],[BUYING PRIZE]]*InputData[[#This Row],[QUANTITY]]</f>
        <v>49</v>
      </c>
      <c r="M396" s="8">
        <f>InputData[[#This Row],[SELLING PRICE]]*InputData[[#This Row],[QUANTITY]]*(1-InputData[[#This Row],[DISCOUNT %]])</f>
        <v>58.31</v>
      </c>
      <c r="N396">
        <f>DAY(InputData[[#This Row],[DATE]])</f>
        <v>5</v>
      </c>
      <c r="O396" t="str">
        <f>TEXT(InputData[[#This Row],[DATE]],"mmm")</f>
        <v>Jul</v>
      </c>
      <c r="P396">
        <f>YEAR(InputData[[#This Row],[DATE]])</f>
        <v>2022</v>
      </c>
    </row>
    <row r="397" spans="1:16" x14ac:dyDescent="0.25">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8">
        <f>VLOOKUP(InputData[[#This Row],[PRODUCT ID]],MasterData[],5,0)</f>
        <v>12</v>
      </c>
      <c r="K397" s="8">
        <f>VLOOKUP(InputData[[#This Row],[PRODUCT ID]],MasterData[],6,0)</f>
        <v>15.719999999999999</v>
      </c>
      <c r="L397" s="8">
        <f>InputData[[#This Row],[BUYING PRIZE]]*InputData[[#This Row],[QUANTITY]]</f>
        <v>96</v>
      </c>
      <c r="M397" s="8">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25">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8">
        <f>VLOOKUP(InputData[[#This Row],[PRODUCT ID]],MasterData[],5,0)</f>
        <v>138</v>
      </c>
      <c r="K398" s="8">
        <f>VLOOKUP(InputData[[#This Row],[PRODUCT ID]],MasterData[],6,0)</f>
        <v>173.88</v>
      </c>
      <c r="L398" s="8">
        <f>InputData[[#This Row],[BUYING PRIZE]]*InputData[[#This Row],[QUANTITY]]</f>
        <v>276</v>
      </c>
      <c r="M398" s="8">
        <f>InputData[[#This Row],[SELLING PRICE]]*InputData[[#This Row],[QUANTITY]]*(1-InputData[[#This Row],[DISCOUNT %]])</f>
        <v>347.76</v>
      </c>
      <c r="N398">
        <f>DAY(InputData[[#This Row],[DATE]])</f>
        <v>6</v>
      </c>
      <c r="O398" t="str">
        <f>TEXT(InputData[[#This Row],[DATE]],"mmm")</f>
        <v>Jul</v>
      </c>
      <c r="P398">
        <f>YEAR(InputData[[#This Row],[DATE]])</f>
        <v>2022</v>
      </c>
    </row>
    <row r="399" spans="1:16" x14ac:dyDescent="0.25">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8">
        <f>VLOOKUP(InputData[[#This Row],[PRODUCT ID]],MasterData[],5,0)</f>
        <v>37</v>
      </c>
      <c r="K399" s="8">
        <f>VLOOKUP(InputData[[#This Row],[PRODUCT ID]],MasterData[],6,0)</f>
        <v>49.21</v>
      </c>
      <c r="L399" s="8">
        <f>InputData[[#This Row],[BUYING PRIZE]]*InputData[[#This Row],[QUANTITY]]</f>
        <v>74</v>
      </c>
      <c r="M399" s="8">
        <f>InputData[[#This Row],[SELLING PRICE]]*InputData[[#This Row],[QUANTITY]]*(1-InputData[[#This Row],[DISCOUNT %]])</f>
        <v>98.42</v>
      </c>
      <c r="N399">
        <f>DAY(InputData[[#This Row],[DATE]])</f>
        <v>8</v>
      </c>
      <c r="O399" t="str">
        <f>TEXT(InputData[[#This Row],[DATE]],"mmm")</f>
        <v>Jul</v>
      </c>
      <c r="P399">
        <f>YEAR(InputData[[#This Row],[DATE]])</f>
        <v>2022</v>
      </c>
    </row>
    <row r="400" spans="1:16" x14ac:dyDescent="0.25">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8">
        <f>VLOOKUP(InputData[[#This Row],[PRODUCT ID]],MasterData[],5,0)</f>
        <v>89</v>
      </c>
      <c r="K400" s="8">
        <f>VLOOKUP(InputData[[#This Row],[PRODUCT ID]],MasterData[],6,0)</f>
        <v>117.48</v>
      </c>
      <c r="L400" s="8">
        <f>InputData[[#This Row],[BUYING PRIZE]]*InputData[[#This Row],[QUANTITY]]</f>
        <v>1068</v>
      </c>
      <c r="M400" s="8">
        <f>InputData[[#This Row],[SELLING PRICE]]*InputData[[#This Row],[QUANTITY]]*(1-InputData[[#This Row],[DISCOUNT %]])</f>
        <v>1409.76</v>
      </c>
      <c r="N400">
        <f>DAY(InputData[[#This Row],[DATE]])</f>
        <v>10</v>
      </c>
      <c r="O400" t="str">
        <f>TEXT(InputData[[#This Row],[DATE]],"mmm")</f>
        <v>Jul</v>
      </c>
      <c r="P400">
        <f>YEAR(InputData[[#This Row],[DATE]])</f>
        <v>2022</v>
      </c>
    </row>
    <row r="401" spans="1:16" x14ac:dyDescent="0.25">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8">
        <f>VLOOKUP(InputData[[#This Row],[PRODUCT ID]],MasterData[],5,0)</f>
        <v>37</v>
      </c>
      <c r="K401" s="8">
        <f>VLOOKUP(InputData[[#This Row],[PRODUCT ID]],MasterData[],6,0)</f>
        <v>41.81</v>
      </c>
      <c r="L401" s="8">
        <f>InputData[[#This Row],[BUYING PRIZE]]*InputData[[#This Row],[QUANTITY]]</f>
        <v>444</v>
      </c>
      <c r="M401" s="8">
        <f>InputData[[#This Row],[SELLING PRICE]]*InputData[[#This Row],[QUANTITY]]*(1-InputData[[#This Row],[DISCOUNT %]])</f>
        <v>501.72</v>
      </c>
      <c r="N401">
        <f>DAY(InputData[[#This Row],[DATE]])</f>
        <v>12</v>
      </c>
      <c r="O401" t="str">
        <f>TEXT(InputData[[#This Row],[DATE]],"mmm")</f>
        <v>Jul</v>
      </c>
      <c r="P401">
        <f>YEAR(InputData[[#This Row],[DATE]])</f>
        <v>2022</v>
      </c>
    </row>
    <row r="402" spans="1:16" x14ac:dyDescent="0.25">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8">
        <f>VLOOKUP(InputData[[#This Row],[PRODUCT ID]],MasterData[],5,0)</f>
        <v>7</v>
      </c>
      <c r="K402" s="8">
        <f>VLOOKUP(InputData[[#This Row],[PRODUCT ID]],MasterData[],6,0)</f>
        <v>8.33</v>
      </c>
      <c r="L402" s="8">
        <f>InputData[[#This Row],[BUYING PRIZE]]*InputData[[#This Row],[QUANTITY]]</f>
        <v>49</v>
      </c>
      <c r="M402" s="8">
        <f>InputData[[#This Row],[SELLING PRICE]]*InputData[[#This Row],[QUANTITY]]*(1-InputData[[#This Row],[DISCOUNT %]])</f>
        <v>58.31</v>
      </c>
      <c r="N402">
        <f>DAY(InputData[[#This Row],[DATE]])</f>
        <v>13</v>
      </c>
      <c r="O402" t="str">
        <f>TEXT(InputData[[#This Row],[DATE]],"mmm")</f>
        <v>Jul</v>
      </c>
      <c r="P402">
        <f>YEAR(InputData[[#This Row],[DATE]])</f>
        <v>2022</v>
      </c>
    </row>
    <row r="403" spans="1:16" x14ac:dyDescent="0.25">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8">
        <f>VLOOKUP(InputData[[#This Row],[PRODUCT ID]],MasterData[],5,0)</f>
        <v>95</v>
      </c>
      <c r="K403" s="8">
        <f>VLOOKUP(InputData[[#This Row],[PRODUCT ID]],MasterData[],6,0)</f>
        <v>119.7</v>
      </c>
      <c r="L403" s="8">
        <f>InputData[[#This Row],[BUYING PRIZE]]*InputData[[#This Row],[QUANTITY]]</f>
        <v>855</v>
      </c>
      <c r="M403" s="8">
        <f>InputData[[#This Row],[SELLING PRICE]]*InputData[[#This Row],[QUANTITY]]*(1-InputData[[#This Row],[DISCOUNT %]])</f>
        <v>1077.3</v>
      </c>
      <c r="N403">
        <f>DAY(InputData[[#This Row],[DATE]])</f>
        <v>14</v>
      </c>
      <c r="O403" t="str">
        <f>TEXT(InputData[[#This Row],[DATE]],"mmm")</f>
        <v>Jul</v>
      </c>
      <c r="P403">
        <f>YEAR(InputData[[#This Row],[DATE]])</f>
        <v>2022</v>
      </c>
    </row>
    <row r="404" spans="1:16" x14ac:dyDescent="0.25">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8">
        <f>VLOOKUP(InputData[[#This Row],[PRODUCT ID]],MasterData[],5,0)</f>
        <v>44</v>
      </c>
      <c r="K404" s="8">
        <f>VLOOKUP(InputData[[#This Row],[PRODUCT ID]],MasterData[],6,0)</f>
        <v>48.84</v>
      </c>
      <c r="L404" s="8">
        <f>InputData[[#This Row],[BUYING PRIZE]]*InputData[[#This Row],[QUANTITY]]</f>
        <v>88</v>
      </c>
      <c r="M404" s="8">
        <f>InputData[[#This Row],[SELLING PRICE]]*InputData[[#This Row],[QUANTITY]]*(1-InputData[[#This Row],[DISCOUNT %]])</f>
        <v>97.68</v>
      </c>
      <c r="N404">
        <f>DAY(InputData[[#This Row],[DATE]])</f>
        <v>15</v>
      </c>
      <c r="O404" t="str">
        <f>TEXT(InputData[[#This Row],[DATE]],"mmm")</f>
        <v>Jul</v>
      </c>
      <c r="P404">
        <f>YEAR(InputData[[#This Row],[DATE]])</f>
        <v>2022</v>
      </c>
    </row>
    <row r="405" spans="1:16" x14ac:dyDescent="0.25">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8">
        <f>VLOOKUP(InputData[[#This Row],[PRODUCT ID]],MasterData[],5,0)</f>
        <v>138</v>
      </c>
      <c r="K405" s="8">
        <f>VLOOKUP(InputData[[#This Row],[PRODUCT ID]],MasterData[],6,0)</f>
        <v>173.88</v>
      </c>
      <c r="L405" s="8">
        <f>InputData[[#This Row],[BUYING PRIZE]]*InputData[[#This Row],[QUANTITY]]</f>
        <v>1104</v>
      </c>
      <c r="M405" s="8">
        <f>InputData[[#This Row],[SELLING PRICE]]*InputData[[#This Row],[QUANTITY]]*(1-InputData[[#This Row],[DISCOUNT %]])</f>
        <v>1391.04</v>
      </c>
      <c r="N405">
        <f>DAY(InputData[[#This Row],[DATE]])</f>
        <v>17</v>
      </c>
      <c r="O405" t="str">
        <f>TEXT(InputData[[#This Row],[DATE]],"mmm")</f>
        <v>Jul</v>
      </c>
      <c r="P405">
        <f>YEAR(InputData[[#This Row],[DATE]])</f>
        <v>2022</v>
      </c>
    </row>
    <row r="406" spans="1:16" x14ac:dyDescent="0.25">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8">
        <f>VLOOKUP(InputData[[#This Row],[PRODUCT ID]],MasterData[],5,0)</f>
        <v>148</v>
      </c>
      <c r="K406" s="8">
        <f>VLOOKUP(InputData[[#This Row],[PRODUCT ID]],MasterData[],6,0)</f>
        <v>164.28</v>
      </c>
      <c r="L406" s="8">
        <f>InputData[[#This Row],[BUYING PRIZE]]*InputData[[#This Row],[QUANTITY]]</f>
        <v>1776</v>
      </c>
      <c r="M406" s="8">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25">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8">
        <f>VLOOKUP(InputData[[#This Row],[PRODUCT ID]],MasterData[],5,0)</f>
        <v>120</v>
      </c>
      <c r="K407" s="8">
        <f>VLOOKUP(InputData[[#This Row],[PRODUCT ID]],MasterData[],6,0)</f>
        <v>162</v>
      </c>
      <c r="L407" s="8">
        <f>InputData[[#This Row],[BUYING PRIZE]]*InputData[[#This Row],[QUANTITY]]</f>
        <v>960</v>
      </c>
      <c r="M407" s="8">
        <f>InputData[[#This Row],[SELLING PRICE]]*InputData[[#This Row],[QUANTITY]]*(1-InputData[[#This Row],[DISCOUNT %]])</f>
        <v>1296</v>
      </c>
      <c r="N407">
        <f>DAY(InputData[[#This Row],[DATE]])</f>
        <v>20</v>
      </c>
      <c r="O407" t="str">
        <f>TEXT(InputData[[#This Row],[DATE]],"mmm")</f>
        <v>Jul</v>
      </c>
      <c r="P407">
        <f>YEAR(InputData[[#This Row],[DATE]])</f>
        <v>2022</v>
      </c>
    </row>
    <row r="408" spans="1:16" x14ac:dyDescent="0.25">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8">
        <f>VLOOKUP(InputData[[#This Row],[PRODUCT ID]],MasterData[],5,0)</f>
        <v>55</v>
      </c>
      <c r="K408" s="8">
        <f>VLOOKUP(InputData[[#This Row],[PRODUCT ID]],MasterData[],6,0)</f>
        <v>58.3</v>
      </c>
      <c r="L408" s="8">
        <f>InputData[[#This Row],[BUYING PRIZE]]*InputData[[#This Row],[QUANTITY]]</f>
        <v>330</v>
      </c>
      <c r="M408" s="8">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25">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8">
        <f>VLOOKUP(InputData[[#This Row],[PRODUCT ID]],MasterData[],5,0)</f>
        <v>37</v>
      </c>
      <c r="K409" s="8">
        <f>VLOOKUP(InputData[[#This Row],[PRODUCT ID]],MasterData[],6,0)</f>
        <v>49.21</v>
      </c>
      <c r="L409" s="8">
        <f>InputData[[#This Row],[BUYING PRIZE]]*InputData[[#This Row],[QUANTITY]]</f>
        <v>74</v>
      </c>
      <c r="M409" s="8">
        <f>InputData[[#This Row],[SELLING PRICE]]*InputData[[#This Row],[QUANTITY]]*(1-InputData[[#This Row],[DISCOUNT %]])</f>
        <v>98.42</v>
      </c>
      <c r="N409">
        <f>DAY(InputData[[#This Row],[DATE]])</f>
        <v>23</v>
      </c>
      <c r="O409" t="str">
        <f>TEXT(InputData[[#This Row],[DATE]],"mmm")</f>
        <v>Jul</v>
      </c>
      <c r="P409">
        <f>YEAR(InputData[[#This Row],[DATE]])</f>
        <v>2022</v>
      </c>
    </row>
    <row r="410" spans="1:16" x14ac:dyDescent="0.25">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8">
        <f>VLOOKUP(InputData[[#This Row],[PRODUCT ID]],MasterData[],5,0)</f>
        <v>75</v>
      </c>
      <c r="K410" s="8">
        <f>VLOOKUP(InputData[[#This Row],[PRODUCT ID]],MasterData[],6,0)</f>
        <v>85.5</v>
      </c>
      <c r="L410" s="8">
        <f>InputData[[#This Row],[BUYING PRIZE]]*InputData[[#This Row],[QUANTITY]]</f>
        <v>1050</v>
      </c>
      <c r="M410" s="8">
        <f>InputData[[#This Row],[SELLING PRICE]]*InputData[[#This Row],[QUANTITY]]*(1-InputData[[#This Row],[DISCOUNT %]])</f>
        <v>1197</v>
      </c>
      <c r="N410">
        <f>DAY(InputData[[#This Row],[DATE]])</f>
        <v>24</v>
      </c>
      <c r="O410" t="str">
        <f>TEXT(InputData[[#This Row],[DATE]],"mmm")</f>
        <v>Jul</v>
      </c>
      <c r="P410">
        <f>YEAR(InputData[[#This Row],[DATE]])</f>
        <v>2022</v>
      </c>
    </row>
    <row r="411" spans="1:16" x14ac:dyDescent="0.25">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8">
        <f>VLOOKUP(InputData[[#This Row],[PRODUCT ID]],MasterData[],5,0)</f>
        <v>48</v>
      </c>
      <c r="K411" s="8">
        <f>VLOOKUP(InputData[[#This Row],[PRODUCT ID]],MasterData[],6,0)</f>
        <v>57.120000000000005</v>
      </c>
      <c r="L411" s="8">
        <f>InputData[[#This Row],[BUYING PRIZE]]*InputData[[#This Row],[QUANTITY]]</f>
        <v>48</v>
      </c>
      <c r="M411" s="8">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25">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8">
        <f>VLOOKUP(InputData[[#This Row],[PRODUCT ID]],MasterData[],5,0)</f>
        <v>76</v>
      </c>
      <c r="K412" s="8">
        <f>VLOOKUP(InputData[[#This Row],[PRODUCT ID]],MasterData[],6,0)</f>
        <v>82.08</v>
      </c>
      <c r="L412" s="8">
        <f>InputData[[#This Row],[BUYING PRIZE]]*InputData[[#This Row],[QUANTITY]]</f>
        <v>152</v>
      </c>
      <c r="M412" s="8">
        <f>InputData[[#This Row],[SELLING PRICE]]*InputData[[#This Row],[QUANTITY]]*(1-InputData[[#This Row],[DISCOUNT %]])</f>
        <v>164.16</v>
      </c>
      <c r="N412">
        <f>DAY(InputData[[#This Row],[DATE]])</f>
        <v>25</v>
      </c>
      <c r="O412" t="str">
        <f>TEXT(InputData[[#This Row],[DATE]],"mmm")</f>
        <v>Jul</v>
      </c>
      <c r="P412">
        <f>YEAR(InputData[[#This Row],[DATE]])</f>
        <v>2022</v>
      </c>
    </row>
    <row r="413" spans="1:16" x14ac:dyDescent="0.25">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8">
        <f>VLOOKUP(InputData[[#This Row],[PRODUCT ID]],MasterData[],5,0)</f>
        <v>134</v>
      </c>
      <c r="K413" s="8">
        <f>VLOOKUP(InputData[[#This Row],[PRODUCT ID]],MasterData[],6,0)</f>
        <v>156.78</v>
      </c>
      <c r="L413" s="8">
        <f>InputData[[#This Row],[BUYING PRIZE]]*InputData[[#This Row],[QUANTITY]]</f>
        <v>1608</v>
      </c>
      <c r="M413" s="8">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25">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8">
        <f>VLOOKUP(InputData[[#This Row],[PRODUCT ID]],MasterData[],5,0)</f>
        <v>71</v>
      </c>
      <c r="K414" s="8">
        <f>VLOOKUP(InputData[[#This Row],[PRODUCT ID]],MasterData[],6,0)</f>
        <v>80.94</v>
      </c>
      <c r="L414" s="8">
        <f>InputData[[#This Row],[BUYING PRIZE]]*InputData[[#This Row],[QUANTITY]]</f>
        <v>923</v>
      </c>
      <c r="M414" s="8">
        <f>InputData[[#This Row],[SELLING PRICE]]*InputData[[#This Row],[QUANTITY]]*(1-InputData[[#This Row],[DISCOUNT %]])</f>
        <v>1052.22</v>
      </c>
      <c r="N414">
        <f>DAY(InputData[[#This Row],[DATE]])</f>
        <v>25</v>
      </c>
      <c r="O414" t="str">
        <f>TEXT(InputData[[#This Row],[DATE]],"mmm")</f>
        <v>Jul</v>
      </c>
      <c r="P414">
        <f>YEAR(InputData[[#This Row],[DATE]])</f>
        <v>2022</v>
      </c>
    </row>
    <row r="415" spans="1:16" x14ac:dyDescent="0.25">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8">
        <f>VLOOKUP(InputData[[#This Row],[PRODUCT ID]],MasterData[],5,0)</f>
        <v>71</v>
      </c>
      <c r="K415" s="8">
        <f>VLOOKUP(InputData[[#This Row],[PRODUCT ID]],MasterData[],6,0)</f>
        <v>80.94</v>
      </c>
      <c r="L415" s="8">
        <f>InputData[[#This Row],[BUYING PRIZE]]*InputData[[#This Row],[QUANTITY]]</f>
        <v>710</v>
      </c>
      <c r="M415" s="8">
        <f>InputData[[#This Row],[SELLING PRICE]]*InputData[[#This Row],[QUANTITY]]*(1-InputData[[#This Row],[DISCOUNT %]])</f>
        <v>809.4</v>
      </c>
      <c r="N415">
        <f>DAY(InputData[[#This Row],[DATE]])</f>
        <v>26</v>
      </c>
      <c r="O415" t="str">
        <f>TEXT(InputData[[#This Row],[DATE]],"mmm")</f>
        <v>Jul</v>
      </c>
      <c r="P415">
        <f>YEAR(InputData[[#This Row],[DATE]])</f>
        <v>2022</v>
      </c>
    </row>
    <row r="416" spans="1:16" x14ac:dyDescent="0.25">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8">
        <f>VLOOKUP(InputData[[#This Row],[PRODUCT ID]],MasterData[],5,0)</f>
        <v>18</v>
      </c>
      <c r="K416" s="8">
        <f>VLOOKUP(InputData[[#This Row],[PRODUCT ID]],MasterData[],6,0)</f>
        <v>24.66</v>
      </c>
      <c r="L416" s="8">
        <f>InputData[[#This Row],[BUYING PRIZE]]*InputData[[#This Row],[QUANTITY]]</f>
        <v>18</v>
      </c>
      <c r="M416" s="8">
        <f>InputData[[#This Row],[SELLING PRICE]]*InputData[[#This Row],[QUANTITY]]*(1-InputData[[#This Row],[DISCOUNT %]])</f>
        <v>24.66</v>
      </c>
      <c r="N416">
        <f>DAY(InputData[[#This Row],[DATE]])</f>
        <v>26</v>
      </c>
      <c r="O416" t="str">
        <f>TEXT(InputData[[#This Row],[DATE]],"mmm")</f>
        <v>Jul</v>
      </c>
      <c r="P416">
        <f>YEAR(InputData[[#This Row],[DATE]])</f>
        <v>2022</v>
      </c>
    </row>
    <row r="417" spans="1:16" x14ac:dyDescent="0.25">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8">
        <f>VLOOKUP(InputData[[#This Row],[PRODUCT ID]],MasterData[],5,0)</f>
        <v>73</v>
      </c>
      <c r="K417" s="8">
        <f>VLOOKUP(InputData[[#This Row],[PRODUCT ID]],MasterData[],6,0)</f>
        <v>94.17</v>
      </c>
      <c r="L417" s="8">
        <f>InputData[[#This Row],[BUYING PRIZE]]*InputData[[#This Row],[QUANTITY]]</f>
        <v>365</v>
      </c>
      <c r="M417" s="8">
        <f>InputData[[#This Row],[SELLING PRICE]]*InputData[[#This Row],[QUANTITY]]*(1-InputData[[#This Row],[DISCOUNT %]])</f>
        <v>470.85</v>
      </c>
      <c r="N417">
        <f>DAY(InputData[[#This Row],[DATE]])</f>
        <v>3</v>
      </c>
      <c r="O417" t="str">
        <f>TEXT(InputData[[#This Row],[DATE]],"mmm")</f>
        <v>Aug</v>
      </c>
      <c r="P417">
        <f>YEAR(InputData[[#This Row],[DATE]])</f>
        <v>2022</v>
      </c>
    </row>
    <row r="418" spans="1:16" x14ac:dyDescent="0.25">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8">
        <f>VLOOKUP(InputData[[#This Row],[PRODUCT ID]],MasterData[],5,0)</f>
        <v>13</v>
      </c>
      <c r="K418" s="8">
        <f>VLOOKUP(InputData[[#This Row],[PRODUCT ID]],MasterData[],6,0)</f>
        <v>16.64</v>
      </c>
      <c r="L418" s="8">
        <f>InputData[[#This Row],[BUYING PRIZE]]*InputData[[#This Row],[QUANTITY]]</f>
        <v>117</v>
      </c>
      <c r="M418" s="8">
        <f>InputData[[#This Row],[SELLING PRICE]]*InputData[[#This Row],[QUANTITY]]*(1-InputData[[#This Row],[DISCOUNT %]])</f>
        <v>149.76</v>
      </c>
      <c r="N418">
        <f>DAY(InputData[[#This Row],[DATE]])</f>
        <v>6</v>
      </c>
      <c r="O418" t="str">
        <f>TEXT(InputData[[#This Row],[DATE]],"mmm")</f>
        <v>Aug</v>
      </c>
      <c r="P418">
        <f>YEAR(InputData[[#This Row],[DATE]])</f>
        <v>2022</v>
      </c>
    </row>
    <row r="419" spans="1:16" x14ac:dyDescent="0.25">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8">
        <f>VLOOKUP(InputData[[#This Row],[PRODUCT ID]],MasterData[],5,0)</f>
        <v>13</v>
      </c>
      <c r="K419" s="8">
        <f>VLOOKUP(InputData[[#This Row],[PRODUCT ID]],MasterData[],6,0)</f>
        <v>16.64</v>
      </c>
      <c r="L419" s="8">
        <f>InputData[[#This Row],[BUYING PRIZE]]*InputData[[#This Row],[QUANTITY]]</f>
        <v>26</v>
      </c>
      <c r="M419" s="8">
        <f>InputData[[#This Row],[SELLING PRICE]]*InputData[[#This Row],[QUANTITY]]*(1-InputData[[#This Row],[DISCOUNT %]])</f>
        <v>33.28</v>
      </c>
      <c r="N419">
        <f>DAY(InputData[[#This Row],[DATE]])</f>
        <v>8</v>
      </c>
      <c r="O419" t="str">
        <f>TEXT(InputData[[#This Row],[DATE]],"mmm")</f>
        <v>Aug</v>
      </c>
      <c r="P419">
        <f>YEAR(InputData[[#This Row],[DATE]])</f>
        <v>2022</v>
      </c>
    </row>
    <row r="420" spans="1:16" x14ac:dyDescent="0.25">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8">
        <f>VLOOKUP(InputData[[#This Row],[PRODUCT ID]],MasterData[],5,0)</f>
        <v>89</v>
      </c>
      <c r="K420" s="8">
        <f>VLOOKUP(InputData[[#This Row],[PRODUCT ID]],MasterData[],6,0)</f>
        <v>117.48</v>
      </c>
      <c r="L420" s="8">
        <f>InputData[[#This Row],[BUYING PRIZE]]*InputData[[#This Row],[QUANTITY]]</f>
        <v>1068</v>
      </c>
      <c r="M420" s="8">
        <f>InputData[[#This Row],[SELLING PRICE]]*InputData[[#This Row],[QUANTITY]]*(1-InputData[[#This Row],[DISCOUNT %]])</f>
        <v>1409.76</v>
      </c>
      <c r="N420">
        <f>DAY(InputData[[#This Row],[DATE]])</f>
        <v>8</v>
      </c>
      <c r="O420" t="str">
        <f>TEXT(InputData[[#This Row],[DATE]],"mmm")</f>
        <v>Aug</v>
      </c>
      <c r="P420">
        <f>YEAR(InputData[[#This Row],[DATE]])</f>
        <v>2022</v>
      </c>
    </row>
    <row r="421" spans="1:16" x14ac:dyDescent="0.25">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8">
        <f>VLOOKUP(InputData[[#This Row],[PRODUCT ID]],MasterData[],5,0)</f>
        <v>126</v>
      </c>
      <c r="K421" s="8">
        <f>VLOOKUP(InputData[[#This Row],[PRODUCT ID]],MasterData[],6,0)</f>
        <v>162.54</v>
      </c>
      <c r="L421" s="8">
        <f>InputData[[#This Row],[BUYING PRIZE]]*InputData[[#This Row],[QUANTITY]]</f>
        <v>1386</v>
      </c>
      <c r="M421" s="8">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25">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8">
        <f>VLOOKUP(InputData[[#This Row],[PRODUCT ID]],MasterData[],5,0)</f>
        <v>148</v>
      </c>
      <c r="K422" s="8">
        <f>VLOOKUP(InputData[[#This Row],[PRODUCT ID]],MasterData[],6,0)</f>
        <v>201.28</v>
      </c>
      <c r="L422" s="8">
        <f>InputData[[#This Row],[BUYING PRIZE]]*InputData[[#This Row],[QUANTITY]]</f>
        <v>2072</v>
      </c>
      <c r="M422" s="8">
        <f>InputData[[#This Row],[SELLING PRICE]]*InputData[[#This Row],[QUANTITY]]*(1-InputData[[#This Row],[DISCOUNT %]])</f>
        <v>2817.92</v>
      </c>
      <c r="N422">
        <f>DAY(InputData[[#This Row],[DATE]])</f>
        <v>14</v>
      </c>
      <c r="O422" t="str">
        <f>TEXT(InputData[[#This Row],[DATE]],"mmm")</f>
        <v>Aug</v>
      </c>
      <c r="P422">
        <f>YEAR(InputData[[#This Row],[DATE]])</f>
        <v>2022</v>
      </c>
    </row>
    <row r="423" spans="1:16" x14ac:dyDescent="0.25">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8">
        <f>VLOOKUP(InputData[[#This Row],[PRODUCT ID]],MasterData[],5,0)</f>
        <v>44</v>
      </c>
      <c r="K423" s="8">
        <f>VLOOKUP(InputData[[#This Row],[PRODUCT ID]],MasterData[],6,0)</f>
        <v>48.4</v>
      </c>
      <c r="L423" s="8">
        <f>InputData[[#This Row],[BUYING PRIZE]]*InputData[[#This Row],[QUANTITY]]</f>
        <v>440</v>
      </c>
      <c r="M423" s="8">
        <f>InputData[[#This Row],[SELLING PRICE]]*InputData[[#This Row],[QUANTITY]]*(1-InputData[[#This Row],[DISCOUNT %]])</f>
        <v>484</v>
      </c>
      <c r="N423">
        <f>DAY(InputData[[#This Row],[DATE]])</f>
        <v>15</v>
      </c>
      <c r="O423" t="str">
        <f>TEXT(InputData[[#This Row],[DATE]],"mmm")</f>
        <v>Aug</v>
      </c>
      <c r="P423">
        <f>YEAR(InputData[[#This Row],[DATE]])</f>
        <v>2022</v>
      </c>
    </row>
    <row r="424" spans="1:16" x14ac:dyDescent="0.25">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8">
        <f>VLOOKUP(InputData[[#This Row],[PRODUCT ID]],MasterData[],5,0)</f>
        <v>12</v>
      </c>
      <c r="K424" s="8">
        <f>VLOOKUP(InputData[[#This Row],[PRODUCT ID]],MasterData[],6,0)</f>
        <v>15.719999999999999</v>
      </c>
      <c r="L424" s="8">
        <f>InputData[[#This Row],[BUYING PRIZE]]*InputData[[#This Row],[QUANTITY]]</f>
        <v>84</v>
      </c>
      <c r="M424" s="8">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25">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8">
        <f>VLOOKUP(InputData[[#This Row],[PRODUCT ID]],MasterData[],5,0)</f>
        <v>47</v>
      </c>
      <c r="K425" s="8">
        <f>VLOOKUP(InputData[[#This Row],[PRODUCT ID]],MasterData[],6,0)</f>
        <v>53.11</v>
      </c>
      <c r="L425" s="8">
        <f>InputData[[#This Row],[BUYING PRIZE]]*InputData[[#This Row],[QUANTITY]]</f>
        <v>376</v>
      </c>
      <c r="M425" s="8">
        <f>InputData[[#This Row],[SELLING PRICE]]*InputData[[#This Row],[QUANTITY]]*(1-InputData[[#This Row],[DISCOUNT %]])</f>
        <v>424.88</v>
      </c>
      <c r="N425">
        <f>DAY(InputData[[#This Row],[DATE]])</f>
        <v>18</v>
      </c>
      <c r="O425" t="str">
        <f>TEXT(InputData[[#This Row],[DATE]],"mmm")</f>
        <v>Aug</v>
      </c>
      <c r="P425">
        <f>YEAR(InputData[[#This Row],[DATE]])</f>
        <v>2022</v>
      </c>
    </row>
    <row r="426" spans="1:16" x14ac:dyDescent="0.25">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8">
        <f>VLOOKUP(InputData[[#This Row],[PRODUCT ID]],MasterData[],5,0)</f>
        <v>148</v>
      </c>
      <c r="K426" s="8">
        <f>VLOOKUP(InputData[[#This Row],[PRODUCT ID]],MasterData[],6,0)</f>
        <v>164.28</v>
      </c>
      <c r="L426" s="8">
        <f>InputData[[#This Row],[BUYING PRIZE]]*InputData[[#This Row],[QUANTITY]]</f>
        <v>296</v>
      </c>
      <c r="M426" s="8">
        <f>InputData[[#This Row],[SELLING PRICE]]*InputData[[#This Row],[QUANTITY]]*(1-InputData[[#This Row],[DISCOUNT %]])</f>
        <v>328.56</v>
      </c>
      <c r="N426">
        <f>DAY(InputData[[#This Row],[DATE]])</f>
        <v>18</v>
      </c>
      <c r="O426" t="str">
        <f>TEXT(InputData[[#This Row],[DATE]],"mmm")</f>
        <v>Aug</v>
      </c>
      <c r="P426">
        <f>YEAR(InputData[[#This Row],[DATE]])</f>
        <v>2022</v>
      </c>
    </row>
    <row r="427" spans="1:16" x14ac:dyDescent="0.25">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8">
        <f>VLOOKUP(InputData[[#This Row],[PRODUCT ID]],MasterData[],5,0)</f>
        <v>43</v>
      </c>
      <c r="K427" s="8">
        <f>VLOOKUP(InputData[[#This Row],[PRODUCT ID]],MasterData[],6,0)</f>
        <v>47.730000000000004</v>
      </c>
      <c r="L427" s="8">
        <f>InputData[[#This Row],[BUYING PRIZE]]*InputData[[#This Row],[QUANTITY]]</f>
        <v>129</v>
      </c>
      <c r="M427" s="8">
        <f>InputData[[#This Row],[SELLING PRICE]]*InputData[[#This Row],[QUANTITY]]*(1-InputData[[#This Row],[DISCOUNT %]])</f>
        <v>143.19</v>
      </c>
      <c r="N427">
        <f>DAY(InputData[[#This Row],[DATE]])</f>
        <v>19</v>
      </c>
      <c r="O427" t="str">
        <f>TEXT(InputData[[#This Row],[DATE]],"mmm")</f>
        <v>Aug</v>
      </c>
      <c r="P427">
        <f>YEAR(InputData[[#This Row],[DATE]])</f>
        <v>2022</v>
      </c>
    </row>
    <row r="428" spans="1:16" x14ac:dyDescent="0.25">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8">
        <f>VLOOKUP(InputData[[#This Row],[PRODUCT ID]],MasterData[],5,0)</f>
        <v>141</v>
      </c>
      <c r="K428" s="8">
        <f>VLOOKUP(InputData[[#This Row],[PRODUCT ID]],MasterData[],6,0)</f>
        <v>149.46</v>
      </c>
      <c r="L428" s="8">
        <f>InputData[[#This Row],[BUYING PRIZE]]*InputData[[#This Row],[QUANTITY]]</f>
        <v>1833</v>
      </c>
      <c r="M428" s="8">
        <f>InputData[[#This Row],[SELLING PRICE]]*InputData[[#This Row],[QUANTITY]]*(1-InputData[[#This Row],[DISCOUNT %]])</f>
        <v>1942.98</v>
      </c>
      <c r="N428">
        <f>DAY(InputData[[#This Row],[DATE]])</f>
        <v>20</v>
      </c>
      <c r="O428" t="str">
        <f>TEXT(InputData[[#This Row],[DATE]],"mmm")</f>
        <v>Aug</v>
      </c>
      <c r="P428">
        <f>YEAR(InputData[[#This Row],[DATE]])</f>
        <v>2022</v>
      </c>
    </row>
    <row r="429" spans="1:16" x14ac:dyDescent="0.25">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8">
        <f>VLOOKUP(InputData[[#This Row],[PRODUCT ID]],MasterData[],5,0)</f>
        <v>95</v>
      </c>
      <c r="K429" s="8">
        <f>VLOOKUP(InputData[[#This Row],[PRODUCT ID]],MasterData[],6,0)</f>
        <v>119.7</v>
      </c>
      <c r="L429" s="8">
        <f>InputData[[#This Row],[BUYING PRIZE]]*InputData[[#This Row],[QUANTITY]]</f>
        <v>1330</v>
      </c>
      <c r="M429" s="8">
        <f>InputData[[#This Row],[SELLING PRICE]]*InputData[[#This Row],[QUANTITY]]*(1-InputData[[#This Row],[DISCOUNT %]])</f>
        <v>1675.8</v>
      </c>
      <c r="N429">
        <f>DAY(InputData[[#This Row],[DATE]])</f>
        <v>20</v>
      </c>
      <c r="O429" t="str">
        <f>TEXT(InputData[[#This Row],[DATE]],"mmm")</f>
        <v>Aug</v>
      </c>
      <c r="P429">
        <f>YEAR(InputData[[#This Row],[DATE]])</f>
        <v>2022</v>
      </c>
    </row>
    <row r="430" spans="1:16" x14ac:dyDescent="0.25">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8">
        <f>VLOOKUP(InputData[[#This Row],[PRODUCT ID]],MasterData[],5,0)</f>
        <v>13</v>
      </c>
      <c r="K430" s="8">
        <f>VLOOKUP(InputData[[#This Row],[PRODUCT ID]],MasterData[],6,0)</f>
        <v>16.64</v>
      </c>
      <c r="L430" s="8">
        <f>InputData[[#This Row],[BUYING PRIZE]]*InputData[[#This Row],[QUANTITY]]</f>
        <v>52</v>
      </c>
      <c r="M430" s="8">
        <f>InputData[[#This Row],[SELLING PRICE]]*InputData[[#This Row],[QUANTITY]]*(1-InputData[[#This Row],[DISCOUNT %]])</f>
        <v>66.56</v>
      </c>
      <c r="N430">
        <f>DAY(InputData[[#This Row],[DATE]])</f>
        <v>21</v>
      </c>
      <c r="O430" t="str">
        <f>TEXT(InputData[[#This Row],[DATE]],"mmm")</f>
        <v>Aug</v>
      </c>
      <c r="P430">
        <f>YEAR(InputData[[#This Row],[DATE]])</f>
        <v>2022</v>
      </c>
    </row>
    <row r="431" spans="1:16" x14ac:dyDescent="0.25">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8">
        <f>VLOOKUP(InputData[[#This Row],[PRODUCT ID]],MasterData[],5,0)</f>
        <v>76</v>
      </c>
      <c r="K431" s="8">
        <f>VLOOKUP(InputData[[#This Row],[PRODUCT ID]],MasterData[],6,0)</f>
        <v>82.08</v>
      </c>
      <c r="L431" s="8">
        <f>InputData[[#This Row],[BUYING PRIZE]]*InputData[[#This Row],[QUANTITY]]</f>
        <v>836</v>
      </c>
      <c r="M431" s="8">
        <f>InputData[[#This Row],[SELLING PRICE]]*InputData[[#This Row],[QUANTITY]]*(1-InputData[[#This Row],[DISCOUNT %]])</f>
        <v>902.88</v>
      </c>
      <c r="N431">
        <f>DAY(InputData[[#This Row],[DATE]])</f>
        <v>23</v>
      </c>
      <c r="O431" t="str">
        <f>TEXT(InputData[[#This Row],[DATE]],"mmm")</f>
        <v>Aug</v>
      </c>
      <c r="P431">
        <f>YEAR(InputData[[#This Row],[DATE]])</f>
        <v>2022</v>
      </c>
    </row>
    <row r="432" spans="1:16" x14ac:dyDescent="0.25">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8">
        <f>VLOOKUP(InputData[[#This Row],[PRODUCT ID]],MasterData[],5,0)</f>
        <v>47</v>
      </c>
      <c r="K432" s="8">
        <f>VLOOKUP(InputData[[#This Row],[PRODUCT ID]],MasterData[],6,0)</f>
        <v>53.11</v>
      </c>
      <c r="L432" s="8">
        <f>InputData[[#This Row],[BUYING PRIZE]]*InputData[[#This Row],[QUANTITY]]</f>
        <v>658</v>
      </c>
      <c r="M432" s="8">
        <f>InputData[[#This Row],[SELLING PRICE]]*InputData[[#This Row],[QUANTITY]]*(1-InputData[[#This Row],[DISCOUNT %]])</f>
        <v>743.54</v>
      </c>
      <c r="N432">
        <f>DAY(InputData[[#This Row],[DATE]])</f>
        <v>23</v>
      </c>
      <c r="O432" t="str">
        <f>TEXT(InputData[[#This Row],[DATE]],"mmm")</f>
        <v>Aug</v>
      </c>
      <c r="P432">
        <f>YEAR(InputData[[#This Row],[DATE]])</f>
        <v>2022</v>
      </c>
    </row>
    <row r="433" spans="1:16" x14ac:dyDescent="0.25">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8">
        <f>VLOOKUP(InputData[[#This Row],[PRODUCT ID]],MasterData[],5,0)</f>
        <v>133</v>
      </c>
      <c r="K433" s="8">
        <f>VLOOKUP(InputData[[#This Row],[PRODUCT ID]],MasterData[],6,0)</f>
        <v>155.61000000000001</v>
      </c>
      <c r="L433" s="8">
        <f>InputData[[#This Row],[BUYING PRIZE]]*InputData[[#This Row],[QUANTITY]]</f>
        <v>665</v>
      </c>
      <c r="M433" s="8">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25">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8">
        <f>VLOOKUP(InputData[[#This Row],[PRODUCT ID]],MasterData[],5,0)</f>
        <v>150</v>
      </c>
      <c r="K434" s="8">
        <f>VLOOKUP(InputData[[#This Row],[PRODUCT ID]],MasterData[],6,0)</f>
        <v>210</v>
      </c>
      <c r="L434" s="8">
        <f>InputData[[#This Row],[BUYING PRIZE]]*InputData[[#This Row],[QUANTITY]]</f>
        <v>1950</v>
      </c>
      <c r="M434" s="8">
        <f>InputData[[#This Row],[SELLING PRICE]]*InputData[[#This Row],[QUANTITY]]*(1-InputData[[#This Row],[DISCOUNT %]])</f>
        <v>2730</v>
      </c>
      <c r="N434">
        <f>DAY(InputData[[#This Row],[DATE]])</f>
        <v>26</v>
      </c>
      <c r="O434" t="str">
        <f>TEXT(InputData[[#This Row],[DATE]],"mmm")</f>
        <v>Aug</v>
      </c>
      <c r="P434">
        <f>YEAR(InputData[[#This Row],[DATE]])</f>
        <v>2022</v>
      </c>
    </row>
    <row r="435" spans="1:16" x14ac:dyDescent="0.25">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8">
        <f>VLOOKUP(InputData[[#This Row],[PRODUCT ID]],MasterData[],5,0)</f>
        <v>67</v>
      </c>
      <c r="K435" s="8">
        <f>VLOOKUP(InputData[[#This Row],[PRODUCT ID]],MasterData[],6,0)</f>
        <v>85.76</v>
      </c>
      <c r="L435" s="8">
        <f>InputData[[#This Row],[BUYING PRIZE]]*InputData[[#This Row],[QUANTITY]]</f>
        <v>536</v>
      </c>
      <c r="M435" s="8">
        <f>InputData[[#This Row],[SELLING PRICE]]*InputData[[#This Row],[QUANTITY]]*(1-InputData[[#This Row],[DISCOUNT %]])</f>
        <v>686.08</v>
      </c>
      <c r="N435">
        <f>DAY(InputData[[#This Row],[DATE]])</f>
        <v>26</v>
      </c>
      <c r="O435" t="str">
        <f>TEXT(InputData[[#This Row],[DATE]],"mmm")</f>
        <v>Aug</v>
      </c>
      <c r="P435">
        <f>YEAR(InputData[[#This Row],[DATE]])</f>
        <v>2022</v>
      </c>
    </row>
    <row r="436" spans="1:16" x14ac:dyDescent="0.25">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8">
        <f>VLOOKUP(InputData[[#This Row],[PRODUCT ID]],MasterData[],5,0)</f>
        <v>37</v>
      </c>
      <c r="K436" s="8">
        <f>VLOOKUP(InputData[[#This Row],[PRODUCT ID]],MasterData[],6,0)</f>
        <v>42.55</v>
      </c>
      <c r="L436" s="8">
        <f>InputData[[#This Row],[BUYING PRIZE]]*InputData[[#This Row],[QUANTITY]]</f>
        <v>555</v>
      </c>
      <c r="M436" s="8">
        <f>InputData[[#This Row],[SELLING PRICE]]*InputData[[#This Row],[QUANTITY]]*(1-InputData[[#This Row],[DISCOUNT %]])</f>
        <v>638.25</v>
      </c>
      <c r="N436">
        <f>DAY(InputData[[#This Row],[DATE]])</f>
        <v>27</v>
      </c>
      <c r="O436" t="str">
        <f>TEXT(InputData[[#This Row],[DATE]],"mmm")</f>
        <v>Aug</v>
      </c>
      <c r="P436">
        <f>YEAR(InputData[[#This Row],[DATE]])</f>
        <v>2022</v>
      </c>
    </row>
    <row r="437" spans="1:16" x14ac:dyDescent="0.25">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8">
        <f>VLOOKUP(InputData[[#This Row],[PRODUCT ID]],MasterData[],5,0)</f>
        <v>133</v>
      </c>
      <c r="K437" s="8">
        <f>VLOOKUP(InputData[[#This Row],[PRODUCT ID]],MasterData[],6,0)</f>
        <v>155.61000000000001</v>
      </c>
      <c r="L437" s="8">
        <f>InputData[[#This Row],[BUYING PRIZE]]*InputData[[#This Row],[QUANTITY]]</f>
        <v>1197</v>
      </c>
      <c r="M437" s="8">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25">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8">
        <f>VLOOKUP(InputData[[#This Row],[PRODUCT ID]],MasterData[],5,0)</f>
        <v>37</v>
      </c>
      <c r="K438" s="8">
        <f>VLOOKUP(InputData[[#This Row],[PRODUCT ID]],MasterData[],6,0)</f>
        <v>42.55</v>
      </c>
      <c r="L438" s="8">
        <f>InputData[[#This Row],[BUYING PRIZE]]*InputData[[#This Row],[QUANTITY]]</f>
        <v>185</v>
      </c>
      <c r="M438" s="8">
        <f>InputData[[#This Row],[SELLING PRICE]]*InputData[[#This Row],[QUANTITY]]*(1-InputData[[#This Row],[DISCOUNT %]])</f>
        <v>212.75</v>
      </c>
      <c r="N438">
        <f>DAY(InputData[[#This Row],[DATE]])</f>
        <v>28</v>
      </c>
      <c r="O438" t="str">
        <f>TEXT(InputData[[#This Row],[DATE]],"mmm")</f>
        <v>Aug</v>
      </c>
      <c r="P438">
        <f>YEAR(InputData[[#This Row],[DATE]])</f>
        <v>2022</v>
      </c>
    </row>
    <row r="439" spans="1:16" x14ac:dyDescent="0.25">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8">
        <f>VLOOKUP(InputData[[#This Row],[PRODUCT ID]],MasterData[],5,0)</f>
        <v>75</v>
      </c>
      <c r="K439" s="8">
        <f>VLOOKUP(InputData[[#This Row],[PRODUCT ID]],MasterData[],6,0)</f>
        <v>85.5</v>
      </c>
      <c r="L439" s="8">
        <f>InputData[[#This Row],[BUYING PRIZE]]*InputData[[#This Row],[QUANTITY]]</f>
        <v>450</v>
      </c>
      <c r="M439" s="8">
        <f>InputData[[#This Row],[SELLING PRICE]]*InputData[[#This Row],[QUANTITY]]*(1-InputData[[#This Row],[DISCOUNT %]])</f>
        <v>513</v>
      </c>
      <c r="N439">
        <f>DAY(InputData[[#This Row],[DATE]])</f>
        <v>30</v>
      </c>
      <c r="O439" t="str">
        <f>TEXT(InputData[[#This Row],[DATE]],"mmm")</f>
        <v>Aug</v>
      </c>
      <c r="P439">
        <f>YEAR(InputData[[#This Row],[DATE]])</f>
        <v>2022</v>
      </c>
    </row>
    <row r="440" spans="1:16" x14ac:dyDescent="0.25">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8">
        <f>VLOOKUP(InputData[[#This Row],[PRODUCT ID]],MasterData[],5,0)</f>
        <v>67</v>
      </c>
      <c r="K440" s="8">
        <f>VLOOKUP(InputData[[#This Row],[PRODUCT ID]],MasterData[],6,0)</f>
        <v>83.08</v>
      </c>
      <c r="L440" s="8">
        <f>InputData[[#This Row],[BUYING PRIZE]]*InputData[[#This Row],[QUANTITY]]</f>
        <v>402</v>
      </c>
      <c r="M440" s="8">
        <f>InputData[[#This Row],[SELLING PRICE]]*InputData[[#This Row],[QUANTITY]]*(1-InputData[[#This Row],[DISCOUNT %]])</f>
        <v>498.48</v>
      </c>
      <c r="N440">
        <f>DAY(InputData[[#This Row],[DATE]])</f>
        <v>30</v>
      </c>
      <c r="O440" t="str">
        <f>TEXT(InputData[[#This Row],[DATE]],"mmm")</f>
        <v>Aug</v>
      </c>
      <c r="P440">
        <f>YEAR(InputData[[#This Row],[DATE]])</f>
        <v>2022</v>
      </c>
    </row>
    <row r="441" spans="1:16" x14ac:dyDescent="0.25">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8">
        <f>VLOOKUP(InputData[[#This Row],[PRODUCT ID]],MasterData[],5,0)</f>
        <v>7</v>
      </c>
      <c r="K441" s="8">
        <f>VLOOKUP(InputData[[#This Row],[PRODUCT ID]],MasterData[],6,0)</f>
        <v>8.33</v>
      </c>
      <c r="L441" s="8">
        <f>InputData[[#This Row],[BUYING PRIZE]]*InputData[[#This Row],[QUANTITY]]</f>
        <v>35</v>
      </c>
      <c r="M441" s="8">
        <f>InputData[[#This Row],[SELLING PRICE]]*InputData[[#This Row],[QUANTITY]]*(1-InputData[[#This Row],[DISCOUNT %]])</f>
        <v>41.65</v>
      </c>
      <c r="N441">
        <f>DAY(InputData[[#This Row],[DATE]])</f>
        <v>30</v>
      </c>
      <c r="O441" t="str">
        <f>TEXT(InputData[[#This Row],[DATE]],"mmm")</f>
        <v>Aug</v>
      </c>
      <c r="P441">
        <f>YEAR(InputData[[#This Row],[DATE]])</f>
        <v>2022</v>
      </c>
    </row>
    <row r="442" spans="1:16" x14ac:dyDescent="0.25">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8">
        <f>VLOOKUP(InputData[[#This Row],[PRODUCT ID]],MasterData[],5,0)</f>
        <v>12</v>
      </c>
      <c r="K442" s="8">
        <f>VLOOKUP(InputData[[#This Row],[PRODUCT ID]],MasterData[],6,0)</f>
        <v>15.719999999999999</v>
      </c>
      <c r="L442" s="8">
        <f>InputData[[#This Row],[BUYING PRIZE]]*InputData[[#This Row],[QUANTITY]]</f>
        <v>156</v>
      </c>
      <c r="M442" s="8">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25">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8">
        <f>VLOOKUP(InputData[[#This Row],[PRODUCT ID]],MasterData[],5,0)</f>
        <v>105</v>
      </c>
      <c r="K443" s="8">
        <f>VLOOKUP(InputData[[#This Row],[PRODUCT ID]],MasterData[],6,0)</f>
        <v>142.80000000000001</v>
      </c>
      <c r="L443" s="8">
        <f>InputData[[#This Row],[BUYING PRIZE]]*InputData[[#This Row],[QUANTITY]]</f>
        <v>105</v>
      </c>
      <c r="M443" s="8">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25">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8">
        <f>VLOOKUP(InputData[[#This Row],[PRODUCT ID]],MasterData[],5,0)</f>
        <v>133</v>
      </c>
      <c r="K444" s="8">
        <f>VLOOKUP(InputData[[#This Row],[PRODUCT ID]],MasterData[],6,0)</f>
        <v>155.61000000000001</v>
      </c>
      <c r="L444" s="8">
        <f>InputData[[#This Row],[BUYING PRIZE]]*InputData[[#This Row],[QUANTITY]]</f>
        <v>1596</v>
      </c>
      <c r="M444" s="8">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25">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8">
        <f>VLOOKUP(InputData[[#This Row],[PRODUCT ID]],MasterData[],5,0)</f>
        <v>138</v>
      </c>
      <c r="K445" s="8">
        <f>VLOOKUP(InputData[[#This Row],[PRODUCT ID]],MasterData[],6,0)</f>
        <v>173.88</v>
      </c>
      <c r="L445" s="8">
        <f>InputData[[#This Row],[BUYING PRIZE]]*InputData[[#This Row],[QUANTITY]]</f>
        <v>1242</v>
      </c>
      <c r="M445" s="8">
        <f>InputData[[#This Row],[SELLING PRICE]]*InputData[[#This Row],[QUANTITY]]*(1-InputData[[#This Row],[DISCOUNT %]])</f>
        <v>1564.92</v>
      </c>
      <c r="N445">
        <f>DAY(InputData[[#This Row],[DATE]])</f>
        <v>9</v>
      </c>
      <c r="O445" t="str">
        <f>TEXT(InputData[[#This Row],[DATE]],"mmm")</f>
        <v>Sep</v>
      </c>
      <c r="P445">
        <f>YEAR(InputData[[#This Row],[DATE]])</f>
        <v>2022</v>
      </c>
    </row>
    <row r="446" spans="1:16" x14ac:dyDescent="0.25">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8">
        <f>VLOOKUP(InputData[[#This Row],[PRODUCT ID]],MasterData[],5,0)</f>
        <v>71</v>
      </c>
      <c r="K446" s="8">
        <f>VLOOKUP(InputData[[#This Row],[PRODUCT ID]],MasterData[],6,0)</f>
        <v>80.94</v>
      </c>
      <c r="L446" s="8">
        <f>InputData[[#This Row],[BUYING PRIZE]]*InputData[[#This Row],[QUANTITY]]</f>
        <v>213</v>
      </c>
      <c r="M446" s="8">
        <f>InputData[[#This Row],[SELLING PRICE]]*InputData[[#This Row],[QUANTITY]]*(1-InputData[[#This Row],[DISCOUNT %]])</f>
        <v>242.82</v>
      </c>
      <c r="N446">
        <f>DAY(InputData[[#This Row],[DATE]])</f>
        <v>9</v>
      </c>
      <c r="O446" t="str">
        <f>TEXT(InputData[[#This Row],[DATE]],"mmm")</f>
        <v>Sep</v>
      </c>
      <c r="P446">
        <f>YEAR(InputData[[#This Row],[DATE]])</f>
        <v>2022</v>
      </c>
    </row>
    <row r="447" spans="1:16" x14ac:dyDescent="0.25">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8">
        <f>VLOOKUP(InputData[[#This Row],[PRODUCT ID]],MasterData[],5,0)</f>
        <v>5</v>
      </c>
      <c r="K447" s="8">
        <f>VLOOKUP(InputData[[#This Row],[PRODUCT ID]],MasterData[],6,0)</f>
        <v>6.7</v>
      </c>
      <c r="L447" s="8">
        <f>InputData[[#This Row],[BUYING PRIZE]]*InputData[[#This Row],[QUANTITY]]</f>
        <v>75</v>
      </c>
      <c r="M447" s="8">
        <f>InputData[[#This Row],[SELLING PRICE]]*InputData[[#This Row],[QUANTITY]]*(1-InputData[[#This Row],[DISCOUNT %]])</f>
        <v>100.5</v>
      </c>
      <c r="N447">
        <f>DAY(InputData[[#This Row],[DATE]])</f>
        <v>10</v>
      </c>
      <c r="O447" t="str">
        <f>TEXT(InputData[[#This Row],[DATE]],"mmm")</f>
        <v>Sep</v>
      </c>
      <c r="P447">
        <f>YEAR(InputData[[#This Row],[DATE]])</f>
        <v>2022</v>
      </c>
    </row>
    <row r="448" spans="1:16" x14ac:dyDescent="0.25">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8">
        <f>VLOOKUP(InputData[[#This Row],[PRODUCT ID]],MasterData[],5,0)</f>
        <v>72</v>
      </c>
      <c r="K448" s="8">
        <f>VLOOKUP(InputData[[#This Row],[PRODUCT ID]],MasterData[],6,0)</f>
        <v>79.92</v>
      </c>
      <c r="L448" s="8">
        <f>InputData[[#This Row],[BUYING PRIZE]]*InputData[[#This Row],[QUANTITY]]</f>
        <v>288</v>
      </c>
      <c r="M448" s="8">
        <f>InputData[[#This Row],[SELLING PRICE]]*InputData[[#This Row],[QUANTITY]]*(1-InputData[[#This Row],[DISCOUNT %]])</f>
        <v>319.68</v>
      </c>
      <c r="N448">
        <f>DAY(InputData[[#This Row],[DATE]])</f>
        <v>10</v>
      </c>
      <c r="O448" t="str">
        <f>TEXT(InputData[[#This Row],[DATE]],"mmm")</f>
        <v>Sep</v>
      </c>
      <c r="P448">
        <f>YEAR(InputData[[#This Row],[DATE]])</f>
        <v>2022</v>
      </c>
    </row>
    <row r="449" spans="1:16" x14ac:dyDescent="0.25">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8">
        <f>VLOOKUP(InputData[[#This Row],[PRODUCT ID]],MasterData[],5,0)</f>
        <v>47</v>
      </c>
      <c r="K449" s="8">
        <f>VLOOKUP(InputData[[#This Row],[PRODUCT ID]],MasterData[],6,0)</f>
        <v>53.11</v>
      </c>
      <c r="L449" s="8">
        <f>InputData[[#This Row],[BUYING PRIZE]]*InputData[[#This Row],[QUANTITY]]</f>
        <v>141</v>
      </c>
      <c r="M449" s="8">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25">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8">
        <f>VLOOKUP(InputData[[#This Row],[PRODUCT ID]],MasterData[],5,0)</f>
        <v>67</v>
      </c>
      <c r="K450" s="8">
        <f>VLOOKUP(InputData[[#This Row],[PRODUCT ID]],MasterData[],6,0)</f>
        <v>85.76</v>
      </c>
      <c r="L450" s="8">
        <f>InputData[[#This Row],[BUYING PRIZE]]*InputData[[#This Row],[QUANTITY]]</f>
        <v>1005</v>
      </c>
      <c r="M450" s="8">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25">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8">
        <f>VLOOKUP(InputData[[#This Row],[PRODUCT ID]],MasterData[],5,0)</f>
        <v>18</v>
      </c>
      <c r="K451" s="8">
        <f>VLOOKUP(InputData[[#This Row],[PRODUCT ID]],MasterData[],6,0)</f>
        <v>24.66</v>
      </c>
      <c r="L451" s="8">
        <f>InputData[[#This Row],[BUYING PRIZE]]*InputData[[#This Row],[QUANTITY]]</f>
        <v>252</v>
      </c>
      <c r="M451" s="8">
        <f>InputData[[#This Row],[SELLING PRICE]]*InputData[[#This Row],[QUANTITY]]*(1-InputData[[#This Row],[DISCOUNT %]])</f>
        <v>345.24</v>
      </c>
      <c r="N451">
        <f>DAY(InputData[[#This Row],[DATE]])</f>
        <v>18</v>
      </c>
      <c r="O451" t="str">
        <f>TEXT(InputData[[#This Row],[DATE]],"mmm")</f>
        <v>Sep</v>
      </c>
      <c r="P451">
        <f>YEAR(InputData[[#This Row],[DATE]])</f>
        <v>2022</v>
      </c>
    </row>
    <row r="452" spans="1:16" x14ac:dyDescent="0.25">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8">
        <f>VLOOKUP(InputData[[#This Row],[PRODUCT ID]],MasterData[],5,0)</f>
        <v>95</v>
      </c>
      <c r="K452" s="8">
        <f>VLOOKUP(InputData[[#This Row],[PRODUCT ID]],MasterData[],6,0)</f>
        <v>119.7</v>
      </c>
      <c r="L452" s="8">
        <f>InputData[[#This Row],[BUYING PRIZE]]*InputData[[#This Row],[QUANTITY]]</f>
        <v>760</v>
      </c>
      <c r="M452" s="8">
        <f>InputData[[#This Row],[SELLING PRICE]]*InputData[[#This Row],[QUANTITY]]*(1-InputData[[#This Row],[DISCOUNT %]])</f>
        <v>957.6</v>
      </c>
      <c r="N452">
        <f>DAY(InputData[[#This Row],[DATE]])</f>
        <v>19</v>
      </c>
      <c r="O452" t="str">
        <f>TEXT(InputData[[#This Row],[DATE]],"mmm")</f>
        <v>Sep</v>
      </c>
      <c r="P452">
        <f>YEAR(InputData[[#This Row],[DATE]])</f>
        <v>2022</v>
      </c>
    </row>
    <row r="453" spans="1:16" x14ac:dyDescent="0.25">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8">
        <f>VLOOKUP(InputData[[#This Row],[PRODUCT ID]],MasterData[],5,0)</f>
        <v>95</v>
      </c>
      <c r="K453" s="8">
        <f>VLOOKUP(InputData[[#This Row],[PRODUCT ID]],MasterData[],6,0)</f>
        <v>119.7</v>
      </c>
      <c r="L453" s="8">
        <f>InputData[[#This Row],[BUYING PRIZE]]*InputData[[#This Row],[QUANTITY]]</f>
        <v>570</v>
      </c>
      <c r="M453" s="8">
        <f>InputData[[#This Row],[SELLING PRICE]]*InputData[[#This Row],[QUANTITY]]*(1-InputData[[#This Row],[DISCOUNT %]])</f>
        <v>718.2</v>
      </c>
      <c r="N453">
        <f>DAY(InputData[[#This Row],[DATE]])</f>
        <v>20</v>
      </c>
      <c r="O453" t="str">
        <f>TEXT(InputData[[#This Row],[DATE]],"mmm")</f>
        <v>Sep</v>
      </c>
      <c r="P453">
        <f>YEAR(InputData[[#This Row],[DATE]])</f>
        <v>2022</v>
      </c>
    </row>
    <row r="454" spans="1:16" x14ac:dyDescent="0.25">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8">
        <f>VLOOKUP(InputData[[#This Row],[PRODUCT ID]],MasterData[],5,0)</f>
        <v>98</v>
      </c>
      <c r="K454" s="8">
        <f>VLOOKUP(InputData[[#This Row],[PRODUCT ID]],MasterData[],6,0)</f>
        <v>103.88</v>
      </c>
      <c r="L454" s="8">
        <f>InputData[[#This Row],[BUYING PRIZE]]*InputData[[#This Row],[QUANTITY]]</f>
        <v>980</v>
      </c>
      <c r="M454" s="8">
        <f>InputData[[#This Row],[SELLING PRICE]]*InputData[[#This Row],[QUANTITY]]*(1-InputData[[#This Row],[DISCOUNT %]])</f>
        <v>1038.8</v>
      </c>
      <c r="N454">
        <f>DAY(InputData[[#This Row],[DATE]])</f>
        <v>20</v>
      </c>
      <c r="O454" t="str">
        <f>TEXT(InputData[[#This Row],[DATE]],"mmm")</f>
        <v>Sep</v>
      </c>
      <c r="P454">
        <f>YEAR(InputData[[#This Row],[DATE]])</f>
        <v>2022</v>
      </c>
    </row>
    <row r="455" spans="1:16" x14ac:dyDescent="0.25">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8">
        <f>VLOOKUP(InputData[[#This Row],[PRODUCT ID]],MasterData[],5,0)</f>
        <v>37</v>
      </c>
      <c r="K455" s="8">
        <f>VLOOKUP(InputData[[#This Row],[PRODUCT ID]],MasterData[],6,0)</f>
        <v>49.21</v>
      </c>
      <c r="L455" s="8">
        <f>InputData[[#This Row],[BUYING PRIZE]]*InputData[[#This Row],[QUANTITY]]</f>
        <v>518</v>
      </c>
      <c r="M455" s="8">
        <f>InputData[[#This Row],[SELLING PRICE]]*InputData[[#This Row],[QUANTITY]]*(1-InputData[[#This Row],[DISCOUNT %]])</f>
        <v>688.94</v>
      </c>
      <c r="N455">
        <f>DAY(InputData[[#This Row],[DATE]])</f>
        <v>21</v>
      </c>
      <c r="O455" t="str">
        <f>TEXT(InputData[[#This Row],[DATE]],"mmm")</f>
        <v>Sep</v>
      </c>
      <c r="P455">
        <f>YEAR(InputData[[#This Row],[DATE]])</f>
        <v>2022</v>
      </c>
    </row>
    <row r="456" spans="1:16" x14ac:dyDescent="0.25">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8">
        <f>VLOOKUP(InputData[[#This Row],[PRODUCT ID]],MasterData[],5,0)</f>
        <v>18</v>
      </c>
      <c r="K456" s="8">
        <f>VLOOKUP(InputData[[#This Row],[PRODUCT ID]],MasterData[],6,0)</f>
        <v>24.66</v>
      </c>
      <c r="L456" s="8">
        <f>InputData[[#This Row],[BUYING PRIZE]]*InputData[[#This Row],[QUANTITY]]</f>
        <v>90</v>
      </c>
      <c r="M456" s="8">
        <f>InputData[[#This Row],[SELLING PRICE]]*InputData[[#This Row],[QUANTITY]]*(1-InputData[[#This Row],[DISCOUNT %]])</f>
        <v>123.3</v>
      </c>
      <c r="N456">
        <f>DAY(InputData[[#This Row],[DATE]])</f>
        <v>21</v>
      </c>
      <c r="O456" t="str">
        <f>TEXT(InputData[[#This Row],[DATE]],"mmm")</f>
        <v>Sep</v>
      </c>
      <c r="P456">
        <f>YEAR(InputData[[#This Row],[DATE]])</f>
        <v>2022</v>
      </c>
    </row>
    <row r="457" spans="1:16" x14ac:dyDescent="0.25">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8">
        <f>VLOOKUP(InputData[[#This Row],[PRODUCT ID]],MasterData[],5,0)</f>
        <v>67</v>
      </c>
      <c r="K457" s="8">
        <f>VLOOKUP(InputData[[#This Row],[PRODUCT ID]],MasterData[],6,0)</f>
        <v>83.08</v>
      </c>
      <c r="L457" s="8">
        <f>InputData[[#This Row],[BUYING PRIZE]]*InputData[[#This Row],[QUANTITY]]</f>
        <v>804</v>
      </c>
      <c r="M457" s="8">
        <f>InputData[[#This Row],[SELLING PRICE]]*InputData[[#This Row],[QUANTITY]]*(1-InputData[[#This Row],[DISCOUNT %]])</f>
        <v>996.96</v>
      </c>
      <c r="N457">
        <f>DAY(InputData[[#This Row],[DATE]])</f>
        <v>22</v>
      </c>
      <c r="O457" t="str">
        <f>TEXT(InputData[[#This Row],[DATE]],"mmm")</f>
        <v>Sep</v>
      </c>
      <c r="P457">
        <f>YEAR(InputData[[#This Row],[DATE]])</f>
        <v>2022</v>
      </c>
    </row>
    <row r="458" spans="1:16" x14ac:dyDescent="0.25">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8">
        <f>VLOOKUP(InputData[[#This Row],[PRODUCT ID]],MasterData[],5,0)</f>
        <v>73</v>
      </c>
      <c r="K458" s="8">
        <f>VLOOKUP(InputData[[#This Row],[PRODUCT ID]],MasterData[],6,0)</f>
        <v>94.17</v>
      </c>
      <c r="L458" s="8">
        <f>InputData[[#This Row],[BUYING PRIZE]]*InputData[[#This Row],[QUANTITY]]</f>
        <v>876</v>
      </c>
      <c r="M458" s="8">
        <f>InputData[[#This Row],[SELLING PRICE]]*InputData[[#This Row],[QUANTITY]]*(1-InputData[[#This Row],[DISCOUNT %]])</f>
        <v>1130.04</v>
      </c>
      <c r="N458">
        <f>DAY(InputData[[#This Row],[DATE]])</f>
        <v>23</v>
      </c>
      <c r="O458" t="str">
        <f>TEXT(InputData[[#This Row],[DATE]],"mmm")</f>
        <v>Sep</v>
      </c>
      <c r="P458">
        <f>YEAR(InputData[[#This Row],[DATE]])</f>
        <v>2022</v>
      </c>
    </row>
    <row r="459" spans="1:16" x14ac:dyDescent="0.25">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8">
        <f>VLOOKUP(InputData[[#This Row],[PRODUCT ID]],MasterData[],5,0)</f>
        <v>89</v>
      </c>
      <c r="K459" s="8">
        <f>VLOOKUP(InputData[[#This Row],[PRODUCT ID]],MasterData[],6,0)</f>
        <v>117.48</v>
      </c>
      <c r="L459" s="8">
        <f>InputData[[#This Row],[BUYING PRIZE]]*InputData[[#This Row],[QUANTITY]]</f>
        <v>1246</v>
      </c>
      <c r="M459" s="8">
        <f>InputData[[#This Row],[SELLING PRICE]]*InputData[[#This Row],[QUANTITY]]*(1-InputData[[#This Row],[DISCOUNT %]])</f>
        <v>1644.72</v>
      </c>
      <c r="N459">
        <f>DAY(InputData[[#This Row],[DATE]])</f>
        <v>24</v>
      </c>
      <c r="O459" t="str">
        <f>TEXT(InputData[[#This Row],[DATE]],"mmm")</f>
        <v>Sep</v>
      </c>
      <c r="P459">
        <f>YEAR(InputData[[#This Row],[DATE]])</f>
        <v>2022</v>
      </c>
    </row>
    <row r="460" spans="1:16" x14ac:dyDescent="0.25">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8">
        <f>VLOOKUP(InputData[[#This Row],[PRODUCT ID]],MasterData[],5,0)</f>
        <v>89</v>
      </c>
      <c r="K460" s="8">
        <f>VLOOKUP(InputData[[#This Row],[PRODUCT ID]],MasterData[],6,0)</f>
        <v>117.48</v>
      </c>
      <c r="L460" s="8">
        <f>InputData[[#This Row],[BUYING PRIZE]]*InputData[[#This Row],[QUANTITY]]</f>
        <v>712</v>
      </c>
      <c r="M460" s="8">
        <f>InputData[[#This Row],[SELLING PRICE]]*InputData[[#This Row],[QUANTITY]]*(1-InputData[[#This Row],[DISCOUNT %]])</f>
        <v>939.84</v>
      </c>
      <c r="N460">
        <f>DAY(InputData[[#This Row],[DATE]])</f>
        <v>24</v>
      </c>
      <c r="O460" t="str">
        <f>TEXT(InputData[[#This Row],[DATE]],"mmm")</f>
        <v>Sep</v>
      </c>
      <c r="P460">
        <f>YEAR(InputData[[#This Row],[DATE]])</f>
        <v>2022</v>
      </c>
    </row>
    <row r="461" spans="1:16" x14ac:dyDescent="0.25">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8">
        <f>VLOOKUP(InputData[[#This Row],[PRODUCT ID]],MasterData[],5,0)</f>
        <v>90</v>
      </c>
      <c r="K461" s="8">
        <f>VLOOKUP(InputData[[#This Row],[PRODUCT ID]],MasterData[],6,0)</f>
        <v>96.3</v>
      </c>
      <c r="L461" s="8">
        <f>InputData[[#This Row],[BUYING PRIZE]]*InputData[[#This Row],[QUANTITY]]</f>
        <v>360</v>
      </c>
      <c r="M461" s="8">
        <f>InputData[[#This Row],[SELLING PRICE]]*InputData[[#This Row],[QUANTITY]]*(1-InputData[[#This Row],[DISCOUNT %]])</f>
        <v>385.2</v>
      </c>
      <c r="N461">
        <f>DAY(InputData[[#This Row],[DATE]])</f>
        <v>27</v>
      </c>
      <c r="O461" t="str">
        <f>TEXT(InputData[[#This Row],[DATE]],"mmm")</f>
        <v>Sep</v>
      </c>
      <c r="P461">
        <f>YEAR(InputData[[#This Row],[DATE]])</f>
        <v>2022</v>
      </c>
    </row>
    <row r="462" spans="1:16" x14ac:dyDescent="0.25">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8">
        <f>VLOOKUP(InputData[[#This Row],[PRODUCT ID]],MasterData[],5,0)</f>
        <v>76</v>
      </c>
      <c r="K462" s="8">
        <f>VLOOKUP(InputData[[#This Row],[PRODUCT ID]],MasterData[],6,0)</f>
        <v>82.08</v>
      </c>
      <c r="L462" s="8">
        <f>InputData[[#This Row],[BUYING PRIZE]]*InputData[[#This Row],[QUANTITY]]</f>
        <v>684</v>
      </c>
      <c r="M462" s="8">
        <f>InputData[[#This Row],[SELLING PRICE]]*InputData[[#This Row],[QUANTITY]]*(1-InputData[[#This Row],[DISCOUNT %]])</f>
        <v>738.72</v>
      </c>
      <c r="N462">
        <f>DAY(InputData[[#This Row],[DATE]])</f>
        <v>27</v>
      </c>
      <c r="O462" t="str">
        <f>TEXT(InputData[[#This Row],[DATE]],"mmm")</f>
        <v>Sep</v>
      </c>
      <c r="P462">
        <f>YEAR(InputData[[#This Row],[DATE]])</f>
        <v>2022</v>
      </c>
    </row>
    <row r="463" spans="1:16" x14ac:dyDescent="0.25">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8">
        <f>VLOOKUP(InputData[[#This Row],[PRODUCT ID]],MasterData[],5,0)</f>
        <v>72</v>
      </c>
      <c r="K463" s="8">
        <f>VLOOKUP(InputData[[#This Row],[PRODUCT ID]],MasterData[],6,0)</f>
        <v>79.92</v>
      </c>
      <c r="L463" s="8">
        <f>InputData[[#This Row],[BUYING PRIZE]]*InputData[[#This Row],[QUANTITY]]</f>
        <v>216</v>
      </c>
      <c r="M463" s="8">
        <f>InputData[[#This Row],[SELLING PRICE]]*InputData[[#This Row],[QUANTITY]]*(1-InputData[[#This Row],[DISCOUNT %]])</f>
        <v>239.76</v>
      </c>
      <c r="N463">
        <f>DAY(InputData[[#This Row],[DATE]])</f>
        <v>27</v>
      </c>
      <c r="O463" t="str">
        <f>TEXT(InputData[[#This Row],[DATE]],"mmm")</f>
        <v>Sep</v>
      </c>
      <c r="P463">
        <f>YEAR(InputData[[#This Row],[DATE]])</f>
        <v>2022</v>
      </c>
    </row>
    <row r="464" spans="1:16" x14ac:dyDescent="0.25">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8">
        <f>VLOOKUP(InputData[[#This Row],[PRODUCT ID]],MasterData[],5,0)</f>
        <v>55</v>
      </c>
      <c r="K464" s="8">
        <f>VLOOKUP(InputData[[#This Row],[PRODUCT ID]],MasterData[],6,0)</f>
        <v>58.3</v>
      </c>
      <c r="L464" s="8">
        <f>InputData[[#This Row],[BUYING PRIZE]]*InputData[[#This Row],[QUANTITY]]</f>
        <v>715</v>
      </c>
      <c r="M464" s="8">
        <f>InputData[[#This Row],[SELLING PRICE]]*InputData[[#This Row],[QUANTITY]]*(1-InputData[[#This Row],[DISCOUNT %]])</f>
        <v>757.9</v>
      </c>
      <c r="N464">
        <f>DAY(InputData[[#This Row],[DATE]])</f>
        <v>29</v>
      </c>
      <c r="O464" t="str">
        <f>TEXT(InputData[[#This Row],[DATE]],"mmm")</f>
        <v>Sep</v>
      </c>
      <c r="P464">
        <f>YEAR(InputData[[#This Row],[DATE]])</f>
        <v>2022</v>
      </c>
    </row>
    <row r="465" spans="1:16" x14ac:dyDescent="0.25">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8">
        <f>VLOOKUP(InputData[[#This Row],[PRODUCT ID]],MasterData[],5,0)</f>
        <v>44</v>
      </c>
      <c r="K465" s="8">
        <f>VLOOKUP(InputData[[#This Row],[PRODUCT ID]],MasterData[],6,0)</f>
        <v>48.4</v>
      </c>
      <c r="L465" s="8">
        <f>InputData[[#This Row],[BUYING PRIZE]]*InputData[[#This Row],[QUANTITY]]</f>
        <v>220</v>
      </c>
      <c r="M465" s="8">
        <f>InputData[[#This Row],[SELLING PRICE]]*InputData[[#This Row],[QUANTITY]]*(1-InputData[[#This Row],[DISCOUNT %]])</f>
        <v>242</v>
      </c>
      <c r="N465">
        <f>DAY(InputData[[#This Row],[DATE]])</f>
        <v>3</v>
      </c>
      <c r="O465" t="str">
        <f>TEXT(InputData[[#This Row],[DATE]],"mmm")</f>
        <v>Oct</v>
      </c>
      <c r="P465">
        <f>YEAR(InputData[[#This Row],[DATE]])</f>
        <v>2022</v>
      </c>
    </row>
    <row r="466" spans="1:16" x14ac:dyDescent="0.25">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8">
        <f>VLOOKUP(InputData[[#This Row],[PRODUCT ID]],MasterData[],5,0)</f>
        <v>43</v>
      </c>
      <c r="K466" s="8">
        <f>VLOOKUP(InputData[[#This Row],[PRODUCT ID]],MasterData[],6,0)</f>
        <v>47.730000000000004</v>
      </c>
      <c r="L466" s="8">
        <f>InputData[[#This Row],[BUYING PRIZE]]*InputData[[#This Row],[QUANTITY]]</f>
        <v>645</v>
      </c>
      <c r="M466" s="8">
        <f>InputData[[#This Row],[SELLING PRICE]]*InputData[[#This Row],[QUANTITY]]*(1-InputData[[#This Row],[DISCOUNT %]])</f>
        <v>715.95</v>
      </c>
      <c r="N466">
        <f>DAY(InputData[[#This Row],[DATE]])</f>
        <v>4</v>
      </c>
      <c r="O466" t="str">
        <f>TEXT(InputData[[#This Row],[DATE]],"mmm")</f>
        <v>Oct</v>
      </c>
      <c r="P466">
        <f>YEAR(InputData[[#This Row],[DATE]])</f>
        <v>2022</v>
      </c>
    </row>
    <row r="467" spans="1:16" x14ac:dyDescent="0.25">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8">
        <f>VLOOKUP(InputData[[#This Row],[PRODUCT ID]],MasterData[],5,0)</f>
        <v>5</v>
      </c>
      <c r="K467" s="8">
        <f>VLOOKUP(InputData[[#This Row],[PRODUCT ID]],MasterData[],6,0)</f>
        <v>6.7</v>
      </c>
      <c r="L467" s="8">
        <f>InputData[[#This Row],[BUYING PRIZE]]*InputData[[#This Row],[QUANTITY]]</f>
        <v>5</v>
      </c>
      <c r="M467" s="8">
        <f>InputData[[#This Row],[SELLING PRICE]]*InputData[[#This Row],[QUANTITY]]*(1-InputData[[#This Row],[DISCOUNT %]])</f>
        <v>6.7</v>
      </c>
      <c r="N467">
        <f>DAY(InputData[[#This Row],[DATE]])</f>
        <v>6</v>
      </c>
      <c r="O467" t="str">
        <f>TEXT(InputData[[#This Row],[DATE]],"mmm")</f>
        <v>Oct</v>
      </c>
      <c r="P467">
        <f>YEAR(InputData[[#This Row],[DATE]])</f>
        <v>2022</v>
      </c>
    </row>
    <row r="468" spans="1:16" x14ac:dyDescent="0.25">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8">
        <f>VLOOKUP(InputData[[#This Row],[PRODUCT ID]],MasterData[],5,0)</f>
        <v>72</v>
      </c>
      <c r="K468" s="8">
        <f>VLOOKUP(InputData[[#This Row],[PRODUCT ID]],MasterData[],6,0)</f>
        <v>79.92</v>
      </c>
      <c r="L468" s="8">
        <f>InputData[[#This Row],[BUYING PRIZE]]*InputData[[#This Row],[QUANTITY]]</f>
        <v>1008</v>
      </c>
      <c r="M468" s="8">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25">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8">
        <f>VLOOKUP(InputData[[#This Row],[PRODUCT ID]],MasterData[],5,0)</f>
        <v>150</v>
      </c>
      <c r="K469" s="8">
        <f>VLOOKUP(InputData[[#This Row],[PRODUCT ID]],MasterData[],6,0)</f>
        <v>210</v>
      </c>
      <c r="L469" s="8">
        <f>InputData[[#This Row],[BUYING PRIZE]]*InputData[[#This Row],[QUANTITY]]</f>
        <v>1350</v>
      </c>
      <c r="M469" s="8">
        <f>InputData[[#This Row],[SELLING PRICE]]*InputData[[#This Row],[QUANTITY]]*(1-InputData[[#This Row],[DISCOUNT %]])</f>
        <v>1890</v>
      </c>
      <c r="N469">
        <f>DAY(InputData[[#This Row],[DATE]])</f>
        <v>10</v>
      </c>
      <c r="O469" t="str">
        <f>TEXT(InputData[[#This Row],[DATE]],"mmm")</f>
        <v>Oct</v>
      </c>
      <c r="P469">
        <f>YEAR(InputData[[#This Row],[DATE]])</f>
        <v>2022</v>
      </c>
    </row>
    <row r="470" spans="1:16" x14ac:dyDescent="0.25">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8">
        <f>VLOOKUP(InputData[[#This Row],[PRODUCT ID]],MasterData[],5,0)</f>
        <v>76</v>
      </c>
      <c r="K470" s="8">
        <f>VLOOKUP(InputData[[#This Row],[PRODUCT ID]],MasterData[],6,0)</f>
        <v>82.08</v>
      </c>
      <c r="L470" s="8">
        <f>InputData[[#This Row],[BUYING PRIZE]]*InputData[[#This Row],[QUANTITY]]</f>
        <v>912</v>
      </c>
      <c r="M470" s="8">
        <f>InputData[[#This Row],[SELLING PRICE]]*InputData[[#This Row],[QUANTITY]]*(1-InputData[[#This Row],[DISCOUNT %]])</f>
        <v>984.96</v>
      </c>
      <c r="N470">
        <f>DAY(InputData[[#This Row],[DATE]])</f>
        <v>10</v>
      </c>
      <c r="O470" t="str">
        <f>TEXT(InputData[[#This Row],[DATE]],"mmm")</f>
        <v>Oct</v>
      </c>
      <c r="P470">
        <f>YEAR(InputData[[#This Row],[DATE]])</f>
        <v>2022</v>
      </c>
    </row>
    <row r="471" spans="1:16" x14ac:dyDescent="0.25">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8">
        <f>VLOOKUP(InputData[[#This Row],[PRODUCT ID]],MasterData[],5,0)</f>
        <v>83</v>
      </c>
      <c r="K471" s="8">
        <f>VLOOKUP(InputData[[#This Row],[PRODUCT ID]],MasterData[],6,0)</f>
        <v>94.62</v>
      </c>
      <c r="L471" s="8">
        <f>InputData[[#This Row],[BUYING PRIZE]]*InputData[[#This Row],[QUANTITY]]</f>
        <v>830</v>
      </c>
      <c r="M471" s="8">
        <f>InputData[[#This Row],[SELLING PRICE]]*InputData[[#This Row],[QUANTITY]]*(1-InputData[[#This Row],[DISCOUNT %]])</f>
        <v>946.2</v>
      </c>
      <c r="N471">
        <f>DAY(InputData[[#This Row],[DATE]])</f>
        <v>11</v>
      </c>
      <c r="O471" t="str">
        <f>TEXT(InputData[[#This Row],[DATE]],"mmm")</f>
        <v>Oct</v>
      </c>
      <c r="P471">
        <f>YEAR(InputData[[#This Row],[DATE]])</f>
        <v>2022</v>
      </c>
    </row>
    <row r="472" spans="1:16" x14ac:dyDescent="0.25">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8">
        <f>VLOOKUP(InputData[[#This Row],[PRODUCT ID]],MasterData[],5,0)</f>
        <v>105</v>
      </c>
      <c r="K472" s="8">
        <f>VLOOKUP(InputData[[#This Row],[PRODUCT ID]],MasterData[],6,0)</f>
        <v>142.80000000000001</v>
      </c>
      <c r="L472" s="8">
        <f>InputData[[#This Row],[BUYING PRIZE]]*InputData[[#This Row],[QUANTITY]]</f>
        <v>1575</v>
      </c>
      <c r="M472" s="8">
        <f>InputData[[#This Row],[SELLING PRICE]]*InputData[[#This Row],[QUANTITY]]*(1-InputData[[#This Row],[DISCOUNT %]])</f>
        <v>2142</v>
      </c>
      <c r="N472">
        <f>DAY(InputData[[#This Row],[DATE]])</f>
        <v>13</v>
      </c>
      <c r="O472" t="str">
        <f>TEXT(InputData[[#This Row],[DATE]],"mmm")</f>
        <v>Oct</v>
      </c>
      <c r="P472">
        <f>YEAR(InputData[[#This Row],[DATE]])</f>
        <v>2022</v>
      </c>
    </row>
    <row r="473" spans="1:16" x14ac:dyDescent="0.25">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8">
        <f>VLOOKUP(InputData[[#This Row],[PRODUCT ID]],MasterData[],5,0)</f>
        <v>76</v>
      </c>
      <c r="K473" s="8">
        <f>VLOOKUP(InputData[[#This Row],[PRODUCT ID]],MasterData[],6,0)</f>
        <v>82.08</v>
      </c>
      <c r="L473" s="8">
        <f>InputData[[#This Row],[BUYING PRIZE]]*InputData[[#This Row],[QUANTITY]]</f>
        <v>1140</v>
      </c>
      <c r="M473" s="8">
        <f>InputData[[#This Row],[SELLING PRICE]]*InputData[[#This Row],[QUANTITY]]*(1-InputData[[#This Row],[DISCOUNT %]])</f>
        <v>1231.2</v>
      </c>
      <c r="N473">
        <f>DAY(InputData[[#This Row],[DATE]])</f>
        <v>14</v>
      </c>
      <c r="O473" t="str">
        <f>TEXT(InputData[[#This Row],[DATE]],"mmm")</f>
        <v>Oct</v>
      </c>
      <c r="P473">
        <f>YEAR(InputData[[#This Row],[DATE]])</f>
        <v>2022</v>
      </c>
    </row>
    <row r="474" spans="1:16" x14ac:dyDescent="0.25">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8">
        <f>VLOOKUP(InputData[[#This Row],[PRODUCT ID]],MasterData[],5,0)</f>
        <v>12</v>
      </c>
      <c r="K474" s="8">
        <f>VLOOKUP(InputData[[#This Row],[PRODUCT ID]],MasterData[],6,0)</f>
        <v>15.719999999999999</v>
      </c>
      <c r="L474" s="8">
        <f>InputData[[#This Row],[BUYING PRIZE]]*InputData[[#This Row],[QUANTITY]]</f>
        <v>120</v>
      </c>
      <c r="M474" s="8">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25">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8">
        <f>VLOOKUP(InputData[[#This Row],[PRODUCT ID]],MasterData[],5,0)</f>
        <v>90</v>
      </c>
      <c r="K475" s="8">
        <f>VLOOKUP(InputData[[#This Row],[PRODUCT ID]],MasterData[],6,0)</f>
        <v>96.3</v>
      </c>
      <c r="L475" s="8">
        <f>InputData[[#This Row],[BUYING PRIZE]]*InputData[[#This Row],[QUANTITY]]</f>
        <v>270</v>
      </c>
      <c r="M475" s="8">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25">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8">
        <f>VLOOKUP(InputData[[#This Row],[PRODUCT ID]],MasterData[],5,0)</f>
        <v>144</v>
      </c>
      <c r="K476" s="8">
        <f>VLOOKUP(InputData[[#This Row],[PRODUCT ID]],MasterData[],6,0)</f>
        <v>156.96</v>
      </c>
      <c r="L476" s="8">
        <f>InputData[[#This Row],[BUYING PRIZE]]*InputData[[#This Row],[QUANTITY]]</f>
        <v>2016</v>
      </c>
      <c r="M476" s="8">
        <f>InputData[[#This Row],[SELLING PRICE]]*InputData[[#This Row],[QUANTITY]]*(1-InputData[[#This Row],[DISCOUNT %]])</f>
        <v>2197.44</v>
      </c>
      <c r="N476">
        <f>DAY(InputData[[#This Row],[DATE]])</f>
        <v>23</v>
      </c>
      <c r="O476" t="str">
        <f>TEXT(InputData[[#This Row],[DATE]],"mmm")</f>
        <v>Oct</v>
      </c>
      <c r="P476">
        <f>YEAR(InputData[[#This Row],[DATE]])</f>
        <v>2022</v>
      </c>
    </row>
    <row r="477" spans="1:16" x14ac:dyDescent="0.25">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8">
        <f>VLOOKUP(InputData[[#This Row],[PRODUCT ID]],MasterData[],5,0)</f>
        <v>120</v>
      </c>
      <c r="K477" s="8">
        <f>VLOOKUP(InputData[[#This Row],[PRODUCT ID]],MasterData[],6,0)</f>
        <v>162</v>
      </c>
      <c r="L477" s="8">
        <f>InputData[[#This Row],[BUYING PRIZE]]*InputData[[#This Row],[QUANTITY]]</f>
        <v>360</v>
      </c>
      <c r="M477" s="8">
        <f>InputData[[#This Row],[SELLING PRICE]]*InputData[[#This Row],[QUANTITY]]*(1-InputData[[#This Row],[DISCOUNT %]])</f>
        <v>486</v>
      </c>
      <c r="N477">
        <f>DAY(InputData[[#This Row],[DATE]])</f>
        <v>30</v>
      </c>
      <c r="O477" t="str">
        <f>TEXT(InputData[[#This Row],[DATE]],"mmm")</f>
        <v>Oct</v>
      </c>
      <c r="P477">
        <f>YEAR(InputData[[#This Row],[DATE]])</f>
        <v>2022</v>
      </c>
    </row>
    <row r="478" spans="1:16" x14ac:dyDescent="0.25">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8">
        <f>VLOOKUP(InputData[[#This Row],[PRODUCT ID]],MasterData[],5,0)</f>
        <v>72</v>
      </c>
      <c r="K478" s="8">
        <f>VLOOKUP(InputData[[#This Row],[PRODUCT ID]],MasterData[],6,0)</f>
        <v>79.92</v>
      </c>
      <c r="L478" s="8">
        <f>InputData[[#This Row],[BUYING PRIZE]]*InputData[[#This Row],[QUANTITY]]</f>
        <v>576</v>
      </c>
      <c r="M478" s="8">
        <f>InputData[[#This Row],[SELLING PRICE]]*InputData[[#This Row],[QUANTITY]]*(1-InputData[[#This Row],[DISCOUNT %]])</f>
        <v>639.36</v>
      </c>
      <c r="N478">
        <f>DAY(InputData[[#This Row],[DATE]])</f>
        <v>31</v>
      </c>
      <c r="O478" t="str">
        <f>TEXT(InputData[[#This Row],[DATE]],"mmm")</f>
        <v>Oct</v>
      </c>
      <c r="P478">
        <f>YEAR(InputData[[#This Row],[DATE]])</f>
        <v>2022</v>
      </c>
    </row>
    <row r="479" spans="1:16" x14ac:dyDescent="0.25">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8">
        <f>VLOOKUP(InputData[[#This Row],[PRODUCT ID]],MasterData[],5,0)</f>
        <v>73</v>
      </c>
      <c r="K479" s="8">
        <f>VLOOKUP(InputData[[#This Row],[PRODUCT ID]],MasterData[],6,0)</f>
        <v>94.17</v>
      </c>
      <c r="L479" s="8">
        <f>InputData[[#This Row],[BUYING PRIZE]]*InputData[[#This Row],[QUANTITY]]</f>
        <v>1095</v>
      </c>
      <c r="M479" s="8">
        <f>InputData[[#This Row],[SELLING PRICE]]*InputData[[#This Row],[QUANTITY]]*(1-InputData[[#This Row],[DISCOUNT %]])</f>
        <v>1412.55</v>
      </c>
      <c r="N479">
        <f>DAY(InputData[[#This Row],[DATE]])</f>
        <v>1</v>
      </c>
      <c r="O479" t="str">
        <f>TEXT(InputData[[#This Row],[DATE]],"mmm")</f>
        <v>Nov</v>
      </c>
      <c r="P479">
        <f>YEAR(InputData[[#This Row],[DATE]])</f>
        <v>2022</v>
      </c>
    </row>
    <row r="480" spans="1:16" x14ac:dyDescent="0.25">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8">
        <f>VLOOKUP(InputData[[#This Row],[PRODUCT ID]],MasterData[],5,0)</f>
        <v>12</v>
      </c>
      <c r="K480" s="8">
        <f>VLOOKUP(InputData[[#This Row],[PRODUCT ID]],MasterData[],6,0)</f>
        <v>15.719999999999999</v>
      </c>
      <c r="L480" s="8">
        <f>InputData[[#This Row],[BUYING PRIZE]]*InputData[[#This Row],[QUANTITY]]</f>
        <v>180</v>
      </c>
      <c r="M480" s="8">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25">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8">
        <f>VLOOKUP(InputData[[#This Row],[PRODUCT ID]],MasterData[],5,0)</f>
        <v>148</v>
      </c>
      <c r="K481" s="8">
        <f>VLOOKUP(InputData[[#This Row],[PRODUCT ID]],MasterData[],6,0)</f>
        <v>201.28</v>
      </c>
      <c r="L481" s="8">
        <f>InputData[[#This Row],[BUYING PRIZE]]*InputData[[#This Row],[QUANTITY]]</f>
        <v>2220</v>
      </c>
      <c r="M481" s="8">
        <f>InputData[[#This Row],[SELLING PRICE]]*InputData[[#This Row],[QUANTITY]]*(1-InputData[[#This Row],[DISCOUNT %]])</f>
        <v>3019.2</v>
      </c>
      <c r="N481">
        <f>DAY(InputData[[#This Row],[DATE]])</f>
        <v>2</v>
      </c>
      <c r="O481" t="str">
        <f>TEXT(InputData[[#This Row],[DATE]],"mmm")</f>
        <v>Nov</v>
      </c>
      <c r="P481">
        <f>YEAR(InputData[[#This Row],[DATE]])</f>
        <v>2022</v>
      </c>
    </row>
    <row r="482" spans="1:16" x14ac:dyDescent="0.25">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8">
        <f>VLOOKUP(InputData[[#This Row],[PRODUCT ID]],MasterData[],5,0)</f>
        <v>5</v>
      </c>
      <c r="K482" s="8">
        <f>VLOOKUP(InputData[[#This Row],[PRODUCT ID]],MasterData[],6,0)</f>
        <v>6.7</v>
      </c>
      <c r="L482" s="8">
        <f>InputData[[#This Row],[BUYING PRIZE]]*InputData[[#This Row],[QUANTITY]]</f>
        <v>25</v>
      </c>
      <c r="M482" s="8">
        <f>InputData[[#This Row],[SELLING PRICE]]*InputData[[#This Row],[QUANTITY]]*(1-InputData[[#This Row],[DISCOUNT %]])</f>
        <v>33.5</v>
      </c>
      <c r="N482">
        <f>DAY(InputData[[#This Row],[DATE]])</f>
        <v>2</v>
      </c>
      <c r="O482" t="str">
        <f>TEXT(InputData[[#This Row],[DATE]],"mmm")</f>
        <v>Nov</v>
      </c>
      <c r="P482">
        <f>YEAR(InputData[[#This Row],[DATE]])</f>
        <v>2022</v>
      </c>
    </row>
    <row r="483" spans="1:16" x14ac:dyDescent="0.25">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8">
        <f>VLOOKUP(InputData[[#This Row],[PRODUCT ID]],MasterData[],5,0)</f>
        <v>61</v>
      </c>
      <c r="K483" s="8">
        <f>VLOOKUP(InputData[[#This Row],[PRODUCT ID]],MasterData[],6,0)</f>
        <v>76.25</v>
      </c>
      <c r="L483" s="8">
        <f>InputData[[#This Row],[BUYING PRIZE]]*InputData[[#This Row],[QUANTITY]]</f>
        <v>671</v>
      </c>
      <c r="M483" s="8">
        <f>InputData[[#This Row],[SELLING PRICE]]*InputData[[#This Row],[QUANTITY]]*(1-InputData[[#This Row],[DISCOUNT %]])</f>
        <v>838.75</v>
      </c>
      <c r="N483">
        <f>DAY(InputData[[#This Row],[DATE]])</f>
        <v>3</v>
      </c>
      <c r="O483" t="str">
        <f>TEXT(InputData[[#This Row],[DATE]],"mmm")</f>
        <v>Nov</v>
      </c>
      <c r="P483">
        <f>YEAR(InputData[[#This Row],[DATE]])</f>
        <v>2022</v>
      </c>
    </row>
    <row r="484" spans="1:16" x14ac:dyDescent="0.25">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8">
        <f>VLOOKUP(InputData[[#This Row],[PRODUCT ID]],MasterData[],5,0)</f>
        <v>83</v>
      </c>
      <c r="K484" s="8">
        <f>VLOOKUP(InputData[[#This Row],[PRODUCT ID]],MasterData[],6,0)</f>
        <v>94.62</v>
      </c>
      <c r="L484" s="8">
        <f>InputData[[#This Row],[BUYING PRIZE]]*InputData[[#This Row],[QUANTITY]]</f>
        <v>830</v>
      </c>
      <c r="M484" s="8">
        <f>InputData[[#This Row],[SELLING PRICE]]*InputData[[#This Row],[QUANTITY]]*(1-InputData[[#This Row],[DISCOUNT %]])</f>
        <v>946.2</v>
      </c>
      <c r="N484">
        <f>DAY(InputData[[#This Row],[DATE]])</f>
        <v>4</v>
      </c>
      <c r="O484" t="str">
        <f>TEXT(InputData[[#This Row],[DATE]],"mmm")</f>
        <v>Nov</v>
      </c>
      <c r="P484">
        <f>YEAR(InputData[[#This Row],[DATE]])</f>
        <v>2022</v>
      </c>
    </row>
    <row r="485" spans="1:16" x14ac:dyDescent="0.25">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8">
        <f>VLOOKUP(InputData[[#This Row],[PRODUCT ID]],MasterData[],5,0)</f>
        <v>150</v>
      </c>
      <c r="K485" s="8">
        <f>VLOOKUP(InputData[[#This Row],[PRODUCT ID]],MasterData[],6,0)</f>
        <v>210</v>
      </c>
      <c r="L485" s="8">
        <f>InputData[[#This Row],[BUYING PRIZE]]*InputData[[#This Row],[QUANTITY]]</f>
        <v>2250</v>
      </c>
      <c r="M485" s="8">
        <f>InputData[[#This Row],[SELLING PRICE]]*InputData[[#This Row],[QUANTITY]]*(1-InputData[[#This Row],[DISCOUNT %]])</f>
        <v>3150</v>
      </c>
      <c r="N485">
        <f>DAY(InputData[[#This Row],[DATE]])</f>
        <v>5</v>
      </c>
      <c r="O485" t="str">
        <f>TEXT(InputData[[#This Row],[DATE]],"mmm")</f>
        <v>Nov</v>
      </c>
      <c r="P485">
        <f>YEAR(InputData[[#This Row],[DATE]])</f>
        <v>2022</v>
      </c>
    </row>
    <row r="486" spans="1:16" x14ac:dyDescent="0.25">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8">
        <f>VLOOKUP(InputData[[#This Row],[PRODUCT ID]],MasterData[],5,0)</f>
        <v>67</v>
      </c>
      <c r="K486" s="8">
        <f>VLOOKUP(InputData[[#This Row],[PRODUCT ID]],MasterData[],6,0)</f>
        <v>83.08</v>
      </c>
      <c r="L486" s="8">
        <f>InputData[[#This Row],[BUYING PRIZE]]*InputData[[#This Row],[QUANTITY]]</f>
        <v>871</v>
      </c>
      <c r="M486" s="8">
        <f>InputData[[#This Row],[SELLING PRICE]]*InputData[[#This Row],[QUANTITY]]*(1-InputData[[#This Row],[DISCOUNT %]])</f>
        <v>1080.04</v>
      </c>
      <c r="N486">
        <f>DAY(InputData[[#This Row],[DATE]])</f>
        <v>6</v>
      </c>
      <c r="O486" t="str">
        <f>TEXT(InputData[[#This Row],[DATE]],"mmm")</f>
        <v>Nov</v>
      </c>
      <c r="P486">
        <f>YEAR(InputData[[#This Row],[DATE]])</f>
        <v>2022</v>
      </c>
    </row>
    <row r="487" spans="1:16" x14ac:dyDescent="0.25">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8">
        <f>VLOOKUP(InputData[[#This Row],[PRODUCT ID]],MasterData[],5,0)</f>
        <v>12</v>
      </c>
      <c r="K487" s="8">
        <f>VLOOKUP(InputData[[#This Row],[PRODUCT ID]],MasterData[],6,0)</f>
        <v>15.719999999999999</v>
      </c>
      <c r="L487" s="8">
        <f>InputData[[#This Row],[BUYING PRIZE]]*InputData[[#This Row],[QUANTITY]]</f>
        <v>156</v>
      </c>
      <c r="M487" s="8">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25">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8">
        <f>VLOOKUP(InputData[[#This Row],[PRODUCT ID]],MasterData[],5,0)</f>
        <v>120</v>
      </c>
      <c r="K488" s="8">
        <f>VLOOKUP(InputData[[#This Row],[PRODUCT ID]],MasterData[],6,0)</f>
        <v>162</v>
      </c>
      <c r="L488" s="8">
        <f>InputData[[#This Row],[BUYING PRIZE]]*InputData[[#This Row],[QUANTITY]]</f>
        <v>1560</v>
      </c>
      <c r="M488" s="8">
        <f>InputData[[#This Row],[SELLING PRICE]]*InputData[[#This Row],[QUANTITY]]*(1-InputData[[#This Row],[DISCOUNT %]])</f>
        <v>2106</v>
      </c>
      <c r="N488">
        <f>DAY(InputData[[#This Row],[DATE]])</f>
        <v>6</v>
      </c>
      <c r="O488" t="str">
        <f>TEXT(InputData[[#This Row],[DATE]],"mmm")</f>
        <v>Nov</v>
      </c>
      <c r="P488">
        <f>YEAR(InputData[[#This Row],[DATE]])</f>
        <v>2022</v>
      </c>
    </row>
    <row r="489" spans="1:16" x14ac:dyDescent="0.25">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8">
        <f>VLOOKUP(InputData[[#This Row],[PRODUCT ID]],MasterData[],5,0)</f>
        <v>90</v>
      </c>
      <c r="K489" s="8">
        <f>VLOOKUP(InputData[[#This Row],[PRODUCT ID]],MasterData[],6,0)</f>
        <v>115.2</v>
      </c>
      <c r="L489" s="8">
        <f>InputData[[#This Row],[BUYING PRIZE]]*InputData[[#This Row],[QUANTITY]]</f>
        <v>1170</v>
      </c>
      <c r="M489" s="8">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25">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8">
        <f>VLOOKUP(InputData[[#This Row],[PRODUCT ID]],MasterData[],5,0)</f>
        <v>90</v>
      </c>
      <c r="K490" s="8">
        <f>VLOOKUP(InputData[[#This Row],[PRODUCT ID]],MasterData[],6,0)</f>
        <v>96.3</v>
      </c>
      <c r="L490" s="8">
        <f>InputData[[#This Row],[BUYING PRIZE]]*InputData[[#This Row],[QUANTITY]]</f>
        <v>990</v>
      </c>
      <c r="M490" s="8">
        <f>InputData[[#This Row],[SELLING PRICE]]*InputData[[#This Row],[QUANTITY]]*(1-InputData[[#This Row],[DISCOUNT %]])</f>
        <v>1059.3</v>
      </c>
      <c r="N490">
        <f>DAY(InputData[[#This Row],[DATE]])</f>
        <v>8</v>
      </c>
      <c r="O490" t="str">
        <f>TEXT(InputData[[#This Row],[DATE]],"mmm")</f>
        <v>Nov</v>
      </c>
      <c r="P490">
        <f>YEAR(InputData[[#This Row],[DATE]])</f>
        <v>2022</v>
      </c>
    </row>
    <row r="491" spans="1:16" x14ac:dyDescent="0.25">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8">
        <f>VLOOKUP(InputData[[#This Row],[PRODUCT ID]],MasterData[],5,0)</f>
        <v>150</v>
      </c>
      <c r="K491" s="8">
        <f>VLOOKUP(InputData[[#This Row],[PRODUCT ID]],MasterData[],6,0)</f>
        <v>210</v>
      </c>
      <c r="L491" s="8">
        <f>InputData[[#This Row],[BUYING PRIZE]]*InputData[[#This Row],[QUANTITY]]</f>
        <v>1500</v>
      </c>
      <c r="M491" s="8">
        <f>InputData[[#This Row],[SELLING PRICE]]*InputData[[#This Row],[QUANTITY]]*(1-InputData[[#This Row],[DISCOUNT %]])</f>
        <v>2100</v>
      </c>
      <c r="N491">
        <f>DAY(InputData[[#This Row],[DATE]])</f>
        <v>8</v>
      </c>
      <c r="O491" t="str">
        <f>TEXT(InputData[[#This Row],[DATE]],"mmm")</f>
        <v>Nov</v>
      </c>
      <c r="P491">
        <f>YEAR(InputData[[#This Row],[DATE]])</f>
        <v>2022</v>
      </c>
    </row>
    <row r="492" spans="1:16" x14ac:dyDescent="0.25">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8">
        <f>VLOOKUP(InputData[[#This Row],[PRODUCT ID]],MasterData[],5,0)</f>
        <v>48</v>
      </c>
      <c r="K492" s="8">
        <f>VLOOKUP(InputData[[#This Row],[PRODUCT ID]],MasterData[],6,0)</f>
        <v>57.120000000000005</v>
      </c>
      <c r="L492" s="8">
        <f>InputData[[#This Row],[BUYING PRIZE]]*InputData[[#This Row],[QUANTITY]]</f>
        <v>384</v>
      </c>
      <c r="M492" s="8">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25">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8">
        <f>VLOOKUP(InputData[[#This Row],[PRODUCT ID]],MasterData[],5,0)</f>
        <v>37</v>
      </c>
      <c r="K493" s="8">
        <f>VLOOKUP(InputData[[#This Row],[PRODUCT ID]],MasterData[],6,0)</f>
        <v>49.21</v>
      </c>
      <c r="L493" s="8">
        <f>InputData[[#This Row],[BUYING PRIZE]]*InputData[[#This Row],[QUANTITY]]</f>
        <v>259</v>
      </c>
      <c r="M493" s="8">
        <f>InputData[[#This Row],[SELLING PRICE]]*InputData[[#This Row],[QUANTITY]]*(1-InputData[[#This Row],[DISCOUNT %]])</f>
        <v>344.47</v>
      </c>
      <c r="N493">
        <f>DAY(InputData[[#This Row],[DATE]])</f>
        <v>10</v>
      </c>
      <c r="O493" t="str">
        <f>TEXT(InputData[[#This Row],[DATE]],"mmm")</f>
        <v>Nov</v>
      </c>
      <c r="P493">
        <f>YEAR(InputData[[#This Row],[DATE]])</f>
        <v>2022</v>
      </c>
    </row>
    <row r="494" spans="1:16" x14ac:dyDescent="0.25">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8">
        <f>VLOOKUP(InputData[[#This Row],[PRODUCT ID]],MasterData[],5,0)</f>
        <v>48</v>
      </c>
      <c r="K494" s="8">
        <f>VLOOKUP(InputData[[#This Row],[PRODUCT ID]],MasterData[],6,0)</f>
        <v>57.120000000000005</v>
      </c>
      <c r="L494" s="8">
        <f>InputData[[#This Row],[BUYING PRIZE]]*InputData[[#This Row],[QUANTITY]]</f>
        <v>480</v>
      </c>
      <c r="M494" s="8">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25">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8">
        <f>VLOOKUP(InputData[[#This Row],[PRODUCT ID]],MasterData[],5,0)</f>
        <v>105</v>
      </c>
      <c r="K495" s="8">
        <f>VLOOKUP(InputData[[#This Row],[PRODUCT ID]],MasterData[],6,0)</f>
        <v>142.80000000000001</v>
      </c>
      <c r="L495" s="8">
        <f>InputData[[#This Row],[BUYING PRIZE]]*InputData[[#This Row],[QUANTITY]]</f>
        <v>105</v>
      </c>
      <c r="M495" s="8">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25">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8">
        <f>VLOOKUP(InputData[[#This Row],[PRODUCT ID]],MasterData[],5,0)</f>
        <v>73</v>
      </c>
      <c r="K496" s="8">
        <f>VLOOKUP(InputData[[#This Row],[PRODUCT ID]],MasterData[],6,0)</f>
        <v>94.17</v>
      </c>
      <c r="L496" s="8">
        <f>InputData[[#This Row],[BUYING PRIZE]]*InputData[[#This Row],[QUANTITY]]</f>
        <v>1022</v>
      </c>
      <c r="M496" s="8">
        <f>InputData[[#This Row],[SELLING PRICE]]*InputData[[#This Row],[QUANTITY]]*(1-InputData[[#This Row],[DISCOUNT %]])</f>
        <v>1318.38</v>
      </c>
      <c r="N496">
        <f>DAY(InputData[[#This Row],[DATE]])</f>
        <v>15</v>
      </c>
      <c r="O496" t="str">
        <f>TEXT(InputData[[#This Row],[DATE]],"mmm")</f>
        <v>Nov</v>
      </c>
      <c r="P496">
        <f>YEAR(InputData[[#This Row],[DATE]])</f>
        <v>2022</v>
      </c>
    </row>
    <row r="497" spans="1:16" x14ac:dyDescent="0.25">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8">
        <f>VLOOKUP(InputData[[#This Row],[PRODUCT ID]],MasterData[],5,0)</f>
        <v>134</v>
      </c>
      <c r="K497" s="8">
        <f>VLOOKUP(InputData[[#This Row],[PRODUCT ID]],MasterData[],6,0)</f>
        <v>156.78</v>
      </c>
      <c r="L497" s="8">
        <f>InputData[[#This Row],[BUYING PRIZE]]*InputData[[#This Row],[QUANTITY]]</f>
        <v>1072</v>
      </c>
      <c r="M497" s="8">
        <f>InputData[[#This Row],[SELLING PRICE]]*InputData[[#This Row],[QUANTITY]]*(1-InputData[[#This Row],[DISCOUNT %]])</f>
        <v>1254.24</v>
      </c>
      <c r="N497">
        <f>DAY(InputData[[#This Row],[DATE]])</f>
        <v>16</v>
      </c>
      <c r="O497" t="str">
        <f>TEXT(InputData[[#This Row],[DATE]],"mmm")</f>
        <v>Nov</v>
      </c>
      <c r="P497">
        <f>YEAR(InputData[[#This Row],[DATE]])</f>
        <v>2022</v>
      </c>
    </row>
    <row r="498" spans="1:16" x14ac:dyDescent="0.25">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8">
        <f>VLOOKUP(InputData[[#This Row],[PRODUCT ID]],MasterData[],5,0)</f>
        <v>55</v>
      </c>
      <c r="K498" s="8">
        <f>VLOOKUP(InputData[[#This Row],[PRODUCT ID]],MasterData[],6,0)</f>
        <v>58.3</v>
      </c>
      <c r="L498" s="8">
        <f>InputData[[#This Row],[BUYING PRIZE]]*InputData[[#This Row],[QUANTITY]]</f>
        <v>440</v>
      </c>
      <c r="M498" s="8">
        <f>InputData[[#This Row],[SELLING PRICE]]*InputData[[#This Row],[QUANTITY]]*(1-InputData[[#This Row],[DISCOUNT %]])</f>
        <v>466.4</v>
      </c>
      <c r="N498">
        <f>DAY(InputData[[#This Row],[DATE]])</f>
        <v>18</v>
      </c>
      <c r="O498" t="str">
        <f>TEXT(InputData[[#This Row],[DATE]],"mmm")</f>
        <v>Nov</v>
      </c>
      <c r="P498">
        <f>YEAR(InputData[[#This Row],[DATE]])</f>
        <v>2022</v>
      </c>
    </row>
    <row r="499" spans="1:16" x14ac:dyDescent="0.25">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8">
        <f>VLOOKUP(InputData[[#This Row],[PRODUCT ID]],MasterData[],5,0)</f>
        <v>61</v>
      </c>
      <c r="K499" s="8">
        <f>VLOOKUP(InputData[[#This Row],[PRODUCT ID]],MasterData[],6,0)</f>
        <v>76.25</v>
      </c>
      <c r="L499" s="8">
        <f>InputData[[#This Row],[BUYING PRIZE]]*InputData[[#This Row],[QUANTITY]]</f>
        <v>366</v>
      </c>
      <c r="M499" s="8">
        <f>InputData[[#This Row],[SELLING PRICE]]*InputData[[#This Row],[QUANTITY]]*(1-InputData[[#This Row],[DISCOUNT %]])</f>
        <v>457.5</v>
      </c>
      <c r="N499">
        <f>DAY(InputData[[#This Row],[DATE]])</f>
        <v>21</v>
      </c>
      <c r="O499" t="str">
        <f>TEXT(InputData[[#This Row],[DATE]],"mmm")</f>
        <v>Nov</v>
      </c>
      <c r="P499">
        <f>YEAR(InputData[[#This Row],[DATE]])</f>
        <v>2022</v>
      </c>
    </row>
    <row r="500" spans="1:16" x14ac:dyDescent="0.25">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8">
        <f>VLOOKUP(InputData[[#This Row],[PRODUCT ID]],MasterData[],5,0)</f>
        <v>90</v>
      </c>
      <c r="K500" s="8">
        <f>VLOOKUP(InputData[[#This Row],[PRODUCT ID]],MasterData[],6,0)</f>
        <v>96.3</v>
      </c>
      <c r="L500" s="8">
        <f>InputData[[#This Row],[BUYING PRIZE]]*InputData[[#This Row],[QUANTITY]]</f>
        <v>1080</v>
      </c>
      <c r="M500" s="8">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25">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8">
        <f>VLOOKUP(InputData[[#This Row],[PRODUCT ID]],MasterData[],5,0)</f>
        <v>44</v>
      </c>
      <c r="K501" s="8">
        <f>VLOOKUP(InputData[[#This Row],[PRODUCT ID]],MasterData[],6,0)</f>
        <v>48.84</v>
      </c>
      <c r="L501" s="8">
        <f>InputData[[#This Row],[BUYING PRIZE]]*InputData[[#This Row],[QUANTITY]]</f>
        <v>220</v>
      </c>
      <c r="M501" s="8">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25">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8">
        <f>VLOOKUP(InputData[[#This Row],[PRODUCT ID]],MasterData[],5,0)</f>
        <v>89</v>
      </c>
      <c r="K502" s="8">
        <f>VLOOKUP(InputData[[#This Row],[PRODUCT ID]],MasterData[],6,0)</f>
        <v>117.48</v>
      </c>
      <c r="L502" s="8">
        <f>InputData[[#This Row],[BUYING PRIZE]]*InputData[[#This Row],[QUANTITY]]</f>
        <v>445</v>
      </c>
      <c r="M502" s="8">
        <f>InputData[[#This Row],[SELLING PRICE]]*InputData[[#This Row],[QUANTITY]]*(1-InputData[[#This Row],[DISCOUNT %]])</f>
        <v>587.4</v>
      </c>
      <c r="N502">
        <f>DAY(InputData[[#This Row],[DATE]])</f>
        <v>26</v>
      </c>
      <c r="O502" t="str">
        <f>TEXT(InputData[[#This Row],[DATE]],"mmm")</f>
        <v>Nov</v>
      </c>
      <c r="P502">
        <f>YEAR(InputData[[#This Row],[DATE]])</f>
        <v>2022</v>
      </c>
    </row>
    <row r="503" spans="1:16" x14ac:dyDescent="0.25">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8">
        <f>VLOOKUP(InputData[[#This Row],[PRODUCT ID]],MasterData[],5,0)</f>
        <v>55</v>
      </c>
      <c r="K503" s="8">
        <f>VLOOKUP(InputData[[#This Row],[PRODUCT ID]],MasterData[],6,0)</f>
        <v>58.3</v>
      </c>
      <c r="L503" s="8">
        <f>InputData[[#This Row],[BUYING PRIZE]]*InputData[[#This Row],[QUANTITY]]</f>
        <v>825</v>
      </c>
      <c r="M503" s="8">
        <f>InputData[[#This Row],[SELLING PRICE]]*InputData[[#This Row],[QUANTITY]]*(1-InputData[[#This Row],[DISCOUNT %]])</f>
        <v>874.5</v>
      </c>
      <c r="N503">
        <f>DAY(InputData[[#This Row],[DATE]])</f>
        <v>27</v>
      </c>
      <c r="O503" t="str">
        <f>TEXT(InputData[[#This Row],[DATE]],"mmm")</f>
        <v>Nov</v>
      </c>
      <c r="P503">
        <f>YEAR(InputData[[#This Row],[DATE]])</f>
        <v>2022</v>
      </c>
    </row>
    <row r="504" spans="1:16" x14ac:dyDescent="0.25">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8">
        <f>VLOOKUP(InputData[[#This Row],[PRODUCT ID]],MasterData[],5,0)</f>
        <v>93</v>
      </c>
      <c r="K504" s="8">
        <f>VLOOKUP(InputData[[#This Row],[PRODUCT ID]],MasterData[],6,0)</f>
        <v>104.16</v>
      </c>
      <c r="L504" s="8">
        <f>InputData[[#This Row],[BUYING PRIZE]]*InputData[[#This Row],[QUANTITY]]</f>
        <v>744</v>
      </c>
      <c r="M504" s="8">
        <f>InputData[[#This Row],[SELLING PRICE]]*InputData[[#This Row],[QUANTITY]]*(1-InputData[[#This Row],[DISCOUNT %]])</f>
        <v>833.28</v>
      </c>
      <c r="N504">
        <f>DAY(InputData[[#This Row],[DATE]])</f>
        <v>28</v>
      </c>
      <c r="O504" t="str">
        <f>TEXT(InputData[[#This Row],[DATE]],"mmm")</f>
        <v>Nov</v>
      </c>
      <c r="P504">
        <f>YEAR(InputData[[#This Row],[DATE]])</f>
        <v>2022</v>
      </c>
    </row>
    <row r="505" spans="1:16" x14ac:dyDescent="0.25">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8">
        <f>VLOOKUP(InputData[[#This Row],[PRODUCT ID]],MasterData[],5,0)</f>
        <v>12</v>
      </c>
      <c r="K505" s="8">
        <f>VLOOKUP(InputData[[#This Row],[PRODUCT ID]],MasterData[],6,0)</f>
        <v>15.719999999999999</v>
      </c>
      <c r="L505" s="8">
        <f>InputData[[#This Row],[BUYING PRIZE]]*InputData[[#This Row],[QUANTITY]]</f>
        <v>24</v>
      </c>
      <c r="M505" s="8">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25">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8">
        <f>VLOOKUP(InputData[[#This Row],[PRODUCT ID]],MasterData[],5,0)</f>
        <v>37</v>
      </c>
      <c r="K506" s="8">
        <f>VLOOKUP(InputData[[#This Row],[PRODUCT ID]],MasterData[],6,0)</f>
        <v>41.81</v>
      </c>
      <c r="L506" s="8">
        <f>InputData[[#This Row],[BUYING PRIZE]]*InputData[[#This Row],[QUANTITY]]</f>
        <v>185</v>
      </c>
      <c r="M506" s="8">
        <f>InputData[[#This Row],[SELLING PRICE]]*InputData[[#This Row],[QUANTITY]]*(1-InputData[[#This Row],[DISCOUNT %]])</f>
        <v>209.05</v>
      </c>
      <c r="N506">
        <f>DAY(InputData[[#This Row],[DATE]])</f>
        <v>3</v>
      </c>
      <c r="O506" t="str">
        <f>TEXT(InputData[[#This Row],[DATE]],"mmm")</f>
        <v>Dec</v>
      </c>
      <c r="P506">
        <f>YEAR(InputData[[#This Row],[DATE]])</f>
        <v>2022</v>
      </c>
    </row>
    <row r="507" spans="1:16" x14ac:dyDescent="0.25">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8">
        <f>VLOOKUP(InputData[[#This Row],[PRODUCT ID]],MasterData[],5,0)</f>
        <v>18</v>
      </c>
      <c r="K507" s="8">
        <f>VLOOKUP(InputData[[#This Row],[PRODUCT ID]],MasterData[],6,0)</f>
        <v>24.66</v>
      </c>
      <c r="L507" s="8">
        <f>InputData[[#This Row],[BUYING PRIZE]]*InputData[[#This Row],[QUANTITY]]</f>
        <v>180</v>
      </c>
      <c r="M507" s="8">
        <f>InputData[[#This Row],[SELLING PRICE]]*InputData[[#This Row],[QUANTITY]]*(1-InputData[[#This Row],[DISCOUNT %]])</f>
        <v>246.6</v>
      </c>
      <c r="N507">
        <f>DAY(InputData[[#This Row],[DATE]])</f>
        <v>4</v>
      </c>
      <c r="O507" t="str">
        <f>TEXT(InputData[[#This Row],[DATE]],"mmm")</f>
        <v>Dec</v>
      </c>
      <c r="P507">
        <f>YEAR(InputData[[#This Row],[DATE]])</f>
        <v>2022</v>
      </c>
    </row>
    <row r="508" spans="1:16" x14ac:dyDescent="0.25">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8">
        <f>VLOOKUP(InputData[[#This Row],[PRODUCT ID]],MasterData[],5,0)</f>
        <v>76</v>
      </c>
      <c r="K508" s="8">
        <f>VLOOKUP(InputData[[#This Row],[PRODUCT ID]],MasterData[],6,0)</f>
        <v>82.08</v>
      </c>
      <c r="L508" s="8">
        <f>InputData[[#This Row],[BUYING PRIZE]]*InputData[[#This Row],[QUANTITY]]</f>
        <v>1140</v>
      </c>
      <c r="M508" s="8">
        <f>InputData[[#This Row],[SELLING PRICE]]*InputData[[#This Row],[QUANTITY]]*(1-InputData[[#This Row],[DISCOUNT %]])</f>
        <v>1231.2</v>
      </c>
      <c r="N508">
        <f>DAY(InputData[[#This Row],[DATE]])</f>
        <v>4</v>
      </c>
      <c r="O508" t="str">
        <f>TEXT(InputData[[#This Row],[DATE]],"mmm")</f>
        <v>Dec</v>
      </c>
      <c r="P508">
        <f>YEAR(InputData[[#This Row],[DATE]])</f>
        <v>2022</v>
      </c>
    </row>
    <row r="509" spans="1:16" x14ac:dyDescent="0.25">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8">
        <f>VLOOKUP(InputData[[#This Row],[PRODUCT ID]],MasterData[],5,0)</f>
        <v>72</v>
      </c>
      <c r="K509" s="8">
        <f>VLOOKUP(InputData[[#This Row],[PRODUCT ID]],MasterData[],6,0)</f>
        <v>79.92</v>
      </c>
      <c r="L509" s="8">
        <f>InputData[[#This Row],[BUYING PRIZE]]*InputData[[#This Row],[QUANTITY]]</f>
        <v>864</v>
      </c>
      <c r="M509" s="8">
        <f>InputData[[#This Row],[SELLING PRICE]]*InputData[[#This Row],[QUANTITY]]*(1-InputData[[#This Row],[DISCOUNT %]])</f>
        <v>959.04</v>
      </c>
      <c r="N509">
        <f>DAY(InputData[[#This Row],[DATE]])</f>
        <v>7</v>
      </c>
      <c r="O509" t="str">
        <f>TEXT(InputData[[#This Row],[DATE]],"mmm")</f>
        <v>Dec</v>
      </c>
      <c r="P509">
        <f>YEAR(InputData[[#This Row],[DATE]])</f>
        <v>2022</v>
      </c>
    </row>
    <row r="510" spans="1:16" x14ac:dyDescent="0.25">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8">
        <f>VLOOKUP(InputData[[#This Row],[PRODUCT ID]],MasterData[],5,0)</f>
        <v>13</v>
      </c>
      <c r="K510" s="8">
        <f>VLOOKUP(InputData[[#This Row],[PRODUCT ID]],MasterData[],6,0)</f>
        <v>16.64</v>
      </c>
      <c r="L510" s="8">
        <f>InputData[[#This Row],[BUYING PRIZE]]*InputData[[#This Row],[QUANTITY]]</f>
        <v>169</v>
      </c>
      <c r="M510" s="8">
        <f>InputData[[#This Row],[SELLING PRICE]]*InputData[[#This Row],[QUANTITY]]*(1-InputData[[#This Row],[DISCOUNT %]])</f>
        <v>216.32</v>
      </c>
      <c r="N510">
        <f>DAY(InputData[[#This Row],[DATE]])</f>
        <v>7</v>
      </c>
      <c r="O510" t="str">
        <f>TEXT(InputData[[#This Row],[DATE]],"mmm")</f>
        <v>Dec</v>
      </c>
      <c r="P510">
        <f>YEAR(InputData[[#This Row],[DATE]])</f>
        <v>2022</v>
      </c>
    </row>
    <row r="511" spans="1:16" x14ac:dyDescent="0.25">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8">
        <f>VLOOKUP(InputData[[#This Row],[PRODUCT ID]],MasterData[],5,0)</f>
        <v>72</v>
      </c>
      <c r="K511" s="8">
        <f>VLOOKUP(InputData[[#This Row],[PRODUCT ID]],MasterData[],6,0)</f>
        <v>79.92</v>
      </c>
      <c r="L511" s="8">
        <f>InputData[[#This Row],[BUYING PRIZE]]*InputData[[#This Row],[QUANTITY]]</f>
        <v>360</v>
      </c>
      <c r="M511" s="8">
        <f>InputData[[#This Row],[SELLING PRICE]]*InputData[[#This Row],[QUANTITY]]*(1-InputData[[#This Row],[DISCOUNT %]])</f>
        <v>399.6</v>
      </c>
      <c r="N511">
        <f>DAY(InputData[[#This Row],[DATE]])</f>
        <v>7</v>
      </c>
      <c r="O511" t="str">
        <f>TEXT(InputData[[#This Row],[DATE]],"mmm")</f>
        <v>Dec</v>
      </c>
      <c r="P511">
        <f>YEAR(InputData[[#This Row],[DATE]])</f>
        <v>2022</v>
      </c>
    </row>
    <row r="512" spans="1:16" x14ac:dyDescent="0.25">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8">
        <f>VLOOKUP(InputData[[#This Row],[PRODUCT ID]],MasterData[],5,0)</f>
        <v>48</v>
      </c>
      <c r="K512" s="8">
        <f>VLOOKUP(InputData[[#This Row],[PRODUCT ID]],MasterData[],6,0)</f>
        <v>57.120000000000005</v>
      </c>
      <c r="L512" s="8">
        <f>InputData[[#This Row],[BUYING PRIZE]]*InputData[[#This Row],[QUANTITY]]</f>
        <v>240</v>
      </c>
      <c r="M512" s="8">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25">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8">
        <f>VLOOKUP(InputData[[#This Row],[PRODUCT ID]],MasterData[],5,0)</f>
        <v>112</v>
      </c>
      <c r="K513" s="8">
        <f>VLOOKUP(InputData[[#This Row],[PRODUCT ID]],MasterData[],6,0)</f>
        <v>122.08</v>
      </c>
      <c r="L513" s="8">
        <f>InputData[[#This Row],[BUYING PRIZE]]*InputData[[#This Row],[QUANTITY]]</f>
        <v>1008</v>
      </c>
      <c r="M513" s="8">
        <f>InputData[[#This Row],[SELLING PRICE]]*InputData[[#This Row],[QUANTITY]]*(1-InputData[[#This Row],[DISCOUNT %]])</f>
        <v>1098.72</v>
      </c>
      <c r="N513">
        <f>DAY(InputData[[#This Row],[DATE]])</f>
        <v>11</v>
      </c>
      <c r="O513" t="str">
        <f>TEXT(InputData[[#This Row],[DATE]],"mmm")</f>
        <v>Dec</v>
      </c>
      <c r="P513">
        <f>YEAR(InputData[[#This Row],[DATE]])</f>
        <v>2022</v>
      </c>
    </row>
    <row r="514" spans="1:16" x14ac:dyDescent="0.25">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8">
        <f>VLOOKUP(InputData[[#This Row],[PRODUCT ID]],MasterData[],5,0)</f>
        <v>112</v>
      </c>
      <c r="K514" s="8">
        <f>VLOOKUP(InputData[[#This Row],[PRODUCT ID]],MasterData[],6,0)</f>
        <v>146.72</v>
      </c>
      <c r="L514" s="8">
        <f>InputData[[#This Row],[BUYING PRIZE]]*InputData[[#This Row],[QUANTITY]]</f>
        <v>1120</v>
      </c>
      <c r="M514" s="8">
        <f>InputData[[#This Row],[SELLING PRICE]]*InputData[[#This Row],[QUANTITY]]*(1-InputData[[#This Row],[DISCOUNT %]])</f>
        <v>1467.2</v>
      </c>
      <c r="N514">
        <f>DAY(InputData[[#This Row],[DATE]])</f>
        <v>11</v>
      </c>
      <c r="O514" t="str">
        <f>TEXT(InputData[[#This Row],[DATE]],"mmm")</f>
        <v>Dec</v>
      </c>
      <c r="P514">
        <f>YEAR(InputData[[#This Row],[DATE]])</f>
        <v>2022</v>
      </c>
    </row>
    <row r="515" spans="1:16" x14ac:dyDescent="0.25">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8">
        <f>VLOOKUP(InputData[[#This Row],[PRODUCT ID]],MasterData[],5,0)</f>
        <v>148</v>
      </c>
      <c r="K515" s="8">
        <f>VLOOKUP(InputData[[#This Row],[PRODUCT ID]],MasterData[],6,0)</f>
        <v>201.28</v>
      </c>
      <c r="L515" s="8">
        <f>InputData[[#This Row],[BUYING PRIZE]]*InputData[[#This Row],[QUANTITY]]</f>
        <v>1332</v>
      </c>
      <c r="M515" s="8">
        <f>InputData[[#This Row],[SELLING PRICE]]*InputData[[#This Row],[QUANTITY]]*(1-InputData[[#This Row],[DISCOUNT %]])</f>
        <v>1811.52</v>
      </c>
      <c r="N515">
        <f>DAY(InputData[[#This Row],[DATE]])</f>
        <v>12</v>
      </c>
      <c r="O515" t="str">
        <f>TEXT(InputData[[#This Row],[DATE]],"mmm")</f>
        <v>Dec</v>
      </c>
      <c r="P515">
        <f>YEAR(InputData[[#This Row],[DATE]])</f>
        <v>2022</v>
      </c>
    </row>
    <row r="516" spans="1:16" x14ac:dyDescent="0.25">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8">
        <f>VLOOKUP(InputData[[#This Row],[PRODUCT ID]],MasterData[],5,0)</f>
        <v>138</v>
      </c>
      <c r="K516" s="8">
        <f>VLOOKUP(InputData[[#This Row],[PRODUCT ID]],MasterData[],6,0)</f>
        <v>173.88</v>
      </c>
      <c r="L516" s="8">
        <f>InputData[[#This Row],[BUYING PRIZE]]*InputData[[#This Row],[QUANTITY]]</f>
        <v>1380</v>
      </c>
      <c r="M516" s="8">
        <f>InputData[[#This Row],[SELLING PRICE]]*InputData[[#This Row],[QUANTITY]]*(1-InputData[[#This Row],[DISCOUNT %]])</f>
        <v>1738.8</v>
      </c>
      <c r="N516">
        <f>DAY(InputData[[#This Row],[DATE]])</f>
        <v>12</v>
      </c>
      <c r="O516" t="str">
        <f>TEXT(InputData[[#This Row],[DATE]],"mmm")</f>
        <v>Dec</v>
      </c>
      <c r="P516">
        <f>YEAR(InputData[[#This Row],[DATE]])</f>
        <v>2022</v>
      </c>
    </row>
    <row r="517" spans="1:16" x14ac:dyDescent="0.25">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8">
        <f>VLOOKUP(InputData[[#This Row],[PRODUCT ID]],MasterData[],5,0)</f>
        <v>133</v>
      </c>
      <c r="K517" s="8">
        <f>VLOOKUP(InputData[[#This Row],[PRODUCT ID]],MasterData[],6,0)</f>
        <v>155.61000000000001</v>
      </c>
      <c r="L517" s="8">
        <f>InputData[[#This Row],[BUYING PRIZE]]*InputData[[#This Row],[QUANTITY]]</f>
        <v>532</v>
      </c>
      <c r="M517" s="8">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25">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8">
        <f>VLOOKUP(InputData[[#This Row],[PRODUCT ID]],MasterData[],5,0)</f>
        <v>6</v>
      </c>
      <c r="K518" s="8">
        <f>VLOOKUP(InputData[[#This Row],[PRODUCT ID]],MasterData[],6,0)</f>
        <v>7.8599999999999994</v>
      </c>
      <c r="L518" s="8">
        <f>InputData[[#This Row],[BUYING PRIZE]]*InputData[[#This Row],[QUANTITY]]</f>
        <v>78</v>
      </c>
      <c r="M518" s="8">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25">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8">
        <f>VLOOKUP(InputData[[#This Row],[PRODUCT ID]],MasterData[],5,0)</f>
        <v>76</v>
      </c>
      <c r="K519" s="8">
        <f>VLOOKUP(InputData[[#This Row],[PRODUCT ID]],MasterData[],6,0)</f>
        <v>82.08</v>
      </c>
      <c r="L519" s="8">
        <f>InputData[[#This Row],[BUYING PRIZE]]*InputData[[#This Row],[QUANTITY]]</f>
        <v>532</v>
      </c>
      <c r="M519" s="8">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25">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8">
        <f>VLOOKUP(InputData[[#This Row],[PRODUCT ID]],MasterData[],5,0)</f>
        <v>44</v>
      </c>
      <c r="K520" s="8">
        <f>VLOOKUP(InputData[[#This Row],[PRODUCT ID]],MasterData[],6,0)</f>
        <v>48.4</v>
      </c>
      <c r="L520" s="8">
        <f>InputData[[#This Row],[BUYING PRIZE]]*InputData[[#This Row],[QUANTITY]]</f>
        <v>616</v>
      </c>
      <c r="M520" s="8">
        <f>InputData[[#This Row],[SELLING PRICE]]*InputData[[#This Row],[QUANTITY]]*(1-InputData[[#This Row],[DISCOUNT %]])</f>
        <v>677.6</v>
      </c>
      <c r="N520">
        <f>DAY(InputData[[#This Row],[DATE]])</f>
        <v>19</v>
      </c>
      <c r="O520" t="str">
        <f>TEXT(InputData[[#This Row],[DATE]],"mmm")</f>
        <v>Dec</v>
      </c>
      <c r="P520">
        <f>YEAR(InputData[[#This Row],[DATE]])</f>
        <v>2022</v>
      </c>
    </row>
    <row r="521" spans="1:16" x14ac:dyDescent="0.25">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8">
        <f>VLOOKUP(InputData[[#This Row],[PRODUCT ID]],MasterData[],5,0)</f>
        <v>6</v>
      </c>
      <c r="K521" s="8">
        <f>VLOOKUP(InputData[[#This Row],[PRODUCT ID]],MasterData[],6,0)</f>
        <v>7.8599999999999994</v>
      </c>
      <c r="L521" s="8">
        <f>InputData[[#This Row],[BUYING PRIZE]]*InputData[[#This Row],[QUANTITY]]</f>
        <v>66</v>
      </c>
      <c r="M521" s="8">
        <f>InputData[[#This Row],[SELLING PRICE]]*InputData[[#This Row],[QUANTITY]]*(1-InputData[[#This Row],[DISCOUNT %]])</f>
        <v>86.46</v>
      </c>
      <c r="N521">
        <f>DAY(InputData[[#This Row],[DATE]])</f>
        <v>19</v>
      </c>
      <c r="O521" t="str">
        <f>TEXT(InputData[[#This Row],[DATE]],"mmm")</f>
        <v>Dec</v>
      </c>
      <c r="P521">
        <f>YEAR(InputData[[#This Row],[DATE]])</f>
        <v>2022</v>
      </c>
    </row>
    <row r="522" spans="1:16" x14ac:dyDescent="0.25">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8">
        <f>VLOOKUP(InputData[[#This Row],[PRODUCT ID]],MasterData[],5,0)</f>
        <v>75</v>
      </c>
      <c r="K522" s="8">
        <f>VLOOKUP(InputData[[#This Row],[PRODUCT ID]],MasterData[],6,0)</f>
        <v>85.5</v>
      </c>
      <c r="L522" s="8">
        <f>InputData[[#This Row],[BUYING PRIZE]]*InputData[[#This Row],[QUANTITY]]</f>
        <v>750</v>
      </c>
      <c r="M522" s="8">
        <f>InputData[[#This Row],[SELLING PRICE]]*InputData[[#This Row],[QUANTITY]]*(1-InputData[[#This Row],[DISCOUNT %]])</f>
        <v>855</v>
      </c>
      <c r="N522">
        <f>DAY(InputData[[#This Row],[DATE]])</f>
        <v>21</v>
      </c>
      <c r="O522" t="str">
        <f>TEXT(InputData[[#This Row],[DATE]],"mmm")</f>
        <v>Dec</v>
      </c>
      <c r="P522">
        <f>YEAR(InputData[[#This Row],[DATE]])</f>
        <v>2022</v>
      </c>
    </row>
    <row r="523" spans="1:16" x14ac:dyDescent="0.25">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8">
        <f>VLOOKUP(InputData[[#This Row],[PRODUCT ID]],MasterData[],5,0)</f>
        <v>83</v>
      </c>
      <c r="K523" s="8">
        <f>VLOOKUP(InputData[[#This Row],[PRODUCT ID]],MasterData[],6,0)</f>
        <v>94.62</v>
      </c>
      <c r="L523" s="8">
        <f>InputData[[#This Row],[BUYING PRIZE]]*InputData[[#This Row],[QUANTITY]]</f>
        <v>1245</v>
      </c>
      <c r="M523" s="8">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25">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8">
        <f>VLOOKUP(InputData[[#This Row],[PRODUCT ID]],MasterData[],5,0)</f>
        <v>120</v>
      </c>
      <c r="K524" s="8">
        <f>VLOOKUP(InputData[[#This Row],[PRODUCT ID]],MasterData[],6,0)</f>
        <v>162</v>
      </c>
      <c r="L524" s="8">
        <f>InputData[[#This Row],[BUYING PRIZE]]*InputData[[#This Row],[QUANTITY]]</f>
        <v>120</v>
      </c>
      <c r="M524" s="8">
        <f>InputData[[#This Row],[SELLING PRICE]]*InputData[[#This Row],[QUANTITY]]*(1-InputData[[#This Row],[DISCOUNT %]])</f>
        <v>162</v>
      </c>
      <c r="N524">
        <f>DAY(InputData[[#This Row],[DATE]])</f>
        <v>29</v>
      </c>
      <c r="O524" t="str">
        <f>TEXT(InputData[[#This Row],[DATE]],"mmm")</f>
        <v>Dec</v>
      </c>
      <c r="P524">
        <f>YEAR(InputData[[#This Row],[DATE]])</f>
        <v>2022</v>
      </c>
    </row>
    <row r="525" spans="1:16" x14ac:dyDescent="0.25">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8">
        <f>VLOOKUP(InputData[[#This Row],[PRODUCT ID]],MasterData[],5,0)</f>
        <v>138</v>
      </c>
      <c r="K525" s="8">
        <f>VLOOKUP(InputData[[#This Row],[PRODUCT ID]],MasterData[],6,0)</f>
        <v>173.88</v>
      </c>
      <c r="L525" s="8">
        <f>InputData[[#This Row],[BUYING PRIZE]]*InputData[[#This Row],[QUANTITY]]</f>
        <v>1932</v>
      </c>
      <c r="M525" s="8">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25">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8">
        <f>VLOOKUP(InputData[[#This Row],[PRODUCT ID]],MasterData[],5,0)</f>
        <v>95</v>
      </c>
      <c r="K526" s="8">
        <f>VLOOKUP(InputData[[#This Row],[PRODUCT ID]],MasterData[],6,0)</f>
        <v>119.7</v>
      </c>
      <c r="L526" s="8">
        <f>InputData[[#This Row],[BUYING PRIZE]]*InputData[[#This Row],[QUANTITY]]</f>
        <v>1140</v>
      </c>
      <c r="M526" s="8">
        <f>InputData[[#This Row],[SELLING PRICE]]*InputData[[#This Row],[QUANTITY]]*(1-InputData[[#This Row],[DISCOUNT %]])</f>
        <v>1436.4</v>
      </c>
      <c r="N526">
        <f>DAY(InputData[[#This Row],[DATE]])</f>
        <v>31</v>
      </c>
      <c r="O526" t="str">
        <f>TEXT(InputData[[#This Row],[DATE]],"mmm")</f>
        <v>Dec</v>
      </c>
      <c r="P526">
        <f>YEAR(InputData[[#This Row],[DATE]])</f>
        <v>2022</v>
      </c>
    </row>
    <row r="527" spans="1:16" x14ac:dyDescent="0.25">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8">
        <f>VLOOKUP(InputData[[#This Row],[PRODUCT ID]],MasterData[],5,0)</f>
        <v>44</v>
      </c>
      <c r="K527" s="8">
        <f>VLOOKUP(InputData[[#This Row],[PRODUCT ID]],MasterData[],6,0)</f>
        <v>48.4</v>
      </c>
      <c r="L527" s="8">
        <f>InputData[[#This Row],[BUYING PRIZE]]*InputData[[#This Row],[QUANTITY]]</f>
        <v>264</v>
      </c>
      <c r="M527" s="8">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25">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8">
        <f>VLOOKUP(InputData[[#This Row],[PRODUCT ID]],MasterData[],5,0)</f>
        <v>44</v>
      </c>
      <c r="K528" s="8">
        <f>VLOOKUP(InputData[[#This Row],[PRODUCT ID]],MasterData[],6,0)</f>
        <v>48.4</v>
      </c>
      <c r="L528" s="8">
        <f>InputData[[#This Row],[BUYING PRIZE]]*InputData[[#This Row],[QUANTITY]]</f>
        <v>132</v>
      </c>
      <c r="M528" s="8">
        <f>InputData[[#This Row],[SELLING PRICE]]*InputData[[#This Row],[QUANTITY]]*(1-InputData[[#This Row],[DISCOUNT %]])</f>
        <v>145.19999999999999</v>
      </c>
      <c r="N528">
        <f>DAY(InputData[[#This Row],[DATE]])</f>
        <v>31</v>
      </c>
      <c r="O528" t="str">
        <f>TEXT(InputData[[#This Row],[DATE]],"mmm")</f>
        <v>Dec</v>
      </c>
      <c r="P528">
        <f>YEAR(InputData[[#This Row],[DATE]])</f>
        <v>2022</v>
      </c>
    </row>
    <row r="529" spans="1:16" x14ac:dyDescent="0.25">
      <c r="A529" s="3">
        <v>44926</v>
      </c>
      <c r="B529" s="4" t="s">
        <v>29</v>
      </c>
      <c r="C529" s="5">
        <v>3</v>
      </c>
      <c r="D529" s="5" t="s">
        <v>105</v>
      </c>
      <c r="E529" s="5" t="s">
        <v>106</v>
      </c>
      <c r="F529" s="6">
        <v>0</v>
      </c>
      <c r="G529" t="str">
        <f>VLOOKUP(InputData[[#This Row],[PRODUCT ID]],MasterData[],2,0)</f>
        <v>Product11</v>
      </c>
      <c r="H529" t="str">
        <f>VLOOKUP(InputData[[#This Row],[PRODUCT ID]],MasterData[],3,0)</f>
        <v>Category02</v>
      </c>
      <c r="I529" t="str">
        <f>VLOOKUP(InputData[[#This Row],[PRODUCT ID]],MasterData[],4,0)</f>
        <v>Lt</v>
      </c>
      <c r="J529" s="8">
        <f>VLOOKUP(InputData[[#This Row],[PRODUCT ID]],MasterData[],5,0)</f>
        <v>44</v>
      </c>
      <c r="K529" s="8">
        <f>VLOOKUP(InputData[[#This Row],[PRODUCT ID]],MasterData[],6,0)</f>
        <v>48.4</v>
      </c>
      <c r="L529" s="8">
        <f>InputData[[#This Row],[BUYING PRIZE]]*InputData[[#This Row],[QUANTITY]]</f>
        <v>132</v>
      </c>
      <c r="M529" s="8">
        <f>InputData[[#This Row],[SELLING PRICE]]*InputData[[#This Row],[QUANTITY]]*(1-InputData[[#This Row],[DISCOUNT %]])</f>
        <v>145.19999999999999</v>
      </c>
      <c r="N529">
        <f>DAY(InputData[[#This Row],[DATE]])</f>
        <v>31</v>
      </c>
      <c r="O529" t="str">
        <f>TEXT(InputData[[#This Row],[DATE]],"mmm")</f>
        <v>Dec</v>
      </c>
      <c r="P529">
        <f>YEAR(InputData[[#This Row],[DATE]])</f>
        <v>2022</v>
      </c>
    </row>
  </sheetData>
  <dataValidations count="3">
    <dataValidation type="list" allowBlank="1" showInputMessage="1" showErrorMessage="1" sqref="E2:E529" xr:uid="{E70A61AB-A580-4E7A-B899-FA41582346B0}">
      <formula1>"Online,Cash"</formula1>
    </dataValidation>
    <dataValidation type="whole" allowBlank="1" showInputMessage="1" showErrorMessage="1" sqref="C2:C529" xr:uid="{74FC4239-C815-4304-B7C1-8D0942A55F70}">
      <formula1>1</formula1>
      <formula2>1000</formula2>
    </dataValidation>
    <dataValidation type="list" allowBlank="1" showInputMessage="1" sqref="D2:D529"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C1" sqref="C1"/>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4</v>
      </c>
      <c r="F1" s="1" t="s">
        <v>5</v>
      </c>
    </row>
    <row r="2" spans="1:6" x14ac:dyDescent="0.25">
      <c r="A2" t="s">
        <v>6</v>
      </c>
      <c r="B2" t="s">
        <v>7</v>
      </c>
      <c r="C2" t="s">
        <v>8</v>
      </c>
      <c r="D2" t="s">
        <v>9</v>
      </c>
      <c r="E2">
        <v>98</v>
      </c>
      <c r="F2">
        <v>103.88</v>
      </c>
    </row>
    <row r="3" spans="1:6" x14ac:dyDescent="0.25">
      <c r="A3" t="s">
        <v>10</v>
      </c>
      <c r="B3" t="s">
        <v>11</v>
      </c>
      <c r="C3" t="s">
        <v>8</v>
      </c>
      <c r="D3" t="s">
        <v>9</v>
      </c>
      <c r="E3">
        <v>105</v>
      </c>
      <c r="F3">
        <v>142.80000000000001</v>
      </c>
    </row>
    <row r="4" spans="1:6" x14ac:dyDescent="0.25">
      <c r="A4" t="s">
        <v>12</v>
      </c>
      <c r="B4" t="s">
        <v>13</v>
      </c>
      <c r="C4" t="s">
        <v>8</v>
      </c>
      <c r="D4" t="s">
        <v>9</v>
      </c>
      <c r="E4">
        <v>71</v>
      </c>
      <c r="F4">
        <v>80.94</v>
      </c>
    </row>
    <row r="5" spans="1:6" x14ac:dyDescent="0.25">
      <c r="A5" t="s">
        <v>14</v>
      </c>
      <c r="B5" t="s">
        <v>15</v>
      </c>
      <c r="C5" t="s">
        <v>8</v>
      </c>
      <c r="D5" t="s">
        <v>109</v>
      </c>
      <c r="E5">
        <v>44</v>
      </c>
      <c r="F5">
        <v>48.84</v>
      </c>
    </row>
    <row r="6" spans="1:6" x14ac:dyDescent="0.25">
      <c r="A6" t="s">
        <v>16</v>
      </c>
      <c r="B6" t="s">
        <v>17</v>
      </c>
      <c r="C6" t="s">
        <v>8</v>
      </c>
      <c r="D6" t="s">
        <v>110</v>
      </c>
      <c r="E6">
        <v>133</v>
      </c>
      <c r="F6">
        <v>155.61000000000001</v>
      </c>
    </row>
    <row r="7" spans="1:6" x14ac:dyDescent="0.25">
      <c r="A7" t="s">
        <v>18</v>
      </c>
      <c r="B7" t="s">
        <v>19</v>
      </c>
      <c r="C7" t="s">
        <v>8</v>
      </c>
      <c r="D7" t="s">
        <v>9</v>
      </c>
      <c r="E7">
        <v>75</v>
      </c>
      <c r="F7">
        <v>85.5</v>
      </c>
    </row>
    <row r="8" spans="1:6" x14ac:dyDescent="0.25">
      <c r="A8" t="s">
        <v>20</v>
      </c>
      <c r="B8" t="s">
        <v>21</v>
      </c>
      <c r="C8" t="s">
        <v>8</v>
      </c>
      <c r="D8" t="s">
        <v>109</v>
      </c>
      <c r="E8">
        <v>43</v>
      </c>
      <c r="F8">
        <v>47.730000000000004</v>
      </c>
    </row>
    <row r="9" spans="1:6" x14ac:dyDescent="0.25">
      <c r="A9" t="s">
        <v>22</v>
      </c>
      <c r="B9" t="s">
        <v>23</v>
      </c>
      <c r="C9" t="s">
        <v>8</v>
      </c>
      <c r="D9" t="s">
        <v>9</v>
      </c>
      <c r="E9">
        <v>83</v>
      </c>
      <c r="F9">
        <v>94.62</v>
      </c>
    </row>
    <row r="10" spans="1:6" x14ac:dyDescent="0.25">
      <c r="A10" t="s">
        <v>24</v>
      </c>
      <c r="B10" t="s">
        <v>25</v>
      </c>
      <c r="C10" t="s">
        <v>8</v>
      </c>
      <c r="D10" t="s">
        <v>111</v>
      </c>
      <c r="E10">
        <v>6</v>
      </c>
      <c r="F10">
        <v>7.8599999999999994</v>
      </c>
    </row>
    <row r="11" spans="1:6" x14ac:dyDescent="0.25">
      <c r="A11" t="s">
        <v>26</v>
      </c>
      <c r="B11" t="s">
        <v>27</v>
      </c>
      <c r="C11" t="s">
        <v>28</v>
      </c>
      <c r="D11" t="s">
        <v>110</v>
      </c>
      <c r="E11">
        <v>148</v>
      </c>
      <c r="F11">
        <v>164.28</v>
      </c>
    </row>
    <row r="12" spans="1:6" x14ac:dyDescent="0.25">
      <c r="A12" t="s">
        <v>29</v>
      </c>
      <c r="B12" t="s">
        <v>30</v>
      </c>
      <c r="C12" t="s">
        <v>28</v>
      </c>
      <c r="D12" t="s">
        <v>109</v>
      </c>
      <c r="E12">
        <v>44</v>
      </c>
      <c r="F12">
        <v>48.4</v>
      </c>
    </row>
    <row r="13" spans="1:6" x14ac:dyDescent="0.25">
      <c r="A13" t="s">
        <v>31</v>
      </c>
      <c r="B13" t="s">
        <v>32</v>
      </c>
      <c r="C13" t="s">
        <v>28</v>
      </c>
      <c r="D13" t="s">
        <v>9</v>
      </c>
      <c r="E13">
        <v>73</v>
      </c>
      <c r="F13">
        <v>94.17</v>
      </c>
    </row>
    <row r="14" spans="1:6" x14ac:dyDescent="0.25">
      <c r="A14" t="s">
        <v>33</v>
      </c>
      <c r="B14" t="s">
        <v>34</v>
      </c>
      <c r="C14" t="s">
        <v>28</v>
      </c>
      <c r="D14" t="s">
        <v>9</v>
      </c>
      <c r="E14">
        <v>112</v>
      </c>
      <c r="F14">
        <v>122.08</v>
      </c>
    </row>
    <row r="15" spans="1:6" x14ac:dyDescent="0.25">
      <c r="A15" t="s">
        <v>35</v>
      </c>
      <c r="B15" t="s">
        <v>36</v>
      </c>
      <c r="C15" t="s">
        <v>28</v>
      </c>
      <c r="D15" t="s">
        <v>9</v>
      </c>
      <c r="E15">
        <v>112</v>
      </c>
      <c r="F15">
        <v>146.72</v>
      </c>
    </row>
    <row r="16" spans="1:6" x14ac:dyDescent="0.25">
      <c r="A16" t="s">
        <v>37</v>
      </c>
      <c r="B16" t="s">
        <v>38</v>
      </c>
      <c r="C16" t="s">
        <v>28</v>
      </c>
      <c r="D16" t="s">
        <v>111</v>
      </c>
      <c r="E16">
        <v>12</v>
      </c>
      <c r="F16">
        <v>15.719999999999999</v>
      </c>
    </row>
    <row r="17" spans="1:6" x14ac:dyDescent="0.25">
      <c r="A17" t="s">
        <v>39</v>
      </c>
      <c r="B17" t="s">
        <v>40</v>
      </c>
      <c r="C17" t="s">
        <v>28</v>
      </c>
      <c r="D17" t="s">
        <v>111</v>
      </c>
      <c r="E17">
        <v>13</v>
      </c>
      <c r="F17">
        <v>16.64</v>
      </c>
    </row>
    <row r="18" spans="1:6" x14ac:dyDescent="0.25">
      <c r="A18" t="s">
        <v>41</v>
      </c>
      <c r="B18" t="s">
        <v>42</v>
      </c>
      <c r="C18" t="s">
        <v>28</v>
      </c>
      <c r="D18" t="s">
        <v>110</v>
      </c>
      <c r="E18">
        <v>134</v>
      </c>
      <c r="F18">
        <v>156.78</v>
      </c>
    </row>
    <row r="19" spans="1:6" x14ac:dyDescent="0.25">
      <c r="A19" t="s">
        <v>43</v>
      </c>
      <c r="B19" t="s">
        <v>44</v>
      </c>
      <c r="C19" t="s">
        <v>28</v>
      </c>
      <c r="D19" t="s">
        <v>111</v>
      </c>
      <c r="E19">
        <v>37</v>
      </c>
      <c r="F19">
        <v>49.21</v>
      </c>
    </row>
    <row r="20" spans="1:6" x14ac:dyDescent="0.25">
      <c r="A20" t="s">
        <v>45</v>
      </c>
      <c r="B20" t="s">
        <v>46</v>
      </c>
      <c r="C20" t="s">
        <v>28</v>
      </c>
      <c r="D20" t="s">
        <v>110</v>
      </c>
      <c r="E20">
        <v>150</v>
      </c>
      <c r="F20">
        <v>210</v>
      </c>
    </row>
    <row r="21" spans="1:6" x14ac:dyDescent="0.25">
      <c r="A21" t="s">
        <v>47</v>
      </c>
      <c r="B21" t="s">
        <v>48</v>
      </c>
      <c r="C21" t="s">
        <v>49</v>
      </c>
      <c r="D21" t="s">
        <v>109</v>
      </c>
      <c r="E21">
        <v>61</v>
      </c>
      <c r="F21">
        <v>76.25</v>
      </c>
    </row>
    <row r="22" spans="1:6" x14ac:dyDescent="0.25">
      <c r="A22" t="s">
        <v>50</v>
      </c>
      <c r="B22" t="s">
        <v>51</v>
      </c>
      <c r="C22" t="s">
        <v>49</v>
      </c>
      <c r="D22" t="s">
        <v>110</v>
      </c>
      <c r="E22">
        <v>126</v>
      </c>
      <c r="F22">
        <v>162.54</v>
      </c>
    </row>
    <row r="23" spans="1:6" x14ac:dyDescent="0.25">
      <c r="A23" t="s">
        <v>52</v>
      </c>
      <c r="B23" t="s">
        <v>53</v>
      </c>
      <c r="C23" t="s">
        <v>49</v>
      </c>
      <c r="D23" t="s">
        <v>110</v>
      </c>
      <c r="E23">
        <v>121</v>
      </c>
      <c r="F23">
        <v>141.57</v>
      </c>
    </row>
    <row r="24" spans="1:6" x14ac:dyDescent="0.25">
      <c r="A24" t="s">
        <v>54</v>
      </c>
      <c r="B24" t="s">
        <v>55</v>
      </c>
      <c r="C24" t="s">
        <v>49</v>
      </c>
      <c r="D24" t="s">
        <v>110</v>
      </c>
      <c r="E24">
        <v>141</v>
      </c>
      <c r="F24">
        <v>149.46</v>
      </c>
    </row>
    <row r="25" spans="1:6" x14ac:dyDescent="0.25">
      <c r="A25" t="s">
        <v>56</v>
      </c>
      <c r="B25" t="s">
        <v>57</v>
      </c>
      <c r="C25" t="s">
        <v>49</v>
      </c>
      <c r="D25" t="s">
        <v>110</v>
      </c>
      <c r="E25">
        <v>144</v>
      </c>
      <c r="F25">
        <v>156.96</v>
      </c>
    </row>
    <row r="26" spans="1:6" x14ac:dyDescent="0.25">
      <c r="A26" t="s">
        <v>58</v>
      </c>
      <c r="B26" t="s">
        <v>59</v>
      </c>
      <c r="C26" t="s">
        <v>49</v>
      </c>
      <c r="D26" t="s">
        <v>111</v>
      </c>
      <c r="E26">
        <v>7</v>
      </c>
      <c r="F26">
        <v>8.33</v>
      </c>
    </row>
    <row r="27" spans="1:6" x14ac:dyDescent="0.25">
      <c r="A27" t="s">
        <v>60</v>
      </c>
      <c r="B27" t="s">
        <v>61</v>
      </c>
      <c r="C27" t="s">
        <v>62</v>
      </c>
      <c r="D27" t="s">
        <v>111</v>
      </c>
      <c r="E27">
        <v>18</v>
      </c>
      <c r="F27">
        <v>24.66</v>
      </c>
    </row>
    <row r="28" spans="1:6" x14ac:dyDescent="0.25">
      <c r="A28" t="s">
        <v>63</v>
      </c>
      <c r="B28" t="s">
        <v>64</v>
      </c>
      <c r="C28" t="s">
        <v>62</v>
      </c>
      <c r="D28" t="s">
        <v>109</v>
      </c>
      <c r="E28">
        <v>48</v>
      </c>
      <c r="F28">
        <v>57.120000000000005</v>
      </c>
    </row>
    <row r="29" spans="1:6" x14ac:dyDescent="0.25">
      <c r="A29" t="s">
        <v>65</v>
      </c>
      <c r="B29" t="s">
        <v>66</v>
      </c>
      <c r="C29" t="s">
        <v>62</v>
      </c>
      <c r="D29" t="s">
        <v>111</v>
      </c>
      <c r="E29">
        <v>37</v>
      </c>
      <c r="F29">
        <v>41.81</v>
      </c>
    </row>
    <row r="30" spans="1:6" x14ac:dyDescent="0.25">
      <c r="A30" t="s">
        <v>67</v>
      </c>
      <c r="B30" t="s">
        <v>68</v>
      </c>
      <c r="C30" t="s">
        <v>62</v>
      </c>
      <c r="D30" t="s">
        <v>109</v>
      </c>
      <c r="E30">
        <v>47</v>
      </c>
      <c r="F30">
        <v>53.11</v>
      </c>
    </row>
    <row r="31" spans="1:6" x14ac:dyDescent="0.25">
      <c r="A31" t="s">
        <v>69</v>
      </c>
      <c r="B31" t="s">
        <v>70</v>
      </c>
      <c r="C31" t="s">
        <v>62</v>
      </c>
      <c r="D31" t="s">
        <v>110</v>
      </c>
      <c r="E31">
        <v>148</v>
      </c>
      <c r="F31">
        <v>201.28</v>
      </c>
    </row>
    <row r="32" spans="1:6" x14ac:dyDescent="0.25">
      <c r="A32" t="s">
        <v>71</v>
      </c>
      <c r="B32" t="s">
        <v>72</v>
      </c>
      <c r="C32" t="s">
        <v>62</v>
      </c>
      <c r="D32" t="s">
        <v>9</v>
      </c>
      <c r="E32">
        <v>93</v>
      </c>
      <c r="F32">
        <v>104.16</v>
      </c>
    </row>
    <row r="33" spans="1:6" x14ac:dyDescent="0.25">
      <c r="A33" t="s">
        <v>73</v>
      </c>
      <c r="B33" t="s">
        <v>74</v>
      </c>
      <c r="C33" t="s">
        <v>62</v>
      </c>
      <c r="D33" t="s">
        <v>9</v>
      </c>
      <c r="E33">
        <v>89</v>
      </c>
      <c r="F33">
        <v>117.48</v>
      </c>
    </row>
    <row r="34" spans="1:6" x14ac:dyDescent="0.25">
      <c r="A34" t="s">
        <v>75</v>
      </c>
      <c r="B34" t="s">
        <v>76</v>
      </c>
      <c r="C34" t="s">
        <v>62</v>
      </c>
      <c r="D34" t="s">
        <v>9</v>
      </c>
      <c r="E34">
        <v>95</v>
      </c>
      <c r="F34">
        <v>119.7</v>
      </c>
    </row>
    <row r="35" spans="1:6" x14ac:dyDescent="0.25">
      <c r="A35" t="s">
        <v>77</v>
      </c>
      <c r="B35" t="s">
        <v>78</v>
      </c>
      <c r="C35" t="s">
        <v>62</v>
      </c>
      <c r="D35" t="s">
        <v>109</v>
      </c>
      <c r="E35">
        <v>55</v>
      </c>
      <c r="F35">
        <v>58.3</v>
      </c>
    </row>
    <row r="36" spans="1:6" x14ac:dyDescent="0.25">
      <c r="A36" t="s">
        <v>79</v>
      </c>
      <c r="B36" t="s">
        <v>80</v>
      </c>
      <c r="C36" t="s">
        <v>62</v>
      </c>
      <c r="D36" t="s">
        <v>111</v>
      </c>
      <c r="E36">
        <v>5</v>
      </c>
      <c r="F36">
        <v>6.7</v>
      </c>
    </row>
    <row r="37" spans="1:6" x14ac:dyDescent="0.25">
      <c r="A37" t="s">
        <v>81</v>
      </c>
      <c r="B37" t="s">
        <v>82</v>
      </c>
      <c r="C37" t="s">
        <v>62</v>
      </c>
      <c r="D37" t="s">
        <v>9</v>
      </c>
      <c r="E37">
        <v>90</v>
      </c>
      <c r="F37">
        <v>96.3</v>
      </c>
    </row>
    <row r="38" spans="1:6" x14ac:dyDescent="0.25">
      <c r="A38" t="s">
        <v>83</v>
      </c>
      <c r="B38" t="s">
        <v>84</v>
      </c>
      <c r="C38" t="s">
        <v>85</v>
      </c>
      <c r="D38" t="s">
        <v>9</v>
      </c>
      <c r="E38">
        <v>67</v>
      </c>
      <c r="F38">
        <v>85.76</v>
      </c>
    </row>
    <row r="39" spans="1:6" x14ac:dyDescent="0.25">
      <c r="A39" t="s">
        <v>86</v>
      </c>
      <c r="B39" t="s">
        <v>87</v>
      </c>
      <c r="C39" t="s">
        <v>85</v>
      </c>
      <c r="D39" t="s">
        <v>9</v>
      </c>
      <c r="E39">
        <v>72</v>
      </c>
      <c r="F39">
        <v>79.92</v>
      </c>
    </row>
    <row r="40" spans="1:6" x14ac:dyDescent="0.25">
      <c r="A40" t="s">
        <v>88</v>
      </c>
      <c r="B40" t="s">
        <v>89</v>
      </c>
      <c r="C40" t="s">
        <v>85</v>
      </c>
      <c r="D40" t="s">
        <v>111</v>
      </c>
      <c r="E40">
        <v>37</v>
      </c>
      <c r="F40">
        <v>42.55</v>
      </c>
    </row>
    <row r="41" spans="1:6" x14ac:dyDescent="0.25">
      <c r="A41" t="s">
        <v>90</v>
      </c>
      <c r="B41" t="s">
        <v>91</v>
      </c>
      <c r="C41" t="s">
        <v>85</v>
      </c>
      <c r="D41" t="s">
        <v>9</v>
      </c>
      <c r="E41">
        <v>90</v>
      </c>
      <c r="F41">
        <v>115.2</v>
      </c>
    </row>
    <row r="42" spans="1:6" x14ac:dyDescent="0.25">
      <c r="A42" t="s">
        <v>92</v>
      </c>
      <c r="B42" t="s">
        <v>93</v>
      </c>
      <c r="C42" t="s">
        <v>85</v>
      </c>
      <c r="D42" t="s">
        <v>110</v>
      </c>
      <c r="E42">
        <v>138</v>
      </c>
      <c r="F42">
        <v>173.88</v>
      </c>
    </row>
    <row r="43" spans="1:6" x14ac:dyDescent="0.25">
      <c r="A43" t="s">
        <v>94</v>
      </c>
      <c r="B43" t="s">
        <v>95</v>
      </c>
      <c r="C43" t="s">
        <v>85</v>
      </c>
      <c r="D43" t="s">
        <v>110</v>
      </c>
      <c r="E43">
        <v>120</v>
      </c>
      <c r="F43">
        <v>162</v>
      </c>
    </row>
    <row r="44" spans="1:6" x14ac:dyDescent="0.25">
      <c r="A44" t="s">
        <v>96</v>
      </c>
      <c r="B44" t="s">
        <v>97</v>
      </c>
      <c r="C44" t="s">
        <v>85</v>
      </c>
      <c r="D44" t="s">
        <v>9</v>
      </c>
      <c r="E44">
        <v>67</v>
      </c>
      <c r="F44">
        <v>83.08</v>
      </c>
    </row>
    <row r="45" spans="1:6" x14ac:dyDescent="0.25">
      <c r="A45" t="s">
        <v>98</v>
      </c>
      <c r="B45" t="s">
        <v>99</v>
      </c>
      <c r="C45" t="s">
        <v>85</v>
      </c>
      <c r="D45" t="s">
        <v>9</v>
      </c>
      <c r="E45">
        <v>76</v>
      </c>
      <c r="F45">
        <v>82.08</v>
      </c>
    </row>
    <row r="46" spans="1:6" x14ac:dyDescent="0.2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57602-BD80-4E67-9057-C0C42FF9EDDB}">
  <dimension ref="A1:AO46"/>
  <sheetViews>
    <sheetView tabSelected="1" topLeftCell="AI1" zoomScaleNormal="100" workbookViewId="0">
      <selection activeCell="AO10" sqref="AO10"/>
    </sheetView>
  </sheetViews>
  <sheetFormatPr defaultRowHeight="15" x14ac:dyDescent="0.25"/>
  <cols>
    <col min="1" max="1" width="13.140625" bestFit="1" customWidth="1"/>
    <col min="2" max="2" width="27.5703125" bestFit="1" customWidth="1"/>
    <col min="4" max="4" width="36.85546875" bestFit="1" customWidth="1"/>
    <col min="5" max="5" width="37.85546875" bestFit="1" customWidth="1"/>
    <col min="7" max="7" width="13.140625" bestFit="1" customWidth="1"/>
    <col min="8" max="9" width="27.5703125" bestFit="1" customWidth="1"/>
    <col min="10" max="10" width="12" bestFit="1" customWidth="1"/>
    <col min="11" max="14" width="10.140625" customWidth="1"/>
    <col min="16" max="16" width="11.85546875" bestFit="1" customWidth="1"/>
    <col min="17" max="17" width="27.5703125" bestFit="1" customWidth="1"/>
    <col min="18" max="18" width="17" bestFit="1" customWidth="1"/>
    <col min="19" max="19" width="17" customWidth="1"/>
    <col min="20" max="20" width="13.85546875" bestFit="1" customWidth="1"/>
    <col min="21" max="21" width="9.85546875" bestFit="1" customWidth="1"/>
    <col min="22" max="22" width="10.140625" bestFit="1" customWidth="1"/>
    <col min="23" max="23" width="9.85546875" bestFit="1" customWidth="1"/>
    <col min="25" max="25" width="9.85546875" bestFit="1" customWidth="1"/>
    <col min="26" max="26" width="10.140625" style="8" bestFit="1" customWidth="1"/>
    <col min="27" max="27" width="10.140625" style="8" customWidth="1"/>
    <col min="29" max="29" width="12.85546875" bestFit="1" customWidth="1"/>
    <col min="30" max="30" width="27.5703125" bestFit="1" customWidth="1"/>
    <col min="31" max="31" width="13.5703125" customWidth="1"/>
    <col min="32" max="33" width="12" customWidth="1"/>
    <col min="34" max="34" width="12" style="13" customWidth="1"/>
    <col min="35" max="36" width="12" customWidth="1"/>
    <col min="37" max="37" width="17.85546875" bestFit="1" customWidth="1"/>
    <col min="38" max="38" width="37.85546875" bestFit="1" customWidth="1"/>
    <col min="40" max="40" width="17.85546875" bestFit="1" customWidth="1"/>
    <col min="41" max="41" width="37.85546875" bestFit="1" customWidth="1"/>
  </cols>
  <sheetData>
    <row r="1" spans="1:41" x14ac:dyDescent="0.25">
      <c r="A1" s="9" t="s">
        <v>119</v>
      </c>
      <c r="B1" t="s">
        <v>120</v>
      </c>
      <c r="D1" t="s">
        <v>121</v>
      </c>
      <c r="E1" t="s">
        <v>120</v>
      </c>
      <c r="G1" s="9" t="s">
        <v>119</v>
      </c>
      <c r="H1" t="s">
        <v>121</v>
      </c>
      <c r="I1" t="s">
        <v>120</v>
      </c>
      <c r="L1" t="b">
        <v>1</v>
      </c>
      <c r="M1" t="b">
        <v>1</v>
      </c>
      <c r="N1" t="b">
        <v>1</v>
      </c>
      <c r="P1" s="9" t="s">
        <v>1</v>
      </c>
      <c r="Q1" t="s">
        <v>120</v>
      </c>
      <c r="R1" t="s">
        <v>134</v>
      </c>
      <c r="U1" t="str">
        <f ca="1">VLOOKUP(1,T:W,2,0)</f>
        <v>Product41</v>
      </c>
      <c r="V1" s="13">
        <f ca="1">VLOOKUP(1,T:W,3,0)</f>
        <v>22952.16</v>
      </c>
      <c r="W1">
        <f ca="1">VLOOKUP(1,T:W,4,0)</f>
        <v>132</v>
      </c>
      <c r="Y1">
        <v>30</v>
      </c>
      <c r="Z1" s="14">
        <f>COUNT(R:R)-9</f>
        <v>35</v>
      </c>
      <c r="AA1" s="14">
        <f>MIN(Y1:Z1)</f>
        <v>30</v>
      </c>
      <c r="AC1" s="9" t="s">
        <v>2</v>
      </c>
      <c r="AD1" t="s">
        <v>120</v>
      </c>
      <c r="AG1" t="str">
        <f ca="1">VLOOKUP(1,$AF:$AH,2,0)</f>
        <v>Category04</v>
      </c>
      <c r="AH1" s="13">
        <f ca="1">VLOOKUP(1,$AF:$AH,3,0)</f>
        <v>95269.4</v>
      </c>
      <c r="AK1" s="9" t="s">
        <v>119</v>
      </c>
      <c r="AL1" t="s">
        <v>120</v>
      </c>
      <c r="AN1" s="9" t="s">
        <v>119</v>
      </c>
      <c r="AO1" t="s">
        <v>120</v>
      </c>
    </row>
    <row r="2" spans="1:41" x14ac:dyDescent="0.25">
      <c r="A2" s="10">
        <v>1</v>
      </c>
      <c r="B2" s="8">
        <v>13167.810000000001</v>
      </c>
      <c r="D2" s="18">
        <v>332636</v>
      </c>
      <c r="E2" s="18">
        <v>401557.1199999997</v>
      </c>
      <c r="G2" s="10" t="s">
        <v>122</v>
      </c>
      <c r="H2">
        <v>34290</v>
      </c>
      <c r="I2">
        <v>41346.959999999992</v>
      </c>
      <c r="K2" t="s">
        <v>137</v>
      </c>
      <c r="L2" t="s">
        <v>138</v>
      </c>
      <c r="M2" t="s">
        <v>139</v>
      </c>
      <c r="N2" t="s">
        <v>140</v>
      </c>
      <c r="P2" s="10" t="s">
        <v>7</v>
      </c>
      <c r="Q2" s="18">
        <v>9764.7199999999993</v>
      </c>
      <c r="R2" s="18">
        <v>94</v>
      </c>
      <c r="AC2" s="10" t="s">
        <v>8</v>
      </c>
      <c r="AD2" s="18">
        <v>69261.950000000012</v>
      </c>
      <c r="AK2" s="10" t="s">
        <v>108</v>
      </c>
      <c r="AL2" s="18">
        <v>208140.15000000005</v>
      </c>
      <c r="AN2" s="10" t="s">
        <v>107</v>
      </c>
      <c r="AO2" s="18">
        <v>199516.90000000008</v>
      </c>
    </row>
    <row r="3" spans="1:41" x14ac:dyDescent="0.25">
      <c r="A3" s="10">
        <v>2</v>
      </c>
      <c r="B3" s="8">
        <v>13210.220000000001</v>
      </c>
      <c r="G3" s="10" t="s">
        <v>123</v>
      </c>
      <c r="H3">
        <v>25341</v>
      </c>
      <c r="I3">
        <v>30857.300000000003</v>
      </c>
      <c r="K3" s="10" t="s">
        <v>122</v>
      </c>
      <c r="L3" s="13">
        <f t="shared" ref="L3:L14" si="0">IF($L$1=TRUE,VLOOKUP(K3,G:I,3,0),NA())</f>
        <v>41346.959999999992</v>
      </c>
      <c r="M3" s="13">
        <f t="shared" ref="M3:M14" si="1">IF($M$1=TRUE,VLOOKUP(K3,G:I,3,0)-VLOOKUP(K3,G:I,2,0),NA())</f>
        <v>7056.9599999999919</v>
      </c>
      <c r="N3" s="12">
        <f t="shared" ref="N3:N14" si="2">IF($N$1=TRUE,M3/VLOOKUP(K3,G:I,2,0),"")</f>
        <v>0.20580227471566032</v>
      </c>
      <c r="P3" s="10" t="s">
        <v>11</v>
      </c>
      <c r="Q3" s="18">
        <v>13423.199999999999</v>
      </c>
      <c r="R3" s="18">
        <v>94</v>
      </c>
      <c r="T3" cm="1">
        <f t="array" aca="1" ref="T3:T46" ca="1">RANK(_xlfn.ANCHORARRAY(V3),_xlfn.ANCHORARRAY(V3))</f>
        <v>19</v>
      </c>
      <c r="U3" t="str" cm="1">
        <f t="array" aca="1" ref="U3:U46" ca="1">OFFSET($P$1,1,0,COUNT($Q:$Q))</f>
        <v>Product01</v>
      </c>
      <c r="V3" cm="1">
        <f t="array" aca="1" ref="V3:V46" ca="1">OFFSET($P$1,1,1,COUNT($Q:$Q))</f>
        <v>9764.7199999999993</v>
      </c>
      <c r="W3" cm="1">
        <f t="array" aca="1" ref="W3:W46" ca="1">OFFSET($P$1,1,2,COUNT($Q:$Q))</f>
        <v>94</v>
      </c>
      <c r="Y3" t="str" cm="1">
        <f t="array" aca="1" ref="Y3:Y12" ca="1">OFFSET($Q:$Q,$AA$1,-1,10)</f>
        <v>Product30</v>
      </c>
      <c r="Z3" s="13" cm="1">
        <f t="array" aca="1" ref="Z3:Z12" ca="1">OFFSET($Q:$Q,$AA$1,0,10)</f>
        <v>22945.919999999998</v>
      </c>
      <c r="AC3" s="10" t="s">
        <v>28</v>
      </c>
      <c r="AD3" s="18">
        <v>93109.069999999992</v>
      </c>
      <c r="AF3" cm="1">
        <f t="array" aca="1" ref="AF3:AF7" ca="1">RANK(_xlfn.ANCHORARRAY(AH3),_xlfn.ANCHORARRAY(AH3))</f>
        <v>4</v>
      </c>
      <c r="AG3" t="str" cm="1">
        <f t="array" aca="1" ref="AG3:AG7" ca="1">OFFSET($AC$1,1,0,COUNT($AD:$AD))</f>
        <v>Category01</v>
      </c>
      <c r="AH3" s="13" cm="1">
        <f t="array" aca="1" ref="AH3:AH7" ca="1">OFFSET($AC$1,1,1,COUNT($AD:$AD))</f>
        <v>69261.950000000012</v>
      </c>
      <c r="AK3" s="10" t="s">
        <v>106</v>
      </c>
      <c r="AL3" s="18">
        <v>133923.87000000002</v>
      </c>
      <c r="AN3" s="10" t="s">
        <v>106</v>
      </c>
      <c r="AO3" s="18">
        <v>202040.21999999994</v>
      </c>
    </row>
    <row r="4" spans="1:41" x14ac:dyDescent="0.25">
      <c r="A4" s="10">
        <v>3</v>
      </c>
      <c r="B4" s="8">
        <v>20202.099999999995</v>
      </c>
      <c r="D4" t="s">
        <v>135</v>
      </c>
      <c r="E4" s="15">
        <f>E2</f>
        <v>401557.1199999997</v>
      </c>
      <c r="G4" s="10" t="s">
        <v>124</v>
      </c>
      <c r="H4">
        <v>23437</v>
      </c>
      <c r="I4">
        <v>28616.65</v>
      </c>
      <c r="K4" s="10" t="s">
        <v>123</v>
      </c>
      <c r="L4" s="13">
        <f t="shared" si="0"/>
        <v>30857.300000000003</v>
      </c>
      <c r="M4" s="13">
        <f t="shared" si="1"/>
        <v>5516.3000000000029</v>
      </c>
      <c r="N4" s="12">
        <f t="shared" si="2"/>
        <v>0.21768280651907987</v>
      </c>
      <c r="P4" s="10" t="s">
        <v>13</v>
      </c>
      <c r="Q4" s="18">
        <v>6394.2599999999993</v>
      </c>
      <c r="R4" s="18">
        <v>79</v>
      </c>
      <c r="T4">
        <f ca="1"/>
        <v>10</v>
      </c>
      <c r="U4" t="str">
        <f ca="1"/>
        <v>Product02</v>
      </c>
      <c r="V4">
        <f ca="1"/>
        <v>13423.199999999999</v>
      </c>
      <c r="W4">
        <f ca="1"/>
        <v>94</v>
      </c>
      <c r="Y4" t="str">
        <f ca="1"/>
        <v>Product31</v>
      </c>
      <c r="Z4" s="13">
        <f ca="1"/>
        <v>6249.5999999999995</v>
      </c>
      <c r="AC4" s="10" t="s">
        <v>49</v>
      </c>
      <c r="AD4" s="18">
        <v>52299.509999999995</v>
      </c>
      <c r="AF4">
        <f ca="1"/>
        <v>2</v>
      </c>
      <c r="AG4" t="str">
        <f ca="1"/>
        <v>Category02</v>
      </c>
      <c r="AH4" s="13">
        <f ca="1"/>
        <v>93109.069999999992</v>
      </c>
      <c r="AK4" s="10" t="s">
        <v>105</v>
      </c>
      <c r="AL4" s="18">
        <v>59493.100000000006</v>
      </c>
    </row>
    <row r="5" spans="1:41" x14ac:dyDescent="0.25">
      <c r="A5" s="10">
        <v>4</v>
      </c>
      <c r="B5" s="8">
        <v>11312.2</v>
      </c>
      <c r="D5" t="s">
        <v>144</v>
      </c>
      <c r="E5" s="11">
        <f>E4-D2</f>
        <v>68921.119999999704</v>
      </c>
      <c r="G5" s="10" t="s">
        <v>125</v>
      </c>
      <c r="H5">
        <v>21282</v>
      </c>
      <c r="I5">
        <v>26579.11</v>
      </c>
      <c r="K5" s="10" t="s">
        <v>124</v>
      </c>
      <c r="L5" s="13">
        <f t="shared" si="0"/>
        <v>28616.65</v>
      </c>
      <c r="M5" s="13">
        <f t="shared" si="1"/>
        <v>5179.6500000000015</v>
      </c>
      <c r="N5" s="12">
        <f t="shared" si="2"/>
        <v>0.22100311473311438</v>
      </c>
      <c r="P5" s="10" t="s">
        <v>15</v>
      </c>
      <c r="Q5" s="18">
        <v>6056.1600000000008</v>
      </c>
      <c r="R5" s="18">
        <v>124</v>
      </c>
      <c r="T5">
        <f ca="1"/>
        <v>26</v>
      </c>
      <c r="U5" t="str">
        <f ca="1"/>
        <v>Product03</v>
      </c>
      <c r="V5">
        <f ca="1"/>
        <v>6394.2599999999993</v>
      </c>
      <c r="W5">
        <f ca="1"/>
        <v>79</v>
      </c>
      <c r="Y5" t="str">
        <f ca="1"/>
        <v>Product32</v>
      </c>
      <c r="Z5" s="13">
        <f ca="1"/>
        <v>16329.72</v>
      </c>
      <c r="AC5" s="10" t="s">
        <v>62</v>
      </c>
      <c r="AD5" s="18">
        <v>95269.4</v>
      </c>
      <c r="AF5">
        <f ca="1"/>
        <v>5</v>
      </c>
      <c r="AG5" t="str">
        <f ca="1"/>
        <v>Category03</v>
      </c>
      <c r="AH5" s="13">
        <f ca="1"/>
        <v>52299.509999999995</v>
      </c>
    </row>
    <row r="6" spans="1:41" x14ac:dyDescent="0.25">
      <c r="A6" s="10">
        <v>5</v>
      </c>
      <c r="B6" s="8">
        <v>11711.449999999999</v>
      </c>
      <c r="D6" t="s">
        <v>136</v>
      </c>
      <c r="E6" s="12">
        <f>E5/D2</f>
        <v>0.20719681573852411</v>
      </c>
      <c r="G6" s="10" t="s">
        <v>126</v>
      </c>
      <c r="H6">
        <v>26526</v>
      </c>
      <c r="I6">
        <v>30910.45</v>
      </c>
      <c r="K6" s="10" t="s">
        <v>125</v>
      </c>
      <c r="L6" s="13">
        <f t="shared" si="0"/>
        <v>26579.11</v>
      </c>
      <c r="M6" s="13">
        <f t="shared" si="1"/>
        <v>5297.1100000000006</v>
      </c>
      <c r="N6" s="12">
        <f t="shared" si="2"/>
        <v>0.24890094915891367</v>
      </c>
      <c r="P6" s="10" t="s">
        <v>17</v>
      </c>
      <c r="Q6" s="18">
        <v>15716.61</v>
      </c>
      <c r="R6" s="18">
        <v>101</v>
      </c>
      <c r="T6">
        <f ca="1"/>
        <v>30</v>
      </c>
      <c r="U6" t="str">
        <f ca="1"/>
        <v>Product04</v>
      </c>
      <c r="V6">
        <f ca="1"/>
        <v>6056.1600000000008</v>
      </c>
      <c r="W6">
        <f ca="1"/>
        <v>124</v>
      </c>
      <c r="Y6" t="str">
        <f ca="1"/>
        <v>Product33</v>
      </c>
      <c r="Z6" s="13">
        <f ca="1"/>
        <v>13645.800000000001</v>
      </c>
      <c r="AC6" s="10" t="s">
        <v>85</v>
      </c>
      <c r="AD6" s="18">
        <v>91617.19</v>
      </c>
      <c r="AF6">
        <f ca="1"/>
        <v>1</v>
      </c>
      <c r="AG6" t="str">
        <f ca="1"/>
        <v>Category04</v>
      </c>
      <c r="AH6" s="13">
        <f ca="1"/>
        <v>95269.4</v>
      </c>
    </row>
    <row r="7" spans="1:41" x14ac:dyDescent="0.25">
      <c r="A7" s="10">
        <v>6</v>
      </c>
      <c r="B7" s="8">
        <v>14365.540000000005</v>
      </c>
      <c r="G7" s="10" t="s">
        <v>127</v>
      </c>
      <c r="H7">
        <v>24879</v>
      </c>
      <c r="I7">
        <v>30533.710000000003</v>
      </c>
      <c r="K7" s="10" t="s">
        <v>126</v>
      </c>
      <c r="L7" s="13">
        <f t="shared" si="0"/>
        <v>30910.45</v>
      </c>
      <c r="M7" s="13">
        <f t="shared" si="1"/>
        <v>4384.4500000000007</v>
      </c>
      <c r="N7" s="12">
        <f t="shared" si="2"/>
        <v>0.16528877327904701</v>
      </c>
      <c r="P7" s="10" t="s">
        <v>19</v>
      </c>
      <c r="Q7" s="18">
        <v>4531.5</v>
      </c>
      <c r="R7" s="18">
        <v>53</v>
      </c>
      <c r="T7">
        <f ca="1"/>
        <v>8</v>
      </c>
      <c r="U7" t="str">
        <f ca="1"/>
        <v>Product05</v>
      </c>
      <c r="V7">
        <f ca="1"/>
        <v>15716.61</v>
      </c>
      <c r="W7">
        <f ca="1"/>
        <v>101</v>
      </c>
      <c r="Y7" t="str">
        <f ca="1"/>
        <v>Product34</v>
      </c>
      <c r="Z7" s="13">
        <f ca="1"/>
        <v>8978.2000000000007</v>
      </c>
      <c r="AF7">
        <f ca="1"/>
        <v>3</v>
      </c>
      <c r="AG7" t="str">
        <f ca="1"/>
        <v>Category05</v>
      </c>
      <c r="AH7" s="13">
        <f ca="1"/>
        <v>91617.19</v>
      </c>
    </row>
    <row r="8" spans="1:41" x14ac:dyDescent="0.25">
      <c r="A8" s="10">
        <v>7</v>
      </c>
      <c r="B8" s="8">
        <v>7132.79</v>
      </c>
      <c r="G8" s="10" t="s">
        <v>128</v>
      </c>
      <c r="H8">
        <v>29878</v>
      </c>
      <c r="I8">
        <v>35251.79</v>
      </c>
      <c r="K8" s="10" t="s">
        <v>127</v>
      </c>
      <c r="L8" s="13">
        <f t="shared" si="0"/>
        <v>30533.710000000003</v>
      </c>
      <c r="M8" s="13">
        <f t="shared" si="1"/>
        <v>5654.7100000000028</v>
      </c>
      <c r="N8" s="12">
        <f t="shared" si="2"/>
        <v>0.22728847622492876</v>
      </c>
      <c r="P8" s="10" t="s">
        <v>21</v>
      </c>
      <c r="Q8" s="18">
        <v>2291.04</v>
      </c>
      <c r="R8" s="18">
        <v>48</v>
      </c>
      <c r="T8">
        <f ca="1"/>
        <v>35</v>
      </c>
      <c r="U8" t="str">
        <f ca="1"/>
        <v>Product06</v>
      </c>
      <c r="V8">
        <f ca="1"/>
        <v>4531.5</v>
      </c>
      <c r="W8">
        <f ca="1"/>
        <v>53</v>
      </c>
      <c r="Y8" t="str">
        <f ca="1"/>
        <v>Product35</v>
      </c>
      <c r="Z8" s="13">
        <f ca="1"/>
        <v>703.5</v>
      </c>
    </row>
    <row r="9" spans="1:41" x14ac:dyDescent="0.25">
      <c r="A9" s="10">
        <v>8</v>
      </c>
      <c r="B9" s="8">
        <v>14262.46</v>
      </c>
      <c r="G9" s="10" t="s">
        <v>129</v>
      </c>
      <c r="H9">
        <v>29831</v>
      </c>
      <c r="I9">
        <v>35350.400000000016</v>
      </c>
      <c r="K9" s="10" t="s">
        <v>128</v>
      </c>
      <c r="L9" s="13">
        <f t="shared" si="0"/>
        <v>35251.79</v>
      </c>
      <c r="M9" s="13">
        <f t="shared" si="1"/>
        <v>5373.7900000000009</v>
      </c>
      <c r="N9" s="12">
        <f t="shared" si="2"/>
        <v>0.1798577548698039</v>
      </c>
      <c r="P9" s="10" t="s">
        <v>23</v>
      </c>
      <c r="Q9" s="18">
        <v>10502.82</v>
      </c>
      <c r="R9" s="18">
        <v>111</v>
      </c>
      <c r="T9">
        <f ca="1"/>
        <v>39</v>
      </c>
      <c r="U9" t="str">
        <f ca="1"/>
        <v>Product07</v>
      </c>
      <c r="V9">
        <f ca="1"/>
        <v>2291.04</v>
      </c>
      <c r="W9">
        <f ca="1"/>
        <v>48</v>
      </c>
      <c r="Y9" t="str">
        <f ca="1"/>
        <v>Product36</v>
      </c>
      <c r="Z9" s="13">
        <f ca="1"/>
        <v>7222.5</v>
      </c>
    </row>
    <row r="10" spans="1:41" x14ac:dyDescent="0.25">
      <c r="A10" s="10">
        <v>9</v>
      </c>
      <c r="B10" s="8">
        <v>16824.670000000002</v>
      </c>
      <c r="G10" s="10" t="s">
        <v>130</v>
      </c>
      <c r="H10">
        <v>28758</v>
      </c>
      <c r="I10">
        <v>35242.810000000005</v>
      </c>
      <c r="K10" s="10" t="s">
        <v>129</v>
      </c>
      <c r="L10" s="13">
        <f t="shared" si="0"/>
        <v>35350.400000000016</v>
      </c>
      <c r="M10" s="13">
        <f t="shared" si="1"/>
        <v>5519.400000000016</v>
      </c>
      <c r="N10" s="12">
        <f t="shared" si="2"/>
        <v>0.18502229224632147</v>
      </c>
      <c r="P10" s="10" t="s">
        <v>25</v>
      </c>
      <c r="Q10" s="18">
        <v>581.64</v>
      </c>
      <c r="R10" s="18">
        <v>74</v>
      </c>
      <c r="T10">
        <f ca="1"/>
        <v>15</v>
      </c>
      <c r="U10" t="str">
        <f ca="1"/>
        <v>Product08</v>
      </c>
      <c r="V10">
        <f ca="1"/>
        <v>10502.82</v>
      </c>
      <c r="W10">
        <f ca="1"/>
        <v>111</v>
      </c>
      <c r="Y10" t="str">
        <f ca="1"/>
        <v>Product37</v>
      </c>
      <c r="Z10" s="13">
        <f ca="1"/>
        <v>5145.6000000000004</v>
      </c>
    </row>
    <row r="11" spans="1:41" x14ac:dyDescent="0.25">
      <c r="A11" s="10">
        <v>10</v>
      </c>
      <c r="B11" s="8">
        <v>15229.35</v>
      </c>
      <c r="G11" s="10" t="s">
        <v>131</v>
      </c>
      <c r="H11">
        <v>27842</v>
      </c>
      <c r="I11">
        <v>33500.69000000001</v>
      </c>
      <c r="K11" s="10" t="s">
        <v>130</v>
      </c>
      <c r="L11" s="13">
        <f t="shared" si="0"/>
        <v>35242.810000000005</v>
      </c>
      <c r="M11" s="13">
        <f t="shared" si="1"/>
        <v>6484.8100000000049</v>
      </c>
      <c r="N11" s="12">
        <f t="shared" si="2"/>
        <v>0.22549586202100302</v>
      </c>
      <c r="P11" s="10" t="s">
        <v>27</v>
      </c>
      <c r="Q11" s="18">
        <v>16428</v>
      </c>
      <c r="R11" s="18">
        <v>100</v>
      </c>
      <c r="T11">
        <f ca="1"/>
        <v>44</v>
      </c>
      <c r="U11" t="str">
        <f ca="1"/>
        <v>Product09</v>
      </c>
      <c r="V11">
        <f ca="1"/>
        <v>581.64</v>
      </c>
      <c r="W11">
        <f ca="1"/>
        <v>74</v>
      </c>
      <c r="Y11" t="str">
        <f ca="1"/>
        <v>Product38</v>
      </c>
      <c r="Z11" s="13">
        <f ca="1"/>
        <v>8871.1200000000008</v>
      </c>
    </row>
    <row r="12" spans="1:41" x14ac:dyDescent="0.25">
      <c r="A12" s="10">
        <v>11</v>
      </c>
      <c r="B12" s="8">
        <v>11915.58</v>
      </c>
      <c r="G12" s="10" t="s">
        <v>132</v>
      </c>
      <c r="H12">
        <v>29306</v>
      </c>
      <c r="I12">
        <v>36124.07</v>
      </c>
      <c r="K12" s="10" t="s">
        <v>131</v>
      </c>
      <c r="L12" s="13">
        <f t="shared" si="0"/>
        <v>33500.69000000001</v>
      </c>
      <c r="M12" s="13">
        <f t="shared" si="1"/>
        <v>5658.6900000000096</v>
      </c>
      <c r="N12" s="12">
        <f t="shared" si="2"/>
        <v>0.20324294231736259</v>
      </c>
      <c r="P12" s="10" t="s">
        <v>30</v>
      </c>
      <c r="Q12" s="18">
        <v>6001.5999999999995</v>
      </c>
      <c r="R12" s="18">
        <v>124</v>
      </c>
      <c r="T12">
        <f ca="1"/>
        <v>5</v>
      </c>
      <c r="U12" t="str">
        <f ca="1"/>
        <v>Product10</v>
      </c>
      <c r="V12">
        <f ca="1"/>
        <v>16428</v>
      </c>
      <c r="W12">
        <f ca="1"/>
        <v>100</v>
      </c>
      <c r="Y12" t="str">
        <f ca="1"/>
        <v>Product39</v>
      </c>
      <c r="Z12" s="13">
        <f ca="1"/>
        <v>3957.15</v>
      </c>
    </row>
    <row r="13" spans="1:41" x14ac:dyDescent="0.25">
      <c r="A13" s="10">
        <v>12</v>
      </c>
      <c r="B13" s="8">
        <v>14837.359999999999</v>
      </c>
      <c r="G13" s="10" t="s">
        <v>133</v>
      </c>
      <c r="H13">
        <v>31266</v>
      </c>
      <c r="I13">
        <v>37243.179999999993</v>
      </c>
      <c r="K13" s="10" t="s">
        <v>132</v>
      </c>
      <c r="L13" s="13">
        <f t="shared" si="0"/>
        <v>36124.07</v>
      </c>
      <c r="M13" s="13">
        <f t="shared" si="1"/>
        <v>6818.07</v>
      </c>
      <c r="N13" s="12">
        <f t="shared" si="2"/>
        <v>0.2326509929707227</v>
      </c>
      <c r="P13" s="10" t="s">
        <v>32</v>
      </c>
      <c r="Q13" s="18">
        <v>11582.910000000003</v>
      </c>
      <c r="R13" s="18">
        <v>123</v>
      </c>
      <c r="T13">
        <f ca="1"/>
        <v>31</v>
      </c>
      <c r="U13" t="str">
        <f ca="1"/>
        <v>Product11</v>
      </c>
      <c r="V13">
        <f ca="1"/>
        <v>6001.5999999999995</v>
      </c>
      <c r="W13">
        <f ca="1"/>
        <v>124</v>
      </c>
      <c r="AD13" t="s">
        <v>141</v>
      </c>
    </row>
    <row r="14" spans="1:41" x14ac:dyDescent="0.25">
      <c r="A14" s="10">
        <v>13</v>
      </c>
      <c r="B14" s="8">
        <v>8084.26</v>
      </c>
      <c r="K14" s="10" t="s">
        <v>133</v>
      </c>
      <c r="L14" s="13">
        <f t="shared" si="0"/>
        <v>37243.179999999993</v>
      </c>
      <c r="M14" s="13">
        <f t="shared" si="1"/>
        <v>5977.179999999993</v>
      </c>
      <c r="N14" s="12">
        <f t="shared" si="2"/>
        <v>0.19117187999744109</v>
      </c>
      <c r="P14" s="10" t="s">
        <v>34</v>
      </c>
      <c r="Q14" s="18">
        <v>8423.52</v>
      </c>
      <c r="R14" s="18">
        <v>69</v>
      </c>
      <c r="T14">
        <f ca="1"/>
        <v>13</v>
      </c>
      <c r="U14" t="str">
        <f ca="1"/>
        <v>Product12</v>
      </c>
      <c r="V14">
        <f ca="1"/>
        <v>11582.910000000003</v>
      </c>
      <c r="W14">
        <f ca="1"/>
        <v>123</v>
      </c>
    </row>
    <row r="15" spans="1:41" x14ac:dyDescent="0.25">
      <c r="A15" s="10">
        <v>14</v>
      </c>
      <c r="B15" s="8">
        <v>9461.1400000000012</v>
      </c>
      <c r="P15" s="10" t="s">
        <v>36</v>
      </c>
      <c r="Q15" s="18">
        <v>12764.640000000001</v>
      </c>
      <c r="R15" s="18">
        <v>87</v>
      </c>
      <c r="T15">
        <f ca="1"/>
        <v>22</v>
      </c>
      <c r="U15" t="str">
        <f ca="1"/>
        <v>Product13</v>
      </c>
      <c r="V15">
        <f ca="1"/>
        <v>8423.52</v>
      </c>
      <c r="W15">
        <f ca="1"/>
        <v>69</v>
      </c>
    </row>
    <row r="16" spans="1:41" x14ac:dyDescent="0.25">
      <c r="A16" s="10">
        <v>15</v>
      </c>
      <c r="B16" s="8">
        <v>12189.7</v>
      </c>
      <c r="P16" s="10" t="s">
        <v>38</v>
      </c>
      <c r="Q16" s="18">
        <v>1839.2399999999998</v>
      </c>
      <c r="R16" s="18">
        <v>117</v>
      </c>
      <c r="T16">
        <f ca="1"/>
        <v>12</v>
      </c>
      <c r="U16" t="str">
        <f ca="1"/>
        <v>Product14</v>
      </c>
      <c r="V16">
        <f ca="1"/>
        <v>12764.640000000001</v>
      </c>
      <c r="W16">
        <f ca="1"/>
        <v>87</v>
      </c>
    </row>
    <row r="17" spans="1:23" x14ac:dyDescent="0.25">
      <c r="A17" s="10">
        <v>16</v>
      </c>
      <c r="B17" s="8">
        <v>12762.63</v>
      </c>
      <c r="P17" s="10" t="s">
        <v>40</v>
      </c>
      <c r="Q17" s="18">
        <v>1996.8</v>
      </c>
      <c r="R17" s="18">
        <v>120</v>
      </c>
      <c r="T17">
        <f ca="1"/>
        <v>41</v>
      </c>
      <c r="U17" t="str">
        <f ca="1"/>
        <v>Product15</v>
      </c>
      <c r="V17">
        <f ca="1"/>
        <v>1839.2399999999998</v>
      </c>
      <c r="W17">
        <f ca="1"/>
        <v>117</v>
      </c>
    </row>
    <row r="18" spans="1:23" x14ac:dyDescent="0.25">
      <c r="A18" s="10">
        <v>17</v>
      </c>
      <c r="B18" s="8">
        <v>3659.24</v>
      </c>
      <c r="P18" s="10" t="s">
        <v>42</v>
      </c>
      <c r="Q18" s="18">
        <v>9877.1400000000012</v>
      </c>
      <c r="R18" s="18">
        <v>63</v>
      </c>
      <c r="T18">
        <f ca="1"/>
        <v>40</v>
      </c>
      <c r="U18" t="str">
        <f ca="1"/>
        <v>Product16</v>
      </c>
      <c r="V18">
        <f ca="1"/>
        <v>1996.8</v>
      </c>
      <c r="W18">
        <f ca="1"/>
        <v>120</v>
      </c>
    </row>
    <row r="19" spans="1:23" x14ac:dyDescent="0.25">
      <c r="A19" s="10">
        <v>18</v>
      </c>
      <c r="B19" s="8">
        <v>18582.390000000003</v>
      </c>
      <c r="P19" s="10" t="s">
        <v>44</v>
      </c>
      <c r="Q19" s="18">
        <v>4035.2200000000003</v>
      </c>
      <c r="R19" s="18">
        <v>82</v>
      </c>
      <c r="T19">
        <f ca="1"/>
        <v>18</v>
      </c>
      <c r="U19" t="str">
        <f ca="1"/>
        <v>Product17</v>
      </c>
      <c r="V19">
        <f ca="1"/>
        <v>9877.1400000000012</v>
      </c>
      <c r="W19">
        <f ca="1"/>
        <v>63</v>
      </c>
    </row>
    <row r="20" spans="1:23" x14ac:dyDescent="0.25">
      <c r="A20" s="10">
        <v>19</v>
      </c>
      <c r="B20" s="8">
        <v>10204.229999999998</v>
      </c>
      <c r="P20" s="10" t="s">
        <v>46</v>
      </c>
      <c r="Q20" s="18">
        <v>20160</v>
      </c>
      <c r="R20" s="18">
        <v>96</v>
      </c>
      <c r="T20">
        <f ca="1"/>
        <v>36</v>
      </c>
      <c r="U20" t="str">
        <f ca="1"/>
        <v>Product18</v>
      </c>
      <c r="V20">
        <f ca="1"/>
        <v>4035.2200000000003</v>
      </c>
      <c r="W20">
        <f ca="1"/>
        <v>82</v>
      </c>
    </row>
    <row r="21" spans="1:23" x14ac:dyDescent="0.25">
      <c r="A21" s="10">
        <v>20</v>
      </c>
      <c r="B21" s="8">
        <v>20482.78</v>
      </c>
      <c r="P21" s="10" t="s">
        <v>48</v>
      </c>
      <c r="Q21" s="18">
        <v>8006.25</v>
      </c>
      <c r="R21" s="18">
        <v>105</v>
      </c>
      <c r="T21">
        <f ca="1"/>
        <v>4</v>
      </c>
      <c r="U21" t="str">
        <f ca="1"/>
        <v>Product19</v>
      </c>
      <c r="V21">
        <f ca="1"/>
        <v>20160</v>
      </c>
      <c r="W21">
        <f ca="1"/>
        <v>96</v>
      </c>
    </row>
    <row r="22" spans="1:23" x14ac:dyDescent="0.25">
      <c r="A22" s="10">
        <v>21</v>
      </c>
      <c r="B22" s="8">
        <v>10665.4</v>
      </c>
      <c r="P22" s="10" t="s">
        <v>51</v>
      </c>
      <c r="Q22" s="18">
        <v>10727.64</v>
      </c>
      <c r="R22" s="18">
        <v>66</v>
      </c>
      <c r="T22">
        <f ca="1"/>
        <v>23</v>
      </c>
      <c r="U22" t="str">
        <f ca="1"/>
        <v>Product20</v>
      </c>
      <c r="V22">
        <f ca="1"/>
        <v>8006.25</v>
      </c>
      <c r="W22">
        <f ca="1"/>
        <v>105</v>
      </c>
    </row>
    <row r="23" spans="1:23" x14ac:dyDescent="0.25">
      <c r="A23" s="10">
        <v>22</v>
      </c>
      <c r="B23" s="8">
        <v>11315.839999999997</v>
      </c>
      <c r="P23" s="10" t="s">
        <v>53</v>
      </c>
      <c r="Q23" s="18">
        <v>9909.9</v>
      </c>
      <c r="R23" s="18">
        <v>70</v>
      </c>
      <c r="T23">
        <f ca="1"/>
        <v>14</v>
      </c>
      <c r="U23" t="str">
        <f ca="1"/>
        <v>Product21</v>
      </c>
      <c r="V23">
        <f ca="1"/>
        <v>10727.64</v>
      </c>
      <c r="W23">
        <f ca="1"/>
        <v>66</v>
      </c>
    </row>
    <row r="24" spans="1:23" x14ac:dyDescent="0.25">
      <c r="A24" s="10">
        <v>23</v>
      </c>
      <c r="B24" s="8">
        <v>18818.189999999999</v>
      </c>
      <c r="P24" s="10" t="s">
        <v>55</v>
      </c>
      <c r="Q24" s="18">
        <v>12853.560000000001</v>
      </c>
      <c r="R24" s="18">
        <v>86</v>
      </c>
      <c r="T24">
        <f ca="1"/>
        <v>17</v>
      </c>
      <c r="U24" t="str">
        <f ca="1"/>
        <v>Product22</v>
      </c>
      <c r="V24">
        <f ca="1"/>
        <v>9909.9</v>
      </c>
      <c r="W24">
        <f ca="1"/>
        <v>70</v>
      </c>
    </row>
    <row r="25" spans="1:23" x14ac:dyDescent="0.25">
      <c r="A25" s="10">
        <v>24</v>
      </c>
      <c r="B25" s="8">
        <v>11488.4</v>
      </c>
      <c r="P25" s="10" t="s">
        <v>57</v>
      </c>
      <c r="Q25" s="18">
        <v>10202.400000000001</v>
      </c>
      <c r="R25" s="18">
        <v>65</v>
      </c>
      <c r="T25">
        <f ca="1"/>
        <v>11</v>
      </c>
      <c r="U25" t="str">
        <f ca="1"/>
        <v>Product23</v>
      </c>
      <c r="V25">
        <f ca="1"/>
        <v>12853.560000000001</v>
      </c>
      <c r="W25">
        <f ca="1"/>
        <v>86</v>
      </c>
    </row>
    <row r="26" spans="1:23" x14ac:dyDescent="0.25">
      <c r="A26" s="10">
        <v>25</v>
      </c>
      <c r="B26" s="8">
        <v>18688.430000000004</v>
      </c>
      <c r="P26" s="10" t="s">
        <v>59</v>
      </c>
      <c r="Q26" s="18">
        <v>599.7600000000001</v>
      </c>
      <c r="R26" s="18">
        <v>72</v>
      </c>
      <c r="T26">
        <f ca="1"/>
        <v>16</v>
      </c>
      <c r="U26" t="str">
        <f ca="1"/>
        <v>Product24</v>
      </c>
      <c r="V26">
        <f ca="1"/>
        <v>10202.400000000001</v>
      </c>
      <c r="W26">
        <f ca="1"/>
        <v>65</v>
      </c>
    </row>
    <row r="27" spans="1:23" x14ac:dyDescent="0.25">
      <c r="A27" s="10">
        <v>26</v>
      </c>
      <c r="B27" s="8">
        <v>13710.079999999998</v>
      </c>
      <c r="P27" s="10" t="s">
        <v>61</v>
      </c>
      <c r="Q27" s="18">
        <v>2761.9200000000005</v>
      </c>
      <c r="R27" s="18">
        <v>112</v>
      </c>
      <c r="T27">
        <f ca="1"/>
        <v>43</v>
      </c>
      <c r="U27" t="str">
        <f ca="1"/>
        <v>Product25</v>
      </c>
      <c r="V27">
        <f ca="1"/>
        <v>599.7600000000001</v>
      </c>
      <c r="W27">
        <f ca="1"/>
        <v>72</v>
      </c>
    </row>
    <row r="28" spans="1:23" x14ac:dyDescent="0.25">
      <c r="A28" s="10">
        <v>27</v>
      </c>
      <c r="B28" s="8">
        <v>11440.67</v>
      </c>
      <c r="P28" s="10" t="s">
        <v>64</v>
      </c>
      <c r="Q28" s="18">
        <v>6226.0800000000008</v>
      </c>
      <c r="R28" s="18">
        <v>109</v>
      </c>
      <c r="T28">
        <f ca="1"/>
        <v>38</v>
      </c>
      <c r="U28" t="str">
        <f ca="1"/>
        <v>Product26</v>
      </c>
      <c r="V28">
        <f ca="1"/>
        <v>2761.9200000000005</v>
      </c>
      <c r="W28">
        <f ca="1"/>
        <v>112</v>
      </c>
    </row>
    <row r="29" spans="1:23" x14ac:dyDescent="0.25">
      <c r="A29" s="10">
        <v>28</v>
      </c>
      <c r="B29" s="8">
        <v>13306.16</v>
      </c>
      <c r="P29" s="10" t="s">
        <v>66</v>
      </c>
      <c r="Q29" s="18">
        <v>4682.72</v>
      </c>
      <c r="R29" s="18">
        <v>112</v>
      </c>
      <c r="T29">
        <f ca="1"/>
        <v>28</v>
      </c>
      <c r="U29" t="str">
        <f ca="1"/>
        <v>Product27</v>
      </c>
      <c r="V29">
        <f ca="1"/>
        <v>6226.0800000000008</v>
      </c>
      <c r="W29">
        <f ca="1"/>
        <v>109</v>
      </c>
    </row>
    <row r="30" spans="1:23" x14ac:dyDescent="0.25">
      <c r="A30" s="10">
        <v>29</v>
      </c>
      <c r="B30" s="8">
        <v>8794.48</v>
      </c>
      <c r="P30" s="10" t="s">
        <v>68</v>
      </c>
      <c r="Q30" s="18">
        <v>5523.44</v>
      </c>
      <c r="R30" s="18">
        <v>104</v>
      </c>
      <c r="T30">
        <f ca="1"/>
        <v>34</v>
      </c>
      <c r="U30" t="str">
        <f ca="1"/>
        <v>Product28</v>
      </c>
      <c r="V30">
        <f ca="1"/>
        <v>4682.72</v>
      </c>
      <c r="W30">
        <f ca="1"/>
        <v>112</v>
      </c>
    </row>
    <row r="31" spans="1:23" x14ac:dyDescent="0.25">
      <c r="A31" s="10">
        <v>30</v>
      </c>
      <c r="B31" s="8">
        <v>16666.269999999997</v>
      </c>
      <c r="P31" s="10" t="s">
        <v>70</v>
      </c>
      <c r="Q31" s="18">
        <v>22945.919999999998</v>
      </c>
      <c r="R31" s="18">
        <v>114</v>
      </c>
      <c r="T31">
        <f ca="1"/>
        <v>32</v>
      </c>
      <c r="U31" t="str">
        <f ca="1"/>
        <v>Product29</v>
      </c>
      <c r="V31">
        <f ca="1"/>
        <v>5523.44</v>
      </c>
      <c r="W31">
        <f ca="1"/>
        <v>104</v>
      </c>
    </row>
    <row r="32" spans="1:23" x14ac:dyDescent="0.25">
      <c r="A32" s="10">
        <v>31</v>
      </c>
      <c r="B32" s="8">
        <v>7065.2999999999993</v>
      </c>
      <c r="P32" s="10" t="s">
        <v>72</v>
      </c>
      <c r="Q32" s="18">
        <v>6249.5999999999995</v>
      </c>
      <c r="R32" s="18">
        <v>60</v>
      </c>
      <c r="T32">
        <f ca="1"/>
        <v>2</v>
      </c>
      <c r="U32" t="str">
        <f ca="1"/>
        <v>Product30</v>
      </c>
      <c r="V32">
        <f ca="1"/>
        <v>22945.919999999998</v>
      </c>
      <c r="W32">
        <f ca="1"/>
        <v>114</v>
      </c>
    </row>
    <row r="33" spans="16:23" x14ac:dyDescent="0.25">
      <c r="P33" s="10" t="s">
        <v>74</v>
      </c>
      <c r="Q33" s="18">
        <v>16329.72</v>
      </c>
      <c r="R33" s="18">
        <v>139</v>
      </c>
      <c r="T33">
        <f ca="1"/>
        <v>27</v>
      </c>
      <c r="U33" t="str">
        <f ca="1"/>
        <v>Product31</v>
      </c>
      <c r="V33">
        <f ca="1"/>
        <v>6249.5999999999995</v>
      </c>
      <c r="W33">
        <f ca="1"/>
        <v>60</v>
      </c>
    </row>
    <row r="34" spans="16:23" x14ac:dyDescent="0.25">
      <c r="P34" s="10" t="s">
        <v>76</v>
      </c>
      <c r="Q34" s="18">
        <v>13645.800000000001</v>
      </c>
      <c r="R34" s="18">
        <v>114</v>
      </c>
      <c r="T34">
        <f ca="1"/>
        <v>7</v>
      </c>
      <c r="U34" t="str">
        <f ca="1"/>
        <v>Product32</v>
      </c>
      <c r="V34">
        <f ca="1"/>
        <v>16329.72</v>
      </c>
      <c r="W34">
        <f ca="1"/>
        <v>139</v>
      </c>
    </row>
    <row r="35" spans="16:23" x14ac:dyDescent="0.25">
      <c r="P35" s="10" t="s">
        <v>78</v>
      </c>
      <c r="Q35" s="18">
        <v>8978.2000000000007</v>
      </c>
      <c r="R35" s="18">
        <v>154</v>
      </c>
      <c r="T35">
        <f ca="1"/>
        <v>9</v>
      </c>
      <c r="U35" t="str">
        <f ca="1"/>
        <v>Product33</v>
      </c>
      <c r="V35">
        <f ca="1"/>
        <v>13645.800000000001</v>
      </c>
      <c r="W35">
        <f ca="1"/>
        <v>114</v>
      </c>
    </row>
    <row r="36" spans="16:23" x14ac:dyDescent="0.25">
      <c r="P36" s="10" t="s">
        <v>80</v>
      </c>
      <c r="Q36" s="18">
        <v>703.5</v>
      </c>
      <c r="R36" s="18">
        <v>105</v>
      </c>
      <c r="T36">
        <f ca="1"/>
        <v>20</v>
      </c>
      <c r="U36" t="str">
        <f ca="1"/>
        <v>Product34</v>
      </c>
      <c r="V36">
        <f ca="1"/>
        <v>8978.2000000000007</v>
      </c>
      <c r="W36">
        <f ca="1"/>
        <v>154</v>
      </c>
    </row>
    <row r="37" spans="16:23" x14ac:dyDescent="0.25">
      <c r="P37" s="10" t="s">
        <v>82</v>
      </c>
      <c r="Q37" s="18">
        <v>7222.5</v>
      </c>
      <c r="R37" s="18">
        <v>75</v>
      </c>
      <c r="T37">
        <f ca="1"/>
        <v>42</v>
      </c>
      <c r="U37" t="str">
        <f ca="1"/>
        <v>Product35</v>
      </c>
      <c r="V37">
        <f ca="1"/>
        <v>703.5</v>
      </c>
      <c r="W37">
        <f ca="1"/>
        <v>105</v>
      </c>
    </row>
    <row r="38" spans="16:23" x14ac:dyDescent="0.25">
      <c r="P38" s="10" t="s">
        <v>84</v>
      </c>
      <c r="Q38" s="18">
        <v>5145.6000000000004</v>
      </c>
      <c r="R38" s="18">
        <v>60</v>
      </c>
      <c r="T38">
        <f ca="1"/>
        <v>25</v>
      </c>
      <c r="U38" t="str">
        <f ca="1"/>
        <v>Product36</v>
      </c>
      <c r="V38">
        <f ca="1"/>
        <v>7222.5</v>
      </c>
      <c r="W38">
        <f ca="1"/>
        <v>75</v>
      </c>
    </row>
    <row r="39" spans="16:23" x14ac:dyDescent="0.25">
      <c r="P39" s="10" t="s">
        <v>87</v>
      </c>
      <c r="Q39" s="18">
        <v>8871.1200000000008</v>
      </c>
      <c r="R39" s="18">
        <v>111</v>
      </c>
      <c r="T39">
        <f ca="1"/>
        <v>33</v>
      </c>
      <c r="U39" t="str">
        <f ca="1"/>
        <v>Product37</v>
      </c>
      <c r="V39">
        <f ca="1"/>
        <v>5145.6000000000004</v>
      </c>
      <c r="W39">
        <f ca="1"/>
        <v>60</v>
      </c>
    </row>
    <row r="40" spans="16:23" x14ac:dyDescent="0.25">
      <c r="P40" s="10" t="s">
        <v>89</v>
      </c>
      <c r="Q40" s="18">
        <v>3957.15</v>
      </c>
      <c r="R40" s="18">
        <v>93</v>
      </c>
      <c r="T40">
        <f ca="1"/>
        <v>21</v>
      </c>
      <c r="U40" t="str">
        <f ca="1"/>
        <v>Product38</v>
      </c>
      <c r="V40">
        <f ca="1"/>
        <v>8871.1200000000008</v>
      </c>
      <c r="W40">
        <f ca="1"/>
        <v>111</v>
      </c>
    </row>
    <row r="41" spans="16:23" x14ac:dyDescent="0.25">
      <c r="P41" s="10" t="s">
        <v>91</v>
      </c>
      <c r="Q41" s="18">
        <v>7718.4000000000005</v>
      </c>
      <c r="R41" s="18">
        <v>67</v>
      </c>
      <c r="T41">
        <f ca="1"/>
        <v>37</v>
      </c>
      <c r="U41" t="str">
        <f ca="1"/>
        <v>Product39</v>
      </c>
      <c r="V41">
        <f ca="1"/>
        <v>3957.15</v>
      </c>
      <c r="W41">
        <f ca="1"/>
        <v>93</v>
      </c>
    </row>
    <row r="42" spans="16:23" x14ac:dyDescent="0.25">
      <c r="P42" s="10" t="s">
        <v>93</v>
      </c>
      <c r="Q42" s="18">
        <v>22952.16</v>
      </c>
      <c r="R42" s="18">
        <v>132</v>
      </c>
      <c r="T42">
        <f ca="1"/>
        <v>24</v>
      </c>
      <c r="U42" t="str">
        <f ca="1"/>
        <v>Product40</v>
      </c>
      <c r="V42">
        <f ca="1"/>
        <v>7718.4000000000005</v>
      </c>
      <c r="W42">
        <f ca="1"/>
        <v>67</v>
      </c>
    </row>
    <row r="43" spans="16:23" x14ac:dyDescent="0.25">
      <c r="P43" s="10" t="s">
        <v>95</v>
      </c>
      <c r="Q43" s="18">
        <v>20574</v>
      </c>
      <c r="R43" s="18">
        <v>127</v>
      </c>
      <c r="T43">
        <f ca="1"/>
        <v>1</v>
      </c>
      <c r="U43" t="str">
        <f ca="1"/>
        <v>Product41</v>
      </c>
      <c r="V43">
        <f ca="1"/>
        <v>22952.16</v>
      </c>
      <c r="W43">
        <f ca="1"/>
        <v>132</v>
      </c>
    </row>
    <row r="44" spans="16:23" x14ac:dyDescent="0.25">
      <c r="P44" s="10" t="s">
        <v>97</v>
      </c>
      <c r="Q44" s="18">
        <v>6064.8399999999992</v>
      </c>
      <c r="R44" s="18">
        <v>73</v>
      </c>
      <c r="T44">
        <f ca="1"/>
        <v>3</v>
      </c>
      <c r="U44" t="str">
        <f ca="1"/>
        <v>Product42</v>
      </c>
      <c r="V44">
        <f ca="1"/>
        <v>20574</v>
      </c>
      <c r="W44">
        <f ca="1"/>
        <v>127</v>
      </c>
    </row>
    <row r="45" spans="16:23" x14ac:dyDescent="0.25">
      <c r="P45" s="10" t="s">
        <v>99</v>
      </c>
      <c r="Q45" s="18">
        <v>16333.92</v>
      </c>
      <c r="R45" s="18">
        <v>199</v>
      </c>
      <c r="T45">
        <f ca="1"/>
        <v>29</v>
      </c>
      <c r="U45" t="str">
        <f ca="1"/>
        <v>Product43</v>
      </c>
      <c r="V45">
        <f ca="1"/>
        <v>6064.8399999999992</v>
      </c>
      <c r="W45">
        <f ca="1"/>
        <v>73</v>
      </c>
    </row>
    <row r="46" spans="16:23" x14ac:dyDescent="0.25">
      <c r="T46">
        <f ca="1"/>
        <v>6</v>
      </c>
      <c r="U46" t="str">
        <f ca="1"/>
        <v>Product44</v>
      </c>
      <c r="V46">
        <f ca="1"/>
        <v>16333.92</v>
      </c>
      <c r="W46">
        <f ca="1"/>
        <v>199</v>
      </c>
    </row>
  </sheetData>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Two Theme</vt:lpstr>
      <vt:lpstr>Input Data</vt:lpstr>
      <vt:lpstr>Master Data</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Idowu</dc:creator>
  <cp:lastModifiedBy>Stephen Idowu</cp:lastModifiedBy>
  <dcterms:created xsi:type="dcterms:W3CDTF">2021-11-03T11:40:02Z</dcterms:created>
  <dcterms:modified xsi:type="dcterms:W3CDTF">2022-11-08T18:41:27Z</dcterms:modified>
</cp:coreProperties>
</file>