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rojects To be Publish\"/>
    </mc:Choice>
  </mc:AlternateContent>
  <xr:revisionPtr revIDLastSave="0" documentId="13_ncr:1_{CEC89C02-1626-40C9-883B-BDB8F9441D12}" xr6:coauthVersionLast="47" xr6:coauthVersionMax="47" xr10:uidLastSave="{00000000-0000-0000-0000-000000000000}"/>
  <bookViews>
    <workbookView xWindow="-120" yWindow="-120" windowWidth="20730" windowHeight="11310" xr2:uid="{BDFC0AB9-EA9F-48A0-8A33-63EF018F681E}"/>
  </bookViews>
  <sheets>
    <sheet name="Basic Financial Analysi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F33" i="1"/>
  <c r="G33" i="1"/>
  <c r="H33" i="1"/>
  <c r="D33" i="1"/>
  <c r="J19" i="1"/>
  <c r="K19" i="1"/>
  <c r="L19" i="1"/>
  <c r="M19" i="1"/>
  <c r="I19" i="1"/>
  <c r="I15" i="1"/>
  <c r="I22" i="1" s="1"/>
  <c r="J23" i="1"/>
  <c r="K23" i="1"/>
  <c r="L23" i="1"/>
  <c r="M23" i="1"/>
  <c r="I23" i="1"/>
  <c r="E10" i="1"/>
  <c r="F10" i="1"/>
  <c r="G10" i="1"/>
  <c r="H10" i="1"/>
  <c r="D10" i="1"/>
  <c r="E9" i="1"/>
  <c r="F9" i="1"/>
  <c r="G9" i="1"/>
  <c r="H9" i="1"/>
  <c r="D9" i="1"/>
  <c r="E7" i="1"/>
  <c r="F7" i="1"/>
  <c r="G7" i="1"/>
  <c r="H7" i="1"/>
  <c r="D7" i="1"/>
  <c r="E8" i="1"/>
  <c r="F8" i="1"/>
  <c r="G8" i="1"/>
  <c r="H8" i="1"/>
  <c r="D8" i="1"/>
  <c r="G17" i="1"/>
  <c r="G20" i="1" s="1"/>
  <c r="H17" i="1"/>
  <c r="H20" i="1" s="1"/>
  <c r="E6" i="1"/>
  <c r="F17" i="1"/>
  <c r="F20" i="1" s="1"/>
  <c r="E17" i="1"/>
  <c r="E34" i="1" s="1"/>
  <c r="I2" i="1"/>
  <c r="J2" i="1" s="1"/>
  <c r="K2" i="1" s="1"/>
  <c r="L2" i="1" s="1"/>
  <c r="M2" i="1" s="1"/>
  <c r="E20" i="1" l="1"/>
  <c r="E39" i="1" s="1"/>
  <c r="E40" i="1" s="1"/>
  <c r="H34" i="1"/>
  <c r="G39" i="1"/>
  <c r="G40" i="1" s="1"/>
  <c r="G24" i="1"/>
  <c r="H39" i="1"/>
  <c r="H40" i="1" s="1"/>
  <c r="H24" i="1"/>
  <c r="F39" i="1"/>
  <c r="F40" i="1" s="1"/>
  <c r="F24" i="1"/>
  <c r="E24" i="1"/>
  <c r="I16" i="1"/>
  <c r="I17" i="1" s="1"/>
  <c r="I33" i="1"/>
  <c r="G34" i="1"/>
  <c r="J15" i="1"/>
  <c r="F34" i="1"/>
  <c r="J22" i="1"/>
  <c r="G6" i="1"/>
  <c r="D17" i="1"/>
  <c r="F6" i="1"/>
  <c r="H6" i="1"/>
  <c r="I20" i="1" l="1"/>
  <c r="I34" i="1"/>
  <c r="H27" i="1"/>
  <c r="H42" i="1" s="1"/>
  <c r="H43" i="1" s="1"/>
  <c r="H36" i="1"/>
  <c r="H37" i="1" s="1"/>
  <c r="H11" i="1"/>
  <c r="E11" i="1"/>
  <c r="E27" i="1"/>
  <c r="E42" i="1" s="1"/>
  <c r="E43" i="1" s="1"/>
  <c r="E36" i="1"/>
  <c r="E37" i="1" s="1"/>
  <c r="K15" i="1"/>
  <c r="J33" i="1"/>
  <c r="F11" i="1"/>
  <c r="F36" i="1"/>
  <c r="F37" i="1" s="1"/>
  <c r="F27" i="1"/>
  <c r="F42" i="1" s="1"/>
  <c r="F43" i="1" s="1"/>
  <c r="G36" i="1"/>
  <c r="G37" i="1" s="1"/>
  <c r="G27" i="1"/>
  <c r="G42" i="1" s="1"/>
  <c r="G43" i="1" s="1"/>
  <c r="G11" i="1"/>
  <c r="D34" i="1"/>
  <c r="D20" i="1"/>
  <c r="J16" i="1"/>
  <c r="J17" i="1" s="1"/>
  <c r="J20" i="1" l="1"/>
  <c r="J34" i="1"/>
  <c r="D24" i="1"/>
  <c r="D39" i="1"/>
  <c r="D40" i="1" s="1"/>
  <c r="K33" i="1"/>
  <c r="K16" i="1"/>
  <c r="K17" i="1" s="1"/>
  <c r="L15" i="1"/>
  <c r="K22" i="1"/>
  <c r="I24" i="1"/>
  <c r="I39" i="1"/>
  <c r="I40" i="1" s="1"/>
  <c r="D11" i="1" l="1"/>
  <c r="D27" i="1"/>
  <c r="D42" i="1" s="1"/>
  <c r="D43" i="1" s="1"/>
  <c r="D36" i="1"/>
  <c r="D37" i="1" s="1"/>
  <c r="K20" i="1"/>
  <c r="K34" i="1"/>
  <c r="L33" i="1"/>
  <c r="L22" i="1"/>
  <c r="L17" i="1"/>
  <c r="L16" i="1"/>
  <c r="M15" i="1"/>
  <c r="I36" i="1"/>
  <c r="I37" i="1" s="1"/>
  <c r="I25" i="1"/>
  <c r="I27" i="1" s="1"/>
  <c r="I42" i="1" s="1"/>
  <c r="I43" i="1" s="1"/>
  <c r="J24" i="1"/>
  <c r="J39" i="1"/>
  <c r="J40" i="1" s="1"/>
  <c r="L20" i="1" l="1"/>
  <c r="L34" i="1"/>
  <c r="K39" i="1"/>
  <c r="K40" i="1" s="1"/>
  <c r="K24" i="1"/>
  <c r="M33" i="1"/>
  <c r="M16" i="1"/>
  <c r="M17" i="1" s="1"/>
  <c r="M22" i="1"/>
  <c r="J36" i="1"/>
  <c r="J37" i="1" s="1"/>
  <c r="J25" i="1"/>
  <c r="J27" i="1" s="1"/>
  <c r="J42" i="1" s="1"/>
  <c r="J43" i="1" s="1"/>
  <c r="K36" i="1" l="1"/>
  <c r="K37" i="1" s="1"/>
  <c r="K25" i="1"/>
  <c r="K27" i="1" s="1"/>
  <c r="K42" i="1" s="1"/>
  <c r="K43" i="1" s="1"/>
  <c r="M20" i="1"/>
  <c r="M34" i="1"/>
  <c r="L24" i="1"/>
  <c r="L39" i="1"/>
  <c r="L40" i="1" s="1"/>
  <c r="M39" i="1" l="1"/>
  <c r="M40" i="1" s="1"/>
  <c r="M24" i="1"/>
  <c r="L36" i="1"/>
  <c r="L37" i="1" s="1"/>
  <c r="L25" i="1"/>
  <c r="L27" i="1" s="1"/>
  <c r="L42" i="1" s="1"/>
  <c r="L43" i="1" s="1"/>
  <c r="M36" i="1" l="1"/>
  <c r="M37" i="1" s="1"/>
  <c r="M25" i="1"/>
  <c r="M27" i="1" s="1"/>
  <c r="M42" i="1" s="1"/>
  <c r="M4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Idowu</author>
  </authors>
  <commentList>
    <comment ref="A89" authorId="0" shapeId="0" xr:uid="{02441DF6-3194-4023-BECF-88C078FF0E48}">
      <text>
        <r>
          <rPr>
            <b/>
            <sz val="9"/>
            <color indexed="81"/>
            <rFont val="Tahoma"/>
            <charset val="1"/>
          </rPr>
          <t>Stephen Idowu: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<sst xmlns="http://schemas.openxmlformats.org/spreadsheetml/2006/main" count="31" uniqueCount="28">
  <si>
    <t>Historical Results</t>
  </si>
  <si>
    <t>Forecast Period</t>
  </si>
  <si>
    <t>Revenue Growth (% Change)</t>
  </si>
  <si>
    <t>Cost of Goods Sold (% of Revenue)</t>
  </si>
  <si>
    <t>SG &amp; A</t>
  </si>
  <si>
    <t>Depreciation (% of Revenue)</t>
  </si>
  <si>
    <t>Interests</t>
  </si>
  <si>
    <t>Tax Rate</t>
  </si>
  <si>
    <t>DEVEX ELECTRONICS USD $000's</t>
  </si>
  <si>
    <t>Revenue</t>
  </si>
  <si>
    <t>Cost of Goods Sold (COGS)</t>
  </si>
  <si>
    <t>Gross Profit</t>
  </si>
  <si>
    <t>EBITDA</t>
  </si>
  <si>
    <t xml:space="preserve">Depreciation </t>
  </si>
  <si>
    <t>Interest</t>
  </si>
  <si>
    <t>EBT</t>
  </si>
  <si>
    <t>Taxes</t>
  </si>
  <si>
    <t>Net Income</t>
  </si>
  <si>
    <t>FINANCIAL FORECAST FOR</t>
  </si>
  <si>
    <t>Gross Profit Margin (%)</t>
  </si>
  <si>
    <t>EBIT(Operating Profit)</t>
  </si>
  <si>
    <t>Operating Profit Margin (%)</t>
  </si>
  <si>
    <t>EBITDA Margin (%)</t>
  </si>
  <si>
    <t>Net Profit Margin (%)</t>
  </si>
  <si>
    <t xml:space="preserve"> Net Income</t>
  </si>
  <si>
    <t xml:space="preserve"> Charts and Graphs</t>
  </si>
  <si>
    <t xml:space="preserve"> Income Statement</t>
  </si>
  <si>
    <t xml:space="preserve"> Assumptions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</si>
</sst>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0&quot;A&quot;"/>
    <numFmt numFmtId="165" formatCode="0&quot;E&quot;"/>
    <numFmt numFmtId="166" formatCode="_-* #,##0_-;\(#,##0\)_-;_-* &quot;-&quot;_-;_-@_-"/>
    <numFmt numFmtId="167" formatCode="_(* #,##0_);_(* \(#,##0\);_(* &quot;-&quot;??_);_(@_)"/>
    <numFmt numFmtId="168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4"/>
      <color theme="0"/>
      <name val="Arial Narrow"/>
      <family val="2"/>
    </font>
    <font>
      <sz val="12"/>
      <color theme="1"/>
      <name val="Calibri"/>
      <family val="2"/>
      <scheme val="minor"/>
    </font>
    <font>
      <sz val="12"/>
      <color rgb="FF0D20D9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rgb="FF0D20D9"/>
      <name val="Arial Narrow"/>
      <family val="2"/>
    </font>
    <font>
      <sz val="11"/>
      <color theme="1"/>
      <name val="Corbel"/>
      <family val="2"/>
    </font>
    <font>
      <b/>
      <sz val="16"/>
      <color theme="0"/>
      <name val="Arial Narrow"/>
      <family val="2"/>
    </font>
    <font>
      <u/>
      <sz val="10"/>
      <color theme="10"/>
      <name val="Arial"/>
      <family val="2"/>
    </font>
    <font>
      <b/>
      <sz val="16"/>
      <color theme="0"/>
      <name val="Corbel"/>
      <family val="2"/>
    </font>
    <font>
      <b/>
      <sz val="14"/>
      <color theme="0"/>
      <name val="Corbel"/>
      <family val="2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D20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840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indent="19"/>
    </xf>
    <xf numFmtId="0" fontId="0" fillId="3" borderId="0" xfId="0" applyFill="1"/>
    <xf numFmtId="0" fontId="2" fillId="2" borderId="0" xfId="0" applyFont="1" applyFill="1" applyAlignment="1">
      <alignment horizontal="left" indent="20"/>
    </xf>
    <xf numFmtId="0" fontId="0" fillId="4" borderId="0" xfId="0" applyFill="1"/>
    <xf numFmtId="9" fontId="5" fillId="0" borderId="0" xfId="2" applyFont="1"/>
    <xf numFmtId="9" fontId="5" fillId="0" borderId="0" xfId="0" applyNumberFormat="1" applyFont="1"/>
    <xf numFmtId="166" fontId="6" fillId="0" borderId="0" xfId="1" applyNumberFormat="1" applyFont="1" applyBorder="1" applyProtection="1">
      <protection locked="0"/>
    </xf>
    <xf numFmtId="167" fontId="5" fillId="0" borderId="0" xfId="1" applyNumberFormat="1" applyFont="1"/>
    <xf numFmtId="166" fontId="7" fillId="0" borderId="0" xfId="1" applyNumberFormat="1" applyFont="1" applyProtection="1">
      <protection locked="0"/>
    </xf>
    <xf numFmtId="166" fontId="7" fillId="0" borderId="1" xfId="1" applyNumberFormat="1" applyFont="1" applyBorder="1" applyProtection="1">
      <protection locked="0"/>
    </xf>
    <xf numFmtId="167" fontId="8" fillId="0" borderId="0" xfId="1" applyNumberFormat="1" applyFont="1"/>
    <xf numFmtId="0" fontId="6" fillId="0" borderId="0" xfId="0" applyFont="1"/>
    <xf numFmtId="167" fontId="6" fillId="0" borderId="0" xfId="0" applyNumberFormat="1" applyFont="1"/>
    <xf numFmtId="167" fontId="7" fillId="0" borderId="0" xfId="0" applyNumberFormat="1" applyFont="1"/>
    <xf numFmtId="9" fontId="6" fillId="0" borderId="0" xfId="2" applyFont="1"/>
    <xf numFmtId="0" fontId="0" fillId="0" borderId="1" xfId="0" applyBorder="1"/>
    <xf numFmtId="167" fontId="7" fillId="0" borderId="1" xfId="0" applyNumberFormat="1" applyFont="1" applyBorder="1"/>
    <xf numFmtId="166" fontId="7" fillId="0" borderId="2" xfId="1" applyNumberFormat="1" applyFont="1" applyBorder="1" applyProtection="1">
      <protection locked="0"/>
    </xf>
    <xf numFmtId="0" fontId="0" fillId="0" borderId="2" xfId="0" applyBorder="1"/>
    <xf numFmtId="167" fontId="6" fillId="0" borderId="2" xfId="0" applyNumberFormat="1" applyFont="1" applyBorder="1"/>
    <xf numFmtId="0" fontId="9" fillId="2" borderId="0" xfId="0" applyFont="1" applyFill="1"/>
    <xf numFmtId="0" fontId="6" fillId="4" borderId="0" xfId="0" applyFont="1" applyFill="1"/>
    <xf numFmtId="0" fontId="6" fillId="3" borderId="0" xfId="0" applyFont="1" applyFill="1"/>
    <xf numFmtId="0" fontId="4" fillId="3" borderId="0" xfId="0" applyFont="1" applyFill="1"/>
    <xf numFmtId="166" fontId="6" fillId="0" borderId="0" xfId="3" applyNumberFormat="1" applyFont="1" applyProtection="1">
      <protection locked="0"/>
    </xf>
    <xf numFmtId="167" fontId="6" fillId="0" borderId="0" xfId="0" applyNumberFormat="1" applyFont="1"/>
    <xf numFmtId="9" fontId="6" fillId="0" borderId="0" xfId="2" applyFont="1"/>
    <xf numFmtId="166" fontId="6" fillId="0" borderId="0" xfId="3" applyNumberFormat="1" applyFont="1" applyAlignment="1" applyProtection="1">
      <alignment horizontal="left" indent="1"/>
      <protection locked="0"/>
    </xf>
    <xf numFmtId="164" fontId="3" fillId="3" borderId="0" xfId="0" applyNumberFormat="1" applyFont="1" applyFill="1"/>
    <xf numFmtId="165" fontId="3" fillId="2" borderId="0" xfId="0" applyNumberFormat="1" applyFont="1" applyFill="1"/>
    <xf numFmtId="0" fontId="10" fillId="4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</cellXfs>
  <cellStyles count="8">
    <cellStyle name="Comma" xfId="1" builtinId="3"/>
    <cellStyle name="Comma 2" xfId="3" xr:uid="{60EE84CC-5A34-4A17-AAE9-0D8FEA223E7B}"/>
    <cellStyle name="Hyperlink 2" xfId="5" xr:uid="{4C961722-00A3-47F2-9B7B-F748632496A4}"/>
    <cellStyle name="Hyperlink 2 2" xfId="6" xr:uid="{F0A3C4E6-6519-4BFD-B4E4-9ED0E19EE305}"/>
    <cellStyle name="Normal" xfId="0" builtinId="0"/>
    <cellStyle name="Normal 2" xfId="4" xr:uid="{26049BAB-D4FE-4326-8138-C67D85AF935D}"/>
    <cellStyle name="Normal 2 2" xfId="7" xr:uid="{6BE298F2-327F-4BD9-990C-2E2316A53A11}"/>
    <cellStyle name="Percent" xfId="2" builtinId="5"/>
  </cellStyles>
  <dxfs count="0"/>
  <tableStyles count="1" defaultTableStyle="TableStyleMedium2" defaultPivotStyle="PivotStyleLight16">
    <tableStyle name="Invisible" pivot="0" table="0" count="0" xr9:uid="{261F7948-57C4-40F8-B357-CF6D6EC928B2}"/>
  </tableStyles>
  <colors>
    <mruColors>
      <color rgb="FF8630E4"/>
      <color rgb="FF132E57"/>
      <color rgb="FFF69C6A"/>
      <color rgb="FFF56B6B"/>
      <color rgb="FF4FEE3A"/>
      <color rgb="FFF56565"/>
      <color rgb="FFC14B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8958880139982"/>
          <c:y val="0.14164912148975936"/>
          <c:w val="0.76808770778652669"/>
          <c:h val="0.72320911491685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'Basic Financial Analysis'!$A$33</c:f>
              <c:strCache>
                <c:ptCount val="1"/>
                <c:pt idx="0">
                  <c:v> Revenue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08E-4E09-9AE2-CBF7952FD82B}"/>
              </c:ext>
            </c:extLst>
          </c:dPt>
          <c:cat>
            <c:numRef>
              <c:f>'Basic Financial Analysis'!$D$2:$M$2</c:f>
              <c:numCache>
                <c:formatCode>0"A"</c:formatCod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  <c:pt idx="8" formatCode="0&quot;E&quot;">
                  <c:v>2026</c:v>
                </c:pt>
                <c:pt idx="9" formatCode="0&quot;E&quot;">
                  <c:v>2027</c:v>
                </c:pt>
              </c:numCache>
            </c:numRef>
          </c:cat>
          <c:val>
            <c:numRef>
              <c:f>'Basic Financial Analysis'!$D$33:$M$33</c:f>
              <c:numCache>
                <c:formatCode>_(* #,##0_);_(* \(#,##0\);_(* "-"??_);_(@_)</c:formatCode>
                <c:ptCount val="10"/>
                <c:pt idx="0">
                  <c:v>140600</c:v>
                </c:pt>
                <c:pt idx="1">
                  <c:v>155710</c:v>
                </c:pt>
                <c:pt idx="2">
                  <c:v>168990</c:v>
                </c:pt>
                <c:pt idx="3">
                  <c:v>189552</c:v>
                </c:pt>
                <c:pt idx="4">
                  <c:v>209766</c:v>
                </c:pt>
                <c:pt idx="5">
                  <c:v>234937.92</c:v>
                </c:pt>
                <c:pt idx="6">
                  <c:v>263130.47040000005</c:v>
                </c:pt>
                <c:pt idx="7">
                  <c:v>294706.1268480001</c:v>
                </c:pt>
                <c:pt idx="8">
                  <c:v>330070.86206976016</c:v>
                </c:pt>
                <c:pt idx="9">
                  <c:v>369679.36551813141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9-4ACF-B1F4-C3E338FD9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561724408"/>
        <c:axId val="561719160"/>
      </c:barChart>
      <c:lineChart>
        <c:grouping val="standard"/>
        <c:varyColors val="0"/>
        <c:ser>
          <c:idx val="1"/>
          <c:order val="1"/>
          <c:tx>
            <c:strRef>
              <c:f>'Basic Financial Analysis'!$A$34</c:f>
              <c:strCache>
                <c:ptCount val="1"/>
                <c:pt idx="0">
                  <c:v> Gross Profit Margin (%) 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'Basic Financial Analysis'!$D$2:$M$2</c:f>
              <c:numCache>
                <c:formatCode>0"A"</c:formatCod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  <c:pt idx="8" formatCode="0&quot;E&quot;">
                  <c:v>2026</c:v>
                </c:pt>
                <c:pt idx="9" formatCode="0&quot;E&quot;">
                  <c:v>2027</c:v>
                </c:pt>
              </c:numCache>
            </c:numRef>
          </c:cat>
          <c:val>
            <c:numRef>
              <c:f>'Basic Financial Analysis'!$D$34:$M$34</c:f>
              <c:numCache>
                <c:formatCode>0%</c:formatCode>
                <c:ptCount val="10"/>
                <c:pt idx="0">
                  <c:v>0.56844238975817918</c:v>
                </c:pt>
                <c:pt idx="1">
                  <c:v>0.55494830132939443</c:v>
                </c:pt>
                <c:pt idx="2">
                  <c:v>0.56851884726906921</c:v>
                </c:pt>
                <c:pt idx="3">
                  <c:v>0.54798683210939481</c:v>
                </c:pt>
                <c:pt idx="4">
                  <c:v>0.6625048863972236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5A9-4ACF-B1F4-C3E338FD98A1}"/>
            </c:ext>
          </c:extLst>
        </c:ser>
        <c:ser>
          <c:idx val="2"/>
          <c:order val="2"/>
          <c:tx>
            <c:strRef>
              <c:f>'Basic Financial Analysis'!$A$37</c:f>
              <c:strCache>
                <c:ptCount val="1"/>
                <c:pt idx="0">
                  <c:v> Operating Profit Margin (%) </c:v>
                </c:pt>
              </c:strCache>
            </c:strRef>
          </c:tx>
          <c:spPr>
            <a:ln w="31750" cap="rnd">
              <a:solidFill>
                <a:srgbClr val="132E57"/>
              </a:solidFill>
              <a:round/>
            </a:ln>
            <a:effectLst/>
          </c:spPr>
          <c:marker>
            <c:symbol val="none"/>
          </c:marker>
          <c:val>
            <c:numRef>
              <c:f>'Basic Financial Analysis'!$D$37:$M$37</c:f>
              <c:numCache>
                <c:formatCode>0%</c:formatCode>
                <c:ptCount val="10"/>
                <c:pt idx="0">
                  <c:v>0.382923186344239</c:v>
                </c:pt>
                <c:pt idx="1">
                  <c:v>0.38632072442360799</c:v>
                </c:pt>
                <c:pt idx="2">
                  <c:v>0.41581750399431922</c:v>
                </c:pt>
                <c:pt idx="3">
                  <c:v>0.40503925044315015</c:v>
                </c:pt>
                <c:pt idx="4">
                  <c:v>0.52859853360411124</c:v>
                </c:pt>
                <c:pt idx="5">
                  <c:v>0.44699935029645277</c:v>
                </c:pt>
                <c:pt idx="6">
                  <c:v>0.45589227705040425</c:v>
                </c:pt>
                <c:pt idx="7">
                  <c:v>0.46383239022357525</c:v>
                </c:pt>
                <c:pt idx="8">
                  <c:v>0.47092177698533505</c:v>
                </c:pt>
                <c:pt idx="9">
                  <c:v>0.47725158659404909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08E-4E09-9AE2-CBF7952FD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23096"/>
        <c:axId val="561721784"/>
      </c:lineChart>
      <c:catAx>
        <c:axId val="561724408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19160"/>
        <c:crosses val="autoZero"/>
        <c:auto val="1"/>
        <c:lblAlgn val="ctr"/>
        <c:lblOffset val="100"/>
        <c:noMultiLvlLbl val="0"/>
      </c:catAx>
      <c:valAx>
        <c:axId val="56171916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4408"/>
        <c:crosses val="autoZero"/>
        <c:crossBetween val="between"/>
      </c:valAx>
      <c:valAx>
        <c:axId val="561721784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3096"/>
        <c:crosses val="max"/>
        <c:crossBetween val="between"/>
      </c:valAx>
      <c:catAx>
        <c:axId val="561723096"/>
        <c:scaling>
          <c:orientation val="minMax"/>
        </c:scaling>
        <c:delete val="1"/>
        <c:axPos val="b"/>
        <c:numFmt formatCode="0&quot;A&quot;" sourceLinked="1"/>
        <c:majorTickMark val="none"/>
        <c:minorTickMark val="none"/>
        <c:tickLblPos val="nextTo"/>
        <c:crossAx val="561721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525061445571464E-2"/>
          <c:y val="2.8101311318623895E-2"/>
          <c:w val="0.89999998260969072"/>
          <c:h val="7.41735408073990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8958880139982"/>
          <c:y val="0.14164912148975936"/>
          <c:w val="0.76808770778652669"/>
          <c:h val="0.72320911491685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'Basic Financial Analysis'!$A$33</c:f>
              <c:strCache>
                <c:ptCount val="1"/>
                <c:pt idx="0">
                  <c:v> Revenue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DA-435A-A4F2-302D62DA8107}"/>
              </c:ext>
            </c:extLst>
          </c:dPt>
          <c:cat>
            <c:numRef>
              <c:f>'Basic Financial Analysis'!$D$2:$M$2</c:f>
              <c:numCache>
                <c:formatCode>0"A"</c:formatCod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  <c:pt idx="8" formatCode="0&quot;E&quot;">
                  <c:v>2026</c:v>
                </c:pt>
                <c:pt idx="9" formatCode="0&quot;E&quot;">
                  <c:v>2027</c:v>
                </c:pt>
              </c:numCache>
            </c:numRef>
          </c:cat>
          <c:val>
            <c:numRef>
              <c:f>'Basic Financial Analysis'!$D$33:$M$33</c:f>
              <c:numCache>
                <c:formatCode>_(* #,##0_);_(* \(#,##0\);_(* "-"??_);_(@_)</c:formatCode>
                <c:ptCount val="10"/>
                <c:pt idx="0">
                  <c:v>140600</c:v>
                </c:pt>
                <c:pt idx="1">
                  <c:v>155710</c:v>
                </c:pt>
                <c:pt idx="2">
                  <c:v>168990</c:v>
                </c:pt>
                <c:pt idx="3">
                  <c:v>189552</c:v>
                </c:pt>
                <c:pt idx="4">
                  <c:v>209766</c:v>
                </c:pt>
                <c:pt idx="5">
                  <c:v>234937.92</c:v>
                </c:pt>
                <c:pt idx="6">
                  <c:v>263130.47040000005</c:v>
                </c:pt>
                <c:pt idx="7">
                  <c:v>294706.1268480001</c:v>
                </c:pt>
                <c:pt idx="8">
                  <c:v>330070.86206976016</c:v>
                </c:pt>
                <c:pt idx="9">
                  <c:v>369679.36551813141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DA-435A-A4F2-302D62DA8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561724408"/>
        <c:axId val="561719160"/>
      </c:barChart>
      <c:lineChart>
        <c:grouping val="standard"/>
        <c:varyColors val="0"/>
        <c:ser>
          <c:idx val="1"/>
          <c:order val="1"/>
          <c:tx>
            <c:strRef>
              <c:f>'Basic Financial Analysis'!$A$40</c:f>
              <c:strCache>
                <c:ptCount val="1"/>
                <c:pt idx="0">
                  <c:v> EBITDA Margin (%) </c:v>
                </c:pt>
              </c:strCache>
            </c:strRef>
          </c:tx>
          <c:spPr>
            <a:ln w="31750" cap="rnd">
              <a:solidFill>
                <a:srgbClr val="F56B6B"/>
              </a:solidFill>
              <a:round/>
            </a:ln>
            <a:effectLst/>
          </c:spPr>
          <c:marker>
            <c:symbol val="none"/>
          </c:marker>
          <c:val>
            <c:numRef>
              <c:f>'Basic Financial Analysis'!$D$40:$M$40</c:f>
              <c:numCache>
                <c:formatCode>0%</c:formatCode>
                <c:ptCount val="10"/>
                <c:pt idx="0">
                  <c:v>0.44283783783783781</c:v>
                </c:pt>
                <c:pt idx="1">
                  <c:v>0.44363239355211609</c:v>
                </c:pt>
                <c:pt idx="2">
                  <c:v>0.46697437718208179</c:v>
                </c:pt>
                <c:pt idx="3">
                  <c:v>0.45228222334768298</c:v>
                </c:pt>
                <c:pt idx="4">
                  <c:v>0.57464031349217704</c:v>
                </c:pt>
                <c:pt idx="5">
                  <c:v>0.52338401565826409</c:v>
                </c:pt>
                <c:pt idx="6">
                  <c:v>0.53159287112345011</c:v>
                </c:pt>
                <c:pt idx="7">
                  <c:v>0.53892220636022325</c:v>
                </c:pt>
                <c:pt idx="8">
                  <c:v>0.54546625567877083</c:v>
                </c:pt>
                <c:pt idx="9">
                  <c:v>0.55130915685604531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CBDA-435A-A4F2-302D62DA8107}"/>
            </c:ext>
          </c:extLst>
        </c:ser>
        <c:ser>
          <c:idx val="2"/>
          <c:order val="2"/>
          <c:tx>
            <c:strRef>
              <c:f>'Basic Financial Analysis'!$A$43</c:f>
              <c:strCache>
                <c:ptCount val="1"/>
                <c:pt idx="0">
                  <c:v> Net Profit Margin (%) </c:v>
                </c:pt>
              </c:strCache>
            </c:strRef>
          </c:tx>
          <c:spPr>
            <a:ln w="31750" cap="rnd">
              <a:solidFill>
                <a:srgbClr val="4FEE3A"/>
              </a:solidFill>
              <a:round/>
            </a:ln>
            <a:effectLst/>
          </c:spPr>
          <c:marker>
            <c:symbol val="none"/>
          </c:marker>
          <c:val>
            <c:numRef>
              <c:f>'Basic Financial Analysis'!$D$43:$M$43</c:f>
              <c:numCache>
                <c:formatCode>0%</c:formatCode>
                <c:ptCount val="10"/>
                <c:pt idx="0">
                  <c:v>0.29361308677098152</c:v>
                </c:pt>
                <c:pt idx="1">
                  <c:v>0.28827307173591932</c:v>
                </c:pt>
                <c:pt idx="2">
                  <c:v>0.31519024794366529</c:v>
                </c:pt>
                <c:pt idx="3">
                  <c:v>0.30965117751329452</c:v>
                </c:pt>
                <c:pt idx="4">
                  <c:v>0.43309211216307697</c:v>
                </c:pt>
                <c:pt idx="5">
                  <c:v>0.3352495127223396</c:v>
                </c:pt>
                <c:pt idx="6">
                  <c:v>0.34191920778780321</c:v>
                </c:pt>
                <c:pt idx="7">
                  <c:v>0.34787429266768144</c:v>
                </c:pt>
                <c:pt idx="8">
                  <c:v>0.35319133273900127</c:v>
                </c:pt>
                <c:pt idx="9">
                  <c:v>0.35793868994553685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CBDA-435A-A4F2-302D62DA8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743056"/>
        <c:axId val="1200742224"/>
      </c:lineChart>
      <c:catAx>
        <c:axId val="561724408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19160"/>
        <c:crosses val="autoZero"/>
        <c:auto val="1"/>
        <c:lblAlgn val="ctr"/>
        <c:lblOffset val="100"/>
        <c:tickMarkSkip val="1"/>
        <c:noMultiLvlLbl val="0"/>
      </c:catAx>
      <c:valAx>
        <c:axId val="56171916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4408"/>
        <c:crosses val="autoZero"/>
        <c:crossBetween val="between"/>
      </c:valAx>
      <c:valAx>
        <c:axId val="12007422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743056"/>
        <c:crosses val="max"/>
        <c:crossBetween val="between"/>
      </c:valAx>
      <c:catAx>
        <c:axId val="1200743056"/>
        <c:scaling>
          <c:orientation val="minMax"/>
        </c:scaling>
        <c:delete val="1"/>
        <c:axPos val="b"/>
        <c:majorTickMark val="out"/>
        <c:minorTickMark val="none"/>
        <c:tickLblPos val="nextTo"/>
        <c:crossAx val="12007422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3491591623672423E-2"/>
          <c:y val="3.5917402989685834E-2"/>
          <c:w val="0.79533062509542396"/>
          <c:h val="7.41735408073990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8958880139982"/>
          <c:y val="0.14164912148975936"/>
          <c:w val="0.76808770778652669"/>
          <c:h val="0.72320911491685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'Basic Financial Analysis'!$A$33</c:f>
              <c:strCache>
                <c:ptCount val="1"/>
                <c:pt idx="0">
                  <c:v> Revenue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28-4B0B-A61D-D51C8EFE54D2}"/>
              </c:ext>
            </c:extLst>
          </c:dPt>
          <c:cat>
            <c:numRef>
              <c:f>'Basic Financial Analysis'!$D$2:$M$2</c:f>
              <c:numCache>
                <c:formatCode>0"A"</c:formatCod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  <c:pt idx="8" formatCode="0&quot;E&quot;">
                  <c:v>2026</c:v>
                </c:pt>
                <c:pt idx="9" formatCode="0&quot;E&quot;">
                  <c:v>2027</c:v>
                </c:pt>
              </c:numCache>
            </c:numRef>
          </c:cat>
          <c:val>
            <c:numRef>
              <c:f>'Basic Financial Analysis'!$D$33:$M$33</c:f>
              <c:numCache>
                <c:formatCode>_(* #,##0_);_(* \(#,##0\);_(* "-"??_);_(@_)</c:formatCode>
                <c:ptCount val="10"/>
                <c:pt idx="0">
                  <c:v>140600</c:v>
                </c:pt>
                <c:pt idx="1">
                  <c:v>155710</c:v>
                </c:pt>
                <c:pt idx="2">
                  <c:v>168990</c:v>
                </c:pt>
                <c:pt idx="3">
                  <c:v>189552</c:v>
                </c:pt>
                <c:pt idx="4">
                  <c:v>209766</c:v>
                </c:pt>
                <c:pt idx="5">
                  <c:v>234937.92</c:v>
                </c:pt>
                <c:pt idx="6">
                  <c:v>263130.47040000005</c:v>
                </c:pt>
                <c:pt idx="7">
                  <c:v>294706.1268480001</c:v>
                </c:pt>
                <c:pt idx="8">
                  <c:v>330070.86206976016</c:v>
                </c:pt>
                <c:pt idx="9">
                  <c:v>369679.36551813141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28-4B0B-A61D-D51C8EFE54D2}"/>
            </c:ext>
          </c:extLst>
        </c:ser>
        <c:ser>
          <c:idx val="1"/>
          <c:order val="1"/>
          <c:tx>
            <c:strRef>
              <c:f>'Basic Financial Analysis'!$A$16</c:f>
              <c:strCache>
                <c:ptCount val="1"/>
                <c:pt idx="0">
                  <c:v> Cost of Goods Sold (COGS)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'Basic Financial Analysis'!$D$16:$M$16</c:f>
              <c:numCache>
                <c:formatCode>_(* #,##0_);_(* \(#,##0\);_(* "-"??_);_(@_)</c:formatCode>
                <c:ptCount val="10"/>
                <c:pt idx="0">
                  <c:v>60677</c:v>
                </c:pt>
                <c:pt idx="1">
                  <c:v>69299</c:v>
                </c:pt>
                <c:pt idx="2">
                  <c:v>72916</c:v>
                </c:pt>
                <c:pt idx="3">
                  <c:v>85680</c:v>
                </c:pt>
                <c:pt idx="4">
                  <c:v>70795</c:v>
                </c:pt>
                <c:pt idx="5">
                  <c:v>93975.168000000005</c:v>
                </c:pt>
                <c:pt idx="6">
                  <c:v>105252.18816000002</c:v>
                </c:pt>
                <c:pt idx="7">
                  <c:v>117882.45073920005</c:v>
                </c:pt>
                <c:pt idx="8">
                  <c:v>132028.34482790407</c:v>
                </c:pt>
                <c:pt idx="9">
                  <c:v>147871.74620725258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028-4B0B-A61D-D51C8EFE5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724408"/>
        <c:axId val="561719160"/>
      </c:barChart>
      <c:catAx>
        <c:axId val="561724408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19160"/>
        <c:crosses val="autoZero"/>
        <c:auto val="1"/>
        <c:lblAlgn val="ctr"/>
        <c:lblOffset val="100"/>
        <c:noMultiLvlLbl val="0"/>
      </c:catAx>
      <c:valAx>
        <c:axId val="56171916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044956186032301"/>
          <c:y val="7.6620109986251683E-2"/>
          <c:w val="0.49091728117318667"/>
          <c:h val="7.4173540807399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8958880139982"/>
          <c:y val="0.14164912148975936"/>
          <c:w val="0.76808770778652669"/>
          <c:h val="0.72320911491685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'Basic Financial Analysis'!$A$33</c:f>
              <c:strCache>
                <c:ptCount val="1"/>
                <c:pt idx="0">
                  <c:v> Revenue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CB-4EF4-A61E-FCF203C77F54}"/>
              </c:ext>
            </c:extLst>
          </c:dPt>
          <c:cat>
            <c:numRef>
              <c:f>'Basic Financial Analysis'!$D$2:$M$2</c:f>
              <c:numCache>
                <c:formatCode>0"A"</c:formatCod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  <c:pt idx="8" formatCode="0&quot;E&quot;">
                  <c:v>2026</c:v>
                </c:pt>
                <c:pt idx="9" formatCode="0&quot;E&quot;">
                  <c:v>2027</c:v>
                </c:pt>
              </c:numCache>
            </c:numRef>
          </c:cat>
          <c:val>
            <c:numRef>
              <c:f>'Basic Financial Analysis'!$D$33:$M$33</c:f>
              <c:numCache>
                <c:formatCode>_(* #,##0_);_(* \(#,##0\);_(* "-"??_);_(@_)</c:formatCode>
                <c:ptCount val="10"/>
                <c:pt idx="0">
                  <c:v>140600</c:v>
                </c:pt>
                <c:pt idx="1">
                  <c:v>155710</c:v>
                </c:pt>
                <c:pt idx="2">
                  <c:v>168990</c:v>
                </c:pt>
                <c:pt idx="3">
                  <c:v>189552</c:v>
                </c:pt>
                <c:pt idx="4">
                  <c:v>209766</c:v>
                </c:pt>
                <c:pt idx="5">
                  <c:v>234937.92</c:v>
                </c:pt>
                <c:pt idx="6">
                  <c:v>263130.47040000005</c:v>
                </c:pt>
                <c:pt idx="7">
                  <c:v>294706.1268480001</c:v>
                </c:pt>
                <c:pt idx="8">
                  <c:v>330070.86206976016</c:v>
                </c:pt>
                <c:pt idx="9">
                  <c:v>369679.36551813141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CB-4EF4-A61E-FCF203C77F54}"/>
            </c:ext>
          </c:extLst>
        </c:ser>
        <c:ser>
          <c:idx val="1"/>
          <c:order val="1"/>
          <c:tx>
            <c:strRef>
              <c:f>'Basic Financial Analysis'!$A$36</c:f>
              <c:strCache>
                <c:ptCount val="1"/>
                <c:pt idx="0">
                  <c:v> EBIT(Operating Profit) </c:v>
                </c:pt>
              </c:strCache>
            </c:strRef>
          </c:tx>
          <c:spPr>
            <a:solidFill>
              <a:srgbClr val="8630E4"/>
            </a:solidFill>
            <a:ln>
              <a:noFill/>
            </a:ln>
            <a:effectLst/>
          </c:spPr>
          <c:invertIfNegative val="0"/>
          <c:cat>
            <c:numRef>
              <c:f>'Basic Financial Analysis'!$D$2:$M$2</c:f>
              <c:numCache>
                <c:formatCode>0"A"</c:formatCod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  <c:pt idx="8" formatCode="0&quot;E&quot;">
                  <c:v>2026</c:v>
                </c:pt>
                <c:pt idx="9" formatCode="0&quot;E&quot;">
                  <c:v>2027</c:v>
                </c:pt>
              </c:numCache>
            </c:numRef>
          </c:cat>
          <c:val>
            <c:numRef>
              <c:f>'Basic Financial Analysis'!$D$36:$M$36</c:f>
              <c:numCache>
                <c:formatCode>_(* #,##0_);_(* \(#,##0\);_(* "-"??_);_(@_)</c:formatCode>
                <c:ptCount val="10"/>
                <c:pt idx="0">
                  <c:v>53839</c:v>
                </c:pt>
                <c:pt idx="1">
                  <c:v>60154</c:v>
                </c:pt>
                <c:pt idx="2">
                  <c:v>70269</c:v>
                </c:pt>
                <c:pt idx="3">
                  <c:v>76776</c:v>
                </c:pt>
                <c:pt idx="4">
                  <c:v>110882</c:v>
                </c:pt>
                <c:pt idx="5">
                  <c:v>105017.09760000001</c:v>
                </c:pt>
                <c:pt idx="6">
                  <c:v>119959.14931200002</c:v>
                </c:pt>
                <c:pt idx="7">
                  <c:v>136694.24722944005</c:v>
                </c:pt>
                <c:pt idx="8">
                  <c:v>155437.55689697288</c:v>
                </c:pt>
                <c:pt idx="9">
                  <c:v>176430.06372460962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CB-4EF4-A61E-FCF203C77F54}"/>
            </c:ext>
          </c:extLst>
        </c:ser>
        <c:ser>
          <c:idx val="2"/>
          <c:order val="2"/>
          <c:tx>
            <c:strRef>
              <c:f>'Basic Financial Analysis'!$A$39</c:f>
              <c:strCache>
                <c:ptCount val="1"/>
                <c:pt idx="0">
                  <c:v> EBITDA </c:v>
                </c:pt>
              </c:strCache>
            </c:strRef>
          </c:tx>
          <c:spPr>
            <a:solidFill>
              <a:srgbClr val="F56B6B"/>
            </a:solidFill>
            <a:ln>
              <a:noFill/>
            </a:ln>
            <a:effectLst/>
          </c:spPr>
          <c:invertIfNegative val="0"/>
          <c:val>
            <c:numRef>
              <c:f>'Basic Financial Analysis'!$D$39:$M$39</c:f>
              <c:numCache>
                <c:formatCode>_(* #,##0_);_(* \(#,##0\);_(* "-"??_);_(@_)</c:formatCode>
                <c:ptCount val="10"/>
                <c:pt idx="0">
                  <c:v>62263</c:v>
                </c:pt>
                <c:pt idx="1">
                  <c:v>69078</c:v>
                </c:pt>
                <c:pt idx="2">
                  <c:v>78914</c:v>
                </c:pt>
                <c:pt idx="3">
                  <c:v>85731</c:v>
                </c:pt>
                <c:pt idx="4">
                  <c:v>120540</c:v>
                </c:pt>
                <c:pt idx="5">
                  <c:v>122962.75200000001</c:v>
                </c:pt>
                <c:pt idx="6">
                  <c:v>139878.28224000003</c:v>
                </c:pt>
                <c:pt idx="7">
                  <c:v>158823.67610880005</c:v>
                </c:pt>
                <c:pt idx="8">
                  <c:v>180042.51724185608</c:v>
                </c:pt>
                <c:pt idx="9">
                  <c:v>203807.61931087883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CB-4EF4-A61E-FCF203C77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724408"/>
        <c:axId val="561719160"/>
      </c:barChart>
      <c:lineChart>
        <c:grouping val="standard"/>
        <c:varyColors val="0"/>
        <c:ser>
          <c:idx val="3"/>
          <c:order val="3"/>
          <c:tx>
            <c:strRef>
              <c:f>'Basic Financial Analysis'!$A$42</c:f>
              <c:strCache>
                <c:ptCount val="1"/>
                <c:pt idx="0">
                  <c:v>  Net Income </c:v>
                </c:pt>
              </c:strCache>
            </c:strRef>
          </c:tx>
          <c:spPr>
            <a:ln w="28575" cap="rnd">
              <a:solidFill>
                <a:srgbClr val="4FEE3A"/>
              </a:solidFill>
              <a:round/>
            </a:ln>
            <a:effectLst/>
          </c:spPr>
          <c:marker>
            <c:symbol val="none"/>
          </c:marker>
          <c:val>
            <c:numRef>
              <c:f>'Basic Financial Analysis'!$D$42:$M$42</c:f>
              <c:numCache>
                <c:formatCode>_(* #,##0_);_(* \(#,##0\);_(* "-"??_);_(@_)</c:formatCode>
                <c:ptCount val="10"/>
                <c:pt idx="0">
                  <c:v>41282</c:v>
                </c:pt>
                <c:pt idx="1">
                  <c:v>44887</c:v>
                </c:pt>
                <c:pt idx="2">
                  <c:v>53264</c:v>
                </c:pt>
                <c:pt idx="3">
                  <c:v>58695</c:v>
                </c:pt>
                <c:pt idx="4">
                  <c:v>90848</c:v>
                </c:pt>
                <c:pt idx="5">
                  <c:v>78762.823200000013</c:v>
                </c:pt>
                <c:pt idx="6">
                  <c:v>89969.361984000017</c:v>
                </c:pt>
                <c:pt idx="7">
                  <c:v>102520.68542208005</c:v>
                </c:pt>
                <c:pt idx="8">
                  <c:v>116578.16767272966</c:v>
                </c:pt>
                <c:pt idx="9">
                  <c:v>132322.54779345723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CB-4EF4-A61E-FCF203C77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24408"/>
        <c:axId val="561719160"/>
      </c:lineChart>
      <c:catAx>
        <c:axId val="561724408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19160"/>
        <c:crosses val="autoZero"/>
        <c:auto val="1"/>
        <c:lblAlgn val="ctr"/>
        <c:lblOffset val="100"/>
        <c:noMultiLvlLbl val="0"/>
      </c:catAx>
      <c:valAx>
        <c:axId val="56171916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525061445571464E-2"/>
          <c:y val="2.8101311318623895E-2"/>
          <c:w val="0.88428171564023184"/>
          <c:h val="7.41735408073990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78438</xdr:colOff>
      <xdr:row>43</xdr:row>
      <xdr:rowOff>190499</xdr:rowOff>
    </xdr:from>
    <xdr:to>
      <xdr:col>6</xdr:col>
      <xdr:colOff>370942</xdr:colOff>
      <xdr:row>60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54C90D-5D38-4AB5-87C1-63E532CB9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424928</xdr:colOff>
      <xdr:row>43</xdr:row>
      <xdr:rowOff>190499</xdr:rowOff>
    </xdr:from>
    <xdr:to>
      <xdr:col>13</xdr:col>
      <xdr:colOff>95059</xdr:colOff>
      <xdr:row>60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95CF5C-C8B3-4DDA-A2DF-D94568EF3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78438</xdr:colOff>
      <xdr:row>62</xdr:row>
      <xdr:rowOff>44823</xdr:rowOff>
    </xdr:from>
    <xdr:to>
      <xdr:col>6</xdr:col>
      <xdr:colOff>370942</xdr:colOff>
      <xdr:row>79</xdr:row>
      <xdr:rowOff>6723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A92C931-90F4-4BCC-8ABA-3D4BE019A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421872</xdr:colOff>
      <xdr:row>62</xdr:row>
      <xdr:rowOff>34636</xdr:rowOff>
    </xdr:from>
    <xdr:to>
      <xdr:col>13</xdr:col>
      <xdr:colOff>92003</xdr:colOff>
      <xdr:row>78</xdr:row>
      <xdr:rowOff>187036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F8EEE62-0885-49C8-8A86-2B49BB3D0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e%20Study%20-%20Three%20Statement%20Mod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e"/>
      <sheetName val="Three Statement Model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22A6-1805-4E0D-84FF-DBF5436251AA}">
  <sheetPr>
    <pageSetUpPr autoPageBreaks="0"/>
  </sheetPr>
  <dimension ref="A1:N89"/>
  <sheetViews>
    <sheetView showGridLines="0" tabSelected="1" zoomScaleNormal="100" zoomScaleSheetLayoutView="25" zoomScalePageLayoutView="50" workbookViewId="0">
      <selection activeCell="O31" sqref="O1:XFD1048576"/>
    </sheetView>
  </sheetViews>
  <sheetFormatPr defaultColWidth="0" defaultRowHeight="15" x14ac:dyDescent="0.25"/>
  <cols>
    <col min="1" max="3" width="14.28515625" customWidth="1"/>
    <col min="4" max="14" width="13" customWidth="1"/>
    <col min="15" max="16384" width="13" hidden="1"/>
  </cols>
  <sheetData>
    <row r="1" spans="1:13" ht="21" x14ac:dyDescent="0.35">
      <c r="A1" s="33" t="s">
        <v>18</v>
      </c>
      <c r="B1" s="22"/>
      <c r="C1" s="22"/>
      <c r="D1" s="2" t="s">
        <v>0</v>
      </c>
      <c r="E1" s="24"/>
      <c r="F1" s="25"/>
      <c r="G1" s="3"/>
      <c r="H1" s="3"/>
      <c r="I1" s="4" t="s">
        <v>1</v>
      </c>
      <c r="J1" s="1"/>
      <c r="K1" s="1"/>
      <c r="L1" s="1"/>
      <c r="M1" s="1"/>
    </row>
    <row r="2" spans="1:13" ht="18.75" x14ac:dyDescent="0.3">
      <c r="A2" s="34" t="s">
        <v>8</v>
      </c>
      <c r="B2" s="22"/>
      <c r="C2" s="22"/>
      <c r="D2" s="30">
        <v>2018</v>
      </c>
      <c r="E2" s="30">
        <v>2019</v>
      </c>
      <c r="F2" s="30">
        <v>2020</v>
      </c>
      <c r="G2" s="30">
        <v>2021</v>
      </c>
      <c r="H2" s="30">
        <v>2022</v>
      </c>
      <c r="I2" s="31">
        <f t="shared" ref="I2:M2" si="0">H2+1</f>
        <v>2023</v>
      </c>
      <c r="J2" s="31">
        <f t="shared" si="0"/>
        <v>2024</v>
      </c>
      <c r="K2" s="31">
        <f t="shared" si="0"/>
        <v>2025</v>
      </c>
      <c r="L2" s="31">
        <f t="shared" si="0"/>
        <v>2026</v>
      </c>
      <c r="M2" s="31">
        <f t="shared" si="0"/>
        <v>2027</v>
      </c>
    </row>
    <row r="5" spans="1:13" ht="20.25" x14ac:dyDescent="0.3">
      <c r="A5" s="32" t="s">
        <v>27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5.75" x14ac:dyDescent="0.25">
      <c r="A6" s="8" t="s">
        <v>2</v>
      </c>
      <c r="D6" s="13"/>
      <c r="E6" s="16">
        <f>E15/D15-1</f>
        <v>0.10746799431009957</v>
      </c>
      <c r="F6" s="16">
        <f t="shared" ref="F6:H6" si="1">F15/E15-1</f>
        <v>8.5286751011495632E-2</v>
      </c>
      <c r="G6" s="16">
        <f t="shared" si="1"/>
        <v>0.12167583880703003</v>
      </c>
      <c r="H6" s="16">
        <f t="shared" si="1"/>
        <v>0.1066409217523423</v>
      </c>
      <c r="I6" s="6">
        <v>0.12</v>
      </c>
      <c r="J6" s="6">
        <v>0.12</v>
      </c>
      <c r="K6" s="6">
        <v>0.12</v>
      </c>
      <c r="L6" s="6">
        <v>0.12</v>
      </c>
      <c r="M6" s="6">
        <v>0.12</v>
      </c>
    </row>
    <row r="7" spans="1:13" ht="15.75" x14ac:dyDescent="0.25">
      <c r="A7" s="8" t="s">
        <v>3</v>
      </c>
      <c r="D7" s="16">
        <f>D16/D15</f>
        <v>0.43155761024182077</v>
      </c>
      <c r="E7" s="16">
        <f t="shared" ref="E7:H7" si="2">E16/E15</f>
        <v>0.44505169867060562</v>
      </c>
      <c r="F7" s="16">
        <f t="shared" si="2"/>
        <v>0.43148115273093085</v>
      </c>
      <c r="G7" s="16">
        <f t="shared" si="2"/>
        <v>0.45201316789060519</v>
      </c>
      <c r="H7" s="16">
        <f t="shared" si="2"/>
        <v>0.33749511360277645</v>
      </c>
      <c r="I7" s="7">
        <v>0.4</v>
      </c>
      <c r="J7" s="7">
        <v>0.4</v>
      </c>
      <c r="K7" s="7">
        <v>0.4</v>
      </c>
      <c r="L7" s="7">
        <v>0.4</v>
      </c>
      <c r="M7" s="7">
        <v>0.4</v>
      </c>
    </row>
    <row r="8" spans="1:13" ht="15.75" x14ac:dyDescent="0.25">
      <c r="A8" s="8" t="s">
        <v>4</v>
      </c>
      <c r="D8" s="14">
        <f>D19</f>
        <v>17660</v>
      </c>
      <c r="E8" s="14">
        <f t="shared" ref="E8:H8" si="3">E19</f>
        <v>17333</v>
      </c>
      <c r="F8" s="14">
        <f t="shared" si="3"/>
        <v>17160</v>
      </c>
      <c r="G8" s="14">
        <f t="shared" si="3"/>
        <v>18141</v>
      </c>
      <c r="H8" s="14">
        <f t="shared" si="3"/>
        <v>18431</v>
      </c>
      <c r="I8" s="9">
        <v>18000</v>
      </c>
      <c r="J8" s="9">
        <v>18000</v>
      </c>
      <c r="K8" s="9">
        <v>18000</v>
      </c>
      <c r="L8" s="9">
        <v>18000</v>
      </c>
      <c r="M8" s="9">
        <v>18000</v>
      </c>
    </row>
    <row r="9" spans="1:13" ht="15.75" x14ac:dyDescent="0.25">
      <c r="A9" s="8" t="s">
        <v>5</v>
      </c>
      <c r="D9" s="16">
        <f>D22/D15</f>
        <v>5.2802275960170696E-2</v>
      </c>
      <c r="E9" s="16">
        <f t="shared" ref="E9:H9" si="4">E22/E15</f>
        <v>5.0889474022220792E-2</v>
      </c>
      <c r="F9" s="16">
        <f t="shared" si="4"/>
        <v>4.5239363275933489E-2</v>
      </c>
      <c r="G9" s="16">
        <f t="shared" si="4"/>
        <v>4.1967375706930023E-2</v>
      </c>
      <c r="H9" s="16">
        <f t="shared" si="4"/>
        <v>4.1274563084579961E-2</v>
      </c>
      <c r="I9" s="7">
        <v>7.0000000000000007E-2</v>
      </c>
      <c r="J9" s="7">
        <v>7.0000000000000007E-2</v>
      </c>
      <c r="K9" s="7">
        <v>7.0000000000000007E-2</v>
      </c>
      <c r="L9" s="7">
        <v>7.0000000000000007E-2</v>
      </c>
      <c r="M9" s="7">
        <v>7.0000000000000007E-2</v>
      </c>
    </row>
    <row r="10" spans="1:13" ht="15.75" x14ac:dyDescent="0.25">
      <c r="A10" s="8" t="s">
        <v>6</v>
      </c>
      <c r="D10" s="14">
        <f>D23</f>
        <v>1000</v>
      </c>
      <c r="E10" s="14">
        <f>E23</f>
        <v>1000</v>
      </c>
      <c r="F10" s="14">
        <f>F23</f>
        <v>1000</v>
      </c>
      <c r="G10" s="14">
        <f>G23</f>
        <v>1000</v>
      </c>
      <c r="H10" s="14">
        <f>H23</f>
        <v>1000</v>
      </c>
      <c r="I10" s="9">
        <v>1500</v>
      </c>
      <c r="J10" s="9">
        <v>1500</v>
      </c>
      <c r="K10" s="9">
        <v>1500</v>
      </c>
      <c r="L10" s="9">
        <v>1500</v>
      </c>
      <c r="M10" s="9">
        <v>1500</v>
      </c>
    </row>
    <row r="11" spans="1:13" ht="15.75" x14ac:dyDescent="0.25">
      <c r="A11" s="8" t="s">
        <v>7</v>
      </c>
      <c r="D11" s="16">
        <f>D25/D24</f>
        <v>0.23323241516372889</v>
      </c>
      <c r="E11" s="16">
        <f t="shared" ref="E11:H11" si="5">E25/E24</f>
        <v>0.25379858363533597</v>
      </c>
      <c r="F11" s="16">
        <f t="shared" si="5"/>
        <v>0.24199860535940457</v>
      </c>
      <c r="G11" s="16">
        <f t="shared" si="5"/>
        <v>0.23550328227571116</v>
      </c>
      <c r="H11" s="16">
        <f t="shared" si="5"/>
        <v>0.18067855918904782</v>
      </c>
      <c r="I11" s="6">
        <v>0.25</v>
      </c>
      <c r="J11" s="6">
        <v>0.25</v>
      </c>
      <c r="K11" s="6">
        <v>0.25</v>
      </c>
      <c r="L11" s="6">
        <v>0.25</v>
      </c>
      <c r="M11" s="6">
        <v>0.25</v>
      </c>
    </row>
    <row r="12" spans="1:13" ht="15.75" x14ac:dyDescent="0.25"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5.75" x14ac:dyDescent="0.25"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20.25" x14ac:dyDescent="0.3">
      <c r="A14" s="32" t="s">
        <v>26</v>
      </c>
      <c r="B14" s="5"/>
      <c r="C14" s="5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ht="15.75" x14ac:dyDescent="0.25">
      <c r="A15" s="10" t="s">
        <v>9</v>
      </c>
      <c r="D15" s="12">
        <v>140600</v>
      </c>
      <c r="E15" s="12">
        <v>155710</v>
      </c>
      <c r="F15" s="12">
        <v>168990</v>
      </c>
      <c r="G15" s="12">
        <v>189552</v>
      </c>
      <c r="H15" s="12">
        <v>209766</v>
      </c>
      <c r="I15" s="15">
        <f>H15*(1+I6)</f>
        <v>234937.92</v>
      </c>
      <c r="J15" s="15">
        <f t="shared" ref="J15:M15" si="6">I15*(1+J6)</f>
        <v>263130.47040000005</v>
      </c>
      <c r="K15" s="15">
        <f t="shared" si="6"/>
        <v>294706.1268480001</v>
      </c>
      <c r="L15" s="15">
        <f t="shared" si="6"/>
        <v>330070.86206976016</v>
      </c>
      <c r="M15" s="15">
        <f t="shared" si="6"/>
        <v>369679.36551813141</v>
      </c>
    </row>
    <row r="16" spans="1:13" ht="15.75" x14ac:dyDescent="0.25">
      <c r="A16" s="8" t="s">
        <v>10</v>
      </c>
      <c r="D16" s="9">
        <v>60677</v>
      </c>
      <c r="E16" s="9">
        <v>69299</v>
      </c>
      <c r="F16" s="9">
        <v>72916</v>
      </c>
      <c r="G16" s="9">
        <v>85680</v>
      </c>
      <c r="H16" s="9">
        <v>70795</v>
      </c>
      <c r="I16" s="14">
        <f>I15*I7</f>
        <v>93975.168000000005</v>
      </c>
      <c r="J16" s="14">
        <f t="shared" ref="J16:M16" si="7">J15*J7</f>
        <v>105252.18816000002</v>
      </c>
      <c r="K16" s="14">
        <f t="shared" si="7"/>
        <v>117882.45073920005</v>
      </c>
      <c r="L16" s="14">
        <f t="shared" si="7"/>
        <v>132028.34482790407</v>
      </c>
      <c r="M16" s="14">
        <f t="shared" si="7"/>
        <v>147871.74620725258</v>
      </c>
    </row>
    <row r="17" spans="1:13" ht="15.75" x14ac:dyDescent="0.25">
      <c r="A17" s="11" t="s">
        <v>11</v>
      </c>
      <c r="B17" s="17"/>
      <c r="C17" s="17"/>
      <c r="D17" s="18">
        <f>D15-D16</f>
        <v>79923</v>
      </c>
      <c r="E17" s="18">
        <f t="shared" ref="E17:M17" si="8">E15-E16</f>
        <v>86411</v>
      </c>
      <c r="F17" s="18">
        <f t="shared" si="8"/>
        <v>96074</v>
      </c>
      <c r="G17" s="18">
        <f t="shared" si="8"/>
        <v>103872</v>
      </c>
      <c r="H17" s="18">
        <f t="shared" si="8"/>
        <v>138971</v>
      </c>
      <c r="I17" s="18">
        <f t="shared" si="8"/>
        <v>140962.75200000001</v>
      </c>
      <c r="J17" s="18">
        <f t="shared" si="8"/>
        <v>157878.28224000003</v>
      </c>
      <c r="K17" s="18">
        <f t="shared" si="8"/>
        <v>176823.67610880005</v>
      </c>
      <c r="L17" s="18">
        <f t="shared" si="8"/>
        <v>198042.51724185608</v>
      </c>
      <c r="M17" s="18">
        <f t="shared" si="8"/>
        <v>221807.61931087883</v>
      </c>
    </row>
    <row r="18" spans="1:13" ht="15.75" x14ac:dyDescent="0.25"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15.75" x14ac:dyDescent="0.25">
      <c r="A19" s="8" t="s">
        <v>4</v>
      </c>
      <c r="D19" s="9">
        <v>17660</v>
      </c>
      <c r="E19" s="9">
        <v>17333</v>
      </c>
      <c r="F19" s="9">
        <v>17160</v>
      </c>
      <c r="G19" s="9">
        <v>18141</v>
      </c>
      <c r="H19" s="9">
        <v>18431</v>
      </c>
      <c r="I19" s="14">
        <f>I8</f>
        <v>18000</v>
      </c>
      <c r="J19" s="14">
        <f t="shared" ref="J19:M19" si="9">J8</f>
        <v>18000</v>
      </c>
      <c r="K19" s="14">
        <f t="shared" si="9"/>
        <v>18000</v>
      </c>
      <c r="L19" s="14">
        <f t="shared" si="9"/>
        <v>18000</v>
      </c>
      <c r="M19" s="14">
        <f t="shared" si="9"/>
        <v>18000</v>
      </c>
    </row>
    <row r="20" spans="1:13" ht="15.75" x14ac:dyDescent="0.25">
      <c r="A20" s="11" t="s">
        <v>12</v>
      </c>
      <c r="B20" s="17"/>
      <c r="C20" s="17"/>
      <c r="D20" s="18">
        <f>D17-D19</f>
        <v>62263</v>
      </c>
      <c r="E20" s="18">
        <f t="shared" ref="E20:M20" si="10">E17-E19</f>
        <v>69078</v>
      </c>
      <c r="F20" s="18">
        <f t="shared" si="10"/>
        <v>78914</v>
      </c>
      <c r="G20" s="18">
        <f t="shared" si="10"/>
        <v>85731</v>
      </c>
      <c r="H20" s="18">
        <f t="shared" si="10"/>
        <v>120540</v>
      </c>
      <c r="I20" s="18">
        <f t="shared" si="10"/>
        <v>122962.75200000001</v>
      </c>
      <c r="J20" s="18">
        <f t="shared" si="10"/>
        <v>139878.28224000003</v>
      </c>
      <c r="K20" s="18">
        <f t="shared" si="10"/>
        <v>158823.67610880005</v>
      </c>
      <c r="L20" s="18">
        <f t="shared" si="10"/>
        <v>180042.51724185608</v>
      </c>
      <c r="M20" s="18">
        <f t="shared" si="10"/>
        <v>203807.61931087883</v>
      </c>
    </row>
    <row r="21" spans="1:13" ht="15.75" x14ac:dyDescent="0.25"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5.75" x14ac:dyDescent="0.25">
      <c r="A22" s="8" t="s">
        <v>13</v>
      </c>
      <c r="D22" s="9">
        <v>7424</v>
      </c>
      <c r="E22" s="9">
        <v>7924</v>
      </c>
      <c r="F22" s="9">
        <v>7645</v>
      </c>
      <c r="G22" s="9">
        <v>7955</v>
      </c>
      <c r="H22" s="9">
        <v>8658</v>
      </c>
      <c r="I22" s="14">
        <f>I15*I9</f>
        <v>16445.654400000003</v>
      </c>
      <c r="J22" s="14">
        <f t="shared" ref="J22:M22" si="11">J15*J9</f>
        <v>18419.132928000006</v>
      </c>
      <c r="K22" s="14">
        <f t="shared" si="11"/>
        <v>20629.42887936001</v>
      </c>
      <c r="L22" s="14">
        <f t="shared" si="11"/>
        <v>23104.960344883213</v>
      </c>
      <c r="M22" s="14">
        <f t="shared" si="11"/>
        <v>25877.555586269202</v>
      </c>
    </row>
    <row r="23" spans="1:13" ht="15.75" x14ac:dyDescent="0.25">
      <c r="A23" s="8" t="s">
        <v>14</v>
      </c>
      <c r="D23" s="9">
        <v>1000</v>
      </c>
      <c r="E23" s="9">
        <v>1000</v>
      </c>
      <c r="F23" s="9">
        <v>1000</v>
      </c>
      <c r="G23" s="9">
        <v>1000</v>
      </c>
      <c r="H23" s="9">
        <v>1000</v>
      </c>
      <c r="I23" s="14">
        <f>I10</f>
        <v>1500</v>
      </c>
      <c r="J23" s="14">
        <f t="shared" ref="J23:M23" si="12">J10</f>
        <v>1500</v>
      </c>
      <c r="K23" s="14">
        <f t="shared" si="12"/>
        <v>1500</v>
      </c>
      <c r="L23" s="14">
        <f t="shared" si="12"/>
        <v>1500</v>
      </c>
      <c r="M23" s="14">
        <f t="shared" si="12"/>
        <v>1500</v>
      </c>
    </row>
    <row r="24" spans="1:13" ht="15.75" x14ac:dyDescent="0.25">
      <c r="A24" s="11" t="s">
        <v>15</v>
      </c>
      <c r="B24" s="17"/>
      <c r="C24" s="17"/>
      <c r="D24" s="18">
        <f>D20-D22-D23</f>
        <v>53839</v>
      </c>
      <c r="E24" s="18">
        <f t="shared" ref="E24:M24" si="13">E20-E22-E23</f>
        <v>60154</v>
      </c>
      <c r="F24" s="18">
        <f t="shared" si="13"/>
        <v>70269</v>
      </c>
      <c r="G24" s="18">
        <f t="shared" si="13"/>
        <v>76776</v>
      </c>
      <c r="H24" s="18">
        <f t="shared" si="13"/>
        <v>110882</v>
      </c>
      <c r="I24" s="18">
        <f t="shared" si="13"/>
        <v>105017.09760000001</v>
      </c>
      <c r="J24" s="18">
        <f t="shared" si="13"/>
        <v>119959.14931200002</v>
      </c>
      <c r="K24" s="18">
        <f t="shared" si="13"/>
        <v>136694.24722944005</v>
      </c>
      <c r="L24" s="18">
        <f t="shared" si="13"/>
        <v>155437.55689697288</v>
      </c>
      <c r="M24" s="18">
        <f t="shared" si="13"/>
        <v>176430.06372460962</v>
      </c>
    </row>
    <row r="25" spans="1:13" ht="15.75" x14ac:dyDescent="0.25">
      <c r="A25" s="8" t="s">
        <v>16</v>
      </c>
      <c r="D25" s="9">
        <v>12557</v>
      </c>
      <c r="E25" s="9">
        <v>15267</v>
      </c>
      <c r="F25" s="9">
        <v>17005</v>
      </c>
      <c r="G25" s="9">
        <v>18081</v>
      </c>
      <c r="H25" s="9">
        <v>20034</v>
      </c>
      <c r="I25" s="14">
        <f>I24*I11</f>
        <v>26254.274400000002</v>
      </c>
      <c r="J25" s="14">
        <f t="shared" ref="J25:M25" si="14">J24*J11</f>
        <v>29989.787328000006</v>
      </c>
      <c r="K25" s="14">
        <f t="shared" si="14"/>
        <v>34173.561807360013</v>
      </c>
      <c r="L25" s="14">
        <f t="shared" si="14"/>
        <v>38859.389224243219</v>
      </c>
      <c r="M25" s="14">
        <f t="shared" si="14"/>
        <v>44107.515931152404</v>
      </c>
    </row>
    <row r="26" spans="1:13" ht="15.75" x14ac:dyDescent="0.25"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6.5" thickBot="1" x14ac:dyDescent="0.3">
      <c r="A27" s="19" t="s">
        <v>17</v>
      </c>
      <c r="B27" s="20"/>
      <c r="C27" s="20"/>
      <c r="D27" s="21">
        <f>D24-D25</f>
        <v>41282</v>
      </c>
      <c r="E27" s="21">
        <f t="shared" ref="E27:M27" si="15">E24-E25</f>
        <v>44887</v>
      </c>
      <c r="F27" s="21">
        <f t="shared" si="15"/>
        <v>53264</v>
      </c>
      <c r="G27" s="21">
        <f t="shared" si="15"/>
        <v>58695</v>
      </c>
      <c r="H27" s="21">
        <f t="shared" si="15"/>
        <v>90848</v>
      </c>
      <c r="I27" s="21">
        <f t="shared" si="15"/>
        <v>78762.823200000013</v>
      </c>
      <c r="J27" s="21">
        <f t="shared" si="15"/>
        <v>89969.361984000017</v>
      </c>
      <c r="K27" s="21">
        <f t="shared" si="15"/>
        <v>102520.68542208005</v>
      </c>
      <c r="L27" s="21">
        <f t="shared" si="15"/>
        <v>116578.16767272966</v>
      </c>
      <c r="M27" s="21">
        <f t="shared" si="15"/>
        <v>132322.54779345723</v>
      </c>
    </row>
    <row r="28" spans="1:13" ht="15.75" thickTop="1" x14ac:dyDescent="0.25"/>
    <row r="30" spans="1:13" ht="20.25" x14ac:dyDescent="0.3">
      <c r="A30" s="32" t="s">
        <v>25</v>
      </c>
      <c r="B30" s="5"/>
      <c r="C30" s="5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3" spans="1:13" ht="15.75" x14ac:dyDescent="0.25">
      <c r="A33" s="26" t="s">
        <v>9</v>
      </c>
      <c r="D33" s="27">
        <f>D15</f>
        <v>140600</v>
      </c>
      <c r="E33" s="27">
        <f t="shared" ref="E33:M33" si="16">E15</f>
        <v>155710</v>
      </c>
      <c r="F33" s="27">
        <f t="shared" si="16"/>
        <v>168990</v>
      </c>
      <c r="G33" s="27">
        <f t="shared" si="16"/>
        <v>189552</v>
      </c>
      <c r="H33" s="27">
        <f t="shared" si="16"/>
        <v>209766</v>
      </c>
      <c r="I33" s="27">
        <f t="shared" si="16"/>
        <v>234937.92</v>
      </c>
      <c r="J33" s="27">
        <f t="shared" si="16"/>
        <v>263130.47040000005</v>
      </c>
      <c r="K33" s="27">
        <f t="shared" si="16"/>
        <v>294706.1268480001</v>
      </c>
      <c r="L33" s="27">
        <f t="shared" si="16"/>
        <v>330070.86206976016</v>
      </c>
      <c r="M33" s="27">
        <f t="shared" si="16"/>
        <v>369679.36551813141</v>
      </c>
    </row>
    <row r="34" spans="1:13" ht="15.75" x14ac:dyDescent="0.25">
      <c r="A34" s="26" t="s">
        <v>19</v>
      </c>
      <c r="D34" s="28">
        <f>D17/D33</f>
        <v>0.56844238975817918</v>
      </c>
      <c r="E34" s="28">
        <f t="shared" ref="E34:M34" si="17">E17/E33</f>
        <v>0.55494830132939443</v>
      </c>
      <c r="F34" s="28">
        <f t="shared" si="17"/>
        <v>0.56851884726906921</v>
      </c>
      <c r="G34" s="28">
        <f t="shared" si="17"/>
        <v>0.54798683210939481</v>
      </c>
      <c r="H34" s="28">
        <f t="shared" si="17"/>
        <v>0.6625048863972236</v>
      </c>
      <c r="I34" s="28">
        <f t="shared" si="17"/>
        <v>0.6</v>
      </c>
      <c r="J34" s="28">
        <f t="shared" si="17"/>
        <v>0.6</v>
      </c>
      <c r="K34" s="28">
        <f t="shared" si="17"/>
        <v>0.6</v>
      </c>
      <c r="L34" s="28">
        <f t="shared" si="17"/>
        <v>0.6</v>
      </c>
      <c r="M34" s="28">
        <f t="shared" si="17"/>
        <v>0.6</v>
      </c>
    </row>
    <row r="36" spans="1:13" ht="15.75" x14ac:dyDescent="0.25">
      <c r="A36" s="26" t="s">
        <v>20</v>
      </c>
      <c r="D36" s="27">
        <f>D24</f>
        <v>53839</v>
      </c>
      <c r="E36" s="27">
        <f t="shared" ref="E36:M36" si="18">E24</f>
        <v>60154</v>
      </c>
      <c r="F36" s="27">
        <f t="shared" si="18"/>
        <v>70269</v>
      </c>
      <c r="G36" s="27">
        <f t="shared" si="18"/>
        <v>76776</v>
      </c>
      <c r="H36" s="27">
        <f t="shared" si="18"/>
        <v>110882</v>
      </c>
      <c r="I36" s="27">
        <f t="shared" si="18"/>
        <v>105017.09760000001</v>
      </c>
      <c r="J36" s="27">
        <f t="shared" si="18"/>
        <v>119959.14931200002</v>
      </c>
      <c r="K36" s="27">
        <f t="shared" si="18"/>
        <v>136694.24722944005</v>
      </c>
      <c r="L36" s="27">
        <f t="shared" si="18"/>
        <v>155437.55689697288</v>
      </c>
      <c r="M36" s="27">
        <f t="shared" si="18"/>
        <v>176430.06372460962</v>
      </c>
    </row>
    <row r="37" spans="1:13" ht="15.75" x14ac:dyDescent="0.25">
      <c r="A37" s="29" t="s">
        <v>21</v>
      </c>
      <c r="D37" s="28">
        <f>D36/D15</f>
        <v>0.382923186344239</v>
      </c>
      <c r="E37" s="28">
        <f t="shared" ref="E37:M37" si="19">E36/E15</f>
        <v>0.38632072442360799</v>
      </c>
      <c r="F37" s="28">
        <f t="shared" si="19"/>
        <v>0.41581750399431922</v>
      </c>
      <c r="G37" s="28">
        <f t="shared" si="19"/>
        <v>0.40503925044315015</v>
      </c>
      <c r="H37" s="28">
        <f t="shared" si="19"/>
        <v>0.52859853360411124</v>
      </c>
      <c r="I37" s="28">
        <f t="shared" si="19"/>
        <v>0.44699935029645277</v>
      </c>
      <c r="J37" s="28">
        <f t="shared" si="19"/>
        <v>0.45589227705040425</v>
      </c>
      <c r="K37" s="28">
        <f t="shared" si="19"/>
        <v>0.46383239022357525</v>
      </c>
      <c r="L37" s="28">
        <f t="shared" si="19"/>
        <v>0.47092177698533505</v>
      </c>
      <c r="M37" s="28">
        <f t="shared" si="19"/>
        <v>0.47725158659404909</v>
      </c>
    </row>
    <row r="38" spans="1:13" ht="15.75" x14ac:dyDescent="0.25">
      <c r="A38" s="29"/>
    </row>
    <row r="39" spans="1:13" ht="15.75" x14ac:dyDescent="0.25">
      <c r="A39" s="26" t="s">
        <v>12</v>
      </c>
      <c r="D39" s="27">
        <f>D20</f>
        <v>62263</v>
      </c>
      <c r="E39" s="27">
        <f t="shared" ref="E39:M39" si="20">E20</f>
        <v>69078</v>
      </c>
      <c r="F39" s="27">
        <f t="shared" si="20"/>
        <v>78914</v>
      </c>
      <c r="G39" s="27">
        <f t="shared" si="20"/>
        <v>85731</v>
      </c>
      <c r="H39" s="27">
        <f t="shared" si="20"/>
        <v>120540</v>
      </c>
      <c r="I39" s="27">
        <f t="shared" si="20"/>
        <v>122962.75200000001</v>
      </c>
      <c r="J39" s="27">
        <f t="shared" si="20"/>
        <v>139878.28224000003</v>
      </c>
      <c r="K39" s="27">
        <f t="shared" si="20"/>
        <v>158823.67610880005</v>
      </c>
      <c r="L39" s="27">
        <f t="shared" si="20"/>
        <v>180042.51724185608</v>
      </c>
      <c r="M39" s="27">
        <f t="shared" si="20"/>
        <v>203807.61931087883</v>
      </c>
    </row>
    <row r="40" spans="1:13" ht="15.75" x14ac:dyDescent="0.25">
      <c r="A40" s="29" t="s">
        <v>22</v>
      </c>
      <c r="D40" s="28">
        <f>D39/D33</f>
        <v>0.44283783783783781</v>
      </c>
      <c r="E40" s="28">
        <f t="shared" ref="E40:M40" si="21">E39/E33</f>
        <v>0.44363239355211609</v>
      </c>
      <c r="F40" s="28">
        <f t="shared" si="21"/>
        <v>0.46697437718208179</v>
      </c>
      <c r="G40" s="28">
        <f t="shared" si="21"/>
        <v>0.45228222334768298</v>
      </c>
      <c r="H40" s="28">
        <f t="shared" si="21"/>
        <v>0.57464031349217704</v>
      </c>
      <c r="I40" s="28">
        <f t="shared" si="21"/>
        <v>0.52338401565826409</v>
      </c>
      <c r="J40" s="28">
        <f t="shared" si="21"/>
        <v>0.53159287112345011</v>
      </c>
      <c r="K40" s="28">
        <f t="shared" si="21"/>
        <v>0.53892220636022325</v>
      </c>
      <c r="L40" s="28">
        <f t="shared" si="21"/>
        <v>0.54546625567877083</v>
      </c>
      <c r="M40" s="28">
        <f t="shared" si="21"/>
        <v>0.55130915685604531</v>
      </c>
    </row>
    <row r="41" spans="1:13" ht="15.75" x14ac:dyDescent="0.25">
      <c r="A41" s="29"/>
    </row>
    <row r="42" spans="1:13" ht="15.75" x14ac:dyDescent="0.25">
      <c r="A42" s="26" t="s">
        <v>24</v>
      </c>
      <c r="D42" s="27">
        <f>D27</f>
        <v>41282</v>
      </c>
      <c r="E42" s="27">
        <f t="shared" ref="E42:M42" si="22">E27</f>
        <v>44887</v>
      </c>
      <c r="F42" s="27">
        <f t="shared" si="22"/>
        <v>53264</v>
      </c>
      <c r="G42" s="27">
        <f t="shared" si="22"/>
        <v>58695</v>
      </c>
      <c r="H42" s="27">
        <f t="shared" si="22"/>
        <v>90848</v>
      </c>
      <c r="I42" s="27">
        <f t="shared" si="22"/>
        <v>78762.823200000013</v>
      </c>
      <c r="J42" s="27">
        <f t="shared" si="22"/>
        <v>89969.361984000017</v>
      </c>
      <c r="K42" s="27">
        <f t="shared" si="22"/>
        <v>102520.68542208005</v>
      </c>
      <c r="L42" s="27">
        <f t="shared" si="22"/>
        <v>116578.16767272966</v>
      </c>
      <c r="M42" s="27">
        <f t="shared" si="22"/>
        <v>132322.54779345723</v>
      </c>
    </row>
    <row r="43" spans="1:13" ht="15.75" x14ac:dyDescent="0.25">
      <c r="A43" s="29" t="s">
        <v>23</v>
      </c>
      <c r="D43" s="28">
        <f>D42/D33</f>
        <v>0.29361308677098152</v>
      </c>
      <c r="E43" s="28">
        <f t="shared" ref="E43:M43" si="23">E42/E33</f>
        <v>0.28827307173591932</v>
      </c>
      <c r="F43" s="28">
        <f t="shared" si="23"/>
        <v>0.31519024794366529</v>
      </c>
      <c r="G43" s="28">
        <f t="shared" si="23"/>
        <v>0.30965117751329452</v>
      </c>
      <c r="H43" s="28">
        <f t="shared" si="23"/>
        <v>0.43309211216307697</v>
      </c>
      <c r="I43" s="28">
        <f t="shared" si="23"/>
        <v>0.3352495127223396</v>
      </c>
      <c r="J43" s="28">
        <f t="shared" si="23"/>
        <v>0.34191920778780321</v>
      </c>
      <c r="K43" s="28">
        <f t="shared" si="23"/>
        <v>0.34787429266768144</v>
      </c>
      <c r="L43" s="28">
        <f t="shared" si="23"/>
        <v>0.35319133273900127</v>
      </c>
      <c r="M43" s="28">
        <f t="shared" si="23"/>
        <v>0.35793868994553685</v>
      </c>
    </row>
    <row r="89" spans="1:12" ht="27" customHeight="1" x14ac:dyDescent="0.25">
      <c r="L89" s="35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Financial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Idowu</dc:creator>
  <cp:lastModifiedBy>Stephen Idowu</cp:lastModifiedBy>
  <dcterms:created xsi:type="dcterms:W3CDTF">2022-11-01T20:22:49Z</dcterms:created>
  <dcterms:modified xsi:type="dcterms:W3CDTF">2022-11-02T14:50:20Z</dcterms:modified>
</cp:coreProperties>
</file>